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n\Desktop\Ben's Racing Tips\"/>
    </mc:Choice>
  </mc:AlternateContent>
  <xr:revisionPtr revIDLastSave="0" documentId="8_{3DB7B3FA-1C15-4A7F-A3BC-8E80E19A678D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MARK LATHAM" sheetId="2" state="hidden" r:id="rId1"/>
    <sheet name="BEN BEARE" sheetId="8" r:id="rId2"/>
    <sheet name="UNIT DATA" sheetId="10" r:id="rId3"/>
    <sheet name="TRACK DATA" sheetId="12" r:id="rId4"/>
    <sheet name="HORSES" sheetId="13" r:id="rId5"/>
    <sheet name="AFL TIPS" sheetId="6" state="hidden" r:id="rId6"/>
    <sheet name="transaction_history (1)" sheetId="11" state="hidden" r:id="rId7"/>
  </sheets>
  <definedNames>
    <definedName name="_xlnm._FilterDatabase" localSheetId="5" hidden="1">'AFL TIPS'!$A$1:$H$1</definedName>
    <definedName name="_xlnm._FilterDatabase" localSheetId="1" hidden="1">'BEN BEARE'!$B$2:$K$2804</definedName>
    <definedName name="_xlnm._FilterDatabase" localSheetId="4" hidden="1">HORSES!$B$2:$G$1582</definedName>
    <definedName name="_xlnm._FilterDatabase" localSheetId="0" hidden="1">'MARK LATHAM'!$A$1:$F$55</definedName>
    <definedName name="_xlnm._FilterDatabase" localSheetId="3" hidden="1">'TRACK DATA'!$B$1:$G$93</definedName>
    <definedName name="_xlnm._FilterDatabase" localSheetId="6" hidden="1">'transaction_history (1)'!$A$1:$K$1501</definedName>
    <definedName name="_xlnm.Print_Area" localSheetId="5">'AFL TIPS'!$A$1:$H$112</definedName>
    <definedName name="_xlnm.Print_Area" localSheetId="1">'BEN BEARE'!$B$2:$K$2940</definedName>
    <definedName name="_xlnm.Print_Area" localSheetId="4">HORSES!$B$2:$G$2024</definedName>
    <definedName name="_xlnm.Print_Area" localSheetId="0">'MARK LATHAM'!$A$2:$H$773</definedName>
    <definedName name="_xlnm.Print_Area" localSheetId="3">'TRACK DATA'!$B$2:$G$141</definedName>
    <definedName name="_xlnm.Print_Area" localSheetId="2">'UNIT DATA'!$C$3:$N$136</definedName>
    <definedName name="solver_adj" localSheetId="5" hidden="1">'AFL TIPS'!#REF!</definedName>
    <definedName name="solver_adj" localSheetId="1" hidden="1">'BEN BEARE'!#REF!</definedName>
    <definedName name="solver_adj" localSheetId="0" hidden="1">'MARK LATHAM'!$X$54:$X$60</definedName>
    <definedName name="solver_cvg" localSheetId="5" hidden="1">0.0001</definedName>
    <definedName name="solver_cvg" localSheetId="1" hidden="1">0.0001</definedName>
    <definedName name="solver_cvg" localSheetId="0" hidden="1">0.0001</definedName>
    <definedName name="solver_drv" localSheetId="5" hidden="1">1</definedName>
    <definedName name="solver_drv" localSheetId="1" hidden="1">1</definedName>
    <definedName name="solver_drv" localSheetId="0" hidden="1">1</definedName>
    <definedName name="solver_eng" localSheetId="5" hidden="1">3</definedName>
    <definedName name="solver_eng" localSheetId="1" hidden="1">3</definedName>
    <definedName name="solver_eng" localSheetId="0" hidden="1">3</definedName>
    <definedName name="solver_itr" localSheetId="5" hidden="1">2147483647</definedName>
    <definedName name="solver_itr" localSheetId="1" hidden="1">2147483647</definedName>
    <definedName name="solver_itr" localSheetId="0" hidden="1">2147483647</definedName>
    <definedName name="solver_lhs1" localSheetId="5" hidden="1">'AFL TIPS'!#REF!</definedName>
    <definedName name="solver_lhs1" localSheetId="1" hidden="1">'BEN BEARE'!#REF!</definedName>
    <definedName name="solver_lhs1" localSheetId="0" hidden="1">'MARK LATHAM'!$X$54</definedName>
    <definedName name="solver_lhs10" localSheetId="5" hidden="1">'AFL TIPS'!#REF!</definedName>
    <definedName name="solver_lhs10" localSheetId="1" hidden="1">'BEN BEARE'!#REF!</definedName>
    <definedName name="solver_lhs10" localSheetId="0" hidden="1">'MARK LATHAM'!$X$58</definedName>
    <definedName name="solver_lhs11" localSheetId="5" hidden="1">'AFL TIPS'!#REF!</definedName>
    <definedName name="solver_lhs11" localSheetId="1" hidden="1">'BEN BEARE'!#REF!</definedName>
    <definedName name="solver_lhs11" localSheetId="0" hidden="1">'MARK LATHAM'!$X$58</definedName>
    <definedName name="solver_lhs12" localSheetId="5" hidden="1">'AFL TIPS'!#REF!</definedName>
    <definedName name="solver_lhs12" localSheetId="1" hidden="1">'BEN BEARE'!#REF!</definedName>
    <definedName name="solver_lhs12" localSheetId="0" hidden="1">'MARK LATHAM'!$X$58</definedName>
    <definedName name="solver_lhs13" localSheetId="5" hidden="1">'AFL TIPS'!#REF!</definedName>
    <definedName name="solver_lhs13" localSheetId="1" hidden="1">'BEN BEARE'!#REF!</definedName>
    <definedName name="solver_lhs13" localSheetId="0" hidden="1">'MARK LATHAM'!$X$59</definedName>
    <definedName name="solver_lhs14" localSheetId="5" hidden="1">'AFL TIPS'!#REF!</definedName>
    <definedName name="solver_lhs14" localSheetId="1" hidden="1">'BEN BEARE'!#REF!</definedName>
    <definedName name="solver_lhs14" localSheetId="0" hidden="1">'MARK LATHAM'!$X$59</definedName>
    <definedName name="solver_lhs15" localSheetId="0" hidden="1">'MARK LATHAM'!$X$60</definedName>
    <definedName name="solver_lhs16" localSheetId="0" hidden="1">'MARK LATHAM'!$X$60</definedName>
    <definedName name="solver_lhs17" localSheetId="0" hidden="1">'MARK LATHAM'!$X$60</definedName>
    <definedName name="solver_lhs18" localSheetId="0" hidden="1">'MARK LATHAM'!$X$60</definedName>
    <definedName name="solver_lhs2" localSheetId="5" hidden="1">'AFL TIPS'!#REF!</definedName>
    <definedName name="solver_lhs2" localSheetId="1" hidden="1">'BEN BEARE'!#REF!</definedName>
    <definedName name="solver_lhs2" localSheetId="0" hidden="1">'MARK LATHAM'!$X$54</definedName>
    <definedName name="solver_lhs3" localSheetId="5" hidden="1">'AFL TIPS'!#REF!</definedName>
    <definedName name="solver_lhs3" localSheetId="1" hidden="1">'BEN BEARE'!#REF!</definedName>
    <definedName name="solver_lhs3" localSheetId="0" hidden="1">'MARK LATHAM'!$X$55</definedName>
    <definedName name="solver_lhs4" localSheetId="5" hidden="1">'AFL TIPS'!#REF!</definedName>
    <definedName name="solver_lhs4" localSheetId="1" hidden="1">'BEN BEARE'!#REF!</definedName>
    <definedName name="solver_lhs4" localSheetId="0" hidden="1">'MARK LATHAM'!$X$55</definedName>
    <definedName name="solver_lhs5" localSheetId="5" hidden="1">'AFL TIPS'!#REF!</definedName>
    <definedName name="solver_lhs5" localSheetId="1" hidden="1">'BEN BEARE'!#REF!</definedName>
    <definedName name="solver_lhs5" localSheetId="0" hidden="1">'MARK LATHAM'!$X$56</definedName>
    <definedName name="solver_lhs6" localSheetId="5" hidden="1">'AFL TIPS'!#REF!</definedName>
    <definedName name="solver_lhs6" localSheetId="1" hidden="1">'BEN BEARE'!#REF!</definedName>
    <definedName name="solver_lhs6" localSheetId="0" hidden="1">'MARK LATHAM'!$X$56</definedName>
    <definedName name="solver_lhs7" localSheetId="5" hidden="1">'AFL TIPS'!#REF!</definedName>
    <definedName name="solver_lhs7" localSheetId="1" hidden="1">'BEN BEARE'!#REF!</definedName>
    <definedName name="solver_lhs7" localSheetId="0" hidden="1">'MARK LATHAM'!$X$57</definedName>
    <definedName name="solver_lhs8" localSheetId="5" hidden="1">'AFL TIPS'!#REF!</definedName>
    <definedName name="solver_lhs8" localSheetId="1" hidden="1">'BEN BEARE'!#REF!</definedName>
    <definedName name="solver_lhs8" localSheetId="0" hidden="1">'MARK LATHAM'!$X$57</definedName>
    <definedName name="solver_lhs9" localSheetId="5" hidden="1">'AFL TIPS'!#REF!</definedName>
    <definedName name="solver_lhs9" localSheetId="1" hidden="1">'BEN BEARE'!#REF!</definedName>
    <definedName name="solver_lhs9" localSheetId="0" hidden="1">'MARK LATHAM'!$X$58</definedName>
    <definedName name="solver_lin" localSheetId="5" hidden="1">2</definedName>
    <definedName name="solver_lin" localSheetId="1" hidden="1">2</definedName>
    <definedName name="solver_lin" localSheetId="0" hidden="1">2</definedName>
    <definedName name="solver_mip" localSheetId="5" hidden="1">2147483647</definedName>
    <definedName name="solver_mip" localSheetId="1" hidden="1">2147483647</definedName>
    <definedName name="solver_mip" localSheetId="0" hidden="1">2147483647</definedName>
    <definedName name="solver_mni" localSheetId="5" hidden="1">30</definedName>
    <definedName name="solver_mni" localSheetId="1" hidden="1">30</definedName>
    <definedName name="solver_mni" localSheetId="0" hidden="1">30</definedName>
    <definedName name="solver_mrt" localSheetId="5" hidden="1">0.075</definedName>
    <definedName name="solver_mrt" localSheetId="1" hidden="1">0.075</definedName>
    <definedName name="solver_mrt" localSheetId="0" hidden="1">0.075</definedName>
    <definedName name="solver_msl" localSheetId="5" hidden="1">2</definedName>
    <definedName name="solver_msl" localSheetId="1" hidden="1">2</definedName>
    <definedName name="solver_msl" localSheetId="0" hidden="1">2</definedName>
    <definedName name="solver_neg" localSheetId="5" hidden="1">1</definedName>
    <definedName name="solver_neg" localSheetId="1" hidden="1">1</definedName>
    <definedName name="solver_neg" localSheetId="0" hidden="1">1</definedName>
    <definedName name="solver_nod" localSheetId="5" hidden="1">2147483647</definedName>
    <definedName name="solver_nod" localSheetId="1" hidden="1">2147483647</definedName>
    <definedName name="solver_nod" localSheetId="0" hidden="1">2147483647</definedName>
    <definedName name="solver_num" localSheetId="5" hidden="1">14</definedName>
    <definedName name="solver_num" localSheetId="1" hidden="1">7</definedName>
    <definedName name="solver_num" localSheetId="0" hidden="1">18</definedName>
    <definedName name="solver_opt" localSheetId="5" hidden="1">'AFL TIPS'!#REF!</definedName>
    <definedName name="solver_opt" localSheetId="1" hidden="1">'BEN BEARE'!#REF!</definedName>
    <definedName name="solver_opt" localSheetId="0" hidden="1">'MARK LATHAM'!$Z$55</definedName>
    <definedName name="solver_pre" localSheetId="5" hidden="1">0.000001</definedName>
    <definedName name="solver_pre" localSheetId="1" hidden="1">0.000001</definedName>
    <definedName name="solver_pre" localSheetId="0" hidden="1">0.000001</definedName>
    <definedName name="solver_rbv" localSheetId="5" hidden="1">1</definedName>
    <definedName name="solver_rbv" localSheetId="1" hidden="1">1</definedName>
    <definedName name="solver_rbv" localSheetId="0" hidden="1">1</definedName>
    <definedName name="solver_rel1" localSheetId="5" hidden="1">3</definedName>
    <definedName name="solver_rel1" localSheetId="1" hidden="1">1</definedName>
    <definedName name="solver_rel1" localSheetId="0" hidden="1">1</definedName>
    <definedName name="solver_rel10" localSheetId="5" hidden="1">1</definedName>
    <definedName name="solver_rel10" localSheetId="1" hidden="1">1</definedName>
    <definedName name="solver_rel10" localSheetId="0" hidden="1">1</definedName>
    <definedName name="solver_rel11" localSheetId="5" hidden="1">3</definedName>
    <definedName name="solver_rel11" localSheetId="1" hidden="1">3</definedName>
    <definedName name="solver_rel11" localSheetId="0" hidden="1">1</definedName>
    <definedName name="solver_rel12" localSheetId="5" hidden="1">1</definedName>
    <definedName name="solver_rel12" localSheetId="1" hidden="1">1</definedName>
    <definedName name="solver_rel12" localSheetId="0" hidden="1">3</definedName>
    <definedName name="solver_rel13" localSheetId="5" hidden="1">1</definedName>
    <definedName name="solver_rel13" localSheetId="1" hidden="1">1</definedName>
    <definedName name="solver_rel13" localSheetId="0" hidden="1">1</definedName>
    <definedName name="solver_rel14" localSheetId="5" hidden="1">3</definedName>
    <definedName name="solver_rel14" localSheetId="1" hidden="1">3</definedName>
    <definedName name="solver_rel14" localSheetId="0" hidden="1">3</definedName>
    <definedName name="solver_rel15" localSheetId="0" hidden="1">1</definedName>
    <definedName name="solver_rel16" localSheetId="0" hidden="1">3</definedName>
    <definedName name="solver_rel17" localSheetId="0" hidden="1">3</definedName>
    <definedName name="solver_rel18" localSheetId="0" hidden="1">3</definedName>
    <definedName name="solver_rel2" localSheetId="5" hidden="1">1</definedName>
    <definedName name="solver_rel2" localSheetId="1" hidden="1">1</definedName>
    <definedName name="solver_rel2" localSheetId="0" hidden="1">3</definedName>
    <definedName name="solver_rel3" localSheetId="5" hidden="1">3</definedName>
    <definedName name="solver_rel3" localSheetId="1" hidden="1">3</definedName>
    <definedName name="solver_rel3" localSheetId="0" hidden="1">1</definedName>
    <definedName name="solver_rel4" localSheetId="5" hidden="1">1</definedName>
    <definedName name="solver_rel4" localSheetId="1" hidden="1">3</definedName>
    <definedName name="solver_rel4" localSheetId="0" hidden="1">3</definedName>
    <definedName name="solver_rel5" localSheetId="5" hidden="1">3</definedName>
    <definedName name="solver_rel5" localSheetId="1" hidden="1">3</definedName>
    <definedName name="solver_rel5" localSheetId="0" hidden="1">1</definedName>
    <definedName name="solver_rel6" localSheetId="5" hidden="1">3</definedName>
    <definedName name="solver_rel6" localSheetId="1" hidden="1">1</definedName>
    <definedName name="solver_rel6" localSheetId="0" hidden="1">3</definedName>
    <definedName name="solver_rel7" localSheetId="5" hidden="1">1</definedName>
    <definedName name="solver_rel7" localSheetId="1" hidden="1">3</definedName>
    <definedName name="solver_rel7" localSheetId="0" hidden="1">1</definedName>
    <definedName name="solver_rel8" localSheetId="5" hidden="1">3</definedName>
    <definedName name="solver_rel8" localSheetId="1" hidden="1">3</definedName>
    <definedName name="solver_rel8" localSheetId="0" hidden="1">3</definedName>
    <definedName name="solver_rel9" localSheetId="5" hidden="1">1</definedName>
    <definedName name="solver_rel9" localSheetId="1" hidden="1">1</definedName>
    <definedName name="solver_rel9" localSheetId="0" hidden="1">1</definedName>
    <definedName name="solver_rhs1" localSheetId="5" hidden="1">'AFL TIPS'!#REF!</definedName>
    <definedName name="solver_rhs1" localSheetId="1" hidden="1">'BEN BEARE'!#REF!</definedName>
    <definedName name="solver_rhs1" localSheetId="0" hidden="1">1</definedName>
    <definedName name="solver_rhs10" localSheetId="5" hidden="1">20</definedName>
    <definedName name="solver_rhs10" localSheetId="1" hidden="1">20</definedName>
    <definedName name="solver_rhs10" localSheetId="0" hidden="1">'MARK LATHAM'!$X$60</definedName>
    <definedName name="solver_rhs11" localSheetId="5" hidden="1">1</definedName>
    <definedName name="solver_rhs11" localSheetId="1" hidden="1">1</definedName>
    <definedName name="solver_rhs11" localSheetId="0" hidden="1">20</definedName>
    <definedName name="solver_rhs12" localSheetId="5" hidden="1">'AFL TIPS'!#REF!</definedName>
    <definedName name="solver_rhs12" localSheetId="1" hidden="1">'BEN BEARE'!#REF!</definedName>
    <definedName name="solver_rhs12" localSheetId="0" hidden="1">1</definedName>
    <definedName name="solver_rhs13" localSheetId="5" hidden="1">20</definedName>
    <definedName name="solver_rhs13" localSheetId="1" hidden="1">20</definedName>
    <definedName name="solver_rhs13" localSheetId="0" hidden="1">20</definedName>
    <definedName name="solver_rhs14" localSheetId="5" hidden="1">1</definedName>
    <definedName name="solver_rhs14" localSheetId="1" hidden="1">1</definedName>
    <definedName name="solver_rhs14" localSheetId="0" hidden="1">1</definedName>
    <definedName name="solver_rhs15" localSheetId="0" hidden="1">20</definedName>
    <definedName name="solver_rhs16" localSheetId="0" hidden="1">'MARK LATHAM'!$X$58</definedName>
    <definedName name="solver_rhs17" localSheetId="0" hidden="1">'MARK LATHAM'!$X$59</definedName>
    <definedName name="solver_rhs18" localSheetId="0" hidden="1">1</definedName>
    <definedName name="solver_rhs2" localSheetId="5" hidden="1">100</definedName>
    <definedName name="solver_rhs2" localSheetId="1" hidden="1">10</definedName>
    <definedName name="solver_rhs2" localSheetId="0" hidden="1">0</definedName>
    <definedName name="solver_rhs3" localSheetId="5" hidden="1">0</definedName>
    <definedName name="solver_rhs3" localSheetId="1" hidden="1">1</definedName>
    <definedName name="solver_rhs3" localSheetId="0" hidden="1">1</definedName>
    <definedName name="solver_rhs4" localSheetId="5" hidden="1">60</definedName>
    <definedName name="solver_rhs4" localSheetId="1" hidden="1">1</definedName>
    <definedName name="solver_rhs4" localSheetId="0" hidden="1">0</definedName>
    <definedName name="solver_rhs5" localSheetId="5" hidden="1">'AFL TIPS'!#REF!</definedName>
    <definedName name="solver_rhs5" localSheetId="1" hidden="1">40</definedName>
    <definedName name="solver_rhs5" localSheetId="0" hidden="1">1</definedName>
    <definedName name="solver_rhs6" localSheetId="5" hidden="1">1</definedName>
    <definedName name="solver_rhs6" localSheetId="1" hidden="1">20</definedName>
    <definedName name="solver_rhs6" localSheetId="0" hidden="1">0</definedName>
    <definedName name="solver_rhs7" localSheetId="5" hidden="1">60</definedName>
    <definedName name="solver_rhs7" localSheetId="1" hidden="1">1</definedName>
    <definedName name="solver_rhs7" localSheetId="0" hidden="1">1</definedName>
    <definedName name="solver_rhs8" localSheetId="5" hidden="1">1</definedName>
    <definedName name="solver_rhs8" localSheetId="1" hidden="1">1</definedName>
    <definedName name="solver_rhs8" localSheetId="0" hidden="1">0</definedName>
    <definedName name="solver_rhs9" localSheetId="5" hidden="1">'AFL TIPS'!#REF!</definedName>
    <definedName name="solver_rhs9" localSheetId="1" hidden="1">'BEN BEARE'!#REF!</definedName>
    <definedName name="solver_rhs9" localSheetId="0" hidden="1">'MARK LATHAM'!$X$59</definedName>
    <definedName name="solver_rlx" localSheetId="5" hidden="1">2</definedName>
    <definedName name="solver_rlx" localSheetId="1" hidden="1">2</definedName>
    <definedName name="solver_rlx" localSheetId="0" hidden="1">2</definedName>
    <definedName name="solver_rsd" localSheetId="5" hidden="1">0</definedName>
    <definedName name="solver_rsd" localSheetId="1" hidden="1">0</definedName>
    <definedName name="solver_rsd" localSheetId="0" hidden="1">0</definedName>
    <definedName name="solver_scl" localSheetId="5" hidden="1">1</definedName>
    <definedName name="solver_scl" localSheetId="1" hidden="1">1</definedName>
    <definedName name="solver_scl" localSheetId="0" hidden="1">1</definedName>
    <definedName name="solver_sho" localSheetId="5" hidden="1">2</definedName>
    <definedName name="solver_sho" localSheetId="1" hidden="1">2</definedName>
    <definedName name="solver_sho" localSheetId="0" hidden="1">2</definedName>
    <definedName name="solver_ssz" localSheetId="5" hidden="1">100</definedName>
    <definedName name="solver_ssz" localSheetId="1" hidden="1">100</definedName>
    <definedName name="solver_ssz" localSheetId="0" hidden="1">100</definedName>
    <definedName name="solver_tim" localSheetId="5" hidden="1">2147483647</definedName>
    <definedName name="solver_tim" localSheetId="1" hidden="1">2147483647</definedName>
    <definedName name="solver_tim" localSheetId="0" hidden="1">2147483647</definedName>
    <definedName name="solver_tol" localSheetId="5" hidden="1">0.01</definedName>
    <definedName name="solver_tol" localSheetId="1" hidden="1">0.01</definedName>
    <definedName name="solver_tol" localSheetId="0" hidden="1">0.01</definedName>
    <definedName name="solver_typ" localSheetId="5" hidden="1">1</definedName>
    <definedName name="solver_typ" localSheetId="1" hidden="1">1</definedName>
    <definedName name="solver_typ" localSheetId="0" hidden="1">1</definedName>
    <definedName name="solver_val" localSheetId="5" hidden="1">100</definedName>
    <definedName name="solver_val" localSheetId="1" hidden="1">100</definedName>
    <definedName name="solver_val" localSheetId="0" hidden="1">100</definedName>
    <definedName name="solver_ver" localSheetId="5" hidden="1">2</definedName>
    <definedName name="solver_ver" localSheetId="1" hidden="1">2</definedName>
    <definedName name="solver_ver" localSheetId="0" hidden="1">2</definedName>
  </definedNames>
  <calcPr calcId="191028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806" i="8" l="1"/>
  <c r="M2807" i="8" s="1"/>
  <c r="M2808" i="8" s="1"/>
  <c r="M2809" i="8" s="1"/>
  <c r="M2810" i="8" s="1"/>
  <c r="M2811" i="8" s="1"/>
  <c r="M2812" i="8" s="1"/>
  <c r="M2813" i="8" s="1"/>
  <c r="M2814" i="8" s="1"/>
  <c r="M2815" i="8" s="1"/>
  <c r="M2816" i="8" s="1"/>
  <c r="M2817" i="8" s="1"/>
  <c r="M2818" i="8" s="1"/>
  <c r="M2819" i="8" s="1"/>
  <c r="M2820" i="8" s="1"/>
  <c r="M2821" i="8" s="1"/>
  <c r="M2822" i="8" s="1"/>
  <c r="M2823" i="8" s="1"/>
  <c r="M2824" i="8" s="1"/>
  <c r="M2825" i="8" s="1"/>
  <c r="M2826" i="8" s="1"/>
  <c r="M2827" i="8" s="1"/>
  <c r="M2828" i="8" s="1"/>
  <c r="M2829" i="8" s="1"/>
  <c r="M2830" i="8" s="1"/>
  <c r="M2831" i="8" s="1"/>
  <c r="M2832" i="8" s="1"/>
  <c r="M2833" i="8" s="1"/>
  <c r="M2834" i="8" s="1"/>
  <c r="M2835" i="8" s="1"/>
  <c r="M2836" i="8" s="1"/>
  <c r="M2837" i="8" s="1"/>
  <c r="M2838" i="8" s="1"/>
  <c r="M2839" i="8" s="1"/>
  <c r="M2840" i="8" s="1"/>
  <c r="M2841" i="8" s="1"/>
  <c r="M2842" i="8" s="1"/>
  <c r="M2843" i="8" s="1"/>
  <c r="M2844" i="8" s="1"/>
  <c r="M2845" i="8" s="1"/>
  <c r="M2846" i="8" s="1"/>
  <c r="M2847" i="8" s="1"/>
  <c r="M2848" i="8" s="1"/>
  <c r="M2849" i="8" s="1"/>
  <c r="M2850" i="8" s="1"/>
  <c r="M2851" i="8" s="1"/>
  <c r="M2852" i="8" s="1"/>
  <c r="M2853" i="8" s="1"/>
  <c r="M2854" i="8" s="1"/>
  <c r="M2855" i="8" s="1"/>
  <c r="M2856" i="8" s="1"/>
  <c r="M2857" i="8" s="1"/>
  <c r="M2858" i="8" s="1"/>
  <c r="M2859" i="8" s="1"/>
  <c r="M2860" i="8" s="1"/>
  <c r="M2861" i="8" s="1"/>
  <c r="M2862" i="8" s="1"/>
  <c r="M2863" i="8" s="1"/>
  <c r="M2864" i="8" s="1"/>
  <c r="M2865" i="8" s="1"/>
  <c r="M2866" i="8" s="1"/>
  <c r="M2867" i="8" s="1"/>
  <c r="M2868" i="8" s="1"/>
  <c r="M2869" i="8" s="1"/>
  <c r="M2870" i="8" s="1"/>
  <c r="M2871" i="8" s="1"/>
  <c r="M2872" i="8" s="1"/>
  <c r="M2873" i="8" s="1"/>
  <c r="M2874" i="8" s="1"/>
  <c r="M2875" i="8" s="1"/>
  <c r="M2876" i="8" s="1"/>
  <c r="M2877" i="8" s="1"/>
  <c r="M2878" i="8" s="1"/>
  <c r="M2879" i="8" s="1"/>
  <c r="M2880" i="8" s="1"/>
  <c r="M2881" i="8" s="1"/>
  <c r="M2882" i="8" s="1"/>
  <c r="M2883" i="8" s="1"/>
  <c r="M2884" i="8" s="1"/>
  <c r="M2885" i="8" s="1"/>
  <c r="M2886" i="8" s="1"/>
  <c r="M2887" i="8" s="1"/>
  <c r="M2888" i="8" s="1"/>
  <c r="M2889" i="8" s="1"/>
  <c r="M2890" i="8" s="1"/>
  <c r="M2891" i="8" s="1"/>
  <c r="M2892" i="8" s="1"/>
  <c r="M2893" i="8" s="1"/>
  <c r="M2894" i="8" s="1"/>
  <c r="M2895" i="8" s="1"/>
  <c r="M2896" i="8" s="1"/>
  <c r="M2897" i="8" s="1"/>
  <c r="M2898" i="8" s="1"/>
  <c r="M2899" i="8" s="1"/>
  <c r="M2900" i="8" s="1"/>
  <c r="M2901" i="8" s="1"/>
  <c r="M2902" i="8" s="1"/>
  <c r="M2903" i="8" s="1"/>
  <c r="M2904" i="8" s="1"/>
  <c r="M2905" i="8" s="1"/>
  <c r="M2906" i="8" s="1"/>
  <c r="M2907" i="8" s="1"/>
  <c r="M2908" i="8" s="1"/>
  <c r="M2909" i="8" s="1"/>
  <c r="M2910" i="8" s="1"/>
  <c r="M2911" i="8" s="1"/>
  <c r="M2912" i="8" s="1"/>
  <c r="M2913" i="8" s="1"/>
  <c r="M2914" i="8" s="1"/>
  <c r="M2915" i="8" s="1"/>
  <c r="M2916" i="8" s="1"/>
  <c r="M2917" i="8" s="1"/>
  <c r="M2918" i="8" s="1"/>
  <c r="M2919" i="8" s="1"/>
  <c r="M2920" i="8" s="1"/>
  <c r="M2921" i="8" s="1"/>
  <c r="M2922" i="8" s="1"/>
  <c r="M2923" i="8" s="1"/>
  <c r="M2924" i="8" s="1"/>
  <c r="M2925" i="8" s="1"/>
  <c r="M2926" i="8" s="1"/>
  <c r="M2927" i="8" s="1"/>
  <c r="M2928" i="8" s="1"/>
  <c r="M2929" i="8" s="1"/>
  <c r="M2930" i="8" s="1"/>
  <c r="M2931" i="8" s="1"/>
  <c r="M2932" i="8" s="1"/>
  <c r="M2933" i="8" s="1"/>
  <c r="M2934" i="8" s="1"/>
  <c r="M2935" i="8" s="1"/>
  <c r="M2936" i="8" s="1"/>
  <c r="M2937" i="8" s="1"/>
  <c r="M2938" i="8" s="1"/>
  <c r="M2939" i="8" s="1"/>
  <c r="M2940" i="8" s="1"/>
  <c r="M2805" i="8"/>
  <c r="A7" i="10" a="1"/>
  <c r="A7" i="10" s="1"/>
  <c r="C1945" i="13"/>
  <c r="D1945" i="13"/>
  <c r="F1945" i="13" s="1"/>
  <c r="E1945" i="13"/>
  <c r="G1945" i="13"/>
  <c r="C1946" i="13"/>
  <c r="D1946" i="13"/>
  <c r="F1946" i="13" s="1"/>
  <c r="E1946" i="13"/>
  <c r="G1946" i="13"/>
  <c r="C1947" i="13"/>
  <c r="D1947" i="13"/>
  <c r="F1947" i="13" s="1"/>
  <c r="E1947" i="13"/>
  <c r="G1947" i="13"/>
  <c r="C1948" i="13"/>
  <c r="D1948" i="13"/>
  <c r="F1948" i="13" s="1"/>
  <c r="E1948" i="13"/>
  <c r="G1948" i="13"/>
  <c r="C1949" i="13"/>
  <c r="D1949" i="13"/>
  <c r="E1949" i="13"/>
  <c r="F1949" i="13"/>
  <c r="G1949" i="13"/>
  <c r="C1950" i="13"/>
  <c r="D1950" i="13"/>
  <c r="F1950" i="13" s="1"/>
  <c r="E1950" i="13"/>
  <c r="G1950" i="13"/>
  <c r="C1951" i="13"/>
  <c r="D1951" i="13"/>
  <c r="F1951" i="13" s="1"/>
  <c r="E1951" i="13"/>
  <c r="G1951" i="13"/>
  <c r="C1952" i="13"/>
  <c r="D1952" i="13"/>
  <c r="E1952" i="13"/>
  <c r="F1952" i="13"/>
  <c r="G1952" i="13"/>
  <c r="C1953" i="13"/>
  <c r="D1953" i="13"/>
  <c r="F1953" i="13" s="1"/>
  <c r="E1953" i="13"/>
  <c r="G1953" i="13"/>
  <c r="C1954" i="13"/>
  <c r="D1954" i="13"/>
  <c r="F1954" i="13" s="1"/>
  <c r="E1954" i="13"/>
  <c r="G1954" i="13"/>
  <c r="C1955" i="13"/>
  <c r="F1955" i="13" s="1"/>
  <c r="D1955" i="13"/>
  <c r="E1955" i="13"/>
  <c r="G1955" i="13"/>
  <c r="C1956" i="13"/>
  <c r="D1956" i="13"/>
  <c r="E1956" i="13"/>
  <c r="F1956" i="13"/>
  <c r="G1956" i="13"/>
  <c r="C1957" i="13"/>
  <c r="D1957" i="13"/>
  <c r="F1957" i="13" s="1"/>
  <c r="E1957" i="13"/>
  <c r="G1957" i="13"/>
  <c r="C1958" i="13"/>
  <c r="D1958" i="13"/>
  <c r="F1958" i="13" s="1"/>
  <c r="E1958" i="13"/>
  <c r="G1958" i="13"/>
  <c r="C1959" i="13"/>
  <c r="F1959" i="13" s="1"/>
  <c r="D1959" i="13"/>
  <c r="E1959" i="13"/>
  <c r="G1959" i="13"/>
  <c r="C1960" i="13"/>
  <c r="D1960" i="13"/>
  <c r="E1960" i="13"/>
  <c r="F1960" i="13"/>
  <c r="G1960" i="13"/>
  <c r="C1961" i="13"/>
  <c r="D1961" i="13"/>
  <c r="F1961" i="13" s="1"/>
  <c r="E1961" i="13"/>
  <c r="G1961" i="13"/>
  <c r="C1962" i="13"/>
  <c r="D1962" i="13"/>
  <c r="F1962" i="13" s="1"/>
  <c r="E1962" i="13"/>
  <c r="G1962" i="13"/>
  <c r="C1963" i="13"/>
  <c r="F1963" i="13" s="1"/>
  <c r="D1963" i="13"/>
  <c r="E1963" i="13"/>
  <c r="G1963" i="13"/>
  <c r="C1964" i="13"/>
  <c r="D1964" i="13"/>
  <c r="E1964" i="13"/>
  <c r="F1964" i="13"/>
  <c r="G1964" i="13"/>
  <c r="C1965" i="13"/>
  <c r="D1965" i="13"/>
  <c r="F1965" i="13" s="1"/>
  <c r="E1965" i="13"/>
  <c r="G1965" i="13"/>
  <c r="C1966" i="13"/>
  <c r="D1966" i="13"/>
  <c r="F1966" i="13" s="1"/>
  <c r="E1966" i="13"/>
  <c r="G1966" i="13"/>
  <c r="C1967" i="13"/>
  <c r="F1967" i="13" s="1"/>
  <c r="D1967" i="13"/>
  <c r="E1967" i="13"/>
  <c r="G1967" i="13"/>
  <c r="C1968" i="13"/>
  <c r="D1968" i="13"/>
  <c r="E1968" i="13"/>
  <c r="F1968" i="13"/>
  <c r="G1968" i="13"/>
  <c r="C1969" i="13"/>
  <c r="D1969" i="13"/>
  <c r="F1969" i="13" s="1"/>
  <c r="E1969" i="13"/>
  <c r="G1969" i="13"/>
  <c r="C1970" i="13"/>
  <c r="D1970" i="13"/>
  <c r="F1970" i="13" s="1"/>
  <c r="E1970" i="13"/>
  <c r="G1970" i="13"/>
  <c r="C1971" i="13"/>
  <c r="F1971" i="13" s="1"/>
  <c r="D1971" i="13"/>
  <c r="E1971" i="13"/>
  <c r="G1971" i="13"/>
  <c r="C1972" i="13"/>
  <c r="D1972" i="13"/>
  <c r="E1972" i="13"/>
  <c r="F1972" i="13"/>
  <c r="G1972" i="13"/>
  <c r="C1973" i="13"/>
  <c r="D1973" i="13"/>
  <c r="F1973" i="13" s="1"/>
  <c r="E1973" i="13"/>
  <c r="G1973" i="13"/>
  <c r="C1974" i="13"/>
  <c r="D1974" i="13"/>
  <c r="F1974" i="13" s="1"/>
  <c r="E1974" i="13"/>
  <c r="G1974" i="13"/>
  <c r="C1975" i="13"/>
  <c r="F1975" i="13" s="1"/>
  <c r="D1975" i="13"/>
  <c r="E1975" i="13"/>
  <c r="G1975" i="13"/>
  <c r="C1976" i="13"/>
  <c r="D1976" i="13"/>
  <c r="E1976" i="13"/>
  <c r="F1976" i="13"/>
  <c r="G1976" i="13"/>
  <c r="C1977" i="13"/>
  <c r="D1977" i="13"/>
  <c r="F1977" i="13" s="1"/>
  <c r="E1977" i="13"/>
  <c r="G1977" i="13"/>
  <c r="C1978" i="13"/>
  <c r="D1978" i="13"/>
  <c r="F1978" i="13" s="1"/>
  <c r="E1978" i="13"/>
  <c r="G1978" i="13"/>
  <c r="C1979" i="13"/>
  <c r="F1979" i="13" s="1"/>
  <c r="D1979" i="13"/>
  <c r="E1979" i="13"/>
  <c r="G1979" i="13"/>
  <c r="C1980" i="13"/>
  <c r="D1980" i="13"/>
  <c r="E1980" i="13"/>
  <c r="F1980" i="13"/>
  <c r="G1980" i="13"/>
  <c r="C1981" i="13"/>
  <c r="D1981" i="13"/>
  <c r="F1981" i="13" s="1"/>
  <c r="E1981" i="13"/>
  <c r="G1981" i="13"/>
  <c r="C1982" i="13"/>
  <c r="D1982" i="13"/>
  <c r="F1982" i="13" s="1"/>
  <c r="E1982" i="13"/>
  <c r="G1982" i="13"/>
  <c r="C1983" i="13"/>
  <c r="F1983" i="13" s="1"/>
  <c r="D1983" i="13"/>
  <c r="E1983" i="13"/>
  <c r="G1983" i="13"/>
  <c r="C1984" i="13"/>
  <c r="D1984" i="13"/>
  <c r="E1984" i="13"/>
  <c r="F1984" i="13"/>
  <c r="G1984" i="13"/>
  <c r="C1985" i="13"/>
  <c r="D1985" i="13"/>
  <c r="F1985" i="13" s="1"/>
  <c r="E1985" i="13"/>
  <c r="G1985" i="13"/>
  <c r="C1986" i="13"/>
  <c r="D1986" i="13"/>
  <c r="F1986" i="13" s="1"/>
  <c r="E1986" i="13"/>
  <c r="G1986" i="13"/>
  <c r="C1987" i="13"/>
  <c r="F1987" i="13" s="1"/>
  <c r="D1987" i="13"/>
  <c r="E1987" i="13"/>
  <c r="G1987" i="13"/>
  <c r="C1988" i="13"/>
  <c r="D1988" i="13"/>
  <c r="E1988" i="13"/>
  <c r="F1988" i="13"/>
  <c r="G1988" i="13"/>
  <c r="C1989" i="13"/>
  <c r="D1989" i="13"/>
  <c r="F1989" i="13" s="1"/>
  <c r="E1989" i="13"/>
  <c r="G1989" i="13"/>
  <c r="C1990" i="13"/>
  <c r="D1990" i="13"/>
  <c r="F1990" i="13" s="1"/>
  <c r="E1990" i="13"/>
  <c r="G1990" i="13"/>
  <c r="C1991" i="13"/>
  <c r="F1991" i="13" s="1"/>
  <c r="D1991" i="13"/>
  <c r="E1991" i="13"/>
  <c r="G1991" i="13"/>
  <c r="C1992" i="13"/>
  <c r="D1992" i="13"/>
  <c r="E1992" i="13"/>
  <c r="F1992" i="13"/>
  <c r="G1992" i="13"/>
  <c r="C1993" i="13"/>
  <c r="D1993" i="13"/>
  <c r="F1993" i="13" s="1"/>
  <c r="E1993" i="13"/>
  <c r="G1993" i="13"/>
  <c r="C1994" i="13"/>
  <c r="D1994" i="13"/>
  <c r="F1994" i="13" s="1"/>
  <c r="E1994" i="13"/>
  <c r="G1994" i="13"/>
  <c r="C1995" i="13"/>
  <c r="F1995" i="13" s="1"/>
  <c r="D1995" i="13"/>
  <c r="E1995" i="13"/>
  <c r="G1995" i="13"/>
  <c r="C1996" i="13"/>
  <c r="D1996" i="13"/>
  <c r="E1996" i="13"/>
  <c r="F1996" i="13"/>
  <c r="G1996" i="13"/>
  <c r="C1997" i="13"/>
  <c r="D1997" i="13"/>
  <c r="F1997" i="13" s="1"/>
  <c r="E1997" i="13"/>
  <c r="G1997" i="13"/>
  <c r="C1998" i="13"/>
  <c r="D1998" i="13"/>
  <c r="F1998" i="13" s="1"/>
  <c r="E1998" i="13"/>
  <c r="G1998" i="13"/>
  <c r="C1999" i="13"/>
  <c r="F1999" i="13" s="1"/>
  <c r="D1999" i="13"/>
  <c r="E1999" i="13"/>
  <c r="G1999" i="13"/>
  <c r="C2000" i="13"/>
  <c r="D2000" i="13"/>
  <c r="E2000" i="13"/>
  <c r="F2000" i="13"/>
  <c r="G2000" i="13"/>
  <c r="C2001" i="13"/>
  <c r="D2001" i="13"/>
  <c r="F2001" i="13" s="1"/>
  <c r="E2001" i="13"/>
  <c r="G2001" i="13"/>
  <c r="C2002" i="13"/>
  <c r="D2002" i="13"/>
  <c r="F2002" i="13" s="1"/>
  <c r="E2002" i="13"/>
  <c r="G2002" i="13"/>
  <c r="C2003" i="13"/>
  <c r="F2003" i="13" s="1"/>
  <c r="D2003" i="13"/>
  <c r="E2003" i="13"/>
  <c r="G2003" i="13"/>
  <c r="C2004" i="13"/>
  <c r="D2004" i="13"/>
  <c r="E2004" i="13"/>
  <c r="F2004" i="13"/>
  <c r="G2004" i="13"/>
  <c r="C2005" i="13"/>
  <c r="D2005" i="13"/>
  <c r="F2005" i="13" s="1"/>
  <c r="E2005" i="13"/>
  <c r="G2005" i="13"/>
  <c r="C2006" i="13"/>
  <c r="D2006" i="13"/>
  <c r="F2006" i="13" s="1"/>
  <c r="E2006" i="13"/>
  <c r="G2006" i="13"/>
  <c r="C2007" i="13"/>
  <c r="F2007" i="13" s="1"/>
  <c r="D2007" i="13"/>
  <c r="E2007" i="13"/>
  <c r="G2007" i="13"/>
  <c r="C2008" i="13"/>
  <c r="D2008" i="13"/>
  <c r="E2008" i="13"/>
  <c r="F2008" i="13"/>
  <c r="G2008" i="13"/>
  <c r="C2009" i="13"/>
  <c r="D2009" i="13"/>
  <c r="F2009" i="13" s="1"/>
  <c r="E2009" i="13"/>
  <c r="G2009" i="13"/>
  <c r="C2010" i="13"/>
  <c r="D2010" i="13"/>
  <c r="F2010" i="13" s="1"/>
  <c r="E2010" i="13"/>
  <c r="G2010" i="13"/>
  <c r="C2011" i="13"/>
  <c r="F2011" i="13" s="1"/>
  <c r="D2011" i="13"/>
  <c r="E2011" i="13"/>
  <c r="G2011" i="13"/>
  <c r="C2012" i="13"/>
  <c r="D2012" i="13"/>
  <c r="E2012" i="13"/>
  <c r="F2012" i="13"/>
  <c r="G2012" i="13"/>
  <c r="C2013" i="13"/>
  <c r="F2013" i="13" s="1"/>
  <c r="D2013" i="13"/>
  <c r="E2013" i="13"/>
  <c r="G2013" i="13"/>
  <c r="C2014" i="13"/>
  <c r="D2014" i="13"/>
  <c r="F2014" i="13" s="1"/>
  <c r="E2014" i="13"/>
  <c r="G2014" i="13"/>
  <c r="C2015" i="13"/>
  <c r="D2015" i="13"/>
  <c r="F2015" i="13" s="1"/>
  <c r="E2015" i="13"/>
  <c r="G2015" i="13"/>
  <c r="C2016" i="13"/>
  <c r="D2016" i="13"/>
  <c r="E2016" i="13"/>
  <c r="F2016" i="13"/>
  <c r="G2016" i="13"/>
  <c r="C2017" i="13"/>
  <c r="F2017" i="13" s="1"/>
  <c r="D2017" i="13"/>
  <c r="E2017" i="13"/>
  <c r="G2017" i="13"/>
  <c r="C2018" i="13"/>
  <c r="D2018" i="13"/>
  <c r="F2018" i="13" s="1"/>
  <c r="E2018" i="13"/>
  <c r="G2018" i="13"/>
  <c r="C2019" i="13"/>
  <c r="D2019" i="13"/>
  <c r="F2019" i="13" s="1"/>
  <c r="E2019" i="13"/>
  <c r="G2019" i="13"/>
  <c r="C2020" i="13"/>
  <c r="D2020" i="13"/>
  <c r="E2020" i="13"/>
  <c r="F2020" i="13"/>
  <c r="G2020" i="13"/>
  <c r="C2021" i="13"/>
  <c r="F2021" i="13" s="1"/>
  <c r="D2021" i="13"/>
  <c r="E2021" i="13"/>
  <c r="G2021" i="13"/>
  <c r="C2022" i="13"/>
  <c r="D2022" i="13"/>
  <c r="F2022" i="13" s="1"/>
  <c r="E2022" i="13"/>
  <c r="G2022" i="13"/>
  <c r="C2023" i="13"/>
  <c r="D2023" i="13"/>
  <c r="F2023" i="13" s="1"/>
  <c r="E2023" i="13"/>
  <c r="G2023" i="13"/>
  <c r="C2024" i="13"/>
  <c r="D2024" i="13"/>
  <c r="E2024" i="13"/>
  <c r="F2024" i="13"/>
  <c r="G2024" i="13"/>
  <c r="K2801" i="8" l="1"/>
  <c r="K2802" i="8"/>
  <c r="K2803" i="8"/>
  <c r="K2804" i="8"/>
  <c r="K2805" i="8"/>
  <c r="K2806" i="8"/>
  <c r="K2807" i="8"/>
  <c r="K2808" i="8"/>
  <c r="K2809" i="8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/>
  <c r="K2831" i="8"/>
  <c r="K2832" i="8"/>
  <c r="K2833" i="8"/>
  <c r="K2834" i="8"/>
  <c r="K2835" i="8"/>
  <c r="K2836" i="8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/>
  <c r="K2852" i="8"/>
  <c r="K2853" i="8"/>
  <c r="K2854" i="8"/>
  <c r="K2855" i="8"/>
  <c r="K2856" i="8"/>
  <c r="K2857" i="8"/>
  <c r="K2858" i="8"/>
  <c r="K2859" i="8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/>
  <c r="K2879" i="8"/>
  <c r="K2880" i="8"/>
  <c r="K2881" i="8"/>
  <c r="K2882" i="8"/>
  <c r="K2883" i="8"/>
  <c r="K2884" i="8"/>
  <c r="K2885" i="8"/>
  <c r="K2886" i="8"/>
  <c r="K2887" i="8"/>
  <c r="K2888" i="8"/>
  <c r="K2889" i="8"/>
  <c r="K2890" i="8"/>
  <c r="K2891" i="8"/>
  <c r="K2892" i="8"/>
  <c r="K2893" i="8"/>
  <c r="K2894" i="8"/>
  <c r="K2895" i="8"/>
  <c r="K2896" i="8"/>
  <c r="K2897" i="8"/>
  <c r="K2898" i="8"/>
  <c r="K2899" i="8"/>
  <c r="K2900" i="8"/>
  <c r="K2901" i="8"/>
  <c r="K2902" i="8"/>
  <c r="K2903" i="8"/>
  <c r="K2904" i="8"/>
  <c r="K2905" i="8"/>
  <c r="K2906" i="8"/>
  <c r="K2907" i="8"/>
  <c r="K2908" i="8"/>
  <c r="K2909" i="8"/>
  <c r="K2910" i="8"/>
  <c r="K2911" i="8"/>
  <c r="K2912" i="8"/>
  <c r="K2913" i="8"/>
  <c r="K2914" i="8"/>
  <c r="K2915" i="8"/>
  <c r="K2916" i="8"/>
  <c r="K2917" i="8"/>
  <c r="K2918" i="8"/>
  <c r="K2919" i="8"/>
  <c r="K2920" i="8"/>
  <c r="K2921" i="8"/>
  <c r="K2922" i="8"/>
  <c r="K2923" i="8"/>
  <c r="K2924" i="8"/>
  <c r="K2925" i="8"/>
  <c r="K2926" i="8"/>
  <c r="K2927" i="8"/>
  <c r="K2928" i="8"/>
  <c r="K2929" i="8"/>
  <c r="K2930" i="8"/>
  <c r="K2931" i="8"/>
  <c r="K2932" i="8"/>
  <c r="K2933" i="8"/>
  <c r="K2934" i="8"/>
  <c r="K2935" i="8"/>
  <c r="K2936" i="8"/>
  <c r="K2937" i="8"/>
  <c r="K2938" i="8"/>
  <c r="K2939" i="8"/>
  <c r="K2940" i="8"/>
  <c r="K2800" i="8"/>
  <c r="S2806" i="8"/>
  <c r="Q2806" i="8"/>
  <c r="S2807" i="8"/>
  <c r="Q2807" i="8"/>
  <c r="R2807" i="8"/>
  <c r="R2808" i="8"/>
  <c r="Q2808" i="8"/>
  <c r="S2808" i="8"/>
  <c r="Q2809" i="8"/>
  <c r="R2809" i="8"/>
  <c r="S2809" i="8"/>
  <c r="Q2810" i="8"/>
  <c r="S2810" i="8"/>
  <c r="S2811" i="8"/>
  <c r="Q2811" i="8"/>
  <c r="R2812" i="8"/>
  <c r="Q2812" i="8"/>
  <c r="R2813" i="8"/>
  <c r="Q2813" i="8"/>
  <c r="S2814" i="8"/>
  <c r="Q2814" i="8"/>
  <c r="S2815" i="8"/>
  <c r="Q2815" i="8"/>
  <c r="R2815" i="8"/>
  <c r="R2816" i="8"/>
  <c r="Q2816" i="8"/>
  <c r="S2816" i="8"/>
  <c r="Q2817" i="8"/>
  <c r="R2817" i="8"/>
  <c r="S2817" i="8"/>
  <c r="Q2818" i="8"/>
  <c r="S2818" i="8"/>
  <c r="S2819" i="8"/>
  <c r="Q2819" i="8"/>
  <c r="R2820" i="8"/>
  <c r="Q2820" i="8"/>
  <c r="R2821" i="8"/>
  <c r="Q2821" i="8"/>
  <c r="S2822" i="8"/>
  <c r="Q2822" i="8"/>
  <c r="S2823" i="8"/>
  <c r="Q2823" i="8"/>
  <c r="R2823" i="8"/>
  <c r="R2824" i="8"/>
  <c r="Q2824" i="8"/>
  <c r="S2824" i="8"/>
  <c r="Q2825" i="8"/>
  <c r="R2825" i="8"/>
  <c r="S2825" i="8"/>
  <c r="Q2826" i="8"/>
  <c r="S2826" i="8"/>
  <c r="S2827" i="8"/>
  <c r="Q2827" i="8"/>
  <c r="R2828" i="8"/>
  <c r="Q2828" i="8"/>
  <c r="R2829" i="8"/>
  <c r="Q2829" i="8"/>
  <c r="S2830" i="8"/>
  <c r="Q2830" i="8"/>
  <c r="S2831" i="8"/>
  <c r="Q2831" i="8"/>
  <c r="R2831" i="8"/>
  <c r="R2832" i="8"/>
  <c r="Q2832" i="8"/>
  <c r="S2832" i="8"/>
  <c r="Q2833" i="8"/>
  <c r="R2833" i="8"/>
  <c r="S2833" i="8"/>
  <c r="Q2834" i="8"/>
  <c r="S2834" i="8"/>
  <c r="S2835" i="8"/>
  <c r="Q2835" i="8"/>
  <c r="R2836" i="8"/>
  <c r="Q2836" i="8"/>
  <c r="R2837" i="8"/>
  <c r="Q2837" i="8"/>
  <c r="S2838" i="8"/>
  <c r="Q2838" i="8"/>
  <c r="S2839" i="8"/>
  <c r="Q2839" i="8"/>
  <c r="R2839" i="8"/>
  <c r="R2840" i="8"/>
  <c r="Q2840" i="8"/>
  <c r="S2840" i="8"/>
  <c r="Q2841" i="8"/>
  <c r="R2841" i="8"/>
  <c r="S2841" i="8"/>
  <c r="Q2842" i="8"/>
  <c r="S2842" i="8"/>
  <c r="S2843" i="8"/>
  <c r="Q2843" i="8"/>
  <c r="R2844" i="8"/>
  <c r="Q2844" i="8"/>
  <c r="R2845" i="8"/>
  <c r="Q2845" i="8"/>
  <c r="S2846" i="8"/>
  <c r="Q2846" i="8"/>
  <c r="S2847" i="8"/>
  <c r="Q2847" i="8"/>
  <c r="R2847" i="8"/>
  <c r="R2848" i="8"/>
  <c r="Q2848" i="8"/>
  <c r="S2848" i="8"/>
  <c r="Q2849" i="8"/>
  <c r="R2849" i="8"/>
  <c r="S2849" i="8"/>
  <c r="Q2850" i="8"/>
  <c r="S2850" i="8"/>
  <c r="S2851" i="8"/>
  <c r="Q2851" i="8"/>
  <c r="R2852" i="8"/>
  <c r="Q2852" i="8"/>
  <c r="R2853" i="8"/>
  <c r="Q2853" i="8"/>
  <c r="S2854" i="8"/>
  <c r="Q2854" i="8"/>
  <c r="S2855" i="8"/>
  <c r="Q2855" i="8"/>
  <c r="R2855" i="8"/>
  <c r="R2856" i="8"/>
  <c r="Q2856" i="8"/>
  <c r="S2856" i="8"/>
  <c r="Q2857" i="8"/>
  <c r="R2857" i="8"/>
  <c r="S2857" i="8"/>
  <c r="Q2858" i="8"/>
  <c r="S2858" i="8"/>
  <c r="S2859" i="8"/>
  <c r="Q2859" i="8"/>
  <c r="R2860" i="8"/>
  <c r="Q2860" i="8"/>
  <c r="R2861" i="8"/>
  <c r="Q2861" i="8"/>
  <c r="S2862" i="8"/>
  <c r="Q2862" i="8"/>
  <c r="S2863" i="8"/>
  <c r="Q2863" i="8"/>
  <c r="R2863" i="8"/>
  <c r="R2864" i="8"/>
  <c r="Q2864" i="8"/>
  <c r="S2864" i="8"/>
  <c r="Q2865" i="8"/>
  <c r="R2865" i="8"/>
  <c r="S2865" i="8"/>
  <c r="Q2866" i="8"/>
  <c r="S2866" i="8"/>
  <c r="S2867" i="8"/>
  <c r="Q2867" i="8"/>
  <c r="R2868" i="8"/>
  <c r="Q2868" i="8"/>
  <c r="R2869" i="8"/>
  <c r="Q2869" i="8"/>
  <c r="S2870" i="8"/>
  <c r="Q2870" i="8"/>
  <c r="S2871" i="8"/>
  <c r="Q2871" i="8"/>
  <c r="R2871" i="8"/>
  <c r="R2872" i="8"/>
  <c r="Q2872" i="8"/>
  <c r="S2872" i="8"/>
  <c r="Q2873" i="8"/>
  <c r="R2873" i="8"/>
  <c r="S2873" i="8"/>
  <c r="Q2874" i="8"/>
  <c r="S2874" i="8"/>
  <c r="S2875" i="8"/>
  <c r="Q2875" i="8"/>
  <c r="R2876" i="8"/>
  <c r="Q2876" i="8"/>
  <c r="R2877" i="8"/>
  <c r="Q2877" i="8"/>
  <c r="S2878" i="8"/>
  <c r="Q2878" i="8"/>
  <c r="S2879" i="8"/>
  <c r="Q2879" i="8"/>
  <c r="R2879" i="8"/>
  <c r="R2880" i="8"/>
  <c r="Q2880" i="8"/>
  <c r="S2880" i="8"/>
  <c r="Q2881" i="8"/>
  <c r="R2881" i="8"/>
  <c r="S2881" i="8"/>
  <c r="Q2882" i="8"/>
  <c r="S2882" i="8"/>
  <c r="S2883" i="8"/>
  <c r="Q2883" i="8"/>
  <c r="R2884" i="8"/>
  <c r="Q2884" i="8"/>
  <c r="R2885" i="8"/>
  <c r="Q2885" i="8"/>
  <c r="S2886" i="8"/>
  <c r="Q2886" i="8"/>
  <c r="S2887" i="8"/>
  <c r="Q2887" i="8"/>
  <c r="R2887" i="8"/>
  <c r="R2888" i="8"/>
  <c r="Q2888" i="8"/>
  <c r="S2888" i="8"/>
  <c r="Q2889" i="8"/>
  <c r="R2889" i="8"/>
  <c r="S2889" i="8"/>
  <c r="Q2890" i="8"/>
  <c r="S2890" i="8"/>
  <c r="S2891" i="8"/>
  <c r="Q2891" i="8"/>
  <c r="R2892" i="8"/>
  <c r="Q2892" i="8"/>
  <c r="R2893" i="8"/>
  <c r="Q2893" i="8"/>
  <c r="S2894" i="8"/>
  <c r="Q2894" i="8"/>
  <c r="S2895" i="8"/>
  <c r="Q2895" i="8"/>
  <c r="R2895" i="8"/>
  <c r="R2896" i="8"/>
  <c r="Q2896" i="8"/>
  <c r="S2896" i="8"/>
  <c r="Q2897" i="8"/>
  <c r="R2897" i="8"/>
  <c r="S2897" i="8"/>
  <c r="Q2898" i="8"/>
  <c r="S2898" i="8"/>
  <c r="S2899" i="8"/>
  <c r="Q2899" i="8"/>
  <c r="R2900" i="8"/>
  <c r="Q2900" i="8"/>
  <c r="R2901" i="8"/>
  <c r="Q2901" i="8"/>
  <c r="S2902" i="8"/>
  <c r="Q2902" i="8"/>
  <c r="S2903" i="8"/>
  <c r="Q2903" i="8"/>
  <c r="R2903" i="8"/>
  <c r="R2904" i="8"/>
  <c r="Q2904" i="8"/>
  <c r="S2904" i="8"/>
  <c r="Q2905" i="8"/>
  <c r="R2905" i="8"/>
  <c r="S2905" i="8"/>
  <c r="Q2906" i="8"/>
  <c r="R2907" i="8"/>
  <c r="Q2907" i="8"/>
  <c r="R2908" i="8"/>
  <c r="Q2908" i="8"/>
  <c r="S2909" i="8"/>
  <c r="Q2909" i="8"/>
  <c r="R2909" i="8"/>
  <c r="S2910" i="8"/>
  <c r="Q2910" i="8"/>
  <c r="S2911" i="8"/>
  <c r="Q2911" i="8"/>
  <c r="R2912" i="8"/>
  <c r="Q2912" i="8"/>
  <c r="R2913" i="8"/>
  <c r="Q2913" i="8"/>
  <c r="S2914" i="8"/>
  <c r="Q2914" i="8"/>
  <c r="Q2915" i="8"/>
  <c r="R2915" i="8"/>
  <c r="S2915" i="8"/>
  <c r="R2916" i="8"/>
  <c r="Q2916" i="8"/>
  <c r="S2916" i="8"/>
  <c r="S2917" i="8"/>
  <c r="Q2917" i="8"/>
  <c r="S2918" i="8"/>
  <c r="Q2918" i="8"/>
  <c r="R2919" i="8"/>
  <c r="Q2919" i="8"/>
  <c r="R2920" i="8"/>
  <c r="Q2920" i="8"/>
  <c r="S2921" i="8"/>
  <c r="Q2921" i="8"/>
  <c r="R2921" i="8"/>
  <c r="S2922" i="8"/>
  <c r="Q2922" i="8"/>
  <c r="S2923" i="8"/>
  <c r="Q2923" i="8"/>
  <c r="R2924" i="8"/>
  <c r="Q2924" i="8"/>
  <c r="R2925" i="8"/>
  <c r="Q2925" i="8"/>
  <c r="Q2926" i="8"/>
  <c r="Q2927" i="8"/>
  <c r="R2927" i="8"/>
  <c r="S2927" i="8"/>
  <c r="R2928" i="8"/>
  <c r="Q2928" i="8"/>
  <c r="S2928" i="8"/>
  <c r="S2929" i="8"/>
  <c r="Q2929" i="8"/>
  <c r="Q2930" i="8"/>
  <c r="S2931" i="8"/>
  <c r="Q2931" i="8"/>
  <c r="R2931" i="8"/>
  <c r="R2932" i="8"/>
  <c r="Q2932" i="8"/>
  <c r="S2932" i="8"/>
  <c r="Q2933" i="8"/>
  <c r="R2933" i="8"/>
  <c r="S2933" i="8"/>
  <c r="Q2934" i="8"/>
  <c r="S2934" i="8"/>
  <c r="S2935" i="8"/>
  <c r="Q2935" i="8"/>
  <c r="R2936" i="8"/>
  <c r="Q2936" i="8"/>
  <c r="R2937" i="8"/>
  <c r="Q2937" i="8"/>
  <c r="Q2938" i="8"/>
  <c r="Q2939" i="8"/>
  <c r="R2939" i="8"/>
  <c r="S2939" i="8"/>
  <c r="R2940" i="8"/>
  <c r="Q2940" i="8"/>
  <c r="S2940" i="8"/>
  <c r="Q2805" i="8"/>
  <c r="S2805" i="8"/>
  <c r="S2937" i="8" l="1"/>
  <c r="S2936" i="8"/>
  <c r="R2935" i="8"/>
  <c r="R2929" i="8"/>
  <c r="S2925" i="8"/>
  <c r="S2924" i="8"/>
  <c r="R2923" i="8"/>
  <c r="S2919" i="8"/>
  <c r="R2917" i="8"/>
  <c r="S2913" i="8"/>
  <c r="S2912" i="8"/>
  <c r="R2911" i="8"/>
  <c r="S2907" i="8"/>
  <c r="S2901" i="8"/>
  <c r="S2900" i="8"/>
  <c r="R2899" i="8"/>
  <c r="S2893" i="8"/>
  <c r="S2892" i="8"/>
  <c r="R2891" i="8"/>
  <c r="S2885" i="8"/>
  <c r="S2884" i="8"/>
  <c r="R2883" i="8"/>
  <c r="S2877" i="8"/>
  <c r="S2876" i="8"/>
  <c r="R2875" i="8"/>
  <c r="S2869" i="8"/>
  <c r="S2868" i="8"/>
  <c r="R2867" i="8"/>
  <c r="S2861" i="8"/>
  <c r="S2860" i="8"/>
  <c r="R2859" i="8"/>
  <c r="S2853" i="8"/>
  <c r="S2852" i="8"/>
  <c r="R2851" i="8"/>
  <c r="S2845" i="8"/>
  <c r="S2844" i="8"/>
  <c r="R2843" i="8"/>
  <c r="S2837" i="8"/>
  <c r="S2836" i="8"/>
  <c r="R2835" i="8"/>
  <c r="S2829" i="8"/>
  <c r="S2828" i="8"/>
  <c r="R2827" i="8"/>
  <c r="S2821" i="8"/>
  <c r="S2820" i="8"/>
  <c r="R2819" i="8"/>
  <c r="S2813" i="8"/>
  <c r="S2812" i="8"/>
  <c r="R2811" i="8"/>
  <c r="R2805" i="8"/>
  <c r="S2920" i="8"/>
  <c r="S2908" i="8"/>
  <c r="R2938" i="8"/>
  <c r="R2934" i="8"/>
  <c r="R2930" i="8"/>
  <c r="R2926" i="8"/>
  <c r="R2922" i="8"/>
  <c r="R2918" i="8"/>
  <c r="R2914" i="8"/>
  <c r="R2910" i="8"/>
  <c r="R2906" i="8"/>
  <c r="R2902" i="8"/>
  <c r="R2898" i="8"/>
  <c r="R2894" i="8"/>
  <c r="R2890" i="8"/>
  <c r="R2886" i="8"/>
  <c r="R2882" i="8"/>
  <c r="R2878" i="8"/>
  <c r="R2874" i="8"/>
  <c r="R2870" i="8"/>
  <c r="R2866" i="8"/>
  <c r="R2862" i="8"/>
  <c r="R2858" i="8"/>
  <c r="R2854" i="8"/>
  <c r="R2850" i="8"/>
  <c r="R2846" i="8"/>
  <c r="R2842" i="8"/>
  <c r="R2838" i="8"/>
  <c r="R2834" i="8"/>
  <c r="R2830" i="8"/>
  <c r="R2826" i="8"/>
  <c r="R2822" i="8"/>
  <c r="R2818" i="8"/>
  <c r="R2814" i="8"/>
  <c r="R2810" i="8"/>
  <c r="R2806" i="8"/>
  <c r="S2938" i="8"/>
  <c r="S2930" i="8"/>
  <c r="S2926" i="8"/>
  <c r="S2906" i="8"/>
  <c r="B3" i="12" a="1"/>
  <c r="C140" i="12" s="1"/>
  <c r="K2655" i="8"/>
  <c r="R2655" i="8" s="1"/>
  <c r="K2656" i="8"/>
  <c r="S2656" i="8" s="1"/>
  <c r="K2657" i="8"/>
  <c r="R2657" i="8" s="1"/>
  <c r="K2658" i="8"/>
  <c r="R2658" i="8" s="1"/>
  <c r="K2659" i="8"/>
  <c r="K2660" i="8"/>
  <c r="S2660" i="8" s="1"/>
  <c r="K2661" i="8"/>
  <c r="K2662" i="8"/>
  <c r="S2662" i="8" s="1"/>
  <c r="K2663" i="8"/>
  <c r="K2664" i="8"/>
  <c r="K2665" i="8"/>
  <c r="R2665" i="8" s="1"/>
  <c r="K2666" i="8"/>
  <c r="S2666" i="8" s="1"/>
  <c r="K2667" i="8"/>
  <c r="R2667" i="8" s="1"/>
  <c r="K2668" i="8"/>
  <c r="K2669" i="8"/>
  <c r="K2670" i="8"/>
  <c r="S2670" i="8" s="1"/>
  <c r="K2671" i="8"/>
  <c r="K2672" i="8"/>
  <c r="K2673" i="8"/>
  <c r="R2673" i="8" s="1"/>
  <c r="K2674" i="8"/>
  <c r="S2674" i="8" s="1"/>
  <c r="K2675" i="8"/>
  <c r="R2675" i="8" s="1"/>
  <c r="K2676" i="8"/>
  <c r="K2677" i="8"/>
  <c r="K2678" i="8"/>
  <c r="S2678" i="8" s="1"/>
  <c r="K2679" i="8"/>
  <c r="K2680" i="8"/>
  <c r="K2681" i="8"/>
  <c r="R2681" i="8" s="1"/>
  <c r="K2682" i="8"/>
  <c r="S2682" i="8" s="1"/>
  <c r="K2683" i="8"/>
  <c r="R2683" i="8" s="1"/>
  <c r="K2684" i="8"/>
  <c r="K2685" i="8"/>
  <c r="K2686" i="8"/>
  <c r="S2686" i="8" s="1"/>
  <c r="K2687" i="8"/>
  <c r="K2688" i="8"/>
  <c r="K2689" i="8"/>
  <c r="R2689" i="8" s="1"/>
  <c r="K2690" i="8"/>
  <c r="S2690" i="8" s="1"/>
  <c r="K2691" i="8"/>
  <c r="R2691" i="8" s="1"/>
  <c r="K2692" i="8"/>
  <c r="K2693" i="8"/>
  <c r="K2694" i="8"/>
  <c r="S2694" i="8" s="1"/>
  <c r="K2695" i="8"/>
  <c r="K2696" i="8"/>
  <c r="K2697" i="8"/>
  <c r="R2697" i="8" s="1"/>
  <c r="K2698" i="8"/>
  <c r="S2698" i="8" s="1"/>
  <c r="K2699" i="8"/>
  <c r="R2699" i="8" s="1"/>
  <c r="K2700" i="8"/>
  <c r="K2701" i="8"/>
  <c r="K2702" i="8"/>
  <c r="S2702" i="8" s="1"/>
  <c r="K2703" i="8"/>
  <c r="K2704" i="8"/>
  <c r="K2705" i="8"/>
  <c r="R2705" i="8" s="1"/>
  <c r="K2706" i="8"/>
  <c r="S2706" i="8" s="1"/>
  <c r="K2707" i="8"/>
  <c r="R2707" i="8" s="1"/>
  <c r="K2708" i="8"/>
  <c r="K2709" i="8"/>
  <c r="K2710" i="8"/>
  <c r="S2710" i="8" s="1"/>
  <c r="K2711" i="8"/>
  <c r="K2712" i="8"/>
  <c r="K2713" i="8"/>
  <c r="R2713" i="8" s="1"/>
  <c r="K2714" i="8"/>
  <c r="S2714" i="8" s="1"/>
  <c r="K2715" i="8"/>
  <c r="R2715" i="8" s="1"/>
  <c r="K2716" i="8"/>
  <c r="K2717" i="8"/>
  <c r="K2718" i="8"/>
  <c r="S2718" i="8" s="1"/>
  <c r="K2719" i="8"/>
  <c r="K2720" i="8"/>
  <c r="K2721" i="8"/>
  <c r="R2721" i="8" s="1"/>
  <c r="K2722" i="8"/>
  <c r="S2722" i="8" s="1"/>
  <c r="K2723" i="8"/>
  <c r="R2723" i="8" s="1"/>
  <c r="K2724" i="8"/>
  <c r="K2725" i="8"/>
  <c r="K2726" i="8"/>
  <c r="S2726" i="8" s="1"/>
  <c r="K2727" i="8"/>
  <c r="K2728" i="8"/>
  <c r="K2729" i="8"/>
  <c r="R2729" i="8" s="1"/>
  <c r="K2730" i="8"/>
  <c r="S2730" i="8" s="1"/>
  <c r="K2731" i="8"/>
  <c r="R2731" i="8" s="1"/>
  <c r="K2732" i="8"/>
  <c r="K2733" i="8"/>
  <c r="K2734" i="8"/>
  <c r="S2734" i="8" s="1"/>
  <c r="K2735" i="8"/>
  <c r="K2736" i="8"/>
  <c r="K2737" i="8"/>
  <c r="R2737" i="8" s="1"/>
  <c r="K2738" i="8"/>
  <c r="S2738" i="8" s="1"/>
  <c r="K2739" i="8"/>
  <c r="R2739" i="8" s="1"/>
  <c r="K2740" i="8"/>
  <c r="K2741" i="8"/>
  <c r="K2742" i="8"/>
  <c r="S2742" i="8" s="1"/>
  <c r="K2743" i="8"/>
  <c r="K2744" i="8"/>
  <c r="K2745" i="8"/>
  <c r="R2745" i="8" s="1"/>
  <c r="K2746" i="8"/>
  <c r="S2746" i="8" s="1"/>
  <c r="K2747" i="8"/>
  <c r="K2748" i="8"/>
  <c r="R2748" i="8" s="1"/>
  <c r="K2749" i="8"/>
  <c r="K2750" i="8"/>
  <c r="R2750" i="8" s="1"/>
  <c r="K2751" i="8"/>
  <c r="S2751" i="8" s="1"/>
  <c r="K2752" i="8"/>
  <c r="R2752" i="8" s="1"/>
  <c r="K2753" i="8"/>
  <c r="S2753" i="8" s="1"/>
  <c r="K2754" i="8"/>
  <c r="S2754" i="8" s="1"/>
  <c r="K2755" i="8"/>
  <c r="R2755" i="8" s="1"/>
  <c r="K2756" i="8"/>
  <c r="S2756" i="8" s="1"/>
  <c r="K2757" i="8"/>
  <c r="S2757" i="8" s="1"/>
  <c r="K2758" i="8"/>
  <c r="R2758" i="8" s="1"/>
  <c r="K2759" i="8"/>
  <c r="R2759" i="8" s="1"/>
  <c r="K2760" i="8"/>
  <c r="K2761" i="8"/>
  <c r="K2762" i="8"/>
  <c r="R2762" i="8" s="1"/>
  <c r="K2763" i="8"/>
  <c r="R2763" i="8" s="1"/>
  <c r="K2764" i="8"/>
  <c r="R2764" i="8" s="1"/>
  <c r="K2765" i="8"/>
  <c r="S2765" i="8" s="1"/>
  <c r="K2766" i="8"/>
  <c r="S2766" i="8" s="1"/>
  <c r="K2767" i="8"/>
  <c r="S2767" i="8" s="1"/>
  <c r="K2768" i="8"/>
  <c r="R2768" i="8" s="1"/>
  <c r="K2769" i="8"/>
  <c r="R2769" i="8" s="1"/>
  <c r="K2770" i="8"/>
  <c r="S2770" i="8" s="1"/>
  <c r="K2771" i="8"/>
  <c r="R2771" i="8" s="1"/>
  <c r="K2772" i="8"/>
  <c r="S2772" i="8" s="1"/>
  <c r="K2773" i="8"/>
  <c r="R2773" i="8" s="1"/>
  <c r="K2774" i="8"/>
  <c r="S2774" i="8" s="1"/>
  <c r="K2775" i="8"/>
  <c r="R2775" i="8" s="1"/>
  <c r="K2776" i="8"/>
  <c r="R2776" i="8" s="1"/>
  <c r="K2777" i="8"/>
  <c r="S2777" i="8" s="1"/>
  <c r="K2778" i="8"/>
  <c r="R2778" i="8" s="1"/>
  <c r="K2779" i="8"/>
  <c r="R2779" i="8" s="1"/>
  <c r="K2780" i="8"/>
  <c r="K2781" i="8"/>
  <c r="R2781" i="8" s="1"/>
  <c r="K2782" i="8"/>
  <c r="S2782" i="8" s="1"/>
  <c r="K2783" i="8"/>
  <c r="R2783" i="8" s="1"/>
  <c r="K2784" i="8"/>
  <c r="R2784" i="8" s="1"/>
  <c r="K2785" i="8"/>
  <c r="R2785" i="8" s="1"/>
  <c r="K2786" i="8"/>
  <c r="R2786" i="8" s="1"/>
  <c r="K2787" i="8"/>
  <c r="R2787" i="8" s="1"/>
  <c r="K2788" i="8"/>
  <c r="S2788" i="8" s="1"/>
  <c r="K2789" i="8"/>
  <c r="R2789" i="8" s="1"/>
  <c r="K2790" i="8"/>
  <c r="S2790" i="8" s="1"/>
  <c r="K2791" i="8"/>
  <c r="R2791" i="8" s="1"/>
  <c r="K2792" i="8"/>
  <c r="R2792" i="8" s="1"/>
  <c r="K2793" i="8"/>
  <c r="R2793" i="8" s="1"/>
  <c r="K2794" i="8"/>
  <c r="S2794" i="8" s="1"/>
  <c r="K2795" i="8"/>
  <c r="R2795" i="8" s="1"/>
  <c r="K2796" i="8"/>
  <c r="S2796" i="8" s="1"/>
  <c r="K2797" i="8"/>
  <c r="R2797" i="8" s="1"/>
  <c r="K2798" i="8"/>
  <c r="R2798" i="8" s="1"/>
  <c r="K2799" i="8"/>
  <c r="R2799" i="8" s="1"/>
  <c r="R2800" i="8"/>
  <c r="R2801" i="8"/>
  <c r="S2802" i="8"/>
  <c r="R2803" i="8"/>
  <c r="S2804" i="8"/>
  <c r="Q2747" i="8"/>
  <c r="R2747" i="8"/>
  <c r="S2747" i="8"/>
  <c r="Q2748" i="8"/>
  <c r="Q2749" i="8"/>
  <c r="R2749" i="8"/>
  <c r="S2749" i="8"/>
  <c r="Q2750" i="8"/>
  <c r="Q2751" i="8"/>
  <c r="R2751" i="8"/>
  <c r="Q2752" i="8"/>
  <c r="Q2753" i="8"/>
  <c r="R2753" i="8"/>
  <c r="Q2754" i="8"/>
  <c r="Q2755" i="8"/>
  <c r="S2755" i="8"/>
  <c r="Q2756" i="8"/>
  <c r="R2756" i="8"/>
  <c r="Q2757" i="8"/>
  <c r="R2757" i="8"/>
  <c r="Q2758" i="8"/>
  <c r="S2758" i="8"/>
  <c r="Q2759" i="8"/>
  <c r="Q2760" i="8"/>
  <c r="R2760" i="8"/>
  <c r="S2760" i="8"/>
  <c r="Q2761" i="8"/>
  <c r="R2761" i="8"/>
  <c r="S2761" i="8"/>
  <c r="Q2762" i="8"/>
  <c r="Q2763" i="8"/>
  <c r="S2763" i="8"/>
  <c r="Q2764" i="8"/>
  <c r="S2764" i="8"/>
  <c r="Q2765" i="8"/>
  <c r="R2765" i="8"/>
  <c r="Q2766" i="8"/>
  <c r="Q2767" i="8"/>
  <c r="R2767" i="8"/>
  <c r="Q2768" i="8"/>
  <c r="S2768" i="8"/>
  <c r="Q2769" i="8"/>
  <c r="S2769" i="8"/>
  <c r="Q2770" i="8"/>
  <c r="Q2771" i="8"/>
  <c r="Q2772" i="8"/>
  <c r="Q2773" i="8"/>
  <c r="S2773" i="8"/>
  <c r="Q2774" i="8"/>
  <c r="Q2775" i="8"/>
  <c r="Q2776" i="8"/>
  <c r="Q2777" i="8"/>
  <c r="R2777" i="8"/>
  <c r="Q2778" i="8"/>
  <c r="Q2779" i="8"/>
  <c r="S2779" i="8"/>
  <c r="Q2780" i="8"/>
  <c r="R2780" i="8"/>
  <c r="S2780" i="8"/>
  <c r="Q2781" i="8"/>
  <c r="S2781" i="8"/>
  <c r="Q2782" i="8"/>
  <c r="Q2783" i="8"/>
  <c r="Q2784" i="8"/>
  <c r="S2784" i="8"/>
  <c r="Q2785" i="8"/>
  <c r="S2785" i="8"/>
  <c r="Q2786" i="8"/>
  <c r="Q2787" i="8"/>
  <c r="Q2788" i="8"/>
  <c r="Q2789" i="8"/>
  <c r="S2789" i="8"/>
  <c r="Q2790" i="8"/>
  <c r="Q2791" i="8"/>
  <c r="Q2792" i="8"/>
  <c r="Q2793" i="8"/>
  <c r="S2793" i="8"/>
  <c r="Q2794" i="8"/>
  <c r="Q2795" i="8"/>
  <c r="Q2796" i="8"/>
  <c r="R2796" i="8"/>
  <c r="Q2797" i="8"/>
  <c r="S2797" i="8"/>
  <c r="Q2798" i="8"/>
  <c r="Q2799" i="8"/>
  <c r="Q2800" i="8"/>
  <c r="S2800" i="8"/>
  <c r="Q2801" i="8"/>
  <c r="S2801" i="8"/>
  <c r="Q2802" i="8"/>
  <c r="Q2803" i="8"/>
  <c r="Q2804" i="8"/>
  <c r="Q2656" i="8"/>
  <c r="Q2657" i="8"/>
  <c r="S2657" i="8"/>
  <c r="Q2658" i="8"/>
  <c r="Q2659" i="8"/>
  <c r="R2659" i="8"/>
  <c r="S2659" i="8"/>
  <c r="Q2660" i="8"/>
  <c r="Q2661" i="8"/>
  <c r="R2661" i="8"/>
  <c r="S2661" i="8"/>
  <c r="Q2662" i="8"/>
  <c r="Q2663" i="8"/>
  <c r="R2663" i="8"/>
  <c r="S2663" i="8"/>
  <c r="Q2664" i="8"/>
  <c r="R2664" i="8"/>
  <c r="S2664" i="8"/>
  <c r="Q2665" i="8"/>
  <c r="S2665" i="8"/>
  <c r="Q2666" i="8"/>
  <c r="Q2667" i="8"/>
  <c r="Q2668" i="8"/>
  <c r="R2668" i="8"/>
  <c r="S2668" i="8"/>
  <c r="Q2669" i="8"/>
  <c r="R2669" i="8"/>
  <c r="S2669" i="8"/>
  <c r="Q2670" i="8"/>
  <c r="Q2671" i="8"/>
  <c r="R2671" i="8"/>
  <c r="S2671" i="8"/>
  <c r="Q2672" i="8"/>
  <c r="R2672" i="8"/>
  <c r="S2672" i="8"/>
  <c r="Q2673" i="8"/>
  <c r="S2673" i="8"/>
  <c r="Q2674" i="8"/>
  <c r="Q2675" i="8"/>
  <c r="Q2676" i="8"/>
  <c r="R2676" i="8"/>
  <c r="S2676" i="8"/>
  <c r="Q2677" i="8"/>
  <c r="R2677" i="8"/>
  <c r="S2677" i="8"/>
  <c r="Q2678" i="8"/>
  <c r="Q2679" i="8"/>
  <c r="R2679" i="8"/>
  <c r="S2679" i="8"/>
  <c r="Q2680" i="8"/>
  <c r="R2680" i="8"/>
  <c r="S2680" i="8"/>
  <c r="Q2681" i="8"/>
  <c r="S2681" i="8"/>
  <c r="Q2682" i="8"/>
  <c r="Q2683" i="8"/>
  <c r="Q2684" i="8"/>
  <c r="R2684" i="8"/>
  <c r="S2684" i="8"/>
  <c r="Q2685" i="8"/>
  <c r="R2685" i="8"/>
  <c r="S2685" i="8"/>
  <c r="Q2686" i="8"/>
  <c r="Q2687" i="8"/>
  <c r="R2687" i="8"/>
  <c r="S2687" i="8"/>
  <c r="Q2688" i="8"/>
  <c r="R2688" i="8"/>
  <c r="S2688" i="8"/>
  <c r="Q2689" i="8"/>
  <c r="S2689" i="8"/>
  <c r="Q2690" i="8"/>
  <c r="Q2691" i="8"/>
  <c r="Q2692" i="8"/>
  <c r="R2692" i="8"/>
  <c r="S2692" i="8"/>
  <c r="Q2693" i="8"/>
  <c r="R2693" i="8"/>
  <c r="S2693" i="8"/>
  <c r="Q2694" i="8"/>
  <c r="Q2695" i="8"/>
  <c r="R2695" i="8"/>
  <c r="S2695" i="8"/>
  <c r="Q2696" i="8"/>
  <c r="R2696" i="8"/>
  <c r="S2696" i="8"/>
  <c r="Q2697" i="8"/>
  <c r="S2697" i="8"/>
  <c r="Q2698" i="8"/>
  <c r="Q2699" i="8"/>
  <c r="Q2700" i="8"/>
  <c r="R2700" i="8"/>
  <c r="S2700" i="8"/>
  <c r="Q2701" i="8"/>
  <c r="R2701" i="8"/>
  <c r="S2701" i="8"/>
  <c r="Q2702" i="8"/>
  <c r="Q2703" i="8"/>
  <c r="R2703" i="8"/>
  <c r="S2703" i="8"/>
  <c r="Q2704" i="8"/>
  <c r="R2704" i="8"/>
  <c r="S2704" i="8"/>
  <c r="Q2705" i="8"/>
  <c r="S2705" i="8"/>
  <c r="Q2706" i="8"/>
  <c r="Q2707" i="8"/>
  <c r="Q2708" i="8"/>
  <c r="R2708" i="8"/>
  <c r="S2708" i="8"/>
  <c r="Q2709" i="8"/>
  <c r="R2709" i="8"/>
  <c r="S2709" i="8"/>
  <c r="Q2710" i="8"/>
  <c r="Q2711" i="8"/>
  <c r="R2711" i="8"/>
  <c r="S2711" i="8"/>
  <c r="Q2712" i="8"/>
  <c r="R2712" i="8"/>
  <c r="S2712" i="8"/>
  <c r="Q2713" i="8"/>
  <c r="S2713" i="8"/>
  <c r="Q2714" i="8"/>
  <c r="Q2715" i="8"/>
  <c r="Q2716" i="8"/>
  <c r="R2716" i="8"/>
  <c r="S2716" i="8"/>
  <c r="Q2717" i="8"/>
  <c r="R2717" i="8"/>
  <c r="S2717" i="8"/>
  <c r="Q2718" i="8"/>
  <c r="Q2719" i="8"/>
  <c r="R2719" i="8"/>
  <c r="S2719" i="8"/>
  <c r="Q2720" i="8"/>
  <c r="R2720" i="8"/>
  <c r="S2720" i="8"/>
  <c r="Q2721" i="8"/>
  <c r="S2721" i="8"/>
  <c r="Q2722" i="8"/>
  <c r="Q2723" i="8"/>
  <c r="Q2724" i="8"/>
  <c r="R2724" i="8"/>
  <c r="S2724" i="8"/>
  <c r="Q2725" i="8"/>
  <c r="R2725" i="8"/>
  <c r="S2725" i="8"/>
  <c r="Q2726" i="8"/>
  <c r="Q2727" i="8"/>
  <c r="R2727" i="8"/>
  <c r="S2727" i="8"/>
  <c r="Q2728" i="8"/>
  <c r="R2728" i="8"/>
  <c r="S2728" i="8"/>
  <c r="Q2729" i="8"/>
  <c r="S2729" i="8"/>
  <c r="Q2730" i="8"/>
  <c r="Q2731" i="8"/>
  <c r="Q2732" i="8"/>
  <c r="R2732" i="8"/>
  <c r="S2732" i="8"/>
  <c r="Q2733" i="8"/>
  <c r="R2733" i="8"/>
  <c r="S2733" i="8"/>
  <c r="Q2734" i="8"/>
  <c r="Q2735" i="8"/>
  <c r="R2735" i="8"/>
  <c r="S2735" i="8"/>
  <c r="Q2736" i="8"/>
  <c r="R2736" i="8"/>
  <c r="S2736" i="8"/>
  <c r="Q2737" i="8"/>
  <c r="S2737" i="8"/>
  <c r="Q2738" i="8"/>
  <c r="Q2739" i="8"/>
  <c r="Q2740" i="8"/>
  <c r="R2740" i="8"/>
  <c r="S2740" i="8"/>
  <c r="Q2741" i="8"/>
  <c r="R2741" i="8"/>
  <c r="S2741" i="8"/>
  <c r="Q2742" i="8"/>
  <c r="Q2743" i="8"/>
  <c r="R2743" i="8"/>
  <c r="S2743" i="8"/>
  <c r="Q2744" i="8"/>
  <c r="R2744" i="8"/>
  <c r="S2744" i="8"/>
  <c r="Q2745" i="8"/>
  <c r="S2745" i="8"/>
  <c r="Q2746" i="8"/>
  <c r="Q2655" i="8"/>
  <c r="Q2654" i="8"/>
  <c r="K2654" i="8"/>
  <c r="S2654" i="8" s="1"/>
  <c r="K42" i="10" l="1" a="1"/>
  <c r="K42" i="10" s="1"/>
  <c r="S2655" i="8"/>
  <c r="S2739" i="8"/>
  <c r="S2731" i="8"/>
  <c r="S2723" i="8"/>
  <c r="S2715" i="8"/>
  <c r="S2707" i="8"/>
  <c r="S2699" i="8"/>
  <c r="S2691" i="8"/>
  <c r="S2683" i="8"/>
  <c r="S2675" i="8"/>
  <c r="S2667" i="8"/>
  <c r="S2791" i="8"/>
  <c r="S2787" i="8"/>
  <c r="S2771" i="8"/>
  <c r="S2762" i="8"/>
  <c r="S2759" i="8"/>
  <c r="S2750" i="8"/>
  <c r="S2658" i="8"/>
  <c r="S2803" i="8"/>
  <c r="S2795" i="8"/>
  <c r="S2783" i="8"/>
  <c r="S2775" i="8"/>
  <c r="S2798" i="8"/>
  <c r="R2790" i="8"/>
  <c r="S2786" i="8"/>
  <c r="R2770" i="8"/>
  <c r="R2746" i="8"/>
  <c r="R2742" i="8"/>
  <c r="R2738" i="8"/>
  <c r="R2734" i="8"/>
  <c r="R2730" i="8"/>
  <c r="R2726" i="8"/>
  <c r="R2722" i="8"/>
  <c r="R2718" i="8"/>
  <c r="R2714" i="8"/>
  <c r="R2710" i="8"/>
  <c r="R2706" i="8"/>
  <c r="R2702" i="8"/>
  <c r="R2698" i="8"/>
  <c r="R2694" i="8"/>
  <c r="R2690" i="8"/>
  <c r="R2686" i="8"/>
  <c r="R2682" i="8"/>
  <c r="R2678" i="8"/>
  <c r="R2674" i="8"/>
  <c r="R2670" i="8"/>
  <c r="R2666" i="8"/>
  <c r="R2662" i="8"/>
  <c r="R2802" i="8"/>
  <c r="R2794" i="8"/>
  <c r="R2782" i="8"/>
  <c r="R2774" i="8"/>
  <c r="R2766" i="8"/>
  <c r="R2754" i="8"/>
  <c r="S2778" i="8"/>
  <c r="S2799" i="8"/>
  <c r="B3" i="12"/>
  <c r="C141" i="12"/>
  <c r="R2660" i="8"/>
  <c r="R2656" i="8"/>
  <c r="R2804" i="8"/>
  <c r="S2792" i="8"/>
  <c r="R2788" i="8"/>
  <c r="S2776" i="8"/>
  <c r="R2772" i="8"/>
  <c r="S2752" i="8"/>
  <c r="S2748" i="8"/>
  <c r="R2654" i="8"/>
  <c r="N2654" i="8"/>
  <c r="N2655" i="8" s="1"/>
  <c r="N2656" i="8" s="1"/>
  <c r="N2657" i="8" s="1"/>
  <c r="N2658" i="8" s="1"/>
  <c r="N2659" i="8" s="1"/>
  <c r="N2660" i="8" s="1"/>
  <c r="N2661" i="8" s="1"/>
  <c r="N2662" i="8" s="1"/>
  <c r="N2663" i="8" s="1"/>
  <c r="N2664" i="8" s="1"/>
  <c r="N2665" i="8" s="1"/>
  <c r="N2666" i="8" s="1"/>
  <c r="N2667" i="8" s="1"/>
  <c r="N2668" i="8" s="1"/>
  <c r="N2669" i="8" s="1"/>
  <c r="N2670" i="8" s="1"/>
  <c r="N2671" i="8" s="1"/>
  <c r="N2672" i="8" s="1"/>
  <c r="N2673" i="8" s="1"/>
  <c r="N2674" i="8" s="1"/>
  <c r="N2675" i="8" s="1"/>
  <c r="N2676" i="8" s="1"/>
  <c r="N2677" i="8" s="1"/>
  <c r="N2678" i="8" s="1"/>
  <c r="N2679" i="8" s="1"/>
  <c r="N2680" i="8" s="1"/>
  <c r="N2681" i="8" s="1"/>
  <c r="N2682" i="8" s="1"/>
  <c r="N2683" i="8" s="1"/>
  <c r="N2684" i="8" s="1"/>
  <c r="N2685" i="8" s="1"/>
  <c r="N2686" i="8" s="1"/>
  <c r="N2687" i="8" s="1"/>
  <c r="N2688" i="8" s="1"/>
  <c r="N2689" i="8" s="1"/>
  <c r="N2690" i="8" s="1"/>
  <c r="N2691" i="8" s="1"/>
  <c r="N2692" i="8" s="1"/>
  <c r="N2693" i="8" s="1"/>
  <c r="N2694" i="8" s="1"/>
  <c r="N2695" i="8" s="1"/>
  <c r="N2696" i="8" s="1"/>
  <c r="N2697" i="8" s="1"/>
  <c r="N2698" i="8" s="1"/>
  <c r="N2699" i="8" s="1"/>
  <c r="N2700" i="8" s="1"/>
  <c r="N2701" i="8" s="1"/>
  <c r="N2702" i="8" s="1"/>
  <c r="N2703" i="8" s="1"/>
  <c r="N2704" i="8" s="1"/>
  <c r="N2705" i="8" s="1"/>
  <c r="N2706" i="8" s="1"/>
  <c r="N2707" i="8" s="1"/>
  <c r="N2708" i="8" s="1"/>
  <c r="N2709" i="8" s="1"/>
  <c r="N2710" i="8" s="1"/>
  <c r="N2711" i="8" s="1"/>
  <c r="N2712" i="8" s="1"/>
  <c r="N2713" i="8" s="1"/>
  <c r="N2714" i="8" s="1"/>
  <c r="N2715" i="8" s="1"/>
  <c r="N2716" i="8" s="1"/>
  <c r="N2717" i="8" s="1"/>
  <c r="N2718" i="8" s="1"/>
  <c r="N2719" i="8" s="1"/>
  <c r="N2720" i="8" s="1"/>
  <c r="N2721" i="8" s="1"/>
  <c r="N2722" i="8" s="1"/>
  <c r="N2723" i="8" s="1"/>
  <c r="N2724" i="8" s="1"/>
  <c r="N2725" i="8" s="1"/>
  <c r="N2726" i="8" s="1"/>
  <c r="N2727" i="8" s="1"/>
  <c r="N2728" i="8" s="1"/>
  <c r="N2729" i="8" s="1"/>
  <c r="N2730" i="8" s="1"/>
  <c r="N2731" i="8" s="1"/>
  <c r="N2732" i="8" s="1"/>
  <c r="N2733" i="8" s="1"/>
  <c r="N2734" i="8" s="1"/>
  <c r="N2735" i="8" s="1"/>
  <c r="N2736" i="8" s="1"/>
  <c r="N2737" i="8" s="1"/>
  <c r="N2738" i="8" s="1"/>
  <c r="N2739" i="8" s="1"/>
  <c r="N2740" i="8" s="1"/>
  <c r="N2741" i="8" s="1"/>
  <c r="N2742" i="8" s="1"/>
  <c r="N2743" i="8" s="1"/>
  <c r="N2744" i="8" s="1"/>
  <c r="N2745" i="8" s="1"/>
  <c r="N2746" i="8" s="1"/>
  <c r="N2747" i="8" s="1"/>
  <c r="N2748" i="8" s="1"/>
  <c r="N2749" i="8" s="1"/>
  <c r="N2750" i="8" s="1"/>
  <c r="N2751" i="8" s="1"/>
  <c r="N2752" i="8" s="1"/>
  <c r="N2753" i="8" s="1"/>
  <c r="N2754" i="8" s="1"/>
  <c r="N2755" i="8" s="1"/>
  <c r="N2756" i="8" s="1"/>
  <c r="N2757" i="8" s="1"/>
  <c r="N2758" i="8" s="1"/>
  <c r="N2759" i="8" s="1"/>
  <c r="N2760" i="8" s="1"/>
  <c r="N2761" i="8" s="1"/>
  <c r="N2762" i="8" s="1"/>
  <c r="N2763" i="8" s="1"/>
  <c r="N2764" i="8" s="1"/>
  <c r="N2765" i="8" s="1"/>
  <c r="N2766" i="8" s="1"/>
  <c r="N2767" i="8" s="1"/>
  <c r="N2768" i="8" s="1"/>
  <c r="N2769" i="8" s="1"/>
  <c r="N2770" i="8" s="1"/>
  <c r="N2771" i="8" s="1"/>
  <c r="N2772" i="8" s="1"/>
  <c r="N2773" i="8" s="1"/>
  <c r="N2774" i="8" s="1"/>
  <c r="N2775" i="8" s="1"/>
  <c r="N2776" i="8" s="1"/>
  <c r="N2777" i="8" s="1"/>
  <c r="N2778" i="8" s="1"/>
  <c r="N2779" i="8" s="1"/>
  <c r="N2780" i="8" s="1"/>
  <c r="N2781" i="8" s="1"/>
  <c r="N2782" i="8" s="1"/>
  <c r="N2783" i="8" s="1"/>
  <c r="N2784" i="8" s="1"/>
  <c r="N2785" i="8" s="1"/>
  <c r="N2786" i="8" s="1"/>
  <c r="N2787" i="8" s="1"/>
  <c r="N2788" i="8" s="1"/>
  <c r="N2789" i="8" s="1"/>
  <c r="N2790" i="8" s="1"/>
  <c r="N2791" i="8" s="1"/>
  <c r="N2792" i="8" s="1"/>
  <c r="N2793" i="8" s="1"/>
  <c r="N2794" i="8" s="1"/>
  <c r="N2795" i="8" s="1"/>
  <c r="N2796" i="8" s="1"/>
  <c r="N2797" i="8" s="1"/>
  <c r="N2798" i="8" s="1"/>
  <c r="N2799" i="8" s="1"/>
  <c r="N2800" i="8" s="1"/>
  <c r="N2801" i="8" s="1"/>
  <c r="N2802" i="8" s="1"/>
  <c r="N2803" i="8" s="1"/>
  <c r="N2804" i="8" s="1"/>
  <c r="K2540" i="8" l="1"/>
  <c r="R2540" i="8" s="1"/>
  <c r="Q2540" i="8"/>
  <c r="K2541" i="8"/>
  <c r="R2541" i="8" s="1"/>
  <c r="Q2541" i="8"/>
  <c r="K2542" i="8"/>
  <c r="R2542" i="8" s="1"/>
  <c r="Q2542" i="8"/>
  <c r="K2543" i="8"/>
  <c r="R2543" i="8" s="1"/>
  <c r="Q2543" i="8"/>
  <c r="K2544" i="8"/>
  <c r="R2544" i="8" s="1"/>
  <c r="Q2544" i="8"/>
  <c r="K2545" i="8"/>
  <c r="S2545" i="8" s="1"/>
  <c r="Q2545" i="8"/>
  <c r="K2546" i="8"/>
  <c r="Q2546" i="8"/>
  <c r="R2546" i="8"/>
  <c r="K2547" i="8"/>
  <c r="R2547" i="8" s="1"/>
  <c r="Q2547" i="8"/>
  <c r="S2547" i="8"/>
  <c r="K2548" i="8"/>
  <c r="R2548" i="8" s="1"/>
  <c r="Q2548" i="8"/>
  <c r="K2549" i="8"/>
  <c r="R2549" i="8" s="1"/>
  <c r="Q2549" i="8"/>
  <c r="K2550" i="8"/>
  <c r="R2550" i="8" s="1"/>
  <c r="Q2550" i="8"/>
  <c r="K2551" i="8"/>
  <c r="R2551" i="8" s="1"/>
  <c r="Q2551" i="8"/>
  <c r="K2552" i="8"/>
  <c r="R2552" i="8" s="1"/>
  <c r="Q2552" i="8"/>
  <c r="K2553" i="8"/>
  <c r="S2553" i="8" s="1"/>
  <c r="Q2553" i="8"/>
  <c r="K2554" i="8"/>
  <c r="R2554" i="8" s="1"/>
  <c r="Q2554" i="8"/>
  <c r="K2555" i="8"/>
  <c r="S2555" i="8" s="1"/>
  <c r="Q2555" i="8"/>
  <c r="R2555" i="8"/>
  <c r="K2556" i="8"/>
  <c r="Q2556" i="8"/>
  <c r="R2556" i="8"/>
  <c r="K2557" i="8"/>
  <c r="R2557" i="8" s="1"/>
  <c r="Q2557" i="8"/>
  <c r="K2558" i="8"/>
  <c r="R2558" i="8" s="1"/>
  <c r="Q2558" i="8"/>
  <c r="K2559" i="8"/>
  <c r="R2559" i="8" s="1"/>
  <c r="Q2559" i="8"/>
  <c r="K2560" i="8"/>
  <c r="R2560" i="8" s="1"/>
  <c r="Q2560" i="8"/>
  <c r="K2561" i="8"/>
  <c r="S2561" i="8" s="1"/>
  <c r="Q2561" i="8"/>
  <c r="R2561" i="8"/>
  <c r="K2562" i="8"/>
  <c r="R2562" i="8" s="1"/>
  <c r="Q2562" i="8"/>
  <c r="K2563" i="8"/>
  <c r="R2563" i="8" s="1"/>
  <c r="Q2563" i="8"/>
  <c r="K2564" i="8"/>
  <c r="R2564" i="8" s="1"/>
  <c r="Q2564" i="8"/>
  <c r="K2565" i="8"/>
  <c r="R2565" i="8" s="1"/>
  <c r="Q2565" i="8"/>
  <c r="K2566" i="8"/>
  <c r="R2566" i="8" s="1"/>
  <c r="Q2566" i="8"/>
  <c r="K2567" i="8"/>
  <c r="R2567" i="8" s="1"/>
  <c r="Q2567" i="8"/>
  <c r="K2568" i="8"/>
  <c r="R2568" i="8" s="1"/>
  <c r="Q2568" i="8"/>
  <c r="K2569" i="8"/>
  <c r="S2569" i="8" s="1"/>
  <c r="Q2569" i="8"/>
  <c r="K2570" i="8"/>
  <c r="R2570" i="8" s="1"/>
  <c r="Q2570" i="8"/>
  <c r="K2571" i="8"/>
  <c r="R2571" i="8" s="1"/>
  <c r="Q2571" i="8"/>
  <c r="K2572" i="8"/>
  <c r="R2572" i="8" s="1"/>
  <c r="Q2572" i="8"/>
  <c r="K2573" i="8"/>
  <c r="R2573" i="8" s="1"/>
  <c r="Q2573" i="8"/>
  <c r="K2574" i="8"/>
  <c r="R2574" i="8" s="1"/>
  <c r="Q2574" i="8"/>
  <c r="K2575" i="8"/>
  <c r="R2575" i="8" s="1"/>
  <c r="Q2575" i="8"/>
  <c r="K2576" i="8"/>
  <c r="R2576" i="8" s="1"/>
  <c r="Q2576" i="8"/>
  <c r="K2577" i="8"/>
  <c r="S2577" i="8" s="1"/>
  <c r="Q2577" i="8"/>
  <c r="K2578" i="8"/>
  <c r="Q2578" i="8"/>
  <c r="R2578" i="8"/>
  <c r="K2579" i="8"/>
  <c r="R2579" i="8" s="1"/>
  <c r="Q2579" i="8"/>
  <c r="S2579" i="8"/>
  <c r="K2580" i="8"/>
  <c r="R2580" i="8" s="1"/>
  <c r="Q2580" i="8"/>
  <c r="K2581" i="8"/>
  <c r="R2581" i="8" s="1"/>
  <c r="Q2581" i="8"/>
  <c r="K2582" i="8"/>
  <c r="R2582" i="8" s="1"/>
  <c r="Q2582" i="8"/>
  <c r="K2583" i="8"/>
  <c r="R2583" i="8" s="1"/>
  <c r="Q2583" i="8"/>
  <c r="K2584" i="8"/>
  <c r="R2584" i="8" s="1"/>
  <c r="Q2584" i="8"/>
  <c r="K2585" i="8"/>
  <c r="S2585" i="8" s="1"/>
  <c r="Q2585" i="8"/>
  <c r="K2586" i="8"/>
  <c r="R2586" i="8" s="1"/>
  <c r="Q2586" i="8"/>
  <c r="K2587" i="8"/>
  <c r="S2587" i="8" s="1"/>
  <c r="Q2587" i="8"/>
  <c r="R2587" i="8"/>
  <c r="K2588" i="8"/>
  <c r="Q2588" i="8"/>
  <c r="R2588" i="8"/>
  <c r="K2589" i="8"/>
  <c r="R2589" i="8" s="1"/>
  <c r="Q2589" i="8"/>
  <c r="K2590" i="8"/>
  <c r="R2590" i="8" s="1"/>
  <c r="Q2590" i="8"/>
  <c r="K2591" i="8"/>
  <c r="Q2591" i="8"/>
  <c r="R2591" i="8"/>
  <c r="K2592" i="8"/>
  <c r="R2592" i="8" s="1"/>
  <c r="Q2592" i="8"/>
  <c r="K2593" i="8"/>
  <c r="R2593" i="8" s="1"/>
  <c r="Q2593" i="8"/>
  <c r="K2594" i="8"/>
  <c r="Q2594" i="8"/>
  <c r="K2595" i="8"/>
  <c r="R2595" i="8" s="1"/>
  <c r="Q2595" i="8"/>
  <c r="K2596" i="8"/>
  <c r="Q2596" i="8"/>
  <c r="K2597" i="8"/>
  <c r="R2597" i="8" s="1"/>
  <c r="Q2597" i="8"/>
  <c r="S2597" i="8"/>
  <c r="K2598" i="8"/>
  <c r="Q2598" i="8"/>
  <c r="K2599" i="8"/>
  <c r="R2599" i="8" s="1"/>
  <c r="Q2599" i="8"/>
  <c r="K2600" i="8"/>
  <c r="R2600" i="8" s="1"/>
  <c r="Q2600" i="8"/>
  <c r="K2601" i="8"/>
  <c r="R2601" i="8" s="1"/>
  <c r="Q2601" i="8"/>
  <c r="K2602" i="8"/>
  <c r="R2602" i="8" s="1"/>
  <c r="Q2602" i="8"/>
  <c r="K2603" i="8"/>
  <c r="R2603" i="8" s="1"/>
  <c r="Q2603" i="8"/>
  <c r="S2603" i="8"/>
  <c r="K2604" i="8"/>
  <c r="Q2604" i="8"/>
  <c r="K2605" i="8"/>
  <c r="R2605" i="8" s="1"/>
  <c r="Q2605" i="8"/>
  <c r="K2606" i="8"/>
  <c r="Q2606" i="8"/>
  <c r="K2607" i="8"/>
  <c r="R2607" i="8" s="1"/>
  <c r="Q2607" i="8"/>
  <c r="K2608" i="8"/>
  <c r="R2608" i="8" s="1"/>
  <c r="Q2608" i="8"/>
  <c r="K2609" i="8"/>
  <c r="R2609" i="8" s="1"/>
  <c r="Q2609" i="8"/>
  <c r="K2610" i="8"/>
  <c r="Q2610" i="8"/>
  <c r="K2611" i="8"/>
  <c r="Q2611" i="8"/>
  <c r="R2611" i="8"/>
  <c r="K2612" i="8"/>
  <c r="R2612" i="8" s="1"/>
  <c r="Q2612" i="8"/>
  <c r="K2613" i="8"/>
  <c r="R2613" i="8" s="1"/>
  <c r="Q2613" i="8"/>
  <c r="K2614" i="8"/>
  <c r="Q2614" i="8"/>
  <c r="K2615" i="8"/>
  <c r="R2615" i="8" s="1"/>
  <c r="Q2615" i="8"/>
  <c r="K2616" i="8"/>
  <c r="R2616" i="8" s="1"/>
  <c r="Q2616" i="8"/>
  <c r="K2617" i="8"/>
  <c r="R2617" i="8" s="1"/>
  <c r="Q2617" i="8"/>
  <c r="K2618" i="8"/>
  <c r="Q2618" i="8"/>
  <c r="K2619" i="8"/>
  <c r="R2619" i="8" s="1"/>
  <c r="Q2619" i="8"/>
  <c r="K2620" i="8"/>
  <c r="R2620" i="8" s="1"/>
  <c r="Q2620" i="8"/>
  <c r="K2621" i="8"/>
  <c r="R2621" i="8" s="1"/>
  <c r="Q2621" i="8"/>
  <c r="K2622" i="8"/>
  <c r="Q2622" i="8"/>
  <c r="K2623" i="8"/>
  <c r="R2623" i="8" s="1"/>
  <c r="Q2623" i="8"/>
  <c r="K2624" i="8"/>
  <c r="R2624" i="8" s="1"/>
  <c r="Q2624" i="8"/>
  <c r="K2625" i="8"/>
  <c r="S2625" i="8" s="1"/>
  <c r="Q2625" i="8"/>
  <c r="R2625" i="8"/>
  <c r="K2626" i="8"/>
  <c r="S2626" i="8" s="1"/>
  <c r="Q2626" i="8"/>
  <c r="K2627" i="8"/>
  <c r="S2627" i="8" s="1"/>
  <c r="Q2627" i="8"/>
  <c r="K2628" i="8"/>
  <c r="S2628" i="8" s="1"/>
  <c r="Q2628" i="8"/>
  <c r="R2628" i="8"/>
  <c r="K2629" i="8"/>
  <c r="S2629" i="8" s="1"/>
  <c r="Q2629" i="8"/>
  <c r="K2630" i="8"/>
  <c r="S2630" i="8" s="1"/>
  <c r="Q2630" i="8"/>
  <c r="K2631" i="8"/>
  <c r="S2631" i="8" s="1"/>
  <c r="Q2631" i="8"/>
  <c r="K2632" i="8"/>
  <c r="S2632" i="8" s="1"/>
  <c r="Q2632" i="8"/>
  <c r="K2633" i="8"/>
  <c r="S2633" i="8" s="1"/>
  <c r="Q2633" i="8"/>
  <c r="R2633" i="8"/>
  <c r="K2634" i="8"/>
  <c r="S2634" i="8" s="1"/>
  <c r="Q2634" i="8"/>
  <c r="K2635" i="8"/>
  <c r="S2635" i="8" s="1"/>
  <c r="Q2635" i="8"/>
  <c r="K2636" i="8"/>
  <c r="S2636" i="8" s="1"/>
  <c r="Q2636" i="8"/>
  <c r="R2636" i="8"/>
  <c r="K2637" i="8"/>
  <c r="S2637" i="8" s="1"/>
  <c r="Q2637" i="8"/>
  <c r="K2638" i="8"/>
  <c r="S2638" i="8" s="1"/>
  <c r="Q2638" i="8"/>
  <c r="K2639" i="8"/>
  <c r="S2639" i="8" s="1"/>
  <c r="Q2639" i="8"/>
  <c r="K2640" i="8"/>
  <c r="S2640" i="8" s="1"/>
  <c r="Q2640" i="8"/>
  <c r="K2641" i="8"/>
  <c r="S2641" i="8" s="1"/>
  <c r="Q2641" i="8"/>
  <c r="R2641" i="8"/>
  <c r="K2642" i="8"/>
  <c r="S2642" i="8" s="1"/>
  <c r="Q2642" i="8"/>
  <c r="K2643" i="8"/>
  <c r="S2643" i="8" s="1"/>
  <c r="Q2643" i="8"/>
  <c r="K2644" i="8"/>
  <c r="S2644" i="8" s="1"/>
  <c r="Q2644" i="8"/>
  <c r="R2644" i="8"/>
  <c r="K2645" i="8"/>
  <c r="S2645" i="8" s="1"/>
  <c r="Q2645" i="8"/>
  <c r="K2646" i="8"/>
  <c r="S2646" i="8" s="1"/>
  <c r="Q2646" i="8"/>
  <c r="K2647" i="8"/>
  <c r="S2647" i="8" s="1"/>
  <c r="Q2647" i="8"/>
  <c r="K2648" i="8"/>
  <c r="S2648" i="8" s="1"/>
  <c r="Q2648" i="8"/>
  <c r="K2649" i="8"/>
  <c r="S2649" i="8" s="1"/>
  <c r="Q2649" i="8"/>
  <c r="R2649" i="8"/>
  <c r="K2650" i="8"/>
  <c r="S2650" i="8" s="1"/>
  <c r="Q2650" i="8"/>
  <c r="K2651" i="8"/>
  <c r="S2651" i="8" s="1"/>
  <c r="Q2651" i="8"/>
  <c r="K2652" i="8"/>
  <c r="S2652" i="8" s="1"/>
  <c r="Q2652" i="8"/>
  <c r="R2652" i="8"/>
  <c r="K2653" i="8"/>
  <c r="S2653" i="8" s="1"/>
  <c r="Q2653" i="8"/>
  <c r="K2536" i="8"/>
  <c r="R2536" i="8" s="1"/>
  <c r="Q2536" i="8"/>
  <c r="K2537" i="8"/>
  <c r="R2537" i="8" s="1"/>
  <c r="Q2537" i="8"/>
  <c r="K2538" i="8"/>
  <c r="R2538" i="8" s="1"/>
  <c r="Q2538" i="8"/>
  <c r="K2539" i="8"/>
  <c r="R2539" i="8" s="1"/>
  <c r="Q2539" i="8"/>
  <c r="K2534" i="8"/>
  <c r="M2534" i="8" s="1"/>
  <c r="K2535" i="8"/>
  <c r="R2535" i="8" s="1"/>
  <c r="Q2535" i="8"/>
  <c r="Q2534" i="8"/>
  <c r="S2534" i="8"/>
  <c r="K2505" i="8"/>
  <c r="R2505" i="8" s="1"/>
  <c r="K2456" i="8"/>
  <c r="K2454" i="8"/>
  <c r="K2455" i="8"/>
  <c r="R2455" i="8" s="1"/>
  <c r="K2424" i="8"/>
  <c r="R2424" i="8" s="1"/>
  <c r="Q2424" i="8"/>
  <c r="K2425" i="8"/>
  <c r="R2425" i="8" s="1"/>
  <c r="Q2425" i="8"/>
  <c r="K2426" i="8"/>
  <c r="R2426" i="8" s="1"/>
  <c r="Q2426" i="8"/>
  <c r="K2427" i="8"/>
  <c r="R2427" i="8" s="1"/>
  <c r="Q2427" i="8"/>
  <c r="K2428" i="8"/>
  <c r="R2428" i="8" s="1"/>
  <c r="Q2428" i="8"/>
  <c r="K2429" i="8"/>
  <c r="R2429" i="8" s="1"/>
  <c r="Q2429" i="8"/>
  <c r="K2430" i="8"/>
  <c r="Q2430" i="8"/>
  <c r="K2431" i="8"/>
  <c r="Q2431" i="8"/>
  <c r="K2432" i="8"/>
  <c r="Q2432" i="8"/>
  <c r="K2433" i="8"/>
  <c r="R2433" i="8" s="1"/>
  <c r="Q2433" i="8"/>
  <c r="K2434" i="8"/>
  <c r="R2434" i="8" s="1"/>
  <c r="Q2434" i="8"/>
  <c r="K2435" i="8"/>
  <c r="R2435" i="8" s="1"/>
  <c r="Q2435" i="8"/>
  <c r="K2436" i="8"/>
  <c r="R2436" i="8" s="1"/>
  <c r="Q2436" i="8"/>
  <c r="K2437" i="8"/>
  <c r="R2437" i="8" s="1"/>
  <c r="Q2437" i="8"/>
  <c r="K2438" i="8"/>
  <c r="R2438" i="8" s="1"/>
  <c r="Q2438" i="8"/>
  <c r="K2439" i="8"/>
  <c r="R2439" i="8" s="1"/>
  <c r="Q2439" i="8"/>
  <c r="K2440" i="8"/>
  <c r="R2440" i="8" s="1"/>
  <c r="Q2440" i="8"/>
  <c r="K2441" i="8"/>
  <c r="R2441" i="8" s="1"/>
  <c r="Q2441" i="8"/>
  <c r="K2442" i="8"/>
  <c r="R2442" i="8" s="1"/>
  <c r="Q2442" i="8"/>
  <c r="K2443" i="8"/>
  <c r="R2443" i="8" s="1"/>
  <c r="Q2443" i="8"/>
  <c r="K2444" i="8"/>
  <c r="R2444" i="8" s="1"/>
  <c r="Q2444" i="8"/>
  <c r="K2445" i="8"/>
  <c r="R2445" i="8" s="1"/>
  <c r="Q2445" i="8"/>
  <c r="S2445" i="8"/>
  <c r="K2446" i="8"/>
  <c r="R2446" i="8" s="1"/>
  <c r="Q2446" i="8"/>
  <c r="K2447" i="8"/>
  <c r="R2447" i="8" s="1"/>
  <c r="Q2447" i="8"/>
  <c r="K2448" i="8"/>
  <c r="R2448" i="8" s="1"/>
  <c r="Q2448" i="8"/>
  <c r="S2448" i="8"/>
  <c r="K2449" i="8"/>
  <c r="R2449" i="8" s="1"/>
  <c r="Q2449" i="8"/>
  <c r="K2450" i="8"/>
  <c r="R2450" i="8" s="1"/>
  <c r="Q2450" i="8"/>
  <c r="K2451" i="8"/>
  <c r="R2451" i="8" s="1"/>
  <c r="Q2451" i="8"/>
  <c r="K2452" i="8"/>
  <c r="R2452" i="8" s="1"/>
  <c r="Q2452" i="8"/>
  <c r="K2453" i="8"/>
  <c r="R2453" i="8" s="1"/>
  <c r="Q2453" i="8"/>
  <c r="R2454" i="8"/>
  <c r="Q2454" i="8"/>
  <c r="Q2455" i="8"/>
  <c r="R2456" i="8"/>
  <c r="Q2456" i="8"/>
  <c r="S2456" i="8"/>
  <c r="K2457" i="8"/>
  <c r="R2457" i="8" s="1"/>
  <c r="Q2457" i="8"/>
  <c r="K2458" i="8"/>
  <c r="R2458" i="8" s="1"/>
  <c r="Q2458" i="8"/>
  <c r="K2459" i="8"/>
  <c r="R2459" i="8" s="1"/>
  <c r="Q2459" i="8"/>
  <c r="K2460" i="8"/>
  <c r="R2460" i="8" s="1"/>
  <c r="Q2460" i="8"/>
  <c r="K2461" i="8"/>
  <c r="R2461" i="8" s="1"/>
  <c r="Q2461" i="8"/>
  <c r="S2461" i="8"/>
  <c r="K2462" i="8"/>
  <c r="R2462" i="8" s="1"/>
  <c r="Q2462" i="8"/>
  <c r="K2463" i="8"/>
  <c r="R2463" i="8" s="1"/>
  <c r="Q2463" i="8"/>
  <c r="K2464" i="8"/>
  <c r="R2464" i="8" s="1"/>
  <c r="Q2464" i="8"/>
  <c r="S2464" i="8"/>
  <c r="K2465" i="8"/>
  <c r="R2465" i="8" s="1"/>
  <c r="Q2465" i="8"/>
  <c r="K2466" i="8"/>
  <c r="R2466" i="8" s="1"/>
  <c r="Q2466" i="8"/>
  <c r="K2467" i="8"/>
  <c r="R2467" i="8" s="1"/>
  <c r="Q2467" i="8"/>
  <c r="K2468" i="8"/>
  <c r="R2468" i="8" s="1"/>
  <c r="Q2468" i="8"/>
  <c r="K2469" i="8"/>
  <c r="R2469" i="8" s="1"/>
  <c r="Q2469" i="8"/>
  <c r="K2470" i="8"/>
  <c r="R2470" i="8" s="1"/>
  <c r="Q2470" i="8"/>
  <c r="K2471" i="8"/>
  <c r="R2471" i="8" s="1"/>
  <c r="Q2471" i="8"/>
  <c r="K2472" i="8"/>
  <c r="R2472" i="8" s="1"/>
  <c r="Q2472" i="8"/>
  <c r="K2473" i="8"/>
  <c r="R2473" i="8" s="1"/>
  <c r="Q2473" i="8"/>
  <c r="K2474" i="8"/>
  <c r="R2474" i="8" s="1"/>
  <c r="Q2474" i="8"/>
  <c r="K2475" i="8"/>
  <c r="R2475" i="8" s="1"/>
  <c r="Q2475" i="8"/>
  <c r="K2476" i="8"/>
  <c r="R2476" i="8" s="1"/>
  <c r="Q2476" i="8"/>
  <c r="K2477" i="8"/>
  <c r="R2477" i="8" s="1"/>
  <c r="Q2477" i="8"/>
  <c r="K2478" i="8"/>
  <c r="R2478" i="8" s="1"/>
  <c r="Q2478" i="8"/>
  <c r="K2479" i="8"/>
  <c r="R2479" i="8" s="1"/>
  <c r="Q2479" i="8"/>
  <c r="S2479" i="8"/>
  <c r="K2480" i="8"/>
  <c r="R2480" i="8" s="1"/>
  <c r="Q2480" i="8"/>
  <c r="S2480" i="8"/>
  <c r="K2481" i="8"/>
  <c r="R2481" i="8" s="1"/>
  <c r="Q2481" i="8"/>
  <c r="K2482" i="8"/>
  <c r="R2482" i="8" s="1"/>
  <c r="Q2482" i="8"/>
  <c r="K2483" i="8"/>
  <c r="R2483" i="8" s="1"/>
  <c r="Q2483" i="8"/>
  <c r="K2484" i="8"/>
  <c r="R2484" i="8" s="1"/>
  <c r="Q2484" i="8"/>
  <c r="K2485" i="8"/>
  <c r="R2485" i="8" s="1"/>
  <c r="Q2485" i="8"/>
  <c r="K2486" i="8"/>
  <c r="R2486" i="8" s="1"/>
  <c r="Q2486" i="8"/>
  <c r="K2487" i="8"/>
  <c r="R2487" i="8" s="1"/>
  <c r="Q2487" i="8"/>
  <c r="K2488" i="8"/>
  <c r="R2488" i="8" s="1"/>
  <c r="Q2488" i="8"/>
  <c r="K2489" i="8"/>
  <c r="R2489" i="8" s="1"/>
  <c r="Q2489" i="8"/>
  <c r="K2490" i="8"/>
  <c r="R2490" i="8" s="1"/>
  <c r="Q2490" i="8"/>
  <c r="K2491" i="8"/>
  <c r="R2491" i="8" s="1"/>
  <c r="Q2491" i="8"/>
  <c r="K2492" i="8"/>
  <c r="R2492" i="8" s="1"/>
  <c r="Q2492" i="8"/>
  <c r="K2493" i="8"/>
  <c r="R2493" i="8" s="1"/>
  <c r="Q2493" i="8"/>
  <c r="K2494" i="8"/>
  <c r="R2494" i="8" s="1"/>
  <c r="Q2494" i="8"/>
  <c r="K2495" i="8"/>
  <c r="R2495" i="8" s="1"/>
  <c r="Q2495" i="8"/>
  <c r="S2495" i="8"/>
  <c r="K2496" i="8"/>
  <c r="R2496" i="8" s="1"/>
  <c r="Q2496" i="8"/>
  <c r="S2496" i="8"/>
  <c r="K2497" i="8"/>
  <c r="R2497" i="8" s="1"/>
  <c r="Q2497" i="8"/>
  <c r="K2498" i="8"/>
  <c r="R2498" i="8" s="1"/>
  <c r="Q2498" i="8"/>
  <c r="K2499" i="8"/>
  <c r="R2499" i="8" s="1"/>
  <c r="Q2499" i="8"/>
  <c r="K2500" i="8"/>
  <c r="R2500" i="8" s="1"/>
  <c r="Q2500" i="8"/>
  <c r="K2501" i="8"/>
  <c r="R2501" i="8" s="1"/>
  <c r="Q2501" i="8"/>
  <c r="K2502" i="8"/>
  <c r="R2502" i="8" s="1"/>
  <c r="Q2502" i="8"/>
  <c r="K2503" i="8"/>
  <c r="R2503" i="8" s="1"/>
  <c r="Q2503" i="8"/>
  <c r="K2504" i="8"/>
  <c r="R2504" i="8" s="1"/>
  <c r="Q2504" i="8"/>
  <c r="Q2505" i="8"/>
  <c r="K2506" i="8"/>
  <c r="R2506" i="8" s="1"/>
  <c r="Q2506" i="8"/>
  <c r="K2507" i="8"/>
  <c r="R2507" i="8" s="1"/>
  <c r="Q2507" i="8"/>
  <c r="K2508" i="8"/>
  <c r="R2508" i="8" s="1"/>
  <c r="Q2508" i="8"/>
  <c r="K2509" i="8"/>
  <c r="S2509" i="8" s="1"/>
  <c r="Q2509" i="8"/>
  <c r="K2510" i="8"/>
  <c r="R2510" i="8" s="1"/>
  <c r="Q2510" i="8"/>
  <c r="K2511" i="8"/>
  <c r="R2511" i="8" s="1"/>
  <c r="Q2511" i="8"/>
  <c r="K2512" i="8"/>
  <c r="R2512" i="8" s="1"/>
  <c r="Q2512" i="8"/>
  <c r="K2513" i="8"/>
  <c r="R2513" i="8" s="1"/>
  <c r="Q2513" i="8"/>
  <c r="K2514" i="8"/>
  <c r="R2514" i="8" s="1"/>
  <c r="Q2514" i="8"/>
  <c r="K2515" i="8"/>
  <c r="R2515" i="8" s="1"/>
  <c r="Q2515" i="8"/>
  <c r="K2516" i="8"/>
  <c r="R2516" i="8" s="1"/>
  <c r="Q2516" i="8"/>
  <c r="K2517" i="8"/>
  <c r="R2517" i="8" s="1"/>
  <c r="Q2517" i="8"/>
  <c r="K2518" i="8"/>
  <c r="R2518" i="8" s="1"/>
  <c r="Q2518" i="8"/>
  <c r="K2519" i="8"/>
  <c r="R2519" i="8" s="1"/>
  <c r="Q2519" i="8"/>
  <c r="K2520" i="8"/>
  <c r="R2520" i="8" s="1"/>
  <c r="Q2520" i="8"/>
  <c r="K2521" i="8"/>
  <c r="R2521" i="8" s="1"/>
  <c r="Q2521" i="8"/>
  <c r="K2522" i="8"/>
  <c r="R2522" i="8" s="1"/>
  <c r="Q2522" i="8"/>
  <c r="K2523" i="8"/>
  <c r="R2523" i="8" s="1"/>
  <c r="Q2523" i="8"/>
  <c r="K2524" i="8"/>
  <c r="R2524" i="8" s="1"/>
  <c r="Q2524" i="8"/>
  <c r="K2525" i="8"/>
  <c r="R2525" i="8" s="1"/>
  <c r="Q2525" i="8"/>
  <c r="K2526" i="8"/>
  <c r="R2526" i="8" s="1"/>
  <c r="Q2526" i="8"/>
  <c r="K2527" i="8"/>
  <c r="R2527" i="8" s="1"/>
  <c r="Q2527" i="8"/>
  <c r="K2528" i="8"/>
  <c r="R2528" i="8" s="1"/>
  <c r="Q2528" i="8"/>
  <c r="K2529" i="8"/>
  <c r="R2529" i="8" s="1"/>
  <c r="Q2529" i="8"/>
  <c r="K2530" i="8"/>
  <c r="R2530" i="8" s="1"/>
  <c r="Q2530" i="8"/>
  <c r="K2531" i="8"/>
  <c r="R2531" i="8" s="1"/>
  <c r="Q2531" i="8"/>
  <c r="K2532" i="8"/>
  <c r="R2532" i="8" s="1"/>
  <c r="Q2532" i="8"/>
  <c r="K2533" i="8"/>
  <c r="R2533" i="8" s="1"/>
  <c r="Q2533" i="8"/>
  <c r="Q2421" i="8"/>
  <c r="Q2422" i="8"/>
  <c r="Q2423" i="8"/>
  <c r="K2421" i="8"/>
  <c r="N2421" i="8" s="1"/>
  <c r="K2422" i="8"/>
  <c r="R2422" i="8" s="1"/>
  <c r="K2423" i="8"/>
  <c r="R2423" i="8" s="1"/>
  <c r="Q2270" i="8"/>
  <c r="Q2271" i="8"/>
  <c r="R2271" i="8"/>
  <c r="Q2272" i="8"/>
  <c r="Q2273" i="8"/>
  <c r="Q2274" i="8"/>
  <c r="Q2275" i="8"/>
  <c r="Q2276" i="8"/>
  <c r="Q2277" i="8"/>
  <c r="Q2278" i="8"/>
  <c r="Q2279" i="8"/>
  <c r="Q2280" i="8"/>
  <c r="Q2281" i="8"/>
  <c r="Q2282" i="8"/>
  <c r="Q2283" i="8"/>
  <c r="Q2284" i="8"/>
  <c r="Q2285" i="8"/>
  <c r="Q2286" i="8"/>
  <c r="Q2287" i="8"/>
  <c r="R2287" i="8"/>
  <c r="Q2288" i="8"/>
  <c r="Q2289" i="8"/>
  <c r="Q2290" i="8"/>
  <c r="Q2291" i="8"/>
  <c r="Q2292" i="8"/>
  <c r="Q2293" i="8"/>
  <c r="Q2294" i="8"/>
  <c r="Q2295" i="8"/>
  <c r="Q2296" i="8"/>
  <c r="Q2297" i="8"/>
  <c r="Q2298" i="8"/>
  <c r="Q2299" i="8"/>
  <c r="Q2300" i="8"/>
  <c r="Q2301" i="8"/>
  <c r="Q2302" i="8"/>
  <c r="Q2303" i="8"/>
  <c r="Q2304" i="8"/>
  <c r="Q2305" i="8"/>
  <c r="Q2306" i="8"/>
  <c r="Q2307" i="8"/>
  <c r="Q2308" i="8"/>
  <c r="Q2309" i="8"/>
  <c r="Q2310" i="8"/>
  <c r="Q2311" i="8"/>
  <c r="Q2312" i="8"/>
  <c r="Q2313" i="8"/>
  <c r="Q2314" i="8"/>
  <c r="Q2315" i="8"/>
  <c r="Q2316" i="8"/>
  <c r="Q2317" i="8"/>
  <c r="Q2318" i="8"/>
  <c r="Q2319" i="8"/>
  <c r="Q2320" i="8"/>
  <c r="Q2321" i="8"/>
  <c r="Q2322" i="8"/>
  <c r="Q2323" i="8"/>
  <c r="Q2324" i="8"/>
  <c r="Q2325" i="8"/>
  <c r="Q2326" i="8"/>
  <c r="Q2327" i="8"/>
  <c r="Q2328" i="8"/>
  <c r="Q2329" i="8"/>
  <c r="Q2330" i="8"/>
  <c r="Q2331" i="8"/>
  <c r="Q2332" i="8"/>
  <c r="Q2333" i="8"/>
  <c r="Q2334" i="8"/>
  <c r="Q2335" i="8"/>
  <c r="Q2336" i="8"/>
  <c r="Q2337" i="8"/>
  <c r="Q2338" i="8"/>
  <c r="Q2339" i="8"/>
  <c r="Q2340" i="8"/>
  <c r="Q2341" i="8"/>
  <c r="Q2342" i="8"/>
  <c r="Q2343" i="8"/>
  <c r="Q2344" i="8"/>
  <c r="Q2345" i="8"/>
  <c r="Q2346" i="8"/>
  <c r="Q2347" i="8"/>
  <c r="Q2348" i="8"/>
  <c r="Q2349" i="8"/>
  <c r="Q2350" i="8"/>
  <c r="Q2351" i="8"/>
  <c r="Q2352" i="8"/>
  <c r="Q2353" i="8"/>
  <c r="Q2354" i="8"/>
  <c r="Q2355" i="8"/>
  <c r="Q2356" i="8"/>
  <c r="Q2357" i="8"/>
  <c r="Q2358" i="8"/>
  <c r="Q2359" i="8"/>
  <c r="Q2360" i="8"/>
  <c r="Q2361" i="8"/>
  <c r="Q2362" i="8"/>
  <c r="Q2363" i="8"/>
  <c r="Q2364" i="8"/>
  <c r="Q2365" i="8"/>
  <c r="Q2366" i="8"/>
  <c r="Q2367" i="8"/>
  <c r="Q2368" i="8"/>
  <c r="Q2369" i="8"/>
  <c r="Q2370" i="8"/>
  <c r="Q2371" i="8"/>
  <c r="Q2372" i="8"/>
  <c r="Q2373" i="8"/>
  <c r="Q2374" i="8"/>
  <c r="Q2375" i="8"/>
  <c r="Q2376" i="8"/>
  <c r="Q2377" i="8"/>
  <c r="Q2378" i="8"/>
  <c r="Q2379" i="8"/>
  <c r="Q2380" i="8"/>
  <c r="Q2381" i="8"/>
  <c r="Q2382" i="8"/>
  <c r="Q2383" i="8"/>
  <c r="Q2384" i="8"/>
  <c r="Q2385" i="8"/>
  <c r="Q2386" i="8"/>
  <c r="Q2387" i="8"/>
  <c r="Q2388" i="8"/>
  <c r="Q2389" i="8"/>
  <c r="Q2390" i="8"/>
  <c r="Q2391" i="8"/>
  <c r="Q2392" i="8"/>
  <c r="Q2393" i="8"/>
  <c r="Q2394" i="8"/>
  <c r="Q2395" i="8"/>
  <c r="Q2396" i="8"/>
  <c r="Q2397" i="8"/>
  <c r="Q2398" i="8"/>
  <c r="Q2399" i="8"/>
  <c r="Q2400" i="8"/>
  <c r="Q2401" i="8"/>
  <c r="Q2402" i="8"/>
  <c r="Q2403" i="8"/>
  <c r="Q2404" i="8"/>
  <c r="Q2405" i="8"/>
  <c r="Q2406" i="8"/>
  <c r="Q2407" i="8"/>
  <c r="Q2408" i="8"/>
  <c r="Q2409" i="8"/>
  <c r="Q2410" i="8"/>
  <c r="Q2411" i="8"/>
  <c r="Q2412" i="8"/>
  <c r="Q2413" i="8"/>
  <c r="Q2414" i="8"/>
  <c r="Q2415" i="8"/>
  <c r="Q2416" i="8"/>
  <c r="Q2417" i="8"/>
  <c r="Q2418" i="8"/>
  <c r="Q2419" i="8"/>
  <c r="Q2420" i="8"/>
  <c r="K2273" i="8"/>
  <c r="S2273" i="8" s="1"/>
  <c r="K2274" i="8"/>
  <c r="R2274" i="8" s="1"/>
  <c r="K2275" i="8"/>
  <c r="S2275" i="8" s="1"/>
  <c r="K2276" i="8"/>
  <c r="R2276" i="8" s="1"/>
  <c r="K2277" i="8"/>
  <c r="S2277" i="8" s="1"/>
  <c r="K2278" i="8"/>
  <c r="R2278" i="8" s="1"/>
  <c r="K2279" i="8"/>
  <c r="S2279" i="8" s="1"/>
  <c r="K2280" i="8"/>
  <c r="R2280" i="8" s="1"/>
  <c r="K2281" i="8"/>
  <c r="S2281" i="8" s="1"/>
  <c r="K2282" i="8"/>
  <c r="R2282" i="8" s="1"/>
  <c r="K2283" i="8"/>
  <c r="S2283" i="8" s="1"/>
  <c r="K2284" i="8"/>
  <c r="R2284" i="8" s="1"/>
  <c r="K2285" i="8"/>
  <c r="S2285" i="8" s="1"/>
  <c r="K2286" i="8"/>
  <c r="R2286" i="8" s="1"/>
  <c r="K2287" i="8"/>
  <c r="S2287" i="8" s="1"/>
  <c r="K2288" i="8"/>
  <c r="R2288" i="8" s="1"/>
  <c r="K2289" i="8"/>
  <c r="S2289" i="8" s="1"/>
  <c r="K2290" i="8"/>
  <c r="R2290" i="8" s="1"/>
  <c r="K2291" i="8"/>
  <c r="S2291" i="8" s="1"/>
  <c r="K2292" i="8"/>
  <c r="R2292" i="8" s="1"/>
  <c r="K2293" i="8"/>
  <c r="R2293" i="8" s="1"/>
  <c r="K2294" i="8"/>
  <c r="R2294" i="8" s="1"/>
  <c r="K2295" i="8"/>
  <c r="R2295" i="8" s="1"/>
  <c r="K2296" i="8"/>
  <c r="S2296" i="8" s="1"/>
  <c r="K2297" i="8"/>
  <c r="R2297" i="8" s="1"/>
  <c r="K2298" i="8"/>
  <c r="R2298" i="8" s="1"/>
  <c r="K2299" i="8"/>
  <c r="R2299" i="8" s="1"/>
  <c r="K2300" i="8"/>
  <c r="S2300" i="8" s="1"/>
  <c r="K2301" i="8"/>
  <c r="R2301" i="8" s="1"/>
  <c r="K2302" i="8"/>
  <c r="R2302" i="8" s="1"/>
  <c r="K2303" i="8"/>
  <c r="R2303" i="8" s="1"/>
  <c r="K2304" i="8"/>
  <c r="S2304" i="8" s="1"/>
  <c r="K2305" i="8"/>
  <c r="R2305" i="8" s="1"/>
  <c r="K2306" i="8"/>
  <c r="R2306" i="8" s="1"/>
  <c r="K2307" i="8"/>
  <c r="R2307" i="8" s="1"/>
  <c r="K2308" i="8"/>
  <c r="S2308" i="8" s="1"/>
  <c r="K2309" i="8"/>
  <c r="R2309" i="8" s="1"/>
  <c r="K2310" i="8"/>
  <c r="R2310" i="8" s="1"/>
  <c r="K2311" i="8"/>
  <c r="R2311" i="8" s="1"/>
  <c r="K2312" i="8"/>
  <c r="S2312" i="8" s="1"/>
  <c r="K2313" i="8"/>
  <c r="R2313" i="8" s="1"/>
  <c r="K2314" i="8"/>
  <c r="S2314" i="8" s="1"/>
  <c r="K2315" i="8"/>
  <c r="R2315" i="8" s="1"/>
  <c r="K2316" i="8"/>
  <c r="R2316" i="8" s="1"/>
  <c r="K2317" i="8"/>
  <c r="R2317" i="8" s="1"/>
  <c r="K2318" i="8"/>
  <c r="S2318" i="8" s="1"/>
  <c r="K2319" i="8"/>
  <c r="R2319" i="8" s="1"/>
  <c r="K2320" i="8"/>
  <c r="R2320" i="8" s="1"/>
  <c r="K2321" i="8"/>
  <c r="R2321" i="8" s="1"/>
  <c r="K2322" i="8"/>
  <c r="S2322" i="8" s="1"/>
  <c r="K2323" i="8"/>
  <c r="R2323" i="8" s="1"/>
  <c r="K2324" i="8"/>
  <c r="R2324" i="8" s="1"/>
  <c r="K2325" i="8"/>
  <c r="R2325" i="8" s="1"/>
  <c r="K2326" i="8"/>
  <c r="S2326" i="8" s="1"/>
  <c r="K2327" i="8"/>
  <c r="R2327" i="8" s="1"/>
  <c r="K2328" i="8"/>
  <c r="R2328" i="8" s="1"/>
  <c r="K2329" i="8"/>
  <c r="R2329" i="8" s="1"/>
  <c r="K2330" i="8"/>
  <c r="S2330" i="8" s="1"/>
  <c r="K2331" i="8"/>
  <c r="R2331" i="8" s="1"/>
  <c r="K2332" i="8"/>
  <c r="R2332" i="8" s="1"/>
  <c r="K2333" i="8"/>
  <c r="R2333" i="8" s="1"/>
  <c r="K2334" i="8"/>
  <c r="S2334" i="8" s="1"/>
  <c r="K2335" i="8"/>
  <c r="R2335" i="8" s="1"/>
  <c r="K2336" i="8"/>
  <c r="R2336" i="8" s="1"/>
  <c r="K2337" i="8"/>
  <c r="R2337" i="8" s="1"/>
  <c r="K2338" i="8"/>
  <c r="S2338" i="8" s="1"/>
  <c r="K2339" i="8"/>
  <c r="R2339" i="8" s="1"/>
  <c r="K2340" i="8"/>
  <c r="R2340" i="8" s="1"/>
  <c r="K2341" i="8"/>
  <c r="R2341" i="8" s="1"/>
  <c r="K2342" i="8"/>
  <c r="S2342" i="8" s="1"/>
  <c r="K2343" i="8"/>
  <c r="R2343" i="8" s="1"/>
  <c r="K2344" i="8"/>
  <c r="R2344" i="8" s="1"/>
  <c r="K2345" i="8"/>
  <c r="R2345" i="8" s="1"/>
  <c r="K2346" i="8"/>
  <c r="S2346" i="8" s="1"/>
  <c r="K2347" i="8"/>
  <c r="R2347" i="8" s="1"/>
  <c r="K2348" i="8"/>
  <c r="S2348" i="8" s="1"/>
  <c r="K2349" i="8"/>
  <c r="R2349" i="8" s="1"/>
  <c r="K2350" i="8"/>
  <c r="R2350" i="8" s="1"/>
  <c r="K2351" i="8"/>
  <c r="R2351" i="8" s="1"/>
  <c r="K2352" i="8"/>
  <c r="S2352" i="8" s="1"/>
  <c r="K2353" i="8"/>
  <c r="R2353" i="8" s="1"/>
  <c r="K2354" i="8"/>
  <c r="R2354" i="8" s="1"/>
  <c r="K2355" i="8"/>
  <c r="R2355" i="8" s="1"/>
  <c r="K2356" i="8"/>
  <c r="S2356" i="8" s="1"/>
  <c r="K2357" i="8"/>
  <c r="R2357" i="8" s="1"/>
  <c r="K2358" i="8"/>
  <c r="R2358" i="8" s="1"/>
  <c r="K2359" i="8"/>
  <c r="R2359" i="8" s="1"/>
  <c r="K2360" i="8"/>
  <c r="S2360" i="8" s="1"/>
  <c r="K2361" i="8"/>
  <c r="R2361" i="8" s="1"/>
  <c r="K2362" i="8"/>
  <c r="R2362" i="8" s="1"/>
  <c r="K2363" i="8"/>
  <c r="R2363" i="8" s="1"/>
  <c r="K2364" i="8"/>
  <c r="S2364" i="8" s="1"/>
  <c r="K2365" i="8"/>
  <c r="R2365" i="8" s="1"/>
  <c r="K2366" i="8"/>
  <c r="R2366" i="8" s="1"/>
  <c r="K2367" i="8"/>
  <c r="R2367" i="8" s="1"/>
  <c r="K2368" i="8"/>
  <c r="S2368" i="8" s="1"/>
  <c r="K2369" i="8"/>
  <c r="R2369" i="8" s="1"/>
  <c r="K2370" i="8"/>
  <c r="R2370" i="8" s="1"/>
  <c r="K2371" i="8"/>
  <c r="R2371" i="8" s="1"/>
  <c r="K2372" i="8"/>
  <c r="S2372" i="8" s="1"/>
  <c r="K2373" i="8"/>
  <c r="R2373" i="8" s="1"/>
  <c r="K2374" i="8"/>
  <c r="R2374" i="8" s="1"/>
  <c r="K2375" i="8"/>
  <c r="R2375" i="8" s="1"/>
  <c r="K2376" i="8"/>
  <c r="S2376" i="8" s="1"/>
  <c r="K2377" i="8"/>
  <c r="R2377" i="8" s="1"/>
  <c r="K2378" i="8"/>
  <c r="R2378" i="8" s="1"/>
  <c r="K2379" i="8"/>
  <c r="R2379" i="8" s="1"/>
  <c r="K2380" i="8"/>
  <c r="S2380" i="8" s="1"/>
  <c r="K2381" i="8"/>
  <c r="R2381" i="8" s="1"/>
  <c r="K2382" i="8"/>
  <c r="R2382" i="8" s="1"/>
  <c r="K2383" i="8"/>
  <c r="R2383" i="8" s="1"/>
  <c r="K2384" i="8"/>
  <c r="S2384" i="8" s="1"/>
  <c r="K2385" i="8"/>
  <c r="R2385" i="8" s="1"/>
  <c r="K2386" i="8"/>
  <c r="R2386" i="8" s="1"/>
  <c r="K2387" i="8"/>
  <c r="R2387" i="8" s="1"/>
  <c r="K2388" i="8"/>
  <c r="S2388" i="8" s="1"/>
  <c r="K2389" i="8"/>
  <c r="R2389" i="8" s="1"/>
  <c r="K2390" i="8"/>
  <c r="R2390" i="8" s="1"/>
  <c r="K2391" i="8"/>
  <c r="R2391" i="8" s="1"/>
  <c r="K2392" i="8"/>
  <c r="S2392" i="8" s="1"/>
  <c r="K2393" i="8"/>
  <c r="R2393" i="8" s="1"/>
  <c r="K2394" i="8"/>
  <c r="R2394" i="8" s="1"/>
  <c r="K2395" i="8"/>
  <c r="R2395" i="8" s="1"/>
  <c r="K2396" i="8"/>
  <c r="S2396" i="8" s="1"/>
  <c r="K2397" i="8"/>
  <c r="R2397" i="8" s="1"/>
  <c r="K2398" i="8"/>
  <c r="R2398" i="8" s="1"/>
  <c r="K2399" i="8"/>
  <c r="R2399" i="8" s="1"/>
  <c r="K2400" i="8"/>
  <c r="S2400" i="8" s="1"/>
  <c r="K2401" i="8"/>
  <c r="R2401" i="8" s="1"/>
  <c r="K2402" i="8"/>
  <c r="R2402" i="8" s="1"/>
  <c r="K2403" i="8"/>
  <c r="R2403" i="8" s="1"/>
  <c r="K2404" i="8"/>
  <c r="S2404" i="8" s="1"/>
  <c r="K2405" i="8"/>
  <c r="R2405" i="8" s="1"/>
  <c r="K2406" i="8"/>
  <c r="R2406" i="8" s="1"/>
  <c r="K2407" i="8"/>
  <c r="R2407" i="8" s="1"/>
  <c r="K2408" i="8"/>
  <c r="S2408" i="8" s="1"/>
  <c r="K2409" i="8"/>
  <c r="R2409" i="8" s="1"/>
  <c r="K2410" i="8"/>
  <c r="R2410" i="8" s="1"/>
  <c r="K2411" i="8"/>
  <c r="R2411" i="8" s="1"/>
  <c r="K2412" i="8"/>
  <c r="S2412" i="8" s="1"/>
  <c r="K2413" i="8"/>
  <c r="R2413" i="8" s="1"/>
  <c r="K2414" i="8"/>
  <c r="R2414" i="8" s="1"/>
  <c r="K2415" i="8"/>
  <c r="R2415" i="8" s="1"/>
  <c r="K2416" i="8"/>
  <c r="S2416" i="8" s="1"/>
  <c r="K2417" i="8"/>
  <c r="R2417" i="8" s="1"/>
  <c r="K2418" i="8"/>
  <c r="R2418" i="8" s="1"/>
  <c r="K2419" i="8"/>
  <c r="R2419" i="8" s="1"/>
  <c r="K2420" i="8"/>
  <c r="S2420" i="8" s="1"/>
  <c r="K2272" i="8"/>
  <c r="R2272" i="8" s="1"/>
  <c r="K2271" i="8"/>
  <c r="S2271" i="8" s="1"/>
  <c r="K2270" i="8"/>
  <c r="R2270" i="8" s="1"/>
  <c r="M4" i="10"/>
  <c r="K2263" i="8"/>
  <c r="K2264" i="8"/>
  <c r="S2264" i="8" s="1"/>
  <c r="K2265" i="8"/>
  <c r="K2266" i="8"/>
  <c r="K2267" i="8"/>
  <c r="K2268" i="8"/>
  <c r="S2268" i="8" s="1"/>
  <c r="K2269" i="8"/>
  <c r="K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6" i="8"/>
  <c r="K157" i="8"/>
  <c r="K158" i="8"/>
  <c r="K159" i="8"/>
  <c r="K160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8" i="8"/>
  <c r="K179" i="8"/>
  <c r="K181" i="8"/>
  <c r="K182" i="8"/>
  <c r="K185" i="8"/>
  <c r="K186" i="8"/>
  <c r="K187" i="8"/>
  <c r="K188" i="8"/>
  <c r="K189" i="8"/>
  <c r="K190" i="8"/>
  <c r="K191" i="8"/>
  <c r="K192" i="8"/>
  <c r="K194" i="8"/>
  <c r="K196" i="8"/>
  <c r="K197" i="8"/>
  <c r="K198" i="8"/>
  <c r="K199" i="8"/>
  <c r="K200" i="8"/>
  <c r="K201" i="8"/>
  <c r="K202" i="8"/>
  <c r="K204" i="8"/>
  <c r="K205" i="8"/>
  <c r="K206" i="8"/>
  <c r="K207" i="8"/>
  <c r="K208" i="8"/>
  <c r="K209" i="8"/>
  <c r="K210" i="8"/>
  <c r="K211" i="8"/>
  <c r="K212" i="8"/>
  <c r="K213" i="8"/>
  <c r="K214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5" i="8"/>
  <c r="K236" i="8"/>
  <c r="K237" i="8"/>
  <c r="K238" i="8"/>
  <c r="K239" i="8"/>
  <c r="K240" i="8"/>
  <c r="K241" i="8"/>
  <c r="K242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4" i="8"/>
  <c r="K305" i="8"/>
  <c r="K307" i="8"/>
  <c r="K308" i="8"/>
  <c r="K309" i="8"/>
  <c r="K310" i="8"/>
  <c r="K311" i="8"/>
  <c r="K312" i="8"/>
  <c r="K313" i="8"/>
  <c r="K314" i="8"/>
  <c r="K315" i="8"/>
  <c r="K316" i="8"/>
  <c r="K318" i="8"/>
  <c r="K319" i="8"/>
  <c r="K321" i="8"/>
  <c r="K322" i="8"/>
  <c r="K323" i="8"/>
  <c r="K324" i="8"/>
  <c r="K325" i="8"/>
  <c r="K326" i="8"/>
  <c r="K327" i="8"/>
  <c r="K328" i="8"/>
  <c r="K329" i="8"/>
  <c r="K330" i="8"/>
  <c r="K331" i="8"/>
  <c r="K333" i="8"/>
  <c r="K334" i="8"/>
  <c r="K335" i="8"/>
  <c r="K336" i="8"/>
  <c r="K337" i="8"/>
  <c r="K338" i="8"/>
  <c r="K339" i="8"/>
  <c r="K340" i="8"/>
  <c r="K341" i="8"/>
  <c r="K343" i="8"/>
  <c r="K344" i="8"/>
  <c r="K345" i="8"/>
  <c r="K346" i="8"/>
  <c r="K347" i="8"/>
  <c r="K348" i="8"/>
  <c r="K349" i="8"/>
  <c r="K350" i="8"/>
  <c r="K351" i="8"/>
  <c r="K352" i="8"/>
  <c r="K354" i="8"/>
  <c r="K355" i="8"/>
  <c r="K356" i="8"/>
  <c r="K357" i="8"/>
  <c r="K358" i="8"/>
  <c r="K359" i="8"/>
  <c r="K360" i="8"/>
  <c r="K361" i="8"/>
  <c r="K362" i="8"/>
  <c r="K364" i="8"/>
  <c r="K365" i="8"/>
  <c r="K366" i="8"/>
  <c r="K367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2" i="8"/>
  <c r="K423" i="8"/>
  <c r="K424" i="8"/>
  <c r="K425" i="8"/>
  <c r="K426" i="8"/>
  <c r="K427" i="8"/>
  <c r="K428" i="8"/>
  <c r="K429" i="8"/>
  <c r="K430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5" i="8"/>
  <c r="K476" i="8"/>
  <c r="K477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S591" i="8" s="1"/>
  <c r="K592" i="8"/>
  <c r="K593" i="8"/>
  <c r="K594" i="8"/>
  <c r="K595" i="8"/>
  <c r="S595" i="8" s="1"/>
  <c r="K596" i="8"/>
  <c r="K598" i="8"/>
  <c r="K599" i="8"/>
  <c r="K600" i="8"/>
  <c r="K601" i="8"/>
  <c r="K602" i="8"/>
  <c r="K603" i="8"/>
  <c r="K605" i="8"/>
  <c r="K606" i="8"/>
  <c r="K607" i="8"/>
  <c r="K609" i="8"/>
  <c r="K610" i="8"/>
  <c r="K611" i="8"/>
  <c r="S611" i="8" s="1"/>
  <c r="K612" i="8"/>
  <c r="K613" i="8"/>
  <c r="K614" i="8"/>
  <c r="K615" i="8"/>
  <c r="S615" i="8" s="1"/>
  <c r="K616" i="8"/>
  <c r="K617" i="8"/>
  <c r="K618" i="8"/>
  <c r="K619" i="8"/>
  <c r="S619" i="8" s="1"/>
  <c r="K620" i="8"/>
  <c r="K621" i="8"/>
  <c r="K622" i="8"/>
  <c r="K623" i="8"/>
  <c r="S623" i="8" s="1"/>
  <c r="K624" i="8"/>
  <c r="K625" i="8"/>
  <c r="K626" i="8"/>
  <c r="K627" i="8"/>
  <c r="S627" i="8" s="1"/>
  <c r="K628" i="8"/>
  <c r="K629" i="8"/>
  <c r="K630" i="8"/>
  <c r="K631" i="8"/>
  <c r="S631" i="8" s="1"/>
  <c r="K632" i="8"/>
  <c r="K633" i="8"/>
  <c r="K634" i="8"/>
  <c r="K635" i="8"/>
  <c r="S635" i="8" s="1"/>
  <c r="K636" i="8"/>
  <c r="K637" i="8"/>
  <c r="K638" i="8"/>
  <c r="K639" i="8"/>
  <c r="S639" i="8" s="1"/>
  <c r="K640" i="8"/>
  <c r="K641" i="8"/>
  <c r="K642" i="8"/>
  <c r="K643" i="8"/>
  <c r="S643" i="8" s="1"/>
  <c r="K644" i="8"/>
  <c r="K645" i="8"/>
  <c r="K646" i="8"/>
  <c r="K647" i="8"/>
  <c r="S647" i="8" s="1"/>
  <c r="K648" i="8"/>
  <c r="K649" i="8"/>
  <c r="K650" i="8"/>
  <c r="K651" i="8"/>
  <c r="S651" i="8" s="1"/>
  <c r="K652" i="8"/>
  <c r="K653" i="8"/>
  <c r="K654" i="8"/>
  <c r="K655" i="8"/>
  <c r="S655" i="8" s="1"/>
  <c r="K656" i="8"/>
  <c r="K657" i="8"/>
  <c r="K658" i="8"/>
  <c r="K659" i="8"/>
  <c r="S659" i="8" s="1"/>
  <c r="K660" i="8"/>
  <c r="K661" i="8"/>
  <c r="K662" i="8"/>
  <c r="K663" i="8"/>
  <c r="S663" i="8" s="1"/>
  <c r="K664" i="8"/>
  <c r="K665" i="8"/>
  <c r="K666" i="8"/>
  <c r="K667" i="8"/>
  <c r="S667" i="8" s="1"/>
  <c r="K668" i="8"/>
  <c r="K669" i="8"/>
  <c r="K670" i="8"/>
  <c r="K671" i="8"/>
  <c r="S671" i="8" s="1"/>
  <c r="K672" i="8"/>
  <c r="K673" i="8"/>
  <c r="K674" i="8"/>
  <c r="K675" i="8"/>
  <c r="S675" i="8" s="1"/>
  <c r="K676" i="8"/>
  <c r="K677" i="8"/>
  <c r="K678" i="8"/>
  <c r="K679" i="8"/>
  <c r="S679" i="8" s="1"/>
  <c r="K680" i="8"/>
  <c r="K681" i="8"/>
  <c r="K682" i="8"/>
  <c r="K683" i="8"/>
  <c r="S683" i="8" s="1"/>
  <c r="K684" i="8"/>
  <c r="K685" i="8"/>
  <c r="K686" i="8"/>
  <c r="K687" i="8"/>
  <c r="S687" i="8" s="1"/>
  <c r="K688" i="8"/>
  <c r="K689" i="8"/>
  <c r="K690" i="8"/>
  <c r="K691" i="8"/>
  <c r="S691" i="8" s="1"/>
  <c r="K692" i="8"/>
  <c r="K693" i="8"/>
  <c r="K694" i="8"/>
  <c r="K695" i="8"/>
  <c r="S695" i="8" s="1"/>
  <c r="K696" i="8"/>
  <c r="K697" i="8"/>
  <c r="K698" i="8"/>
  <c r="K699" i="8"/>
  <c r="S699" i="8" s="1"/>
  <c r="K700" i="8"/>
  <c r="K701" i="8"/>
  <c r="K702" i="8"/>
  <c r="K703" i="8"/>
  <c r="S703" i="8" s="1"/>
  <c r="K704" i="8"/>
  <c r="K705" i="8"/>
  <c r="K706" i="8"/>
  <c r="K707" i="8"/>
  <c r="S707" i="8" s="1"/>
  <c r="K708" i="8"/>
  <c r="K709" i="8"/>
  <c r="K710" i="8"/>
  <c r="K711" i="8"/>
  <c r="S711" i="8" s="1"/>
  <c r="K712" i="8"/>
  <c r="K713" i="8"/>
  <c r="K714" i="8"/>
  <c r="K715" i="8"/>
  <c r="S715" i="8" s="1"/>
  <c r="K716" i="8"/>
  <c r="K717" i="8"/>
  <c r="K718" i="8"/>
  <c r="K719" i="8"/>
  <c r="S719" i="8" s="1"/>
  <c r="K720" i="8"/>
  <c r="K721" i="8"/>
  <c r="K722" i="8"/>
  <c r="K723" i="8"/>
  <c r="S723" i="8" s="1"/>
  <c r="K724" i="8"/>
  <c r="K725" i="8"/>
  <c r="K727" i="8"/>
  <c r="S727" i="8" s="1"/>
  <c r="K728" i="8"/>
  <c r="S728" i="8" s="1"/>
  <c r="K729" i="8"/>
  <c r="K730" i="8"/>
  <c r="K731" i="8"/>
  <c r="S731" i="8" s="1"/>
  <c r="K732" i="8"/>
  <c r="S732" i="8" s="1"/>
  <c r="K733" i="8"/>
  <c r="K734" i="8"/>
  <c r="K735" i="8"/>
  <c r="S735" i="8" s="1"/>
  <c r="K736" i="8"/>
  <c r="S736" i="8" s="1"/>
  <c r="K737" i="8"/>
  <c r="K738" i="8"/>
  <c r="K739" i="8"/>
  <c r="S739" i="8" s="1"/>
  <c r="K740" i="8"/>
  <c r="S740" i="8" s="1"/>
  <c r="K741" i="8"/>
  <c r="K742" i="8"/>
  <c r="K743" i="8"/>
  <c r="S743" i="8" s="1"/>
  <c r="K744" i="8"/>
  <c r="S744" i="8" s="1"/>
  <c r="K745" i="8"/>
  <c r="K746" i="8"/>
  <c r="K747" i="8"/>
  <c r="S747" i="8" s="1"/>
  <c r="K748" i="8"/>
  <c r="S748" i="8" s="1"/>
  <c r="K749" i="8"/>
  <c r="K750" i="8"/>
  <c r="K751" i="8"/>
  <c r="S751" i="8" s="1"/>
  <c r="K752" i="8"/>
  <c r="S752" i="8" s="1"/>
  <c r="K753" i="8"/>
  <c r="K754" i="8"/>
  <c r="K755" i="8"/>
  <c r="S755" i="8" s="1"/>
  <c r="K756" i="8"/>
  <c r="S756" i="8" s="1"/>
  <c r="K757" i="8"/>
  <c r="K758" i="8"/>
  <c r="K759" i="8"/>
  <c r="S759" i="8" s="1"/>
  <c r="K760" i="8"/>
  <c r="S760" i="8" s="1"/>
  <c r="K761" i="8"/>
  <c r="K762" i="8"/>
  <c r="K763" i="8"/>
  <c r="S763" i="8" s="1"/>
  <c r="K764" i="8"/>
  <c r="S764" i="8" s="1"/>
  <c r="K765" i="8"/>
  <c r="K766" i="8"/>
  <c r="K767" i="8"/>
  <c r="S767" i="8" s="1"/>
  <c r="K768" i="8"/>
  <c r="S768" i="8" s="1"/>
  <c r="K769" i="8"/>
  <c r="K770" i="8"/>
  <c r="K771" i="8"/>
  <c r="S771" i="8" s="1"/>
  <c r="K772" i="8"/>
  <c r="S772" i="8" s="1"/>
  <c r="K773" i="8"/>
  <c r="K774" i="8"/>
  <c r="K775" i="8"/>
  <c r="S775" i="8" s="1"/>
  <c r="K776" i="8"/>
  <c r="S776" i="8" s="1"/>
  <c r="K777" i="8"/>
  <c r="K778" i="8"/>
  <c r="K779" i="8"/>
  <c r="S779" i="8" s="1"/>
  <c r="K780" i="8"/>
  <c r="S780" i="8" s="1"/>
  <c r="K781" i="8"/>
  <c r="K782" i="8"/>
  <c r="K783" i="8"/>
  <c r="S783" i="8" s="1"/>
  <c r="K784" i="8"/>
  <c r="S784" i="8" s="1"/>
  <c r="K785" i="8"/>
  <c r="K786" i="8"/>
  <c r="K787" i="8"/>
  <c r="S787" i="8" s="1"/>
  <c r="K788" i="8"/>
  <c r="S788" i="8" s="1"/>
  <c r="K789" i="8"/>
  <c r="K790" i="8"/>
  <c r="K791" i="8"/>
  <c r="S791" i="8" s="1"/>
  <c r="K792" i="8"/>
  <c r="S792" i="8" s="1"/>
  <c r="K793" i="8"/>
  <c r="K794" i="8"/>
  <c r="K795" i="8"/>
  <c r="S795" i="8" s="1"/>
  <c r="K796" i="8"/>
  <c r="S796" i="8" s="1"/>
  <c r="K797" i="8"/>
  <c r="K798" i="8"/>
  <c r="K799" i="8"/>
  <c r="S799" i="8" s="1"/>
  <c r="K800" i="8"/>
  <c r="S800" i="8" s="1"/>
  <c r="K801" i="8"/>
  <c r="K802" i="8"/>
  <c r="K803" i="8"/>
  <c r="S803" i="8" s="1"/>
  <c r="K805" i="8"/>
  <c r="K806" i="8"/>
  <c r="K807" i="8"/>
  <c r="S807" i="8" s="1"/>
  <c r="K808" i="8"/>
  <c r="S808" i="8" s="1"/>
  <c r="K809" i="8"/>
  <c r="K810" i="8"/>
  <c r="K811" i="8"/>
  <c r="S811" i="8" s="1"/>
  <c r="K812" i="8"/>
  <c r="S812" i="8" s="1"/>
  <c r="K813" i="8"/>
  <c r="K814" i="8"/>
  <c r="K815" i="8"/>
  <c r="S815" i="8" s="1"/>
  <c r="K816" i="8"/>
  <c r="S816" i="8" s="1"/>
  <c r="K817" i="8"/>
  <c r="K818" i="8"/>
  <c r="K819" i="8"/>
  <c r="S819" i="8" s="1"/>
  <c r="K820" i="8"/>
  <c r="S820" i="8" s="1"/>
  <c r="K821" i="8"/>
  <c r="K822" i="8"/>
  <c r="K823" i="8"/>
  <c r="S823" i="8" s="1"/>
  <c r="K824" i="8"/>
  <c r="S824" i="8" s="1"/>
  <c r="K825" i="8"/>
  <c r="K826" i="8"/>
  <c r="K827" i="8"/>
  <c r="S827" i="8" s="1"/>
  <c r="K828" i="8"/>
  <c r="K829" i="8"/>
  <c r="K830" i="8"/>
  <c r="K831" i="8"/>
  <c r="S831" i="8" s="1"/>
  <c r="K832" i="8"/>
  <c r="S832" i="8" s="1"/>
  <c r="K833" i="8"/>
  <c r="K834" i="8"/>
  <c r="K835" i="8"/>
  <c r="S835" i="8" s="1"/>
  <c r="K836" i="8"/>
  <c r="S836" i="8" s="1"/>
  <c r="K837" i="8"/>
  <c r="K838" i="8"/>
  <c r="K839" i="8"/>
  <c r="S839" i="8" s="1"/>
  <c r="K840" i="8"/>
  <c r="K841" i="8"/>
  <c r="K842" i="8"/>
  <c r="K843" i="8"/>
  <c r="S843" i="8" s="1"/>
  <c r="K844" i="8"/>
  <c r="S844" i="8" s="1"/>
  <c r="K845" i="8"/>
  <c r="K846" i="8"/>
  <c r="K847" i="8"/>
  <c r="S847" i="8" s="1"/>
  <c r="K848" i="8"/>
  <c r="K849" i="8"/>
  <c r="K850" i="8"/>
  <c r="K851" i="8"/>
  <c r="S851" i="8" s="1"/>
  <c r="K852" i="8"/>
  <c r="S852" i="8" s="1"/>
  <c r="K853" i="8"/>
  <c r="K854" i="8"/>
  <c r="K855" i="8"/>
  <c r="S855" i="8" s="1"/>
  <c r="K856" i="8"/>
  <c r="S856" i="8" s="1"/>
  <c r="K857" i="8"/>
  <c r="K858" i="8"/>
  <c r="K859" i="8"/>
  <c r="S859" i="8" s="1"/>
  <c r="K860" i="8"/>
  <c r="K861" i="8"/>
  <c r="K862" i="8"/>
  <c r="K863" i="8"/>
  <c r="S863" i="8" s="1"/>
  <c r="K864" i="8"/>
  <c r="S864" i="8" s="1"/>
  <c r="K865" i="8"/>
  <c r="K866" i="8"/>
  <c r="K867" i="8"/>
  <c r="S867" i="8" s="1"/>
  <c r="K868" i="8"/>
  <c r="S868" i="8" s="1"/>
  <c r="K869" i="8"/>
  <c r="K870" i="8"/>
  <c r="K871" i="8"/>
  <c r="S871" i="8" s="1"/>
  <c r="K872" i="8"/>
  <c r="K873" i="8"/>
  <c r="K874" i="8"/>
  <c r="K875" i="8"/>
  <c r="S875" i="8" s="1"/>
  <c r="K876" i="8"/>
  <c r="S876" i="8" s="1"/>
  <c r="K877" i="8"/>
  <c r="K878" i="8"/>
  <c r="K879" i="8"/>
  <c r="S879" i="8" s="1"/>
  <c r="K880" i="8"/>
  <c r="K881" i="8"/>
  <c r="K882" i="8"/>
  <c r="K883" i="8"/>
  <c r="S883" i="8" s="1"/>
  <c r="K884" i="8"/>
  <c r="S884" i="8" s="1"/>
  <c r="K885" i="8"/>
  <c r="K886" i="8"/>
  <c r="K887" i="8"/>
  <c r="S887" i="8" s="1"/>
  <c r="K888" i="8"/>
  <c r="S888" i="8" s="1"/>
  <c r="K889" i="8"/>
  <c r="K890" i="8"/>
  <c r="K891" i="8"/>
  <c r="S891" i="8" s="1"/>
  <c r="K892" i="8"/>
  <c r="K893" i="8"/>
  <c r="K894" i="8"/>
  <c r="K895" i="8"/>
  <c r="S895" i="8" s="1"/>
  <c r="K896" i="8"/>
  <c r="S896" i="8" s="1"/>
  <c r="K897" i="8"/>
  <c r="K898" i="8"/>
  <c r="K899" i="8"/>
  <c r="S899" i="8" s="1"/>
  <c r="K900" i="8"/>
  <c r="S900" i="8" s="1"/>
  <c r="K901" i="8"/>
  <c r="K902" i="8"/>
  <c r="K903" i="8"/>
  <c r="S903" i="8" s="1"/>
  <c r="K904" i="8"/>
  <c r="K905" i="8"/>
  <c r="K906" i="8"/>
  <c r="K907" i="8"/>
  <c r="S907" i="8" s="1"/>
  <c r="K908" i="8"/>
  <c r="S908" i="8" s="1"/>
  <c r="K909" i="8"/>
  <c r="K910" i="8"/>
  <c r="K911" i="8"/>
  <c r="S911" i="8" s="1"/>
  <c r="K912" i="8"/>
  <c r="K913" i="8"/>
  <c r="K914" i="8"/>
  <c r="K915" i="8"/>
  <c r="S915" i="8" s="1"/>
  <c r="K916" i="8"/>
  <c r="S916" i="8" s="1"/>
  <c r="K917" i="8"/>
  <c r="K918" i="8"/>
  <c r="K919" i="8"/>
  <c r="S919" i="8" s="1"/>
  <c r="K920" i="8"/>
  <c r="S920" i="8" s="1"/>
  <c r="K921" i="8"/>
  <c r="K922" i="8"/>
  <c r="K923" i="8"/>
  <c r="S923" i="8" s="1"/>
  <c r="K924" i="8"/>
  <c r="K925" i="8"/>
  <c r="K926" i="8"/>
  <c r="K927" i="8"/>
  <c r="S927" i="8" s="1"/>
  <c r="K928" i="8"/>
  <c r="S928" i="8" s="1"/>
  <c r="K929" i="8"/>
  <c r="K930" i="8"/>
  <c r="K931" i="8"/>
  <c r="S931" i="8" s="1"/>
  <c r="K932" i="8"/>
  <c r="S932" i="8" s="1"/>
  <c r="K933" i="8"/>
  <c r="K934" i="8"/>
  <c r="K935" i="8"/>
  <c r="S935" i="8" s="1"/>
  <c r="K936" i="8"/>
  <c r="K937" i="8"/>
  <c r="K938" i="8"/>
  <c r="K939" i="8"/>
  <c r="S939" i="8" s="1"/>
  <c r="K940" i="8"/>
  <c r="S940" i="8" s="1"/>
  <c r="K941" i="8"/>
  <c r="K942" i="8"/>
  <c r="K943" i="8"/>
  <c r="S943" i="8" s="1"/>
  <c r="K944" i="8"/>
  <c r="K945" i="8"/>
  <c r="K946" i="8"/>
  <c r="K947" i="8"/>
  <c r="S947" i="8" s="1"/>
  <c r="K948" i="8"/>
  <c r="S948" i="8" s="1"/>
  <c r="K949" i="8"/>
  <c r="K950" i="8"/>
  <c r="K951" i="8"/>
  <c r="S951" i="8" s="1"/>
  <c r="K952" i="8"/>
  <c r="S952" i="8" s="1"/>
  <c r="K953" i="8"/>
  <c r="K954" i="8"/>
  <c r="K955" i="8"/>
  <c r="S955" i="8" s="1"/>
  <c r="K956" i="8"/>
  <c r="K957" i="8"/>
  <c r="K958" i="8"/>
  <c r="K959" i="8"/>
  <c r="S959" i="8" s="1"/>
  <c r="K960" i="8"/>
  <c r="S960" i="8" s="1"/>
  <c r="K961" i="8"/>
  <c r="K962" i="8"/>
  <c r="K963" i="8"/>
  <c r="S963" i="8" s="1"/>
  <c r="K964" i="8"/>
  <c r="S964" i="8" s="1"/>
  <c r="K965" i="8"/>
  <c r="K966" i="8"/>
  <c r="K967" i="8"/>
  <c r="S967" i="8" s="1"/>
  <c r="K968" i="8"/>
  <c r="K969" i="8"/>
  <c r="K970" i="8"/>
  <c r="K971" i="8"/>
  <c r="S971" i="8" s="1"/>
  <c r="K972" i="8"/>
  <c r="S972" i="8" s="1"/>
  <c r="K973" i="8"/>
  <c r="K974" i="8"/>
  <c r="K975" i="8"/>
  <c r="S975" i="8" s="1"/>
  <c r="K976" i="8"/>
  <c r="K977" i="8"/>
  <c r="K978" i="8"/>
  <c r="K979" i="8"/>
  <c r="S979" i="8" s="1"/>
  <c r="K980" i="8"/>
  <c r="S980" i="8" s="1"/>
  <c r="K981" i="8"/>
  <c r="K982" i="8"/>
  <c r="K983" i="8"/>
  <c r="S983" i="8" s="1"/>
  <c r="K984" i="8"/>
  <c r="S984" i="8" s="1"/>
  <c r="K985" i="8"/>
  <c r="K986" i="8"/>
  <c r="K987" i="8"/>
  <c r="S987" i="8" s="1"/>
  <c r="K988" i="8"/>
  <c r="K989" i="8"/>
  <c r="K990" i="8"/>
  <c r="K991" i="8"/>
  <c r="S991" i="8" s="1"/>
  <c r="K992" i="8"/>
  <c r="S992" i="8" s="1"/>
  <c r="K993" i="8"/>
  <c r="K994" i="8"/>
  <c r="K995" i="8"/>
  <c r="S995" i="8" s="1"/>
  <c r="K996" i="8"/>
  <c r="S996" i="8" s="1"/>
  <c r="K997" i="8"/>
  <c r="K998" i="8"/>
  <c r="K999" i="8"/>
  <c r="S999" i="8" s="1"/>
  <c r="K1000" i="8"/>
  <c r="K1001" i="8"/>
  <c r="K1002" i="8"/>
  <c r="K1003" i="8"/>
  <c r="S1003" i="8" s="1"/>
  <c r="K1004" i="8"/>
  <c r="S1004" i="8" s="1"/>
  <c r="K1005" i="8"/>
  <c r="K1006" i="8"/>
  <c r="K1007" i="8"/>
  <c r="S1007" i="8" s="1"/>
  <c r="K1008" i="8"/>
  <c r="K1009" i="8"/>
  <c r="K1010" i="8"/>
  <c r="K1011" i="8"/>
  <c r="S1011" i="8" s="1"/>
  <c r="K1012" i="8"/>
  <c r="S1012" i="8" s="1"/>
  <c r="K1013" i="8"/>
  <c r="K1014" i="8"/>
  <c r="K1015" i="8"/>
  <c r="S1015" i="8" s="1"/>
  <c r="K1016" i="8"/>
  <c r="S1016" i="8" s="1"/>
  <c r="K1017" i="8"/>
  <c r="K1018" i="8"/>
  <c r="K1019" i="8"/>
  <c r="S1019" i="8" s="1"/>
  <c r="K1020" i="8"/>
  <c r="K1021" i="8"/>
  <c r="K1022" i="8"/>
  <c r="K1023" i="8"/>
  <c r="S1023" i="8" s="1"/>
  <c r="K1024" i="8"/>
  <c r="S1024" i="8" s="1"/>
  <c r="K1025" i="8"/>
  <c r="K1026" i="8"/>
  <c r="K1027" i="8"/>
  <c r="S1027" i="8" s="1"/>
  <c r="K1028" i="8"/>
  <c r="S1028" i="8" s="1"/>
  <c r="K1029" i="8"/>
  <c r="K1030" i="8"/>
  <c r="K1031" i="8"/>
  <c r="S1031" i="8" s="1"/>
  <c r="K1032" i="8"/>
  <c r="K1033" i="8"/>
  <c r="K1034" i="8"/>
  <c r="K1035" i="8"/>
  <c r="S1035" i="8" s="1"/>
  <c r="K1036" i="8"/>
  <c r="S1036" i="8" s="1"/>
  <c r="K1037" i="8"/>
  <c r="K1038" i="8"/>
  <c r="K1039" i="8"/>
  <c r="S1039" i="8" s="1"/>
  <c r="K1040" i="8"/>
  <c r="K1041" i="8"/>
  <c r="K1042" i="8"/>
  <c r="K1043" i="8"/>
  <c r="S1043" i="8" s="1"/>
  <c r="K1044" i="8"/>
  <c r="S1044" i="8" s="1"/>
  <c r="K1045" i="8"/>
  <c r="K1046" i="8"/>
  <c r="K1047" i="8"/>
  <c r="S1047" i="8" s="1"/>
  <c r="K1048" i="8"/>
  <c r="S1048" i="8" s="1"/>
  <c r="K1049" i="8"/>
  <c r="K1050" i="8"/>
  <c r="K1051" i="8"/>
  <c r="S1051" i="8" s="1"/>
  <c r="K1052" i="8"/>
  <c r="K1053" i="8"/>
  <c r="K1054" i="8"/>
  <c r="K1055" i="8"/>
  <c r="S1055" i="8" s="1"/>
  <c r="K1056" i="8"/>
  <c r="S1056" i="8" s="1"/>
  <c r="K1057" i="8"/>
  <c r="K1058" i="8"/>
  <c r="K1059" i="8"/>
  <c r="S1059" i="8" s="1"/>
  <c r="K1060" i="8"/>
  <c r="S1060" i="8" s="1"/>
  <c r="K1061" i="8"/>
  <c r="K1062" i="8"/>
  <c r="K1063" i="8"/>
  <c r="S1063" i="8" s="1"/>
  <c r="K1064" i="8"/>
  <c r="K1065" i="8"/>
  <c r="K1066" i="8"/>
  <c r="K1067" i="8"/>
  <c r="S1067" i="8" s="1"/>
  <c r="K1068" i="8"/>
  <c r="S1068" i="8" s="1"/>
  <c r="K1069" i="8"/>
  <c r="K1070" i="8"/>
  <c r="K1071" i="8"/>
  <c r="S1071" i="8" s="1"/>
  <c r="K1072" i="8"/>
  <c r="K1073" i="8"/>
  <c r="K1074" i="8"/>
  <c r="K1075" i="8"/>
  <c r="S1075" i="8" s="1"/>
  <c r="K1076" i="8"/>
  <c r="S1076" i="8" s="1"/>
  <c r="K1077" i="8"/>
  <c r="K1078" i="8"/>
  <c r="K1079" i="8"/>
  <c r="S1079" i="8" s="1"/>
  <c r="K1080" i="8"/>
  <c r="S1080" i="8" s="1"/>
  <c r="K1081" i="8"/>
  <c r="K1082" i="8"/>
  <c r="K1083" i="8"/>
  <c r="S1083" i="8" s="1"/>
  <c r="K1084" i="8"/>
  <c r="K1085" i="8"/>
  <c r="K1086" i="8"/>
  <c r="K1087" i="8"/>
  <c r="S1087" i="8" s="1"/>
  <c r="K1088" i="8"/>
  <c r="S1088" i="8" s="1"/>
  <c r="K1089" i="8"/>
  <c r="K1090" i="8"/>
  <c r="K1091" i="8"/>
  <c r="S1091" i="8" s="1"/>
  <c r="K1092" i="8"/>
  <c r="S1092" i="8" s="1"/>
  <c r="K1093" i="8"/>
  <c r="K1094" i="8"/>
  <c r="K1095" i="8"/>
  <c r="S1095" i="8" s="1"/>
  <c r="K1096" i="8"/>
  <c r="K1097" i="8"/>
  <c r="K1098" i="8"/>
  <c r="K1099" i="8"/>
  <c r="S1099" i="8" s="1"/>
  <c r="K1100" i="8"/>
  <c r="S1100" i="8" s="1"/>
  <c r="K1101" i="8"/>
  <c r="K1102" i="8"/>
  <c r="K1103" i="8"/>
  <c r="S1103" i="8" s="1"/>
  <c r="K1104" i="8"/>
  <c r="K1105" i="8"/>
  <c r="K1106" i="8"/>
  <c r="K1107" i="8"/>
  <c r="S1107" i="8" s="1"/>
  <c r="K1108" i="8"/>
  <c r="S1108" i="8" s="1"/>
  <c r="K1109" i="8"/>
  <c r="K1110" i="8"/>
  <c r="K1111" i="8"/>
  <c r="S1111" i="8" s="1"/>
  <c r="K1112" i="8"/>
  <c r="S1112" i="8" s="1"/>
  <c r="K1113" i="8"/>
  <c r="K1114" i="8"/>
  <c r="K1115" i="8"/>
  <c r="S1115" i="8" s="1"/>
  <c r="K1116" i="8"/>
  <c r="K1117" i="8"/>
  <c r="K1118" i="8"/>
  <c r="K1119" i="8"/>
  <c r="S1119" i="8" s="1"/>
  <c r="K1120" i="8"/>
  <c r="S1120" i="8" s="1"/>
  <c r="K1121" i="8"/>
  <c r="K1122" i="8"/>
  <c r="K1123" i="8"/>
  <c r="S1123" i="8" s="1"/>
  <c r="K1124" i="8"/>
  <c r="S1124" i="8" s="1"/>
  <c r="K1125" i="8"/>
  <c r="K1126" i="8"/>
  <c r="K1127" i="8"/>
  <c r="S1127" i="8" s="1"/>
  <c r="K1128" i="8"/>
  <c r="K1129" i="8"/>
  <c r="K1130" i="8"/>
  <c r="K1131" i="8"/>
  <c r="S1131" i="8" s="1"/>
  <c r="K1132" i="8"/>
  <c r="S1132" i="8" s="1"/>
  <c r="K1133" i="8"/>
  <c r="K1134" i="8"/>
  <c r="K1135" i="8"/>
  <c r="S1135" i="8" s="1"/>
  <c r="K1136" i="8"/>
  <c r="K1137" i="8"/>
  <c r="K1138" i="8"/>
  <c r="K1139" i="8"/>
  <c r="S1139" i="8" s="1"/>
  <c r="K1140" i="8"/>
  <c r="S1140" i="8" s="1"/>
  <c r="K1141" i="8"/>
  <c r="K1142" i="8"/>
  <c r="K1143" i="8"/>
  <c r="S1143" i="8" s="1"/>
  <c r="K1144" i="8"/>
  <c r="S1144" i="8" s="1"/>
  <c r="K1145" i="8"/>
  <c r="K1146" i="8"/>
  <c r="K1147" i="8"/>
  <c r="S1147" i="8" s="1"/>
  <c r="K1148" i="8"/>
  <c r="K1149" i="8"/>
  <c r="K1150" i="8"/>
  <c r="K1151" i="8"/>
  <c r="S1151" i="8" s="1"/>
  <c r="K1152" i="8"/>
  <c r="S1152" i="8" s="1"/>
  <c r="K1153" i="8"/>
  <c r="K1154" i="8"/>
  <c r="K1155" i="8"/>
  <c r="S1155" i="8" s="1"/>
  <c r="K1156" i="8"/>
  <c r="S1156" i="8" s="1"/>
  <c r="K1157" i="8"/>
  <c r="K1158" i="8"/>
  <c r="K1159" i="8"/>
  <c r="S1159" i="8" s="1"/>
  <c r="K1160" i="8"/>
  <c r="K1161" i="8"/>
  <c r="K1162" i="8"/>
  <c r="K1163" i="8"/>
  <c r="S1163" i="8" s="1"/>
  <c r="K1164" i="8"/>
  <c r="S1164" i="8" s="1"/>
  <c r="K1165" i="8"/>
  <c r="K1166" i="8"/>
  <c r="K1167" i="8"/>
  <c r="S1167" i="8" s="1"/>
  <c r="K1168" i="8"/>
  <c r="K1169" i="8"/>
  <c r="K1170" i="8"/>
  <c r="K1171" i="8"/>
  <c r="S1171" i="8" s="1"/>
  <c r="K1172" i="8"/>
  <c r="S1172" i="8" s="1"/>
  <c r="K1173" i="8"/>
  <c r="K1174" i="8"/>
  <c r="K1175" i="8"/>
  <c r="S1175" i="8" s="1"/>
  <c r="K1176" i="8"/>
  <c r="S1176" i="8" s="1"/>
  <c r="K1177" i="8"/>
  <c r="K1178" i="8"/>
  <c r="K1179" i="8"/>
  <c r="S1179" i="8" s="1"/>
  <c r="K1180" i="8"/>
  <c r="K1181" i="8"/>
  <c r="K1182" i="8"/>
  <c r="K1183" i="8"/>
  <c r="S1183" i="8" s="1"/>
  <c r="K1184" i="8"/>
  <c r="S1184" i="8" s="1"/>
  <c r="K1185" i="8"/>
  <c r="S1185" i="8" s="1"/>
  <c r="K1186" i="8"/>
  <c r="K1187" i="8"/>
  <c r="S1187" i="8" s="1"/>
  <c r="K1188" i="8"/>
  <c r="S1188" i="8" s="1"/>
  <c r="K1189" i="8"/>
  <c r="S1189" i="8" s="1"/>
  <c r="K1190" i="8"/>
  <c r="K1191" i="8"/>
  <c r="S1191" i="8" s="1"/>
  <c r="K1192" i="8"/>
  <c r="S1192" i="8" s="1"/>
  <c r="K1193" i="8"/>
  <c r="S1193" i="8" s="1"/>
  <c r="K1194" i="8"/>
  <c r="K1195" i="8"/>
  <c r="S1195" i="8" s="1"/>
  <c r="K1196" i="8"/>
  <c r="S1196" i="8" s="1"/>
  <c r="K1197" i="8"/>
  <c r="S1197" i="8" s="1"/>
  <c r="K1198" i="8"/>
  <c r="K1199" i="8"/>
  <c r="S1199" i="8" s="1"/>
  <c r="K1200" i="8"/>
  <c r="S1200" i="8" s="1"/>
  <c r="K1201" i="8"/>
  <c r="S1201" i="8" s="1"/>
  <c r="K1202" i="8"/>
  <c r="K1203" i="8"/>
  <c r="S1203" i="8" s="1"/>
  <c r="K1204" i="8"/>
  <c r="S1204" i="8" s="1"/>
  <c r="K1205" i="8"/>
  <c r="S1205" i="8" s="1"/>
  <c r="K1206" i="8"/>
  <c r="K1207" i="8"/>
  <c r="S1207" i="8" s="1"/>
  <c r="K1208" i="8"/>
  <c r="S1208" i="8" s="1"/>
  <c r="K1209" i="8"/>
  <c r="S1209" i="8" s="1"/>
  <c r="K1210" i="8"/>
  <c r="K1211" i="8"/>
  <c r="S1211" i="8" s="1"/>
  <c r="K1212" i="8"/>
  <c r="S1212" i="8" s="1"/>
  <c r="K1213" i="8"/>
  <c r="S1213" i="8" s="1"/>
  <c r="K1214" i="8"/>
  <c r="K1215" i="8"/>
  <c r="S1215" i="8" s="1"/>
  <c r="K1216" i="8"/>
  <c r="S1216" i="8" s="1"/>
  <c r="K1217" i="8"/>
  <c r="S1217" i="8" s="1"/>
  <c r="K1218" i="8"/>
  <c r="K1219" i="8"/>
  <c r="S1219" i="8" s="1"/>
  <c r="K1220" i="8"/>
  <c r="S1220" i="8" s="1"/>
  <c r="K1221" i="8"/>
  <c r="S1221" i="8" s="1"/>
  <c r="K1222" i="8"/>
  <c r="K1223" i="8"/>
  <c r="S1223" i="8" s="1"/>
  <c r="K1224" i="8"/>
  <c r="S1224" i="8" s="1"/>
  <c r="K1225" i="8"/>
  <c r="S1225" i="8" s="1"/>
  <c r="K1226" i="8"/>
  <c r="K1227" i="8"/>
  <c r="S1227" i="8" s="1"/>
  <c r="K1228" i="8"/>
  <c r="S1228" i="8" s="1"/>
  <c r="K1229" i="8"/>
  <c r="S1229" i="8" s="1"/>
  <c r="K1230" i="8"/>
  <c r="K1231" i="8"/>
  <c r="S1231" i="8" s="1"/>
  <c r="K1232" i="8"/>
  <c r="S1232" i="8" s="1"/>
  <c r="K1233" i="8"/>
  <c r="S1233" i="8" s="1"/>
  <c r="K1234" i="8"/>
  <c r="K1235" i="8"/>
  <c r="S1235" i="8" s="1"/>
  <c r="K1236" i="8"/>
  <c r="K1237" i="8"/>
  <c r="S1237" i="8" s="1"/>
  <c r="K1238" i="8"/>
  <c r="K1239" i="8"/>
  <c r="S1239" i="8" s="1"/>
  <c r="K1240" i="8"/>
  <c r="S1240" i="8" s="1"/>
  <c r="K1241" i="8"/>
  <c r="S1241" i="8" s="1"/>
  <c r="K1242" i="8"/>
  <c r="K1243" i="8"/>
  <c r="S1243" i="8" s="1"/>
  <c r="K1244" i="8"/>
  <c r="S1244" i="8" s="1"/>
  <c r="K1245" i="8"/>
  <c r="S1245" i="8" s="1"/>
  <c r="K1246" i="8"/>
  <c r="K1247" i="8"/>
  <c r="S1247" i="8" s="1"/>
  <c r="K1248" i="8"/>
  <c r="S1248" i="8" s="1"/>
  <c r="K1249" i="8"/>
  <c r="S1249" i="8" s="1"/>
  <c r="K1250" i="8"/>
  <c r="K1251" i="8"/>
  <c r="S1251" i="8" s="1"/>
  <c r="K1252" i="8"/>
  <c r="S1252" i="8" s="1"/>
  <c r="K1253" i="8"/>
  <c r="S1253" i="8" s="1"/>
  <c r="K1254" i="8"/>
  <c r="K1255" i="8"/>
  <c r="S1255" i="8" s="1"/>
  <c r="K1256" i="8"/>
  <c r="S1256" i="8" s="1"/>
  <c r="K1257" i="8"/>
  <c r="S1257" i="8" s="1"/>
  <c r="K1258" i="8"/>
  <c r="K1259" i="8"/>
  <c r="S1259" i="8" s="1"/>
  <c r="K1260" i="8"/>
  <c r="S1260" i="8" s="1"/>
  <c r="K1261" i="8"/>
  <c r="S1261" i="8" s="1"/>
  <c r="K1262" i="8"/>
  <c r="K1263" i="8"/>
  <c r="S1263" i="8" s="1"/>
  <c r="K1264" i="8"/>
  <c r="S1264" i="8" s="1"/>
  <c r="K1265" i="8"/>
  <c r="S1265" i="8" s="1"/>
  <c r="K1266" i="8"/>
  <c r="K1267" i="8"/>
  <c r="S1267" i="8" s="1"/>
  <c r="K1268" i="8"/>
  <c r="S1268" i="8" s="1"/>
  <c r="K1269" i="8"/>
  <c r="S1269" i="8" s="1"/>
  <c r="K1270" i="8"/>
  <c r="K1271" i="8"/>
  <c r="S1271" i="8" s="1"/>
  <c r="K1272" i="8"/>
  <c r="S1272" i="8" s="1"/>
  <c r="K1273" i="8"/>
  <c r="S1273" i="8" s="1"/>
  <c r="K1274" i="8"/>
  <c r="K1275" i="8"/>
  <c r="S1275" i="8" s="1"/>
  <c r="K1276" i="8"/>
  <c r="S1276" i="8" s="1"/>
  <c r="K1277" i="8"/>
  <c r="S1277" i="8" s="1"/>
  <c r="K1278" i="8"/>
  <c r="K1279" i="8"/>
  <c r="S1279" i="8" s="1"/>
  <c r="K1280" i="8"/>
  <c r="S1280" i="8" s="1"/>
  <c r="K1281" i="8"/>
  <c r="S1281" i="8" s="1"/>
  <c r="K1282" i="8"/>
  <c r="K1283" i="8"/>
  <c r="S1283" i="8" s="1"/>
  <c r="K1284" i="8"/>
  <c r="S1284" i="8" s="1"/>
  <c r="K1285" i="8"/>
  <c r="S1285" i="8" s="1"/>
  <c r="K1286" i="8"/>
  <c r="K1287" i="8"/>
  <c r="S1287" i="8" s="1"/>
  <c r="K1288" i="8"/>
  <c r="S1288" i="8" s="1"/>
  <c r="K1289" i="8"/>
  <c r="S1289" i="8" s="1"/>
  <c r="K1290" i="8"/>
  <c r="K1291" i="8"/>
  <c r="S1291" i="8" s="1"/>
  <c r="K1292" i="8"/>
  <c r="S1292" i="8" s="1"/>
  <c r="K1293" i="8"/>
  <c r="S1293" i="8" s="1"/>
  <c r="K1294" i="8"/>
  <c r="K1295" i="8"/>
  <c r="S1295" i="8" s="1"/>
  <c r="K1296" i="8"/>
  <c r="S1296" i="8" s="1"/>
  <c r="K1297" i="8"/>
  <c r="S1297" i="8" s="1"/>
  <c r="K1298" i="8"/>
  <c r="K1299" i="8"/>
  <c r="S1299" i="8" s="1"/>
  <c r="K1300" i="8"/>
  <c r="K1301" i="8"/>
  <c r="S1301" i="8" s="1"/>
  <c r="K1302" i="8"/>
  <c r="K1303" i="8"/>
  <c r="S1303" i="8" s="1"/>
  <c r="K1304" i="8"/>
  <c r="S1304" i="8" s="1"/>
  <c r="K1305" i="8"/>
  <c r="S1305" i="8" s="1"/>
  <c r="K1306" i="8"/>
  <c r="K1308" i="8"/>
  <c r="S1308" i="8" s="1"/>
  <c r="K1309" i="8"/>
  <c r="S1309" i="8" s="1"/>
  <c r="K1310" i="8"/>
  <c r="K1311" i="8"/>
  <c r="S1311" i="8" s="1"/>
  <c r="K1312" i="8"/>
  <c r="K1313" i="8"/>
  <c r="S1313" i="8" s="1"/>
  <c r="K1314" i="8"/>
  <c r="K1315" i="8"/>
  <c r="S1315" i="8" s="1"/>
  <c r="K1316" i="8"/>
  <c r="S1316" i="8" s="1"/>
  <c r="K1317" i="8"/>
  <c r="S1317" i="8" s="1"/>
  <c r="K1318" i="8"/>
  <c r="K1319" i="8"/>
  <c r="S1319" i="8" s="1"/>
  <c r="K1320" i="8"/>
  <c r="S1320" i="8" s="1"/>
  <c r="K1321" i="8"/>
  <c r="S1321" i="8" s="1"/>
  <c r="K1322" i="8"/>
  <c r="K1323" i="8"/>
  <c r="S1323" i="8" s="1"/>
  <c r="K1324" i="8"/>
  <c r="S1324" i="8" s="1"/>
  <c r="K1325" i="8"/>
  <c r="S1325" i="8" s="1"/>
  <c r="K1326" i="8"/>
  <c r="K1327" i="8"/>
  <c r="S1327" i="8" s="1"/>
  <c r="K1328" i="8"/>
  <c r="S1328" i="8" s="1"/>
  <c r="K1329" i="8"/>
  <c r="S1329" i="8" s="1"/>
  <c r="K1330" i="8"/>
  <c r="K1331" i="8"/>
  <c r="S1331" i="8" s="1"/>
  <c r="K1332" i="8"/>
  <c r="S1332" i="8" s="1"/>
  <c r="K1333" i="8"/>
  <c r="S1333" i="8" s="1"/>
  <c r="K1334" i="8"/>
  <c r="K1335" i="8"/>
  <c r="K1336" i="8"/>
  <c r="S1336" i="8" s="1"/>
  <c r="K1337" i="8"/>
  <c r="S1337" i="8" s="1"/>
  <c r="K1338" i="8"/>
  <c r="K1339" i="8"/>
  <c r="S1339" i="8" s="1"/>
  <c r="K1340" i="8"/>
  <c r="K1341" i="8"/>
  <c r="S1341" i="8" s="1"/>
  <c r="K1342" i="8"/>
  <c r="K1343" i="8"/>
  <c r="S1343" i="8" s="1"/>
  <c r="K1344" i="8"/>
  <c r="K1345" i="8"/>
  <c r="S1345" i="8" s="1"/>
  <c r="K1346" i="8"/>
  <c r="K1347" i="8"/>
  <c r="S1347" i="8" s="1"/>
  <c r="K1348" i="8"/>
  <c r="K1349" i="8"/>
  <c r="S1349" i="8" s="1"/>
  <c r="K1350" i="8"/>
  <c r="K1351" i="8"/>
  <c r="K1352" i="8"/>
  <c r="S1352" i="8" s="1"/>
  <c r="K1353" i="8"/>
  <c r="S1353" i="8" s="1"/>
  <c r="K1354" i="8"/>
  <c r="K1355" i="8"/>
  <c r="S1355" i="8" s="1"/>
  <c r="K1356" i="8"/>
  <c r="S1356" i="8" s="1"/>
  <c r="K1357" i="8"/>
  <c r="S1357" i="8" s="1"/>
  <c r="K1358" i="8"/>
  <c r="K1359" i="8"/>
  <c r="S1359" i="8" s="1"/>
  <c r="K1360" i="8"/>
  <c r="S1360" i="8" s="1"/>
  <c r="K1361" i="8"/>
  <c r="S1361" i="8" s="1"/>
  <c r="K1362" i="8"/>
  <c r="K1363" i="8"/>
  <c r="S1363" i="8" s="1"/>
  <c r="K1364" i="8"/>
  <c r="K1365" i="8"/>
  <c r="S1365" i="8" s="1"/>
  <c r="K1366" i="8"/>
  <c r="K1367" i="8"/>
  <c r="S1367" i="8" s="1"/>
  <c r="K1368" i="8"/>
  <c r="S1368" i="8" s="1"/>
  <c r="K1369" i="8"/>
  <c r="S1369" i="8" s="1"/>
  <c r="K1370" i="8"/>
  <c r="K1371" i="8"/>
  <c r="K1372" i="8"/>
  <c r="K1373" i="8"/>
  <c r="S1373" i="8" s="1"/>
  <c r="K1374" i="8"/>
  <c r="K1375" i="8"/>
  <c r="S1375" i="8" s="1"/>
  <c r="K1376" i="8"/>
  <c r="K1377" i="8"/>
  <c r="S1377" i="8" s="1"/>
  <c r="K1378" i="8"/>
  <c r="K1379" i="8"/>
  <c r="S1379" i="8" s="1"/>
  <c r="K1380" i="8"/>
  <c r="K1381" i="8"/>
  <c r="S1381" i="8" s="1"/>
  <c r="K1382" i="8"/>
  <c r="K1383" i="8"/>
  <c r="S1383" i="8" s="1"/>
  <c r="K1384" i="8"/>
  <c r="S1384" i="8" s="1"/>
  <c r="K1385" i="8"/>
  <c r="S1385" i="8" s="1"/>
  <c r="K1386" i="8"/>
  <c r="K1387" i="8"/>
  <c r="K1388" i="8"/>
  <c r="S1388" i="8" s="1"/>
  <c r="K1389" i="8"/>
  <c r="S1389" i="8" s="1"/>
  <c r="K1390" i="8"/>
  <c r="K1391" i="8"/>
  <c r="S1391" i="8" s="1"/>
  <c r="K1392" i="8"/>
  <c r="S1392" i="8" s="1"/>
  <c r="K1393" i="8"/>
  <c r="S1393" i="8" s="1"/>
  <c r="K1394" i="8"/>
  <c r="K1395" i="8"/>
  <c r="S1395" i="8" s="1"/>
  <c r="K1396" i="8"/>
  <c r="S1396" i="8" s="1"/>
  <c r="K1397" i="8"/>
  <c r="S1397" i="8" s="1"/>
  <c r="K1398" i="8"/>
  <c r="K1399" i="8"/>
  <c r="S1399" i="8" s="1"/>
  <c r="K1400" i="8"/>
  <c r="S1400" i="8" s="1"/>
  <c r="K1401" i="8"/>
  <c r="S1401" i="8" s="1"/>
  <c r="K1402" i="8"/>
  <c r="K1403" i="8"/>
  <c r="S1403" i="8" s="1"/>
  <c r="K1404" i="8"/>
  <c r="S1404" i="8" s="1"/>
  <c r="K1405" i="8"/>
  <c r="S1405" i="8" s="1"/>
  <c r="K1406" i="8"/>
  <c r="K1407" i="8"/>
  <c r="S1407" i="8" s="1"/>
  <c r="K1408" i="8"/>
  <c r="K1409" i="8"/>
  <c r="S1409" i="8" s="1"/>
  <c r="K1410" i="8"/>
  <c r="K1411" i="8"/>
  <c r="S1411" i="8" s="1"/>
  <c r="K1412" i="8"/>
  <c r="S1412" i="8" s="1"/>
  <c r="K1413" i="8"/>
  <c r="S1413" i="8" s="1"/>
  <c r="K1414" i="8"/>
  <c r="K1415" i="8"/>
  <c r="S1415" i="8" s="1"/>
  <c r="K1416" i="8"/>
  <c r="S1416" i="8" s="1"/>
  <c r="K1417" i="8"/>
  <c r="S1417" i="8" s="1"/>
  <c r="K1418" i="8"/>
  <c r="K1419" i="8"/>
  <c r="S1419" i="8" s="1"/>
  <c r="K1420" i="8"/>
  <c r="S1420" i="8" s="1"/>
  <c r="K1421" i="8"/>
  <c r="S1421" i="8" s="1"/>
  <c r="K1422" i="8"/>
  <c r="K1423" i="8"/>
  <c r="K1424" i="8"/>
  <c r="S1424" i="8" s="1"/>
  <c r="K1425" i="8"/>
  <c r="S1425" i="8" s="1"/>
  <c r="K1426" i="8"/>
  <c r="K1427" i="8"/>
  <c r="S1427" i="8" s="1"/>
  <c r="K1428" i="8"/>
  <c r="K1429" i="8"/>
  <c r="S1429" i="8" s="1"/>
  <c r="K1430" i="8"/>
  <c r="K1431" i="8"/>
  <c r="S1431" i="8" s="1"/>
  <c r="K1432" i="8"/>
  <c r="S1432" i="8" s="1"/>
  <c r="K1433" i="8"/>
  <c r="S1433" i="8" s="1"/>
  <c r="K1434" i="8"/>
  <c r="K1435" i="8"/>
  <c r="S1435" i="8" s="1"/>
  <c r="K1436" i="8"/>
  <c r="K1437" i="8"/>
  <c r="S1437" i="8" s="1"/>
  <c r="K1438" i="8"/>
  <c r="K1439" i="8"/>
  <c r="S1439" i="8" s="1"/>
  <c r="K1440" i="8"/>
  <c r="K1441" i="8"/>
  <c r="S1441" i="8" s="1"/>
  <c r="K1442" i="8"/>
  <c r="K1443" i="8"/>
  <c r="S1443" i="8" s="1"/>
  <c r="K1444" i="8"/>
  <c r="K1445" i="8"/>
  <c r="S1445" i="8" s="1"/>
  <c r="K1446" i="8"/>
  <c r="K1447" i="8"/>
  <c r="S1447" i="8" s="1"/>
  <c r="K1448" i="8"/>
  <c r="S1448" i="8" s="1"/>
  <c r="K1449" i="8"/>
  <c r="S1449" i="8" s="1"/>
  <c r="K1450" i="8"/>
  <c r="K1451" i="8"/>
  <c r="S1451" i="8" s="1"/>
  <c r="K1452" i="8"/>
  <c r="S1452" i="8" s="1"/>
  <c r="K1453" i="8"/>
  <c r="S1453" i="8" s="1"/>
  <c r="K1454" i="8"/>
  <c r="K1455" i="8"/>
  <c r="S1455" i="8" s="1"/>
  <c r="K1456" i="8"/>
  <c r="K1457" i="8"/>
  <c r="S1457" i="8" s="1"/>
  <c r="K1458" i="8"/>
  <c r="K1459" i="8"/>
  <c r="S1459" i="8" s="1"/>
  <c r="K1460" i="8"/>
  <c r="S1460" i="8" s="1"/>
  <c r="K1461" i="8"/>
  <c r="S1461" i="8" s="1"/>
  <c r="K1462" i="8"/>
  <c r="K1463" i="8"/>
  <c r="S1463" i="8" s="1"/>
  <c r="K1464" i="8"/>
  <c r="S1464" i="8" s="1"/>
  <c r="K1465" i="8"/>
  <c r="S1465" i="8" s="1"/>
  <c r="K1466" i="8"/>
  <c r="K1467" i="8"/>
  <c r="S1467" i="8" s="1"/>
  <c r="K1468" i="8"/>
  <c r="S1468" i="8" s="1"/>
  <c r="K1469" i="8"/>
  <c r="S1469" i="8" s="1"/>
  <c r="K1470" i="8"/>
  <c r="K1471" i="8"/>
  <c r="S1471" i="8" s="1"/>
  <c r="K1472" i="8"/>
  <c r="S1472" i="8" s="1"/>
  <c r="K1473" i="8"/>
  <c r="S1473" i="8" s="1"/>
  <c r="K1474" i="8"/>
  <c r="K1475" i="8"/>
  <c r="S1475" i="8" s="1"/>
  <c r="K1476" i="8"/>
  <c r="S1476" i="8" s="1"/>
  <c r="K1477" i="8"/>
  <c r="S1477" i="8" s="1"/>
  <c r="K1478" i="8"/>
  <c r="K1479" i="8"/>
  <c r="S1479" i="8" s="1"/>
  <c r="K1480" i="8"/>
  <c r="S1480" i="8" s="1"/>
  <c r="K1481" i="8"/>
  <c r="S1481" i="8" s="1"/>
  <c r="K1482" i="8"/>
  <c r="K1483" i="8"/>
  <c r="S1483" i="8" s="1"/>
  <c r="K1484" i="8"/>
  <c r="S1484" i="8" s="1"/>
  <c r="K1485" i="8"/>
  <c r="S1485" i="8" s="1"/>
  <c r="K1486" i="8"/>
  <c r="K1487" i="8"/>
  <c r="S1487" i="8" s="1"/>
  <c r="K1488" i="8"/>
  <c r="S1488" i="8" s="1"/>
  <c r="K1489" i="8"/>
  <c r="S1489" i="8" s="1"/>
  <c r="K1490" i="8"/>
  <c r="K1491" i="8"/>
  <c r="S1491" i="8" s="1"/>
  <c r="K1492" i="8"/>
  <c r="S1492" i="8" s="1"/>
  <c r="K1493" i="8"/>
  <c r="S1493" i="8" s="1"/>
  <c r="K1494" i="8"/>
  <c r="K1495" i="8"/>
  <c r="S1495" i="8" s="1"/>
  <c r="K1496" i="8"/>
  <c r="S1496" i="8" s="1"/>
  <c r="K1497" i="8"/>
  <c r="S1497" i="8" s="1"/>
  <c r="K1498" i="8"/>
  <c r="K1499" i="8"/>
  <c r="S1499" i="8" s="1"/>
  <c r="K1500" i="8"/>
  <c r="S1500" i="8" s="1"/>
  <c r="K1501" i="8"/>
  <c r="S1501" i="8" s="1"/>
  <c r="K1502" i="8"/>
  <c r="K1503" i="8"/>
  <c r="S1503" i="8" s="1"/>
  <c r="K1504" i="8"/>
  <c r="S1504" i="8" s="1"/>
  <c r="K1505" i="8"/>
  <c r="S1505" i="8" s="1"/>
  <c r="K1506" i="8"/>
  <c r="K1507" i="8"/>
  <c r="S1507" i="8" s="1"/>
  <c r="K1508" i="8"/>
  <c r="S1508" i="8" s="1"/>
  <c r="K1509" i="8"/>
  <c r="S1509" i="8" s="1"/>
  <c r="K1510" i="8"/>
  <c r="K1511" i="8"/>
  <c r="S1511" i="8" s="1"/>
  <c r="K1512" i="8"/>
  <c r="S1512" i="8" s="1"/>
  <c r="K1513" i="8"/>
  <c r="S1513" i="8" s="1"/>
  <c r="K1514" i="8"/>
  <c r="K1515" i="8"/>
  <c r="S1515" i="8" s="1"/>
  <c r="K1516" i="8"/>
  <c r="S1516" i="8" s="1"/>
  <c r="K1517" i="8"/>
  <c r="S1517" i="8" s="1"/>
  <c r="K1518" i="8"/>
  <c r="K1519" i="8"/>
  <c r="S1519" i="8" s="1"/>
  <c r="K1520" i="8"/>
  <c r="S1520" i="8" s="1"/>
  <c r="K1521" i="8"/>
  <c r="S1521" i="8" s="1"/>
  <c r="K1522" i="8"/>
  <c r="K1523" i="8"/>
  <c r="S1523" i="8" s="1"/>
  <c r="K1524" i="8"/>
  <c r="S1524" i="8" s="1"/>
  <c r="K1525" i="8"/>
  <c r="S1525" i="8" s="1"/>
  <c r="K1526" i="8"/>
  <c r="K1527" i="8"/>
  <c r="K1528" i="8"/>
  <c r="S1528" i="8" s="1"/>
  <c r="K1529" i="8"/>
  <c r="K1530" i="8"/>
  <c r="K1531" i="8"/>
  <c r="S1531" i="8" s="1"/>
  <c r="K1532" i="8"/>
  <c r="S1532" i="8" s="1"/>
  <c r="K1533" i="8"/>
  <c r="K1534" i="8"/>
  <c r="K1535" i="8"/>
  <c r="S1535" i="8" s="1"/>
  <c r="K1536" i="8"/>
  <c r="S1536" i="8" s="1"/>
  <c r="K1537" i="8"/>
  <c r="K1538" i="8"/>
  <c r="K1539" i="8"/>
  <c r="S1539" i="8" s="1"/>
  <c r="K1540" i="8"/>
  <c r="S1540" i="8" s="1"/>
  <c r="K1541" i="8"/>
  <c r="K1542" i="8"/>
  <c r="K1543" i="8"/>
  <c r="S1543" i="8" s="1"/>
  <c r="K1544" i="8"/>
  <c r="S1544" i="8" s="1"/>
  <c r="K1545" i="8"/>
  <c r="K1546" i="8"/>
  <c r="K1547" i="8"/>
  <c r="S1547" i="8" s="1"/>
  <c r="K1548" i="8"/>
  <c r="S1548" i="8" s="1"/>
  <c r="K1549" i="8"/>
  <c r="K1550" i="8"/>
  <c r="K1551" i="8"/>
  <c r="S1551" i="8" s="1"/>
  <c r="K1552" i="8"/>
  <c r="S1552" i="8" s="1"/>
  <c r="K1553" i="8"/>
  <c r="K1554" i="8"/>
  <c r="K1555" i="8"/>
  <c r="S1555" i="8" s="1"/>
  <c r="K1556" i="8"/>
  <c r="S1556" i="8" s="1"/>
  <c r="K1557" i="8"/>
  <c r="K1558" i="8"/>
  <c r="K1559" i="8"/>
  <c r="S1559" i="8" s="1"/>
  <c r="K1560" i="8"/>
  <c r="S1560" i="8" s="1"/>
  <c r="K1561" i="8"/>
  <c r="K1562" i="8"/>
  <c r="K1563" i="8"/>
  <c r="K1564" i="8"/>
  <c r="S1564" i="8" s="1"/>
  <c r="K1565" i="8"/>
  <c r="S1565" i="8" s="1"/>
  <c r="K1566" i="8"/>
  <c r="K1567" i="8"/>
  <c r="S1567" i="8" s="1"/>
  <c r="K1568" i="8"/>
  <c r="S1568" i="8" s="1"/>
  <c r="K1569" i="8"/>
  <c r="S1569" i="8" s="1"/>
  <c r="K1570" i="8"/>
  <c r="K1571" i="8"/>
  <c r="S1571" i="8" s="1"/>
  <c r="K1572" i="8"/>
  <c r="S1572" i="8" s="1"/>
  <c r="K1573" i="8"/>
  <c r="S1573" i="8" s="1"/>
  <c r="K1574" i="8"/>
  <c r="K1575" i="8"/>
  <c r="S1575" i="8" s="1"/>
  <c r="K1576" i="8"/>
  <c r="S1576" i="8" s="1"/>
  <c r="K1577" i="8"/>
  <c r="K1578" i="8"/>
  <c r="K1579" i="8"/>
  <c r="S1579" i="8" s="1"/>
  <c r="K1580" i="8"/>
  <c r="S1580" i="8" s="1"/>
  <c r="K1581" i="8"/>
  <c r="K1582" i="8"/>
  <c r="K1583" i="8"/>
  <c r="S1583" i="8" s="1"/>
  <c r="K1584" i="8"/>
  <c r="K1585" i="8"/>
  <c r="S1585" i="8" s="1"/>
  <c r="K1586" i="8"/>
  <c r="K1587" i="8"/>
  <c r="S1587" i="8" s="1"/>
  <c r="K1588" i="8"/>
  <c r="K1589" i="8"/>
  <c r="K1590" i="8"/>
  <c r="K1591" i="8"/>
  <c r="S1591" i="8" s="1"/>
  <c r="K1592" i="8"/>
  <c r="S1592" i="8" s="1"/>
  <c r="K1593" i="8"/>
  <c r="S1593" i="8" s="1"/>
  <c r="K1594" i="8"/>
  <c r="K1595" i="8"/>
  <c r="S1595" i="8" s="1"/>
  <c r="K1596" i="8"/>
  <c r="K1597" i="8"/>
  <c r="K1598" i="8"/>
  <c r="K1599" i="8"/>
  <c r="S1599" i="8" s="1"/>
  <c r="K1600" i="8"/>
  <c r="K1601" i="8"/>
  <c r="S1601" i="8" s="1"/>
  <c r="K1602" i="8"/>
  <c r="K1603" i="8"/>
  <c r="S1603" i="8" s="1"/>
  <c r="K1604" i="8"/>
  <c r="K1605" i="8"/>
  <c r="K1606" i="8"/>
  <c r="K1607" i="8"/>
  <c r="S1607" i="8" s="1"/>
  <c r="K1608" i="8"/>
  <c r="K1609" i="8"/>
  <c r="S1609" i="8" s="1"/>
  <c r="K1610" i="8"/>
  <c r="K1611" i="8"/>
  <c r="S1611" i="8" s="1"/>
  <c r="K1612" i="8"/>
  <c r="S1612" i="8" s="1"/>
  <c r="K1613" i="8"/>
  <c r="K1614" i="8"/>
  <c r="K1615" i="8"/>
  <c r="S1615" i="8" s="1"/>
  <c r="K1616" i="8"/>
  <c r="K1617" i="8"/>
  <c r="S1617" i="8" s="1"/>
  <c r="K1618" i="8"/>
  <c r="K1619" i="8"/>
  <c r="S1619" i="8" s="1"/>
  <c r="K1620" i="8"/>
  <c r="K1621" i="8"/>
  <c r="K1622" i="8"/>
  <c r="K1623" i="8"/>
  <c r="S1623" i="8" s="1"/>
  <c r="K1624" i="8"/>
  <c r="S1624" i="8" s="1"/>
  <c r="K1625" i="8"/>
  <c r="S1625" i="8" s="1"/>
  <c r="K1626" i="8"/>
  <c r="K1627" i="8"/>
  <c r="S1627" i="8" s="1"/>
  <c r="K1628" i="8"/>
  <c r="K1629" i="8"/>
  <c r="K1630" i="8"/>
  <c r="K1631" i="8"/>
  <c r="S1631" i="8" s="1"/>
  <c r="K1632" i="8"/>
  <c r="K1633" i="8"/>
  <c r="S1633" i="8" s="1"/>
  <c r="K1634" i="8"/>
  <c r="K1635" i="8"/>
  <c r="S1635" i="8" s="1"/>
  <c r="K1636" i="8"/>
  <c r="K1637" i="8"/>
  <c r="K1638" i="8"/>
  <c r="K1639" i="8"/>
  <c r="S1639" i="8" s="1"/>
  <c r="K1640" i="8"/>
  <c r="K1641" i="8"/>
  <c r="S1641" i="8" s="1"/>
  <c r="K1642" i="8"/>
  <c r="K1643" i="8"/>
  <c r="S1643" i="8" s="1"/>
  <c r="K1644" i="8"/>
  <c r="S1644" i="8" s="1"/>
  <c r="K1645" i="8"/>
  <c r="K1646" i="8"/>
  <c r="K1647" i="8"/>
  <c r="S1647" i="8" s="1"/>
  <c r="K1648" i="8"/>
  <c r="S1648" i="8" s="1"/>
  <c r="K1649" i="8"/>
  <c r="S1649" i="8" s="1"/>
  <c r="K1650" i="8"/>
  <c r="K1651" i="8"/>
  <c r="S1651" i="8" s="1"/>
  <c r="K1652" i="8"/>
  <c r="S1652" i="8" s="1"/>
  <c r="K1653" i="8"/>
  <c r="S1653" i="8" s="1"/>
  <c r="K1654" i="8"/>
  <c r="K1655" i="8"/>
  <c r="S1655" i="8" s="1"/>
  <c r="K1656" i="8"/>
  <c r="S1656" i="8" s="1"/>
  <c r="K1657" i="8"/>
  <c r="S1657" i="8" s="1"/>
  <c r="K1658" i="8"/>
  <c r="K1659" i="8"/>
  <c r="S1659" i="8" s="1"/>
  <c r="K1660" i="8"/>
  <c r="S1660" i="8" s="1"/>
  <c r="K1661" i="8"/>
  <c r="S1661" i="8" s="1"/>
  <c r="K1662" i="8"/>
  <c r="K1663" i="8"/>
  <c r="S1663" i="8" s="1"/>
  <c r="K1664" i="8"/>
  <c r="S1664" i="8" s="1"/>
  <c r="K1665" i="8"/>
  <c r="S1665" i="8" s="1"/>
  <c r="K1666" i="8"/>
  <c r="K1667" i="8"/>
  <c r="S1667" i="8" s="1"/>
  <c r="K1668" i="8"/>
  <c r="S1668" i="8" s="1"/>
  <c r="K1669" i="8"/>
  <c r="S1669" i="8" s="1"/>
  <c r="K1670" i="8"/>
  <c r="K1671" i="8"/>
  <c r="S1671" i="8" s="1"/>
  <c r="K1672" i="8"/>
  <c r="K1673" i="8"/>
  <c r="S1673" i="8" s="1"/>
  <c r="K1674" i="8"/>
  <c r="K1675" i="8"/>
  <c r="S1675" i="8" s="1"/>
  <c r="K1676" i="8"/>
  <c r="S1676" i="8" s="1"/>
  <c r="K1677" i="8"/>
  <c r="S1677" i="8" s="1"/>
  <c r="K1678" i="8"/>
  <c r="K1679" i="8"/>
  <c r="S1679" i="8" s="1"/>
  <c r="K1680" i="8"/>
  <c r="S1680" i="8" s="1"/>
  <c r="K1681" i="8"/>
  <c r="S1681" i="8" s="1"/>
  <c r="K1682" i="8"/>
  <c r="K1683" i="8"/>
  <c r="S1683" i="8" s="1"/>
  <c r="K1684" i="8"/>
  <c r="K1685" i="8"/>
  <c r="S1685" i="8" s="1"/>
  <c r="K1686" i="8"/>
  <c r="K1687" i="8"/>
  <c r="S1687" i="8" s="1"/>
  <c r="K1688" i="8"/>
  <c r="S1688" i="8" s="1"/>
  <c r="K1689" i="8"/>
  <c r="K1690" i="8"/>
  <c r="K1691" i="8"/>
  <c r="S1691" i="8" s="1"/>
  <c r="K1692" i="8"/>
  <c r="S1692" i="8" s="1"/>
  <c r="K1693" i="8"/>
  <c r="S1693" i="8" s="1"/>
  <c r="K1694" i="8"/>
  <c r="K1695" i="8"/>
  <c r="S1695" i="8" s="1"/>
  <c r="K1696" i="8"/>
  <c r="S1696" i="8" s="1"/>
  <c r="K1697" i="8"/>
  <c r="S1697" i="8" s="1"/>
  <c r="K1698" i="8"/>
  <c r="K1699" i="8"/>
  <c r="S1699" i="8" s="1"/>
  <c r="K1700" i="8"/>
  <c r="S1700" i="8" s="1"/>
  <c r="K1701" i="8"/>
  <c r="S1701" i="8" s="1"/>
  <c r="K1702" i="8"/>
  <c r="K1703" i="8"/>
  <c r="S1703" i="8" s="1"/>
  <c r="K1704" i="8"/>
  <c r="S1704" i="8" s="1"/>
  <c r="K1705" i="8"/>
  <c r="S1705" i="8" s="1"/>
  <c r="K1706" i="8"/>
  <c r="K1707" i="8"/>
  <c r="S1707" i="8" s="1"/>
  <c r="K1708" i="8"/>
  <c r="S1708" i="8" s="1"/>
  <c r="K1709" i="8"/>
  <c r="S1709" i="8" s="1"/>
  <c r="K1710" i="8"/>
  <c r="K1711" i="8"/>
  <c r="S1711" i="8" s="1"/>
  <c r="K1712" i="8"/>
  <c r="S1712" i="8" s="1"/>
  <c r="K1713" i="8"/>
  <c r="S1713" i="8" s="1"/>
  <c r="K1714" i="8"/>
  <c r="K1715" i="8"/>
  <c r="S1715" i="8" s="1"/>
  <c r="K1716" i="8"/>
  <c r="S1716" i="8" s="1"/>
  <c r="K1717" i="8"/>
  <c r="S1717" i="8" s="1"/>
  <c r="K1718" i="8"/>
  <c r="K1719" i="8"/>
  <c r="S1719" i="8" s="1"/>
  <c r="K1720" i="8"/>
  <c r="S1720" i="8" s="1"/>
  <c r="K1721" i="8"/>
  <c r="S1721" i="8" s="1"/>
  <c r="K1722" i="8"/>
  <c r="K1723" i="8"/>
  <c r="S1723" i="8" s="1"/>
  <c r="K1724" i="8"/>
  <c r="S1724" i="8" s="1"/>
  <c r="K1725" i="8"/>
  <c r="S1725" i="8" s="1"/>
  <c r="K1726" i="8"/>
  <c r="K1727" i="8"/>
  <c r="S1727" i="8" s="1"/>
  <c r="K1728" i="8"/>
  <c r="S1728" i="8" s="1"/>
  <c r="K1729" i="8"/>
  <c r="S1729" i="8" s="1"/>
  <c r="K1730" i="8"/>
  <c r="K1731" i="8"/>
  <c r="S1731" i="8" s="1"/>
  <c r="K1732" i="8"/>
  <c r="S1732" i="8" s="1"/>
  <c r="K1733" i="8"/>
  <c r="S1733" i="8" s="1"/>
  <c r="K1734" i="8"/>
  <c r="K1735" i="8"/>
  <c r="S1735" i="8" s="1"/>
  <c r="K1736" i="8"/>
  <c r="S1736" i="8" s="1"/>
  <c r="K1737" i="8"/>
  <c r="S1737" i="8" s="1"/>
  <c r="K1738" i="8"/>
  <c r="K1739" i="8"/>
  <c r="S1739" i="8" s="1"/>
  <c r="K1740" i="8"/>
  <c r="K1741" i="8"/>
  <c r="S1741" i="8" s="1"/>
  <c r="K1742" i="8"/>
  <c r="K1743" i="8"/>
  <c r="S1743" i="8" s="1"/>
  <c r="K1744" i="8"/>
  <c r="S1744" i="8" s="1"/>
  <c r="K1745" i="8"/>
  <c r="S1745" i="8" s="1"/>
  <c r="K1746" i="8"/>
  <c r="K1747" i="8"/>
  <c r="S1747" i="8" s="1"/>
  <c r="K1748" i="8"/>
  <c r="S1748" i="8" s="1"/>
  <c r="K1749" i="8"/>
  <c r="S1749" i="8" s="1"/>
  <c r="K1750" i="8"/>
  <c r="K1751" i="8"/>
  <c r="S1751" i="8" s="1"/>
  <c r="K1752" i="8"/>
  <c r="S1752" i="8" s="1"/>
  <c r="K1753" i="8"/>
  <c r="S1753" i="8" s="1"/>
  <c r="K1754" i="8"/>
  <c r="K1755" i="8"/>
  <c r="S1755" i="8" s="1"/>
  <c r="K1756" i="8"/>
  <c r="S1756" i="8" s="1"/>
  <c r="K1757" i="8"/>
  <c r="S1757" i="8" s="1"/>
  <c r="K1758" i="8"/>
  <c r="K1759" i="8"/>
  <c r="S1759" i="8" s="1"/>
  <c r="K1760" i="8"/>
  <c r="K1761" i="8"/>
  <c r="S1761" i="8" s="1"/>
  <c r="K1762" i="8"/>
  <c r="K1763" i="8"/>
  <c r="S1763" i="8" s="1"/>
  <c r="K1764" i="8"/>
  <c r="S1764" i="8" s="1"/>
  <c r="K1765" i="8"/>
  <c r="S1765" i="8" s="1"/>
  <c r="K1766" i="8"/>
  <c r="K1767" i="8"/>
  <c r="S1767" i="8" s="1"/>
  <c r="K1768" i="8"/>
  <c r="K1769" i="8"/>
  <c r="S1769" i="8" s="1"/>
  <c r="K1770" i="8"/>
  <c r="K1771" i="8"/>
  <c r="S1771" i="8" s="1"/>
  <c r="K1772" i="8"/>
  <c r="S1772" i="8" s="1"/>
  <c r="K1773" i="8"/>
  <c r="S1773" i="8" s="1"/>
  <c r="K1774" i="8"/>
  <c r="K1775" i="8"/>
  <c r="S1775" i="8" s="1"/>
  <c r="K1776" i="8"/>
  <c r="S1776" i="8" s="1"/>
  <c r="K1777" i="8"/>
  <c r="S1777" i="8" s="1"/>
  <c r="K1778" i="8"/>
  <c r="K1779" i="8"/>
  <c r="S1779" i="8" s="1"/>
  <c r="K1780" i="8"/>
  <c r="K1781" i="8"/>
  <c r="S1781" i="8" s="1"/>
  <c r="K1782" i="8"/>
  <c r="K1783" i="8"/>
  <c r="S1783" i="8" s="1"/>
  <c r="K1784" i="8"/>
  <c r="S1784" i="8" s="1"/>
  <c r="K1785" i="8"/>
  <c r="S1785" i="8" s="1"/>
  <c r="K1786" i="8"/>
  <c r="K1787" i="8"/>
  <c r="S1787" i="8" s="1"/>
  <c r="K1788" i="8"/>
  <c r="S1788" i="8" s="1"/>
  <c r="K1789" i="8"/>
  <c r="S1789" i="8" s="1"/>
  <c r="K1790" i="8"/>
  <c r="K1791" i="8"/>
  <c r="S1791" i="8" s="1"/>
  <c r="K1792" i="8"/>
  <c r="K1793" i="8"/>
  <c r="S1793" i="8" s="1"/>
  <c r="K1794" i="8"/>
  <c r="K1795" i="8"/>
  <c r="S1795" i="8" s="1"/>
  <c r="K1796" i="8"/>
  <c r="S1796" i="8" s="1"/>
  <c r="K1797" i="8"/>
  <c r="S1797" i="8" s="1"/>
  <c r="K1798" i="8"/>
  <c r="K1799" i="8"/>
  <c r="S1799" i="8" s="1"/>
  <c r="K1800" i="8"/>
  <c r="K1801" i="8"/>
  <c r="S1801" i="8" s="1"/>
  <c r="K1802" i="8"/>
  <c r="K1803" i="8"/>
  <c r="S1803" i="8" s="1"/>
  <c r="K1804" i="8"/>
  <c r="S1804" i="8" s="1"/>
  <c r="K1805" i="8"/>
  <c r="S1805" i="8" s="1"/>
  <c r="K1806" i="8"/>
  <c r="K1807" i="8"/>
  <c r="S1807" i="8" s="1"/>
  <c r="K1808" i="8"/>
  <c r="S1808" i="8" s="1"/>
  <c r="K1809" i="8"/>
  <c r="S1809" i="8" s="1"/>
  <c r="K1810" i="8"/>
  <c r="K1811" i="8"/>
  <c r="S1811" i="8" s="1"/>
  <c r="K1812" i="8"/>
  <c r="K1813" i="8"/>
  <c r="S1813" i="8" s="1"/>
  <c r="K1814" i="8"/>
  <c r="K1815" i="8"/>
  <c r="S1815" i="8" s="1"/>
  <c r="K1816" i="8"/>
  <c r="S1816" i="8" s="1"/>
  <c r="K1817" i="8"/>
  <c r="S1817" i="8" s="1"/>
  <c r="K1818" i="8"/>
  <c r="K1819" i="8"/>
  <c r="S1819" i="8" s="1"/>
  <c r="K1820" i="8"/>
  <c r="S1820" i="8" s="1"/>
  <c r="K1821" i="8"/>
  <c r="K1822" i="8"/>
  <c r="K1823" i="8"/>
  <c r="S1823" i="8" s="1"/>
  <c r="K1824" i="8"/>
  <c r="S1824" i="8" s="1"/>
  <c r="K1825" i="8"/>
  <c r="S1825" i="8" s="1"/>
  <c r="K1826" i="8"/>
  <c r="K1827" i="8"/>
  <c r="S1827" i="8" s="1"/>
  <c r="K1828" i="8"/>
  <c r="S1828" i="8" s="1"/>
  <c r="K1829" i="8"/>
  <c r="S1829" i="8" s="1"/>
  <c r="K1830" i="8"/>
  <c r="K1831" i="8"/>
  <c r="S1831" i="8" s="1"/>
  <c r="K1832" i="8"/>
  <c r="S1832" i="8" s="1"/>
  <c r="K1833" i="8"/>
  <c r="S1833" i="8" s="1"/>
  <c r="K1834" i="8"/>
  <c r="K1835" i="8"/>
  <c r="S1835" i="8" s="1"/>
  <c r="K1836" i="8"/>
  <c r="S1836" i="8" s="1"/>
  <c r="K1837" i="8"/>
  <c r="S1837" i="8" s="1"/>
  <c r="K1838" i="8"/>
  <c r="K1839" i="8"/>
  <c r="S1839" i="8" s="1"/>
  <c r="K1840" i="8"/>
  <c r="S1840" i="8" s="1"/>
  <c r="K1841" i="8"/>
  <c r="S1841" i="8" s="1"/>
  <c r="K1842" i="8"/>
  <c r="K1843" i="8"/>
  <c r="S1843" i="8" s="1"/>
  <c r="K1844" i="8"/>
  <c r="S1844" i="8" s="1"/>
  <c r="K1845" i="8"/>
  <c r="S1845" i="8" s="1"/>
  <c r="K1846" i="8"/>
  <c r="K1847" i="8"/>
  <c r="S1847" i="8" s="1"/>
  <c r="K1848" i="8"/>
  <c r="K1849" i="8"/>
  <c r="S1849" i="8" s="1"/>
  <c r="K1850" i="8"/>
  <c r="K1851" i="8"/>
  <c r="S1851" i="8" s="1"/>
  <c r="K1852" i="8"/>
  <c r="S1852" i="8" s="1"/>
  <c r="K1853" i="8"/>
  <c r="S1853" i="8" s="1"/>
  <c r="K1854" i="8"/>
  <c r="K1855" i="8"/>
  <c r="S1855" i="8" s="1"/>
  <c r="K1856" i="8"/>
  <c r="S1856" i="8" s="1"/>
  <c r="K1857" i="8"/>
  <c r="S1857" i="8" s="1"/>
  <c r="K1858" i="8"/>
  <c r="K1859" i="8"/>
  <c r="S1859" i="8" s="1"/>
  <c r="K1860" i="8"/>
  <c r="K1861" i="8"/>
  <c r="S1861" i="8" s="1"/>
  <c r="K1862" i="8"/>
  <c r="K1863" i="8"/>
  <c r="S1863" i="8" s="1"/>
  <c r="K1864" i="8"/>
  <c r="S1864" i="8" s="1"/>
  <c r="K1865" i="8"/>
  <c r="K1866" i="8"/>
  <c r="K1867" i="8"/>
  <c r="S1867" i="8" s="1"/>
  <c r="K1868" i="8"/>
  <c r="K1869" i="8"/>
  <c r="S1869" i="8" s="1"/>
  <c r="K1870" i="8"/>
  <c r="K1871" i="8"/>
  <c r="S1871" i="8" s="1"/>
  <c r="K1872" i="8"/>
  <c r="S1872" i="8" s="1"/>
  <c r="K1873" i="8"/>
  <c r="S1873" i="8" s="1"/>
  <c r="K1874" i="8"/>
  <c r="K1875" i="8"/>
  <c r="S1875" i="8" s="1"/>
  <c r="K1876" i="8"/>
  <c r="S1876" i="8" s="1"/>
  <c r="K1877" i="8"/>
  <c r="S1877" i="8" s="1"/>
  <c r="K1878" i="8"/>
  <c r="K1879" i="8"/>
  <c r="S1879" i="8" s="1"/>
  <c r="K1880" i="8"/>
  <c r="S1880" i="8" s="1"/>
  <c r="K1881" i="8"/>
  <c r="S1881" i="8" s="1"/>
  <c r="K1882" i="8"/>
  <c r="K1883" i="8"/>
  <c r="S1883" i="8" s="1"/>
  <c r="K1884" i="8"/>
  <c r="S1884" i="8" s="1"/>
  <c r="K1885" i="8"/>
  <c r="S1885" i="8" s="1"/>
  <c r="K1886" i="8"/>
  <c r="K1887" i="8"/>
  <c r="S1887" i="8" s="1"/>
  <c r="K1888" i="8"/>
  <c r="K1889" i="8"/>
  <c r="S1889" i="8" s="1"/>
  <c r="K1890" i="8"/>
  <c r="K1891" i="8"/>
  <c r="S1891" i="8" s="1"/>
  <c r="K1892" i="8"/>
  <c r="S1892" i="8" s="1"/>
  <c r="K1893" i="8"/>
  <c r="S1893" i="8" s="1"/>
  <c r="K1894" i="8"/>
  <c r="K1895" i="8"/>
  <c r="K1896" i="8"/>
  <c r="S1896" i="8" s="1"/>
  <c r="K1897" i="8"/>
  <c r="S1897" i="8" s="1"/>
  <c r="K1898" i="8"/>
  <c r="K1899" i="8"/>
  <c r="S1899" i="8" s="1"/>
  <c r="K1900" i="8"/>
  <c r="S1900" i="8" s="1"/>
  <c r="K1901" i="8"/>
  <c r="K1902" i="8"/>
  <c r="K1903" i="8"/>
  <c r="S1903" i="8" s="1"/>
  <c r="K1904" i="8"/>
  <c r="S1904" i="8" s="1"/>
  <c r="K1905" i="8"/>
  <c r="S1905" i="8" s="1"/>
  <c r="K1906" i="8"/>
  <c r="K1907" i="8"/>
  <c r="S1907" i="8" s="1"/>
  <c r="K1908" i="8"/>
  <c r="S1908" i="8" s="1"/>
  <c r="K1909" i="8"/>
  <c r="S1909" i="8" s="1"/>
  <c r="K1910" i="8"/>
  <c r="K1911" i="8"/>
  <c r="S1911" i="8" s="1"/>
  <c r="K1912" i="8"/>
  <c r="S1912" i="8" s="1"/>
  <c r="K1913" i="8"/>
  <c r="S1913" i="8" s="1"/>
  <c r="K1914" i="8"/>
  <c r="K1915" i="8"/>
  <c r="S1915" i="8" s="1"/>
  <c r="K1916" i="8"/>
  <c r="S1916" i="8" s="1"/>
  <c r="K1917" i="8"/>
  <c r="S1917" i="8" s="1"/>
  <c r="K1918" i="8"/>
  <c r="K1919" i="8"/>
  <c r="S1919" i="8" s="1"/>
  <c r="K1920" i="8"/>
  <c r="S1920" i="8" s="1"/>
  <c r="K1921" i="8"/>
  <c r="S1921" i="8" s="1"/>
  <c r="K1922" i="8"/>
  <c r="K1923" i="8"/>
  <c r="S1923" i="8" s="1"/>
  <c r="K1924" i="8"/>
  <c r="S1924" i="8" s="1"/>
  <c r="K1925" i="8"/>
  <c r="S1925" i="8" s="1"/>
  <c r="K1926" i="8"/>
  <c r="K1927" i="8"/>
  <c r="S1927" i="8" s="1"/>
  <c r="K1928" i="8"/>
  <c r="K1929" i="8"/>
  <c r="S1929" i="8" s="1"/>
  <c r="K1930" i="8"/>
  <c r="S1930" i="8" s="1"/>
  <c r="K1931" i="8"/>
  <c r="S1931" i="8" s="1"/>
  <c r="K1932" i="8"/>
  <c r="S1932" i="8" s="1"/>
  <c r="K1933" i="8"/>
  <c r="S1933" i="8" s="1"/>
  <c r="K1934" i="8"/>
  <c r="K1935" i="8"/>
  <c r="S1935" i="8" s="1"/>
  <c r="K1936" i="8"/>
  <c r="S1936" i="8" s="1"/>
  <c r="K1937" i="8"/>
  <c r="S1937" i="8" s="1"/>
  <c r="K1938" i="8"/>
  <c r="K1939" i="8"/>
  <c r="S1939" i="8" s="1"/>
  <c r="K1940" i="8"/>
  <c r="K1941" i="8"/>
  <c r="S1941" i="8" s="1"/>
  <c r="K1942" i="8"/>
  <c r="S1942" i="8" s="1"/>
  <c r="K1943" i="8"/>
  <c r="S1943" i="8" s="1"/>
  <c r="K1944" i="8"/>
  <c r="S1944" i="8" s="1"/>
  <c r="K1945" i="8"/>
  <c r="K1946" i="8"/>
  <c r="K1947" i="8"/>
  <c r="S1947" i="8" s="1"/>
  <c r="K1948" i="8"/>
  <c r="S1948" i="8" s="1"/>
  <c r="K1949" i="8"/>
  <c r="S1949" i="8" s="1"/>
  <c r="K1950" i="8"/>
  <c r="K1951" i="8"/>
  <c r="S1951" i="8" s="1"/>
  <c r="K1952" i="8"/>
  <c r="S1952" i="8" s="1"/>
  <c r="K1953" i="8"/>
  <c r="S1953" i="8" s="1"/>
  <c r="K1954" i="8"/>
  <c r="K1955" i="8"/>
  <c r="S1955" i="8" s="1"/>
  <c r="K1956" i="8"/>
  <c r="S1956" i="8" s="1"/>
  <c r="K1957" i="8"/>
  <c r="K1958" i="8"/>
  <c r="K1959" i="8"/>
  <c r="S1959" i="8" s="1"/>
  <c r="K1960" i="8"/>
  <c r="S1960" i="8" s="1"/>
  <c r="K1961" i="8"/>
  <c r="S1961" i="8" s="1"/>
  <c r="K1962" i="8"/>
  <c r="K1963" i="8"/>
  <c r="S1963" i="8" s="1"/>
  <c r="K1964" i="8"/>
  <c r="K1965" i="8"/>
  <c r="S1965" i="8" s="1"/>
  <c r="K1966" i="8"/>
  <c r="S1966" i="8" s="1"/>
  <c r="K1967" i="8"/>
  <c r="S1967" i="8" s="1"/>
  <c r="K1968" i="8"/>
  <c r="S1968" i="8" s="1"/>
  <c r="K1969" i="8"/>
  <c r="S1969" i="8" s="1"/>
  <c r="K1970" i="8"/>
  <c r="S1970" i="8" s="1"/>
  <c r="K1971" i="8"/>
  <c r="S1971" i="8" s="1"/>
  <c r="K1972" i="8"/>
  <c r="S1972" i="8" s="1"/>
  <c r="K1973" i="8"/>
  <c r="S1973" i="8" s="1"/>
  <c r="K1974" i="8"/>
  <c r="K1975" i="8"/>
  <c r="S1975" i="8" s="1"/>
  <c r="K1976" i="8"/>
  <c r="S1976" i="8" s="1"/>
  <c r="K1977" i="8"/>
  <c r="S1977" i="8" s="1"/>
  <c r="K1978" i="8"/>
  <c r="K1979" i="8"/>
  <c r="S1979" i="8" s="1"/>
  <c r="K1980" i="8"/>
  <c r="S1980" i="8" s="1"/>
  <c r="K1981" i="8"/>
  <c r="S1981" i="8" s="1"/>
  <c r="K1982" i="8"/>
  <c r="K1983" i="8"/>
  <c r="S1983" i="8" s="1"/>
  <c r="K1984" i="8"/>
  <c r="S1984" i="8" s="1"/>
  <c r="K1985" i="8"/>
  <c r="S1985" i="8" s="1"/>
  <c r="K1986" i="8"/>
  <c r="K1987" i="8"/>
  <c r="S1987" i="8" s="1"/>
  <c r="K1988" i="8"/>
  <c r="S1988" i="8" s="1"/>
  <c r="K1989" i="8"/>
  <c r="S1989" i="8" s="1"/>
  <c r="K1990" i="8"/>
  <c r="K1991" i="8"/>
  <c r="S1991" i="8" s="1"/>
  <c r="K1992" i="8"/>
  <c r="S1992" i="8" s="1"/>
  <c r="K1993" i="8"/>
  <c r="S1993" i="8" s="1"/>
  <c r="K1994" i="8"/>
  <c r="K1995" i="8"/>
  <c r="S1995" i="8" s="1"/>
  <c r="K1996" i="8"/>
  <c r="S1996" i="8" s="1"/>
  <c r="K1997" i="8"/>
  <c r="S1997" i="8" s="1"/>
  <c r="K1998" i="8"/>
  <c r="S1998" i="8" s="1"/>
  <c r="K1999" i="8"/>
  <c r="S1999" i="8" s="1"/>
  <c r="K2000" i="8"/>
  <c r="S2000" i="8" s="1"/>
  <c r="K2001" i="8"/>
  <c r="S2001" i="8" s="1"/>
  <c r="K2002" i="8"/>
  <c r="K2003" i="8"/>
  <c r="S2003" i="8" s="1"/>
  <c r="K2004" i="8"/>
  <c r="S2004" i="8" s="1"/>
  <c r="K2005" i="8"/>
  <c r="S2005" i="8" s="1"/>
  <c r="K2006" i="8"/>
  <c r="K2007" i="8"/>
  <c r="S2007" i="8" s="1"/>
  <c r="K2008" i="8"/>
  <c r="S2008" i="8" s="1"/>
  <c r="K2009" i="8"/>
  <c r="S2009" i="8" s="1"/>
  <c r="K2010" i="8"/>
  <c r="K2011" i="8"/>
  <c r="S2011" i="8" s="1"/>
  <c r="K2012" i="8"/>
  <c r="S2012" i="8" s="1"/>
  <c r="K2013" i="8"/>
  <c r="K2014" i="8"/>
  <c r="S2014" i="8" s="1"/>
  <c r="K2015" i="8"/>
  <c r="S2015" i="8" s="1"/>
  <c r="K2016" i="8"/>
  <c r="K2017" i="8"/>
  <c r="S2017" i="8" s="1"/>
  <c r="K2018" i="8"/>
  <c r="K2019" i="8"/>
  <c r="S2019" i="8" s="1"/>
  <c r="K2020" i="8"/>
  <c r="S2020" i="8" s="1"/>
  <c r="K2021" i="8"/>
  <c r="S2021" i="8" s="1"/>
  <c r="K2022" i="8"/>
  <c r="K2023" i="8"/>
  <c r="S2023" i="8" s="1"/>
  <c r="K2024" i="8"/>
  <c r="S2024" i="8" s="1"/>
  <c r="K2025" i="8"/>
  <c r="S2025" i="8" s="1"/>
  <c r="K2026" i="8"/>
  <c r="K2027" i="8"/>
  <c r="S2027" i="8" s="1"/>
  <c r="K2028" i="8"/>
  <c r="S2028" i="8" s="1"/>
  <c r="K2029" i="8"/>
  <c r="S2029" i="8" s="1"/>
  <c r="K2030" i="8"/>
  <c r="S2030" i="8" s="1"/>
  <c r="K2031" i="8"/>
  <c r="S2031" i="8" s="1"/>
  <c r="K2032" i="8"/>
  <c r="S2032" i="8" s="1"/>
  <c r="K2033" i="8"/>
  <c r="K2034" i="8"/>
  <c r="K2035" i="8"/>
  <c r="S2035" i="8" s="1"/>
  <c r="K2036" i="8"/>
  <c r="S2036" i="8" s="1"/>
  <c r="K2037" i="8"/>
  <c r="S2037" i="8" s="1"/>
  <c r="K2038" i="8"/>
  <c r="K2039" i="8"/>
  <c r="S2039" i="8" s="1"/>
  <c r="K2040" i="8"/>
  <c r="S2040" i="8" s="1"/>
  <c r="K2041" i="8"/>
  <c r="S2041" i="8" s="1"/>
  <c r="K2042" i="8"/>
  <c r="K2043" i="8"/>
  <c r="S2043" i="8" s="1"/>
  <c r="K2044" i="8"/>
  <c r="S2044" i="8" s="1"/>
  <c r="K2045" i="8"/>
  <c r="S2045" i="8" s="1"/>
  <c r="K2046" i="8"/>
  <c r="S2046" i="8" s="1"/>
  <c r="K2047" i="8"/>
  <c r="S2047" i="8" s="1"/>
  <c r="K2048" i="8"/>
  <c r="S2048" i="8" s="1"/>
  <c r="K2049" i="8"/>
  <c r="S2049" i="8" s="1"/>
  <c r="K2050" i="8"/>
  <c r="K2051" i="8"/>
  <c r="S2051" i="8" s="1"/>
  <c r="K2052" i="8"/>
  <c r="S2052" i="8" s="1"/>
  <c r="K2053" i="8"/>
  <c r="S2053" i="8" s="1"/>
  <c r="K2054" i="8"/>
  <c r="K2055" i="8"/>
  <c r="S2055" i="8" s="1"/>
  <c r="K2056" i="8"/>
  <c r="K2057" i="8"/>
  <c r="S2057" i="8" s="1"/>
  <c r="K2058" i="8"/>
  <c r="K2059" i="8"/>
  <c r="S2059" i="8" s="1"/>
  <c r="K2060" i="8"/>
  <c r="S2060" i="8" s="1"/>
  <c r="K2061" i="8"/>
  <c r="S2061" i="8" s="1"/>
  <c r="K2062" i="8"/>
  <c r="S2062" i="8" s="1"/>
  <c r="K2063" i="8"/>
  <c r="S2063" i="8" s="1"/>
  <c r="K2064" i="8"/>
  <c r="S2064" i="8" s="1"/>
  <c r="K2065" i="8"/>
  <c r="S2065" i="8" s="1"/>
  <c r="K2066" i="8"/>
  <c r="K2067" i="8"/>
  <c r="S2067" i="8" s="1"/>
  <c r="K2068" i="8"/>
  <c r="S2068" i="8" s="1"/>
  <c r="K2069" i="8"/>
  <c r="K2070" i="8"/>
  <c r="K2071" i="8"/>
  <c r="S2071" i="8" s="1"/>
  <c r="K2072" i="8"/>
  <c r="S2072" i="8" s="1"/>
  <c r="K2073" i="8"/>
  <c r="S2073" i="8" s="1"/>
  <c r="K2074" i="8"/>
  <c r="K2075" i="8"/>
  <c r="S2075" i="8" s="1"/>
  <c r="K2076" i="8"/>
  <c r="K2077" i="8"/>
  <c r="S2077" i="8" s="1"/>
  <c r="K2078" i="8"/>
  <c r="S2078" i="8" s="1"/>
  <c r="K2079" i="8"/>
  <c r="S2079" i="8" s="1"/>
  <c r="K2080" i="8"/>
  <c r="S2080" i="8" s="1"/>
  <c r="K2081" i="8"/>
  <c r="S2081" i="8" s="1"/>
  <c r="K2082" i="8"/>
  <c r="K2083" i="8"/>
  <c r="S2083" i="8" s="1"/>
  <c r="K2084" i="8"/>
  <c r="S2084" i="8" s="1"/>
  <c r="K2085" i="8"/>
  <c r="K2086" i="8"/>
  <c r="K2087" i="8"/>
  <c r="S2087" i="8" s="1"/>
  <c r="K2088" i="8"/>
  <c r="S2088" i="8" s="1"/>
  <c r="K2089" i="8"/>
  <c r="S2089" i="8" s="1"/>
  <c r="K2090" i="8"/>
  <c r="K2091" i="8"/>
  <c r="S2091" i="8" s="1"/>
  <c r="K2092" i="8"/>
  <c r="S2092" i="8" s="1"/>
  <c r="K2093" i="8"/>
  <c r="S2093" i="8" s="1"/>
  <c r="K2094" i="8"/>
  <c r="S2094" i="8" s="1"/>
  <c r="K2095" i="8"/>
  <c r="S2095" i="8" s="1"/>
  <c r="K2096" i="8"/>
  <c r="S2096" i="8" s="1"/>
  <c r="K2097" i="8"/>
  <c r="S2097" i="8" s="1"/>
  <c r="K2098" i="8"/>
  <c r="K2099" i="8"/>
  <c r="S2099" i="8" s="1"/>
  <c r="K2100" i="8"/>
  <c r="S2100" i="8" s="1"/>
  <c r="K2101" i="8"/>
  <c r="S2101" i="8" s="1"/>
  <c r="K2102" i="8"/>
  <c r="K2103" i="8"/>
  <c r="S2103" i="8" s="1"/>
  <c r="K2104" i="8"/>
  <c r="S2104" i="8" s="1"/>
  <c r="K2105" i="8"/>
  <c r="K2106" i="8"/>
  <c r="S2106" i="8" s="1"/>
  <c r="K2107" i="8"/>
  <c r="S2107" i="8" s="1"/>
  <c r="K2108" i="8"/>
  <c r="S2108" i="8" s="1"/>
  <c r="K2109" i="8"/>
  <c r="S2109" i="8" s="1"/>
  <c r="K2110" i="8"/>
  <c r="K2111" i="8"/>
  <c r="S2111" i="8" s="1"/>
  <c r="K2112" i="8"/>
  <c r="S2112" i="8" s="1"/>
  <c r="K2113" i="8"/>
  <c r="S2113" i="8" s="1"/>
  <c r="K2114" i="8"/>
  <c r="S2114" i="8" s="1"/>
  <c r="K2115" i="8"/>
  <c r="S2115" i="8" s="1"/>
  <c r="K2116" i="8"/>
  <c r="S2116" i="8" s="1"/>
  <c r="K2117" i="8"/>
  <c r="S2117" i="8" s="1"/>
  <c r="K2118" i="8"/>
  <c r="K2119" i="8"/>
  <c r="S2119" i="8" s="1"/>
  <c r="K2120" i="8"/>
  <c r="S2120" i="8" s="1"/>
  <c r="K2121" i="8"/>
  <c r="S2121" i="8" s="1"/>
  <c r="K2122" i="8"/>
  <c r="S2122" i="8" s="1"/>
  <c r="K2123" i="8"/>
  <c r="S2123" i="8" s="1"/>
  <c r="K2124" i="8"/>
  <c r="S2124" i="8" s="1"/>
  <c r="K2125" i="8"/>
  <c r="S2125" i="8" s="1"/>
  <c r="K2126" i="8"/>
  <c r="K2127" i="8"/>
  <c r="S2127" i="8" s="1"/>
  <c r="K2128" i="8"/>
  <c r="S2128" i="8" s="1"/>
  <c r="K2129" i="8"/>
  <c r="S2129" i="8" s="1"/>
  <c r="K2130" i="8"/>
  <c r="K2131" i="8"/>
  <c r="S2131" i="8" s="1"/>
  <c r="K2132" i="8"/>
  <c r="S2132" i="8" s="1"/>
  <c r="K2133" i="8"/>
  <c r="S2133" i="8" s="1"/>
  <c r="K2134" i="8"/>
  <c r="S2134" i="8" s="1"/>
  <c r="K2135" i="8"/>
  <c r="S2135" i="8" s="1"/>
  <c r="K2136" i="8"/>
  <c r="S2136" i="8" s="1"/>
  <c r="K2137" i="8"/>
  <c r="S2137" i="8" s="1"/>
  <c r="K2138" i="8"/>
  <c r="S2138" i="8" s="1"/>
  <c r="K2139" i="8"/>
  <c r="K2140" i="8"/>
  <c r="K2141" i="8"/>
  <c r="S2141" i="8" s="1"/>
  <c r="K2142" i="8"/>
  <c r="K2143" i="8"/>
  <c r="S2143" i="8" s="1"/>
  <c r="K2144" i="8"/>
  <c r="S2144" i="8" s="1"/>
  <c r="K2145" i="8"/>
  <c r="S2145" i="8" s="1"/>
  <c r="K2146" i="8"/>
  <c r="K2147" i="8"/>
  <c r="S2147" i="8" s="1"/>
  <c r="K2148" i="8"/>
  <c r="S2148" i="8" s="1"/>
  <c r="K2149" i="8"/>
  <c r="S2149" i="8" s="1"/>
  <c r="K2150" i="8"/>
  <c r="K2151" i="8"/>
  <c r="S2151" i="8" s="1"/>
  <c r="K2152" i="8"/>
  <c r="S2152" i="8" s="1"/>
  <c r="K2153" i="8"/>
  <c r="S2153" i="8" s="1"/>
  <c r="K2154" i="8"/>
  <c r="S2154" i="8" s="1"/>
  <c r="K2155" i="8"/>
  <c r="S2155" i="8" s="1"/>
  <c r="K2156" i="8"/>
  <c r="S2156" i="8" s="1"/>
  <c r="K2157" i="8"/>
  <c r="S2157" i="8" s="1"/>
  <c r="K2158" i="8"/>
  <c r="S2158" i="8" s="1"/>
  <c r="K2159" i="8"/>
  <c r="S2159" i="8" s="1"/>
  <c r="K2160" i="8"/>
  <c r="S2160" i="8" s="1"/>
  <c r="K2161" i="8"/>
  <c r="S2161" i="8" s="1"/>
  <c r="K2162" i="8"/>
  <c r="K2163" i="8"/>
  <c r="S2163" i="8" s="1"/>
  <c r="K2164" i="8"/>
  <c r="S2164" i="8" s="1"/>
  <c r="K2165" i="8"/>
  <c r="S2165" i="8" s="1"/>
  <c r="K2166" i="8"/>
  <c r="K2167" i="8"/>
  <c r="S2167" i="8" s="1"/>
  <c r="K2168" i="8"/>
  <c r="S2168" i="8" s="1"/>
  <c r="K2169" i="8"/>
  <c r="S2169" i="8" s="1"/>
  <c r="K2170" i="8"/>
  <c r="S2170" i="8" s="1"/>
  <c r="K2171" i="8"/>
  <c r="S2171" i="8" s="1"/>
  <c r="K2172" i="8"/>
  <c r="S2172" i="8" s="1"/>
  <c r="K2173" i="8"/>
  <c r="S2173" i="8" s="1"/>
  <c r="K2174" i="8"/>
  <c r="K2175" i="8"/>
  <c r="S2175" i="8" s="1"/>
  <c r="K2176" i="8"/>
  <c r="S2176" i="8" s="1"/>
  <c r="K2177" i="8"/>
  <c r="S2177" i="8" s="1"/>
  <c r="K2178" i="8"/>
  <c r="S2178" i="8" s="1"/>
  <c r="K2179" i="8"/>
  <c r="S2179" i="8" s="1"/>
  <c r="K2180" i="8"/>
  <c r="S2180" i="8" s="1"/>
  <c r="K2181" i="8"/>
  <c r="S2181" i="8" s="1"/>
  <c r="K2182" i="8"/>
  <c r="K2183" i="8"/>
  <c r="S2183" i="8" s="1"/>
  <c r="K2184" i="8"/>
  <c r="S2184" i="8" s="1"/>
  <c r="K2185" i="8"/>
  <c r="S2185" i="8" s="1"/>
  <c r="K2186" i="8"/>
  <c r="S2186" i="8" s="1"/>
  <c r="K2187" i="8"/>
  <c r="S2187" i="8" s="1"/>
  <c r="K2188" i="8"/>
  <c r="K2189" i="8"/>
  <c r="S2189" i="8" s="1"/>
  <c r="K2190" i="8"/>
  <c r="K2191" i="8"/>
  <c r="S2191" i="8" s="1"/>
  <c r="K2192" i="8"/>
  <c r="S2192" i="8" s="1"/>
  <c r="K2193" i="8"/>
  <c r="S2193" i="8" s="1"/>
  <c r="K2194" i="8"/>
  <c r="K2195" i="8"/>
  <c r="S2195" i="8" s="1"/>
  <c r="K2196" i="8"/>
  <c r="S2196" i="8" s="1"/>
  <c r="K2197" i="8"/>
  <c r="S2197" i="8" s="1"/>
  <c r="K2198" i="8"/>
  <c r="S2198" i="8" s="1"/>
  <c r="K2199" i="8"/>
  <c r="S2199" i="8" s="1"/>
  <c r="K2200" i="8"/>
  <c r="S2200" i="8" s="1"/>
  <c r="K2201" i="8"/>
  <c r="S2201" i="8" s="1"/>
  <c r="K2202" i="8"/>
  <c r="S2202" i="8" s="1"/>
  <c r="K2203" i="8"/>
  <c r="S2203" i="8" s="1"/>
  <c r="K2204" i="8"/>
  <c r="S2204" i="8" s="1"/>
  <c r="K2205" i="8"/>
  <c r="S2205" i="8" s="1"/>
  <c r="K2206" i="8"/>
  <c r="K2207" i="8"/>
  <c r="S2207" i="8" s="1"/>
  <c r="K2208" i="8"/>
  <c r="S2208" i="8" s="1"/>
  <c r="K2209" i="8"/>
  <c r="S2209" i="8" s="1"/>
  <c r="K2210" i="8"/>
  <c r="K2211" i="8"/>
  <c r="S2211" i="8" s="1"/>
  <c r="K2212" i="8"/>
  <c r="S2212" i="8" s="1"/>
  <c r="K2213" i="8"/>
  <c r="K2214" i="8"/>
  <c r="K2215" i="8"/>
  <c r="S2215" i="8" s="1"/>
  <c r="K2216" i="8"/>
  <c r="K2217" i="8"/>
  <c r="S2217" i="8" s="1"/>
  <c r="K2218" i="8"/>
  <c r="S2218" i="8" s="1"/>
  <c r="K2219" i="8"/>
  <c r="S2219" i="8" s="1"/>
  <c r="K2220" i="8"/>
  <c r="S2220" i="8" s="1"/>
  <c r="K2221" i="8"/>
  <c r="S2221" i="8" s="1"/>
  <c r="K2222" i="8"/>
  <c r="S2222" i="8" s="1"/>
  <c r="K2223" i="8"/>
  <c r="S2223" i="8" s="1"/>
  <c r="K2224" i="8"/>
  <c r="S2224" i="8" s="1"/>
  <c r="K2225" i="8"/>
  <c r="S2225" i="8" s="1"/>
  <c r="K2226" i="8"/>
  <c r="K2227" i="8"/>
  <c r="S2227" i="8" s="1"/>
  <c r="K2228" i="8"/>
  <c r="S2228" i="8" s="1"/>
  <c r="K2229" i="8"/>
  <c r="S2229" i="8" s="1"/>
  <c r="K2230" i="8"/>
  <c r="K2231" i="8"/>
  <c r="S2231" i="8" s="1"/>
  <c r="K2232" i="8"/>
  <c r="S2232" i="8" s="1"/>
  <c r="K2233" i="8"/>
  <c r="K2234" i="8"/>
  <c r="S2234" i="8" s="1"/>
  <c r="K2235" i="8"/>
  <c r="S2235" i="8" s="1"/>
  <c r="K2236" i="8"/>
  <c r="S2236" i="8" s="1"/>
  <c r="K2237" i="8"/>
  <c r="S2237" i="8" s="1"/>
  <c r="K2238" i="8"/>
  <c r="K2239" i="8"/>
  <c r="S2239" i="8" s="1"/>
  <c r="K2240" i="8"/>
  <c r="S2240" i="8" s="1"/>
  <c r="K2241" i="8"/>
  <c r="S2241" i="8" s="1"/>
  <c r="K2242" i="8"/>
  <c r="S2242" i="8" s="1"/>
  <c r="K2243" i="8"/>
  <c r="S2243" i="8" s="1"/>
  <c r="K2244" i="8"/>
  <c r="S2244" i="8" s="1"/>
  <c r="K2245" i="8"/>
  <c r="S2245" i="8" s="1"/>
  <c r="K2246" i="8"/>
  <c r="K2247" i="8"/>
  <c r="S2247" i="8" s="1"/>
  <c r="K2248" i="8"/>
  <c r="S2248" i="8" s="1"/>
  <c r="K2249" i="8"/>
  <c r="S2249" i="8" s="1"/>
  <c r="K2250" i="8"/>
  <c r="S2250" i="8" s="1"/>
  <c r="K2251" i="8"/>
  <c r="S2251" i="8" s="1"/>
  <c r="K2252" i="8"/>
  <c r="K2253" i="8"/>
  <c r="S2253" i="8" s="1"/>
  <c r="K2254" i="8"/>
  <c r="K2255" i="8"/>
  <c r="K2256" i="8"/>
  <c r="S2256" i="8" s="1"/>
  <c r="K2257" i="8"/>
  <c r="S2257" i="8" s="1"/>
  <c r="K2258" i="8"/>
  <c r="K2259" i="8"/>
  <c r="R2259" i="8" s="1"/>
  <c r="K2260" i="8"/>
  <c r="R2260" i="8" s="1"/>
  <c r="K2261" i="8"/>
  <c r="S2261" i="8" s="1"/>
  <c r="K2262" i="8"/>
  <c r="S1895" i="8"/>
  <c r="S1954" i="8"/>
  <c r="S1986" i="8"/>
  <c r="S1990" i="8"/>
  <c r="S1994" i="8"/>
  <c r="S2002" i="8"/>
  <c r="S2006" i="8"/>
  <c r="S2010" i="8"/>
  <c r="S2018" i="8"/>
  <c r="S2022" i="8"/>
  <c r="S2026" i="8"/>
  <c r="S2034" i="8"/>
  <c r="S2038" i="8"/>
  <c r="S2042" i="8"/>
  <c r="S2050" i="8"/>
  <c r="S2054" i="8"/>
  <c r="S2058" i="8"/>
  <c r="S2066" i="8"/>
  <c r="S2070" i="8"/>
  <c r="S2074" i="8"/>
  <c r="S2082" i="8"/>
  <c r="S2086" i="8"/>
  <c r="S2090" i="8"/>
  <c r="S2098" i="8"/>
  <c r="S2102" i="8"/>
  <c r="S2110" i="8"/>
  <c r="S2118" i="8"/>
  <c r="S2126" i="8"/>
  <c r="S2130" i="8"/>
  <c r="S2142" i="8"/>
  <c r="S2146" i="8"/>
  <c r="S2150" i="8"/>
  <c r="S2162" i="8"/>
  <c r="S2166" i="8"/>
  <c r="S2174" i="8"/>
  <c r="S2182" i="8"/>
  <c r="S2190" i="8"/>
  <c r="S2194" i="8"/>
  <c r="S2206" i="8"/>
  <c r="S2210" i="8"/>
  <c r="S2214" i="8"/>
  <c r="S2226" i="8"/>
  <c r="S2230" i="8"/>
  <c r="S2238" i="8"/>
  <c r="S2246" i="8"/>
  <c r="R2254" i="8"/>
  <c r="S2258" i="8"/>
  <c r="S2267" i="8"/>
  <c r="S2262" i="8"/>
  <c r="S2263" i="8"/>
  <c r="S4" i="8"/>
  <c r="S5" i="8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6" i="8"/>
  <c r="S157" i="8"/>
  <c r="S158" i="8"/>
  <c r="S159" i="8"/>
  <c r="S160" i="8"/>
  <c r="S162" i="8"/>
  <c r="S163" i="8"/>
  <c r="S164" i="8"/>
  <c r="S165" i="8"/>
  <c r="S166" i="8"/>
  <c r="S167" i="8"/>
  <c r="S168" i="8"/>
  <c r="S169" i="8"/>
  <c r="S170" i="8"/>
  <c r="S171" i="8"/>
  <c r="S172" i="8"/>
  <c r="S173" i="8"/>
  <c r="S174" i="8"/>
  <c r="S175" i="8"/>
  <c r="S176" i="8"/>
  <c r="S178" i="8"/>
  <c r="S179" i="8"/>
  <c r="S181" i="8"/>
  <c r="S182" i="8"/>
  <c r="S185" i="8"/>
  <c r="S186" i="8"/>
  <c r="S187" i="8"/>
  <c r="S188" i="8"/>
  <c r="S189" i="8"/>
  <c r="S190" i="8"/>
  <c r="S191" i="8"/>
  <c r="S192" i="8"/>
  <c r="S194" i="8"/>
  <c r="S196" i="8"/>
  <c r="S197" i="8"/>
  <c r="S198" i="8"/>
  <c r="S199" i="8"/>
  <c r="S200" i="8"/>
  <c r="S201" i="8"/>
  <c r="S202" i="8"/>
  <c r="S204" i="8"/>
  <c r="S205" i="8"/>
  <c r="S206" i="8"/>
  <c r="S207" i="8"/>
  <c r="S208" i="8"/>
  <c r="S209" i="8"/>
  <c r="S210" i="8"/>
  <c r="S211" i="8"/>
  <c r="S212" i="8"/>
  <c r="S213" i="8"/>
  <c r="S214" i="8"/>
  <c r="S216" i="8"/>
  <c r="S217" i="8"/>
  <c r="S218" i="8"/>
  <c r="S219" i="8"/>
  <c r="S220" i="8"/>
  <c r="S221" i="8"/>
  <c r="S222" i="8"/>
  <c r="S223" i="8"/>
  <c r="S224" i="8"/>
  <c r="S225" i="8"/>
  <c r="S226" i="8"/>
  <c r="S227" i="8"/>
  <c r="S228" i="8"/>
  <c r="S229" i="8"/>
  <c r="S230" i="8"/>
  <c r="S231" i="8"/>
  <c r="S232" i="8"/>
  <c r="S233" i="8"/>
  <c r="S235" i="8"/>
  <c r="S236" i="8"/>
  <c r="S237" i="8"/>
  <c r="S238" i="8"/>
  <c r="S239" i="8"/>
  <c r="S240" i="8"/>
  <c r="S241" i="8"/>
  <c r="S242" i="8"/>
  <c r="S244" i="8"/>
  <c r="S245" i="8"/>
  <c r="S246" i="8"/>
  <c r="S247" i="8"/>
  <c r="S248" i="8"/>
  <c r="S249" i="8"/>
  <c r="S250" i="8"/>
  <c r="S251" i="8"/>
  <c r="S252" i="8"/>
  <c r="S253" i="8"/>
  <c r="S254" i="8"/>
  <c r="S255" i="8"/>
  <c r="S256" i="8"/>
  <c r="S257" i="8"/>
  <c r="S258" i="8"/>
  <c r="S259" i="8"/>
  <c r="S260" i="8"/>
  <c r="S261" i="8"/>
  <c r="S262" i="8"/>
  <c r="S263" i="8"/>
  <c r="S264" i="8"/>
  <c r="S265" i="8"/>
  <c r="S266" i="8"/>
  <c r="S267" i="8"/>
  <c r="S268" i="8"/>
  <c r="S269" i="8"/>
  <c r="S270" i="8"/>
  <c r="S271" i="8"/>
  <c r="S272" i="8"/>
  <c r="S273" i="8"/>
  <c r="S274" i="8"/>
  <c r="S275" i="8"/>
  <c r="S276" i="8"/>
  <c r="S280" i="8"/>
  <c r="S281" i="8"/>
  <c r="S282" i="8"/>
  <c r="S283" i="8"/>
  <c r="S284" i="8"/>
  <c r="S285" i="8"/>
  <c r="S286" i="8"/>
  <c r="S287" i="8"/>
  <c r="S288" i="8"/>
  <c r="S289" i="8"/>
  <c r="S290" i="8"/>
  <c r="S291" i="8"/>
  <c r="S292" i="8"/>
  <c r="S293" i="8"/>
  <c r="S294" i="8"/>
  <c r="S295" i="8"/>
  <c r="S296" i="8"/>
  <c r="S297" i="8"/>
  <c r="S298" i="8"/>
  <c r="S299" i="8"/>
  <c r="S300" i="8"/>
  <c r="S301" i="8"/>
  <c r="S302" i="8"/>
  <c r="S304" i="8"/>
  <c r="S305" i="8"/>
  <c r="S307" i="8"/>
  <c r="S308" i="8"/>
  <c r="S309" i="8"/>
  <c r="S310" i="8"/>
  <c r="S311" i="8"/>
  <c r="S312" i="8"/>
  <c r="S313" i="8"/>
  <c r="S314" i="8"/>
  <c r="S315" i="8"/>
  <c r="S316" i="8"/>
  <c r="S318" i="8"/>
  <c r="S319" i="8"/>
  <c r="S321" i="8"/>
  <c r="S322" i="8"/>
  <c r="S323" i="8"/>
  <c r="S324" i="8"/>
  <c r="S325" i="8"/>
  <c r="S326" i="8"/>
  <c r="S327" i="8"/>
  <c r="S328" i="8"/>
  <c r="S329" i="8"/>
  <c r="S330" i="8"/>
  <c r="S331" i="8"/>
  <c r="S333" i="8"/>
  <c r="S334" i="8"/>
  <c r="S335" i="8"/>
  <c r="S336" i="8"/>
  <c r="S337" i="8"/>
  <c r="S338" i="8"/>
  <c r="S339" i="8"/>
  <c r="S340" i="8"/>
  <c r="S341" i="8"/>
  <c r="S343" i="8"/>
  <c r="S344" i="8"/>
  <c r="S345" i="8"/>
  <c r="S346" i="8"/>
  <c r="S347" i="8"/>
  <c r="S348" i="8"/>
  <c r="S349" i="8"/>
  <c r="S350" i="8"/>
  <c r="S351" i="8"/>
  <c r="S352" i="8"/>
  <c r="S354" i="8"/>
  <c r="S355" i="8"/>
  <c r="S356" i="8"/>
  <c r="S357" i="8"/>
  <c r="S358" i="8"/>
  <c r="S359" i="8"/>
  <c r="S360" i="8"/>
  <c r="S361" i="8"/>
  <c r="S362" i="8"/>
  <c r="S364" i="8"/>
  <c r="S365" i="8"/>
  <c r="S366" i="8"/>
  <c r="S367" i="8"/>
  <c r="S369" i="8"/>
  <c r="S370" i="8"/>
  <c r="S371" i="8"/>
  <c r="S372" i="8"/>
  <c r="S373" i="8"/>
  <c r="S374" i="8"/>
  <c r="S375" i="8"/>
  <c r="S376" i="8"/>
  <c r="S377" i="8"/>
  <c r="S378" i="8"/>
  <c r="S379" i="8"/>
  <c r="S380" i="8"/>
  <c r="S381" i="8"/>
  <c r="S382" i="8"/>
  <c r="S383" i="8"/>
  <c r="S384" i="8"/>
  <c r="S385" i="8"/>
  <c r="S386" i="8"/>
  <c r="S387" i="8"/>
  <c r="S388" i="8"/>
  <c r="S389" i="8"/>
  <c r="S390" i="8"/>
  <c r="S391" i="8"/>
  <c r="S392" i="8"/>
  <c r="S393" i="8"/>
  <c r="S395" i="8"/>
  <c r="S396" i="8"/>
  <c r="S397" i="8"/>
  <c r="S398" i="8"/>
  <c r="S399" i="8"/>
  <c r="S400" i="8"/>
  <c r="S401" i="8"/>
  <c r="S402" i="8"/>
  <c r="S403" i="8"/>
  <c r="S404" i="8"/>
  <c r="S405" i="8"/>
  <c r="S406" i="8"/>
  <c r="S407" i="8"/>
  <c r="S408" i="8"/>
  <c r="S409" i="8"/>
  <c r="S410" i="8"/>
  <c r="S411" i="8"/>
  <c r="S412" i="8"/>
  <c r="S413" i="8"/>
  <c r="S414" i="8"/>
  <c r="S415" i="8"/>
  <c r="S416" i="8"/>
  <c r="S417" i="8"/>
  <c r="S418" i="8"/>
  <c r="S419" i="8"/>
  <c r="S422" i="8"/>
  <c r="S423" i="8"/>
  <c r="S424" i="8"/>
  <c r="S425" i="8"/>
  <c r="S426" i="8"/>
  <c r="S427" i="8"/>
  <c r="S428" i="8"/>
  <c r="S429" i="8"/>
  <c r="S430" i="8"/>
  <c r="S432" i="8"/>
  <c r="S433" i="8"/>
  <c r="S434" i="8"/>
  <c r="S435" i="8"/>
  <c r="S436" i="8"/>
  <c r="S437" i="8"/>
  <c r="S438" i="8"/>
  <c r="S439" i="8"/>
  <c r="S440" i="8"/>
  <c r="S441" i="8"/>
  <c r="S442" i="8"/>
  <c r="S443" i="8"/>
  <c r="S444" i="8"/>
  <c r="S445" i="8"/>
  <c r="S446" i="8"/>
  <c r="S447" i="8"/>
  <c r="S448" i="8"/>
  <c r="S449" i="8"/>
  <c r="S450" i="8"/>
  <c r="S451" i="8"/>
  <c r="S452" i="8"/>
  <c r="S453" i="8"/>
  <c r="S454" i="8"/>
  <c r="S455" i="8"/>
  <c r="S456" i="8"/>
  <c r="S457" i="8"/>
  <c r="S458" i="8"/>
  <c r="S459" i="8"/>
  <c r="S460" i="8"/>
  <c r="S461" i="8"/>
  <c r="S462" i="8"/>
  <c r="S463" i="8"/>
  <c r="S464" i="8"/>
  <c r="S465" i="8"/>
  <c r="S466" i="8"/>
  <c r="S467" i="8"/>
  <c r="S468" i="8"/>
  <c r="S469" i="8"/>
  <c r="S470" i="8"/>
  <c r="S471" i="8"/>
  <c r="S472" i="8"/>
  <c r="S475" i="8"/>
  <c r="S476" i="8"/>
  <c r="S477" i="8"/>
  <c r="S480" i="8"/>
  <c r="S481" i="8"/>
  <c r="S482" i="8"/>
  <c r="S483" i="8"/>
  <c r="S484" i="8"/>
  <c r="S485" i="8"/>
  <c r="S486" i="8"/>
  <c r="S487" i="8"/>
  <c r="S488" i="8"/>
  <c r="S489" i="8"/>
  <c r="S490" i="8"/>
  <c r="S491" i="8"/>
  <c r="S492" i="8"/>
  <c r="S493" i="8"/>
  <c r="S494" i="8"/>
  <c r="S495" i="8"/>
  <c r="S496" i="8"/>
  <c r="S498" i="8"/>
  <c r="S499" i="8"/>
  <c r="S500" i="8"/>
  <c r="S501" i="8"/>
  <c r="S502" i="8"/>
  <c r="S503" i="8"/>
  <c r="S504" i="8"/>
  <c r="S505" i="8"/>
  <c r="S506" i="8"/>
  <c r="S507" i="8"/>
  <c r="S508" i="8"/>
  <c r="S509" i="8"/>
  <c r="S510" i="8"/>
  <c r="S511" i="8"/>
  <c r="S512" i="8"/>
  <c r="S513" i="8"/>
  <c r="S514" i="8"/>
  <c r="S515" i="8"/>
  <c r="S516" i="8"/>
  <c r="S517" i="8"/>
  <c r="S518" i="8"/>
  <c r="S519" i="8"/>
  <c r="S520" i="8"/>
  <c r="S521" i="8"/>
  <c r="S522" i="8"/>
  <c r="S523" i="8"/>
  <c r="S524" i="8"/>
  <c r="S525" i="8"/>
  <c r="S526" i="8"/>
  <c r="S527" i="8"/>
  <c r="S528" i="8"/>
  <c r="S529" i="8"/>
  <c r="S530" i="8"/>
  <c r="S531" i="8"/>
  <c r="S532" i="8"/>
  <c r="S533" i="8"/>
  <c r="S534" i="8"/>
  <c r="S535" i="8"/>
  <c r="S536" i="8"/>
  <c r="S537" i="8"/>
  <c r="S538" i="8"/>
  <c r="S539" i="8"/>
  <c r="S540" i="8"/>
  <c r="S541" i="8"/>
  <c r="S542" i="8"/>
  <c r="S543" i="8"/>
  <c r="S544" i="8"/>
  <c r="S545" i="8"/>
  <c r="S546" i="8"/>
  <c r="S547" i="8"/>
  <c r="S548" i="8"/>
  <c r="S549" i="8"/>
  <c r="S550" i="8"/>
  <c r="S551" i="8"/>
  <c r="S552" i="8"/>
  <c r="S553" i="8"/>
  <c r="S554" i="8"/>
  <c r="S555" i="8"/>
  <c r="S556" i="8"/>
  <c r="S557" i="8"/>
  <c r="S558" i="8"/>
  <c r="S559" i="8"/>
  <c r="S560" i="8"/>
  <c r="S561" i="8"/>
  <c r="S562" i="8"/>
  <c r="S563" i="8"/>
  <c r="S564" i="8"/>
  <c r="S565" i="8"/>
  <c r="S566" i="8"/>
  <c r="S567" i="8"/>
  <c r="S568" i="8"/>
  <c r="S569" i="8"/>
  <c r="S570" i="8"/>
  <c r="S571" i="8"/>
  <c r="S572" i="8"/>
  <c r="S573" i="8"/>
  <c r="S574" i="8"/>
  <c r="S575" i="8"/>
  <c r="S576" i="8"/>
  <c r="S577" i="8"/>
  <c r="S578" i="8"/>
  <c r="S579" i="8"/>
  <c r="S580" i="8"/>
  <c r="S581" i="8"/>
  <c r="S582" i="8"/>
  <c r="S583" i="8"/>
  <c r="S584" i="8"/>
  <c r="S585" i="8"/>
  <c r="S586" i="8"/>
  <c r="S587" i="8"/>
  <c r="S588" i="8"/>
  <c r="S589" i="8"/>
  <c r="S590" i="8"/>
  <c r="S592" i="8"/>
  <c r="S593" i="8"/>
  <c r="S594" i="8"/>
  <c r="S596" i="8"/>
  <c r="S598" i="8"/>
  <c r="S599" i="8"/>
  <c r="S600" i="8"/>
  <c r="S601" i="8"/>
  <c r="S602" i="8"/>
  <c r="S603" i="8"/>
  <c r="S605" i="8"/>
  <c r="S606" i="8"/>
  <c r="S607" i="8"/>
  <c r="S609" i="8"/>
  <c r="S610" i="8"/>
  <c r="S612" i="8"/>
  <c r="S613" i="8"/>
  <c r="S614" i="8"/>
  <c r="S616" i="8"/>
  <c r="S617" i="8"/>
  <c r="S618" i="8"/>
  <c r="S620" i="8"/>
  <c r="S621" i="8"/>
  <c r="S622" i="8"/>
  <c r="S624" i="8"/>
  <c r="S625" i="8"/>
  <c r="S626" i="8"/>
  <c r="S628" i="8"/>
  <c r="S629" i="8"/>
  <c r="S630" i="8"/>
  <c r="S632" i="8"/>
  <c r="S633" i="8"/>
  <c r="S634" i="8"/>
  <c r="S636" i="8"/>
  <c r="S637" i="8"/>
  <c r="S638" i="8"/>
  <c r="S640" i="8"/>
  <c r="S641" i="8"/>
  <c r="S642" i="8"/>
  <c r="S644" i="8"/>
  <c r="S645" i="8"/>
  <c r="S646" i="8"/>
  <c r="S648" i="8"/>
  <c r="S649" i="8"/>
  <c r="S650" i="8"/>
  <c r="S652" i="8"/>
  <c r="S653" i="8"/>
  <c r="S654" i="8"/>
  <c r="S656" i="8"/>
  <c r="S657" i="8"/>
  <c r="S658" i="8"/>
  <c r="S660" i="8"/>
  <c r="S661" i="8"/>
  <c r="S662" i="8"/>
  <c r="S664" i="8"/>
  <c r="S665" i="8"/>
  <c r="S666" i="8"/>
  <c r="S668" i="8"/>
  <c r="S669" i="8"/>
  <c r="S670" i="8"/>
  <c r="S672" i="8"/>
  <c r="S673" i="8"/>
  <c r="S674" i="8"/>
  <c r="S676" i="8"/>
  <c r="S677" i="8"/>
  <c r="S678" i="8"/>
  <c r="S680" i="8"/>
  <c r="S681" i="8"/>
  <c r="S682" i="8"/>
  <c r="S684" i="8"/>
  <c r="S685" i="8"/>
  <c r="S686" i="8"/>
  <c r="S688" i="8"/>
  <c r="S689" i="8"/>
  <c r="S690" i="8"/>
  <c r="S692" i="8"/>
  <c r="S693" i="8"/>
  <c r="S694" i="8"/>
  <c r="S696" i="8"/>
  <c r="S697" i="8"/>
  <c r="S698" i="8"/>
  <c r="S700" i="8"/>
  <c r="S701" i="8"/>
  <c r="S702" i="8"/>
  <c r="S704" i="8"/>
  <c r="S705" i="8"/>
  <c r="S706" i="8"/>
  <c r="S708" i="8"/>
  <c r="S709" i="8"/>
  <c r="S710" i="8"/>
  <c r="S712" i="8"/>
  <c r="S713" i="8"/>
  <c r="S714" i="8"/>
  <c r="S716" i="8"/>
  <c r="S717" i="8"/>
  <c r="S718" i="8"/>
  <c r="S720" i="8"/>
  <c r="S721" i="8"/>
  <c r="S722" i="8"/>
  <c r="S724" i="8"/>
  <c r="S725" i="8"/>
  <c r="S729" i="8"/>
  <c r="S730" i="8"/>
  <c r="S733" i="8"/>
  <c r="S734" i="8"/>
  <c r="S737" i="8"/>
  <c r="S738" i="8"/>
  <c r="S741" i="8"/>
  <c r="S742" i="8"/>
  <c r="S745" i="8"/>
  <c r="S746" i="8"/>
  <c r="S749" i="8"/>
  <c r="S750" i="8"/>
  <c r="S753" i="8"/>
  <c r="S754" i="8"/>
  <c r="S757" i="8"/>
  <c r="S758" i="8"/>
  <c r="S761" i="8"/>
  <c r="S762" i="8"/>
  <c r="S765" i="8"/>
  <c r="S766" i="8"/>
  <c r="S769" i="8"/>
  <c r="S770" i="8"/>
  <c r="S773" i="8"/>
  <c r="S774" i="8"/>
  <c r="S777" i="8"/>
  <c r="S778" i="8"/>
  <c r="S781" i="8"/>
  <c r="S782" i="8"/>
  <c r="S785" i="8"/>
  <c r="S786" i="8"/>
  <c r="S789" i="8"/>
  <c r="S790" i="8"/>
  <c r="S793" i="8"/>
  <c r="S794" i="8"/>
  <c r="S797" i="8"/>
  <c r="S798" i="8"/>
  <c r="S801" i="8"/>
  <c r="S802" i="8"/>
  <c r="S805" i="8"/>
  <c r="S806" i="8"/>
  <c r="S809" i="8"/>
  <c r="S810" i="8"/>
  <c r="S813" i="8"/>
  <c r="S814" i="8"/>
  <c r="S817" i="8"/>
  <c r="S818" i="8"/>
  <c r="S821" i="8"/>
  <c r="S822" i="8"/>
  <c r="S825" i="8"/>
  <c r="S826" i="8"/>
  <c r="S828" i="8"/>
  <c r="S829" i="8"/>
  <c r="S830" i="8"/>
  <c r="S833" i="8"/>
  <c r="S834" i="8"/>
  <c r="S837" i="8"/>
  <c r="S838" i="8"/>
  <c r="S840" i="8"/>
  <c r="S841" i="8"/>
  <c r="S842" i="8"/>
  <c r="S845" i="8"/>
  <c r="S846" i="8"/>
  <c r="S848" i="8"/>
  <c r="S849" i="8"/>
  <c r="S850" i="8"/>
  <c r="S853" i="8"/>
  <c r="S854" i="8"/>
  <c r="S857" i="8"/>
  <c r="S858" i="8"/>
  <c r="S860" i="8"/>
  <c r="S861" i="8"/>
  <c r="S862" i="8"/>
  <c r="S865" i="8"/>
  <c r="S866" i="8"/>
  <c r="S869" i="8"/>
  <c r="S870" i="8"/>
  <c r="S872" i="8"/>
  <c r="S873" i="8"/>
  <c r="S874" i="8"/>
  <c r="S877" i="8"/>
  <c r="S878" i="8"/>
  <c r="S880" i="8"/>
  <c r="S881" i="8"/>
  <c r="S882" i="8"/>
  <c r="S885" i="8"/>
  <c r="S886" i="8"/>
  <c r="S889" i="8"/>
  <c r="S890" i="8"/>
  <c r="S892" i="8"/>
  <c r="S893" i="8"/>
  <c r="S894" i="8"/>
  <c r="S897" i="8"/>
  <c r="S898" i="8"/>
  <c r="S901" i="8"/>
  <c r="S902" i="8"/>
  <c r="S904" i="8"/>
  <c r="S905" i="8"/>
  <c r="S906" i="8"/>
  <c r="S909" i="8"/>
  <c r="S910" i="8"/>
  <c r="S912" i="8"/>
  <c r="S913" i="8"/>
  <c r="S914" i="8"/>
  <c r="S917" i="8"/>
  <c r="S918" i="8"/>
  <c r="S921" i="8"/>
  <c r="S922" i="8"/>
  <c r="S924" i="8"/>
  <c r="S925" i="8"/>
  <c r="S926" i="8"/>
  <c r="S929" i="8"/>
  <c r="S930" i="8"/>
  <c r="S933" i="8"/>
  <c r="S934" i="8"/>
  <c r="S936" i="8"/>
  <c r="S937" i="8"/>
  <c r="S938" i="8"/>
  <c r="S941" i="8"/>
  <c r="S942" i="8"/>
  <c r="S944" i="8"/>
  <c r="S945" i="8"/>
  <c r="S946" i="8"/>
  <c r="S949" i="8"/>
  <c r="S950" i="8"/>
  <c r="S953" i="8"/>
  <c r="S954" i="8"/>
  <c r="S956" i="8"/>
  <c r="S957" i="8"/>
  <c r="S958" i="8"/>
  <c r="S961" i="8"/>
  <c r="S962" i="8"/>
  <c r="S965" i="8"/>
  <c r="S966" i="8"/>
  <c r="S968" i="8"/>
  <c r="S969" i="8"/>
  <c r="S970" i="8"/>
  <c r="S973" i="8"/>
  <c r="S974" i="8"/>
  <c r="S976" i="8"/>
  <c r="S977" i="8"/>
  <c r="S978" i="8"/>
  <c r="S981" i="8"/>
  <c r="S982" i="8"/>
  <c r="S985" i="8"/>
  <c r="S986" i="8"/>
  <c r="S988" i="8"/>
  <c r="S989" i="8"/>
  <c r="S990" i="8"/>
  <c r="S993" i="8"/>
  <c r="S994" i="8"/>
  <c r="S997" i="8"/>
  <c r="S998" i="8"/>
  <c r="S1000" i="8"/>
  <c r="S1001" i="8"/>
  <c r="S1002" i="8"/>
  <c r="S1005" i="8"/>
  <c r="S1006" i="8"/>
  <c r="S1008" i="8"/>
  <c r="S1009" i="8"/>
  <c r="S1010" i="8"/>
  <c r="S1013" i="8"/>
  <c r="S1014" i="8"/>
  <c r="S1017" i="8"/>
  <c r="S1018" i="8"/>
  <c r="S1020" i="8"/>
  <c r="S1021" i="8"/>
  <c r="S1022" i="8"/>
  <c r="S1025" i="8"/>
  <c r="S1026" i="8"/>
  <c r="S1029" i="8"/>
  <c r="S1030" i="8"/>
  <c r="S1032" i="8"/>
  <c r="S1033" i="8"/>
  <c r="S1034" i="8"/>
  <c r="S1037" i="8"/>
  <c r="S1038" i="8"/>
  <c r="S1040" i="8"/>
  <c r="S1041" i="8"/>
  <c r="S1042" i="8"/>
  <c r="S1045" i="8"/>
  <c r="S1046" i="8"/>
  <c r="S1049" i="8"/>
  <c r="S1050" i="8"/>
  <c r="S1052" i="8"/>
  <c r="S1053" i="8"/>
  <c r="S1054" i="8"/>
  <c r="S1057" i="8"/>
  <c r="S1058" i="8"/>
  <c r="S1061" i="8"/>
  <c r="S1062" i="8"/>
  <c r="S1064" i="8"/>
  <c r="S1065" i="8"/>
  <c r="S1066" i="8"/>
  <c r="S1069" i="8"/>
  <c r="S1070" i="8"/>
  <c r="S1072" i="8"/>
  <c r="S1073" i="8"/>
  <c r="S1074" i="8"/>
  <c r="S1077" i="8"/>
  <c r="S1078" i="8"/>
  <c r="S1081" i="8"/>
  <c r="S1082" i="8"/>
  <c r="S1084" i="8"/>
  <c r="S1085" i="8"/>
  <c r="S1086" i="8"/>
  <c r="S1089" i="8"/>
  <c r="S1090" i="8"/>
  <c r="S1093" i="8"/>
  <c r="S1094" i="8"/>
  <c r="S1096" i="8"/>
  <c r="S1097" i="8"/>
  <c r="S1098" i="8"/>
  <c r="S1101" i="8"/>
  <c r="S1102" i="8"/>
  <c r="S1104" i="8"/>
  <c r="S1105" i="8"/>
  <c r="S1106" i="8"/>
  <c r="S1109" i="8"/>
  <c r="S1110" i="8"/>
  <c r="S1113" i="8"/>
  <c r="S1114" i="8"/>
  <c r="S1116" i="8"/>
  <c r="S1117" i="8"/>
  <c r="S1118" i="8"/>
  <c r="S1121" i="8"/>
  <c r="S1122" i="8"/>
  <c r="S1125" i="8"/>
  <c r="S1126" i="8"/>
  <c r="S1128" i="8"/>
  <c r="S1129" i="8"/>
  <c r="S1130" i="8"/>
  <c r="S1133" i="8"/>
  <c r="S1134" i="8"/>
  <c r="S1136" i="8"/>
  <c r="S1137" i="8"/>
  <c r="S1138" i="8"/>
  <c r="S1141" i="8"/>
  <c r="S1142" i="8"/>
  <c r="S1145" i="8"/>
  <c r="S1146" i="8"/>
  <c r="S1148" i="8"/>
  <c r="S1149" i="8"/>
  <c r="S1150" i="8"/>
  <c r="S1153" i="8"/>
  <c r="S1154" i="8"/>
  <c r="S1157" i="8"/>
  <c r="S1158" i="8"/>
  <c r="S1160" i="8"/>
  <c r="S1161" i="8"/>
  <c r="S1162" i="8"/>
  <c r="S1165" i="8"/>
  <c r="S1166" i="8"/>
  <c r="S1168" i="8"/>
  <c r="S1169" i="8"/>
  <c r="S1170" i="8"/>
  <c r="S1173" i="8"/>
  <c r="S1174" i="8"/>
  <c r="S1177" i="8"/>
  <c r="S1178" i="8"/>
  <c r="S1180" i="8"/>
  <c r="S1181" i="8"/>
  <c r="S1182" i="8"/>
  <c r="S1186" i="8"/>
  <c r="S1190" i="8"/>
  <c r="S1194" i="8"/>
  <c r="S1198" i="8"/>
  <c r="S1202" i="8"/>
  <c r="S1206" i="8"/>
  <c r="S1210" i="8"/>
  <c r="S1214" i="8"/>
  <c r="S1218" i="8"/>
  <c r="S1222" i="8"/>
  <c r="S1226" i="8"/>
  <c r="S1230" i="8"/>
  <c r="S1234" i="8"/>
  <c r="S1236" i="8"/>
  <c r="S1238" i="8"/>
  <c r="S1242" i="8"/>
  <c r="S1246" i="8"/>
  <c r="S1250" i="8"/>
  <c r="S1254" i="8"/>
  <c r="S1258" i="8"/>
  <c r="S1262" i="8"/>
  <c r="S1266" i="8"/>
  <c r="S1270" i="8"/>
  <c r="S1274" i="8"/>
  <c r="S1278" i="8"/>
  <c r="S1282" i="8"/>
  <c r="S1286" i="8"/>
  <c r="S1290" i="8"/>
  <c r="S1294" i="8"/>
  <c r="S1298" i="8"/>
  <c r="S1300" i="8"/>
  <c r="S1302" i="8"/>
  <c r="S1306" i="8"/>
  <c r="S1310" i="8"/>
  <c r="S1312" i="8"/>
  <c r="S1314" i="8"/>
  <c r="S1318" i="8"/>
  <c r="S1322" i="8"/>
  <c r="S1326" i="8"/>
  <c r="S1330" i="8"/>
  <c r="S1334" i="8"/>
  <c r="S1335" i="8"/>
  <c r="S1338" i="8"/>
  <c r="S1340" i="8"/>
  <c r="S1342" i="8"/>
  <c r="S1344" i="8"/>
  <c r="S1346" i="8"/>
  <c r="S1348" i="8"/>
  <c r="S1350" i="8"/>
  <c r="S1351" i="8"/>
  <c r="S1354" i="8"/>
  <c r="S1358" i="8"/>
  <c r="S1362" i="8"/>
  <c r="S1364" i="8"/>
  <c r="S1366" i="8"/>
  <c r="S1370" i="8"/>
  <c r="S1371" i="8"/>
  <c r="S1372" i="8"/>
  <c r="S1374" i="8"/>
  <c r="S1376" i="8"/>
  <c r="S1378" i="8"/>
  <c r="S1380" i="8"/>
  <c r="S1382" i="8"/>
  <c r="S1386" i="8"/>
  <c r="S1387" i="8"/>
  <c r="S1390" i="8"/>
  <c r="S1394" i="8"/>
  <c r="S1398" i="8"/>
  <c r="S1402" i="8"/>
  <c r="S1406" i="8"/>
  <c r="S1408" i="8"/>
  <c r="S1410" i="8"/>
  <c r="S1414" i="8"/>
  <c r="S1418" i="8"/>
  <c r="S1422" i="8"/>
  <c r="S1423" i="8"/>
  <c r="S1426" i="8"/>
  <c r="S1428" i="8"/>
  <c r="S1430" i="8"/>
  <c r="S1434" i="8"/>
  <c r="S1436" i="8"/>
  <c r="S1438" i="8"/>
  <c r="S1440" i="8"/>
  <c r="S1442" i="8"/>
  <c r="S1444" i="8"/>
  <c r="S1446" i="8"/>
  <c r="S1450" i="8"/>
  <c r="S1454" i="8"/>
  <c r="S1456" i="8"/>
  <c r="S1458" i="8"/>
  <c r="S1462" i="8"/>
  <c r="S1466" i="8"/>
  <c r="S1470" i="8"/>
  <c r="S1474" i="8"/>
  <c r="S1478" i="8"/>
  <c r="S1482" i="8"/>
  <c r="S1486" i="8"/>
  <c r="S1490" i="8"/>
  <c r="S1494" i="8"/>
  <c r="S1498" i="8"/>
  <c r="S1502" i="8"/>
  <c r="S1506" i="8"/>
  <c r="S1510" i="8"/>
  <c r="S1514" i="8"/>
  <c r="S1518" i="8"/>
  <c r="S1522" i="8"/>
  <c r="S1526" i="8"/>
  <c r="S1527" i="8"/>
  <c r="S1529" i="8"/>
  <c r="S1530" i="8"/>
  <c r="S1533" i="8"/>
  <c r="S1534" i="8"/>
  <c r="S1537" i="8"/>
  <c r="S1538" i="8"/>
  <c r="S1541" i="8"/>
  <c r="S1542" i="8"/>
  <c r="S1545" i="8"/>
  <c r="S1546" i="8"/>
  <c r="S1549" i="8"/>
  <c r="S1550" i="8"/>
  <c r="S1553" i="8"/>
  <c r="S1554" i="8"/>
  <c r="S1557" i="8"/>
  <c r="S1558" i="8"/>
  <c r="S1561" i="8"/>
  <c r="S1562" i="8"/>
  <c r="S1563" i="8"/>
  <c r="S1566" i="8"/>
  <c r="S1570" i="8"/>
  <c r="S1574" i="8"/>
  <c r="S1577" i="8"/>
  <c r="S1578" i="8"/>
  <c r="S1581" i="8"/>
  <c r="S1582" i="8"/>
  <c r="S1584" i="8"/>
  <c r="S1586" i="8"/>
  <c r="S1588" i="8"/>
  <c r="S1589" i="8"/>
  <c r="S1590" i="8"/>
  <c r="S1594" i="8"/>
  <c r="S1596" i="8"/>
  <c r="S1597" i="8"/>
  <c r="S1598" i="8"/>
  <c r="S1600" i="8"/>
  <c r="S1602" i="8"/>
  <c r="S1604" i="8"/>
  <c r="S1605" i="8"/>
  <c r="S1606" i="8"/>
  <c r="S1608" i="8"/>
  <c r="S1610" i="8"/>
  <c r="S1613" i="8"/>
  <c r="S1614" i="8"/>
  <c r="S1616" i="8"/>
  <c r="S1618" i="8"/>
  <c r="S1620" i="8"/>
  <c r="S1621" i="8"/>
  <c r="S1622" i="8"/>
  <c r="S1626" i="8"/>
  <c r="S1628" i="8"/>
  <c r="S1629" i="8"/>
  <c r="S1630" i="8"/>
  <c r="S1632" i="8"/>
  <c r="S1634" i="8"/>
  <c r="S1636" i="8"/>
  <c r="S1637" i="8"/>
  <c r="S1638" i="8"/>
  <c r="S1640" i="8"/>
  <c r="S1642" i="8"/>
  <c r="S1645" i="8"/>
  <c r="S1646" i="8"/>
  <c r="S1650" i="8"/>
  <c r="S1654" i="8"/>
  <c r="S1658" i="8"/>
  <c r="S1662" i="8"/>
  <c r="S1666" i="8"/>
  <c r="S1670" i="8"/>
  <c r="S1672" i="8"/>
  <c r="S1674" i="8"/>
  <c r="S1678" i="8"/>
  <c r="S1682" i="8"/>
  <c r="S1684" i="8"/>
  <c r="S1686" i="8"/>
  <c r="S1689" i="8"/>
  <c r="S1690" i="8"/>
  <c r="S1694" i="8"/>
  <c r="S1698" i="8"/>
  <c r="S1702" i="8"/>
  <c r="S1706" i="8"/>
  <c r="S1710" i="8"/>
  <c r="S1714" i="8"/>
  <c r="S1718" i="8"/>
  <c r="S1722" i="8"/>
  <c r="S1726" i="8"/>
  <c r="S1730" i="8"/>
  <c r="S1734" i="8"/>
  <c r="S1738" i="8"/>
  <c r="S1740" i="8"/>
  <c r="S1742" i="8"/>
  <c r="S1746" i="8"/>
  <c r="S1750" i="8"/>
  <c r="S1754" i="8"/>
  <c r="S1758" i="8"/>
  <c r="S1760" i="8"/>
  <c r="S1762" i="8"/>
  <c r="S1766" i="8"/>
  <c r="S1768" i="8"/>
  <c r="S1770" i="8"/>
  <c r="S1774" i="8"/>
  <c r="S1778" i="8"/>
  <c r="S1780" i="8"/>
  <c r="S1782" i="8"/>
  <c r="S1786" i="8"/>
  <c r="S1790" i="8"/>
  <c r="S1792" i="8"/>
  <c r="S1794" i="8"/>
  <c r="S1798" i="8"/>
  <c r="S1800" i="8"/>
  <c r="S1802" i="8"/>
  <c r="S1806" i="8"/>
  <c r="S1810" i="8"/>
  <c r="S1812" i="8"/>
  <c r="S1814" i="8"/>
  <c r="S1818" i="8"/>
  <c r="S1821" i="8"/>
  <c r="S1822" i="8"/>
  <c r="S1826" i="8"/>
  <c r="S1830" i="8"/>
  <c r="S1834" i="8"/>
  <c r="S1838" i="8"/>
  <c r="S1842" i="8"/>
  <c r="S1846" i="8"/>
  <c r="S1848" i="8"/>
  <c r="S1850" i="8"/>
  <c r="S1854" i="8"/>
  <c r="S1858" i="8"/>
  <c r="S1860" i="8"/>
  <c r="S1862" i="8"/>
  <c r="S1865" i="8"/>
  <c r="S1866" i="8"/>
  <c r="S1868" i="8"/>
  <c r="S1870" i="8"/>
  <c r="S1874" i="8"/>
  <c r="S1878" i="8"/>
  <c r="S1882" i="8"/>
  <c r="S1886" i="8"/>
  <c r="S1888" i="8"/>
  <c r="S1890" i="8"/>
  <c r="S1894" i="8"/>
  <c r="S1898" i="8"/>
  <c r="S1901" i="8"/>
  <c r="S1902" i="8"/>
  <c r="S1906" i="8"/>
  <c r="S1910" i="8"/>
  <c r="S1914" i="8"/>
  <c r="S1918" i="8"/>
  <c r="S1922" i="8"/>
  <c r="S1926" i="8"/>
  <c r="S1928" i="8"/>
  <c r="S1934" i="8"/>
  <c r="S1938" i="8"/>
  <c r="S1940" i="8"/>
  <c r="S1945" i="8"/>
  <c r="S1946" i="8"/>
  <c r="S1950" i="8"/>
  <c r="S1957" i="8"/>
  <c r="S1958" i="8"/>
  <c r="S1962" i="8"/>
  <c r="S1964" i="8"/>
  <c r="S1974" i="8"/>
  <c r="S1978" i="8"/>
  <c r="S1982" i="8"/>
  <c r="S2013" i="8"/>
  <c r="S2016" i="8"/>
  <c r="S2033" i="8"/>
  <c r="S2056" i="8"/>
  <c r="S2069" i="8"/>
  <c r="S2076" i="8"/>
  <c r="S2085" i="8"/>
  <c r="S2105" i="8"/>
  <c r="S2140" i="8"/>
  <c r="S2188" i="8"/>
  <c r="S2213" i="8"/>
  <c r="S2216" i="8"/>
  <c r="S2233" i="8"/>
  <c r="S2252" i="8"/>
  <c r="S2265" i="8"/>
  <c r="S2266" i="8"/>
  <c r="S2269" i="8"/>
  <c r="S3" i="8"/>
  <c r="R3" i="8"/>
  <c r="Q3" i="8"/>
  <c r="Q26" i="10"/>
  <c r="Q40" i="10"/>
  <c r="Q41" i="10"/>
  <c r="Q54" i="10"/>
  <c r="Q12" i="10"/>
  <c r="Q4" i="8"/>
  <c r="R4" i="8"/>
  <c r="Q5" i="8"/>
  <c r="R5" i="8"/>
  <c r="Q6" i="8"/>
  <c r="R6" i="8"/>
  <c r="Q7" i="8"/>
  <c r="R7" i="8"/>
  <c r="Q8" i="8"/>
  <c r="R8" i="8"/>
  <c r="Q9" i="8"/>
  <c r="R9" i="8"/>
  <c r="Q10" i="8"/>
  <c r="R10" i="8"/>
  <c r="Q11" i="8"/>
  <c r="R11" i="8"/>
  <c r="Q12" i="8"/>
  <c r="R12" i="8"/>
  <c r="Q13" i="8"/>
  <c r="R13" i="8"/>
  <c r="Q14" i="8"/>
  <c r="R14" i="8"/>
  <c r="Q15" i="8"/>
  <c r="R15" i="8"/>
  <c r="Q16" i="8"/>
  <c r="R16" i="8"/>
  <c r="Q17" i="8"/>
  <c r="R17" i="8"/>
  <c r="Q18" i="8"/>
  <c r="R18" i="8"/>
  <c r="Q19" i="8"/>
  <c r="R19" i="8"/>
  <c r="Q20" i="8"/>
  <c r="R20" i="8"/>
  <c r="Q21" i="8"/>
  <c r="R21" i="8"/>
  <c r="Q22" i="8"/>
  <c r="R22" i="8"/>
  <c r="Q23" i="8"/>
  <c r="R23" i="8"/>
  <c r="Q24" i="8"/>
  <c r="R24" i="8"/>
  <c r="Q25" i="8"/>
  <c r="R25" i="8"/>
  <c r="Q26" i="8"/>
  <c r="R26" i="8"/>
  <c r="Q27" i="8"/>
  <c r="R27" i="8"/>
  <c r="Q28" i="8"/>
  <c r="R28" i="8"/>
  <c r="Q29" i="8"/>
  <c r="R29" i="8"/>
  <c r="Q30" i="8"/>
  <c r="R30" i="8"/>
  <c r="Q31" i="8"/>
  <c r="R31" i="8"/>
  <c r="Q32" i="8"/>
  <c r="R32" i="8"/>
  <c r="Q33" i="8"/>
  <c r="R33" i="8"/>
  <c r="Q34" i="8"/>
  <c r="R34" i="8"/>
  <c r="Q35" i="8"/>
  <c r="R35" i="8"/>
  <c r="Q36" i="8"/>
  <c r="R36" i="8"/>
  <c r="Q37" i="8"/>
  <c r="R37" i="8"/>
  <c r="Q38" i="8"/>
  <c r="R38" i="8"/>
  <c r="Q39" i="8"/>
  <c r="R39" i="8"/>
  <c r="Q40" i="8"/>
  <c r="R40" i="8"/>
  <c r="Q41" i="8"/>
  <c r="R41" i="8"/>
  <c r="Q42" i="8"/>
  <c r="R42" i="8"/>
  <c r="Q43" i="8"/>
  <c r="R43" i="8"/>
  <c r="Q44" i="8"/>
  <c r="R44" i="8"/>
  <c r="Q45" i="8"/>
  <c r="R45" i="8"/>
  <c r="Q46" i="8"/>
  <c r="R46" i="8"/>
  <c r="Q47" i="8"/>
  <c r="R47" i="8"/>
  <c r="Q48" i="8"/>
  <c r="R48" i="8"/>
  <c r="Q49" i="8"/>
  <c r="R49" i="8"/>
  <c r="Q50" i="8"/>
  <c r="R50" i="8"/>
  <c r="Q51" i="8"/>
  <c r="R51" i="8"/>
  <c r="Q52" i="8"/>
  <c r="R52" i="8"/>
  <c r="Q53" i="8"/>
  <c r="R53" i="8"/>
  <c r="Q54" i="8"/>
  <c r="R54" i="8"/>
  <c r="Q55" i="8"/>
  <c r="R55" i="8"/>
  <c r="Q56" i="8"/>
  <c r="R56" i="8"/>
  <c r="Q57" i="8"/>
  <c r="R57" i="8"/>
  <c r="Q58" i="8"/>
  <c r="R58" i="8"/>
  <c r="Q59" i="8"/>
  <c r="R59" i="8"/>
  <c r="Q60" i="8"/>
  <c r="R60" i="8"/>
  <c r="Q61" i="8"/>
  <c r="R61" i="8"/>
  <c r="Q62" i="8"/>
  <c r="R62" i="8"/>
  <c r="Q63" i="8"/>
  <c r="R63" i="8"/>
  <c r="Q64" i="8"/>
  <c r="R64" i="8"/>
  <c r="Q65" i="8"/>
  <c r="R65" i="8"/>
  <c r="Q66" i="8"/>
  <c r="R66" i="8"/>
  <c r="Q67" i="8"/>
  <c r="R67" i="8"/>
  <c r="Q68" i="8"/>
  <c r="R68" i="8"/>
  <c r="Q69" i="8"/>
  <c r="R69" i="8"/>
  <c r="Q70" i="8"/>
  <c r="R70" i="8"/>
  <c r="Q71" i="8"/>
  <c r="R71" i="8"/>
  <c r="Q72" i="8"/>
  <c r="R72" i="8"/>
  <c r="Q73" i="8"/>
  <c r="R73" i="8"/>
  <c r="Q74" i="8"/>
  <c r="R74" i="8"/>
  <c r="Q75" i="8"/>
  <c r="R75" i="8"/>
  <c r="Q76" i="8"/>
  <c r="R76" i="8"/>
  <c r="Q77" i="8"/>
  <c r="R77" i="8"/>
  <c r="Q78" i="8"/>
  <c r="R78" i="8"/>
  <c r="Q79" i="8"/>
  <c r="R79" i="8"/>
  <c r="Q80" i="8"/>
  <c r="R80" i="8"/>
  <c r="Q81" i="8"/>
  <c r="R81" i="8"/>
  <c r="Q82" i="8"/>
  <c r="R82" i="8"/>
  <c r="Q83" i="8"/>
  <c r="R83" i="8"/>
  <c r="Q84" i="8"/>
  <c r="R84" i="8"/>
  <c r="Q85" i="8"/>
  <c r="R85" i="8"/>
  <c r="Q86" i="8"/>
  <c r="R86" i="8"/>
  <c r="Q87" i="8"/>
  <c r="R87" i="8"/>
  <c r="Q88" i="8"/>
  <c r="R88" i="8"/>
  <c r="Q89" i="8"/>
  <c r="R89" i="8"/>
  <c r="Q90" i="8"/>
  <c r="R90" i="8"/>
  <c r="Q91" i="8"/>
  <c r="R91" i="8"/>
  <c r="Q92" i="8"/>
  <c r="R92" i="8"/>
  <c r="Q93" i="8"/>
  <c r="R93" i="8"/>
  <c r="Q94" i="8"/>
  <c r="R94" i="8"/>
  <c r="Q95" i="8"/>
  <c r="R95" i="8"/>
  <c r="Q96" i="8"/>
  <c r="R96" i="8"/>
  <c r="Q97" i="8"/>
  <c r="R97" i="8"/>
  <c r="Q98" i="8"/>
  <c r="R98" i="8"/>
  <c r="Q99" i="8"/>
  <c r="R99" i="8"/>
  <c r="Q100" i="8"/>
  <c r="R100" i="8"/>
  <c r="Q101" i="8"/>
  <c r="R101" i="8"/>
  <c r="Q102" i="8"/>
  <c r="R102" i="8"/>
  <c r="Q103" i="8"/>
  <c r="R103" i="8"/>
  <c r="Q104" i="8"/>
  <c r="R104" i="8"/>
  <c r="Q105" i="8"/>
  <c r="R105" i="8"/>
  <c r="Q106" i="8"/>
  <c r="R106" i="8"/>
  <c r="Q107" i="8"/>
  <c r="R107" i="8"/>
  <c r="Q108" i="8"/>
  <c r="R108" i="8"/>
  <c r="Q109" i="8"/>
  <c r="R109" i="8"/>
  <c r="Q110" i="8"/>
  <c r="R110" i="8"/>
  <c r="Q111" i="8"/>
  <c r="R111" i="8"/>
  <c r="Q112" i="8"/>
  <c r="R112" i="8"/>
  <c r="Q113" i="8"/>
  <c r="R113" i="8"/>
  <c r="Q114" i="8"/>
  <c r="R114" i="8"/>
  <c r="Q115" i="8"/>
  <c r="R115" i="8"/>
  <c r="Q116" i="8"/>
  <c r="R116" i="8"/>
  <c r="Q117" i="8"/>
  <c r="Q118" i="8"/>
  <c r="R118" i="8"/>
  <c r="Q119" i="8"/>
  <c r="R119" i="8"/>
  <c r="Q120" i="8"/>
  <c r="R120" i="8"/>
  <c r="Q121" i="8"/>
  <c r="R121" i="8"/>
  <c r="Q122" i="8"/>
  <c r="R122" i="8"/>
  <c r="Q123" i="8"/>
  <c r="R123" i="8"/>
  <c r="Q124" i="8"/>
  <c r="R124" i="8"/>
  <c r="Q125" i="8"/>
  <c r="R125" i="8"/>
  <c r="Q126" i="8"/>
  <c r="R126" i="8"/>
  <c r="Q127" i="8"/>
  <c r="R127" i="8"/>
  <c r="Q128" i="8"/>
  <c r="R128" i="8"/>
  <c r="Q129" i="8"/>
  <c r="R129" i="8"/>
  <c r="Q130" i="8"/>
  <c r="R130" i="8"/>
  <c r="Q131" i="8"/>
  <c r="R131" i="8"/>
  <c r="Q132" i="8"/>
  <c r="R132" i="8"/>
  <c r="Q133" i="8"/>
  <c r="R133" i="8"/>
  <c r="Q134" i="8"/>
  <c r="R134" i="8"/>
  <c r="Q135" i="8"/>
  <c r="R135" i="8"/>
  <c r="Q136" i="8"/>
  <c r="R136" i="8"/>
  <c r="Q137" i="8"/>
  <c r="R137" i="8"/>
  <c r="Q138" i="8"/>
  <c r="R138" i="8"/>
  <c r="Q139" i="8"/>
  <c r="R139" i="8"/>
  <c r="Q140" i="8"/>
  <c r="R140" i="8"/>
  <c r="Q141" i="8"/>
  <c r="R141" i="8"/>
  <c r="Q142" i="8"/>
  <c r="R142" i="8"/>
  <c r="Q143" i="8"/>
  <c r="R143" i="8"/>
  <c r="Q144" i="8"/>
  <c r="R144" i="8"/>
  <c r="Q145" i="8"/>
  <c r="R145" i="8"/>
  <c r="Q146" i="8"/>
  <c r="R146" i="8"/>
  <c r="Q147" i="8"/>
  <c r="R147" i="8"/>
  <c r="Q148" i="8"/>
  <c r="R148" i="8"/>
  <c r="Q149" i="8"/>
  <c r="R149" i="8"/>
  <c r="Q150" i="8"/>
  <c r="R150" i="8"/>
  <c r="Q151" i="8"/>
  <c r="R151" i="8"/>
  <c r="Q152" i="8"/>
  <c r="R152" i="8"/>
  <c r="Q153" i="8"/>
  <c r="R153" i="8"/>
  <c r="Q154" i="8"/>
  <c r="R154" i="8"/>
  <c r="Q155" i="8"/>
  <c r="Q156" i="8"/>
  <c r="R156" i="8"/>
  <c r="Q157" i="8"/>
  <c r="R157" i="8"/>
  <c r="Q158" i="8"/>
  <c r="R158" i="8"/>
  <c r="Q159" i="8"/>
  <c r="R159" i="8"/>
  <c r="Q160" i="8"/>
  <c r="R160" i="8"/>
  <c r="Q161" i="8"/>
  <c r="Q162" i="8"/>
  <c r="R162" i="8"/>
  <c r="Q163" i="8"/>
  <c r="R163" i="8"/>
  <c r="Q164" i="8"/>
  <c r="R164" i="8"/>
  <c r="Q165" i="8"/>
  <c r="R165" i="8"/>
  <c r="Q166" i="8"/>
  <c r="R166" i="8"/>
  <c r="Q167" i="8"/>
  <c r="R167" i="8"/>
  <c r="Q168" i="8"/>
  <c r="R168" i="8"/>
  <c r="Q169" i="8"/>
  <c r="R169" i="8"/>
  <c r="Q170" i="8"/>
  <c r="R170" i="8"/>
  <c r="Q171" i="8"/>
  <c r="R171" i="8"/>
  <c r="Q172" i="8"/>
  <c r="R172" i="8"/>
  <c r="Q173" i="8"/>
  <c r="R173" i="8"/>
  <c r="Q174" i="8"/>
  <c r="R174" i="8"/>
  <c r="Q175" i="8"/>
  <c r="R175" i="8"/>
  <c r="Q176" i="8"/>
  <c r="R176" i="8"/>
  <c r="Q177" i="8"/>
  <c r="Q178" i="8"/>
  <c r="R178" i="8"/>
  <c r="Q179" i="8"/>
  <c r="R179" i="8"/>
  <c r="Q180" i="8"/>
  <c r="Q181" i="8"/>
  <c r="R181" i="8"/>
  <c r="Q182" i="8"/>
  <c r="R182" i="8"/>
  <c r="Q183" i="8"/>
  <c r="Q184" i="8"/>
  <c r="Q185" i="8"/>
  <c r="R185" i="8"/>
  <c r="Q186" i="8"/>
  <c r="R186" i="8"/>
  <c r="Q187" i="8"/>
  <c r="R187" i="8"/>
  <c r="Q188" i="8"/>
  <c r="R188" i="8"/>
  <c r="Q189" i="8"/>
  <c r="R189" i="8"/>
  <c r="Q190" i="8"/>
  <c r="R190" i="8"/>
  <c r="Q191" i="8"/>
  <c r="R191" i="8"/>
  <c r="Q192" i="8"/>
  <c r="R192" i="8"/>
  <c r="Q193" i="8"/>
  <c r="Q194" i="8"/>
  <c r="R194" i="8"/>
  <c r="Q195" i="8"/>
  <c r="Q196" i="8"/>
  <c r="R196" i="8"/>
  <c r="Q197" i="8"/>
  <c r="R197" i="8"/>
  <c r="Q198" i="8"/>
  <c r="R198" i="8"/>
  <c r="Q199" i="8"/>
  <c r="R199" i="8"/>
  <c r="Q200" i="8"/>
  <c r="R200" i="8"/>
  <c r="Q201" i="8"/>
  <c r="R201" i="8"/>
  <c r="Q202" i="8"/>
  <c r="R202" i="8"/>
  <c r="Q203" i="8"/>
  <c r="Q204" i="8"/>
  <c r="R204" i="8"/>
  <c r="Q205" i="8"/>
  <c r="R205" i="8"/>
  <c r="Q206" i="8"/>
  <c r="R206" i="8"/>
  <c r="Q207" i="8"/>
  <c r="R207" i="8"/>
  <c r="Q208" i="8"/>
  <c r="R208" i="8"/>
  <c r="Q209" i="8"/>
  <c r="R209" i="8"/>
  <c r="Q210" i="8"/>
  <c r="R210" i="8"/>
  <c r="Q211" i="8"/>
  <c r="R211" i="8"/>
  <c r="Q212" i="8"/>
  <c r="R212" i="8"/>
  <c r="Q213" i="8"/>
  <c r="R213" i="8"/>
  <c r="Q214" i="8"/>
  <c r="R214" i="8"/>
  <c r="Q215" i="8"/>
  <c r="Q216" i="8"/>
  <c r="R216" i="8"/>
  <c r="Q217" i="8"/>
  <c r="R217" i="8"/>
  <c r="Q218" i="8"/>
  <c r="R218" i="8"/>
  <c r="Q219" i="8"/>
  <c r="R219" i="8"/>
  <c r="Q220" i="8"/>
  <c r="R220" i="8"/>
  <c r="Q221" i="8"/>
  <c r="R221" i="8"/>
  <c r="Q222" i="8"/>
  <c r="R222" i="8"/>
  <c r="Q223" i="8"/>
  <c r="R223" i="8"/>
  <c r="Q224" i="8"/>
  <c r="R224" i="8"/>
  <c r="Q225" i="8"/>
  <c r="R225" i="8"/>
  <c r="Q226" i="8"/>
  <c r="R226" i="8"/>
  <c r="Q227" i="8"/>
  <c r="R227" i="8"/>
  <c r="Q228" i="8"/>
  <c r="R228" i="8"/>
  <c r="Q229" i="8"/>
  <c r="R229" i="8"/>
  <c r="Q230" i="8"/>
  <c r="R230" i="8"/>
  <c r="Q231" i="8"/>
  <c r="R231" i="8"/>
  <c r="Q232" i="8"/>
  <c r="R232" i="8"/>
  <c r="Q233" i="8"/>
  <c r="R233" i="8"/>
  <c r="Q234" i="8"/>
  <c r="Q235" i="8"/>
  <c r="R235" i="8"/>
  <c r="Q236" i="8"/>
  <c r="R236" i="8"/>
  <c r="Q237" i="8"/>
  <c r="R237" i="8"/>
  <c r="Q238" i="8"/>
  <c r="R238" i="8"/>
  <c r="Q239" i="8"/>
  <c r="R239" i="8"/>
  <c r="Q240" i="8"/>
  <c r="R240" i="8"/>
  <c r="Q241" i="8"/>
  <c r="R241" i="8"/>
  <c r="Q242" i="8"/>
  <c r="R242" i="8"/>
  <c r="Q243" i="8"/>
  <c r="Q244" i="8"/>
  <c r="R244" i="8"/>
  <c r="Q245" i="8"/>
  <c r="R245" i="8"/>
  <c r="Q246" i="8"/>
  <c r="R246" i="8"/>
  <c r="Q247" i="8"/>
  <c r="R247" i="8"/>
  <c r="Q248" i="8"/>
  <c r="R248" i="8"/>
  <c r="Q249" i="8"/>
  <c r="R249" i="8"/>
  <c r="Q250" i="8"/>
  <c r="R250" i="8"/>
  <c r="Q251" i="8"/>
  <c r="R251" i="8"/>
  <c r="Q252" i="8"/>
  <c r="R252" i="8"/>
  <c r="Q253" i="8"/>
  <c r="R253" i="8"/>
  <c r="Q254" i="8"/>
  <c r="R254" i="8"/>
  <c r="Q255" i="8"/>
  <c r="R255" i="8"/>
  <c r="Q256" i="8"/>
  <c r="R256" i="8"/>
  <c r="Q257" i="8"/>
  <c r="R257" i="8"/>
  <c r="Q258" i="8"/>
  <c r="R258" i="8"/>
  <c r="Q259" i="8"/>
  <c r="R259" i="8"/>
  <c r="Q260" i="8"/>
  <c r="R260" i="8"/>
  <c r="Q261" i="8"/>
  <c r="R261" i="8"/>
  <c r="Q262" i="8"/>
  <c r="R262" i="8"/>
  <c r="Q263" i="8"/>
  <c r="R263" i="8"/>
  <c r="Q264" i="8"/>
  <c r="R264" i="8"/>
  <c r="Q265" i="8"/>
  <c r="R265" i="8"/>
  <c r="Q266" i="8"/>
  <c r="R266" i="8"/>
  <c r="Q267" i="8"/>
  <c r="R267" i="8"/>
  <c r="Q268" i="8"/>
  <c r="R268" i="8"/>
  <c r="Q269" i="8"/>
  <c r="R269" i="8"/>
  <c r="Q270" i="8"/>
  <c r="R270" i="8"/>
  <c r="Q271" i="8"/>
  <c r="R271" i="8"/>
  <c r="Q272" i="8"/>
  <c r="R272" i="8"/>
  <c r="Q273" i="8"/>
  <c r="R273" i="8"/>
  <c r="Q274" i="8"/>
  <c r="R274" i="8"/>
  <c r="Q275" i="8"/>
  <c r="R275" i="8"/>
  <c r="Q276" i="8"/>
  <c r="R276" i="8"/>
  <c r="Q277" i="8"/>
  <c r="Q278" i="8"/>
  <c r="Q279" i="8"/>
  <c r="Q280" i="8"/>
  <c r="R280" i="8"/>
  <c r="Q281" i="8"/>
  <c r="R281" i="8"/>
  <c r="Q282" i="8"/>
  <c r="R282" i="8"/>
  <c r="Q283" i="8"/>
  <c r="R283" i="8"/>
  <c r="Q284" i="8"/>
  <c r="R284" i="8"/>
  <c r="Q285" i="8"/>
  <c r="R285" i="8"/>
  <c r="Q286" i="8"/>
  <c r="R286" i="8"/>
  <c r="Q287" i="8"/>
  <c r="R287" i="8"/>
  <c r="Q288" i="8"/>
  <c r="R288" i="8"/>
  <c r="Q289" i="8"/>
  <c r="R289" i="8"/>
  <c r="Q290" i="8"/>
  <c r="R290" i="8"/>
  <c r="Q291" i="8"/>
  <c r="R291" i="8"/>
  <c r="Q292" i="8"/>
  <c r="R292" i="8"/>
  <c r="Q293" i="8"/>
  <c r="R293" i="8"/>
  <c r="Q294" i="8"/>
  <c r="R294" i="8"/>
  <c r="Q295" i="8"/>
  <c r="R295" i="8"/>
  <c r="Q296" i="8"/>
  <c r="R296" i="8"/>
  <c r="Q297" i="8"/>
  <c r="R297" i="8"/>
  <c r="Q298" i="8"/>
  <c r="R298" i="8"/>
  <c r="Q299" i="8"/>
  <c r="R299" i="8"/>
  <c r="Q300" i="8"/>
  <c r="R300" i="8"/>
  <c r="Q301" i="8"/>
  <c r="R301" i="8"/>
  <c r="Q302" i="8"/>
  <c r="R302" i="8"/>
  <c r="Q303" i="8"/>
  <c r="Q304" i="8"/>
  <c r="R304" i="8"/>
  <c r="Q305" i="8"/>
  <c r="R305" i="8"/>
  <c r="Q306" i="8"/>
  <c r="Q307" i="8"/>
  <c r="R307" i="8"/>
  <c r="Q308" i="8"/>
  <c r="R308" i="8"/>
  <c r="Q309" i="8"/>
  <c r="R309" i="8"/>
  <c r="Q310" i="8"/>
  <c r="R310" i="8"/>
  <c r="Q311" i="8"/>
  <c r="R311" i="8"/>
  <c r="Q312" i="8"/>
  <c r="R312" i="8"/>
  <c r="Q313" i="8"/>
  <c r="R313" i="8"/>
  <c r="Q314" i="8"/>
  <c r="R314" i="8"/>
  <c r="Q315" i="8"/>
  <c r="R315" i="8"/>
  <c r="Q316" i="8"/>
  <c r="R316" i="8"/>
  <c r="Q317" i="8"/>
  <c r="Q318" i="8"/>
  <c r="R318" i="8"/>
  <c r="Q319" i="8"/>
  <c r="R319" i="8"/>
  <c r="Q320" i="8"/>
  <c r="Q321" i="8"/>
  <c r="R321" i="8"/>
  <c r="Q322" i="8"/>
  <c r="R322" i="8"/>
  <c r="Q323" i="8"/>
  <c r="R323" i="8"/>
  <c r="Q324" i="8"/>
  <c r="R324" i="8"/>
  <c r="Q325" i="8"/>
  <c r="R325" i="8"/>
  <c r="Q326" i="8"/>
  <c r="R326" i="8"/>
  <c r="Q327" i="8"/>
  <c r="R327" i="8"/>
  <c r="Q328" i="8"/>
  <c r="R328" i="8"/>
  <c r="Q329" i="8"/>
  <c r="R329" i="8"/>
  <c r="Q330" i="8"/>
  <c r="R330" i="8"/>
  <c r="Q331" i="8"/>
  <c r="R331" i="8"/>
  <c r="Q332" i="8"/>
  <c r="Q333" i="8"/>
  <c r="R333" i="8"/>
  <c r="Q334" i="8"/>
  <c r="R334" i="8"/>
  <c r="Q335" i="8"/>
  <c r="R335" i="8"/>
  <c r="Q336" i="8"/>
  <c r="R336" i="8"/>
  <c r="Q337" i="8"/>
  <c r="R337" i="8"/>
  <c r="Q338" i="8"/>
  <c r="R338" i="8"/>
  <c r="Q339" i="8"/>
  <c r="R339" i="8"/>
  <c r="Q340" i="8"/>
  <c r="R340" i="8"/>
  <c r="Q341" i="8"/>
  <c r="R341" i="8"/>
  <c r="Q342" i="8"/>
  <c r="Q343" i="8"/>
  <c r="R343" i="8"/>
  <c r="Q344" i="8"/>
  <c r="R344" i="8"/>
  <c r="Q345" i="8"/>
  <c r="R345" i="8"/>
  <c r="Q346" i="8"/>
  <c r="R346" i="8"/>
  <c r="Q347" i="8"/>
  <c r="R347" i="8"/>
  <c r="Q348" i="8"/>
  <c r="R348" i="8"/>
  <c r="Q349" i="8"/>
  <c r="R349" i="8"/>
  <c r="Q350" i="8"/>
  <c r="R350" i="8"/>
  <c r="Q351" i="8"/>
  <c r="R351" i="8"/>
  <c r="Q352" i="8"/>
  <c r="R352" i="8"/>
  <c r="Q353" i="8"/>
  <c r="Q354" i="8"/>
  <c r="R354" i="8"/>
  <c r="Q355" i="8"/>
  <c r="R355" i="8"/>
  <c r="Q356" i="8"/>
  <c r="R356" i="8"/>
  <c r="Q357" i="8"/>
  <c r="R357" i="8"/>
  <c r="Q358" i="8"/>
  <c r="R358" i="8"/>
  <c r="Q359" i="8"/>
  <c r="R359" i="8"/>
  <c r="Q360" i="8"/>
  <c r="R360" i="8"/>
  <c r="Q361" i="8"/>
  <c r="R361" i="8"/>
  <c r="Q362" i="8"/>
  <c r="R362" i="8"/>
  <c r="Q363" i="8"/>
  <c r="Q364" i="8"/>
  <c r="R364" i="8"/>
  <c r="Q365" i="8"/>
  <c r="R365" i="8"/>
  <c r="Q366" i="8"/>
  <c r="R366" i="8"/>
  <c r="Q367" i="8"/>
  <c r="R367" i="8"/>
  <c r="Q368" i="8"/>
  <c r="Q369" i="8"/>
  <c r="R369" i="8"/>
  <c r="Q370" i="8"/>
  <c r="R370" i="8"/>
  <c r="Q371" i="8"/>
  <c r="R371" i="8"/>
  <c r="Q372" i="8"/>
  <c r="R372" i="8"/>
  <c r="Q373" i="8"/>
  <c r="R373" i="8"/>
  <c r="Q374" i="8"/>
  <c r="R374" i="8"/>
  <c r="Q375" i="8"/>
  <c r="R375" i="8"/>
  <c r="Q376" i="8"/>
  <c r="R376" i="8"/>
  <c r="Q377" i="8"/>
  <c r="R377" i="8"/>
  <c r="Q378" i="8"/>
  <c r="R378" i="8"/>
  <c r="Q379" i="8"/>
  <c r="R379" i="8"/>
  <c r="Q380" i="8"/>
  <c r="R380" i="8"/>
  <c r="Q381" i="8"/>
  <c r="R381" i="8"/>
  <c r="Q382" i="8"/>
  <c r="R382" i="8"/>
  <c r="Q383" i="8"/>
  <c r="R383" i="8"/>
  <c r="Q384" i="8"/>
  <c r="R384" i="8"/>
  <c r="Q385" i="8"/>
  <c r="R385" i="8"/>
  <c r="Q386" i="8"/>
  <c r="R386" i="8"/>
  <c r="Q387" i="8"/>
  <c r="R387" i="8"/>
  <c r="Q388" i="8"/>
  <c r="R388" i="8"/>
  <c r="Q389" i="8"/>
  <c r="R389" i="8"/>
  <c r="Q390" i="8"/>
  <c r="R390" i="8"/>
  <c r="Q391" i="8"/>
  <c r="R391" i="8"/>
  <c r="Q392" i="8"/>
  <c r="R392" i="8"/>
  <c r="Q393" i="8"/>
  <c r="R393" i="8"/>
  <c r="Q394" i="8"/>
  <c r="Q395" i="8"/>
  <c r="R395" i="8"/>
  <c r="Q396" i="8"/>
  <c r="R396" i="8"/>
  <c r="Q397" i="8"/>
  <c r="R397" i="8"/>
  <c r="Q398" i="8"/>
  <c r="R398" i="8"/>
  <c r="Q399" i="8"/>
  <c r="R399" i="8"/>
  <c r="Q400" i="8"/>
  <c r="R400" i="8"/>
  <c r="Q401" i="8"/>
  <c r="R401" i="8"/>
  <c r="Q402" i="8"/>
  <c r="R402" i="8"/>
  <c r="Q403" i="8"/>
  <c r="R403" i="8"/>
  <c r="Q404" i="8"/>
  <c r="R404" i="8"/>
  <c r="Q405" i="8"/>
  <c r="R405" i="8"/>
  <c r="Q406" i="8"/>
  <c r="R406" i="8"/>
  <c r="Q407" i="8"/>
  <c r="R407" i="8"/>
  <c r="Q408" i="8"/>
  <c r="R408" i="8"/>
  <c r="Q409" i="8"/>
  <c r="R409" i="8"/>
  <c r="Q410" i="8"/>
  <c r="R410" i="8"/>
  <c r="Q411" i="8"/>
  <c r="R411" i="8"/>
  <c r="Q412" i="8"/>
  <c r="R412" i="8"/>
  <c r="Q413" i="8"/>
  <c r="R413" i="8"/>
  <c r="Q414" i="8"/>
  <c r="R414" i="8"/>
  <c r="Q415" i="8"/>
  <c r="R415" i="8"/>
  <c r="Q416" i="8"/>
  <c r="R416" i="8"/>
  <c r="Q417" i="8"/>
  <c r="R417" i="8"/>
  <c r="Q418" i="8"/>
  <c r="R418" i="8"/>
  <c r="Q419" i="8"/>
  <c r="R419" i="8"/>
  <c r="Q420" i="8"/>
  <c r="Q421" i="8"/>
  <c r="Q422" i="8"/>
  <c r="R422" i="8"/>
  <c r="Q423" i="8"/>
  <c r="R423" i="8"/>
  <c r="Q424" i="8"/>
  <c r="R424" i="8"/>
  <c r="Q425" i="8"/>
  <c r="R425" i="8"/>
  <c r="Q426" i="8"/>
  <c r="R426" i="8"/>
  <c r="Q427" i="8"/>
  <c r="R427" i="8"/>
  <c r="Q428" i="8"/>
  <c r="R428" i="8"/>
  <c r="Q429" i="8"/>
  <c r="R429" i="8"/>
  <c r="Q430" i="8"/>
  <c r="R430" i="8"/>
  <c r="Q431" i="8"/>
  <c r="Q432" i="8"/>
  <c r="R432" i="8"/>
  <c r="Q433" i="8"/>
  <c r="R433" i="8"/>
  <c r="Q434" i="8"/>
  <c r="R434" i="8"/>
  <c r="Q435" i="8"/>
  <c r="R435" i="8"/>
  <c r="Q436" i="8"/>
  <c r="R436" i="8"/>
  <c r="Q437" i="8"/>
  <c r="R437" i="8"/>
  <c r="Q438" i="8"/>
  <c r="R438" i="8"/>
  <c r="Q439" i="8"/>
  <c r="R439" i="8"/>
  <c r="Q440" i="8"/>
  <c r="R440" i="8"/>
  <c r="Q441" i="8"/>
  <c r="R441" i="8"/>
  <c r="Q442" i="8"/>
  <c r="R442" i="8"/>
  <c r="Q443" i="8"/>
  <c r="R443" i="8"/>
  <c r="Q444" i="8"/>
  <c r="R444" i="8"/>
  <c r="Q445" i="8"/>
  <c r="R445" i="8"/>
  <c r="Q446" i="8"/>
  <c r="R446" i="8"/>
  <c r="Q447" i="8"/>
  <c r="R447" i="8"/>
  <c r="Q448" i="8"/>
  <c r="R448" i="8"/>
  <c r="Q449" i="8"/>
  <c r="R449" i="8"/>
  <c r="Q450" i="8"/>
  <c r="R450" i="8"/>
  <c r="Q451" i="8"/>
  <c r="R451" i="8"/>
  <c r="Q452" i="8"/>
  <c r="R452" i="8"/>
  <c r="Q453" i="8"/>
  <c r="R453" i="8"/>
  <c r="Q454" i="8"/>
  <c r="R454" i="8"/>
  <c r="Q455" i="8"/>
  <c r="R455" i="8"/>
  <c r="Q456" i="8"/>
  <c r="R456" i="8"/>
  <c r="Q457" i="8"/>
  <c r="R457" i="8"/>
  <c r="Q458" i="8"/>
  <c r="R458" i="8"/>
  <c r="Q459" i="8"/>
  <c r="R459" i="8"/>
  <c r="Q460" i="8"/>
  <c r="R460" i="8"/>
  <c r="Q461" i="8"/>
  <c r="R461" i="8"/>
  <c r="Q462" i="8"/>
  <c r="R462" i="8"/>
  <c r="Q463" i="8"/>
  <c r="R463" i="8"/>
  <c r="Q464" i="8"/>
  <c r="R464" i="8"/>
  <c r="Q465" i="8"/>
  <c r="R465" i="8"/>
  <c r="Q466" i="8"/>
  <c r="R466" i="8"/>
  <c r="Q467" i="8"/>
  <c r="R467" i="8"/>
  <c r="Q468" i="8"/>
  <c r="R468" i="8"/>
  <c r="Q469" i="8"/>
  <c r="R469" i="8"/>
  <c r="Q470" i="8"/>
  <c r="R470" i="8"/>
  <c r="Q471" i="8"/>
  <c r="R471" i="8"/>
  <c r="Q472" i="8"/>
  <c r="R472" i="8"/>
  <c r="Q473" i="8"/>
  <c r="Q474" i="8"/>
  <c r="Q475" i="8"/>
  <c r="R475" i="8"/>
  <c r="Q476" i="8"/>
  <c r="R476" i="8"/>
  <c r="Q477" i="8"/>
  <c r="R477" i="8"/>
  <c r="Q478" i="8"/>
  <c r="Q479" i="8"/>
  <c r="Q480" i="8"/>
  <c r="R480" i="8"/>
  <c r="Q481" i="8"/>
  <c r="R481" i="8"/>
  <c r="Q482" i="8"/>
  <c r="R482" i="8"/>
  <c r="Q483" i="8"/>
  <c r="R483" i="8"/>
  <c r="Q484" i="8"/>
  <c r="R484" i="8"/>
  <c r="Q485" i="8"/>
  <c r="R485" i="8"/>
  <c r="Q486" i="8"/>
  <c r="R486" i="8"/>
  <c r="Q487" i="8"/>
  <c r="R487" i="8"/>
  <c r="Q488" i="8"/>
  <c r="R488" i="8"/>
  <c r="Q489" i="8"/>
  <c r="R489" i="8"/>
  <c r="Q490" i="8"/>
  <c r="R490" i="8"/>
  <c r="Q491" i="8"/>
  <c r="R491" i="8"/>
  <c r="Q492" i="8"/>
  <c r="R492" i="8"/>
  <c r="Q493" i="8"/>
  <c r="R493" i="8"/>
  <c r="Q494" i="8"/>
  <c r="R494" i="8"/>
  <c r="Q495" i="8"/>
  <c r="R495" i="8"/>
  <c r="Q496" i="8"/>
  <c r="R496" i="8"/>
  <c r="Q497" i="8"/>
  <c r="Q498" i="8"/>
  <c r="R498" i="8"/>
  <c r="Q499" i="8"/>
  <c r="R499" i="8"/>
  <c r="Q500" i="8"/>
  <c r="R500" i="8"/>
  <c r="Q501" i="8"/>
  <c r="R501" i="8"/>
  <c r="Q502" i="8"/>
  <c r="R502" i="8"/>
  <c r="Q503" i="8"/>
  <c r="R503" i="8"/>
  <c r="Q504" i="8"/>
  <c r="R504" i="8"/>
  <c r="Q505" i="8"/>
  <c r="R505" i="8"/>
  <c r="Q506" i="8"/>
  <c r="R506" i="8"/>
  <c r="Q507" i="8"/>
  <c r="R507" i="8"/>
  <c r="Q508" i="8"/>
  <c r="R508" i="8"/>
  <c r="Q509" i="8"/>
  <c r="R509" i="8"/>
  <c r="Q510" i="8"/>
  <c r="R510" i="8"/>
  <c r="Q511" i="8"/>
  <c r="R511" i="8"/>
  <c r="Q512" i="8"/>
  <c r="R512" i="8"/>
  <c r="Q513" i="8"/>
  <c r="R513" i="8"/>
  <c r="Q514" i="8"/>
  <c r="R514" i="8"/>
  <c r="Q515" i="8"/>
  <c r="R515" i="8"/>
  <c r="Q516" i="8"/>
  <c r="R516" i="8"/>
  <c r="Q517" i="8"/>
  <c r="R517" i="8"/>
  <c r="Q518" i="8"/>
  <c r="R518" i="8"/>
  <c r="Q519" i="8"/>
  <c r="R519" i="8"/>
  <c r="Q520" i="8"/>
  <c r="R520" i="8"/>
  <c r="Q521" i="8"/>
  <c r="R521" i="8"/>
  <c r="Q522" i="8"/>
  <c r="R522" i="8"/>
  <c r="Q523" i="8"/>
  <c r="R523" i="8"/>
  <c r="Q524" i="8"/>
  <c r="R524" i="8"/>
  <c r="Q525" i="8"/>
  <c r="R525" i="8"/>
  <c r="Q526" i="8"/>
  <c r="R526" i="8"/>
  <c r="Q527" i="8"/>
  <c r="R527" i="8"/>
  <c r="Q528" i="8"/>
  <c r="R528" i="8"/>
  <c r="Q529" i="8"/>
  <c r="R529" i="8"/>
  <c r="Q530" i="8"/>
  <c r="R530" i="8"/>
  <c r="Q531" i="8"/>
  <c r="R531" i="8"/>
  <c r="Q532" i="8"/>
  <c r="R532" i="8"/>
  <c r="Q533" i="8"/>
  <c r="R533" i="8"/>
  <c r="Q534" i="8"/>
  <c r="R534" i="8"/>
  <c r="Q535" i="8"/>
  <c r="R535" i="8"/>
  <c r="Q536" i="8"/>
  <c r="R536" i="8"/>
  <c r="Q537" i="8"/>
  <c r="R537" i="8"/>
  <c r="Q538" i="8"/>
  <c r="R538" i="8"/>
  <c r="Q539" i="8"/>
  <c r="R539" i="8"/>
  <c r="Q540" i="8"/>
  <c r="R540" i="8"/>
  <c r="Q541" i="8"/>
  <c r="R541" i="8"/>
  <c r="Q542" i="8"/>
  <c r="R542" i="8"/>
  <c r="Q543" i="8"/>
  <c r="R543" i="8"/>
  <c r="Q544" i="8"/>
  <c r="R544" i="8"/>
  <c r="Q545" i="8"/>
  <c r="R545" i="8"/>
  <c r="Q546" i="8"/>
  <c r="R546" i="8"/>
  <c r="Q547" i="8"/>
  <c r="R547" i="8"/>
  <c r="Q548" i="8"/>
  <c r="R548" i="8"/>
  <c r="Q549" i="8"/>
  <c r="R549" i="8"/>
  <c r="Q550" i="8"/>
  <c r="R550" i="8"/>
  <c r="Q551" i="8"/>
  <c r="R551" i="8"/>
  <c r="Q552" i="8"/>
  <c r="R552" i="8"/>
  <c r="Q553" i="8"/>
  <c r="R553" i="8"/>
  <c r="Q554" i="8"/>
  <c r="R554" i="8"/>
  <c r="Q555" i="8"/>
  <c r="R555" i="8"/>
  <c r="Q556" i="8"/>
  <c r="R556" i="8"/>
  <c r="Q557" i="8"/>
  <c r="R557" i="8"/>
  <c r="Q558" i="8"/>
  <c r="R558" i="8"/>
  <c r="Q559" i="8"/>
  <c r="R559" i="8"/>
  <c r="Q560" i="8"/>
  <c r="R560" i="8"/>
  <c r="Q561" i="8"/>
  <c r="R561" i="8"/>
  <c r="Q562" i="8"/>
  <c r="R562" i="8"/>
  <c r="Q563" i="8"/>
  <c r="R563" i="8"/>
  <c r="Q564" i="8"/>
  <c r="R564" i="8"/>
  <c r="Q565" i="8"/>
  <c r="R565" i="8"/>
  <c r="Q566" i="8"/>
  <c r="R566" i="8"/>
  <c r="Q567" i="8"/>
  <c r="R567" i="8"/>
  <c r="Q568" i="8"/>
  <c r="R568" i="8"/>
  <c r="Q569" i="8"/>
  <c r="R569" i="8"/>
  <c r="Q570" i="8"/>
  <c r="R570" i="8"/>
  <c r="Q571" i="8"/>
  <c r="R571" i="8"/>
  <c r="Q572" i="8"/>
  <c r="R572" i="8"/>
  <c r="Q573" i="8"/>
  <c r="R573" i="8"/>
  <c r="Q574" i="8"/>
  <c r="R574" i="8"/>
  <c r="Q575" i="8"/>
  <c r="R575" i="8"/>
  <c r="Q576" i="8"/>
  <c r="R576" i="8"/>
  <c r="Q577" i="8"/>
  <c r="R577" i="8"/>
  <c r="Q578" i="8"/>
  <c r="R578" i="8"/>
  <c r="Q579" i="8"/>
  <c r="R579" i="8"/>
  <c r="Q580" i="8"/>
  <c r="R580" i="8"/>
  <c r="Q581" i="8"/>
  <c r="R581" i="8"/>
  <c r="Q582" i="8"/>
  <c r="R582" i="8"/>
  <c r="Q583" i="8"/>
  <c r="R583" i="8"/>
  <c r="Q584" i="8"/>
  <c r="R584" i="8"/>
  <c r="Q585" i="8"/>
  <c r="R585" i="8"/>
  <c r="Q586" i="8"/>
  <c r="R586" i="8"/>
  <c r="Q587" i="8"/>
  <c r="R587" i="8"/>
  <c r="Q588" i="8"/>
  <c r="R588" i="8"/>
  <c r="Q589" i="8"/>
  <c r="R589" i="8"/>
  <c r="Q590" i="8"/>
  <c r="R590" i="8"/>
  <c r="Q591" i="8"/>
  <c r="R591" i="8"/>
  <c r="Q592" i="8"/>
  <c r="R592" i="8"/>
  <c r="Q593" i="8"/>
  <c r="R593" i="8"/>
  <c r="Q594" i="8"/>
  <c r="R594" i="8"/>
  <c r="Q595" i="8"/>
  <c r="R595" i="8"/>
  <c r="Q596" i="8"/>
  <c r="R596" i="8"/>
  <c r="Q597" i="8"/>
  <c r="Q598" i="8"/>
  <c r="R598" i="8"/>
  <c r="Q599" i="8"/>
  <c r="R599" i="8"/>
  <c r="Q600" i="8"/>
  <c r="R600" i="8"/>
  <c r="Q601" i="8"/>
  <c r="R601" i="8"/>
  <c r="Q602" i="8"/>
  <c r="R602" i="8"/>
  <c r="Q603" i="8"/>
  <c r="R603" i="8"/>
  <c r="Q604" i="8"/>
  <c r="Q605" i="8"/>
  <c r="R605" i="8"/>
  <c r="Q606" i="8"/>
  <c r="R606" i="8"/>
  <c r="Q607" i="8"/>
  <c r="R607" i="8"/>
  <c r="Q608" i="8"/>
  <c r="Q609" i="8"/>
  <c r="R609" i="8"/>
  <c r="Q610" i="8"/>
  <c r="R610" i="8"/>
  <c r="Q611" i="8"/>
  <c r="R611" i="8"/>
  <c r="Q612" i="8"/>
  <c r="R612" i="8"/>
  <c r="Q613" i="8"/>
  <c r="R613" i="8"/>
  <c r="Q614" i="8"/>
  <c r="R614" i="8"/>
  <c r="Q615" i="8"/>
  <c r="R615" i="8"/>
  <c r="Q616" i="8"/>
  <c r="R616" i="8"/>
  <c r="Q617" i="8"/>
  <c r="R617" i="8"/>
  <c r="Q618" i="8"/>
  <c r="R618" i="8"/>
  <c r="Q619" i="8"/>
  <c r="R619" i="8"/>
  <c r="Q620" i="8"/>
  <c r="R620" i="8"/>
  <c r="Q621" i="8"/>
  <c r="R621" i="8"/>
  <c r="Q622" i="8"/>
  <c r="R622" i="8"/>
  <c r="Q623" i="8"/>
  <c r="R623" i="8"/>
  <c r="Q624" i="8"/>
  <c r="R624" i="8"/>
  <c r="Q625" i="8"/>
  <c r="R625" i="8"/>
  <c r="Q626" i="8"/>
  <c r="R626" i="8"/>
  <c r="Q627" i="8"/>
  <c r="R627" i="8"/>
  <c r="Q628" i="8"/>
  <c r="R628" i="8"/>
  <c r="Q629" i="8"/>
  <c r="R629" i="8"/>
  <c r="Q630" i="8"/>
  <c r="R630" i="8"/>
  <c r="Q631" i="8"/>
  <c r="R631" i="8"/>
  <c r="Q632" i="8"/>
  <c r="R632" i="8"/>
  <c r="Q633" i="8"/>
  <c r="R633" i="8"/>
  <c r="Q634" i="8"/>
  <c r="R634" i="8"/>
  <c r="Q635" i="8"/>
  <c r="R635" i="8"/>
  <c r="Q636" i="8"/>
  <c r="R636" i="8"/>
  <c r="Q637" i="8"/>
  <c r="R637" i="8"/>
  <c r="Q638" i="8"/>
  <c r="R638" i="8"/>
  <c r="Q639" i="8"/>
  <c r="R639" i="8"/>
  <c r="Q640" i="8"/>
  <c r="R640" i="8"/>
  <c r="Q641" i="8"/>
  <c r="R641" i="8"/>
  <c r="Q642" i="8"/>
  <c r="R642" i="8"/>
  <c r="Q643" i="8"/>
  <c r="R643" i="8"/>
  <c r="Q644" i="8"/>
  <c r="R644" i="8"/>
  <c r="Q645" i="8"/>
  <c r="R645" i="8"/>
  <c r="Q646" i="8"/>
  <c r="R646" i="8"/>
  <c r="Q647" i="8"/>
  <c r="R647" i="8"/>
  <c r="Q648" i="8"/>
  <c r="R648" i="8"/>
  <c r="Q649" i="8"/>
  <c r="R649" i="8"/>
  <c r="Q650" i="8"/>
  <c r="R650" i="8"/>
  <c r="Q651" i="8"/>
  <c r="R651" i="8"/>
  <c r="Q652" i="8"/>
  <c r="R652" i="8"/>
  <c r="Q653" i="8"/>
  <c r="R653" i="8"/>
  <c r="Q654" i="8"/>
  <c r="R654" i="8"/>
  <c r="Q655" i="8"/>
  <c r="R655" i="8"/>
  <c r="Q656" i="8"/>
  <c r="R656" i="8"/>
  <c r="Q657" i="8"/>
  <c r="R657" i="8"/>
  <c r="Q658" i="8"/>
  <c r="R658" i="8"/>
  <c r="Q659" i="8"/>
  <c r="R659" i="8"/>
  <c r="Q660" i="8"/>
  <c r="R660" i="8"/>
  <c r="Q661" i="8"/>
  <c r="R661" i="8"/>
  <c r="Q662" i="8"/>
  <c r="R662" i="8"/>
  <c r="Q663" i="8"/>
  <c r="R663" i="8"/>
  <c r="Q664" i="8"/>
  <c r="R664" i="8"/>
  <c r="Q665" i="8"/>
  <c r="R665" i="8"/>
  <c r="Q666" i="8"/>
  <c r="R666" i="8"/>
  <c r="Q667" i="8"/>
  <c r="R667" i="8"/>
  <c r="Q668" i="8"/>
  <c r="R668" i="8"/>
  <c r="Q669" i="8"/>
  <c r="R669" i="8"/>
  <c r="Q670" i="8"/>
  <c r="R670" i="8"/>
  <c r="Q671" i="8"/>
  <c r="R671" i="8"/>
  <c r="Q672" i="8"/>
  <c r="R672" i="8"/>
  <c r="Q673" i="8"/>
  <c r="R673" i="8"/>
  <c r="Q674" i="8"/>
  <c r="R674" i="8"/>
  <c r="Q675" i="8"/>
  <c r="R675" i="8"/>
  <c r="Q676" i="8"/>
  <c r="R676" i="8"/>
  <c r="Q677" i="8"/>
  <c r="R677" i="8"/>
  <c r="Q678" i="8"/>
  <c r="R678" i="8"/>
  <c r="Q679" i="8"/>
  <c r="R679" i="8"/>
  <c r="Q680" i="8"/>
  <c r="R680" i="8"/>
  <c r="Q681" i="8"/>
  <c r="R681" i="8"/>
  <c r="Q682" i="8"/>
  <c r="R682" i="8"/>
  <c r="Q683" i="8"/>
  <c r="R683" i="8"/>
  <c r="Q684" i="8"/>
  <c r="R684" i="8"/>
  <c r="Q685" i="8"/>
  <c r="R685" i="8"/>
  <c r="Q686" i="8"/>
  <c r="R686" i="8"/>
  <c r="Q687" i="8"/>
  <c r="R687" i="8"/>
  <c r="Q688" i="8"/>
  <c r="R688" i="8"/>
  <c r="Q689" i="8"/>
  <c r="R689" i="8"/>
  <c r="Q690" i="8"/>
  <c r="R690" i="8"/>
  <c r="Q691" i="8"/>
  <c r="R691" i="8"/>
  <c r="Q692" i="8"/>
  <c r="R692" i="8"/>
  <c r="Q693" i="8"/>
  <c r="R693" i="8"/>
  <c r="Q694" i="8"/>
  <c r="R694" i="8"/>
  <c r="Q695" i="8"/>
  <c r="R695" i="8"/>
  <c r="Q696" i="8"/>
  <c r="R696" i="8"/>
  <c r="Q697" i="8"/>
  <c r="R697" i="8"/>
  <c r="Q698" i="8"/>
  <c r="R698" i="8"/>
  <c r="Q699" i="8"/>
  <c r="R699" i="8"/>
  <c r="Q700" i="8"/>
  <c r="R700" i="8"/>
  <c r="Q701" i="8"/>
  <c r="R701" i="8"/>
  <c r="Q702" i="8"/>
  <c r="R702" i="8"/>
  <c r="Q703" i="8"/>
  <c r="R703" i="8"/>
  <c r="Q704" i="8"/>
  <c r="R704" i="8"/>
  <c r="Q705" i="8"/>
  <c r="R705" i="8"/>
  <c r="Q706" i="8"/>
  <c r="R706" i="8"/>
  <c r="Q707" i="8"/>
  <c r="R707" i="8"/>
  <c r="Q708" i="8"/>
  <c r="R708" i="8"/>
  <c r="Q709" i="8"/>
  <c r="R709" i="8"/>
  <c r="Q710" i="8"/>
  <c r="R710" i="8"/>
  <c r="Q711" i="8"/>
  <c r="R711" i="8"/>
  <c r="Q712" i="8"/>
  <c r="R712" i="8"/>
  <c r="Q713" i="8"/>
  <c r="R713" i="8"/>
  <c r="Q714" i="8"/>
  <c r="R714" i="8"/>
  <c r="Q715" i="8"/>
  <c r="R715" i="8"/>
  <c r="Q716" i="8"/>
  <c r="R716" i="8"/>
  <c r="Q717" i="8"/>
  <c r="R717" i="8"/>
  <c r="Q718" i="8"/>
  <c r="R718" i="8"/>
  <c r="Q719" i="8"/>
  <c r="R719" i="8"/>
  <c r="Q720" i="8"/>
  <c r="R720" i="8"/>
  <c r="Q721" i="8"/>
  <c r="R721" i="8"/>
  <c r="Q722" i="8"/>
  <c r="R722" i="8"/>
  <c r="Q723" i="8"/>
  <c r="R723" i="8"/>
  <c r="Q724" i="8"/>
  <c r="R724" i="8"/>
  <c r="Q725" i="8"/>
  <c r="R725" i="8"/>
  <c r="Q726" i="8"/>
  <c r="Q727" i="8"/>
  <c r="R727" i="8"/>
  <c r="Q728" i="8"/>
  <c r="R728" i="8"/>
  <c r="Q729" i="8"/>
  <c r="R729" i="8"/>
  <c r="Q730" i="8"/>
  <c r="R730" i="8"/>
  <c r="Q731" i="8"/>
  <c r="R731" i="8"/>
  <c r="Q732" i="8"/>
  <c r="R732" i="8"/>
  <c r="Q733" i="8"/>
  <c r="R733" i="8"/>
  <c r="Q734" i="8"/>
  <c r="R734" i="8"/>
  <c r="Q735" i="8"/>
  <c r="R735" i="8"/>
  <c r="Q736" i="8"/>
  <c r="R736" i="8"/>
  <c r="Q737" i="8"/>
  <c r="R737" i="8"/>
  <c r="Q738" i="8"/>
  <c r="R738" i="8"/>
  <c r="Q739" i="8"/>
  <c r="R739" i="8"/>
  <c r="Q740" i="8"/>
  <c r="R740" i="8"/>
  <c r="Q741" i="8"/>
  <c r="R741" i="8"/>
  <c r="Q742" i="8"/>
  <c r="R742" i="8"/>
  <c r="Q743" i="8"/>
  <c r="R743" i="8"/>
  <c r="Q744" i="8"/>
  <c r="R744" i="8"/>
  <c r="Q745" i="8"/>
  <c r="R745" i="8"/>
  <c r="Q746" i="8"/>
  <c r="R746" i="8"/>
  <c r="Q747" i="8"/>
  <c r="R747" i="8"/>
  <c r="Q748" i="8"/>
  <c r="R748" i="8"/>
  <c r="Q749" i="8"/>
  <c r="R749" i="8"/>
  <c r="Q750" i="8"/>
  <c r="R750" i="8"/>
  <c r="Q751" i="8"/>
  <c r="R751" i="8"/>
  <c r="Q752" i="8"/>
  <c r="R752" i="8"/>
  <c r="Q753" i="8"/>
  <c r="R753" i="8"/>
  <c r="Q754" i="8"/>
  <c r="R754" i="8"/>
  <c r="Q755" i="8"/>
  <c r="R755" i="8"/>
  <c r="Q756" i="8"/>
  <c r="R756" i="8"/>
  <c r="Q757" i="8"/>
  <c r="R757" i="8"/>
  <c r="Q758" i="8"/>
  <c r="R758" i="8"/>
  <c r="Q759" i="8"/>
  <c r="R759" i="8"/>
  <c r="Q760" i="8"/>
  <c r="R760" i="8"/>
  <c r="Q761" i="8"/>
  <c r="R761" i="8"/>
  <c r="Q762" i="8"/>
  <c r="R762" i="8"/>
  <c r="Q763" i="8"/>
  <c r="R763" i="8"/>
  <c r="Q764" i="8"/>
  <c r="R764" i="8"/>
  <c r="Q765" i="8"/>
  <c r="R765" i="8"/>
  <c r="Q766" i="8"/>
  <c r="R766" i="8"/>
  <c r="Q767" i="8"/>
  <c r="R767" i="8"/>
  <c r="Q768" i="8"/>
  <c r="R768" i="8"/>
  <c r="Q769" i="8"/>
  <c r="R769" i="8"/>
  <c r="Q770" i="8"/>
  <c r="R770" i="8"/>
  <c r="Q771" i="8"/>
  <c r="R771" i="8"/>
  <c r="Q772" i="8"/>
  <c r="R772" i="8"/>
  <c r="Q773" i="8"/>
  <c r="R773" i="8"/>
  <c r="Q774" i="8"/>
  <c r="R774" i="8"/>
  <c r="Q775" i="8"/>
  <c r="R775" i="8"/>
  <c r="Q776" i="8"/>
  <c r="R776" i="8"/>
  <c r="Q777" i="8"/>
  <c r="R777" i="8"/>
  <c r="Q778" i="8"/>
  <c r="R778" i="8"/>
  <c r="Q779" i="8"/>
  <c r="R779" i="8"/>
  <c r="Q780" i="8"/>
  <c r="R780" i="8"/>
  <c r="Q781" i="8"/>
  <c r="R781" i="8"/>
  <c r="Q782" i="8"/>
  <c r="R782" i="8"/>
  <c r="Q783" i="8"/>
  <c r="R783" i="8"/>
  <c r="Q784" i="8"/>
  <c r="R784" i="8"/>
  <c r="Q785" i="8"/>
  <c r="R785" i="8"/>
  <c r="Q786" i="8"/>
  <c r="R786" i="8"/>
  <c r="Q787" i="8"/>
  <c r="R787" i="8"/>
  <c r="Q788" i="8"/>
  <c r="R788" i="8"/>
  <c r="Q789" i="8"/>
  <c r="R789" i="8"/>
  <c r="Q790" i="8"/>
  <c r="R790" i="8"/>
  <c r="Q791" i="8"/>
  <c r="R791" i="8"/>
  <c r="Q792" i="8"/>
  <c r="R792" i="8"/>
  <c r="Q793" i="8"/>
  <c r="R793" i="8"/>
  <c r="Q794" i="8"/>
  <c r="R794" i="8"/>
  <c r="Q795" i="8"/>
  <c r="R795" i="8"/>
  <c r="Q796" i="8"/>
  <c r="R796" i="8"/>
  <c r="Q797" i="8"/>
  <c r="R797" i="8"/>
  <c r="Q798" i="8"/>
  <c r="R798" i="8"/>
  <c r="Q799" i="8"/>
  <c r="R799" i="8"/>
  <c r="Q800" i="8"/>
  <c r="R800" i="8"/>
  <c r="Q801" i="8"/>
  <c r="R801" i="8"/>
  <c r="Q802" i="8"/>
  <c r="R802" i="8"/>
  <c r="Q803" i="8"/>
  <c r="R803" i="8"/>
  <c r="Q804" i="8"/>
  <c r="Q805" i="8"/>
  <c r="R805" i="8"/>
  <c r="Q806" i="8"/>
  <c r="R806" i="8"/>
  <c r="Q807" i="8"/>
  <c r="R807" i="8"/>
  <c r="Q808" i="8"/>
  <c r="R808" i="8"/>
  <c r="Q809" i="8"/>
  <c r="R809" i="8"/>
  <c r="Q810" i="8"/>
  <c r="R810" i="8"/>
  <c r="Q811" i="8"/>
  <c r="R811" i="8"/>
  <c r="Q812" i="8"/>
  <c r="R812" i="8"/>
  <c r="Q813" i="8"/>
  <c r="R813" i="8"/>
  <c r="Q814" i="8"/>
  <c r="R814" i="8"/>
  <c r="Q815" i="8"/>
  <c r="R815" i="8"/>
  <c r="Q816" i="8"/>
  <c r="R816" i="8"/>
  <c r="Q817" i="8"/>
  <c r="R817" i="8"/>
  <c r="Q818" i="8"/>
  <c r="R818" i="8"/>
  <c r="Q819" i="8"/>
  <c r="R819" i="8"/>
  <c r="Q820" i="8"/>
  <c r="R820" i="8"/>
  <c r="Q821" i="8"/>
  <c r="R821" i="8"/>
  <c r="Q822" i="8"/>
  <c r="R822" i="8"/>
  <c r="Q823" i="8"/>
  <c r="R823" i="8"/>
  <c r="Q824" i="8"/>
  <c r="R824" i="8"/>
  <c r="Q825" i="8"/>
  <c r="R825" i="8"/>
  <c r="Q826" i="8"/>
  <c r="R826" i="8"/>
  <c r="Q827" i="8"/>
  <c r="R827" i="8"/>
  <c r="Q828" i="8"/>
  <c r="R828" i="8"/>
  <c r="Q829" i="8"/>
  <c r="R829" i="8"/>
  <c r="Q830" i="8"/>
  <c r="R830" i="8"/>
  <c r="Q831" i="8"/>
  <c r="R831" i="8"/>
  <c r="Q832" i="8"/>
  <c r="R832" i="8"/>
  <c r="Q833" i="8"/>
  <c r="R833" i="8"/>
  <c r="Q834" i="8"/>
  <c r="R834" i="8"/>
  <c r="Q835" i="8"/>
  <c r="R835" i="8"/>
  <c r="Q836" i="8"/>
  <c r="R836" i="8"/>
  <c r="Q837" i="8"/>
  <c r="R837" i="8"/>
  <c r="Q838" i="8"/>
  <c r="R838" i="8"/>
  <c r="Q839" i="8"/>
  <c r="R839" i="8"/>
  <c r="Q840" i="8"/>
  <c r="R840" i="8"/>
  <c r="Q841" i="8"/>
  <c r="R841" i="8"/>
  <c r="Q842" i="8"/>
  <c r="R842" i="8"/>
  <c r="Q843" i="8"/>
  <c r="R843" i="8"/>
  <c r="Q844" i="8"/>
  <c r="R844" i="8"/>
  <c r="Q845" i="8"/>
  <c r="R845" i="8"/>
  <c r="Q846" i="8"/>
  <c r="R846" i="8"/>
  <c r="Q847" i="8"/>
  <c r="R847" i="8"/>
  <c r="Q848" i="8"/>
  <c r="R848" i="8"/>
  <c r="Q849" i="8"/>
  <c r="R849" i="8"/>
  <c r="Q850" i="8"/>
  <c r="R850" i="8"/>
  <c r="Q851" i="8"/>
  <c r="R851" i="8"/>
  <c r="Q852" i="8"/>
  <c r="R852" i="8"/>
  <c r="Q853" i="8"/>
  <c r="R853" i="8"/>
  <c r="Q854" i="8"/>
  <c r="R854" i="8"/>
  <c r="Q855" i="8"/>
  <c r="R855" i="8"/>
  <c r="Q856" i="8"/>
  <c r="R856" i="8"/>
  <c r="Q857" i="8"/>
  <c r="R857" i="8"/>
  <c r="Q858" i="8"/>
  <c r="R858" i="8"/>
  <c r="Q859" i="8"/>
  <c r="R859" i="8"/>
  <c r="Q860" i="8"/>
  <c r="R860" i="8"/>
  <c r="Q861" i="8"/>
  <c r="R861" i="8"/>
  <c r="Q862" i="8"/>
  <c r="R862" i="8"/>
  <c r="Q863" i="8"/>
  <c r="R863" i="8"/>
  <c r="Q864" i="8"/>
  <c r="R864" i="8"/>
  <c r="Q865" i="8"/>
  <c r="R865" i="8"/>
  <c r="Q866" i="8"/>
  <c r="R866" i="8"/>
  <c r="Q867" i="8"/>
  <c r="R867" i="8"/>
  <c r="Q868" i="8"/>
  <c r="R868" i="8"/>
  <c r="Q869" i="8"/>
  <c r="R869" i="8"/>
  <c r="Q870" i="8"/>
  <c r="R870" i="8"/>
  <c r="Q871" i="8"/>
  <c r="R871" i="8"/>
  <c r="Q872" i="8"/>
  <c r="R872" i="8"/>
  <c r="Q873" i="8"/>
  <c r="R873" i="8"/>
  <c r="Q874" i="8"/>
  <c r="R874" i="8"/>
  <c r="Q875" i="8"/>
  <c r="R875" i="8"/>
  <c r="Q876" i="8"/>
  <c r="R876" i="8"/>
  <c r="Q877" i="8"/>
  <c r="R877" i="8"/>
  <c r="Q878" i="8"/>
  <c r="R878" i="8"/>
  <c r="Q879" i="8"/>
  <c r="R879" i="8"/>
  <c r="Q880" i="8"/>
  <c r="R880" i="8"/>
  <c r="Q881" i="8"/>
  <c r="R881" i="8"/>
  <c r="Q882" i="8"/>
  <c r="R882" i="8"/>
  <c r="Q883" i="8"/>
  <c r="R883" i="8"/>
  <c r="Q884" i="8"/>
  <c r="R884" i="8"/>
  <c r="Q885" i="8"/>
  <c r="R885" i="8"/>
  <c r="Q886" i="8"/>
  <c r="R886" i="8"/>
  <c r="Q887" i="8"/>
  <c r="R887" i="8"/>
  <c r="Q888" i="8"/>
  <c r="R888" i="8"/>
  <c r="Q889" i="8"/>
  <c r="R889" i="8"/>
  <c r="Q890" i="8"/>
  <c r="R890" i="8"/>
  <c r="Q891" i="8"/>
  <c r="R891" i="8"/>
  <c r="Q892" i="8"/>
  <c r="R892" i="8"/>
  <c r="Q893" i="8"/>
  <c r="R893" i="8"/>
  <c r="Q894" i="8"/>
  <c r="R894" i="8"/>
  <c r="Q895" i="8"/>
  <c r="R895" i="8"/>
  <c r="Q896" i="8"/>
  <c r="R896" i="8"/>
  <c r="Q897" i="8"/>
  <c r="R897" i="8"/>
  <c r="Q898" i="8"/>
  <c r="R898" i="8"/>
  <c r="Q899" i="8"/>
  <c r="R899" i="8"/>
  <c r="Q900" i="8"/>
  <c r="R900" i="8"/>
  <c r="Q901" i="8"/>
  <c r="R901" i="8"/>
  <c r="Q902" i="8"/>
  <c r="R902" i="8"/>
  <c r="Q903" i="8"/>
  <c r="R903" i="8"/>
  <c r="Q904" i="8"/>
  <c r="R904" i="8"/>
  <c r="Q905" i="8"/>
  <c r="R905" i="8"/>
  <c r="Q906" i="8"/>
  <c r="R906" i="8"/>
  <c r="Q907" i="8"/>
  <c r="R907" i="8"/>
  <c r="Q908" i="8"/>
  <c r="R908" i="8"/>
  <c r="Q909" i="8"/>
  <c r="R909" i="8"/>
  <c r="Q910" i="8"/>
  <c r="R910" i="8"/>
  <c r="Q911" i="8"/>
  <c r="R911" i="8"/>
  <c r="Q912" i="8"/>
  <c r="R912" i="8"/>
  <c r="Q913" i="8"/>
  <c r="R913" i="8"/>
  <c r="Q914" i="8"/>
  <c r="R914" i="8"/>
  <c r="Q915" i="8"/>
  <c r="R915" i="8"/>
  <c r="Q916" i="8"/>
  <c r="R916" i="8"/>
  <c r="Q917" i="8"/>
  <c r="R917" i="8"/>
  <c r="Q918" i="8"/>
  <c r="R918" i="8"/>
  <c r="Q919" i="8"/>
  <c r="R919" i="8"/>
  <c r="Q920" i="8"/>
  <c r="R920" i="8"/>
  <c r="Q921" i="8"/>
  <c r="R921" i="8"/>
  <c r="Q922" i="8"/>
  <c r="R922" i="8"/>
  <c r="Q923" i="8"/>
  <c r="R923" i="8"/>
  <c r="Q924" i="8"/>
  <c r="R924" i="8"/>
  <c r="Q925" i="8"/>
  <c r="R925" i="8"/>
  <c r="Q926" i="8"/>
  <c r="R926" i="8"/>
  <c r="Q927" i="8"/>
  <c r="R927" i="8"/>
  <c r="Q928" i="8"/>
  <c r="R928" i="8"/>
  <c r="Q929" i="8"/>
  <c r="R929" i="8"/>
  <c r="Q930" i="8"/>
  <c r="R930" i="8"/>
  <c r="Q931" i="8"/>
  <c r="R931" i="8"/>
  <c r="Q932" i="8"/>
  <c r="R932" i="8"/>
  <c r="Q933" i="8"/>
  <c r="R933" i="8"/>
  <c r="Q934" i="8"/>
  <c r="R934" i="8"/>
  <c r="Q935" i="8"/>
  <c r="R935" i="8"/>
  <c r="Q936" i="8"/>
  <c r="R936" i="8"/>
  <c r="Q937" i="8"/>
  <c r="R937" i="8"/>
  <c r="Q938" i="8"/>
  <c r="R938" i="8"/>
  <c r="Q939" i="8"/>
  <c r="R939" i="8"/>
  <c r="Q940" i="8"/>
  <c r="R940" i="8"/>
  <c r="Q941" i="8"/>
  <c r="R941" i="8"/>
  <c r="Q942" i="8"/>
  <c r="R942" i="8"/>
  <c r="Q943" i="8"/>
  <c r="R943" i="8"/>
  <c r="Q944" i="8"/>
  <c r="R944" i="8"/>
  <c r="Q945" i="8"/>
  <c r="R945" i="8"/>
  <c r="Q946" i="8"/>
  <c r="R946" i="8"/>
  <c r="Q947" i="8"/>
  <c r="R947" i="8"/>
  <c r="Q948" i="8"/>
  <c r="R948" i="8"/>
  <c r="Q949" i="8"/>
  <c r="R949" i="8"/>
  <c r="Q950" i="8"/>
  <c r="R950" i="8"/>
  <c r="Q951" i="8"/>
  <c r="R951" i="8"/>
  <c r="Q952" i="8"/>
  <c r="R952" i="8"/>
  <c r="Q953" i="8"/>
  <c r="R953" i="8"/>
  <c r="Q954" i="8"/>
  <c r="R954" i="8"/>
  <c r="Q955" i="8"/>
  <c r="R955" i="8"/>
  <c r="Q956" i="8"/>
  <c r="R956" i="8"/>
  <c r="Q957" i="8"/>
  <c r="R957" i="8"/>
  <c r="Q958" i="8"/>
  <c r="R958" i="8"/>
  <c r="Q959" i="8"/>
  <c r="R959" i="8"/>
  <c r="Q960" i="8"/>
  <c r="R960" i="8"/>
  <c r="Q961" i="8"/>
  <c r="R961" i="8"/>
  <c r="Q962" i="8"/>
  <c r="R962" i="8"/>
  <c r="Q963" i="8"/>
  <c r="R963" i="8"/>
  <c r="Q964" i="8"/>
  <c r="R964" i="8"/>
  <c r="Q965" i="8"/>
  <c r="R965" i="8"/>
  <c r="Q966" i="8"/>
  <c r="R966" i="8"/>
  <c r="Q967" i="8"/>
  <c r="R967" i="8"/>
  <c r="Q968" i="8"/>
  <c r="R968" i="8"/>
  <c r="Q969" i="8"/>
  <c r="R969" i="8"/>
  <c r="Q970" i="8"/>
  <c r="R970" i="8"/>
  <c r="Q971" i="8"/>
  <c r="R971" i="8"/>
  <c r="Q972" i="8"/>
  <c r="R972" i="8"/>
  <c r="Q973" i="8"/>
  <c r="R973" i="8"/>
  <c r="Q974" i="8"/>
  <c r="R974" i="8"/>
  <c r="Q975" i="8"/>
  <c r="R975" i="8"/>
  <c r="Q976" i="8"/>
  <c r="R976" i="8"/>
  <c r="Q977" i="8"/>
  <c r="R977" i="8"/>
  <c r="Q978" i="8"/>
  <c r="R978" i="8"/>
  <c r="Q979" i="8"/>
  <c r="R979" i="8"/>
  <c r="Q980" i="8"/>
  <c r="R980" i="8"/>
  <c r="Q981" i="8"/>
  <c r="R981" i="8"/>
  <c r="Q982" i="8"/>
  <c r="R982" i="8"/>
  <c r="Q983" i="8"/>
  <c r="R983" i="8"/>
  <c r="Q984" i="8"/>
  <c r="R984" i="8"/>
  <c r="Q985" i="8"/>
  <c r="R985" i="8"/>
  <c r="Q986" i="8"/>
  <c r="R986" i="8"/>
  <c r="Q987" i="8"/>
  <c r="R987" i="8"/>
  <c r="Q988" i="8"/>
  <c r="R988" i="8"/>
  <c r="Q989" i="8"/>
  <c r="R989" i="8"/>
  <c r="Q990" i="8"/>
  <c r="R990" i="8"/>
  <c r="Q991" i="8"/>
  <c r="R991" i="8"/>
  <c r="Q992" i="8"/>
  <c r="R992" i="8"/>
  <c r="Q993" i="8"/>
  <c r="R993" i="8"/>
  <c r="Q994" i="8"/>
  <c r="R994" i="8"/>
  <c r="Q995" i="8"/>
  <c r="R995" i="8"/>
  <c r="Q996" i="8"/>
  <c r="R996" i="8"/>
  <c r="Q997" i="8"/>
  <c r="R997" i="8"/>
  <c r="Q998" i="8"/>
  <c r="R998" i="8"/>
  <c r="Q999" i="8"/>
  <c r="R999" i="8"/>
  <c r="Q1000" i="8"/>
  <c r="R1000" i="8"/>
  <c r="Q1001" i="8"/>
  <c r="R1001" i="8"/>
  <c r="Q1002" i="8"/>
  <c r="R1002" i="8"/>
  <c r="Q1003" i="8"/>
  <c r="R1003" i="8"/>
  <c r="Q1004" i="8"/>
  <c r="R1004" i="8"/>
  <c r="Q1005" i="8"/>
  <c r="R1005" i="8"/>
  <c r="Q1006" i="8"/>
  <c r="R1006" i="8"/>
  <c r="Q1007" i="8"/>
  <c r="R1007" i="8"/>
  <c r="Q1008" i="8"/>
  <c r="R1008" i="8"/>
  <c r="Q1009" i="8"/>
  <c r="R1009" i="8"/>
  <c r="Q1010" i="8"/>
  <c r="R1010" i="8"/>
  <c r="Q1011" i="8"/>
  <c r="R1011" i="8"/>
  <c r="Q1012" i="8"/>
  <c r="R1012" i="8"/>
  <c r="Q1013" i="8"/>
  <c r="R1013" i="8"/>
  <c r="Q1014" i="8"/>
  <c r="R1014" i="8"/>
  <c r="Q1015" i="8"/>
  <c r="R1015" i="8"/>
  <c r="Q1016" i="8"/>
  <c r="R1016" i="8"/>
  <c r="Q1017" i="8"/>
  <c r="R1017" i="8"/>
  <c r="Q1018" i="8"/>
  <c r="R1018" i="8"/>
  <c r="Q1019" i="8"/>
  <c r="R1019" i="8"/>
  <c r="Q1020" i="8"/>
  <c r="R1020" i="8"/>
  <c r="Q1021" i="8"/>
  <c r="R1021" i="8"/>
  <c r="Q1022" i="8"/>
  <c r="R1022" i="8"/>
  <c r="Q1023" i="8"/>
  <c r="R1023" i="8"/>
  <c r="Q1024" i="8"/>
  <c r="R1024" i="8"/>
  <c r="Q1025" i="8"/>
  <c r="R1025" i="8"/>
  <c r="Q1026" i="8"/>
  <c r="R1026" i="8"/>
  <c r="Q1027" i="8"/>
  <c r="R1027" i="8"/>
  <c r="Q1028" i="8"/>
  <c r="R1028" i="8"/>
  <c r="Q1029" i="8"/>
  <c r="R1029" i="8"/>
  <c r="Q1030" i="8"/>
  <c r="R1030" i="8"/>
  <c r="Q1031" i="8"/>
  <c r="R1031" i="8"/>
  <c r="Q1032" i="8"/>
  <c r="R1032" i="8"/>
  <c r="Q1033" i="8"/>
  <c r="R1033" i="8"/>
  <c r="Q1034" i="8"/>
  <c r="R1034" i="8"/>
  <c r="Q1035" i="8"/>
  <c r="R1035" i="8"/>
  <c r="Q1036" i="8"/>
  <c r="R1036" i="8"/>
  <c r="Q1037" i="8"/>
  <c r="R1037" i="8"/>
  <c r="Q1038" i="8"/>
  <c r="R1038" i="8"/>
  <c r="Q1039" i="8"/>
  <c r="R1039" i="8"/>
  <c r="Q1040" i="8"/>
  <c r="R1040" i="8"/>
  <c r="Q1041" i="8"/>
  <c r="R1041" i="8"/>
  <c r="Q1042" i="8"/>
  <c r="R1042" i="8"/>
  <c r="Q1043" i="8"/>
  <c r="R1043" i="8"/>
  <c r="Q1044" i="8"/>
  <c r="R1044" i="8"/>
  <c r="Q1045" i="8"/>
  <c r="R1045" i="8"/>
  <c r="Q1046" i="8"/>
  <c r="R1046" i="8"/>
  <c r="Q1047" i="8"/>
  <c r="R1047" i="8"/>
  <c r="Q1048" i="8"/>
  <c r="R1048" i="8"/>
  <c r="Q1049" i="8"/>
  <c r="R1049" i="8"/>
  <c r="Q1050" i="8"/>
  <c r="R1050" i="8"/>
  <c r="Q1051" i="8"/>
  <c r="R1051" i="8"/>
  <c r="Q1052" i="8"/>
  <c r="R1052" i="8"/>
  <c r="Q1053" i="8"/>
  <c r="R1053" i="8"/>
  <c r="Q1054" i="8"/>
  <c r="R1054" i="8"/>
  <c r="Q1055" i="8"/>
  <c r="R1055" i="8"/>
  <c r="Q1056" i="8"/>
  <c r="R1056" i="8"/>
  <c r="Q1057" i="8"/>
  <c r="R1057" i="8"/>
  <c r="Q1058" i="8"/>
  <c r="R1058" i="8"/>
  <c r="Q1059" i="8"/>
  <c r="R1059" i="8"/>
  <c r="Q1060" i="8"/>
  <c r="R1060" i="8"/>
  <c r="Q1061" i="8"/>
  <c r="R1061" i="8"/>
  <c r="Q1062" i="8"/>
  <c r="R1062" i="8"/>
  <c r="Q1063" i="8"/>
  <c r="R1063" i="8"/>
  <c r="Q1064" i="8"/>
  <c r="R1064" i="8"/>
  <c r="Q1065" i="8"/>
  <c r="R1065" i="8"/>
  <c r="Q1066" i="8"/>
  <c r="R1066" i="8"/>
  <c r="Q1067" i="8"/>
  <c r="R1067" i="8"/>
  <c r="Q1068" i="8"/>
  <c r="R1068" i="8"/>
  <c r="Q1069" i="8"/>
  <c r="R1069" i="8"/>
  <c r="Q1070" i="8"/>
  <c r="R1070" i="8"/>
  <c r="Q1071" i="8"/>
  <c r="R1071" i="8"/>
  <c r="Q1072" i="8"/>
  <c r="R1072" i="8"/>
  <c r="Q1073" i="8"/>
  <c r="R1073" i="8"/>
  <c r="Q1074" i="8"/>
  <c r="R1074" i="8"/>
  <c r="Q1075" i="8"/>
  <c r="R1075" i="8"/>
  <c r="Q1076" i="8"/>
  <c r="R1076" i="8"/>
  <c r="Q1077" i="8"/>
  <c r="R1077" i="8"/>
  <c r="Q1078" i="8"/>
  <c r="R1078" i="8"/>
  <c r="Q1079" i="8"/>
  <c r="R1079" i="8"/>
  <c r="Q1080" i="8"/>
  <c r="R1080" i="8"/>
  <c r="Q1081" i="8"/>
  <c r="R1081" i="8"/>
  <c r="Q1082" i="8"/>
  <c r="R1082" i="8"/>
  <c r="Q1083" i="8"/>
  <c r="R1083" i="8"/>
  <c r="Q1084" i="8"/>
  <c r="R1084" i="8"/>
  <c r="Q1085" i="8"/>
  <c r="R1085" i="8"/>
  <c r="Q1086" i="8"/>
  <c r="R1086" i="8"/>
  <c r="Q1087" i="8"/>
  <c r="R1087" i="8"/>
  <c r="Q1088" i="8"/>
  <c r="R1088" i="8"/>
  <c r="Q1089" i="8"/>
  <c r="R1089" i="8"/>
  <c r="Q1090" i="8"/>
  <c r="R1090" i="8"/>
  <c r="Q1091" i="8"/>
  <c r="R1091" i="8"/>
  <c r="Q1092" i="8"/>
  <c r="R1092" i="8"/>
  <c r="Q1093" i="8"/>
  <c r="R1093" i="8"/>
  <c r="Q1094" i="8"/>
  <c r="R1094" i="8"/>
  <c r="Q1095" i="8"/>
  <c r="R1095" i="8"/>
  <c r="Q1096" i="8"/>
  <c r="R1096" i="8"/>
  <c r="Q1097" i="8"/>
  <c r="R1097" i="8"/>
  <c r="Q1098" i="8"/>
  <c r="R1098" i="8"/>
  <c r="Q1099" i="8"/>
  <c r="R1099" i="8"/>
  <c r="Q1100" i="8"/>
  <c r="R1100" i="8"/>
  <c r="Q1101" i="8"/>
  <c r="R1101" i="8"/>
  <c r="Q1102" i="8"/>
  <c r="R1102" i="8"/>
  <c r="Q1103" i="8"/>
  <c r="R1103" i="8"/>
  <c r="Q1104" i="8"/>
  <c r="R1104" i="8"/>
  <c r="Q1105" i="8"/>
  <c r="R1105" i="8"/>
  <c r="Q1106" i="8"/>
  <c r="R1106" i="8"/>
  <c r="Q1107" i="8"/>
  <c r="R1107" i="8"/>
  <c r="Q1108" i="8"/>
  <c r="R1108" i="8"/>
  <c r="Q1109" i="8"/>
  <c r="R1109" i="8"/>
  <c r="Q1110" i="8"/>
  <c r="R1110" i="8"/>
  <c r="Q1111" i="8"/>
  <c r="R1111" i="8"/>
  <c r="Q1112" i="8"/>
  <c r="R1112" i="8"/>
  <c r="Q1113" i="8"/>
  <c r="R1113" i="8"/>
  <c r="Q1114" i="8"/>
  <c r="R1114" i="8"/>
  <c r="Q1115" i="8"/>
  <c r="R1115" i="8"/>
  <c r="Q1116" i="8"/>
  <c r="R1116" i="8"/>
  <c r="Q1117" i="8"/>
  <c r="R1117" i="8"/>
  <c r="Q1118" i="8"/>
  <c r="R1118" i="8"/>
  <c r="Q1119" i="8"/>
  <c r="R1119" i="8"/>
  <c r="Q1120" i="8"/>
  <c r="R1120" i="8"/>
  <c r="Q1121" i="8"/>
  <c r="R1121" i="8"/>
  <c r="Q1122" i="8"/>
  <c r="R1122" i="8"/>
  <c r="Q1123" i="8"/>
  <c r="R1123" i="8"/>
  <c r="Q1124" i="8"/>
  <c r="R1124" i="8"/>
  <c r="Q1125" i="8"/>
  <c r="R1125" i="8"/>
  <c r="Q1126" i="8"/>
  <c r="R1126" i="8"/>
  <c r="Q1127" i="8"/>
  <c r="R1127" i="8"/>
  <c r="Q1128" i="8"/>
  <c r="R1128" i="8"/>
  <c r="Q1129" i="8"/>
  <c r="R1129" i="8"/>
  <c r="Q1130" i="8"/>
  <c r="R1130" i="8"/>
  <c r="Q1131" i="8"/>
  <c r="R1131" i="8"/>
  <c r="Q1132" i="8"/>
  <c r="R1132" i="8"/>
  <c r="Q1133" i="8"/>
  <c r="R1133" i="8"/>
  <c r="Q1134" i="8"/>
  <c r="R1134" i="8"/>
  <c r="Q1135" i="8"/>
  <c r="R1135" i="8"/>
  <c r="Q1136" i="8"/>
  <c r="R1136" i="8"/>
  <c r="Q1137" i="8"/>
  <c r="R1137" i="8"/>
  <c r="Q1138" i="8"/>
  <c r="R1138" i="8"/>
  <c r="Q1139" i="8"/>
  <c r="R1139" i="8"/>
  <c r="Q1140" i="8"/>
  <c r="R1140" i="8"/>
  <c r="Q1141" i="8"/>
  <c r="R1141" i="8"/>
  <c r="Q1142" i="8"/>
  <c r="R1142" i="8"/>
  <c r="Q1143" i="8"/>
  <c r="R1143" i="8"/>
  <c r="Q1144" i="8"/>
  <c r="R1144" i="8"/>
  <c r="Q1145" i="8"/>
  <c r="R1145" i="8"/>
  <c r="Q1146" i="8"/>
  <c r="R1146" i="8"/>
  <c r="Q1147" i="8"/>
  <c r="R1147" i="8"/>
  <c r="Q1148" i="8"/>
  <c r="R1148" i="8"/>
  <c r="Q1149" i="8"/>
  <c r="R1149" i="8"/>
  <c r="Q1150" i="8"/>
  <c r="R1150" i="8"/>
  <c r="Q1151" i="8"/>
  <c r="R1151" i="8"/>
  <c r="Q1152" i="8"/>
  <c r="R1152" i="8"/>
  <c r="Q1153" i="8"/>
  <c r="R1153" i="8"/>
  <c r="Q1154" i="8"/>
  <c r="R1154" i="8"/>
  <c r="Q1155" i="8"/>
  <c r="R1155" i="8"/>
  <c r="Q1156" i="8"/>
  <c r="R1156" i="8"/>
  <c r="Q1157" i="8"/>
  <c r="R1157" i="8"/>
  <c r="Q1158" i="8"/>
  <c r="R1158" i="8"/>
  <c r="Q1159" i="8"/>
  <c r="R1159" i="8"/>
  <c r="Q1160" i="8"/>
  <c r="R1160" i="8"/>
  <c r="Q1161" i="8"/>
  <c r="R1161" i="8"/>
  <c r="Q1162" i="8"/>
  <c r="R1162" i="8"/>
  <c r="Q1163" i="8"/>
  <c r="R1163" i="8"/>
  <c r="Q1164" i="8"/>
  <c r="R1164" i="8"/>
  <c r="Q1165" i="8"/>
  <c r="R1165" i="8"/>
  <c r="Q1166" i="8"/>
  <c r="R1166" i="8"/>
  <c r="Q1167" i="8"/>
  <c r="R1167" i="8"/>
  <c r="Q1168" i="8"/>
  <c r="R1168" i="8"/>
  <c r="Q1169" i="8"/>
  <c r="R1169" i="8"/>
  <c r="Q1170" i="8"/>
  <c r="R1170" i="8"/>
  <c r="Q1171" i="8"/>
  <c r="R1171" i="8"/>
  <c r="Q1172" i="8"/>
  <c r="R1172" i="8"/>
  <c r="Q1173" i="8"/>
  <c r="R1173" i="8"/>
  <c r="Q1174" i="8"/>
  <c r="R1174" i="8"/>
  <c r="Q1175" i="8"/>
  <c r="R1175" i="8"/>
  <c r="Q1176" i="8"/>
  <c r="R1176" i="8"/>
  <c r="Q1177" i="8"/>
  <c r="R1177" i="8"/>
  <c r="Q1178" i="8"/>
  <c r="R1178" i="8"/>
  <c r="Q1179" i="8"/>
  <c r="R1179" i="8"/>
  <c r="Q1180" i="8"/>
  <c r="R1180" i="8"/>
  <c r="Q1181" i="8"/>
  <c r="R1181" i="8"/>
  <c r="Q1182" i="8"/>
  <c r="R1182" i="8"/>
  <c r="Q1183" i="8"/>
  <c r="R1183" i="8"/>
  <c r="Q1184" i="8"/>
  <c r="R1184" i="8"/>
  <c r="Q1185" i="8"/>
  <c r="R1185" i="8"/>
  <c r="Q1186" i="8"/>
  <c r="R1186" i="8"/>
  <c r="Q1187" i="8"/>
  <c r="R1187" i="8"/>
  <c r="Q1188" i="8"/>
  <c r="R1188" i="8"/>
  <c r="Q1189" i="8"/>
  <c r="R1189" i="8"/>
  <c r="Q1190" i="8"/>
  <c r="R1190" i="8"/>
  <c r="Q1191" i="8"/>
  <c r="R1191" i="8"/>
  <c r="Q1192" i="8"/>
  <c r="R1192" i="8"/>
  <c r="Q1193" i="8"/>
  <c r="R1193" i="8"/>
  <c r="Q1194" i="8"/>
  <c r="R1194" i="8"/>
  <c r="Q1195" i="8"/>
  <c r="R1195" i="8"/>
  <c r="Q1196" i="8"/>
  <c r="R1196" i="8"/>
  <c r="Q1197" i="8"/>
  <c r="R1197" i="8"/>
  <c r="Q1198" i="8"/>
  <c r="R1198" i="8"/>
  <c r="Q1199" i="8"/>
  <c r="R1199" i="8"/>
  <c r="Q1200" i="8"/>
  <c r="R1200" i="8"/>
  <c r="Q1201" i="8"/>
  <c r="R1201" i="8"/>
  <c r="Q1202" i="8"/>
  <c r="R1202" i="8"/>
  <c r="Q1203" i="8"/>
  <c r="R1203" i="8"/>
  <c r="Q1204" i="8"/>
  <c r="R1204" i="8"/>
  <c r="Q1205" i="8"/>
  <c r="R1205" i="8"/>
  <c r="Q1206" i="8"/>
  <c r="R1206" i="8"/>
  <c r="Q1207" i="8"/>
  <c r="R1207" i="8"/>
  <c r="Q1208" i="8"/>
  <c r="R1208" i="8"/>
  <c r="Q1209" i="8"/>
  <c r="R1209" i="8"/>
  <c r="Q1210" i="8"/>
  <c r="R1210" i="8"/>
  <c r="Q1211" i="8"/>
  <c r="R1211" i="8"/>
  <c r="Q1212" i="8"/>
  <c r="R1212" i="8"/>
  <c r="Q1213" i="8"/>
  <c r="R1213" i="8"/>
  <c r="Q1214" i="8"/>
  <c r="R1214" i="8"/>
  <c r="Q1215" i="8"/>
  <c r="R1215" i="8"/>
  <c r="Q1216" i="8"/>
  <c r="R1216" i="8"/>
  <c r="Q1217" i="8"/>
  <c r="R1217" i="8"/>
  <c r="Q1218" i="8"/>
  <c r="R1218" i="8"/>
  <c r="Q1219" i="8"/>
  <c r="R1219" i="8"/>
  <c r="Q1220" i="8"/>
  <c r="R1220" i="8"/>
  <c r="Q1221" i="8"/>
  <c r="R1221" i="8"/>
  <c r="Q1222" i="8"/>
  <c r="R1222" i="8"/>
  <c r="Q1223" i="8"/>
  <c r="R1223" i="8"/>
  <c r="Q1224" i="8"/>
  <c r="R1224" i="8"/>
  <c r="Q1225" i="8"/>
  <c r="R1225" i="8"/>
  <c r="Q1226" i="8"/>
  <c r="R1226" i="8"/>
  <c r="Q1227" i="8"/>
  <c r="R1227" i="8"/>
  <c r="Q1228" i="8"/>
  <c r="R1228" i="8"/>
  <c r="Q1229" i="8"/>
  <c r="R1229" i="8"/>
  <c r="Q1230" i="8"/>
  <c r="R1230" i="8"/>
  <c r="Q1231" i="8"/>
  <c r="R1231" i="8"/>
  <c r="Q1232" i="8"/>
  <c r="R1232" i="8"/>
  <c r="Q1233" i="8"/>
  <c r="R1233" i="8"/>
  <c r="Q1234" i="8"/>
  <c r="R1234" i="8"/>
  <c r="Q1235" i="8"/>
  <c r="R1235" i="8"/>
  <c r="Q1236" i="8"/>
  <c r="R1236" i="8"/>
  <c r="Q1237" i="8"/>
  <c r="R1237" i="8"/>
  <c r="Q1238" i="8"/>
  <c r="R1238" i="8"/>
  <c r="Q1239" i="8"/>
  <c r="R1239" i="8"/>
  <c r="Q1240" i="8"/>
  <c r="R1240" i="8"/>
  <c r="Q1241" i="8"/>
  <c r="R1241" i="8"/>
  <c r="Q1242" i="8"/>
  <c r="R1242" i="8"/>
  <c r="Q1243" i="8"/>
  <c r="R1243" i="8"/>
  <c r="Q1244" i="8"/>
  <c r="R1244" i="8"/>
  <c r="Q1245" i="8"/>
  <c r="R1245" i="8"/>
  <c r="Q1246" i="8"/>
  <c r="R1246" i="8"/>
  <c r="Q1247" i="8"/>
  <c r="R1247" i="8"/>
  <c r="Q1248" i="8"/>
  <c r="R1248" i="8"/>
  <c r="Q1249" i="8"/>
  <c r="R1249" i="8"/>
  <c r="Q1250" i="8"/>
  <c r="R1250" i="8"/>
  <c r="Q1251" i="8"/>
  <c r="R1251" i="8"/>
  <c r="Q1252" i="8"/>
  <c r="R1252" i="8"/>
  <c r="Q1253" i="8"/>
  <c r="R1253" i="8"/>
  <c r="Q1254" i="8"/>
  <c r="R1254" i="8"/>
  <c r="Q1255" i="8"/>
  <c r="R1255" i="8"/>
  <c r="Q1256" i="8"/>
  <c r="R1256" i="8"/>
  <c r="Q1257" i="8"/>
  <c r="R1257" i="8"/>
  <c r="Q1258" i="8"/>
  <c r="R1258" i="8"/>
  <c r="Q1259" i="8"/>
  <c r="R1259" i="8"/>
  <c r="Q1260" i="8"/>
  <c r="R1260" i="8"/>
  <c r="Q1261" i="8"/>
  <c r="R1261" i="8"/>
  <c r="Q1262" i="8"/>
  <c r="R1262" i="8"/>
  <c r="Q1263" i="8"/>
  <c r="R1263" i="8"/>
  <c r="Q1264" i="8"/>
  <c r="R1264" i="8"/>
  <c r="Q1265" i="8"/>
  <c r="R1265" i="8"/>
  <c r="Q1266" i="8"/>
  <c r="R1266" i="8"/>
  <c r="Q1267" i="8"/>
  <c r="R1267" i="8"/>
  <c r="Q1268" i="8"/>
  <c r="R1268" i="8"/>
  <c r="Q1269" i="8"/>
  <c r="R1269" i="8"/>
  <c r="Q1270" i="8"/>
  <c r="R1270" i="8"/>
  <c r="Q1271" i="8"/>
  <c r="R1271" i="8"/>
  <c r="Q1272" i="8"/>
  <c r="R1272" i="8"/>
  <c r="Q1273" i="8"/>
  <c r="R1273" i="8"/>
  <c r="Q1274" i="8"/>
  <c r="R1274" i="8"/>
  <c r="Q1275" i="8"/>
  <c r="R1275" i="8"/>
  <c r="Q1276" i="8"/>
  <c r="R1276" i="8"/>
  <c r="Q1277" i="8"/>
  <c r="R1277" i="8"/>
  <c r="Q1278" i="8"/>
  <c r="R1278" i="8"/>
  <c r="Q1279" i="8"/>
  <c r="R1279" i="8"/>
  <c r="Q1280" i="8"/>
  <c r="R1280" i="8"/>
  <c r="Q1281" i="8"/>
  <c r="R1281" i="8"/>
  <c r="Q1282" i="8"/>
  <c r="R1282" i="8"/>
  <c r="Q1283" i="8"/>
  <c r="R1283" i="8"/>
  <c r="Q1284" i="8"/>
  <c r="R1284" i="8"/>
  <c r="Q1285" i="8"/>
  <c r="R1285" i="8"/>
  <c r="Q1286" i="8"/>
  <c r="R1286" i="8"/>
  <c r="Q1287" i="8"/>
  <c r="R1287" i="8"/>
  <c r="Q1288" i="8"/>
  <c r="R1288" i="8"/>
  <c r="Q1289" i="8"/>
  <c r="R1289" i="8"/>
  <c r="Q1290" i="8"/>
  <c r="R1290" i="8"/>
  <c r="Q1291" i="8"/>
  <c r="R1291" i="8"/>
  <c r="Q1292" i="8"/>
  <c r="R1292" i="8"/>
  <c r="Q1293" i="8"/>
  <c r="R1293" i="8"/>
  <c r="Q1294" i="8"/>
  <c r="R1294" i="8"/>
  <c r="Q1295" i="8"/>
  <c r="R1295" i="8"/>
  <c r="Q1296" i="8"/>
  <c r="R1296" i="8"/>
  <c r="Q1297" i="8"/>
  <c r="R1297" i="8"/>
  <c r="Q1298" i="8"/>
  <c r="R1298" i="8"/>
  <c r="Q1299" i="8"/>
  <c r="R1299" i="8"/>
  <c r="Q1300" i="8"/>
  <c r="R1300" i="8"/>
  <c r="Q1301" i="8"/>
  <c r="R1301" i="8"/>
  <c r="Q1302" i="8"/>
  <c r="R1302" i="8"/>
  <c r="Q1303" i="8"/>
  <c r="R1303" i="8"/>
  <c r="Q1304" i="8"/>
  <c r="R1304" i="8"/>
  <c r="Q1305" i="8"/>
  <c r="R1305" i="8"/>
  <c r="Q1306" i="8"/>
  <c r="R1306" i="8"/>
  <c r="Q1307" i="8"/>
  <c r="Q1308" i="8"/>
  <c r="R1308" i="8"/>
  <c r="Q1309" i="8"/>
  <c r="R1309" i="8"/>
  <c r="Q1310" i="8"/>
  <c r="R1310" i="8"/>
  <c r="Q1311" i="8"/>
  <c r="R1311" i="8"/>
  <c r="Q1312" i="8"/>
  <c r="R1312" i="8"/>
  <c r="Q1313" i="8"/>
  <c r="R1313" i="8"/>
  <c r="Q1314" i="8"/>
  <c r="R1314" i="8"/>
  <c r="Q1315" i="8"/>
  <c r="R1315" i="8"/>
  <c r="Q1316" i="8"/>
  <c r="R1316" i="8"/>
  <c r="Q1317" i="8"/>
  <c r="R1317" i="8"/>
  <c r="Q1318" i="8"/>
  <c r="R1318" i="8"/>
  <c r="Q1319" i="8"/>
  <c r="R1319" i="8"/>
  <c r="Q1320" i="8"/>
  <c r="R1320" i="8"/>
  <c r="Q1321" i="8"/>
  <c r="R1321" i="8"/>
  <c r="Q1322" i="8"/>
  <c r="R1322" i="8"/>
  <c r="Q1323" i="8"/>
  <c r="R1323" i="8"/>
  <c r="Q1324" i="8"/>
  <c r="R1324" i="8"/>
  <c r="Q1325" i="8"/>
  <c r="R1325" i="8"/>
  <c r="Q1326" i="8"/>
  <c r="R1326" i="8"/>
  <c r="Q1327" i="8"/>
  <c r="R1327" i="8"/>
  <c r="Q1328" i="8"/>
  <c r="R1328" i="8"/>
  <c r="Q1329" i="8"/>
  <c r="R1329" i="8"/>
  <c r="Q1330" i="8"/>
  <c r="R1330" i="8"/>
  <c r="Q1331" i="8"/>
  <c r="R1331" i="8"/>
  <c r="Q1332" i="8"/>
  <c r="R1332" i="8"/>
  <c r="Q1333" i="8"/>
  <c r="R1333" i="8"/>
  <c r="Q1334" i="8"/>
  <c r="R1334" i="8"/>
  <c r="Q1335" i="8"/>
  <c r="R1335" i="8"/>
  <c r="Q1336" i="8"/>
  <c r="R1336" i="8"/>
  <c r="Q1337" i="8"/>
  <c r="R1337" i="8"/>
  <c r="Q1338" i="8"/>
  <c r="R1338" i="8"/>
  <c r="Q1339" i="8"/>
  <c r="R1339" i="8"/>
  <c r="Q1340" i="8"/>
  <c r="R1340" i="8"/>
  <c r="Q1341" i="8"/>
  <c r="R1341" i="8"/>
  <c r="Q1342" i="8"/>
  <c r="R1342" i="8"/>
  <c r="Q1343" i="8"/>
  <c r="R1343" i="8"/>
  <c r="Q1344" i="8"/>
  <c r="R1344" i="8"/>
  <c r="Q1345" i="8"/>
  <c r="R1345" i="8"/>
  <c r="Q1346" i="8"/>
  <c r="R1346" i="8"/>
  <c r="Q1347" i="8"/>
  <c r="R1347" i="8"/>
  <c r="Q1348" i="8"/>
  <c r="R1348" i="8"/>
  <c r="Q1349" i="8"/>
  <c r="R1349" i="8"/>
  <c r="Q1350" i="8"/>
  <c r="R1350" i="8"/>
  <c r="Q1351" i="8"/>
  <c r="R1351" i="8"/>
  <c r="Q1352" i="8"/>
  <c r="R1352" i="8"/>
  <c r="Q1353" i="8"/>
  <c r="R1353" i="8"/>
  <c r="Q1354" i="8"/>
  <c r="R1354" i="8"/>
  <c r="Q1355" i="8"/>
  <c r="R1355" i="8"/>
  <c r="Q1356" i="8"/>
  <c r="R1356" i="8"/>
  <c r="Q1357" i="8"/>
  <c r="R1357" i="8"/>
  <c r="Q1358" i="8"/>
  <c r="R1358" i="8"/>
  <c r="Q1359" i="8"/>
  <c r="R1359" i="8"/>
  <c r="Q1360" i="8"/>
  <c r="R1360" i="8"/>
  <c r="Q1361" i="8"/>
  <c r="R1361" i="8"/>
  <c r="Q1362" i="8"/>
  <c r="R1362" i="8"/>
  <c r="Q1363" i="8"/>
  <c r="R1363" i="8"/>
  <c r="Q1364" i="8"/>
  <c r="R1364" i="8"/>
  <c r="Q1365" i="8"/>
  <c r="R1365" i="8"/>
  <c r="Q1366" i="8"/>
  <c r="R1366" i="8"/>
  <c r="Q1367" i="8"/>
  <c r="R1367" i="8"/>
  <c r="Q1368" i="8"/>
  <c r="R1368" i="8"/>
  <c r="Q1369" i="8"/>
  <c r="R1369" i="8"/>
  <c r="Q1370" i="8"/>
  <c r="R1370" i="8"/>
  <c r="Q1371" i="8"/>
  <c r="R1371" i="8"/>
  <c r="Q1372" i="8"/>
  <c r="R1372" i="8"/>
  <c r="Q1373" i="8"/>
  <c r="R1373" i="8"/>
  <c r="Q1374" i="8"/>
  <c r="R1374" i="8"/>
  <c r="Q1375" i="8"/>
  <c r="R1375" i="8"/>
  <c r="Q1376" i="8"/>
  <c r="R1376" i="8"/>
  <c r="Q1377" i="8"/>
  <c r="R1377" i="8"/>
  <c r="Q1378" i="8"/>
  <c r="R1378" i="8"/>
  <c r="Q1379" i="8"/>
  <c r="R1379" i="8"/>
  <c r="Q1380" i="8"/>
  <c r="R1380" i="8"/>
  <c r="Q1381" i="8"/>
  <c r="R1381" i="8"/>
  <c r="Q1382" i="8"/>
  <c r="R1382" i="8"/>
  <c r="Q1383" i="8"/>
  <c r="R1383" i="8"/>
  <c r="Q1384" i="8"/>
  <c r="R1384" i="8"/>
  <c r="Q1385" i="8"/>
  <c r="R1385" i="8"/>
  <c r="Q1386" i="8"/>
  <c r="R1386" i="8"/>
  <c r="Q1387" i="8"/>
  <c r="R1387" i="8"/>
  <c r="Q1388" i="8"/>
  <c r="R1388" i="8"/>
  <c r="Q1389" i="8"/>
  <c r="R1389" i="8"/>
  <c r="Q1390" i="8"/>
  <c r="R1390" i="8"/>
  <c r="Q1391" i="8"/>
  <c r="R1391" i="8"/>
  <c r="Q1392" i="8"/>
  <c r="R1392" i="8"/>
  <c r="Q1393" i="8"/>
  <c r="R1393" i="8"/>
  <c r="Q1394" i="8"/>
  <c r="R1394" i="8"/>
  <c r="Q1395" i="8"/>
  <c r="R1395" i="8"/>
  <c r="Q1396" i="8"/>
  <c r="R1396" i="8"/>
  <c r="Q1397" i="8"/>
  <c r="R1397" i="8"/>
  <c r="Q1398" i="8"/>
  <c r="R1398" i="8"/>
  <c r="Q1399" i="8"/>
  <c r="R1399" i="8"/>
  <c r="Q1400" i="8"/>
  <c r="R1400" i="8"/>
  <c r="Q1401" i="8"/>
  <c r="R1401" i="8"/>
  <c r="Q1402" i="8"/>
  <c r="R1402" i="8"/>
  <c r="Q1403" i="8"/>
  <c r="R1403" i="8"/>
  <c r="Q1404" i="8"/>
  <c r="R1404" i="8"/>
  <c r="Q1405" i="8"/>
  <c r="R1405" i="8"/>
  <c r="Q1406" i="8"/>
  <c r="R1406" i="8"/>
  <c r="Q1407" i="8"/>
  <c r="R1407" i="8"/>
  <c r="Q1408" i="8"/>
  <c r="R1408" i="8"/>
  <c r="Q1409" i="8"/>
  <c r="R1409" i="8"/>
  <c r="Q1410" i="8"/>
  <c r="R1410" i="8"/>
  <c r="Q1411" i="8"/>
  <c r="R1411" i="8"/>
  <c r="Q1412" i="8"/>
  <c r="R1412" i="8"/>
  <c r="Q1413" i="8"/>
  <c r="R1413" i="8"/>
  <c r="Q1414" i="8"/>
  <c r="R1414" i="8"/>
  <c r="Q1415" i="8"/>
  <c r="R1415" i="8"/>
  <c r="Q1416" i="8"/>
  <c r="R1416" i="8"/>
  <c r="Q1417" i="8"/>
  <c r="R1417" i="8"/>
  <c r="Q1418" i="8"/>
  <c r="R1418" i="8"/>
  <c r="Q1419" i="8"/>
  <c r="R1419" i="8"/>
  <c r="Q1420" i="8"/>
  <c r="R1420" i="8"/>
  <c r="Q1421" i="8"/>
  <c r="R1421" i="8"/>
  <c r="Q1422" i="8"/>
  <c r="R1422" i="8"/>
  <c r="Q1423" i="8"/>
  <c r="R1423" i="8"/>
  <c r="Q1424" i="8"/>
  <c r="R1424" i="8"/>
  <c r="Q1425" i="8"/>
  <c r="R1425" i="8"/>
  <c r="Q1426" i="8"/>
  <c r="R1426" i="8"/>
  <c r="Q1427" i="8"/>
  <c r="R1427" i="8"/>
  <c r="Q1428" i="8"/>
  <c r="R1428" i="8"/>
  <c r="Q1429" i="8"/>
  <c r="R1429" i="8"/>
  <c r="Q1430" i="8"/>
  <c r="R1430" i="8"/>
  <c r="Q1431" i="8"/>
  <c r="R1431" i="8"/>
  <c r="Q1432" i="8"/>
  <c r="R1432" i="8"/>
  <c r="Q1433" i="8"/>
  <c r="R1433" i="8"/>
  <c r="Q1434" i="8"/>
  <c r="R1434" i="8"/>
  <c r="Q1435" i="8"/>
  <c r="R1435" i="8"/>
  <c r="Q1436" i="8"/>
  <c r="R1436" i="8"/>
  <c r="Q1437" i="8"/>
  <c r="R1437" i="8"/>
  <c r="Q1438" i="8"/>
  <c r="R1438" i="8"/>
  <c r="Q1439" i="8"/>
  <c r="R1439" i="8"/>
  <c r="Q1440" i="8"/>
  <c r="R1440" i="8"/>
  <c r="Q1441" i="8"/>
  <c r="R1441" i="8"/>
  <c r="Q1442" i="8"/>
  <c r="R1442" i="8"/>
  <c r="Q1443" i="8"/>
  <c r="R1443" i="8"/>
  <c r="Q1444" i="8"/>
  <c r="R1444" i="8"/>
  <c r="Q1445" i="8"/>
  <c r="R1445" i="8"/>
  <c r="Q1446" i="8"/>
  <c r="R1446" i="8"/>
  <c r="Q1447" i="8"/>
  <c r="R1447" i="8"/>
  <c r="Q1448" i="8"/>
  <c r="R1448" i="8"/>
  <c r="Q1449" i="8"/>
  <c r="R1449" i="8"/>
  <c r="Q1450" i="8"/>
  <c r="R1450" i="8"/>
  <c r="Q1451" i="8"/>
  <c r="R1451" i="8"/>
  <c r="Q1452" i="8"/>
  <c r="R1452" i="8"/>
  <c r="Q1453" i="8"/>
  <c r="R1453" i="8"/>
  <c r="Q1454" i="8"/>
  <c r="R1454" i="8"/>
  <c r="Q1455" i="8"/>
  <c r="R1455" i="8"/>
  <c r="Q1456" i="8"/>
  <c r="R1456" i="8"/>
  <c r="Q1457" i="8"/>
  <c r="R1457" i="8"/>
  <c r="Q1458" i="8"/>
  <c r="R1458" i="8"/>
  <c r="Q1459" i="8"/>
  <c r="R1459" i="8"/>
  <c r="Q1460" i="8"/>
  <c r="R1460" i="8"/>
  <c r="Q1461" i="8"/>
  <c r="R1461" i="8"/>
  <c r="Q1462" i="8"/>
  <c r="R1462" i="8"/>
  <c r="Q1463" i="8"/>
  <c r="R1463" i="8"/>
  <c r="Q1464" i="8"/>
  <c r="R1464" i="8"/>
  <c r="Q1465" i="8"/>
  <c r="R1465" i="8"/>
  <c r="Q1466" i="8"/>
  <c r="R1466" i="8"/>
  <c r="Q1467" i="8"/>
  <c r="R1467" i="8"/>
  <c r="Q1468" i="8"/>
  <c r="R1468" i="8"/>
  <c r="Q1469" i="8"/>
  <c r="R1469" i="8"/>
  <c r="Q1470" i="8"/>
  <c r="R1470" i="8"/>
  <c r="Q1471" i="8"/>
  <c r="R1471" i="8"/>
  <c r="Q1472" i="8"/>
  <c r="R1472" i="8"/>
  <c r="Q1473" i="8"/>
  <c r="R1473" i="8"/>
  <c r="Q1474" i="8"/>
  <c r="R1474" i="8"/>
  <c r="Q1475" i="8"/>
  <c r="R1475" i="8"/>
  <c r="Q1476" i="8"/>
  <c r="R1476" i="8"/>
  <c r="Q1477" i="8"/>
  <c r="R1477" i="8"/>
  <c r="Q1478" i="8"/>
  <c r="R1478" i="8"/>
  <c r="Q1479" i="8"/>
  <c r="R1479" i="8"/>
  <c r="Q1480" i="8"/>
  <c r="R1480" i="8"/>
  <c r="Q1481" i="8"/>
  <c r="R1481" i="8"/>
  <c r="Q1482" i="8"/>
  <c r="R1482" i="8"/>
  <c r="Q1483" i="8"/>
  <c r="R1483" i="8"/>
  <c r="Q1484" i="8"/>
  <c r="R1484" i="8"/>
  <c r="Q1485" i="8"/>
  <c r="R1485" i="8"/>
  <c r="Q1486" i="8"/>
  <c r="R1486" i="8"/>
  <c r="Q1487" i="8"/>
  <c r="R1487" i="8"/>
  <c r="Q1488" i="8"/>
  <c r="R1488" i="8"/>
  <c r="Q1489" i="8"/>
  <c r="R1489" i="8"/>
  <c r="Q1490" i="8"/>
  <c r="R1490" i="8"/>
  <c r="Q1491" i="8"/>
  <c r="R1491" i="8"/>
  <c r="Q1492" i="8"/>
  <c r="R1492" i="8"/>
  <c r="Q1493" i="8"/>
  <c r="R1493" i="8"/>
  <c r="Q1494" i="8"/>
  <c r="R1494" i="8"/>
  <c r="Q1495" i="8"/>
  <c r="R1495" i="8"/>
  <c r="Q1496" i="8"/>
  <c r="R1496" i="8"/>
  <c r="Q1497" i="8"/>
  <c r="R1497" i="8"/>
  <c r="Q1498" i="8"/>
  <c r="R1498" i="8"/>
  <c r="Q1499" i="8"/>
  <c r="R1499" i="8"/>
  <c r="Q1500" i="8"/>
  <c r="R1500" i="8"/>
  <c r="Q1501" i="8"/>
  <c r="R1501" i="8"/>
  <c r="Q1502" i="8"/>
  <c r="R1502" i="8"/>
  <c r="Q1503" i="8"/>
  <c r="R1503" i="8"/>
  <c r="Q1504" i="8"/>
  <c r="R1504" i="8"/>
  <c r="Q1505" i="8"/>
  <c r="R1505" i="8"/>
  <c r="Q1506" i="8"/>
  <c r="R1506" i="8"/>
  <c r="Q1507" i="8"/>
  <c r="R1507" i="8"/>
  <c r="Q1508" i="8"/>
  <c r="R1508" i="8"/>
  <c r="Q1509" i="8"/>
  <c r="R1509" i="8"/>
  <c r="Q1510" i="8"/>
  <c r="R1510" i="8"/>
  <c r="Q1511" i="8"/>
  <c r="R1511" i="8"/>
  <c r="Q1512" i="8"/>
  <c r="R1512" i="8"/>
  <c r="Q1513" i="8"/>
  <c r="R1513" i="8"/>
  <c r="Q1514" i="8"/>
  <c r="R1514" i="8"/>
  <c r="Q1515" i="8"/>
  <c r="R1515" i="8"/>
  <c r="Q1516" i="8"/>
  <c r="R1516" i="8"/>
  <c r="Q1517" i="8"/>
  <c r="R1517" i="8"/>
  <c r="Q1518" i="8"/>
  <c r="R1518" i="8"/>
  <c r="Q1519" i="8"/>
  <c r="R1519" i="8"/>
  <c r="Q1520" i="8"/>
  <c r="R1520" i="8"/>
  <c r="Q1521" i="8"/>
  <c r="R1521" i="8"/>
  <c r="Q1522" i="8"/>
  <c r="R1522" i="8"/>
  <c r="Q1523" i="8"/>
  <c r="R1523" i="8"/>
  <c r="Q1524" i="8"/>
  <c r="R1524" i="8"/>
  <c r="Q1525" i="8"/>
  <c r="R1525" i="8"/>
  <c r="Q1526" i="8"/>
  <c r="R1526" i="8"/>
  <c r="Q1527" i="8"/>
  <c r="R1527" i="8"/>
  <c r="Q1528" i="8"/>
  <c r="R1528" i="8"/>
  <c r="Q1529" i="8"/>
  <c r="R1529" i="8"/>
  <c r="Q1530" i="8"/>
  <c r="R1530" i="8"/>
  <c r="Q1531" i="8"/>
  <c r="R1531" i="8"/>
  <c r="Q1532" i="8"/>
  <c r="R1532" i="8"/>
  <c r="Q1533" i="8"/>
  <c r="R1533" i="8"/>
  <c r="Q1534" i="8"/>
  <c r="R1534" i="8"/>
  <c r="Q1535" i="8"/>
  <c r="R1535" i="8"/>
  <c r="Q1536" i="8"/>
  <c r="R1536" i="8"/>
  <c r="Q1537" i="8"/>
  <c r="R1537" i="8"/>
  <c r="Q1538" i="8"/>
  <c r="R1538" i="8"/>
  <c r="Q1539" i="8"/>
  <c r="R1539" i="8"/>
  <c r="Q1540" i="8"/>
  <c r="R1540" i="8"/>
  <c r="Q1541" i="8"/>
  <c r="R1541" i="8"/>
  <c r="Q1542" i="8"/>
  <c r="R1542" i="8"/>
  <c r="Q1543" i="8"/>
  <c r="R1543" i="8"/>
  <c r="Q1544" i="8"/>
  <c r="R1544" i="8"/>
  <c r="Q1545" i="8"/>
  <c r="R1545" i="8"/>
  <c r="Q1546" i="8"/>
  <c r="R1546" i="8"/>
  <c r="Q1547" i="8"/>
  <c r="R1547" i="8"/>
  <c r="Q1548" i="8"/>
  <c r="R1548" i="8"/>
  <c r="Q1549" i="8"/>
  <c r="R1549" i="8"/>
  <c r="Q1550" i="8"/>
  <c r="R1550" i="8"/>
  <c r="Q1551" i="8"/>
  <c r="R1551" i="8"/>
  <c r="Q1552" i="8"/>
  <c r="R1552" i="8"/>
  <c r="Q1553" i="8"/>
  <c r="R1553" i="8"/>
  <c r="Q1554" i="8"/>
  <c r="R1554" i="8"/>
  <c r="Q1555" i="8"/>
  <c r="R1555" i="8"/>
  <c r="Q1556" i="8"/>
  <c r="R1556" i="8"/>
  <c r="Q1557" i="8"/>
  <c r="R1557" i="8"/>
  <c r="Q1558" i="8"/>
  <c r="R1558" i="8"/>
  <c r="Q1559" i="8"/>
  <c r="R1559" i="8"/>
  <c r="Q1560" i="8"/>
  <c r="R1560" i="8"/>
  <c r="Q1561" i="8"/>
  <c r="R1561" i="8"/>
  <c r="Q1562" i="8"/>
  <c r="R1562" i="8"/>
  <c r="Q1563" i="8"/>
  <c r="R1563" i="8"/>
  <c r="Q1564" i="8"/>
  <c r="R1564" i="8"/>
  <c r="Q1565" i="8"/>
  <c r="R1565" i="8"/>
  <c r="Q1566" i="8"/>
  <c r="R1566" i="8"/>
  <c r="Q1567" i="8"/>
  <c r="R1567" i="8"/>
  <c r="Q1568" i="8"/>
  <c r="R1568" i="8"/>
  <c r="Q1569" i="8"/>
  <c r="R1569" i="8"/>
  <c r="Q1570" i="8"/>
  <c r="R1570" i="8"/>
  <c r="Q1571" i="8"/>
  <c r="R1571" i="8"/>
  <c r="Q1572" i="8"/>
  <c r="R1572" i="8"/>
  <c r="Q1573" i="8"/>
  <c r="R1573" i="8"/>
  <c r="Q1574" i="8"/>
  <c r="R1574" i="8"/>
  <c r="Q1575" i="8"/>
  <c r="R1575" i="8"/>
  <c r="Q1576" i="8"/>
  <c r="R1576" i="8"/>
  <c r="Q1577" i="8"/>
  <c r="R1577" i="8"/>
  <c r="Q1578" i="8"/>
  <c r="R1578" i="8"/>
  <c r="Q1579" i="8"/>
  <c r="R1579" i="8"/>
  <c r="Q1580" i="8"/>
  <c r="R1580" i="8"/>
  <c r="Q1581" i="8"/>
  <c r="R1581" i="8"/>
  <c r="Q1582" i="8"/>
  <c r="R1582" i="8"/>
  <c r="Q1583" i="8"/>
  <c r="R1583" i="8"/>
  <c r="Q1584" i="8"/>
  <c r="R1584" i="8"/>
  <c r="Q1585" i="8"/>
  <c r="R1585" i="8"/>
  <c r="Q1586" i="8"/>
  <c r="R1586" i="8"/>
  <c r="Q1587" i="8"/>
  <c r="R1587" i="8"/>
  <c r="Q1588" i="8"/>
  <c r="R1588" i="8"/>
  <c r="Q1589" i="8"/>
  <c r="R1589" i="8"/>
  <c r="Q1590" i="8"/>
  <c r="R1590" i="8"/>
  <c r="Q1591" i="8"/>
  <c r="R1591" i="8"/>
  <c r="Q1592" i="8"/>
  <c r="R1592" i="8"/>
  <c r="Q1593" i="8"/>
  <c r="R1593" i="8"/>
  <c r="Q1594" i="8"/>
  <c r="R1594" i="8"/>
  <c r="Q1595" i="8"/>
  <c r="R1595" i="8"/>
  <c r="Q1596" i="8"/>
  <c r="R1596" i="8"/>
  <c r="Q1597" i="8"/>
  <c r="R1597" i="8"/>
  <c r="Q1598" i="8"/>
  <c r="R1598" i="8"/>
  <c r="Q1599" i="8"/>
  <c r="R1599" i="8"/>
  <c r="Q1600" i="8"/>
  <c r="R1600" i="8"/>
  <c r="Q1601" i="8"/>
  <c r="R1601" i="8"/>
  <c r="Q1602" i="8"/>
  <c r="R1602" i="8"/>
  <c r="Q1603" i="8"/>
  <c r="R1603" i="8"/>
  <c r="Q1604" i="8"/>
  <c r="R1604" i="8"/>
  <c r="Q1605" i="8"/>
  <c r="R1605" i="8"/>
  <c r="Q1606" i="8"/>
  <c r="R1606" i="8"/>
  <c r="Q1607" i="8"/>
  <c r="R1607" i="8"/>
  <c r="Q1608" i="8"/>
  <c r="R1608" i="8"/>
  <c r="Q1609" i="8"/>
  <c r="R1609" i="8"/>
  <c r="Q1610" i="8"/>
  <c r="R1610" i="8"/>
  <c r="Q1611" i="8"/>
  <c r="R1611" i="8"/>
  <c r="Q1612" i="8"/>
  <c r="R1612" i="8"/>
  <c r="Q1613" i="8"/>
  <c r="R1613" i="8"/>
  <c r="Q1614" i="8"/>
  <c r="R1614" i="8"/>
  <c r="Q1615" i="8"/>
  <c r="R1615" i="8"/>
  <c r="Q1616" i="8"/>
  <c r="R1616" i="8"/>
  <c r="Q1617" i="8"/>
  <c r="R1617" i="8"/>
  <c r="Q1618" i="8"/>
  <c r="R1618" i="8"/>
  <c r="Q1619" i="8"/>
  <c r="R1619" i="8"/>
  <c r="Q1620" i="8"/>
  <c r="R1620" i="8"/>
  <c r="Q1621" i="8"/>
  <c r="R1621" i="8"/>
  <c r="Q1622" i="8"/>
  <c r="R1622" i="8"/>
  <c r="Q1623" i="8"/>
  <c r="R1623" i="8"/>
  <c r="Q1624" i="8"/>
  <c r="R1624" i="8"/>
  <c r="Q1625" i="8"/>
  <c r="R1625" i="8"/>
  <c r="Q1626" i="8"/>
  <c r="R1626" i="8"/>
  <c r="Q1627" i="8"/>
  <c r="R1627" i="8"/>
  <c r="Q1628" i="8"/>
  <c r="R1628" i="8"/>
  <c r="Q1629" i="8"/>
  <c r="R1629" i="8"/>
  <c r="Q1630" i="8"/>
  <c r="R1630" i="8"/>
  <c r="Q1631" i="8"/>
  <c r="R1631" i="8"/>
  <c r="Q1632" i="8"/>
  <c r="R1632" i="8"/>
  <c r="Q1633" i="8"/>
  <c r="R1633" i="8"/>
  <c r="Q1634" i="8"/>
  <c r="R1634" i="8"/>
  <c r="Q1635" i="8"/>
  <c r="R1635" i="8"/>
  <c r="Q1636" i="8"/>
  <c r="R1636" i="8"/>
  <c r="Q1637" i="8"/>
  <c r="R1637" i="8"/>
  <c r="Q1638" i="8"/>
  <c r="R1638" i="8"/>
  <c r="Q1639" i="8"/>
  <c r="R1639" i="8"/>
  <c r="Q1640" i="8"/>
  <c r="R1640" i="8"/>
  <c r="Q1641" i="8"/>
  <c r="R1641" i="8"/>
  <c r="Q1642" i="8"/>
  <c r="R1642" i="8"/>
  <c r="Q1643" i="8"/>
  <c r="R1643" i="8"/>
  <c r="Q1644" i="8"/>
  <c r="R1644" i="8"/>
  <c r="Q1645" i="8"/>
  <c r="R1645" i="8"/>
  <c r="Q1646" i="8"/>
  <c r="R1646" i="8"/>
  <c r="Q1647" i="8"/>
  <c r="R1647" i="8"/>
  <c r="Q1648" i="8"/>
  <c r="R1648" i="8"/>
  <c r="Q1649" i="8"/>
  <c r="R1649" i="8"/>
  <c r="Q1650" i="8"/>
  <c r="R1650" i="8"/>
  <c r="Q1651" i="8"/>
  <c r="R1651" i="8"/>
  <c r="Q1652" i="8"/>
  <c r="R1652" i="8"/>
  <c r="Q1653" i="8"/>
  <c r="R1653" i="8"/>
  <c r="Q1654" i="8"/>
  <c r="R1654" i="8"/>
  <c r="Q1655" i="8"/>
  <c r="R1655" i="8"/>
  <c r="Q1656" i="8"/>
  <c r="R1656" i="8"/>
  <c r="Q1657" i="8"/>
  <c r="R1657" i="8"/>
  <c r="Q1658" i="8"/>
  <c r="R1658" i="8"/>
  <c r="Q1659" i="8"/>
  <c r="R1659" i="8"/>
  <c r="Q1660" i="8"/>
  <c r="R1660" i="8"/>
  <c r="Q1661" i="8"/>
  <c r="R1661" i="8"/>
  <c r="Q1662" i="8"/>
  <c r="R1662" i="8"/>
  <c r="Q1663" i="8"/>
  <c r="R1663" i="8"/>
  <c r="Q1664" i="8"/>
  <c r="R1664" i="8"/>
  <c r="Q1665" i="8"/>
  <c r="R1665" i="8"/>
  <c r="Q1666" i="8"/>
  <c r="R1666" i="8"/>
  <c r="Q1667" i="8"/>
  <c r="R1667" i="8"/>
  <c r="Q1668" i="8"/>
  <c r="R1668" i="8"/>
  <c r="Q1669" i="8"/>
  <c r="R1669" i="8"/>
  <c r="Q1670" i="8"/>
  <c r="R1670" i="8"/>
  <c r="Q1671" i="8"/>
  <c r="R1671" i="8"/>
  <c r="Q1672" i="8"/>
  <c r="R1672" i="8"/>
  <c r="Q1673" i="8"/>
  <c r="R1673" i="8"/>
  <c r="Q1674" i="8"/>
  <c r="R1674" i="8"/>
  <c r="Q1675" i="8"/>
  <c r="R1675" i="8"/>
  <c r="Q1676" i="8"/>
  <c r="R1676" i="8"/>
  <c r="Q1677" i="8"/>
  <c r="R1677" i="8"/>
  <c r="Q1678" i="8"/>
  <c r="R1678" i="8"/>
  <c r="Q1679" i="8"/>
  <c r="R1679" i="8"/>
  <c r="Q1680" i="8"/>
  <c r="R1680" i="8"/>
  <c r="Q1681" i="8"/>
  <c r="R1681" i="8"/>
  <c r="Q1682" i="8"/>
  <c r="R1682" i="8"/>
  <c r="Q1683" i="8"/>
  <c r="R1683" i="8"/>
  <c r="Q1684" i="8"/>
  <c r="R1684" i="8"/>
  <c r="Q1685" i="8"/>
  <c r="R1685" i="8"/>
  <c r="Q1686" i="8"/>
  <c r="R1686" i="8"/>
  <c r="Q1687" i="8"/>
  <c r="R1687" i="8"/>
  <c r="Q1688" i="8"/>
  <c r="R1688" i="8"/>
  <c r="Q1689" i="8"/>
  <c r="R1689" i="8"/>
  <c r="Q1690" i="8"/>
  <c r="R1690" i="8"/>
  <c r="Q1691" i="8"/>
  <c r="R1691" i="8"/>
  <c r="Q1692" i="8"/>
  <c r="R1692" i="8"/>
  <c r="Q1693" i="8"/>
  <c r="R1693" i="8"/>
  <c r="Q1694" i="8"/>
  <c r="R1694" i="8"/>
  <c r="Q1695" i="8"/>
  <c r="R1695" i="8"/>
  <c r="Q1696" i="8"/>
  <c r="R1696" i="8"/>
  <c r="Q1697" i="8"/>
  <c r="R1697" i="8"/>
  <c r="Q1698" i="8"/>
  <c r="R1698" i="8"/>
  <c r="Q1699" i="8"/>
  <c r="R1699" i="8"/>
  <c r="Q1700" i="8"/>
  <c r="R1700" i="8"/>
  <c r="Q1701" i="8"/>
  <c r="R1701" i="8"/>
  <c r="Q1702" i="8"/>
  <c r="R1702" i="8"/>
  <c r="Q1703" i="8"/>
  <c r="R1703" i="8"/>
  <c r="Q1704" i="8"/>
  <c r="R1704" i="8"/>
  <c r="Q1705" i="8"/>
  <c r="R1705" i="8"/>
  <c r="Q1706" i="8"/>
  <c r="R1706" i="8"/>
  <c r="Q1707" i="8"/>
  <c r="R1707" i="8"/>
  <c r="Q1708" i="8"/>
  <c r="R1708" i="8"/>
  <c r="Q1709" i="8"/>
  <c r="R1709" i="8"/>
  <c r="Q1710" i="8"/>
  <c r="R1710" i="8"/>
  <c r="Q1711" i="8"/>
  <c r="R1711" i="8"/>
  <c r="Q1712" i="8"/>
  <c r="R1712" i="8"/>
  <c r="Q1713" i="8"/>
  <c r="R1713" i="8"/>
  <c r="Q1714" i="8"/>
  <c r="R1714" i="8"/>
  <c r="Q1715" i="8"/>
  <c r="R1715" i="8"/>
  <c r="Q1716" i="8"/>
  <c r="R1716" i="8"/>
  <c r="Q1717" i="8"/>
  <c r="R1717" i="8"/>
  <c r="Q1718" i="8"/>
  <c r="R1718" i="8"/>
  <c r="Q1719" i="8"/>
  <c r="R1719" i="8"/>
  <c r="Q1720" i="8"/>
  <c r="R1720" i="8"/>
  <c r="Q1721" i="8"/>
  <c r="R1721" i="8"/>
  <c r="Q1722" i="8"/>
  <c r="R1722" i="8"/>
  <c r="Q1723" i="8"/>
  <c r="R1723" i="8"/>
  <c r="Q1724" i="8"/>
  <c r="R1724" i="8"/>
  <c r="Q1725" i="8"/>
  <c r="R1725" i="8"/>
  <c r="Q1726" i="8"/>
  <c r="R1726" i="8"/>
  <c r="Q1727" i="8"/>
  <c r="R1727" i="8"/>
  <c r="Q1728" i="8"/>
  <c r="R1728" i="8"/>
  <c r="Q1729" i="8"/>
  <c r="R1729" i="8"/>
  <c r="Q1730" i="8"/>
  <c r="R1730" i="8"/>
  <c r="Q1731" i="8"/>
  <c r="R1731" i="8"/>
  <c r="Q1732" i="8"/>
  <c r="R1732" i="8"/>
  <c r="Q1733" i="8"/>
  <c r="R1733" i="8"/>
  <c r="Q1734" i="8"/>
  <c r="R1734" i="8"/>
  <c r="Q1735" i="8"/>
  <c r="R1735" i="8"/>
  <c r="Q1736" i="8"/>
  <c r="R1736" i="8"/>
  <c r="Q1737" i="8"/>
  <c r="R1737" i="8"/>
  <c r="Q1738" i="8"/>
  <c r="R1738" i="8"/>
  <c r="Q1739" i="8"/>
  <c r="R1739" i="8"/>
  <c r="Q1740" i="8"/>
  <c r="R1740" i="8"/>
  <c r="Q1741" i="8"/>
  <c r="R1741" i="8"/>
  <c r="Q1742" i="8"/>
  <c r="R1742" i="8"/>
  <c r="Q1743" i="8"/>
  <c r="R1743" i="8"/>
  <c r="Q1744" i="8"/>
  <c r="R1744" i="8"/>
  <c r="Q1745" i="8"/>
  <c r="R1745" i="8"/>
  <c r="Q1746" i="8"/>
  <c r="R1746" i="8"/>
  <c r="Q1747" i="8"/>
  <c r="R1747" i="8"/>
  <c r="Q1748" i="8"/>
  <c r="R1748" i="8"/>
  <c r="Q1749" i="8"/>
  <c r="R1749" i="8"/>
  <c r="Q1750" i="8"/>
  <c r="R1750" i="8"/>
  <c r="Q1751" i="8"/>
  <c r="R1751" i="8"/>
  <c r="Q1752" i="8"/>
  <c r="R1752" i="8"/>
  <c r="Q1753" i="8"/>
  <c r="R1753" i="8"/>
  <c r="Q1754" i="8"/>
  <c r="R1754" i="8"/>
  <c r="Q1755" i="8"/>
  <c r="R1755" i="8"/>
  <c r="Q1756" i="8"/>
  <c r="R1756" i="8"/>
  <c r="Q1757" i="8"/>
  <c r="R1757" i="8"/>
  <c r="Q1758" i="8"/>
  <c r="R1758" i="8"/>
  <c r="Q1759" i="8"/>
  <c r="R1759" i="8"/>
  <c r="Q1760" i="8"/>
  <c r="R1760" i="8"/>
  <c r="Q1761" i="8"/>
  <c r="R1761" i="8"/>
  <c r="Q1762" i="8"/>
  <c r="R1762" i="8"/>
  <c r="Q1763" i="8"/>
  <c r="R1763" i="8"/>
  <c r="Q1764" i="8"/>
  <c r="R1764" i="8"/>
  <c r="Q1765" i="8"/>
  <c r="R1765" i="8"/>
  <c r="Q1766" i="8"/>
  <c r="R1766" i="8"/>
  <c r="Q1767" i="8"/>
  <c r="R1767" i="8"/>
  <c r="Q1768" i="8"/>
  <c r="R1768" i="8"/>
  <c r="Q1769" i="8"/>
  <c r="R1769" i="8"/>
  <c r="Q1770" i="8"/>
  <c r="R1770" i="8"/>
  <c r="Q1771" i="8"/>
  <c r="R1771" i="8"/>
  <c r="Q1772" i="8"/>
  <c r="R1772" i="8"/>
  <c r="Q1773" i="8"/>
  <c r="R1773" i="8"/>
  <c r="Q1774" i="8"/>
  <c r="R1774" i="8"/>
  <c r="Q1775" i="8"/>
  <c r="R1775" i="8"/>
  <c r="Q1776" i="8"/>
  <c r="R1776" i="8"/>
  <c r="Q1777" i="8"/>
  <c r="R1777" i="8"/>
  <c r="Q1778" i="8"/>
  <c r="R1778" i="8"/>
  <c r="Q1779" i="8"/>
  <c r="R1779" i="8"/>
  <c r="Q1780" i="8"/>
  <c r="R1780" i="8"/>
  <c r="Q1781" i="8"/>
  <c r="R1781" i="8"/>
  <c r="Q1782" i="8"/>
  <c r="R1782" i="8"/>
  <c r="Q1783" i="8"/>
  <c r="R1783" i="8"/>
  <c r="Q1784" i="8"/>
  <c r="R1784" i="8"/>
  <c r="Q1785" i="8"/>
  <c r="R1785" i="8"/>
  <c r="Q1786" i="8"/>
  <c r="R1786" i="8"/>
  <c r="Q1787" i="8"/>
  <c r="R1787" i="8"/>
  <c r="Q1788" i="8"/>
  <c r="R1788" i="8"/>
  <c r="Q1789" i="8"/>
  <c r="R1789" i="8"/>
  <c r="Q1790" i="8"/>
  <c r="R1790" i="8"/>
  <c r="Q1791" i="8"/>
  <c r="R1791" i="8"/>
  <c r="Q1792" i="8"/>
  <c r="R1792" i="8"/>
  <c r="Q1793" i="8"/>
  <c r="R1793" i="8"/>
  <c r="Q1794" i="8"/>
  <c r="R1794" i="8"/>
  <c r="Q1795" i="8"/>
  <c r="R1795" i="8"/>
  <c r="Q1796" i="8"/>
  <c r="R1796" i="8"/>
  <c r="Q1797" i="8"/>
  <c r="R1797" i="8"/>
  <c r="Q1798" i="8"/>
  <c r="R1798" i="8"/>
  <c r="Q1799" i="8"/>
  <c r="R1799" i="8"/>
  <c r="Q1800" i="8"/>
  <c r="R1800" i="8"/>
  <c r="Q1801" i="8"/>
  <c r="R1801" i="8"/>
  <c r="Q1802" i="8"/>
  <c r="R1802" i="8"/>
  <c r="Q1803" i="8"/>
  <c r="R1803" i="8"/>
  <c r="Q1804" i="8"/>
  <c r="R1804" i="8"/>
  <c r="Q1805" i="8"/>
  <c r="R1805" i="8"/>
  <c r="Q1806" i="8"/>
  <c r="R1806" i="8"/>
  <c r="Q1807" i="8"/>
  <c r="R1807" i="8"/>
  <c r="Q1808" i="8"/>
  <c r="R1808" i="8"/>
  <c r="Q1809" i="8"/>
  <c r="R1809" i="8"/>
  <c r="Q1810" i="8"/>
  <c r="R1810" i="8"/>
  <c r="Q1811" i="8"/>
  <c r="R1811" i="8"/>
  <c r="Q1812" i="8"/>
  <c r="R1812" i="8"/>
  <c r="Q1813" i="8"/>
  <c r="R1813" i="8"/>
  <c r="Q1814" i="8"/>
  <c r="R1814" i="8"/>
  <c r="Q1815" i="8"/>
  <c r="R1815" i="8"/>
  <c r="Q1816" i="8"/>
  <c r="R1816" i="8"/>
  <c r="Q1817" i="8"/>
  <c r="R1817" i="8"/>
  <c r="Q1818" i="8"/>
  <c r="R1818" i="8"/>
  <c r="Q1819" i="8"/>
  <c r="R1819" i="8"/>
  <c r="Q1820" i="8"/>
  <c r="R1820" i="8"/>
  <c r="Q1821" i="8"/>
  <c r="R1821" i="8"/>
  <c r="Q1822" i="8"/>
  <c r="R1822" i="8"/>
  <c r="Q1823" i="8"/>
  <c r="R1823" i="8"/>
  <c r="Q1824" i="8"/>
  <c r="R1824" i="8"/>
  <c r="Q1825" i="8"/>
  <c r="R1825" i="8"/>
  <c r="Q1826" i="8"/>
  <c r="R1826" i="8"/>
  <c r="Q1827" i="8"/>
  <c r="R1827" i="8"/>
  <c r="Q1828" i="8"/>
  <c r="R1828" i="8"/>
  <c r="Q1829" i="8"/>
  <c r="R1829" i="8"/>
  <c r="Q1830" i="8"/>
  <c r="R1830" i="8"/>
  <c r="Q1831" i="8"/>
  <c r="R1831" i="8"/>
  <c r="Q1832" i="8"/>
  <c r="R1832" i="8"/>
  <c r="Q1833" i="8"/>
  <c r="R1833" i="8"/>
  <c r="Q1834" i="8"/>
  <c r="R1834" i="8"/>
  <c r="Q1835" i="8"/>
  <c r="R1835" i="8"/>
  <c r="Q1836" i="8"/>
  <c r="R1836" i="8"/>
  <c r="Q1837" i="8"/>
  <c r="R1837" i="8"/>
  <c r="Q1838" i="8"/>
  <c r="R1838" i="8"/>
  <c r="Q1839" i="8"/>
  <c r="R1839" i="8"/>
  <c r="Q1840" i="8"/>
  <c r="R1840" i="8"/>
  <c r="Q1841" i="8"/>
  <c r="R1841" i="8"/>
  <c r="Q1842" i="8"/>
  <c r="R1842" i="8"/>
  <c r="Q1843" i="8"/>
  <c r="R1843" i="8"/>
  <c r="Q1844" i="8"/>
  <c r="R1844" i="8"/>
  <c r="Q1845" i="8"/>
  <c r="R1845" i="8"/>
  <c r="Q1846" i="8"/>
  <c r="R1846" i="8"/>
  <c r="Q1847" i="8"/>
  <c r="R1847" i="8"/>
  <c r="Q1848" i="8"/>
  <c r="R1848" i="8"/>
  <c r="Q1849" i="8"/>
  <c r="R1849" i="8"/>
  <c r="Q1850" i="8"/>
  <c r="R1850" i="8"/>
  <c r="Q1851" i="8"/>
  <c r="R1851" i="8"/>
  <c r="Q1852" i="8"/>
  <c r="R1852" i="8"/>
  <c r="Q1853" i="8"/>
  <c r="R1853" i="8"/>
  <c r="Q1854" i="8"/>
  <c r="R1854" i="8"/>
  <c r="Q1855" i="8"/>
  <c r="R1855" i="8"/>
  <c r="Q1856" i="8"/>
  <c r="R1856" i="8"/>
  <c r="Q1857" i="8"/>
  <c r="R1857" i="8"/>
  <c r="Q1858" i="8"/>
  <c r="R1858" i="8"/>
  <c r="Q1859" i="8"/>
  <c r="R1859" i="8"/>
  <c r="Q1860" i="8"/>
  <c r="R1860" i="8"/>
  <c r="Q1861" i="8"/>
  <c r="R1861" i="8"/>
  <c r="Q1862" i="8"/>
  <c r="R1862" i="8"/>
  <c r="Q1863" i="8"/>
  <c r="R1863" i="8"/>
  <c r="Q1864" i="8"/>
  <c r="R1864" i="8"/>
  <c r="Q1865" i="8"/>
  <c r="R1865" i="8"/>
  <c r="Q1866" i="8"/>
  <c r="R1866" i="8"/>
  <c r="Q1867" i="8"/>
  <c r="R1867" i="8"/>
  <c r="Q1868" i="8"/>
  <c r="R1868" i="8"/>
  <c r="Q1869" i="8"/>
  <c r="R1869" i="8"/>
  <c r="Q1870" i="8"/>
  <c r="R1870" i="8"/>
  <c r="Q1871" i="8"/>
  <c r="R1871" i="8"/>
  <c r="Q1872" i="8"/>
  <c r="R1872" i="8"/>
  <c r="Q1873" i="8"/>
  <c r="R1873" i="8"/>
  <c r="Q1874" i="8"/>
  <c r="R1874" i="8"/>
  <c r="Q1875" i="8"/>
  <c r="R1875" i="8"/>
  <c r="Q1876" i="8"/>
  <c r="R1876" i="8"/>
  <c r="Q1877" i="8"/>
  <c r="R1877" i="8"/>
  <c r="Q1878" i="8"/>
  <c r="R1878" i="8"/>
  <c r="Q1879" i="8"/>
  <c r="R1879" i="8"/>
  <c r="Q1880" i="8"/>
  <c r="R1880" i="8"/>
  <c r="Q1881" i="8"/>
  <c r="R1881" i="8"/>
  <c r="Q1882" i="8"/>
  <c r="R1882" i="8"/>
  <c r="Q1883" i="8"/>
  <c r="R1883" i="8"/>
  <c r="Q1884" i="8"/>
  <c r="R1884" i="8"/>
  <c r="Q1885" i="8"/>
  <c r="R1885" i="8"/>
  <c r="Q1886" i="8"/>
  <c r="R1886" i="8"/>
  <c r="Q1887" i="8"/>
  <c r="R1887" i="8"/>
  <c r="Q1888" i="8"/>
  <c r="R1888" i="8"/>
  <c r="Q1889" i="8"/>
  <c r="R1889" i="8"/>
  <c r="Q1890" i="8"/>
  <c r="R1890" i="8"/>
  <c r="Q1891" i="8"/>
  <c r="R1891" i="8"/>
  <c r="Q1892" i="8"/>
  <c r="R1892" i="8"/>
  <c r="Q1893" i="8"/>
  <c r="R1893" i="8"/>
  <c r="Q1894" i="8"/>
  <c r="R1894" i="8"/>
  <c r="Q1895" i="8"/>
  <c r="R1895" i="8"/>
  <c r="Q1896" i="8"/>
  <c r="R1896" i="8"/>
  <c r="Q1897" i="8"/>
  <c r="R1897" i="8"/>
  <c r="Q1898" i="8"/>
  <c r="R1898" i="8"/>
  <c r="Q1899" i="8"/>
  <c r="R1899" i="8"/>
  <c r="Q1900" i="8"/>
  <c r="R1900" i="8"/>
  <c r="Q1901" i="8"/>
  <c r="R1901" i="8"/>
  <c r="Q1902" i="8"/>
  <c r="R1902" i="8"/>
  <c r="Q1903" i="8"/>
  <c r="R1903" i="8"/>
  <c r="Q1904" i="8"/>
  <c r="R1904" i="8"/>
  <c r="Q1905" i="8"/>
  <c r="R1905" i="8"/>
  <c r="Q1906" i="8"/>
  <c r="R1906" i="8"/>
  <c r="Q1907" i="8"/>
  <c r="R1907" i="8"/>
  <c r="Q1908" i="8"/>
  <c r="R1908" i="8"/>
  <c r="Q1909" i="8"/>
  <c r="R1909" i="8"/>
  <c r="Q1910" i="8"/>
  <c r="R1910" i="8"/>
  <c r="Q1911" i="8"/>
  <c r="R1911" i="8"/>
  <c r="Q1912" i="8"/>
  <c r="R1912" i="8"/>
  <c r="Q1913" i="8"/>
  <c r="R1913" i="8"/>
  <c r="Q1914" i="8"/>
  <c r="R1914" i="8"/>
  <c r="Q1915" i="8"/>
  <c r="R1915" i="8"/>
  <c r="Q1916" i="8"/>
  <c r="R1916" i="8"/>
  <c r="Q1917" i="8"/>
  <c r="R1917" i="8"/>
  <c r="Q1918" i="8"/>
  <c r="R1918" i="8"/>
  <c r="Q1919" i="8"/>
  <c r="R1919" i="8"/>
  <c r="Q1920" i="8"/>
  <c r="R1920" i="8"/>
  <c r="Q1921" i="8"/>
  <c r="R1921" i="8"/>
  <c r="Q1922" i="8"/>
  <c r="R1922" i="8"/>
  <c r="Q1923" i="8"/>
  <c r="R1923" i="8"/>
  <c r="Q1924" i="8"/>
  <c r="R1924" i="8"/>
  <c r="Q1925" i="8"/>
  <c r="R1925" i="8"/>
  <c r="Q1926" i="8"/>
  <c r="R1926" i="8"/>
  <c r="Q1927" i="8"/>
  <c r="R1927" i="8"/>
  <c r="Q1928" i="8"/>
  <c r="R1928" i="8"/>
  <c r="Q1929" i="8"/>
  <c r="R1929" i="8"/>
  <c r="Q1930" i="8"/>
  <c r="R1930" i="8"/>
  <c r="Q1931" i="8"/>
  <c r="R1931" i="8"/>
  <c r="Q1932" i="8"/>
  <c r="R1932" i="8"/>
  <c r="Q1933" i="8"/>
  <c r="R1933" i="8"/>
  <c r="Q1934" i="8"/>
  <c r="R1934" i="8"/>
  <c r="Q1935" i="8"/>
  <c r="R1935" i="8"/>
  <c r="Q1936" i="8"/>
  <c r="R1936" i="8"/>
  <c r="Q1937" i="8"/>
  <c r="R1937" i="8"/>
  <c r="Q1938" i="8"/>
  <c r="R1938" i="8"/>
  <c r="Q1939" i="8"/>
  <c r="R1939" i="8"/>
  <c r="Q1940" i="8"/>
  <c r="R1940" i="8"/>
  <c r="Q1941" i="8"/>
  <c r="R1941" i="8"/>
  <c r="Q1942" i="8"/>
  <c r="R1942" i="8"/>
  <c r="Q1943" i="8"/>
  <c r="R1943" i="8"/>
  <c r="Q1944" i="8"/>
  <c r="R1944" i="8"/>
  <c r="Q1945" i="8"/>
  <c r="R1945" i="8"/>
  <c r="Q1946" i="8"/>
  <c r="R1946" i="8"/>
  <c r="Q1947" i="8"/>
  <c r="R1947" i="8"/>
  <c r="Q1948" i="8"/>
  <c r="R1948" i="8"/>
  <c r="Q1949" i="8"/>
  <c r="R1949" i="8"/>
  <c r="Q1950" i="8"/>
  <c r="R1950" i="8"/>
  <c r="Q1951" i="8"/>
  <c r="R1951" i="8"/>
  <c r="Q1952" i="8"/>
  <c r="R1952" i="8"/>
  <c r="Q1953" i="8"/>
  <c r="R1953" i="8"/>
  <c r="Q1954" i="8"/>
  <c r="R1954" i="8"/>
  <c r="Q1955" i="8"/>
  <c r="R1955" i="8"/>
  <c r="Q1956" i="8"/>
  <c r="R1956" i="8"/>
  <c r="Q1957" i="8"/>
  <c r="R1957" i="8"/>
  <c r="Q1958" i="8"/>
  <c r="R1958" i="8"/>
  <c r="Q1959" i="8"/>
  <c r="R1959" i="8"/>
  <c r="Q1960" i="8"/>
  <c r="R1960" i="8"/>
  <c r="Q1961" i="8"/>
  <c r="R1961" i="8"/>
  <c r="Q1962" i="8"/>
  <c r="R1962" i="8"/>
  <c r="Q1963" i="8"/>
  <c r="R1963" i="8"/>
  <c r="Q1964" i="8"/>
  <c r="R1964" i="8"/>
  <c r="Q1965" i="8"/>
  <c r="R1965" i="8"/>
  <c r="Q1966" i="8"/>
  <c r="R1966" i="8"/>
  <c r="Q1967" i="8"/>
  <c r="R1967" i="8"/>
  <c r="Q1968" i="8"/>
  <c r="R1968" i="8"/>
  <c r="Q1969" i="8"/>
  <c r="R1969" i="8"/>
  <c r="Q1970" i="8"/>
  <c r="R1970" i="8"/>
  <c r="Q1971" i="8"/>
  <c r="R1971" i="8"/>
  <c r="Q1972" i="8"/>
  <c r="R1972" i="8"/>
  <c r="Q1973" i="8"/>
  <c r="R1973" i="8"/>
  <c r="Q1974" i="8"/>
  <c r="R1974" i="8"/>
  <c r="Q1975" i="8"/>
  <c r="R1975" i="8"/>
  <c r="Q1976" i="8"/>
  <c r="R1976" i="8"/>
  <c r="Q1977" i="8"/>
  <c r="R1977" i="8"/>
  <c r="Q1978" i="8"/>
  <c r="R1978" i="8"/>
  <c r="Q1979" i="8"/>
  <c r="R1979" i="8"/>
  <c r="Q1980" i="8"/>
  <c r="R1980" i="8"/>
  <c r="Q1981" i="8"/>
  <c r="R1981" i="8"/>
  <c r="Q1982" i="8"/>
  <c r="R1982" i="8"/>
  <c r="Q1983" i="8"/>
  <c r="R1983" i="8"/>
  <c r="Q1984" i="8"/>
  <c r="R1984" i="8"/>
  <c r="Q1985" i="8"/>
  <c r="R1985" i="8"/>
  <c r="Q1986" i="8"/>
  <c r="R1986" i="8"/>
  <c r="Q1987" i="8"/>
  <c r="R1987" i="8"/>
  <c r="Q1988" i="8"/>
  <c r="R1988" i="8"/>
  <c r="Q1989" i="8"/>
  <c r="R1989" i="8"/>
  <c r="Q1990" i="8"/>
  <c r="R1990" i="8"/>
  <c r="Q1991" i="8"/>
  <c r="R1991" i="8"/>
  <c r="Q1992" i="8"/>
  <c r="R1992" i="8"/>
  <c r="Q1993" i="8"/>
  <c r="R1993" i="8"/>
  <c r="Q1994" i="8"/>
  <c r="R1994" i="8"/>
  <c r="Q1995" i="8"/>
  <c r="R1995" i="8"/>
  <c r="Q1996" i="8"/>
  <c r="R1996" i="8"/>
  <c r="Q1997" i="8"/>
  <c r="R1997" i="8"/>
  <c r="Q1998" i="8"/>
  <c r="R1998" i="8"/>
  <c r="Q1999" i="8"/>
  <c r="R1999" i="8"/>
  <c r="Q2000" i="8"/>
  <c r="R2000" i="8"/>
  <c r="Q2001" i="8"/>
  <c r="R2001" i="8"/>
  <c r="Q2002" i="8"/>
  <c r="R2002" i="8"/>
  <c r="Q2003" i="8"/>
  <c r="R2003" i="8"/>
  <c r="Q2004" i="8"/>
  <c r="R2004" i="8"/>
  <c r="Q2005" i="8"/>
  <c r="R2005" i="8"/>
  <c r="Q2006" i="8"/>
  <c r="R2006" i="8"/>
  <c r="Q2007" i="8"/>
  <c r="R2007" i="8"/>
  <c r="Q2008" i="8"/>
  <c r="R2008" i="8"/>
  <c r="Q2009" i="8"/>
  <c r="R2009" i="8"/>
  <c r="Q2010" i="8"/>
  <c r="R2010" i="8"/>
  <c r="Q2011" i="8"/>
  <c r="R2011" i="8"/>
  <c r="Q2012" i="8"/>
  <c r="R2012" i="8"/>
  <c r="Q2013" i="8"/>
  <c r="R2013" i="8"/>
  <c r="Q2014" i="8"/>
  <c r="R2014" i="8"/>
  <c r="Q2015" i="8"/>
  <c r="R2015" i="8"/>
  <c r="Q2016" i="8"/>
  <c r="R2016" i="8"/>
  <c r="Q2017" i="8"/>
  <c r="R2017" i="8"/>
  <c r="Q2018" i="8"/>
  <c r="R2018" i="8"/>
  <c r="Q2019" i="8"/>
  <c r="R2019" i="8"/>
  <c r="Q2020" i="8"/>
  <c r="R2020" i="8"/>
  <c r="Q2021" i="8"/>
  <c r="R2021" i="8"/>
  <c r="Q2022" i="8"/>
  <c r="R2022" i="8"/>
  <c r="Q2023" i="8"/>
  <c r="R2023" i="8"/>
  <c r="Q2024" i="8"/>
  <c r="R2024" i="8"/>
  <c r="Q2025" i="8"/>
  <c r="R2025" i="8"/>
  <c r="Q2026" i="8"/>
  <c r="R2026" i="8"/>
  <c r="Q2027" i="8"/>
  <c r="R2027" i="8"/>
  <c r="Q2028" i="8"/>
  <c r="R2028" i="8"/>
  <c r="Q2029" i="8"/>
  <c r="R2029" i="8"/>
  <c r="Q2030" i="8"/>
  <c r="R2030" i="8"/>
  <c r="Q2031" i="8"/>
  <c r="R2031" i="8"/>
  <c r="Q2032" i="8"/>
  <c r="R2032" i="8"/>
  <c r="Q2033" i="8"/>
  <c r="R2033" i="8"/>
  <c r="Q2034" i="8"/>
  <c r="R2034" i="8"/>
  <c r="Q2035" i="8"/>
  <c r="R2035" i="8"/>
  <c r="Q2036" i="8"/>
  <c r="R2036" i="8"/>
  <c r="Q2037" i="8"/>
  <c r="R2037" i="8"/>
  <c r="Q2038" i="8"/>
  <c r="R2038" i="8"/>
  <c r="Q2039" i="8"/>
  <c r="R2039" i="8"/>
  <c r="Q2040" i="8"/>
  <c r="R2040" i="8"/>
  <c r="Q2041" i="8"/>
  <c r="R2041" i="8"/>
  <c r="Q2042" i="8"/>
  <c r="R2042" i="8"/>
  <c r="Q2043" i="8"/>
  <c r="R2043" i="8"/>
  <c r="Q2044" i="8"/>
  <c r="R2044" i="8"/>
  <c r="Q2045" i="8"/>
  <c r="R2045" i="8"/>
  <c r="Q2046" i="8"/>
  <c r="R2046" i="8"/>
  <c r="Q2047" i="8"/>
  <c r="R2047" i="8"/>
  <c r="Q2048" i="8"/>
  <c r="R2048" i="8"/>
  <c r="Q2049" i="8"/>
  <c r="R2049" i="8"/>
  <c r="Q2050" i="8"/>
  <c r="R2050" i="8"/>
  <c r="Q2051" i="8"/>
  <c r="R2051" i="8"/>
  <c r="Q2052" i="8"/>
  <c r="R2052" i="8"/>
  <c r="Q2053" i="8"/>
  <c r="R2053" i="8"/>
  <c r="Q2054" i="8"/>
  <c r="R2054" i="8"/>
  <c r="Q2055" i="8"/>
  <c r="R2055" i="8"/>
  <c r="Q2056" i="8"/>
  <c r="R2056" i="8"/>
  <c r="Q2057" i="8"/>
  <c r="R2057" i="8"/>
  <c r="Q2058" i="8"/>
  <c r="R2058" i="8"/>
  <c r="Q2059" i="8"/>
  <c r="R2059" i="8"/>
  <c r="Q2060" i="8"/>
  <c r="R2060" i="8"/>
  <c r="Q2061" i="8"/>
  <c r="R2061" i="8"/>
  <c r="Q2062" i="8"/>
  <c r="R2062" i="8"/>
  <c r="Q2063" i="8"/>
  <c r="R2063" i="8"/>
  <c r="Q2064" i="8"/>
  <c r="R2064" i="8"/>
  <c r="Q2065" i="8"/>
  <c r="R2065" i="8"/>
  <c r="Q2066" i="8"/>
  <c r="R2066" i="8"/>
  <c r="Q2067" i="8"/>
  <c r="R2067" i="8"/>
  <c r="Q2068" i="8"/>
  <c r="R2068" i="8"/>
  <c r="Q2069" i="8"/>
  <c r="R2069" i="8"/>
  <c r="Q2070" i="8"/>
  <c r="R2070" i="8"/>
  <c r="Q2071" i="8"/>
  <c r="R2071" i="8"/>
  <c r="Q2072" i="8"/>
  <c r="R2072" i="8"/>
  <c r="Q2073" i="8"/>
  <c r="R2073" i="8"/>
  <c r="Q2074" i="8"/>
  <c r="R2074" i="8"/>
  <c r="Q2075" i="8"/>
  <c r="R2075" i="8"/>
  <c r="Q2076" i="8"/>
  <c r="R2076" i="8"/>
  <c r="Q2077" i="8"/>
  <c r="R2077" i="8"/>
  <c r="Q2078" i="8"/>
  <c r="R2078" i="8"/>
  <c r="Q2079" i="8"/>
  <c r="R2079" i="8"/>
  <c r="Q2080" i="8"/>
  <c r="R2080" i="8"/>
  <c r="Q2081" i="8"/>
  <c r="R2081" i="8"/>
  <c r="Q2082" i="8"/>
  <c r="R2082" i="8"/>
  <c r="Q2083" i="8"/>
  <c r="R2083" i="8"/>
  <c r="Q2084" i="8"/>
  <c r="R2084" i="8"/>
  <c r="Q2085" i="8"/>
  <c r="R2085" i="8"/>
  <c r="Q2086" i="8"/>
  <c r="R2086" i="8"/>
  <c r="Q2087" i="8"/>
  <c r="R2087" i="8"/>
  <c r="Q2088" i="8"/>
  <c r="R2088" i="8"/>
  <c r="Q2089" i="8"/>
  <c r="R2089" i="8"/>
  <c r="Q2090" i="8"/>
  <c r="R2090" i="8"/>
  <c r="Q2091" i="8"/>
  <c r="R2091" i="8"/>
  <c r="Q2092" i="8"/>
  <c r="R2092" i="8"/>
  <c r="Q2093" i="8"/>
  <c r="R2093" i="8"/>
  <c r="Q2094" i="8"/>
  <c r="R2094" i="8"/>
  <c r="Q2095" i="8"/>
  <c r="R2095" i="8"/>
  <c r="Q2096" i="8"/>
  <c r="R2096" i="8"/>
  <c r="Q2097" i="8"/>
  <c r="R2097" i="8"/>
  <c r="Q2098" i="8"/>
  <c r="R2098" i="8"/>
  <c r="Q2099" i="8"/>
  <c r="R2099" i="8"/>
  <c r="Q2100" i="8"/>
  <c r="R2100" i="8"/>
  <c r="Q2101" i="8"/>
  <c r="R2101" i="8"/>
  <c r="Q2102" i="8"/>
  <c r="R2102" i="8"/>
  <c r="Q2103" i="8"/>
  <c r="R2103" i="8"/>
  <c r="Q2104" i="8"/>
  <c r="R2104" i="8"/>
  <c r="Q2105" i="8"/>
  <c r="R2105" i="8"/>
  <c r="Q2106" i="8"/>
  <c r="R2106" i="8"/>
  <c r="Q2107" i="8"/>
  <c r="R2107" i="8"/>
  <c r="Q2108" i="8"/>
  <c r="R2108" i="8"/>
  <c r="Q2109" i="8"/>
  <c r="R2109" i="8"/>
  <c r="Q2110" i="8"/>
  <c r="R2110" i="8"/>
  <c r="Q2111" i="8"/>
  <c r="R2111" i="8"/>
  <c r="Q2112" i="8"/>
  <c r="R2112" i="8"/>
  <c r="Q2113" i="8"/>
  <c r="R2113" i="8"/>
  <c r="Q2114" i="8"/>
  <c r="R2114" i="8"/>
  <c r="Q2115" i="8"/>
  <c r="R2115" i="8"/>
  <c r="Q2116" i="8"/>
  <c r="R2116" i="8"/>
  <c r="Q2117" i="8"/>
  <c r="R2117" i="8"/>
  <c r="Q2118" i="8"/>
  <c r="R2118" i="8"/>
  <c r="Q2119" i="8"/>
  <c r="R2119" i="8"/>
  <c r="Q2120" i="8"/>
  <c r="R2120" i="8"/>
  <c r="Q2121" i="8"/>
  <c r="R2121" i="8"/>
  <c r="Q2122" i="8"/>
  <c r="R2122" i="8"/>
  <c r="Q2123" i="8"/>
  <c r="R2123" i="8"/>
  <c r="Q2124" i="8"/>
  <c r="R2124" i="8"/>
  <c r="Q2125" i="8"/>
  <c r="R2125" i="8"/>
  <c r="Q2126" i="8"/>
  <c r="R2126" i="8"/>
  <c r="Q2127" i="8"/>
  <c r="R2127" i="8"/>
  <c r="Q2128" i="8"/>
  <c r="R2128" i="8"/>
  <c r="Q2129" i="8"/>
  <c r="R2129" i="8"/>
  <c r="Q2130" i="8"/>
  <c r="R2130" i="8"/>
  <c r="Q2131" i="8"/>
  <c r="R2131" i="8"/>
  <c r="Q2132" i="8"/>
  <c r="R2132" i="8"/>
  <c r="Q2133" i="8"/>
  <c r="R2133" i="8"/>
  <c r="Q2134" i="8"/>
  <c r="R2134" i="8"/>
  <c r="Q2135" i="8"/>
  <c r="R2135" i="8"/>
  <c r="Q2136" i="8"/>
  <c r="R2136" i="8"/>
  <c r="Q2137" i="8"/>
  <c r="R2137" i="8"/>
  <c r="Q2138" i="8"/>
  <c r="R2138" i="8"/>
  <c r="Q2139" i="8"/>
  <c r="R2139" i="8"/>
  <c r="Q2140" i="8"/>
  <c r="R2140" i="8"/>
  <c r="Q2141" i="8"/>
  <c r="R2141" i="8"/>
  <c r="Q2142" i="8"/>
  <c r="R2142" i="8"/>
  <c r="Q2143" i="8"/>
  <c r="R2143" i="8"/>
  <c r="Q2144" i="8"/>
  <c r="R2144" i="8"/>
  <c r="Q2145" i="8"/>
  <c r="R2145" i="8"/>
  <c r="Q2146" i="8"/>
  <c r="R2146" i="8"/>
  <c r="Q2147" i="8"/>
  <c r="R2147" i="8"/>
  <c r="Q2148" i="8"/>
  <c r="R2148" i="8"/>
  <c r="Q2149" i="8"/>
  <c r="R2149" i="8"/>
  <c r="Q2150" i="8"/>
  <c r="R2150" i="8"/>
  <c r="Q2151" i="8"/>
  <c r="R2151" i="8"/>
  <c r="Q2152" i="8"/>
  <c r="R2152" i="8"/>
  <c r="Q2153" i="8"/>
  <c r="R2153" i="8"/>
  <c r="Q2154" i="8"/>
  <c r="R2154" i="8"/>
  <c r="Q2155" i="8"/>
  <c r="R2155" i="8"/>
  <c r="Q2156" i="8"/>
  <c r="R2156" i="8"/>
  <c r="Q2157" i="8"/>
  <c r="R2157" i="8"/>
  <c r="Q2158" i="8"/>
  <c r="R2158" i="8"/>
  <c r="Q2159" i="8"/>
  <c r="R2159" i="8"/>
  <c r="Q2160" i="8"/>
  <c r="R2160" i="8"/>
  <c r="Q2161" i="8"/>
  <c r="R2161" i="8"/>
  <c r="Q2162" i="8"/>
  <c r="R2162" i="8"/>
  <c r="Q2163" i="8"/>
  <c r="R2163" i="8"/>
  <c r="Q2164" i="8"/>
  <c r="R2164" i="8"/>
  <c r="Q2165" i="8"/>
  <c r="R2165" i="8"/>
  <c r="Q2166" i="8"/>
  <c r="R2166" i="8"/>
  <c r="Q2167" i="8"/>
  <c r="R2167" i="8"/>
  <c r="Q2168" i="8"/>
  <c r="R2168" i="8"/>
  <c r="Q2169" i="8"/>
  <c r="R2169" i="8"/>
  <c r="Q2170" i="8"/>
  <c r="R2170" i="8"/>
  <c r="Q2171" i="8"/>
  <c r="R2171" i="8"/>
  <c r="Q2172" i="8"/>
  <c r="R2172" i="8"/>
  <c r="Q2173" i="8"/>
  <c r="R2173" i="8"/>
  <c r="Q2174" i="8"/>
  <c r="R2174" i="8"/>
  <c r="Q2175" i="8"/>
  <c r="R2175" i="8"/>
  <c r="Q2176" i="8"/>
  <c r="R2176" i="8"/>
  <c r="Q2177" i="8"/>
  <c r="R2177" i="8"/>
  <c r="Q2178" i="8"/>
  <c r="R2178" i="8"/>
  <c r="Q2179" i="8"/>
  <c r="R2179" i="8"/>
  <c r="Q2180" i="8"/>
  <c r="R2180" i="8"/>
  <c r="Q2181" i="8"/>
  <c r="R2181" i="8"/>
  <c r="Q2182" i="8"/>
  <c r="R2182" i="8"/>
  <c r="Q2183" i="8"/>
  <c r="R2183" i="8"/>
  <c r="Q2184" i="8"/>
  <c r="R2184" i="8"/>
  <c r="Q2185" i="8"/>
  <c r="R2185" i="8"/>
  <c r="Q2186" i="8"/>
  <c r="R2186" i="8"/>
  <c r="Q2187" i="8"/>
  <c r="R2187" i="8"/>
  <c r="Q2188" i="8"/>
  <c r="R2188" i="8"/>
  <c r="Q2189" i="8"/>
  <c r="R2189" i="8"/>
  <c r="Q2190" i="8"/>
  <c r="R2190" i="8"/>
  <c r="Q2191" i="8"/>
  <c r="R2191" i="8"/>
  <c r="Q2192" i="8"/>
  <c r="R2192" i="8"/>
  <c r="Q2193" i="8"/>
  <c r="R2193" i="8"/>
  <c r="Q2194" i="8"/>
  <c r="R2194" i="8"/>
  <c r="Q2195" i="8"/>
  <c r="R2195" i="8"/>
  <c r="Q2196" i="8"/>
  <c r="R2196" i="8"/>
  <c r="Q2197" i="8"/>
  <c r="R2197" i="8"/>
  <c r="Q2198" i="8"/>
  <c r="R2198" i="8"/>
  <c r="Q2199" i="8"/>
  <c r="R2199" i="8"/>
  <c r="Q2200" i="8"/>
  <c r="R2200" i="8"/>
  <c r="Q2201" i="8"/>
  <c r="R2201" i="8"/>
  <c r="Q2202" i="8"/>
  <c r="R2202" i="8"/>
  <c r="Q2203" i="8"/>
  <c r="R2203" i="8"/>
  <c r="Q2204" i="8"/>
  <c r="R2204" i="8"/>
  <c r="Q2205" i="8"/>
  <c r="R2205" i="8"/>
  <c r="Q2206" i="8"/>
  <c r="R2206" i="8"/>
  <c r="Q2207" i="8"/>
  <c r="R2207" i="8"/>
  <c r="Q2208" i="8"/>
  <c r="R2208" i="8"/>
  <c r="Q2209" i="8"/>
  <c r="R2209" i="8"/>
  <c r="Q2210" i="8"/>
  <c r="R2210" i="8"/>
  <c r="Q2211" i="8"/>
  <c r="R2211" i="8"/>
  <c r="Q2212" i="8"/>
  <c r="R2212" i="8"/>
  <c r="Q2213" i="8"/>
  <c r="R2213" i="8"/>
  <c r="Q2214" i="8"/>
  <c r="R2214" i="8"/>
  <c r="Q2215" i="8"/>
  <c r="R2215" i="8"/>
  <c r="Q2216" i="8"/>
  <c r="R2216" i="8"/>
  <c r="Q2217" i="8"/>
  <c r="R2217" i="8"/>
  <c r="Q2218" i="8"/>
  <c r="R2218" i="8"/>
  <c r="Q2219" i="8"/>
  <c r="R2219" i="8"/>
  <c r="Q2220" i="8"/>
  <c r="R2220" i="8"/>
  <c r="Q2221" i="8"/>
  <c r="R2221" i="8"/>
  <c r="Q2222" i="8"/>
  <c r="R2222" i="8"/>
  <c r="Q2223" i="8"/>
  <c r="R2223" i="8"/>
  <c r="Q2224" i="8"/>
  <c r="R2224" i="8"/>
  <c r="Q2225" i="8"/>
  <c r="R2225" i="8"/>
  <c r="Q2226" i="8"/>
  <c r="R2226" i="8"/>
  <c r="Q2227" i="8"/>
  <c r="R2227" i="8"/>
  <c r="Q2228" i="8"/>
  <c r="R2228" i="8"/>
  <c r="Q2229" i="8"/>
  <c r="R2229" i="8"/>
  <c r="Q2230" i="8"/>
  <c r="R2230" i="8"/>
  <c r="Q2231" i="8"/>
  <c r="R2231" i="8"/>
  <c r="Q2232" i="8"/>
  <c r="R2232" i="8"/>
  <c r="Q2233" i="8"/>
  <c r="R2233" i="8"/>
  <c r="Q2234" i="8"/>
  <c r="R2234" i="8"/>
  <c r="Q2235" i="8"/>
  <c r="R2235" i="8"/>
  <c r="Q2236" i="8"/>
  <c r="R2236" i="8"/>
  <c r="Q2237" i="8"/>
  <c r="R2237" i="8"/>
  <c r="Q2238" i="8"/>
  <c r="R2238" i="8"/>
  <c r="Q2239" i="8"/>
  <c r="R2239" i="8"/>
  <c r="Q2240" i="8"/>
  <c r="R2240" i="8"/>
  <c r="Q2241" i="8"/>
  <c r="R2241" i="8"/>
  <c r="Q2242" i="8"/>
  <c r="R2242" i="8"/>
  <c r="Q2243" i="8"/>
  <c r="R2243" i="8"/>
  <c r="Q2244" i="8"/>
  <c r="R2244" i="8"/>
  <c r="Q2245" i="8"/>
  <c r="R2245" i="8"/>
  <c r="Q2246" i="8"/>
  <c r="R2246" i="8"/>
  <c r="Q2247" i="8"/>
  <c r="R2247" i="8"/>
  <c r="Q2248" i="8"/>
  <c r="R2248" i="8"/>
  <c r="Q2249" i="8"/>
  <c r="R2249" i="8"/>
  <c r="Q2250" i="8"/>
  <c r="R2250" i="8"/>
  <c r="Q2251" i="8"/>
  <c r="R2251" i="8"/>
  <c r="Q2252" i="8"/>
  <c r="R2252" i="8"/>
  <c r="Q2253" i="8"/>
  <c r="R2253" i="8"/>
  <c r="Q2254" i="8"/>
  <c r="Q2255" i="8"/>
  <c r="Q2256" i="8"/>
  <c r="R2256" i="8"/>
  <c r="Q2257" i="8"/>
  <c r="R2257" i="8"/>
  <c r="Q2258" i="8"/>
  <c r="R2258" i="8"/>
  <c r="Q2259" i="8"/>
  <c r="Q2260" i="8"/>
  <c r="Q2261" i="8"/>
  <c r="R2261" i="8"/>
  <c r="Q2262" i="8"/>
  <c r="Q2263" i="8"/>
  <c r="R2263" i="8"/>
  <c r="Q2264" i="8"/>
  <c r="R2264" i="8"/>
  <c r="Q2265" i="8"/>
  <c r="R2265" i="8"/>
  <c r="Q2266" i="8"/>
  <c r="R2266" i="8"/>
  <c r="Q2267" i="8"/>
  <c r="R2267" i="8"/>
  <c r="Q2268" i="8"/>
  <c r="R2268" i="8"/>
  <c r="Q2269" i="8"/>
  <c r="R2269" i="8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F44" i="10"/>
  <c r="F48" i="10"/>
  <c r="M1954" i="8"/>
  <c r="M1955" i="8" s="1"/>
  <c r="M1956" i="8" s="1"/>
  <c r="E43" i="10"/>
  <c r="F43" i="10"/>
  <c r="H47" i="10"/>
  <c r="H39" i="10"/>
  <c r="F1307" i="8"/>
  <c r="K1307" i="8" s="1"/>
  <c r="H55" i="10"/>
  <c r="H54" i="10"/>
  <c r="F804" i="8"/>
  <c r="K804" i="8" s="1"/>
  <c r="S804" i="8" s="1"/>
  <c r="F726" i="8"/>
  <c r="K726" i="8" s="1"/>
  <c r="S726" i="8" s="1"/>
  <c r="N697" i="8"/>
  <c r="N678" i="8"/>
  <c r="N634" i="8"/>
  <c r="N651" i="8"/>
  <c r="K7" i="10"/>
  <c r="F608" i="8"/>
  <c r="K608" i="8" s="1"/>
  <c r="S608" i="8" s="1"/>
  <c r="F604" i="8"/>
  <c r="K604" i="8" s="1"/>
  <c r="S604" i="8" s="1"/>
  <c r="B3" i="13" a="1"/>
  <c r="F597" i="8"/>
  <c r="K597" i="8" s="1"/>
  <c r="S597" i="8" s="1"/>
  <c r="F497" i="8"/>
  <c r="K497" i="8" s="1"/>
  <c r="S497" i="8" s="1"/>
  <c r="M299" i="8"/>
  <c r="F479" i="8"/>
  <c r="K479" i="8" s="1"/>
  <c r="S479" i="8" s="1"/>
  <c r="F478" i="8"/>
  <c r="K478" i="8" s="1"/>
  <c r="S478" i="8" s="1"/>
  <c r="G474" i="8"/>
  <c r="K474" i="8" s="1"/>
  <c r="S474" i="8" s="1"/>
  <c r="G473" i="8"/>
  <c r="F474" i="8"/>
  <c r="F473" i="8"/>
  <c r="K473" i="8" s="1"/>
  <c r="S473" i="8" s="1"/>
  <c r="F475" i="8"/>
  <c r="F431" i="8"/>
  <c r="K431" i="8" s="1"/>
  <c r="S431" i="8" s="1"/>
  <c r="G420" i="8"/>
  <c r="F420" i="8"/>
  <c r="K420" i="8" s="1"/>
  <c r="S420" i="8" s="1"/>
  <c r="G421" i="8"/>
  <c r="K421" i="8" s="1"/>
  <c r="S421" i="8" s="1"/>
  <c r="F421" i="8"/>
  <c r="F394" i="8"/>
  <c r="K394" i="8" s="1"/>
  <c r="S394" i="8" s="1"/>
  <c r="F368" i="8"/>
  <c r="K368" i="8" s="1"/>
  <c r="S368" i="8" s="1"/>
  <c r="F363" i="8"/>
  <c r="K363" i="8" s="1"/>
  <c r="S363" i="8" s="1"/>
  <c r="D59" i="10"/>
  <c r="D60" i="10"/>
  <c r="D58" i="10"/>
  <c r="D61" i="10"/>
  <c r="D62" i="10"/>
  <c r="D63" i="10"/>
  <c r="D64" i="10"/>
  <c r="D65" i="10"/>
  <c r="D66" i="10"/>
  <c r="D67" i="10"/>
  <c r="G332" i="8"/>
  <c r="K332" i="8" s="1"/>
  <c r="S332" i="8" s="1"/>
  <c r="F332" i="8"/>
  <c r="G243" i="8"/>
  <c r="K243" i="8" s="1"/>
  <c r="S243" i="8" s="1"/>
  <c r="D4" i="10"/>
  <c r="D9" i="10"/>
  <c r="F353" i="8"/>
  <c r="K353" i="8" s="1"/>
  <c r="R353" i="8" s="1"/>
  <c r="F342" i="8"/>
  <c r="K342" i="8" s="1"/>
  <c r="S342" i="8" s="1"/>
  <c r="G331" i="8"/>
  <c r="F331" i="8"/>
  <c r="F320" i="8"/>
  <c r="K320" i="8" s="1"/>
  <c r="S320" i="8" s="1"/>
  <c r="F317" i="8"/>
  <c r="K317" i="8" s="1"/>
  <c r="S317" i="8" s="1"/>
  <c r="F306" i="8"/>
  <c r="K306" i="8" s="1"/>
  <c r="S306" i="8" s="1"/>
  <c r="F303" i="8"/>
  <c r="K303" i="8" s="1"/>
  <c r="S303" i="8" s="1"/>
  <c r="F279" i="8"/>
  <c r="K279" i="8" s="1"/>
  <c r="S279" i="8" s="1"/>
  <c r="G277" i="8"/>
  <c r="K277" i="8" s="1"/>
  <c r="S277" i="8" s="1"/>
  <c r="G278" i="8"/>
  <c r="F277" i="8"/>
  <c r="F278" i="8"/>
  <c r="K278" i="8" s="1"/>
  <c r="S278" i="8" s="1"/>
  <c r="G242" i="8"/>
  <c r="F234" i="8"/>
  <c r="K234" i="8" s="1"/>
  <c r="S234" i="8" s="1"/>
  <c r="F203" i="8"/>
  <c r="K203" i="8" s="1"/>
  <c r="S203" i="8" s="1"/>
  <c r="F215" i="8"/>
  <c r="K215" i="8" s="1"/>
  <c r="S215" i="8" s="1"/>
  <c r="F195" i="8"/>
  <c r="K195" i="8" s="1"/>
  <c r="S195" i="8" s="1"/>
  <c r="F180" i="8"/>
  <c r="K180" i="8" s="1"/>
  <c r="S180" i="8" s="1"/>
  <c r="F183" i="8"/>
  <c r="K183" i="8" s="1"/>
  <c r="F184" i="8"/>
  <c r="K184" i="8" s="1"/>
  <c r="S184" i="8" s="1"/>
  <c r="F193" i="8"/>
  <c r="K193" i="8" s="1"/>
  <c r="S193" i="8" s="1"/>
  <c r="F161" i="8"/>
  <c r="K161" i="8" s="1"/>
  <c r="R161" i="8" s="1"/>
  <c r="F177" i="8"/>
  <c r="K177" i="8" s="1"/>
  <c r="R177" i="8" s="1"/>
  <c r="F155" i="8"/>
  <c r="K155" i="8" s="1"/>
  <c r="H727" i="2"/>
  <c r="H723" i="2"/>
  <c r="H835" i="2"/>
  <c r="H836" i="2"/>
  <c r="H837" i="2"/>
  <c r="H838" i="2"/>
  <c r="H839" i="2"/>
  <c r="H840" i="2"/>
  <c r="H841" i="2"/>
  <c r="H842" i="2"/>
  <c r="H843" i="2"/>
  <c r="H844" i="2"/>
  <c r="H845" i="2"/>
  <c r="H847" i="2"/>
  <c r="H848" i="2"/>
  <c r="H849" i="2"/>
  <c r="H850" i="2"/>
  <c r="H851" i="2"/>
  <c r="H852" i="2"/>
  <c r="H853" i="2"/>
  <c r="H854" i="2"/>
  <c r="H855" i="2"/>
  <c r="H856" i="2"/>
  <c r="H857" i="2"/>
  <c r="H859" i="2"/>
  <c r="H860" i="2"/>
  <c r="H861" i="2"/>
  <c r="H862" i="2"/>
  <c r="H863" i="2"/>
  <c r="H864" i="2"/>
  <c r="H865" i="2"/>
  <c r="H866" i="2"/>
  <c r="H867" i="2"/>
  <c r="H868" i="2"/>
  <c r="H869" i="2"/>
  <c r="H871" i="2"/>
  <c r="H872" i="2"/>
  <c r="H873" i="2"/>
  <c r="H874" i="2"/>
  <c r="H875" i="2"/>
  <c r="H876" i="2"/>
  <c r="H877" i="2"/>
  <c r="H878" i="2"/>
  <c r="H879" i="2"/>
  <c r="H880" i="2"/>
  <c r="H881" i="2"/>
  <c r="H883" i="2"/>
  <c r="H884" i="2"/>
  <c r="H885" i="2"/>
  <c r="H886" i="2"/>
  <c r="H887" i="2"/>
  <c r="H888" i="2"/>
  <c r="H889" i="2"/>
  <c r="H890" i="2"/>
  <c r="H891" i="2"/>
  <c r="H892" i="2"/>
  <c r="H893" i="2"/>
  <c r="H895" i="2"/>
  <c r="H896" i="2"/>
  <c r="H897" i="2"/>
  <c r="H898" i="2"/>
  <c r="H899" i="2"/>
  <c r="H900" i="2"/>
  <c r="H901" i="2"/>
  <c r="H902" i="2"/>
  <c r="H903" i="2"/>
  <c r="H904" i="2"/>
  <c r="H905" i="2"/>
  <c r="H907" i="2"/>
  <c r="H908" i="2"/>
  <c r="H909" i="2"/>
  <c r="H910" i="2"/>
  <c r="H911" i="2"/>
  <c r="H912" i="2"/>
  <c r="H913" i="2"/>
  <c r="H914" i="2"/>
  <c r="H915" i="2"/>
  <c r="H916" i="2"/>
  <c r="H917" i="2"/>
  <c r="H919" i="2"/>
  <c r="H920" i="2"/>
  <c r="H921" i="2"/>
  <c r="H922" i="2"/>
  <c r="H923" i="2"/>
  <c r="H924" i="2"/>
  <c r="H925" i="2"/>
  <c r="H926" i="2"/>
  <c r="H927" i="2"/>
  <c r="H928" i="2"/>
  <c r="H929" i="2"/>
  <c r="H931" i="2"/>
  <c r="H932" i="2"/>
  <c r="H933" i="2"/>
  <c r="H934" i="2"/>
  <c r="H935" i="2"/>
  <c r="H936" i="2"/>
  <c r="H937" i="2"/>
  <c r="H938" i="2"/>
  <c r="H939" i="2"/>
  <c r="H940" i="2"/>
  <c r="H941" i="2"/>
  <c r="H943" i="2"/>
  <c r="H944" i="2"/>
  <c r="H945" i="2"/>
  <c r="H946" i="2"/>
  <c r="H947" i="2"/>
  <c r="H948" i="2"/>
  <c r="H949" i="2"/>
  <c r="H950" i="2"/>
  <c r="H951" i="2"/>
  <c r="H952" i="2"/>
  <c r="H953" i="2"/>
  <c r="H955" i="2"/>
  <c r="H956" i="2"/>
  <c r="H957" i="2"/>
  <c r="H958" i="2"/>
  <c r="H959" i="2"/>
  <c r="H960" i="2"/>
  <c r="H961" i="2"/>
  <c r="H962" i="2"/>
  <c r="H963" i="2"/>
  <c r="H964" i="2"/>
  <c r="H965" i="2"/>
  <c r="H967" i="2"/>
  <c r="H968" i="2"/>
  <c r="H969" i="2"/>
  <c r="H970" i="2"/>
  <c r="H971" i="2"/>
  <c r="H972" i="2"/>
  <c r="H973" i="2"/>
  <c r="H974" i="2"/>
  <c r="H975" i="2"/>
  <c r="H976" i="2"/>
  <c r="H977" i="2"/>
  <c r="H979" i="2"/>
  <c r="H980" i="2"/>
  <c r="H981" i="2"/>
  <c r="H982" i="2"/>
  <c r="H983" i="2"/>
  <c r="H984" i="2"/>
  <c r="H985" i="2"/>
  <c r="H986" i="2"/>
  <c r="H987" i="2"/>
  <c r="H988" i="2"/>
  <c r="H989" i="2"/>
  <c r="H991" i="2"/>
  <c r="H992" i="2"/>
  <c r="H993" i="2"/>
  <c r="H994" i="2"/>
  <c r="H995" i="2"/>
  <c r="H996" i="2"/>
  <c r="H997" i="2"/>
  <c r="H998" i="2"/>
  <c r="H999" i="2"/>
  <c r="H1000" i="2"/>
  <c r="H1001" i="2"/>
  <c r="H1003" i="2"/>
  <c r="H1004" i="2"/>
  <c r="H1005" i="2"/>
  <c r="H1006" i="2"/>
  <c r="H1007" i="2"/>
  <c r="H1008" i="2"/>
  <c r="H1009" i="2"/>
  <c r="H1010" i="2"/>
  <c r="H1011" i="2"/>
  <c r="H1012" i="2"/>
  <c r="H1013" i="2"/>
  <c r="H1015" i="2"/>
  <c r="H1016" i="2"/>
  <c r="H1017" i="2"/>
  <c r="H1018" i="2"/>
  <c r="H1019" i="2"/>
  <c r="H1020" i="2"/>
  <c r="H1021" i="2"/>
  <c r="H1022" i="2"/>
  <c r="H1023" i="2"/>
  <c r="H1024" i="2"/>
  <c r="H1025" i="2"/>
  <c r="H811" i="2"/>
  <c r="H812" i="2"/>
  <c r="H813" i="2"/>
  <c r="H814" i="2"/>
  <c r="H815" i="2"/>
  <c r="H816" i="2"/>
  <c r="H817" i="2"/>
  <c r="H818" i="2"/>
  <c r="H819" i="2"/>
  <c r="H820" i="2"/>
  <c r="H821" i="2"/>
  <c r="H823" i="2"/>
  <c r="H824" i="2"/>
  <c r="H825" i="2"/>
  <c r="H826" i="2"/>
  <c r="H827" i="2"/>
  <c r="H828" i="2"/>
  <c r="H829" i="2"/>
  <c r="H830" i="2"/>
  <c r="H831" i="2"/>
  <c r="H832" i="2"/>
  <c r="H833" i="2"/>
  <c r="H695" i="2"/>
  <c r="H676" i="2"/>
  <c r="F117" i="8"/>
  <c r="K117" i="8" s="1"/>
  <c r="R117" i="8" s="1"/>
  <c r="U4" i="6"/>
  <c r="U3" i="6"/>
  <c r="H694" i="2"/>
  <c r="H697" i="2"/>
  <c r="H699" i="2"/>
  <c r="H700" i="2"/>
  <c r="H702" i="2"/>
  <c r="H703" i="2"/>
  <c r="H705" i="2"/>
  <c r="H707" i="2"/>
  <c r="H708" i="2"/>
  <c r="H709" i="2"/>
  <c r="H710" i="2"/>
  <c r="H712" i="2"/>
  <c r="H714" i="2"/>
  <c r="H716" i="2"/>
  <c r="H718" i="2"/>
  <c r="H719" i="2"/>
  <c r="H721" i="2"/>
  <c r="H722" i="2"/>
  <c r="H725" i="2"/>
  <c r="H726" i="2"/>
  <c r="H729" i="2"/>
  <c r="H730" i="2"/>
  <c r="H732" i="2"/>
  <c r="H734" i="2"/>
  <c r="H735" i="2"/>
  <c r="H737" i="2"/>
  <c r="H739" i="2"/>
  <c r="H740" i="2"/>
  <c r="H741" i="2"/>
  <c r="H742" i="2"/>
  <c r="H743" i="2"/>
  <c r="H744" i="2"/>
  <c r="H745" i="2"/>
  <c r="H746" i="2"/>
  <c r="H747" i="2"/>
  <c r="H748" i="2"/>
  <c r="H749" i="2"/>
  <c r="H751" i="2"/>
  <c r="H752" i="2"/>
  <c r="H753" i="2"/>
  <c r="H754" i="2"/>
  <c r="H755" i="2"/>
  <c r="H756" i="2"/>
  <c r="H757" i="2"/>
  <c r="H758" i="2"/>
  <c r="H759" i="2"/>
  <c r="H760" i="2"/>
  <c r="H761" i="2"/>
  <c r="H763" i="2"/>
  <c r="H764" i="2"/>
  <c r="H765" i="2"/>
  <c r="H766" i="2"/>
  <c r="H767" i="2"/>
  <c r="H768" i="2"/>
  <c r="H769" i="2"/>
  <c r="H770" i="2"/>
  <c r="H771" i="2"/>
  <c r="H772" i="2"/>
  <c r="H773" i="2"/>
  <c r="H775" i="2"/>
  <c r="H776" i="2"/>
  <c r="H777" i="2"/>
  <c r="H778" i="2"/>
  <c r="H779" i="2"/>
  <c r="H780" i="2"/>
  <c r="H781" i="2"/>
  <c r="H782" i="2"/>
  <c r="H783" i="2"/>
  <c r="H784" i="2"/>
  <c r="H785" i="2"/>
  <c r="H787" i="2"/>
  <c r="H788" i="2"/>
  <c r="H789" i="2"/>
  <c r="H790" i="2"/>
  <c r="H791" i="2"/>
  <c r="H792" i="2"/>
  <c r="H793" i="2"/>
  <c r="H794" i="2"/>
  <c r="H795" i="2"/>
  <c r="H796" i="2"/>
  <c r="H797" i="2"/>
  <c r="H799" i="2"/>
  <c r="H800" i="2"/>
  <c r="H801" i="2"/>
  <c r="H802" i="2"/>
  <c r="H803" i="2"/>
  <c r="H804" i="2"/>
  <c r="H805" i="2"/>
  <c r="H806" i="2"/>
  <c r="H807" i="2"/>
  <c r="H808" i="2"/>
  <c r="H809" i="2"/>
  <c r="H630" i="2"/>
  <c r="H631" i="2"/>
  <c r="H632" i="2"/>
  <c r="H633" i="2"/>
  <c r="H634" i="2"/>
  <c r="H636" i="2"/>
  <c r="H637" i="2"/>
  <c r="H639" i="2"/>
  <c r="H640" i="2"/>
  <c r="H641" i="2"/>
  <c r="H643" i="2"/>
  <c r="H644" i="2"/>
  <c r="H645" i="2"/>
  <c r="H646" i="2"/>
  <c r="H648" i="2"/>
  <c r="H649" i="2"/>
  <c r="H651" i="2"/>
  <c r="H652" i="2"/>
  <c r="H654" i="2"/>
  <c r="H655" i="2"/>
  <c r="H657" i="2"/>
  <c r="H659" i="2"/>
  <c r="H660" i="2"/>
  <c r="H661" i="2"/>
  <c r="H663" i="2"/>
  <c r="H664" i="2"/>
  <c r="H666" i="2"/>
  <c r="H667" i="2"/>
  <c r="H669" i="2"/>
  <c r="H670" i="2"/>
  <c r="H672" i="2"/>
  <c r="H673" i="2"/>
  <c r="H675" i="2"/>
  <c r="H678" i="2"/>
  <c r="H679" i="2"/>
  <c r="H681" i="2"/>
  <c r="H682" i="2"/>
  <c r="H684" i="2"/>
  <c r="H686" i="2"/>
  <c r="H687" i="2"/>
  <c r="H689" i="2"/>
  <c r="H691" i="2"/>
  <c r="H692" i="2"/>
  <c r="U35" i="2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2" i="6"/>
  <c r="M3" i="6"/>
  <c r="Q4" i="6" s="1"/>
  <c r="W54" i="2"/>
  <c r="V55" i="2" s="1"/>
  <c r="W55" i="2"/>
  <c r="V56" i="2" s="1"/>
  <c r="W56" i="2"/>
  <c r="V57" i="2" s="1"/>
  <c r="O5" i="2"/>
  <c r="P5" i="2" s="1"/>
  <c r="Q5" i="2" s="1"/>
  <c r="O10" i="2"/>
  <c r="P10" i="2" s="1"/>
  <c r="Q10" i="2" s="1"/>
  <c r="O12" i="2"/>
  <c r="P12" i="2" s="1"/>
  <c r="Q12" i="2" s="1"/>
  <c r="O18" i="2"/>
  <c r="P18" i="2" s="1"/>
  <c r="Q18" i="2" s="1"/>
  <c r="O20" i="2"/>
  <c r="P20" i="2" s="1"/>
  <c r="Q20" i="2" s="1"/>
  <c r="O25" i="2"/>
  <c r="P25" i="2" s="1"/>
  <c r="Q25" i="2" s="1"/>
  <c r="O29" i="2"/>
  <c r="P29" i="2" s="1"/>
  <c r="Q29" i="2" s="1"/>
  <c r="O33" i="2"/>
  <c r="P33" i="2" s="1"/>
  <c r="Q33" i="2" s="1"/>
  <c r="O38" i="2"/>
  <c r="P38" i="2" s="1"/>
  <c r="Q38" i="2" s="1"/>
  <c r="O43" i="2"/>
  <c r="P43" i="2" s="1"/>
  <c r="Q43" i="2" s="1"/>
  <c r="O47" i="2"/>
  <c r="P47" i="2" s="1"/>
  <c r="Q47" i="2" s="1"/>
  <c r="O49" i="2"/>
  <c r="P49" i="2" s="1"/>
  <c r="Q49" i="2" s="1"/>
  <c r="O51" i="2"/>
  <c r="P51" i="2" s="1"/>
  <c r="Q51" i="2" s="1"/>
  <c r="O56" i="2"/>
  <c r="P56" i="2" s="1"/>
  <c r="Q56" i="2" s="1"/>
  <c r="O61" i="2"/>
  <c r="P61" i="2" s="1"/>
  <c r="Q61" i="2" s="1"/>
  <c r="O64" i="2"/>
  <c r="P64" i="2" s="1"/>
  <c r="Q64" i="2" s="1"/>
  <c r="O69" i="2"/>
  <c r="P69" i="2" s="1"/>
  <c r="Q69" i="2" s="1"/>
  <c r="O71" i="2"/>
  <c r="P71" i="2" s="1"/>
  <c r="Q71" i="2" s="1"/>
  <c r="O76" i="2"/>
  <c r="P76" i="2" s="1"/>
  <c r="Q76" i="2" s="1"/>
  <c r="O79" i="2"/>
  <c r="P79" i="2" s="1"/>
  <c r="Q79" i="2" s="1"/>
  <c r="O82" i="2"/>
  <c r="P82" i="2" s="1"/>
  <c r="Q82" i="2" s="1"/>
  <c r="O86" i="2"/>
  <c r="P86" i="2" s="1"/>
  <c r="Q86" i="2" s="1"/>
  <c r="O88" i="2"/>
  <c r="P88" i="2" s="1"/>
  <c r="Q88" i="2" s="1"/>
  <c r="O93" i="2"/>
  <c r="P93" i="2" s="1"/>
  <c r="Q93" i="2" s="1"/>
  <c r="O99" i="2"/>
  <c r="P99" i="2" s="1"/>
  <c r="Q99" i="2" s="1"/>
  <c r="O104" i="2"/>
  <c r="P104" i="2" s="1"/>
  <c r="Q104" i="2" s="1"/>
  <c r="O107" i="2"/>
  <c r="P107" i="2" s="1"/>
  <c r="Q107" i="2" s="1"/>
  <c r="O112" i="2"/>
  <c r="P112" i="2" s="1"/>
  <c r="Q112" i="2" s="1"/>
  <c r="O115" i="2"/>
  <c r="P115" i="2" s="1"/>
  <c r="Q115" i="2" s="1"/>
  <c r="O120" i="2"/>
  <c r="P120" i="2" s="1"/>
  <c r="Q120" i="2" s="1"/>
  <c r="O124" i="2"/>
  <c r="P124" i="2" s="1"/>
  <c r="Q124" i="2" s="1"/>
  <c r="O129" i="2"/>
  <c r="P129" i="2" s="1"/>
  <c r="Q129" i="2" s="1"/>
  <c r="O133" i="2"/>
  <c r="P133" i="2" s="1"/>
  <c r="Q133" i="2" s="1"/>
  <c r="O137" i="2"/>
  <c r="P137" i="2" s="1"/>
  <c r="Q137" i="2" s="1"/>
  <c r="O141" i="2"/>
  <c r="P141" i="2" s="1"/>
  <c r="Q141" i="2" s="1"/>
  <c r="O145" i="2"/>
  <c r="P145" i="2" s="1"/>
  <c r="Q145" i="2" s="1"/>
  <c r="O147" i="2"/>
  <c r="P147" i="2" s="1"/>
  <c r="Q147" i="2" s="1"/>
  <c r="O162" i="2"/>
  <c r="P162" i="2" s="1"/>
  <c r="Q162" i="2" s="1"/>
  <c r="O166" i="2"/>
  <c r="P166" i="2" s="1"/>
  <c r="Q166" i="2" s="1"/>
  <c r="O170" i="2"/>
  <c r="P170" i="2" s="1"/>
  <c r="Q170" i="2" s="1"/>
  <c r="O172" i="2"/>
  <c r="P172" i="2" s="1"/>
  <c r="Q172" i="2" s="1"/>
  <c r="O174" i="2"/>
  <c r="P174" i="2" s="1"/>
  <c r="Q174" i="2" s="1"/>
  <c r="O178" i="2"/>
  <c r="P178" i="2" s="1"/>
  <c r="Q178" i="2" s="1"/>
  <c r="O180" i="2"/>
  <c r="P180" i="2" s="1"/>
  <c r="Q180" i="2" s="1"/>
  <c r="O185" i="2"/>
  <c r="P185" i="2" s="1"/>
  <c r="Q185" i="2" s="1"/>
  <c r="O198" i="2"/>
  <c r="P198" i="2" s="1"/>
  <c r="Q198" i="2" s="1"/>
  <c r="O205" i="2"/>
  <c r="P205" i="2" s="1"/>
  <c r="Q205" i="2" s="1"/>
  <c r="O207" i="2"/>
  <c r="P207" i="2" s="1"/>
  <c r="Q207" i="2" s="1"/>
  <c r="O209" i="2"/>
  <c r="P209" i="2" s="1"/>
  <c r="Q209" i="2" s="1"/>
  <c r="O212" i="2"/>
  <c r="P212" i="2" s="1"/>
  <c r="Q212" i="2" s="1"/>
  <c r="O215" i="2"/>
  <c r="P215" i="2" s="1"/>
  <c r="Q215" i="2" s="1"/>
  <c r="O219" i="2"/>
  <c r="P219" i="2" s="1"/>
  <c r="Q219" i="2" s="1"/>
  <c r="O223" i="2"/>
  <c r="P223" i="2" s="1"/>
  <c r="Q223" i="2" s="1"/>
  <c r="O229" i="2"/>
  <c r="P229" i="2" s="1"/>
  <c r="Q229" i="2" s="1"/>
  <c r="O233" i="2"/>
  <c r="P233" i="2" s="1"/>
  <c r="Q233" i="2" s="1"/>
  <c r="O237" i="2"/>
  <c r="P237" i="2" s="1"/>
  <c r="Q237" i="2" s="1"/>
  <c r="O239" i="2"/>
  <c r="P239" i="2" s="1"/>
  <c r="Q239" i="2" s="1"/>
  <c r="O244" i="2"/>
  <c r="P244" i="2" s="1"/>
  <c r="Q244" i="2" s="1"/>
  <c r="O247" i="2"/>
  <c r="P247" i="2" s="1"/>
  <c r="Q247" i="2" s="1"/>
  <c r="O254" i="2"/>
  <c r="P254" i="2" s="1"/>
  <c r="Q254" i="2" s="1"/>
  <c r="O266" i="2"/>
  <c r="P266" i="2" s="1"/>
  <c r="Q266" i="2" s="1"/>
  <c r="O269" i="2"/>
  <c r="P269" i="2" s="1"/>
  <c r="Q269" i="2" s="1"/>
  <c r="O274" i="2"/>
  <c r="P274" i="2" s="1"/>
  <c r="Q274" i="2" s="1"/>
  <c r="O279" i="2"/>
  <c r="P279" i="2" s="1"/>
  <c r="Q279" i="2" s="1"/>
  <c r="O283" i="2"/>
  <c r="P283" i="2" s="1"/>
  <c r="Q283" i="2" s="1"/>
  <c r="O287" i="2"/>
  <c r="P287" i="2" s="1"/>
  <c r="Q287" i="2" s="1"/>
  <c r="O290" i="2"/>
  <c r="P290" i="2" s="1"/>
  <c r="Q290" i="2" s="1"/>
  <c r="O293" i="2"/>
  <c r="P293" i="2" s="1"/>
  <c r="Q293" i="2" s="1"/>
  <c r="O297" i="2"/>
  <c r="P297" i="2" s="1"/>
  <c r="Q297" i="2" s="1"/>
  <c r="O303" i="2"/>
  <c r="P303" i="2" s="1"/>
  <c r="Q303" i="2" s="1"/>
  <c r="O310" i="2"/>
  <c r="P310" i="2" s="1"/>
  <c r="Q310" i="2" s="1"/>
  <c r="O314" i="2"/>
  <c r="P314" i="2" s="1"/>
  <c r="Q314" i="2" s="1"/>
  <c r="O319" i="2"/>
  <c r="P319" i="2" s="1"/>
  <c r="Q319" i="2" s="1"/>
  <c r="O322" i="2"/>
  <c r="P322" i="2" s="1"/>
  <c r="Q322" i="2" s="1"/>
  <c r="O324" i="2"/>
  <c r="P324" i="2" s="1"/>
  <c r="Q324" i="2" s="1"/>
  <c r="O326" i="2"/>
  <c r="P326" i="2" s="1"/>
  <c r="Q326" i="2" s="1"/>
  <c r="O332" i="2"/>
  <c r="P332" i="2" s="1"/>
  <c r="Q332" i="2" s="1"/>
  <c r="O342" i="2"/>
  <c r="P342" i="2" s="1"/>
  <c r="Q342" i="2" s="1"/>
  <c r="O344" i="2"/>
  <c r="P344" i="2" s="1"/>
  <c r="Q344" i="2" s="1"/>
  <c r="O347" i="2"/>
  <c r="P347" i="2" s="1"/>
  <c r="Q347" i="2" s="1"/>
  <c r="O350" i="2"/>
  <c r="P350" i="2" s="1"/>
  <c r="Q350" i="2" s="1"/>
  <c r="O355" i="2"/>
  <c r="P355" i="2" s="1"/>
  <c r="Q355" i="2" s="1"/>
  <c r="O357" i="2"/>
  <c r="P357" i="2" s="1"/>
  <c r="Q357" i="2" s="1"/>
  <c r="O361" i="2"/>
  <c r="P361" i="2" s="1"/>
  <c r="Q361" i="2" s="1"/>
  <c r="O374" i="2"/>
  <c r="P374" i="2" s="1"/>
  <c r="Q374" i="2" s="1"/>
  <c r="O377" i="2"/>
  <c r="P377" i="2" s="1"/>
  <c r="Q377" i="2" s="1"/>
  <c r="O380" i="2"/>
  <c r="P380" i="2" s="1"/>
  <c r="Q380" i="2" s="1"/>
  <c r="O382" i="2"/>
  <c r="P382" i="2" s="1"/>
  <c r="Q382" i="2" s="1"/>
  <c r="O384" i="2"/>
  <c r="P384" i="2" s="1"/>
  <c r="Q384" i="2" s="1"/>
  <c r="O389" i="2"/>
  <c r="P389" i="2" s="1"/>
  <c r="Q389" i="2" s="1"/>
  <c r="O392" i="2"/>
  <c r="P392" i="2" s="1"/>
  <c r="Q392" i="2" s="1"/>
  <c r="O407" i="2"/>
  <c r="P407" i="2" s="1"/>
  <c r="Q407" i="2" s="1"/>
  <c r="O410" i="2"/>
  <c r="P410" i="2" s="1"/>
  <c r="Q410" i="2" s="1"/>
  <c r="O412" i="2"/>
  <c r="P412" i="2" s="1"/>
  <c r="Q412" i="2" s="1"/>
  <c r="O416" i="2"/>
  <c r="P416" i="2" s="1"/>
  <c r="Q416" i="2" s="1"/>
  <c r="O419" i="2"/>
  <c r="P419" i="2" s="1"/>
  <c r="Q419" i="2" s="1"/>
  <c r="O422" i="2"/>
  <c r="P422" i="2" s="1"/>
  <c r="Q422" i="2" s="1"/>
  <c r="O425" i="2"/>
  <c r="P425" i="2" s="1"/>
  <c r="Q425" i="2" s="1"/>
  <c r="O430" i="2"/>
  <c r="P430" i="2" s="1"/>
  <c r="Q430" i="2" s="1"/>
  <c r="O435" i="2"/>
  <c r="P435" i="2" s="1"/>
  <c r="Q435" i="2" s="1"/>
  <c r="O440" i="2"/>
  <c r="P440" i="2" s="1"/>
  <c r="Q440" i="2" s="1"/>
  <c r="O446" i="2"/>
  <c r="P446" i="2" s="1"/>
  <c r="Q446" i="2" s="1"/>
  <c r="O452" i="2"/>
  <c r="P452" i="2" s="1"/>
  <c r="Q452" i="2" s="1"/>
  <c r="O454" i="2"/>
  <c r="P454" i="2" s="1"/>
  <c r="Q454" i="2" s="1"/>
  <c r="O458" i="2"/>
  <c r="P458" i="2" s="1"/>
  <c r="Q458" i="2" s="1"/>
  <c r="O463" i="2"/>
  <c r="P463" i="2" s="1"/>
  <c r="Q463" i="2" s="1"/>
  <c r="O465" i="2"/>
  <c r="P465" i="2" s="1"/>
  <c r="Q465" i="2" s="1"/>
  <c r="O478" i="2"/>
  <c r="P478" i="2" s="1"/>
  <c r="Q478" i="2" s="1"/>
  <c r="O481" i="2"/>
  <c r="P481" i="2" s="1"/>
  <c r="Q481" i="2" s="1"/>
  <c r="O484" i="2"/>
  <c r="P484" i="2" s="1"/>
  <c r="Q484" i="2" s="1"/>
  <c r="O486" i="2"/>
  <c r="P486" i="2" s="1"/>
  <c r="Q486" i="2" s="1"/>
  <c r="O489" i="2"/>
  <c r="P489" i="2" s="1"/>
  <c r="Q489" i="2" s="1"/>
  <c r="O495" i="2"/>
  <c r="P495" i="2" s="1"/>
  <c r="Q495" i="2" s="1"/>
  <c r="O498" i="2"/>
  <c r="P498" i="2" s="1"/>
  <c r="Q498" i="2" s="1"/>
  <c r="O501" i="2"/>
  <c r="P501" i="2" s="1"/>
  <c r="Q501" i="2" s="1"/>
  <c r="O503" i="2"/>
  <c r="P503" i="2" s="1"/>
  <c r="Q503" i="2" s="1"/>
  <c r="O509" i="2"/>
  <c r="P509" i="2" s="1"/>
  <c r="Q509" i="2" s="1"/>
  <c r="O512" i="2"/>
  <c r="P512" i="2" s="1"/>
  <c r="Q512" i="2" s="1"/>
  <c r="O514" i="2"/>
  <c r="P514" i="2" s="1"/>
  <c r="Q514" i="2" s="1"/>
  <c r="O521" i="2"/>
  <c r="P521" i="2" s="1"/>
  <c r="Q521" i="2" s="1"/>
  <c r="O524" i="2"/>
  <c r="P524" i="2" s="1"/>
  <c r="Q524" i="2" s="1"/>
  <c r="O527" i="2"/>
  <c r="P527" i="2" s="1"/>
  <c r="Q527" i="2" s="1"/>
  <c r="O530" i="2"/>
  <c r="P530" i="2" s="1"/>
  <c r="Q530" i="2" s="1"/>
  <c r="O536" i="2"/>
  <c r="P536" i="2" s="1"/>
  <c r="Q536" i="2" s="1"/>
  <c r="O540" i="2"/>
  <c r="P540" i="2" s="1"/>
  <c r="Q540" i="2" s="1"/>
  <c r="O544" i="2"/>
  <c r="P544" i="2" s="1"/>
  <c r="Q544" i="2" s="1"/>
  <c r="O546" i="2"/>
  <c r="P546" i="2" s="1"/>
  <c r="Q546" i="2" s="1"/>
  <c r="O551" i="2"/>
  <c r="P551" i="2" s="1"/>
  <c r="Q551" i="2" s="1"/>
  <c r="O554" i="2"/>
  <c r="P554" i="2" s="1"/>
  <c r="Q554" i="2" s="1"/>
  <c r="O557" i="2"/>
  <c r="P557" i="2" s="1"/>
  <c r="Q557" i="2" s="1"/>
  <c r="O560" i="2"/>
  <c r="P560" i="2" s="1"/>
  <c r="Q560" i="2" s="1"/>
  <c r="O565" i="2"/>
  <c r="P565" i="2" s="1"/>
  <c r="Q565" i="2" s="1"/>
  <c r="O569" i="2"/>
  <c r="P569" i="2" s="1"/>
  <c r="Q569" i="2" s="1"/>
  <c r="O571" i="2"/>
  <c r="P571" i="2" s="1"/>
  <c r="Q571" i="2" s="1"/>
  <c r="O576" i="2"/>
  <c r="P576" i="2" s="1"/>
  <c r="Q576" i="2" s="1"/>
  <c r="O579" i="2"/>
  <c r="P579" i="2" s="1"/>
  <c r="Q579" i="2" s="1"/>
  <c r="O581" i="2"/>
  <c r="P581" i="2" s="1"/>
  <c r="Q581" i="2" s="1"/>
  <c r="O583" i="2"/>
  <c r="P583" i="2" s="1"/>
  <c r="Q583" i="2" s="1"/>
  <c r="O585" i="2"/>
  <c r="P585" i="2" s="1"/>
  <c r="Q585" i="2" s="1"/>
  <c r="O590" i="2"/>
  <c r="P590" i="2" s="1"/>
  <c r="Q590" i="2" s="1"/>
  <c r="O593" i="2"/>
  <c r="P593" i="2" s="1"/>
  <c r="Q593" i="2" s="1"/>
  <c r="O603" i="2"/>
  <c r="P603" i="2" s="1"/>
  <c r="Q603" i="2" s="1"/>
  <c r="O606" i="2"/>
  <c r="P606" i="2" s="1"/>
  <c r="Q606" i="2" s="1"/>
  <c r="O612" i="2"/>
  <c r="P612" i="2" s="1"/>
  <c r="Q612" i="2" s="1"/>
  <c r="O614" i="2"/>
  <c r="P614" i="2" s="1"/>
  <c r="Q614" i="2" s="1"/>
  <c r="O616" i="2"/>
  <c r="P616" i="2" s="1"/>
  <c r="Q616" i="2" s="1"/>
  <c r="O622" i="2"/>
  <c r="P622" i="2" s="1"/>
  <c r="Q622" i="2" s="1"/>
  <c r="O625" i="2"/>
  <c r="P625" i="2" s="1"/>
  <c r="Q625" i="2" s="1"/>
  <c r="N5" i="2"/>
  <c r="N10" i="2"/>
  <c r="N12" i="2"/>
  <c r="N18" i="2"/>
  <c r="N20" i="2"/>
  <c r="N25" i="2"/>
  <c r="N29" i="2"/>
  <c r="N33" i="2"/>
  <c r="N38" i="2"/>
  <c r="N43" i="2"/>
  <c r="N47" i="2"/>
  <c r="N49" i="2"/>
  <c r="N51" i="2"/>
  <c r="N56" i="2"/>
  <c r="N61" i="2"/>
  <c r="N64" i="2"/>
  <c r="N69" i="2"/>
  <c r="N71" i="2"/>
  <c r="N76" i="2"/>
  <c r="N79" i="2"/>
  <c r="N82" i="2"/>
  <c r="N86" i="2"/>
  <c r="N88" i="2"/>
  <c r="N93" i="2"/>
  <c r="N99" i="2"/>
  <c r="N104" i="2"/>
  <c r="N107" i="2"/>
  <c r="N112" i="2"/>
  <c r="N115" i="2"/>
  <c r="N120" i="2"/>
  <c r="N124" i="2"/>
  <c r="N129" i="2"/>
  <c r="N133" i="2"/>
  <c r="N137" i="2"/>
  <c r="N141" i="2"/>
  <c r="N145" i="2"/>
  <c r="N147" i="2"/>
  <c r="N162" i="2"/>
  <c r="N166" i="2"/>
  <c r="N170" i="2"/>
  <c r="N172" i="2"/>
  <c r="N174" i="2"/>
  <c r="N178" i="2"/>
  <c r="N180" i="2"/>
  <c r="N185" i="2"/>
  <c r="N198" i="2"/>
  <c r="N205" i="2"/>
  <c r="N207" i="2"/>
  <c r="N209" i="2"/>
  <c r="N212" i="2"/>
  <c r="N215" i="2"/>
  <c r="N219" i="2"/>
  <c r="N223" i="2"/>
  <c r="N229" i="2"/>
  <c r="N233" i="2"/>
  <c r="N237" i="2"/>
  <c r="N239" i="2"/>
  <c r="N244" i="2"/>
  <c r="N247" i="2"/>
  <c r="N254" i="2"/>
  <c r="N266" i="2"/>
  <c r="N269" i="2"/>
  <c r="N274" i="2"/>
  <c r="N279" i="2"/>
  <c r="N283" i="2"/>
  <c r="N287" i="2"/>
  <c r="N290" i="2"/>
  <c r="N293" i="2"/>
  <c r="N297" i="2"/>
  <c r="N303" i="2"/>
  <c r="N310" i="2"/>
  <c r="N314" i="2"/>
  <c r="N319" i="2"/>
  <c r="N322" i="2"/>
  <c r="N324" i="2"/>
  <c r="N326" i="2"/>
  <c r="N332" i="2"/>
  <c r="N342" i="2"/>
  <c r="N344" i="2"/>
  <c r="N347" i="2"/>
  <c r="N350" i="2"/>
  <c r="N355" i="2"/>
  <c r="N357" i="2"/>
  <c r="N361" i="2"/>
  <c r="N374" i="2"/>
  <c r="N377" i="2"/>
  <c r="N380" i="2"/>
  <c r="N382" i="2"/>
  <c r="N384" i="2"/>
  <c r="N389" i="2"/>
  <c r="N392" i="2"/>
  <c r="N407" i="2"/>
  <c r="N410" i="2"/>
  <c r="N412" i="2"/>
  <c r="N416" i="2"/>
  <c r="N419" i="2"/>
  <c r="N422" i="2"/>
  <c r="N425" i="2"/>
  <c r="N430" i="2"/>
  <c r="N435" i="2"/>
  <c r="N440" i="2"/>
  <c r="N446" i="2"/>
  <c r="N452" i="2"/>
  <c r="N454" i="2"/>
  <c r="N458" i="2"/>
  <c r="N463" i="2"/>
  <c r="N465" i="2"/>
  <c r="N478" i="2"/>
  <c r="N481" i="2"/>
  <c r="N484" i="2"/>
  <c r="N486" i="2"/>
  <c r="N489" i="2"/>
  <c r="N495" i="2"/>
  <c r="N498" i="2"/>
  <c r="N501" i="2"/>
  <c r="N503" i="2"/>
  <c r="N509" i="2"/>
  <c r="N512" i="2"/>
  <c r="N514" i="2"/>
  <c r="N521" i="2"/>
  <c r="N524" i="2"/>
  <c r="N527" i="2"/>
  <c r="N530" i="2"/>
  <c r="N536" i="2"/>
  <c r="N540" i="2"/>
  <c r="N544" i="2"/>
  <c r="N546" i="2"/>
  <c r="N551" i="2"/>
  <c r="N554" i="2"/>
  <c r="N557" i="2"/>
  <c r="N560" i="2"/>
  <c r="N565" i="2"/>
  <c r="N569" i="2"/>
  <c r="N571" i="2"/>
  <c r="N576" i="2"/>
  <c r="N579" i="2"/>
  <c r="N581" i="2"/>
  <c r="N583" i="2"/>
  <c r="N585" i="2"/>
  <c r="N590" i="2"/>
  <c r="N593" i="2"/>
  <c r="N603" i="2"/>
  <c r="N606" i="2"/>
  <c r="N612" i="2"/>
  <c r="N614" i="2"/>
  <c r="N616" i="2"/>
  <c r="N622" i="2"/>
  <c r="N625" i="2"/>
  <c r="H485" i="2"/>
  <c r="H552" i="2"/>
  <c r="H553" i="2"/>
  <c r="H555" i="2"/>
  <c r="H556" i="2"/>
  <c r="H558" i="2"/>
  <c r="H559" i="2"/>
  <c r="H561" i="2"/>
  <c r="H562" i="2"/>
  <c r="H563" i="2"/>
  <c r="H564" i="2"/>
  <c r="H566" i="2"/>
  <c r="H567" i="2"/>
  <c r="H568" i="2"/>
  <c r="H570" i="2"/>
  <c r="H572" i="2"/>
  <c r="H573" i="2"/>
  <c r="H574" i="2"/>
  <c r="H575" i="2"/>
  <c r="H577" i="2"/>
  <c r="H578" i="2"/>
  <c r="H580" i="2"/>
  <c r="H582" i="2"/>
  <c r="H584" i="2"/>
  <c r="H586" i="2"/>
  <c r="H587" i="2"/>
  <c r="H588" i="2"/>
  <c r="H589" i="2"/>
  <c r="H591" i="2"/>
  <c r="H592" i="2"/>
  <c r="H594" i="2"/>
  <c r="H595" i="2"/>
  <c r="H596" i="2"/>
  <c r="H597" i="2"/>
  <c r="H598" i="2"/>
  <c r="H599" i="2"/>
  <c r="H600" i="2"/>
  <c r="H601" i="2"/>
  <c r="H602" i="2"/>
  <c r="H604" i="2"/>
  <c r="H605" i="2"/>
  <c r="H607" i="2"/>
  <c r="H608" i="2"/>
  <c r="H609" i="2"/>
  <c r="H610" i="2"/>
  <c r="H611" i="2"/>
  <c r="H613" i="2"/>
  <c r="H615" i="2"/>
  <c r="H617" i="2"/>
  <c r="H618" i="2"/>
  <c r="H619" i="2"/>
  <c r="H620" i="2"/>
  <c r="H621" i="2"/>
  <c r="H623" i="2"/>
  <c r="H624" i="2"/>
  <c r="H626" i="2"/>
  <c r="H627" i="2"/>
  <c r="H628" i="2"/>
  <c r="H513" i="2"/>
  <c r="H515" i="2"/>
  <c r="H516" i="2"/>
  <c r="H517" i="2"/>
  <c r="H518" i="2"/>
  <c r="H519" i="2"/>
  <c r="H520" i="2"/>
  <c r="H522" i="2"/>
  <c r="H523" i="2"/>
  <c r="H525" i="2"/>
  <c r="H526" i="2"/>
  <c r="H528" i="2"/>
  <c r="H529" i="2"/>
  <c r="H531" i="2"/>
  <c r="H532" i="2"/>
  <c r="H533" i="2"/>
  <c r="H534" i="2"/>
  <c r="H535" i="2"/>
  <c r="H537" i="2"/>
  <c r="H538" i="2"/>
  <c r="H539" i="2"/>
  <c r="H541" i="2"/>
  <c r="H542" i="2"/>
  <c r="H543" i="2"/>
  <c r="H545" i="2"/>
  <c r="H547" i="2"/>
  <c r="H548" i="2"/>
  <c r="H549" i="2"/>
  <c r="H550" i="2"/>
  <c r="D42" i="2"/>
  <c r="D32" i="2"/>
  <c r="H23" i="2"/>
  <c r="H48" i="2"/>
  <c r="H50" i="2"/>
  <c r="H39" i="2"/>
  <c r="H40" i="2"/>
  <c r="H41" i="2"/>
  <c r="H42" i="2"/>
  <c r="H44" i="2"/>
  <c r="H45" i="2"/>
  <c r="H46" i="2"/>
  <c r="H26" i="2"/>
  <c r="H27" i="2"/>
  <c r="H28" i="2"/>
  <c r="H30" i="2"/>
  <c r="H31" i="2"/>
  <c r="H32" i="2"/>
  <c r="H34" i="2"/>
  <c r="H35" i="2"/>
  <c r="H36" i="2"/>
  <c r="H37" i="2"/>
  <c r="H13" i="2"/>
  <c r="H14" i="2"/>
  <c r="H15" i="2"/>
  <c r="H16" i="2"/>
  <c r="H17" i="2"/>
  <c r="H19" i="2"/>
  <c r="H21" i="2"/>
  <c r="H22" i="2"/>
  <c r="H24" i="2"/>
  <c r="H11" i="2"/>
  <c r="H9" i="2"/>
  <c r="H8" i="2"/>
  <c r="H7" i="2"/>
  <c r="H6" i="2"/>
  <c r="H4" i="2"/>
  <c r="H3" i="2"/>
  <c r="H492" i="2"/>
  <c r="H491" i="2"/>
  <c r="H493" i="2"/>
  <c r="H480" i="2"/>
  <c r="W48" i="2"/>
  <c r="W43" i="2"/>
  <c r="W44" i="2"/>
  <c r="W45" i="2"/>
  <c r="W46" i="2"/>
  <c r="W47" i="2"/>
  <c r="H503" i="2"/>
  <c r="H511" i="2"/>
  <c r="H510" i="2"/>
  <c r="H508" i="2"/>
  <c r="H507" i="2"/>
  <c r="H506" i="2"/>
  <c r="H505" i="2"/>
  <c r="H504" i="2"/>
  <c r="H502" i="2"/>
  <c r="H500" i="2"/>
  <c r="H499" i="2"/>
  <c r="H497" i="2"/>
  <c r="H496" i="2"/>
  <c r="H494" i="2"/>
  <c r="H490" i="2"/>
  <c r="H488" i="2"/>
  <c r="H487" i="2"/>
  <c r="H484" i="2"/>
  <c r="H486" i="2"/>
  <c r="H489" i="2"/>
  <c r="H495" i="2"/>
  <c r="H498" i="2"/>
  <c r="H501" i="2"/>
  <c r="U39" i="2"/>
  <c r="V43" i="2"/>
  <c r="V44" i="2"/>
  <c r="V45" i="2"/>
  <c r="V46" i="2"/>
  <c r="V47" i="2"/>
  <c r="V48" i="2"/>
  <c r="D444" i="2"/>
  <c r="H475" i="2"/>
  <c r="H434" i="2"/>
  <c r="D433" i="2"/>
  <c r="H421" i="2"/>
  <c r="M2270" i="8" l="1"/>
  <c r="M2271" i="8" s="1"/>
  <c r="M2272" i="8" s="1"/>
  <c r="M2273" i="8" s="1"/>
  <c r="M2274" i="8" s="1"/>
  <c r="M2275" i="8" s="1"/>
  <c r="R2283" i="8"/>
  <c r="S2505" i="8"/>
  <c r="S2571" i="8"/>
  <c r="R2279" i="8"/>
  <c r="S2503" i="8"/>
  <c r="S2487" i="8"/>
  <c r="S2469" i="8"/>
  <c r="S2453" i="8"/>
  <c r="S2437" i="8"/>
  <c r="S2424" i="8"/>
  <c r="R2653" i="8"/>
  <c r="R2645" i="8"/>
  <c r="R2637" i="8"/>
  <c r="R2629" i="8"/>
  <c r="K28" i="10" a="1"/>
  <c r="K28" i="10" s="1"/>
  <c r="K33" i="10" a="1"/>
  <c r="K33" i="10" s="1"/>
  <c r="K37" i="10" a="1"/>
  <c r="K37" i="10" s="1"/>
  <c r="K29" i="10" a="1"/>
  <c r="K29" i="10" s="1"/>
  <c r="K34" i="10" a="1"/>
  <c r="K34" i="10" s="1"/>
  <c r="K38" i="10" a="1"/>
  <c r="K38" i="10" s="1"/>
  <c r="K30" i="10" a="1"/>
  <c r="K30" i="10" s="1"/>
  <c r="K35" i="10" a="1"/>
  <c r="K35" i="10" s="1"/>
  <c r="K39" i="10" a="1"/>
  <c r="K39" i="10" s="1"/>
  <c r="K31" i="10" a="1"/>
  <c r="K31" i="10" s="1"/>
  <c r="K32" i="10" a="1"/>
  <c r="K32" i="10" s="1"/>
  <c r="K36" i="10" a="1"/>
  <c r="K36" i="10" s="1"/>
  <c r="R2291" i="8"/>
  <c r="R2275" i="8"/>
  <c r="S2272" i="8"/>
  <c r="S2423" i="8"/>
  <c r="S2421" i="8"/>
  <c r="S2488" i="8"/>
  <c r="S2472" i="8"/>
  <c r="S2440" i="8"/>
  <c r="S2425" i="8"/>
  <c r="R2648" i="8"/>
  <c r="R2640" i="8"/>
  <c r="R2632" i="8"/>
  <c r="R2577" i="8"/>
  <c r="S2563" i="8"/>
  <c r="R2545" i="8"/>
  <c r="J49" i="10" a="1"/>
  <c r="J49" i="10" s="1"/>
  <c r="E140" i="12"/>
  <c r="G140" i="12"/>
  <c r="D140" i="12"/>
  <c r="F140" i="12" s="1"/>
  <c r="S2290" i="8"/>
  <c r="R2289" i="8"/>
  <c r="S2286" i="8"/>
  <c r="R2285" i="8"/>
  <c r="S2282" i="8"/>
  <c r="R2281" i="8"/>
  <c r="S2278" i="8"/>
  <c r="R2277" i="8"/>
  <c r="S2274" i="8"/>
  <c r="R2273" i="8"/>
  <c r="S2270" i="8"/>
  <c r="N2422" i="8"/>
  <c r="N2423" i="8" s="1"/>
  <c r="N2424" i="8" s="1"/>
  <c r="N2425" i="8" s="1"/>
  <c r="N2426" i="8" s="1"/>
  <c r="N2427" i="8" s="1"/>
  <c r="N2428" i="8" s="1"/>
  <c r="N2429" i="8" s="1"/>
  <c r="N2430" i="8" s="1"/>
  <c r="N2431" i="8" s="1"/>
  <c r="N2432" i="8" s="1"/>
  <c r="N2433" i="8" s="1"/>
  <c r="N2434" i="8" s="1"/>
  <c r="N2435" i="8" s="1"/>
  <c r="N2436" i="8" s="1"/>
  <c r="N2437" i="8" s="1"/>
  <c r="N2438" i="8" s="1"/>
  <c r="N2439" i="8" s="1"/>
  <c r="N2440" i="8" s="1"/>
  <c r="N2441" i="8" s="1"/>
  <c r="N2442" i="8" s="1"/>
  <c r="N2443" i="8" s="1"/>
  <c r="N2444" i="8" s="1"/>
  <c r="N2445" i="8" s="1"/>
  <c r="N2446" i="8" s="1"/>
  <c r="N2447" i="8" s="1"/>
  <c r="N2448" i="8" s="1"/>
  <c r="N2449" i="8" s="1"/>
  <c r="N2450" i="8" s="1"/>
  <c r="N2451" i="8" s="1"/>
  <c r="N2452" i="8" s="1"/>
  <c r="N2453" i="8" s="1"/>
  <c r="N2454" i="8" s="1"/>
  <c r="N2455" i="8" s="1"/>
  <c r="N2456" i="8" s="1"/>
  <c r="N2457" i="8" s="1"/>
  <c r="N2458" i="8" s="1"/>
  <c r="N2459" i="8" s="1"/>
  <c r="N2460" i="8" s="1"/>
  <c r="N2461" i="8" s="1"/>
  <c r="N2462" i="8" s="1"/>
  <c r="N2463" i="8" s="1"/>
  <c r="N2464" i="8" s="1"/>
  <c r="N2465" i="8" s="1"/>
  <c r="N2466" i="8" s="1"/>
  <c r="N2467" i="8" s="1"/>
  <c r="N2468" i="8" s="1"/>
  <c r="N2469" i="8" s="1"/>
  <c r="N2470" i="8" s="1"/>
  <c r="N2471" i="8" s="1"/>
  <c r="N2472" i="8" s="1"/>
  <c r="N2473" i="8" s="1"/>
  <c r="N2474" i="8" s="1"/>
  <c r="N2475" i="8" s="1"/>
  <c r="N2476" i="8" s="1"/>
  <c r="N2477" i="8" s="1"/>
  <c r="N2478" i="8" s="1"/>
  <c r="N2479" i="8" s="1"/>
  <c r="N2480" i="8" s="1"/>
  <c r="N2481" i="8" s="1"/>
  <c r="N2482" i="8" s="1"/>
  <c r="N2483" i="8" s="1"/>
  <c r="N2484" i="8" s="1"/>
  <c r="N2485" i="8" s="1"/>
  <c r="N2486" i="8" s="1"/>
  <c r="N2487" i="8" s="1"/>
  <c r="N2488" i="8" s="1"/>
  <c r="N2489" i="8" s="1"/>
  <c r="N2490" i="8" s="1"/>
  <c r="N2491" i="8" s="1"/>
  <c r="N2492" i="8" s="1"/>
  <c r="N2493" i="8" s="1"/>
  <c r="N2494" i="8" s="1"/>
  <c r="N2495" i="8" s="1"/>
  <c r="N2496" i="8" s="1"/>
  <c r="N2497" i="8" s="1"/>
  <c r="N2498" i="8" s="1"/>
  <c r="N2499" i="8" s="1"/>
  <c r="N2500" i="8" s="1"/>
  <c r="N2501" i="8" s="1"/>
  <c r="N2502" i="8" s="1"/>
  <c r="N2503" i="8" s="1"/>
  <c r="S2500" i="8"/>
  <c r="S2492" i="8"/>
  <c r="S2484" i="8"/>
  <c r="S2476" i="8"/>
  <c r="S2468" i="8"/>
  <c r="S2460" i="8"/>
  <c r="S2452" i="8"/>
  <c r="S2444" i="8"/>
  <c r="S2436" i="8"/>
  <c r="S2427" i="8"/>
  <c r="S2535" i="8"/>
  <c r="S2537" i="8"/>
  <c r="R2651" i="8"/>
  <c r="R2647" i="8"/>
  <c r="R2643" i="8"/>
  <c r="R2639" i="8"/>
  <c r="R2635" i="8"/>
  <c r="R2631" i="8"/>
  <c r="R2627" i="8"/>
  <c r="R2585" i="8"/>
  <c r="R2569" i="8"/>
  <c r="R2553" i="8"/>
  <c r="K10" i="10" a="1"/>
  <c r="K10" i="10" s="1"/>
  <c r="D141" i="12"/>
  <c r="F141" i="12" s="1"/>
  <c r="G141" i="12"/>
  <c r="E141" i="12"/>
  <c r="R2388" i="8"/>
  <c r="S2385" i="8"/>
  <c r="R2308" i="8"/>
  <c r="S2305" i="8"/>
  <c r="R2300" i="8"/>
  <c r="S2422" i="8"/>
  <c r="R2421" i="8"/>
  <c r="G1830" i="13"/>
  <c r="G1831" i="13"/>
  <c r="G1832" i="13"/>
  <c r="E1834" i="13"/>
  <c r="D1835" i="13"/>
  <c r="F1835" i="13" s="1"/>
  <c r="D1836" i="13"/>
  <c r="F1836" i="13" s="1"/>
  <c r="D1837" i="13"/>
  <c r="D1838" i="13"/>
  <c r="F1838" i="13" s="1"/>
  <c r="C1839" i="13"/>
  <c r="C1840" i="13"/>
  <c r="C1841" i="13"/>
  <c r="F1841" i="13" s="1"/>
  <c r="C1842" i="13"/>
  <c r="G1842" i="13"/>
  <c r="G1843" i="13"/>
  <c r="G1844" i="13"/>
  <c r="G1845" i="13"/>
  <c r="E1847" i="13"/>
  <c r="E1848" i="13"/>
  <c r="E1849" i="13"/>
  <c r="E1850" i="13"/>
  <c r="D1851" i="13"/>
  <c r="F1851" i="13" s="1"/>
  <c r="D1852" i="13"/>
  <c r="F1852" i="13" s="1"/>
  <c r="D1853" i="13"/>
  <c r="D1854" i="13"/>
  <c r="F1854" i="13" s="1"/>
  <c r="C1855" i="13"/>
  <c r="C1856" i="13"/>
  <c r="C1857" i="13"/>
  <c r="F1857" i="13" s="1"/>
  <c r="C1858" i="13"/>
  <c r="G1858" i="13"/>
  <c r="G1859" i="13"/>
  <c r="G1860" i="13"/>
  <c r="G1861" i="13"/>
  <c r="E1863" i="13"/>
  <c r="E1864" i="13"/>
  <c r="E1865" i="13"/>
  <c r="E1866" i="13"/>
  <c r="D1867" i="13"/>
  <c r="F1867" i="13" s="1"/>
  <c r="D1868" i="13"/>
  <c r="F1868" i="13" s="1"/>
  <c r="D1869" i="13"/>
  <c r="D1870" i="13"/>
  <c r="F1870" i="13" s="1"/>
  <c r="C1871" i="13"/>
  <c r="C1872" i="13"/>
  <c r="C1873" i="13"/>
  <c r="F1873" i="13" s="1"/>
  <c r="C1874" i="13"/>
  <c r="G1874" i="13"/>
  <c r="G1875" i="13"/>
  <c r="G1876" i="13"/>
  <c r="G1877" i="13"/>
  <c r="E1879" i="13"/>
  <c r="E1880" i="13"/>
  <c r="E1881" i="13"/>
  <c r="E1882" i="13"/>
  <c r="D1883" i="13"/>
  <c r="F1883" i="13" s="1"/>
  <c r="D1884" i="13"/>
  <c r="F1884" i="13" s="1"/>
  <c r="D1885" i="13"/>
  <c r="D1886" i="13"/>
  <c r="F1886" i="13" s="1"/>
  <c r="C1887" i="13"/>
  <c r="C1888" i="13"/>
  <c r="C1889" i="13"/>
  <c r="F1889" i="13" s="1"/>
  <c r="C1890" i="13"/>
  <c r="G1890" i="13"/>
  <c r="E1892" i="13"/>
  <c r="E1893" i="13"/>
  <c r="E1894" i="13"/>
  <c r="D1895" i="13"/>
  <c r="F1895" i="13" s="1"/>
  <c r="C1896" i="13"/>
  <c r="C1897" i="13"/>
  <c r="C1898" i="13"/>
  <c r="G1898" i="13"/>
  <c r="E1900" i="13"/>
  <c r="E1901" i="13"/>
  <c r="E1902" i="13"/>
  <c r="D1903" i="13"/>
  <c r="F1903" i="13" s="1"/>
  <c r="C1904" i="13"/>
  <c r="C1905" i="13"/>
  <c r="C1906" i="13"/>
  <c r="G1906" i="13"/>
  <c r="C1831" i="13"/>
  <c r="D1832" i="13"/>
  <c r="E1833" i="13"/>
  <c r="G1835" i="13"/>
  <c r="C1837" i="13"/>
  <c r="F1837" i="13" s="1"/>
  <c r="E1838" i="13"/>
  <c r="E1839" i="13"/>
  <c r="G1840" i="13"/>
  <c r="D1842" i="13"/>
  <c r="F1842" i="13" s="1"/>
  <c r="D1843" i="13"/>
  <c r="F1843" i="13" s="1"/>
  <c r="E1844" i="13"/>
  <c r="C1846" i="13"/>
  <c r="C1847" i="13"/>
  <c r="D1848" i="13"/>
  <c r="F1848" i="13" s="1"/>
  <c r="G1849" i="13"/>
  <c r="G1850" i="13"/>
  <c r="C1852" i="13"/>
  <c r="E1853" i="13"/>
  <c r="G1855" i="13"/>
  <c r="D1857" i="13"/>
  <c r="E1858" i="13"/>
  <c r="E1859" i="13"/>
  <c r="C1861" i="13"/>
  <c r="F1861" i="13" s="1"/>
  <c r="D1862" i="13"/>
  <c r="F1862" i="13" s="1"/>
  <c r="D1863" i="13"/>
  <c r="F1863" i="13" s="1"/>
  <c r="G1864" i="13"/>
  <c r="C1866" i="13"/>
  <c r="C1867" i="13"/>
  <c r="E1868" i="13"/>
  <c r="G1869" i="13"/>
  <c r="G1870" i="13"/>
  <c r="D1872" i="13"/>
  <c r="F1872" i="13" s="1"/>
  <c r="E1873" i="13"/>
  <c r="C1876" i="13"/>
  <c r="D1877" i="13"/>
  <c r="E1878" i="13"/>
  <c r="G1879" i="13"/>
  <c r="C1881" i="13"/>
  <c r="F1881" i="13" s="1"/>
  <c r="D1882" i="13"/>
  <c r="F1882" i="13" s="1"/>
  <c r="E1883" i="13"/>
  <c r="G1884" i="13"/>
  <c r="C1886" i="13"/>
  <c r="D1887" i="13"/>
  <c r="F1887" i="13" s="1"/>
  <c r="E1888" i="13"/>
  <c r="G1889" i="13"/>
  <c r="C1891" i="13"/>
  <c r="C1892" i="13"/>
  <c r="D1893" i="13"/>
  <c r="F1893" i="13" s="1"/>
  <c r="G1896" i="13"/>
  <c r="D1898" i="13"/>
  <c r="F1898" i="13" s="1"/>
  <c r="D1899" i="13"/>
  <c r="F1899" i="13" s="1"/>
  <c r="D1900" i="13"/>
  <c r="F1900" i="13" s="1"/>
  <c r="G1901" i="13"/>
  <c r="G1902" i="13"/>
  <c r="G1903" i="13"/>
  <c r="D1905" i="13"/>
  <c r="F1905" i="13" s="1"/>
  <c r="E1906" i="13"/>
  <c r="E1907" i="13"/>
  <c r="D1908" i="13"/>
  <c r="F1908" i="13" s="1"/>
  <c r="D1909" i="13"/>
  <c r="F1909" i="13" s="1"/>
  <c r="D1910" i="13"/>
  <c r="F1910" i="13" s="1"/>
  <c r="C1911" i="13"/>
  <c r="G1911" i="13"/>
  <c r="G1912" i="13"/>
  <c r="G1913" i="13"/>
  <c r="E1915" i="13"/>
  <c r="D1916" i="13"/>
  <c r="F1916" i="13" s="1"/>
  <c r="D1917" i="13"/>
  <c r="F1917" i="13" s="1"/>
  <c r="D1918" i="13"/>
  <c r="F1918" i="13" s="1"/>
  <c r="C1919" i="13"/>
  <c r="G1919" i="13"/>
  <c r="G1920" i="13"/>
  <c r="G1921" i="13"/>
  <c r="E1923" i="13"/>
  <c r="D1924" i="13"/>
  <c r="F1924" i="13" s="1"/>
  <c r="D1925" i="13"/>
  <c r="F1925" i="13" s="1"/>
  <c r="D1926" i="13"/>
  <c r="C1830" i="13"/>
  <c r="D1831" i="13"/>
  <c r="F1831" i="13" s="1"/>
  <c r="E1832" i="13"/>
  <c r="G1833" i="13"/>
  <c r="G1834" i="13"/>
  <c r="C1836" i="13"/>
  <c r="E1837" i="13"/>
  <c r="G1839" i="13"/>
  <c r="D1841" i="13"/>
  <c r="E1842" i="13"/>
  <c r="E1843" i="13"/>
  <c r="C1845" i="13"/>
  <c r="F1845" i="13" s="1"/>
  <c r="D1846" i="13"/>
  <c r="F1846" i="13" s="1"/>
  <c r="D1847" i="13"/>
  <c r="F1847" i="13" s="1"/>
  <c r="G1848" i="13"/>
  <c r="C1850" i="13"/>
  <c r="C1851" i="13"/>
  <c r="E1852" i="13"/>
  <c r="G1853" i="13"/>
  <c r="G1854" i="13"/>
  <c r="D1856" i="13"/>
  <c r="F1856" i="13" s="1"/>
  <c r="E1857" i="13"/>
  <c r="C1860" i="13"/>
  <c r="D1861" i="13"/>
  <c r="E1862" i="13"/>
  <c r="G1863" i="13"/>
  <c r="C1865" i="13"/>
  <c r="F1865" i="13" s="1"/>
  <c r="D1866" i="13"/>
  <c r="F1866" i="13" s="1"/>
  <c r="E1867" i="13"/>
  <c r="G1868" i="13"/>
  <c r="C1870" i="13"/>
  <c r="D1871" i="13"/>
  <c r="F1871" i="13" s="1"/>
  <c r="E1872" i="13"/>
  <c r="G1873" i="13"/>
  <c r="C1875" i="13"/>
  <c r="D1876" i="13"/>
  <c r="F1876" i="13" s="1"/>
  <c r="E1877" i="13"/>
  <c r="G1878" i="13"/>
  <c r="C1880" i="13"/>
  <c r="D1881" i="13"/>
  <c r="G1883" i="13"/>
  <c r="C1885" i="13"/>
  <c r="F1885" i="13" s="1"/>
  <c r="E1886" i="13"/>
  <c r="E1887" i="13"/>
  <c r="G1888" i="13"/>
  <c r="D1890" i="13"/>
  <c r="F1890" i="13" s="1"/>
  <c r="D1891" i="13"/>
  <c r="F1891" i="13" s="1"/>
  <c r="D1892" i="13"/>
  <c r="F1892" i="13" s="1"/>
  <c r="G1893" i="13"/>
  <c r="G1894" i="13"/>
  <c r="G1895" i="13"/>
  <c r="D1897" i="13"/>
  <c r="F1897" i="13" s="1"/>
  <c r="E1898" i="13"/>
  <c r="E1899" i="13"/>
  <c r="G1900" i="13"/>
  <c r="C1902" i="13"/>
  <c r="C1903" i="13"/>
  <c r="D1904" i="13"/>
  <c r="F1904" i="13" s="1"/>
  <c r="E1905" i="13"/>
  <c r="E1908" i="13"/>
  <c r="E1909" i="13"/>
  <c r="E1910" i="13"/>
  <c r="D1911" i="13"/>
  <c r="F1911" i="13" s="1"/>
  <c r="C1912" i="13"/>
  <c r="C1913" i="13"/>
  <c r="C1914" i="13"/>
  <c r="G1914" i="13"/>
  <c r="E1916" i="13"/>
  <c r="E1917" i="13"/>
  <c r="E1918" i="13"/>
  <c r="D1919" i="13"/>
  <c r="F1919" i="13" s="1"/>
  <c r="C1920" i="13"/>
  <c r="C1921" i="13"/>
  <c r="C1922" i="13"/>
  <c r="G1922" i="13"/>
  <c r="E1924" i="13"/>
  <c r="E1925" i="13"/>
  <c r="E1926" i="13"/>
  <c r="D1830" i="13"/>
  <c r="F1830" i="13" s="1"/>
  <c r="E1831" i="13"/>
  <c r="C1833" i="13"/>
  <c r="C1834" i="13"/>
  <c r="C1835" i="13"/>
  <c r="E1836" i="13"/>
  <c r="G1837" i="13"/>
  <c r="G1838" i="13"/>
  <c r="D1840" i="13"/>
  <c r="F1840" i="13" s="1"/>
  <c r="E1841" i="13"/>
  <c r="C1844" i="13"/>
  <c r="D1845" i="13"/>
  <c r="E1846" i="13"/>
  <c r="G1847" i="13"/>
  <c r="C1849" i="13"/>
  <c r="D1850" i="13"/>
  <c r="F1850" i="13" s="1"/>
  <c r="E1851" i="13"/>
  <c r="G1852" i="13"/>
  <c r="C1854" i="13"/>
  <c r="D1855" i="13"/>
  <c r="F1855" i="13" s="1"/>
  <c r="E1856" i="13"/>
  <c r="G1857" i="13"/>
  <c r="C1859" i="13"/>
  <c r="D1860" i="13"/>
  <c r="F1860" i="13" s="1"/>
  <c r="E1861" i="13"/>
  <c r="G1862" i="13"/>
  <c r="C1864" i="13"/>
  <c r="D1865" i="13"/>
  <c r="G1867" i="13"/>
  <c r="C1869" i="13"/>
  <c r="F1869" i="13" s="1"/>
  <c r="E1870" i="13"/>
  <c r="E1871" i="13"/>
  <c r="G1872" i="13"/>
  <c r="D1874" i="13"/>
  <c r="F1874" i="13" s="1"/>
  <c r="D1875" i="13"/>
  <c r="F1875" i="13" s="1"/>
  <c r="E1876" i="13"/>
  <c r="C1878" i="13"/>
  <c r="C1879" i="13"/>
  <c r="D1880" i="13"/>
  <c r="F1880" i="13" s="1"/>
  <c r="G1881" i="13"/>
  <c r="G1882" i="13"/>
  <c r="C1884" i="13"/>
  <c r="E1885" i="13"/>
  <c r="G1887" i="13"/>
  <c r="D1889" i="13"/>
  <c r="E1890" i="13"/>
  <c r="E1891" i="13"/>
  <c r="G1892" i="13"/>
  <c r="C1894" i="13"/>
  <c r="C1895" i="13"/>
  <c r="D1896" i="13"/>
  <c r="F1896" i="13" s="1"/>
  <c r="E1897" i="13"/>
  <c r="G1899" i="13"/>
  <c r="C1901" i="13"/>
  <c r="D1902" i="13"/>
  <c r="F1902" i="13" s="1"/>
  <c r="E1903" i="13"/>
  <c r="E1904" i="13"/>
  <c r="G1905" i="13"/>
  <c r="C1907" i="13"/>
  <c r="G1907" i="13"/>
  <c r="G1908" i="13"/>
  <c r="G1909" i="13"/>
  <c r="E1911" i="13"/>
  <c r="D1912" i="13"/>
  <c r="F1912" i="13" s="1"/>
  <c r="D1913" i="13"/>
  <c r="F1913" i="13" s="1"/>
  <c r="D1914" i="13"/>
  <c r="F1914" i="13" s="1"/>
  <c r="C1915" i="13"/>
  <c r="G1915" i="13"/>
  <c r="G1916" i="13"/>
  <c r="G1917" i="13"/>
  <c r="E1919" i="13"/>
  <c r="D1920" i="13"/>
  <c r="F1920" i="13" s="1"/>
  <c r="D1921" i="13"/>
  <c r="F1921" i="13" s="1"/>
  <c r="D1922" i="13"/>
  <c r="F1922" i="13" s="1"/>
  <c r="C1923" i="13"/>
  <c r="G1923" i="13"/>
  <c r="G1924" i="13"/>
  <c r="G1925" i="13"/>
  <c r="G1926" i="13"/>
  <c r="E1928" i="13"/>
  <c r="E1929" i="13"/>
  <c r="E1930" i="13"/>
  <c r="E1931" i="13"/>
  <c r="D1932" i="13"/>
  <c r="F1932" i="13" s="1"/>
  <c r="D1933" i="13"/>
  <c r="F1933" i="13" s="1"/>
  <c r="D1934" i="13"/>
  <c r="D1935" i="13"/>
  <c r="F1935" i="13" s="1"/>
  <c r="C1936" i="13"/>
  <c r="C1937" i="13"/>
  <c r="C1938" i="13"/>
  <c r="F1938" i="13" s="1"/>
  <c r="C1939" i="13"/>
  <c r="G1939" i="13"/>
  <c r="G1940" i="13"/>
  <c r="G1941" i="13"/>
  <c r="G1942" i="13"/>
  <c r="E1944" i="13"/>
  <c r="E1830" i="13"/>
  <c r="E1835" i="13"/>
  <c r="E1840" i="13"/>
  <c r="E1845" i="13"/>
  <c r="E1855" i="13"/>
  <c r="E1860" i="13"/>
  <c r="G1865" i="13"/>
  <c r="E1875" i="13"/>
  <c r="G1880" i="13"/>
  <c r="G1885" i="13"/>
  <c r="E1895" i="13"/>
  <c r="C1900" i="13"/>
  <c r="G1904" i="13"/>
  <c r="C1909" i="13"/>
  <c r="E1912" i="13"/>
  <c r="C1916" i="13"/>
  <c r="D1923" i="13"/>
  <c r="F1923" i="13" s="1"/>
  <c r="C1927" i="13"/>
  <c r="C1928" i="13"/>
  <c r="D1929" i="13"/>
  <c r="F1929" i="13" s="1"/>
  <c r="G1930" i="13"/>
  <c r="G1931" i="13"/>
  <c r="C1933" i="13"/>
  <c r="E1934" i="13"/>
  <c r="G1936" i="13"/>
  <c r="D1938" i="13"/>
  <c r="E1939" i="13"/>
  <c r="E1940" i="13"/>
  <c r="C1942" i="13"/>
  <c r="F1942" i="13" s="1"/>
  <c r="D1943" i="13"/>
  <c r="F1943" i="13" s="1"/>
  <c r="D1944" i="13"/>
  <c r="F1944" i="13" s="1"/>
  <c r="C1832" i="13"/>
  <c r="F1832" i="13" s="1"/>
  <c r="G1836" i="13"/>
  <c r="G1841" i="13"/>
  <c r="G1846" i="13"/>
  <c r="G1851" i="13"/>
  <c r="G1856" i="13"/>
  <c r="C1862" i="13"/>
  <c r="G1866" i="13"/>
  <c r="G1871" i="13"/>
  <c r="C1877" i="13"/>
  <c r="F1877" i="13" s="1"/>
  <c r="C1882" i="13"/>
  <c r="G1886" i="13"/>
  <c r="G1891" i="13"/>
  <c r="E1896" i="13"/>
  <c r="D1901" i="13"/>
  <c r="F1901" i="13" s="1"/>
  <c r="D1906" i="13"/>
  <c r="F1906" i="13" s="1"/>
  <c r="C1910" i="13"/>
  <c r="E1913" i="13"/>
  <c r="C1917" i="13"/>
  <c r="E1920" i="13"/>
  <c r="C1924" i="13"/>
  <c r="D1927" i="13"/>
  <c r="F1927" i="13" s="1"/>
  <c r="D1928" i="13"/>
  <c r="F1928" i="13" s="1"/>
  <c r="G1929" i="13"/>
  <c r="C1931" i="13"/>
  <c r="C1932" i="13"/>
  <c r="E1933" i="13"/>
  <c r="G1934" i="13"/>
  <c r="G1935" i="13"/>
  <c r="D1937" i="13"/>
  <c r="F1937" i="13" s="1"/>
  <c r="E1938" i="13"/>
  <c r="C1941" i="13"/>
  <c r="D1942" i="13"/>
  <c r="E1943" i="13"/>
  <c r="G1944" i="13"/>
  <c r="D1833" i="13"/>
  <c r="F1833" i="13" s="1"/>
  <c r="C1838" i="13"/>
  <c r="C1843" i="13"/>
  <c r="C1848" i="13"/>
  <c r="C1853" i="13"/>
  <c r="F1853" i="13" s="1"/>
  <c r="D1858" i="13"/>
  <c r="F1858" i="13" s="1"/>
  <c r="C1863" i="13"/>
  <c r="C1868" i="13"/>
  <c r="D1873" i="13"/>
  <c r="D1878" i="13"/>
  <c r="F1878" i="13" s="1"/>
  <c r="C1883" i="13"/>
  <c r="D1888" i="13"/>
  <c r="F1888" i="13" s="1"/>
  <c r="C1893" i="13"/>
  <c r="G1897" i="13"/>
  <c r="D1907" i="13"/>
  <c r="F1907" i="13" s="1"/>
  <c r="G1910" i="13"/>
  <c r="E1914" i="13"/>
  <c r="C1918" i="13"/>
  <c r="E1921" i="13"/>
  <c r="C1925" i="13"/>
  <c r="E1927" i="13"/>
  <c r="G1928" i="13"/>
  <c r="C1930" i="13"/>
  <c r="F1930" i="13" s="1"/>
  <c r="D1931" i="13"/>
  <c r="F1931" i="13" s="1"/>
  <c r="E1932" i="13"/>
  <c r="G1933" i="13"/>
  <c r="C1935" i="13"/>
  <c r="D1936" i="13"/>
  <c r="F1936" i="13" s="1"/>
  <c r="E1937" i="13"/>
  <c r="G1938" i="13"/>
  <c r="C1940" i="13"/>
  <c r="D1941" i="13"/>
  <c r="F1941" i="13" s="1"/>
  <c r="E1942" i="13"/>
  <c r="G1943" i="13"/>
  <c r="D1834" i="13"/>
  <c r="F1834" i="13" s="1"/>
  <c r="D1839" i="13"/>
  <c r="F1839" i="13" s="1"/>
  <c r="D1844" i="13"/>
  <c r="F1844" i="13" s="1"/>
  <c r="D1849" i="13"/>
  <c r="F1849" i="13" s="1"/>
  <c r="E1854" i="13"/>
  <c r="D1859" i="13"/>
  <c r="F1859" i="13" s="1"/>
  <c r="D1864" i="13"/>
  <c r="F1864" i="13" s="1"/>
  <c r="E1869" i="13"/>
  <c r="E1874" i="13"/>
  <c r="D1879" i="13"/>
  <c r="F1879" i="13" s="1"/>
  <c r="E1884" i="13"/>
  <c r="E1889" i="13"/>
  <c r="D1894" i="13"/>
  <c r="F1894" i="13" s="1"/>
  <c r="C1899" i="13"/>
  <c r="C1908" i="13"/>
  <c r="D1915" i="13"/>
  <c r="F1915" i="13" s="1"/>
  <c r="G1918" i="13"/>
  <c r="E1922" i="13"/>
  <c r="C1926" i="13"/>
  <c r="F1926" i="13" s="1"/>
  <c r="G1927" i="13"/>
  <c r="C1929" i="13"/>
  <c r="D1930" i="13"/>
  <c r="G1932" i="13"/>
  <c r="C1934" i="13"/>
  <c r="F1934" i="13" s="1"/>
  <c r="E1935" i="13"/>
  <c r="E1936" i="13"/>
  <c r="G1937" i="13"/>
  <c r="D1939" i="13"/>
  <c r="F1939" i="13" s="1"/>
  <c r="D1940" i="13"/>
  <c r="F1940" i="13" s="1"/>
  <c r="E1941" i="13"/>
  <c r="C1943" i="13"/>
  <c r="C1944" i="13"/>
  <c r="L49" i="10" a="1"/>
  <c r="L49" i="10" s="1"/>
  <c r="N49" i="10" a="1"/>
  <c r="N49" i="10" s="1"/>
  <c r="D5" i="10"/>
  <c r="M2276" i="8"/>
  <c r="M2277" i="8" s="1"/>
  <c r="M2278" i="8" s="1"/>
  <c r="M2279" i="8" s="1"/>
  <c r="M2280" i="8" s="1"/>
  <c r="M2281" i="8" s="1"/>
  <c r="M2282" i="8" s="1"/>
  <c r="M2283" i="8" s="1"/>
  <c r="M2284" i="8" s="1"/>
  <c r="M2285" i="8" s="1"/>
  <c r="M2286" i="8" s="1"/>
  <c r="M2287" i="8" s="1"/>
  <c r="M2288" i="8" s="1"/>
  <c r="M2289" i="8" s="1"/>
  <c r="M2290" i="8" s="1"/>
  <c r="M2291" i="8" s="1"/>
  <c r="M2292" i="8" s="1"/>
  <c r="M2293" i="8" s="1"/>
  <c r="M2294" i="8" s="1"/>
  <c r="M2295" i="8" s="1"/>
  <c r="M2296" i="8" s="1"/>
  <c r="M2297" i="8" s="1"/>
  <c r="M2298" i="8" s="1"/>
  <c r="S2292" i="8"/>
  <c r="S2288" i="8"/>
  <c r="S2284" i="8"/>
  <c r="S2280" i="8"/>
  <c r="S2276" i="8"/>
  <c r="R2396" i="8"/>
  <c r="S2393" i="8"/>
  <c r="R2380" i="8"/>
  <c r="S2309" i="8"/>
  <c r="R2304" i="8"/>
  <c r="S2301" i="8"/>
  <c r="R2509" i="8"/>
  <c r="S2499" i="8"/>
  <c r="S2491" i="8"/>
  <c r="S2483" i="8"/>
  <c r="S2473" i="8"/>
  <c r="S2465" i="8"/>
  <c r="S2457" i="8"/>
  <c r="S2449" i="8"/>
  <c r="S2441" i="8"/>
  <c r="S2433" i="8"/>
  <c r="S2426" i="8"/>
  <c r="M2535" i="8"/>
  <c r="R2650" i="8"/>
  <c r="R2646" i="8"/>
  <c r="R2642" i="8"/>
  <c r="R2638" i="8"/>
  <c r="R2634" i="8"/>
  <c r="R2630" i="8"/>
  <c r="R2626" i="8"/>
  <c r="G1747" i="13"/>
  <c r="G1748" i="13"/>
  <c r="G1749" i="13"/>
  <c r="E1751" i="13"/>
  <c r="E1752" i="13"/>
  <c r="E1753" i="13"/>
  <c r="E1754" i="13"/>
  <c r="D1755" i="13"/>
  <c r="D1756" i="13"/>
  <c r="D1757" i="13"/>
  <c r="D1758" i="13"/>
  <c r="C1759" i="13"/>
  <c r="C1760" i="13"/>
  <c r="C1761" i="13"/>
  <c r="C1762" i="13"/>
  <c r="G1762" i="13"/>
  <c r="G1763" i="13"/>
  <c r="G1764" i="13"/>
  <c r="G1765" i="13"/>
  <c r="E1767" i="13"/>
  <c r="E1768" i="13"/>
  <c r="E1769" i="13"/>
  <c r="E1770" i="13"/>
  <c r="D1771" i="13"/>
  <c r="D1772" i="13"/>
  <c r="D1773" i="13"/>
  <c r="D1774" i="13"/>
  <c r="C1775" i="13"/>
  <c r="C1776" i="13"/>
  <c r="C1777" i="13"/>
  <c r="C1778" i="13"/>
  <c r="G1778" i="13"/>
  <c r="G1779" i="13"/>
  <c r="G1780" i="13"/>
  <c r="G1781" i="13"/>
  <c r="E1783" i="13"/>
  <c r="E1784" i="13"/>
  <c r="D1785" i="13"/>
  <c r="D1786" i="13"/>
  <c r="D1787" i="13"/>
  <c r="D1788" i="13"/>
  <c r="C1789" i="13"/>
  <c r="C1790" i="13"/>
  <c r="C1791" i="13"/>
  <c r="C1792" i="13"/>
  <c r="G1792" i="13"/>
  <c r="G1793" i="13"/>
  <c r="G1794" i="13"/>
  <c r="G1795" i="13"/>
  <c r="E1797" i="13"/>
  <c r="E1798" i="13"/>
  <c r="E1799" i="13"/>
  <c r="E1800" i="13"/>
  <c r="D1801" i="13"/>
  <c r="D1802" i="13"/>
  <c r="D1803" i="13"/>
  <c r="D1804" i="13"/>
  <c r="C1805" i="13"/>
  <c r="C1806" i="13"/>
  <c r="C1807" i="13"/>
  <c r="C1808" i="13"/>
  <c r="G1808" i="13"/>
  <c r="G1809" i="13"/>
  <c r="G1810" i="13"/>
  <c r="G1811" i="13"/>
  <c r="E1813" i="13"/>
  <c r="E1814" i="13"/>
  <c r="E1815" i="13"/>
  <c r="E1816" i="13"/>
  <c r="D1817" i="13"/>
  <c r="D1818" i="13"/>
  <c r="D1819" i="13"/>
  <c r="D1820" i="13"/>
  <c r="C1821" i="13"/>
  <c r="C1822" i="13"/>
  <c r="C1823" i="13"/>
  <c r="C1747" i="13"/>
  <c r="C1748" i="13"/>
  <c r="C1749" i="13"/>
  <c r="C1750" i="13"/>
  <c r="G1750" i="13"/>
  <c r="G1751" i="13"/>
  <c r="G1752" i="13"/>
  <c r="G1753" i="13"/>
  <c r="E1755" i="13"/>
  <c r="E1756" i="13"/>
  <c r="E1757" i="13"/>
  <c r="E1758" i="13"/>
  <c r="D1759" i="13"/>
  <c r="F1759" i="13" s="1"/>
  <c r="D1760" i="13"/>
  <c r="F1760" i="13" s="1"/>
  <c r="D1761" i="13"/>
  <c r="D1762" i="13"/>
  <c r="F1762" i="13" s="1"/>
  <c r="C1763" i="13"/>
  <c r="C1764" i="13"/>
  <c r="C1765" i="13"/>
  <c r="C1766" i="13"/>
  <c r="G1766" i="13"/>
  <c r="G1767" i="13"/>
  <c r="G1768" i="13"/>
  <c r="G1769" i="13"/>
  <c r="E1771" i="13"/>
  <c r="E1772" i="13"/>
  <c r="E1773" i="13"/>
  <c r="E1774" i="13"/>
  <c r="D1775" i="13"/>
  <c r="D1776" i="13"/>
  <c r="F1776" i="13" s="1"/>
  <c r="D1777" i="13"/>
  <c r="D1778" i="13"/>
  <c r="F1778" i="13" s="1"/>
  <c r="C1779" i="13"/>
  <c r="C1780" i="13"/>
  <c r="C1781" i="13"/>
  <c r="C1782" i="13"/>
  <c r="G1782" i="13"/>
  <c r="G1783" i="13"/>
  <c r="E1785" i="13"/>
  <c r="E1786" i="13"/>
  <c r="E1787" i="13"/>
  <c r="E1788" i="13"/>
  <c r="D1789" i="13"/>
  <c r="D1790" i="13"/>
  <c r="F1790" i="13" s="1"/>
  <c r="D1791" i="13"/>
  <c r="D1792" i="13"/>
  <c r="F1792" i="13" s="1"/>
  <c r="C1793" i="13"/>
  <c r="C1794" i="13"/>
  <c r="C1795" i="13"/>
  <c r="C1796" i="13"/>
  <c r="G1796" i="13"/>
  <c r="G1797" i="13"/>
  <c r="G1798" i="13"/>
  <c r="G1799" i="13"/>
  <c r="E1801" i="13"/>
  <c r="E1802" i="13"/>
  <c r="E1803" i="13"/>
  <c r="E1804" i="13"/>
  <c r="D1805" i="13"/>
  <c r="D1806" i="13"/>
  <c r="F1806" i="13" s="1"/>
  <c r="D1807" i="13"/>
  <c r="D1808" i="13"/>
  <c r="F1808" i="13" s="1"/>
  <c r="C1809" i="13"/>
  <c r="C1810" i="13"/>
  <c r="C1811" i="13"/>
  <c r="C1812" i="13"/>
  <c r="G1812" i="13"/>
  <c r="G1813" i="13"/>
  <c r="G1814" i="13"/>
  <c r="G1815" i="13"/>
  <c r="E1817" i="13"/>
  <c r="E1818" i="13"/>
  <c r="E1819" i="13"/>
  <c r="E1820" i="13"/>
  <c r="D1821" i="13"/>
  <c r="D1822" i="13"/>
  <c r="F1822" i="13" s="1"/>
  <c r="D1823" i="13"/>
  <c r="D1824" i="13"/>
  <c r="C1825" i="13"/>
  <c r="D1747" i="13"/>
  <c r="F1747" i="13" s="1"/>
  <c r="D1749" i="13"/>
  <c r="C1751" i="13"/>
  <c r="C1753" i="13"/>
  <c r="G1754" i="13"/>
  <c r="G1756" i="13"/>
  <c r="E1760" i="13"/>
  <c r="E1762" i="13"/>
  <c r="D1764" i="13"/>
  <c r="F1764" i="13" s="1"/>
  <c r="D1766" i="13"/>
  <c r="C1768" i="13"/>
  <c r="C1770" i="13"/>
  <c r="G1771" i="13"/>
  <c r="G1773" i="13"/>
  <c r="E1775" i="13"/>
  <c r="E1777" i="13"/>
  <c r="D1779" i="13"/>
  <c r="F1779" i="13" s="1"/>
  <c r="D1781" i="13"/>
  <c r="C1783" i="13"/>
  <c r="G1784" i="13"/>
  <c r="G1786" i="13"/>
  <c r="E1790" i="13"/>
  <c r="E1792" i="13"/>
  <c r="D1794" i="13"/>
  <c r="D1796" i="13"/>
  <c r="F1796" i="13" s="1"/>
  <c r="C1798" i="13"/>
  <c r="C1800" i="13"/>
  <c r="G1801" i="13"/>
  <c r="G1803" i="13"/>
  <c r="E1805" i="13"/>
  <c r="E1807" i="13"/>
  <c r="D1809" i="13"/>
  <c r="D1811" i="13"/>
  <c r="F1811" i="13" s="1"/>
  <c r="C1813" i="13"/>
  <c r="C1815" i="13"/>
  <c r="G1816" i="13"/>
  <c r="G1818" i="13"/>
  <c r="E1822" i="13"/>
  <c r="C1824" i="13"/>
  <c r="D1825" i="13"/>
  <c r="D1826" i="13"/>
  <c r="D1827" i="13"/>
  <c r="D1828" i="13"/>
  <c r="C1829" i="13"/>
  <c r="E1747" i="13"/>
  <c r="E1749" i="13"/>
  <c r="D1751" i="13"/>
  <c r="F1751" i="13" s="1"/>
  <c r="D1753" i="13"/>
  <c r="C1755" i="13"/>
  <c r="C1757" i="13"/>
  <c r="F1757" i="13" s="1"/>
  <c r="G1758" i="13"/>
  <c r="G1760" i="13"/>
  <c r="E1764" i="13"/>
  <c r="E1766" i="13"/>
  <c r="D1768" i="13"/>
  <c r="F1768" i="13" s="1"/>
  <c r="D1770" i="13"/>
  <c r="F1770" i="13" s="1"/>
  <c r="C1772" i="13"/>
  <c r="C1774" i="13"/>
  <c r="G1775" i="13"/>
  <c r="G1777" i="13"/>
  <c r="E1779" i="13"/>
  <c r="E1781" i="13"/>
  <c r="D1783" i="13"/>
  <c r="F1783" i="13" s="1"/>
  <c r="C1785" i="13"/>
  <c r="F1785" i="13" s="1"/>
  <c r="C1787" i="13"/>
  <c r="G1788" i="13"/>
  <c r="G1790" i="13"/>
  <c r="E1794" i="13"/>
  <c r="E1796" i="13"/>
  <c r="D1798" i="13"/>
  <c r="F1798" i="13" s="1"/>
  <c r="D1800" i="13"/>
  <c r="F1800" i="13" s="1"/>
  <c r="C1802" i="13"/>
  <c r="C1804" i="13"/>
  <c r="G1805" i="13"/>
  <c r="G1807" i="13"/>
  <c r="E1809" i="13"/>
  <c r="E1811" i="13"/>
  <c r="D1813" i="13"/>
  <c r="D1815" i="13"/>
  <c r="F1815" i="13" s="1"/>
  <c r="C1817" i="13"/>
  <c r="F1817" i="13" s="1"/>
  <c r="C1819" i="13"/>
  <c r="G1820" i="13"/>
  <c r="G1822" i="13"/>
  <c r="E1824" i="13"/>
  <c r="E1825" i="13"/>
  <c r="E1826" i="13"/>
  <c r="E1827" i="13"/>
  <c r="E1828" i="13"/>
  <c r="D1829" i="13"/>
  <c r="D1748" i="13"/>
  <c r="F1748" i="13" s="1"/>
  <c r="D1750" i="13"/>
  <c r="F1750" i="13" s="1"/>
  <c r="C1752" i="13"/>
  <c r="C1754" i="13"/>
  <c r="G1755" i="13"/>
  <c r="G1757" i="13"/>
  <c r="E1759" i="13"/>
  <c r="E1761" i="13"/>
  <c r="D1763" i="13"/>
  <c r="F1763" i="13" s="1"/>
  <c r="D1765" i="13"/>
  <c r="C1767" i="13"/>
  <c r="C1769" i="13"/>
  <c r="G1770" i="13"/>
  <c r="G1772" i="13"/>
  <c r="E1776" i="13"/>
  <c r="E1778" i="13"/>
  <c r="D1780" i="13"/>
  <c r="F1780" i="13" s="1"/>
  <c r="D1782" i="13"/>
  <c r="F1782" i="13" s="1"/>
  <c r="C1784" i="13"/>
  <c r="G1785" i="13"/>
  <c r="G1787" i="13"/>
  <c r="E1789" i="13"/>
  <c r="E1791" i="13"/>
  <c r="D1793" i="13"/>
  <c r="D1795" i="13"/>
  <c r="F1795" i="13" s="1"/>
  <c r="C1797" i="13"/>
  <c r="C1799" i="13"/>
  <c r="G1800" i="13"/>
  <c r="G1802" i="13"/>
  <c r="E1806" i="13"/>
  <c r="E1808" i="13"/>
  <c r="D1810" i="13"/>
  <c r="F1810" i="13" s="1"/>
  <c r="D1812" i="13"/>
  <c r="F1812" i="13" s="1"/>
  <c r="C1814" i="13"/>
  <c r="C1816" i="13"/>
  <c r="G1817" i="13"/>
  <c r="G1819" i="13"/>
  <c r="E1821" i="13"/>
  <c r="E1823" i="13"/>
  <c r="G1825" i="13"/>
  <c r="G1826" i="13"/>
  <c r="G1827" i="13"/>
  <c r="E1829" i="13"/>
  <c r="E1748" i="13"/>
  <c r="E1750" i="13"/>
  <c r="D1752" i="13"/>
  <c r="F1752" i="13" s="1"/>
  <c r="D1754" i="13"/>
  <c r="C1756" i="13"/>
  <c r="C1758" i="13"/>
  <c r="G1759" i="13"/>
  <c r="G1761" i="13"/>
  <c r="E1763" i="13"/>
  <c r="E1765" i="13"/>
  <c r="D1767" i="13"/>
  <c r="F1767" i="13" s="1"/>
  <c r="D1769" i="13"/>
  <c r="C1771" i="13"/>
  <c r="C1773" i="13"/>
  <c r="F1773" i="13" s="1"/>
  <c r="G1774" i="13"/>
  <c r="G1776" i="13"/>
  <c r="E1780" i="13"/>
  <c r="E1782" i="13"/>
  <c r="D1784" i="13"/>
  <c r="F1784" i="13" s="1"/>
  <c r="C1786" i="13"/>
  <c r="C1788" i="13"/>
  <c r="G1789" i="13"/>
  <c r="G1791" i="13"/>
  <c r="E1793" i="13"/>
  <c r="E1795" i="13"/>
  <c r="D1797" i="13"/>
  <c r="D1799" i="13"/>
  <c r="F1799" i="13" s="1"/>
  <c r="C1801" i="13"/>
  <c r="F1801" i="13" s="1"/>
  <c r="C1803" i="13"/>
  <c r="G1804" i="13"/>
  <c r="G1806" i="13"/>
  <c r="E1810" i="13"/>
  <c r="E1812" i="13"/>
  <c r="D1814" i="13"/>
  <c r="D1816" i="13"/>
  <c r="F1816" i="13" s="1"/>
  <c r="C1818" i="13"/>
  <c r="C1820" i="13"/>
  <c r="G1821" i="13"/>
  <c r="G1823" i="13"/>
  <c r="G1824" i="13"/>
  <c r="C1826" i="13"/>
  <c r="C1827" i="13"/>
  <c r="C1828" i="13"/>
  <c r="G1828" i="13"/>
  <c r="G1829" i="13"/>
  <c r="E133" i="12"/>
  <c r="G137" i="12"/>
  <c r="G138" i="12"/>
  <c r="G139" i="12"/>
  <c r="C137" i="12"/>
  <c r="C138" i="12"/>
  <c r="C139" i="12"/>
  <c r="D138" i="12"/>
  <c r="E138" i="12"/>
  <c r="D137" i="12"/>
  <c r="F137" i="12" s="1"/>
  <c r="D139" i="12"/>
  <c r="E139" i="12"/>
  <c r="E137" i="12"/>
  <c r="D6" i="10"/>
  <c r="R2534" i="8"/>
  <c r="S2539" i="8"/>
  <c r="S2609" i="8"/>
  <c r="S2605" i="8"/>
  <c r="S2599" i="8"/>
  <c r="S2581" i="8"/>
  <c r="S2573" i="8"/>
  <c r="S2565" i="8"/>
  <c r="S2557" i="8"/>
  <c r="S2549" i="8"/>
  <c r="S2541" i="8"/>
  <c r="S2601" i="8"/>
  <c r="S2583" i="8"/>
  <c r="S2575" i="8"/>
  <c r="S2567" i="8"/>
  <c r="S2559" i="8"/>
  <c r="S2551" i="8"/>
  <c r="S2543" i="8"/>
  <c r="S2624" i="8"/>
  <c r="S2623" i="8"/>
  <c r="S2619" i="8"/>
  <c r="S2615" i="8"/>
  <c r="S2611" i="8"/>
  <c r="S2607" i="8"/>
  <c r="S2606" i="8"/>
  <c r="S2598" i="8"/>
  <c r="S2594" i="8"/>
  <c r="S2622" i="8"/>
  <c r="S2618" i="8"/>
  <c r="S2614" i="8"/>
  <c r="S2610" i="8"/>
  <c r="S2604" i="8"/>
  <c r="S2596" i="8"/>
  <c r="R2622" i="8"/>
  <c r="S2621" i="8"/>
  <c r="R2618" i="8"/>
  <c r="S2617" i="8"/>
  <c r="R2614" i="8"/>
  <c r="S2613" i="8"/>
  <c r="R2610" i="8"/>
  <c r="R2606" i="8"/>
  <c r="S2602" i="8"/>
  <c r="R2598" i="8"/>
  <c r="R2594" i="8"/>
  <c r="S2620" i="8"/>
  <c r="S2616" i="8"/>
  <c r="S2612" i="8"/>
  <c r="S2608" i="8"/>
  <c r="R2604" i="8"/>
  <c r="S2600" i="8"/>
  <c r="R2596" i="8"/>
  <c r="S2595" i="8"/>
  <c r="S2593" i="8"/>
  <c r="S2591" i="8"/>
  <c r="S2589" i="8"/>
  <c r="M2540" i="8"/>
  <c r="M2541" i="8" s="1"/>
  <c r="M2542" i="8" s="1"/>
  <c r="M2543" i="8" s="1"/>
  <c r="M2544" i="8" s="1"/>
  <c r="M2545" i="8" s="1"/>
  <c r="M2546" i="8" s="1"/>
  <c r="M2547" i="8" s="1"/>
  <c r="M2548" i="8" s="1"/>
  <c r="M2549" i="8" s="1"/>
  <c r="M2550" i="8" s="1"/>
  <c r="M2551" i="8" s="1"/>
  <c r="M2552" i="8" s="1"/>
  <c r="M2553" i="8" s="1"/>
  <c r="M2554" i="8" s="1"/>
  <c r="M2555" i="8" s="1"/>
  <c r="M2556" i="8" s="1"/>
  <c r="M2557" i="8" s="1"/>
  <c r="M2558" i="8" s="1"/>
  <c r="M2559" i="8" s="1"/>
  <c r="M2560" i="8" s="1"/>
  <c r="M2561" i="8" s="1"/>
  <c r="M2562" i="8" s="1"/>
  <c r="M2563" i="8" s="1"/>
  <c r="M2564" i="8" s="1"/>
  <c r="M2565" i="8" s="1"/>
  <c r="M2566" i="8" s="1"/>
  <c r="M2567" i="8" s="1"/>
  <c r="M2568" i="8" s="1"/>
  <c r="M2569" i="8" s="1"/>
  <c r="M2570" i="8" s="1"/>
  <c r="M2571" i="8" s="1"/>
  <c r="M2572" i="8" s="1"/>
  <c r="M2573" i="8" s="1"/>
  <c r="M2574" i="8" s="1"/>
  <c r="M2575" i="8" s="1"/>
  <c r="M2576" i="8" s="1"/>
  <c r="M2577" i="8" s="1"/>
  <c r="M2578" i="8" s="1"/>
  <c r="M2579" i="8" s="1"/>
  <c r="M2580" i="8" s="1"/>
  <c r="M2581" i="8" s="1"/>
  <c r="M2582" i="8" s="1"/>
  <c r="M2583" i="8" s="1"/>
  <c r="M2584" i="8" s="1"/>
  <c r="M2585" i="8" s="1"/>
  <c r="M2586" i="8" s="1"/>
  <c r="M2587" i="8" s="1"/>
  <c r="M2588" i="8" s="1"/>
  <c r="M2589" i="8" s="1"/>
  <c r="M2590" i="8" s="1"/>
  <c r="M2591" i="8" s="1"/>
  <c r="M2592" i="8" s="1"/>
  <c r="M2593" i="8" s="1"/>
  <c r="M2594" i="8" s="1"/>
  <c r="M2595" i="8" s="1"/>
  <c r="M2596" i="8" s="1"/>
  <c r="M2597" i="8" s="1"/>
  <c r="M2598" i="8" s="1"/>
  <c r="M2599" i="8" s="1"/>
  <c r="M2600" i="8" s="1"/>
  <c r="M2601" i="8" s="1"/>
  <c r="M2602" i="8" s="1"/>
  <c r="M2603" i="8" s="1"/>
  <c r="M2604" i="8" s="1"/>
  <c r="M2605" i="8" s="1"/>
  <c r="M2606" i="8" s="1"/>
  <c r="M2607" i="8" s="1"/>
  <c r="M2608" i="8" s="1"/>
  <c r="M2609" i="8" s="1"/>
  <c r="M2610" i="8" s="1"/>
  <c r="M2611" i="8" s="1"/>
  <c r="M2612" i="8" s="1"/>
  <c r="M2613" i="8" s="1"/>
  <c r="M2614" i="8" s="1"/>
  <c r="M2615" i="8" s="1"/>
  <c r="M2616" i="8" s="1"/>
  <c r="M2617" i="8" s="1"/>
  <c r="M2618" i="8" s="1"/>
  <c r="M2619" i="8" s="1"/>
  <c r="M2620" i="8" s="1"/>
  <c r="M2621" i="8" s="1"/>
  <c r="M2622" i="8" s="1"/>
  <c r="M2623" i="8" s="1"/>
  <c r="M2624" i="8" s="1"/>
  <c r="M2625" i="8" s="1"/>
  <c r="M2626" i="8" s="1"/>
  <c r="M2627" i="8" s="1"/>
  <c r="M2628" i="8" s="1"/>
  <c r="M2629" i="8" s="1"/>
  <c r="M2630" i="8" s="1"/>
  <c r="M2631" i="8" s="1"/>
  <c r="M2632" i="8" s="1"/>
  <c r="M2633" i="8" s="1"/>
  <c r="M2634" i="8" s="1"/>
  <c r="M2635" i="8" s="1"/>
  <c r="M2636" i="8" s="1"/>
  <c r="M2637" i="8" s="1"/>
  <c r="M2638" i="8" s="1"/>
  <c r="M2639" i="8" s="1"/>
  <c r="M2640" i="8" s="1"/>
  <c r="M2641" i="8" s="1"/>
  <c r="M2642" i="8" s="1"/>
  <c r="M2643" i="8" s="1"/>
  <c r="M2644" i="8" s="1"/>
  <c r="M2645" i="8" s="1"/>
  <c r="M2646" i="8" s="1"/>
  <c r="M2647" i="8" s="1"/>
  <c r="M2648" i="8" s="1"/>
  <c r="M2649" i="8" s="1"/>
  <c r="M2650" i="8" s="1"/>
  <c r="M2651" i="8" s="1"/>
  <c r="M2652" i="8" s="1"/>
  <c r="M2653" i="8" s="1"/>
  <c r="S2592" i="8"/>
  <c r="S2590" i="8"/>
  <c r="S2588" i="8"/>
  <c r="S2586" i="8"/>
  <c r="S2584" i="8"/>
  <c r="S2582" i="8"/>
  <c r="S2580" i="8"/>
  <c r="S2578" i="8"/>
  <c r="S2576" i="8"/>
  <c r="S2574" i="8"/>
  <c r="S2572" i="8"/>
  <c r="S2570" i="8"/>
  <c r="S2568" i="8"/>
  <c r="S2566" i="8"/>
  <c r="S2564" i="8"/>
  <c r="S2562" i="8"/>
  <c r="S2560" i="8"/>
  <c r="S2558" i="8"/>
  <c r="S2556" i="8"/>
  <c r="S2554" i="8"/>
  <c r="S2552" i="8"/>
  <c r="S2550" i="8"/>
  <c r="S2548" i="8"/>
  <c r="S2546" i="8"/>
  <c r="S2544" i="8"/>
  <c r="S2542" i="8"/>
  <c r="S2540" i="8"/>
  <c r="M2536" i="8"/>
  <c r="M2537" i="8" s="1"/>
  <c r="M2538" i="8" s="1"/>
  <c r="M2539" i="8" s="1"/>
  <c r="S2538" i="8"/>
  <c r="S2536" i="8"/>
  <c r="C1678" i="13"/>
  <c r="C1679" i="13"/>
  <c r="C1680" i="13"/>
  <c r="C1681" i="13"/>
  <c r="C1682" i="13"/>
  <c r="C1683" i="13"/>
  <c r="C1684" i="13"/>
  <c r="C1685" i="13"/>
  <c r="C1686" i="13"/>
  <c r="C1687" i="13"/>
  <c r="C1688" i="13"/>
  <c r="C1689" i="13"/>
  <c r="C1690" i="13"/>
  <c r="C1691" i="13"/>
  <c r="C1692" i="13"/>
  <c r="C1693" i="13"/>
  <c r="C1694" i="13"/>
  <c r="C1695" i="13"/>
  <c r="C1696" i="13"/>
  <c r="C1697" i="13"/>
  <c r="C1698" i="13"/>
  <c r="C1699" i="13"/>
  <c r="C1700" i="13"/>
  <c r="C1701" i="13"/>
  <c r="C1702" i="13"/>
  <c r="C1703" i="13"/>
  <c r="C1704" i="13"/>
  <c r="C1705" i="13"/>
  <c r="C1706" i="13"/>
  <c r="C1707" i="13"/>
  <c r="C1708" i="13"/>
  <c r="C1709" i="13"/>
  <c r="C1710" i="13"/>
  <c r="C1711" i="13"/>
  <c r="C1712" i="13"/>
  <c r="C1713" i="13"/>
  <c r="C1714" i="13"/>
  <c r="C1715" i="13"/>
  <c r="C1716" i="13"/>
  <c r="C1717" i="13"/>
  <c r="C1718" i="13"/>
  <c r="C1719" i="13"/>
  <c r="C1720" i="13"/>
  <c r="C1721" i="13"/>
  <c r="C1722" i="13"/>
  <c r="C1723" i="13"/>
  <c r="C1724" i="13"/>
  <c r="C1725" i="13"/>
  <c r="C1726" i="13"/>
  <c r="C1727" i="13"/>
  <c r="C1728" i="13"/>
  <c r="C1729" i="13"/>
  <c r="C1730" i="13"/>
  <c r="C1731" i="13"/>
  <c r="C1732" i="13"/>
  <c r="C1733" i="13"/>
  <c r="C1734" i="13"/>
  <c r="C1735" i="13"/>
  <c r="C1736" i="13"/>
  <c r="C1737" i="13"/>
  <c r="C1738" i="13"/>
  <c r="C1739" i="13"/>
  <c r="C1740" i="13"/>
  <c r="C1741" i="13"/>
  <c r="C1742" i="13"/>
  <c r="C1743" i="13"/>
  <c r="C1744" i="13"/>
  <c r="C1745" i="13"/>
  <c r="C1746" i="13"/>
  <c r="D1678" i="13"/>
  <c r="D1679" i="13"/>
  <c r="F1679" i="13" s="1"/>
  <c r="D1680" i="13"/>
  <c r="D1681" i="13"/>
  <c r="F1681" i="13" s="1"/>
  <c r="D1682" i="13"/>
  <c r="D1683" i="13"/>
  <c r="F1683" i="13" s="1"/>
  <c r="D1684" i="13"/>
  <c r="D1685" i="13"/>
  <c r="F1685" i="13" s="1"/>
  <c r="D1686" i="13"/>
  <c r="D1687" i="13"/>
  <c r="F1687" i="13" s="1"/>
  <c r="D1688" i="13"/>
  <c r="D1689" i="13"/>
  <c r="F1689" i="13" s="1"/>
  <c r="D1690" i="13"/>
  <c r="D1691" i="13"/>
  <c r="F1691" i="13" s="1"/>
  <c r="D1692" i="13"/>
  <c r="D1693" i="13"/>
  <c r="F1693" i="13" s="1"/>
  <c r="D1694" i="13"/>
  <c r="D1695" i="13"/>
  <c r="F1695" i="13" s="1"/>
  <c r="D1696" i="13"/>
  <c r="D1697" i="13"/>
  <c r="F1697" i="13" s="1"/>
  <c r="D1698" i="13"/>
  <c r="D1699" i="13"/>
  <c r="F1699" i="13" s="1"/>
  <c r="D1700" i="13"/>
  <c r="D1701" i="13"/>
  <c r="F1701" i="13" s="1"/>
  <c r="D1702" i="13"/>
  <c r="D1703" i="13"/>
  <c r="F1703" i="13" s="1"/>
  <c r="D1704" i="13"/>
  <c r="D1705" i="13"/>
  <c r="F1705" i="13" s="1"/>
  <c r="D1706" i="13"/>
  <c r="D1707" i="13"/>
  <c r="F1707" i="13" s="1"/>
  <c r="D1708" i="13"/>
  <c r="D1709" i="13"/>
  <c r="F1709" i="13" s="1"/>
  <c r="D1710" i="13"/>
  <c r="D1711" i="13"/>
  <c r="F1711" i="13" s="1"/>
  <c r="D1712" i="13"/>
  <c r="D1713" i="13"/>
  <c r="F1713" i="13" s="1"/>
  <c r="D1714" i="13"/>
  <c r="D1715" i="13"/>
  <c r="F1715" i="13" s="1"/>
  <c r="D1716" i="13"/>
  <c r="D1717" i="13"/>
  <c r="F1717" i="13" s="1"/>
  <c r="D1718" i="13"/>
  <c r="D1719" i="13"/>
  <c r="F1719" i="13" s="1"/>
  <c r="D1720" i="13"/>
  <c r="D1721" i="13"/>
  <c r="F1721" i="13" s="1"/>
  <c r="D1722" i="13"/>
  <c r="D1723" i="13"/>
  <c r="F1723" i="13" s="1"/>
  <c r="D1724" i="13"/>
  <c r="D1725" i="13"/>
  <c r="F1725" i="13" s="1"/>
  <c r="D1726" i="13"/>
  <c r="F1726" i="13" s="1"/>
  <c r="D1727" i="13"/>
  <c r="F1727" i="13" s="1"/>
  <c r="D1728" i="13"/>
  <c r="D1729" i="13"/>
  <c r="F1729" i="13" s="1"/>
  <c r="D1730" i="13"/>
  <c r="D1731" i="13"/>
  <c r="F1731" i="13" s="1"/>
  <c r="D1732" i="13"/>
  <c r="D1733" i="13"/>
  <c r="F1733" i="13" s="1"/>
  <c r="D1734" i="13"/>
  <c r="D1735" i="13"/>
  <c r="F1735" i="13" s="1"/>
  <c r="D1736" i="13"/>
  <c r="D1737" i="13"/>
  <c r="F1737" i="13" s="1"/>
  <c r="D1738" i="13"/>
  <c r="D1739" i="13"/>
  <c r="F1739" i="13" s="1"/>
  <c r="D1740" i="13"/>
  <c r="D1741" i="13"/>
  <c r="F1741" i="13" s="1"/>
  <c r="D1742" i="13"/>
  <c r="D1743" i="13"/>
  <c r="F1743" i="13" s="1"/>
  <c r="D1744" i="13"/>
  <c r="D1745" i="13"/>
  <c r="F1745" i="13" s="1"/>
  <c r="D1746" i="13"/>
  <c r="E1678" i="13"/>
  <c r="E1679" i="13"/>
  <c r="E1680" i="13"/>
  <c r="E1681" i="13"/>
  <c r="E1682" i="13"/>
  <c r="E1683" i="13"/>
  <c r="E1684" i="13"/>
  <c r="E1685" i="13"/>
  <c r="E1686" i="13"/>
  <c r="E1687" i="13"/>
  <c r="E1688" i="13"/>
  <c r="E1689" i="13"/>
  <c r="E1690" i="13"/>
  <c r="E1691" i="13"/>
  <c r="E1692" i="13"/>
  <c r="E1693" i="13"/>
  <c r="E1694" i="13"/>
  <c r="E1695" i="13"/>
  <c r="E1696" i="13"/>
  <c r="E1697" i="13"/>
  <c r="E1698" i="13"/>
  <c r="E1699" i="13"/>
  <c r="E1700" i="13"/>
  <c r="E1701" i="13"/>
  <c r="E1702" i="13"/>
  <c r="E1703" i="13"/>
  <c r="E1704" i="13"/>
  <c r="E1705" i="13"/>
  <c r="E1706" i="13"/>
  <c r="E1707" i="13"/>
  <c r="E1708" i="13"/>
  <c r="E1709" i="13"/>
  <c r="E1710" i="13"/>
  <c r="E1711" i="13"/>
  <c r="E1712" i="13"/>
  <c r="E1713" i="13"/>
  <c r="E1714" i="13"/>
  <c r="E1715" i="13"/>
  <c r="E1716" i="13"/>
  <c r="E1717" i="13"/>
  <c r="E1718" i="13"/>
  <c r="E1719" i="13"/>
  <c r="E1720" i="13"/>
  <c r="E1721" i="13"/>
  <c r="E1722" i="13"/>
  <c r="E1723" i="13"/>
  <c r="E1724" i="13"/>
  <c r="E1725" i="13"/>
  <c r="E1726" i="13"/>
  <c r="E1727" i="13"/>
  <c r="E1728" i="13"/>
  <c r="E1729" i="13"/>
  <c r="E1730" i="13"/>
  <c r="E1731" i="13"/>
  <c r="E1732" i="13"/>
  <c r="E1733" i="13"/>
  <c r="E1734" i="13"/>
  <c r="E1735" i="13"/>
  <c r="E1736" i="13"/>
  <c r="E1737" i="13"/>
  <c r="E1738" i="13"/>
  <c r="E1739" i="13"/>
  <c r="E1740" i="13"/>
  <c r="E1741" i="13"/>
  <c r="E1742" i="13"/>
  <c r="E1743" i="13"/>
  <c r="E1744" i="13"/>
  <c r="E1745" i="13"/>
  <c r="E1746" i="13"/>
  <c r="G1746" i="13"/>
  <c r="G1745" i="13"/>
  <c r="G1744" i="13"/>
  <c r="G1743" i="13"/>
  <c r="G1742" i="13"/>
  <c r="G1741" i="13"/>
  <c r="G1740" i="13"/>
  <c r="G1739" i="13"/>
  <c r="G1738" i="13"/>
  <c r="G1737" i="13"/>
  <c r="G1736" i="13"/>
  <c r="G1735" i="13"/>
  <c r="G1734" i="13"/>
  <c r="G1733" i="13"/>
  <c r="G1732" i="13"/>
  <c r="G1731" i="13"/>
  <c r="G1730" i="13"/>
  <c r="G1729" i="13"/>
  <c r="G1728" i="13"/>
  <c r="G1727" i="13"/>
  <c r="G1726" i="13"/>
  <c r="G1725" i="13"/>
  <c r="G1724" i="13"/>
  <c r="G1723" i="13"/>
  <c r="G1722" i="13"/>
  <c r="G1721" i="13"/>
  <c r="G1720" i="13"/>
  <c r="G1719" i="13"/>
  <c r="G1718" i="13"/>
  <c r="G1717" i="13"/>
  <c r="G1716" i="13"/>
  <c r="G1715" i="13"/>
  <c r="G1714" i="13"/>
  <c r="G1713" i="13"/>
  <c r="G1712" i="13"/>
  <c r="G1711" i="13"/>
  <c r="G1710" i="13"/>
  <c r="G1709" i="13"/>
  <c r="G1708" i="13"/>
  <c r="G1707" i="13"/>
  <c r="G1706" i="13"/>
  <c r="G1705" i="13"/>
  <c r="G1704" i="13"/>
  <c r="G1703" i="13"/>
  <c r="G1702" i="13"/>
  <c r="G1701" i="13"/>
  <c r="G1700" i="13"/>
  <c r="G1699" i="13"/>
  <c r="G1698" i="13"/>
  <c r="G1697" i="13"/>
  <c r="G1696" i="13"/>
  <c r="G1695" i="13"/>
  <c r="G1694" i="13"/>
  <c r="G1693" i="13"/>
  <c r="G1692" i="13"/>
  <c r="G1691" i="13"/>
  <c r="G1690" i="13"/>
  <c r="G1689" i="13"/>
  <c r="G1688" i="13"/>
  <c r="G1687" i="13"/>
  <c r="G1686" i="13"/>
  <c r="G1685" i="13"/>
  <c r="G1684" i="13"/>
  <c r="G1683" i="13"/>
  <c r="G1682" i="13"/>
  <c r="G1681" i="13"/>
  <c r="G1680" i="13"/>
  <c r="G1679" i="13"/>
  <c r="G1678" i="13"/>
  <c r="S2508" i="8"/>
  <c r="N2504" i="8"/>
  <c r="N2505" i="8" s="1"/>
  <c r="N2506" i="8" s="1"/>
  <c r="N2507" i="8" s="1"/>
  <c r="N2508" i="8" s="1"/>
  <c r="N2509" i="8" s="1"/>
  <c r="N2510" i="8" s="1"/>
  <c r="N2511" i="8" s="1"/>
  <c r="N2512" i="8" s="1"/>
  <c r="N2513" i="8" s="1"/>
  <c r="N2514" i="8" s="1"/>
  <c r="N2515" i="8" s="1"/>
  <c r="N2516" i="8" s="1"/>
  <c r="N2517" i="8" s="1"/>
  <c r="N2518" i="8" s="1"/>
  <c r="N2519" i="8" s="1"/>
  <c r="N2520" i="8" s="1"/>
  <c r="N2521" i="8" s="1"/>
  <c r="N2522" i="8" s="1"/>
  <c r="N2523" i="8" s="1"/>
  <c r="N2524" i="8" s="1"/>
  <c r="N2525" i="8" s="1"/>
  <c r="N2526" i="8" s="1"/>
  <c r="N2527" i="8" s="1"/>
  <c r="N2528" i="8" s="1"/>
  <c r="N2529" i="8" s="1"/>
  <c r="N2530" i="8" s="1"/>
  <c r="N2531" i="8" s="1"/>
  <c r="N2532" i="8" s="1"/>
  <c r="N2533" i="8" s="1"/>
  <c r="S2504" i="8"/>
  <c r="F1702" i="13"/>
  <c r="F1722" i="13"/>
  <c r="S2506" i="8"/>
  <c r="S2502" i="8"/>
  <c r="S2498" i="8"/>
  <c r="S2494" i="8"/>
  <c r="S2490" i="8"/>
  <c r="S2486" i="8"/>
  <c r="S2482" i="8"/>
  <c r="S2478" i="8"/>
  <c r="S2474" i="8"/>
  <c r="S2470" i="8"/>
  <c r="S2466" i="8"/>
  <c r="S2462" i="8"/>
  <c r="S2458" i="8"/>
  <c r="S2454" i="8"/>
  <c r="S2450" i="8"/>
  <c r="S2446" i="8"/>
  <c r="S2442" i="8"/>
  <c r="S2438" i="8"/>
  <c r="S2434" i="8"/>
  <c r="S2507" i="8"/>
  <c r="S2475" i="8"/>
  <c r="S2471" i="8"/>
  <c r="S2467" i="8"/>
  <c r="S2463" i="8"/>
  <c r="S2459" i="8"/>
  <c r="S2455" i="8"/>
  <c r="S2451" i="8"/>
  <c r="S2447" i="8"/>
  <c r="S2443" i="8"/>
  <c r="S2439" i="8"/>
  <c r="S2435" i="8"/>
  <c r="R2431" i="8"/>
  <c r="S2431" i="8"/>
  <c r="S2533" i="8"/>
  <c r="S2532" i="8"/>
  <c r="S2531" i="8"/>
  <c r="S2530" i="8"/>
  <c r="S2529" i="8"/>
  <c r="S2528" i="8"/>
  <c r="S2527" i="8"/>
  <c r="S2526" i="8"/>
  <c r="S2525" i="8"/>
  <c r="S2524" i="8"/>
  <c r="S2523" i="8"/>
  <c r="S2522" i="8"/>
  <c r="S2521" i="8"/>
  <c r="S2520" i="8"/>
  <c r="S2519" i="8"/>
  <c r="S2518" i="8"/>
  <c r="S2517" i="8"/>
  <c r="S2516" i="8"/>
  <c r="S2515" i="8"/>
  <c r="S2514" i="8"/>
  <c r="S2513" i="8"/>
  <c r="S2512" i="8"/>
  <c r="S2511" i="8"/>
  <c r="S2510" i="8"/>
  <c r="S2501" i="8"/>
  <c r="S2497" i="8"/>
  <c r="S2493" i="8"/>
  <c r="S2489" i="8"/>
  <c r="S2485" i="8"/>
  <c r="S2481" i="8"/>
  <c r="S2477" i="8"/>
  <c r="R2432" i="8"/>
  <c r="S2432" i="8"/>
  <c r="R2430" i="8"/>
  <c r="S2430" i="8"/>
  <c r="S2429" i="8"/>
  <c r="S2428" i="8"/>
  <c r="E1515" i="13"/>
  <c r="G1582" i="13"/>
  <c r="G1583" i="13"/>
  <c r="G1584" i="13"/>
  <c r="G1585" i="13"/>
  <c r="E1587" i="13"/>
  <c r="E1588" i="13"/>
  <c r="E1589" i="13"/>
  <c r="D1590" i="13"/>
  <c r="D1591" i="13"/>
  <c r="D1592" i="13"/>
  <c r="D1593" i="13"/>
  <c r="C1594" i="13"/>
  <c r="C1595" i="13"/>
  <c r="C1582" i="13"/>
  <c r="C1583" i="13"/>
  <c r="C1584" i="13"/>
  <c r="C1585" i="13"/>
  <c r="C1586" i="13"/>
  <c r="G1586" i="13"/>
  <c r="G1587" i="13"/>
  <c r="G1588" i="13"/>
  <c r="E1590" i="13"/>
  <c r="E1591" i="13"/>
  <c r="E1592" i="13"/>
  <c r="E1593" i="13"/>
  <c r="D1594" i="13"/>
  <c r="D1595" i="13"/>
  <c r="D1582" i="13"/>
  <c r="F1582" i="13" s="1"/>
  <c r="D1583" i="13"/>
  <c r="D1584" i="13"/>
  <c r="D1585" i="13"/>
  <c r="D1586" i="13"/>
  <c r="F1586" i="13" s="1"/>
  <c r="C1587" i="13"/>
  <c r="C1588" i="13"/>
  <c r="C1589" i="13"/>
  <c r="G1589" i="13"/>
  <c r="G1590" i="13"/>
  <c r="G1591" i="13"/>
  <c r="G1592" i="13"/>
  <c r="E1594" i="13"/>
  <c r="E1595" i="13"/>
  <c r="E1596" i="13"/>
  <c r="E1597" i="13"/>
  <c r="D1598" i="13"/>
  <c r="D1599" i="13"/>
  <c r="D1600" i="13"/>
  <c r="D1601" i="13"/>
  <c r="C1602" i="13"/>
  <c r="C1603" i="13"/>
  <c r="C1604" i="13"/>
  <c r="C1605" i="13"/>
  <c r="G1605" i="13"/>
  <c r="G1606" i="13"/>
  <c r="G1607" i="13"/>
  <c r="G1608" i="13"/>
  <c r="E1610" i="13"/>
  <c r="E1611" i="13"/>
  <c r="E1612" i="13"/>
  <c r="E1613" i="13"/>
  <c r="D1614" i="13"/>
  <c r="D1615" i="13"/>
  <c r="D1616" i="13"/>
  <c r="D1617" i="13"/>
  <c r="C1618" i="13"/>
  <c r="C1619" i="13"/>
  <c r="C1620" i="13"/>
  <c r="C1621" i="13"/>
  <c r="G1621" i="13"/>
  <c r="G1622" i="13"/>
  <c r="G1623" i="13"/>
  <c r="G1624" i="13"/>
  <c r="E1626" i="13"/>
  <c r="E1627" i="13"/>
  <c r="E1628" i="13"/>
  <c r="E1629" i="13"/>
  <c r="D1630" i="13"/>
  <c r="D1631" i="13"/>
  <c r="D1632" i="13"/>
  <c r="D1633" i="13"/>
  <c r="C1634" i="13"/>
  <c r="C1635" i="13"/>
  <c r="C1636" i="13"/>
  <c r="C1637" i="13"/>
  <c r="G1637" i="13"/>
  <c r="G1638" i="13"/>
  <c r="G1639" i="13"/>
  <c r="G1640" i="13"/>
  <c r="E1642" i="13"/>
  <c r="E1643" i="13"/>
  <c r="E1644" i="13"/>
  <c r="E1645" i="13"/>
  <c r="D1646" i="13"/>
  <c r="D1647" i="13"/>
  <c r="D1648" i="13"/>
  <c r="D1649" i="13"/>
  <c r="C1650" i="13"/>
  <c r="C1651" i="13"/>
  <c r="C1652" i="13"/>
  <c r="C1653" i="13"/>
  <c r="G1653" i="13"/>
  <c r="G1654" i="13"/>
  <c r="G1655" i="13"/>
  <c r="G1656" i="13"/>
  <c r="E1658" i="13"/>
  <c r="E1659" i="13"/>
  <c r="E1660" i="13"/>
  <c r="E1661" i="13"/>
  <c r="E1582" i="13"/>
  <c r="E1583" i="13"/>
  <c r="E1584" i="13"/>
  <c r="E1585" i="13"/>
  <c r="E1586" i="13"/>
  <c r="D1587" i="13"/>
  <c r="F1587" i="13" s="1"/>
  <c r="D1588" i="13"/>
  <c r="F1588" i="13" s="1"/>
  <c r="D1589" i="13"/>
  <c r="F1589" i="13" s="1"/>
  <c r="C1590" i="13"/>
  <c r="C1591" i="13"/>
  <c r="C1592" i="13"/>
  <c r="F1592" i="13" s="1"/>
  <c r="C1593" i="13"/>
  <c r="G1593" i="13"/>
  <c r="G1594" i="13"/>
  <c r="G1595" i="13"/>
  <c r="G1596" i="13"/>
  <c r="E1598" i="13"/>
  <c r="E1599" i="13"/>
  <c r="E1600" i="13"/>
  <c r="E1601" i="13"/>
  <c r="D1602" i="13"/>
  <c r="F1602" i="13" s="1"/>
  <c r="D1603" i="13"/>
  <c r="F1603" i="13" s="1"/>
  <c r="D1604" i="13"/>
  <c r="D1605" i="13"/>
  <c r="F1605" i="13" s="1"/>
  <c r="C1606" i="13"/>
  <c r="C1607" i="13"/>
  <c r="C1608" i="13"/>
  <c r="C1609" i="13"/>
  <c r="G1609" i="13"/>
  <c r="G1610" i="13"/>
  <c r="G1611" i="13"/>
  <c r="G1612" i="13"/>
  <c r="E1614" i="13"/>
  <c r="E1615" i="13"/>
  <c r="E1616" i="13"/>
  <c r="E1617" i="13"/>
  <c r="D1618" i="13"/>
  <c r="F1618" i="13" s="1"/>
  <c r="D1619" i="13"/>
  <c r="F1619" i="13" s="1"/>
  <c r="D1620" i="13"/>
  <c r="D1621" i="13"/>
  <c r="F1621" i="13" s="1"/>
  <c r="C1622" i="13"/>
  <c r="C1623" i="13"/>
  <c r="C1624" i="13"/>
  <c r="C1625" i="13"/>
  <c r="G1625" i="13"/>
  <c r="G1626" i="13"/>
  <c r="G1627" i="13"/>
  <c r="G1628" i="13"/>
  <c r="E1630" i="13"/>
  <c r="E1631" i="13"/>
  <c r="E1632" i="13"/>
  <c r="E1633" i="13"/>
  <c r="D1634" i="13"/>
  <c r="F1634" i="13" s="1"/>
  <c r="D1635" i="13"/>
  <c r="F1635" i="13" s="1"/>
  <c r="D1636" i="13"/>
  <c r="D1637" i="13"/>
  <c r="F1637" i="13" s="1"/>
  <c r="C1638" i="13"/>
  <c r="C1639" i="13"/>
  <c r="C1640" i="13"/>
  <c r="C1641" i="13"/>
  <c r="G1641" i="13"/>
  <c r="G1642" i="13"/>
  <c r="G1643" i="13"/>
  <c r="G1644" i="13"/>
  <c r="E1646" i="13"/>
  <c r="E1647" i="13"/>
  <c r="E1648" i="13"/>
  <c r="E1649" i="13"/>
  <c r="D1650" i="13"/>
  <c r="F1650" i="13" s="1"/>
  <c r="D1651" i="13"/>
  <c r="F1651" i="13" s="1"/>
  <c r="D1652" i="13"/>
  <c r="D1653" i="13"/>
  <c r="F1653" i="13" s="1"/>
  <c r="C1654" i="13"/>
  <c r="C1655" i="13"/>
  <c r="C1656" i="13"/>
  <c r="C1657" i="13"/>
  <c r="G1657" i="13"/>
  <c r="G1658" i="13"/>
  <c r="G1659" i="13"/>
  <c r="G1660" i="13"/>
  <c r="C1596" i="13"/>
  <c r="G1597" i="13"/>
  <c r="G1599" i="13"/>
  <c r="E1603" i="13"/>
  <c r="E1605" i="13"/>
  <c r="D1607" i="13"/>
  <c r="F1607" i="13" s="1"/>
  <c r="D1609" i="13"/>
  <c r="C1611" i="13"/>
  <c r="C1613" i="13"/>
  <c r="G1614" i="13"/>
  <c r="G1616" i="13"/>
  <c r="E1618" i="13"/>
  <c r="E1620" i="13"/>
  <c r="D1622" i="13"/>
  <c r="F1622" i="13" s="1"/>
  <c r="D1624" i="13"/>
  <c r="C1626" i="13"/>
  <c r="C1628" i="13"/>
  <c r="G1629" i="13"/>
  <c r="G1631" i="13"/>
  <c r="E1635" i="13"/>
  <c r="E1637" i="13"/>
  <c r="D1639" i="13"/>
  <c r="F1639" i="13" s="1"/>
  <c r="D1641" i="13"/>
  <c r="C1643" i="13"/>
  <c r="C1645" i="13"/>
  <c r="G1646" i="13"/>
  <c r="G1648" i="13"/>
  <c r="E1650" i="13"/>
  <c r="E1652" i="13"/>
  <c r="D1654" i="13"/>
  <c r="F1654" i="13" s="1"/>
  <c r="D1656" i="13"/>
  <c r="C1658" i="13"/>
  <c r="C1660" i="13"/>
  <c r="G1661" i="13"/>
  <c r="G1662" i="13"/>
  <c r="G1663" i="13"/>
  <c r="G1664" i="13"/>
  <c r="E1666" i="13"/>
  <c r="E1667" i="13"/>
  <c r="E1668" i="13"/>
  <c r="E1669" i="13"/>
  <c r="D1670" i="13"/>
  <c r="D1671" i="13"/>
  <c r="D1672" i="13"/>
  <c r="D1673" i="13"/>
  <c r="C1674" i="13"/>
  <c r="C1675" i="13"/>
  <c r="C1676" i="13"/>
  <c r="C1677" i="13"/>
  <c r="G1677" i="13"/>
  <c r="E136" i="12"/>
  <c r="E135" i="12"/>
  <c r="G1676" i="13"/>
  <c r="G1675" i="13"/>
  <c r="G1674" i="13"/>
  <c r="G1673" i="13"/>
  <c r="C1673" i="13"/>
  <c r="C1672" i="13"/>
  <c r="C1671" i="13"/>
  <c r="C1670" i="13"/>
  <c r="D1669" i="13"/>
  <c r="D1668" i="13"/>
  <c r="D1667" i="13"/>
  <c r="D1666" i="13"/>
  <c r="E1665" i="13"/>
  <c r="E1664" i="13"/>
  <c r="E1663" i="13"/>
  <c r="E1662" i="13"/>
  <c r="D1661" i="13"/>
  <c r="D1659" i="13"/>
  <c r="F1659" i="13" s="1"/>
  <c r="E1657" i="13"/>
  <c r="E1655" i="13"/>
  <c r="G1651" i="13"/>
  <c r="G1649" i="13"/>
  <c r="C1648" i="13"/>
  <c r="F1648" i="13" s="1"/>
  <c r="C1646" i="13"/>
  <c r="D1644" i="13"/>
  <c r="D1642" i="13"/>
  <c r="F1642" i="13" s="1"/>
  <c r="E1640" i="13"/>
  <c r="E1638" i="13"/>
  <c r="G1636" i="13"/>
  <c r="G1634" i="13"/>
  <c r="C1633" i="13"/>
  <c r="C1631" i="13"/>
  <c r="D1629" i="13"/>
  <c r="D1627" i="13"/>
  <c r="F1627" i="13" s="1"/>
  <c r="E1625" i="13"/>
  <c r="E1623" i="13"/>
  <c r="G1619" i="13"/>
  <c r="G1617" i="13"/>
  <c r="C1616" i="13"/>
  <c r="F1616" i="13" s="1"/>
  <c r="C1614" i="13"/>
  <c r="D1612" i="13"/>
  <c r="D1610" i="13"/>
  <c r="F1610" i="13" s="1"/>
  <c r="E1608" i="13"/>
  <c r="E1606" i="13"/>
  <c r="G1604" i="13"/>
  <c r="G1602" i="13"/>
  <c r="C1601" i="13"/>
  <c r="C1599" i="13"/>
  <c r="D1597" i="13"/>
  <c r="D136" i="12"/>
  <c r="D135" i="12"/>
  <c r="E1677" i="13"/>
  <c r="E1676" i="13"/>
  <c r="E1675" i="13"/>
  <c r="E1674" i="13"/>
  <c r="G1672" i="13"/>
  <c r="G1671" i="13"/>
  <c r="G1670" i="13"/>
  <c r="G1669" i="13"/>
  <c r="C1669" i="13"/>
  <c r="C1668" i="13"/>
  <c r="C1667" i="13"/>
  <c r="C1666" i="13"/>
  <c r="D1665" i="13"/>
  <c r="D1664" i="13"/>
  <c r="D1663" i="13"/>
  <c r="D1662" i="13"/>
  <c r="C1661" i="13"/>
  <c r="C1659" i="13"/>
  <c r="D1657" i="13"/>
  <c r="D1655" i="13"/>
  <c r="E1653" i="13"/>
  <c r="E1651" i="13"/>
  <c r="G1647" i="13"/>
  <c r="G1645" i="13"/>
  <c r="C1644" i="13"/>
  <c r="C1642" i="13"/>
  <c r="D1640" i="13"/>
  <c r="D1638" i="13"/>
  <c r="F1638" i="13" s="1"/>
  <c r="E1636" i="13"/>
  <c r="E1634" i="13"/>
  <c r="G1632" i="13"/>
  <c r="G1630" i="13"/>
  <c r="C1629" i="13"/>
  <c r="C1627" i="13"/>
  <c r="D1625" i="13"/>
  <c r="D1623" i="13"/>
  <c r="F1623" i="13" s="1"/>
  <c r="E1621" i="13"/>
  <c r="E1619" i="13"/>
  <c r="G1615" i="13"/>
  <c r="G1613" i="13"/>
  <c r="C1612" i="13"/>
  <c r="C1610" i="13"/>
  <c r="D1608" i="13"/>
  <c r="D1606" i="13"/>
  <c r="F1606" i="13" s="1"/>
  <c r="E1604" i="13"/>
  <c r="E1602" i="13"/>
  <c r="G1600" i="13"/>
  <c r="G1598" i="13"/>
  <c r="C1597" i="13"/>
  <c r="C136" i="12"/>
  <c r="C135" i="12"/>
  <c r="D1677" i="13"/>
  <c r="F1677" i="13" s="1"/>
  <c r="D1676" i="13"/>
  <c r="D1675" i="13"/>
  <c r="F1675" i="13" s="1"/>
  <c r="D1674" i="13"/>
  <c r="E1673" i="13"/>
  <c r="E1672" i="13"/>
  <c r="E1671" i="13"/>
  <c r="E1670" i="13"/>
  <c r="G1668" i="13"/>
  <c r="G1667" i="13"/>
  <c r="G1666" i="13"/>
  <c r="G1665" i="13"/>
  <c r="C1665" i="13"/>
  <c r="C1664" i="13"/>
  <c r="C1663" i="13"/>
  <c r="C1662" i="13"/>
  <c r="D1660" i="13"/>
  <c r="D1658" i="13"/>
  <c r="F1658" i="13" s="1"/>
  <c r="E1656" i="13"/>
  <c r="E1654" i="13"/>
  <c r="G1652" i="13"/>
  <c r="G1650" i="13"/>
  <c r="C1649" i="13"/>
  <c r="C1647" i="13"/>
  <c r="D1645" i="13"/>
  <c r="F1645" i="13" s="1"/>
  <c r="D1643" i="13"/>
  <c r="F1643" i="13" s="1"/>
  <c r="E1641" i="13"/>
  <c r="E1639" i="13"/>
  <c r="G1635" i="13"/>
  <c r="G1633" i="13"/>
  <c r="C1632" i="13"/>
  <c r="F1632" i="13" s="1"/>
  <c r="C1630" i="13"/>
  <c r="D1628" i="13"/>
  <c r="D1626" i="13"/>
  <c r="F1626" i="13" s="1"/>
  <c r="E1624" i="13"/>
  <c r="E1622" i="13"/>
  <c r="G1620" i="13"/>
  <c r="G1618" i="13"/>
  <c r="C1617" i="13"/>
  <c r="C1615" i="13"/>
  <c r="D1613" i="13"/>
  <c r="F1613" i="13" s="1"/>
  <c r="D1611" i="13"/>
  <c r="F1611" i="13" s="1"/>
  <c r="E1609" i="13"/>
  <c r="E1607" i="13"/>
  <c r="G1603" i="13"/>
  <c r="G1601" i="13"/>
  <c r="C1600" i="13"/>
  <c r="F1600" i="13" s="1"/>
  <c r="C1598" i="13"/>
  <c r="D1596" i="13"/>
  <c r="G136" i="12"/>
  <c r="G135" i="12"/>
  <c r="R2420" i="8"/>
  <c r="S2417" i="8"/>
  <c r="R2412" i="8"/>
  <c r="S2409" i="8"/>
  <c r="R2404" i="8"/>
  <c r="S2401" i="8"/>
  <c r="R2416" i="8"/>
  <c r="S2413" i="8"/>
  <c r="R2408" i="8"/>
  <c r="S2405" i="8"/>
  <c r="R2400" i="8"/>
  <c r="S2397" i="8"/>
  <c r="R2392" i="8"/>
  <c r="S2389" i="8"/>
  <c r="R2384" i="8"/>
  <c r="S2381" i="8"/>
  <c r="R2372" i="8"/>
  <c r="S2369" i="8"/>
  <c r="R2368" i="8"/>
  <c r="S2365" i="8"/>
  <c r="R2364" i="8"/>
  <c r="S2361" i="8"/>
  <c r="R2360" i="8"/>
  <c r="S2357" i="8"/>
  <c r="R2356" i="8"/>
  <c r="S2353" i="8"/>
  <c r="R2352" i="8"/>
  <c r="S2349" i="8"/>
  <c r="R2348" i="8"/>
  <c r="R2376" i="8"/>
  <c r="S2373" i="8"/>
  <c r="S2370" i="8"/>
  <c r="S2366" i="8"/>
  <c r="S2362" i="8"/>
  <c r="S2358" i="8"/>
  <c r="S2354" i="8"/>
  <c r="S2350" i="8"/>
  <c r="S2371" i="8"/>
  <c r="S2367" i="8"/>
  <c r="S2363" i="8"/>
  <c r="S2359" i="8"/>
  <c r="S2355" i="8"/>
  <c r="S2351" i="8"/>
  <c r="S2377" i="8"/>
  <c r="S2347" i="8"/>
  <c r="R2346" i="8"/>
  <c r="S2343" i="8"/>
  <c r="R2342" i="8"/>
  <c r="S2339" i="8"/>
  <c r="R2338" i="8"/>
  <c r="S2335" i="8"/>
  <c r="R2334" i="8"/>
  <c r="S2331" i="8"/>
  <c r="R2330" i="8"/>
  <c r="S2327" i="8"/>
  <c r="R2326" i="8"/>
  <c r="S2323" i="8"/>
  <c r="R2322" i="8"/>
  <c r="S2319" i="8"/>
  <c r="R2318" i="8"/>
  <c r="S2315" i="8"/>
  <c r="R2314" i="8"/>
  <c r="S2344" i="8"/>
  <c r="S2340" i="8"/>
  <c r="S2336" i="8"/>
  <c r="S2332" i="8"/>
  <c r="S2328" i="8"/>
  <c r="S2324" i="8"/>
  <c r="S2320" i="8"/>
  <c r="S2316" i="8"/>
  <c r="S2345" i="8"/>
  <c r="S2341" i="8"/>
  <c r="S2337" i="8"/>
  <c r="S2333" i="8"/>
  <c r="S2329" i="8"/>
  <c r="S2325" i="8"/>
  <c r="S2321" i="8"/>
  <c r="S2317" i="8"/>
  <c r="S2313" i="8"/>
  <c r="R2312" i="8"/>
  <c r="S2418" i="8"/>
  <c r="S2414" i="8"/>
  <c r="S2410" i="8"/>
  <c r="S2406" i="8"/>
  <c r="L11" i="10" s="1" a="1"/>
  <c r="L11" i="10" s="1"/>
  <c r="S2402" i="8"/>
  <c r="S2398" i="8"/>
  <c r="S2394" i="8"/>
  <c r="S2390" i="8"/>
  <c r="S2386" i="8"/>
  <c r="S2382" i="8"/>
  <c r="S2378" i="8"/>
  <c r="S2374" i="8"/>
  <c r="S2310" i="8"/>
  <c r="S2306" i="8"/>
  <c r="S2302" i="8"/>
  <c r="M2299" i="8"/>
  <c r="M2300" i="8" s="1"/>
  <c r="M2301" i="8" s="1"/>
  <c r="M2302" i="8" s="1"/>
  <c r="M2303" i="8" s="1"/>
  <c r="M2304" i="8" s="1"/>
  <c r="M2305" i="8" s="1"/>
  <c r="M2306" i="8" s="1"/>
  <c r="M2307" i="8" s="1"/>
  <c r="M2308" i="8" s="1"/>
  <c r="M2309" i="8" s="1"/>
  <c r="M2310" i="8" s="1"/>
  <c r="M2311" i="8" s="1"/>
  <c r="M2312" i="8" s="1"/>
  <c r="M2313" i="8" s="1"/>
  <c r="M2314" i="8" s="1"/>
  <c r="M2315" i="8" s="1"/>
  <c r="M2316" i="8" s="1"/>
  <c r="M2317" i="8" s="1"/>
  <c r="M2318" i="8" s="1"/>
  <c r="M2319" i="8" s="1"/>
  <c r="M2320" i="8" s="1"/>
  <c r="M2321" i="8" s="1"/>
  <c r="M2322" i="8" s="1"/>
  <c r="M2323" i="8" s="1"/>
  <c r="M2324" i="8" s="1"/>
  <c r="M2325" i="8" s="1"/>
  <c r="M2326" i="8" s="1"/>
  <c r="M2327" i="8" s="1"/>
  <c r="M2328" i="8" s="1"/>
  <c r="M2329" i="8" s="1"/>
  <c r="M2330" i="8" s="1"/>
  <c r="M2331" i="8" s="1"/>
  <c r="M2332" i="8" s="1"/>
  <c r="M2333" i="8" s="1"/>
  <c r="M2334" i="8" s="1"/>
  <c r="M2335" i="8" s="1"/>
  <c r="M2336" i="8" s="1"/>
  <c r="M2337" i="8" s="1"/>
  <c r="M2338" i="8" s="1"/>
  <c r="M2339" i="8" s="1"/>
  <c r="M2340" i="8" s="1"/>
  <c r="M2341" i="8" s="1"/>
  <c r="M2342" i="8" s="1"/>
  <c r="M2343" i="8" s="1"/>
  <c r="M2344" i="8" s="1"/>
  <c r="M2345" i="8" s="1"/>
  <c r="M2346" i="8" s="1"/>
  <c r="M2347" i="8" s="1"/>
  <c r="M2348" i="8" s="1"/>
  <c r="M2349" i="8" s="1"/>
  <c r="M2350" i="8" s="1"/>
  <c r="M2351" i="8" s="1"/>
  <c r="M2352" i="8" s="1"/>
  <c r="M2353" i="8" s="1"/>
  <c r="M2354" i="8" s="1"/>
  <c r="M2355" i="8" s="1"/>
  <c r="M2356" i="8" s="1"/>
  <c r="M2357" i="8" s="1"/>
  <c r="M2358" i="8" s="1"/>
  <c r="M2359" i="8" s="1"/>
  <c r="M2360" i="8" s="1"/>
  <c r="M2361" i="8" s="1"/>
  <c r="M2362" i="8" s="1"/>
  <c r="M2363" i="8" s="1"/>
  <c r="M2364" i="8" s="1"/>
  <c r="M2365" i="8" s="1"/>
  <c r="M2366" i="8" s="1"/>
  <c r="M2367" i="8" s="1"/>
  <c r="M2368" i="8" s="1"/>
  <c r="M2369" i="8" s="1"/>
  <c r="M2370" i="8" s="1"/>
  <c r="M2371" i="8" s="1"/>
  <c r="M2372" i="8" s="1"/>
  <c r="M2373" i="8" s="1"/>
  <c r="M2374" i="8" s="1"/>
  <c r="M2375" i="8" s="1"/>
  <c r="M2376" i="8" s="1"/>
  <c r="M2377" i="8" s="1"/>
  <c r="M2378" i="8" s="1"/>
  <c r="M2379" i="8" s="1"/>
  <c r="M2380" i="8" s="1"/>
  <c r="M2381" i="8" s="1"/>
  <c r="M2382" i="8" s="1"/>
  <c r="M2383" i="8" s="1"/>
  <c r="M2384" i="8" s="1"/>
  <c r="M2385" i="8" s="1"/>
  <c r="M2386" i="8" s="1"/>
  <c r="M2387" i="8" s="1"/>
  <c r="M2388" i="8" s="1"/>
  <c r="M2389" i="8" s="1"/>
  <c r="M2390" i="8" s="1"/>
  <c r="M2391" i="8" s="1"/>
  <c r="M2392" i="8" s="1"/>
  <c r="M2393" i="8" s="1"/>
  <c r="M2394" i="8" s="1"/>
  <c r="M2395" i="8" s="1"/>
  <c r="M2396" i="8" s="1"/>
  <c r="M2397" i="8" s="1"/>
  <c r="M2398" i="8" s="1"/>
  <c r="M2399" i="8" s="1"/>
  <c r="M2400" i="8" s="1"/>
  <c r="M2401" i="8" s="1"/>
  <c r="M2402" i="8" s="1"/>
  <c r="M2403" i="8" s="1"/>
  <c r="M2404" i="8" s="1"/>
  <c r="M2405" i="8" s="1"/>
  <c r="M2406" i="8" s="1"/>
  <c r="M2407" i="8" s="1"/>
  <c r="M2408" i="8" s="1"/>
  <c r="M2409" i="8" s="1"/>
  <c r="M2410" i="8" s="1"/>
  <c r="M2411" i="8" s="1"/>
  <c r="M2412" i="8" s="1"/>
  <c r="M2413" i="8" s="1"/>
  <c r="M2414" i="8" s="1"/>
  <c r="M2415" i="8" s="1"/>
  <c r="M2416" i="8" s="1"/>
  <c r="M2417" i="8" s="1"/>
  <c r="M2418" i="8" s="1"/>
  <c r="M2419" i="8" s="1"/>
  <c r="M2420" i="8" s="1"/>
  <c r="S2419" i="8"/>
  <c r="S2415" i="8"/>
  <c r="S2411" i="8"/>
  <c r="S2407" i="8"/>
  <c r="S2403" i="8"/>
  <c r="S2399" i="8"/>
  <c r="S2395" i="8"/>
  <c r="S2391" i="8"/>
  <c r="S2387" i="8"/>
  <c r="S2383" i="8"/>
  <c r="S2379" i="8"/>
  <c r="S2375" i="8"/>
  <c r="S2311" i="8"/>
  <c r="S2307" i="8"/>
  <c r="S2303" i="8"/>
  <c r="S2299" i="8"/>
  <c r="L66" i="10" s="1" a="1"/>
  <c r="L66" i="10" s="1"/>
  <c r="S2297" i="8"/>
  <c r="R2296" i="8"/>
  <c r="S2293" i="8"/>
  <c r="S2298" i="8"/>
  <c r="S2294" i="8"/>
  <c r="S2295" i="8"/>
  <c r="S1307" i="8"/>
  <c r="R1307" i="8"/>
  <c r="S183" i="8"/>
  <c r="R183" i="8"/>
  <c r="R804" i="8"/>
  <c r="R726" i="8"/>
  <c r="R608" i="8"/>
  <c r="R604" i="8"/>
  <c r="R478" i="8"/>
  <c r="R474" i="8"/>
  <c r="R420" i="8"/>
  <c r="R394" i="8"/>
  <c r="R368" i="8"/>
  <c r="R342" i="8"/>
  <c r="R332" i="8"/>
  <c r="R320" i="8"/>
  <c r="R306" i="8"/>
  <c r="R278" i="8"/>
  <c r="R234" i="8"/>
  <c r="R184" i="8"/>
  <c r="S2260" i="8"/>
  <c r="S353" i="8"/>
  <c r="S155" i="8"/>
  <c r="R155" i="8"/>
  <c r="R597" i="8"/>
  <c r="R497" i="8"/>
  <c r="R479" i="8"/>
  <c r="R473" i="8"/>
  <c r="R431" i="8"/>
  <c r="R421" i="8"/>
  <c r="R363" i="8"/>
  <c r="R317" i="8"/>
  <c r="R303" i="8"/>
  <c r="R279" i="8"/>
  <c r="R277" i="8"/>
  <c r="R243" i="8"/>
  <c r="R215" i="8"/>
  <c r="R203" i="8"/>
  <c r="R195" i="8"/>
  <c r="R193" i="8"/>
  <c r="S117" i="8"/>
  <c r="N2139" i="8"/>
  <c r="N2140" i="8" s="1"/>
  <c r="S2139" i="8"/>
  <c r="R180" i="8"/>
  <c r="S177" i="8"/>
  <c r="S161" i="8"/>
  <c r="J45" i="10" a="1"/>
  <c r="J45" i="10" s="1"/>
  <c r="J10" i="10" a="1"/>
  <c r="J10" i="10" s="1"/>
  <c r="S2255" i="8"/>
  <c r="R2255" i="8"/>
  <c r="N2141" i="8"/>
  <c r="S2259" i="8"/>
  <c r="L14" i="10" a="1"/>
  <c r="L14" i="10" s="1"/>
  <c r="S2254" i="8"/>
  <c r="L45" i="10" s="1" a="1"/>
  <c r="L45" i="10" s="1"/>
  <c r="N2142" i="8"/>
  <c r="N2143" i="8" s="1"/>
  <c r="N2144" i="8" s="1"/>
  <c r="N2145" i="8" s="1"/>
  <c r="N2146" i="8" s="1"/>
  <c r="N2147" i="8" s="1"/>
  <c r="N2148" i="8" s="1"/>
  <c r="N2149" i="8" s="1"/>
  <c r="N2150" i="8" s="1"/>
  <c r="N2151" i="8" s="1"/>
  <c r="N2152" i="8" s="1"/>
  <c r="N2153" i="8" s="1"/>
  <c r="N2154" i="8" s="1"/>
  <c r="N2155" i="8" s="1"/>
  <c r="N2156" i="8" s="1"/>
  <c r="N2157" i="8" s="1"/>
  <c r="N2158" i="8" s="1"/>
  <c r="N2159" i="8" s="1"/>
  <c r="N2160" i="8" s="1"/>
  <c r="N2161" i="8" s="1"/>
  <c r="N2162" i="8" s="1"/>
  <c r="N2163" i="8" s="1"/>
  <c r="N2164" i="8" s="1"/>
  <c r="N2165" i="8" s="1"/>
  <c r="N2166" i="8" s="1"/>
  <c r="N2167" i="8" s="1"/>
  <c r="N2168" i="8" s="1"/>
  <c r="N2169" i="8" s="1"/>
  <c r="N2170" i="8" s="1"/>
  <c r="N2171" i="8" s="1"/>
  <c r="N2172" i="8" s="1"/>
  <c r="N2173" i="8" s="1"/>
  <c r="N2174" i="8" s="1"/>
  <c r="N2175" i="8" s="1"/>
  <c r="N2176" i="8" s="1"/>
  <c r="N2177" i="8" s="1"/>
  <c r="N2178" i="8" s="1"/>
  <c r="N2179" i="8" s="1"/>
  <c r="N2180" i="8" s="1"/>
  <c r="N2181" i="8" s="1"/>
  <c r="N2182" i="8" s="1"/>
  <c r="N2183" i="8" s="1"/>
  <c r="N2184" i="8" s="1"/>
  <c r="N2185" i="8" s="1"/>
  <c r="N2186" i="8" s="1"/>
  <c r="N2187" i="8" s="1"/>
  <c r="N2188" i="8" s="1"/>
  <c r="N2189" i="8" s="1"/>
  <c r="N2190" i="8" s="1"/>
  <c r="N2191" i="8" s="1"/>
  <c r="N2192" i="8" s="1"/>
  <c r="N2193" i="8" s="1"/>
  <c r="N2194" i="8" s="1"/>
  <c r="N2195" i="8" s="1"/>
  <c r="N2196" i="8" s="1"/>
  <c r="N2197" i="8" s="1"/>
  <c r="N2198" i="8" s="1"/>
  <c r="N2199" i="8" s="1"/>
  <c r="N2200" i="8" s="1"/>
  <c r="N2201" i="8" s="1"/>
  <c r="N2202" i="8" s="1"/>
  <c r="N2203" i="8" s="1"/>
  <c r="N2204" i="8" s="1"/>
  <c r="N2205" i="8" s="1"/>
  <c r="N2206" i="8" s="1"/>
  <c r="N2207" i="8" s="1"/>
  <c r="N2208" i="8" s="1"/>
  <c r="N2209" i="8" s="1"/>
  <c r="N2210" i="8" s="1"/>
  <c r="N2211" i="8" s="1"/>
  <c r="N2212" i="8" s="1"/>
  <c r="N2213" i="8" s="1"/>
  <c r="N2214" i="8" s="1"/>
  <c r="N2215" i="8" s="1"/>
  <c r="N2216" i="8" s="1"/>
  <c r="N2217" i="8" s="1"/>
  <c r="N2218" i="8" s="1"/>
  <c r="N2219" i="8" s="1"/>
  <c r="N2220" i="8" s="1"/>
  <c r="N2221" i="8" s="1"/>
  <c r="N2222" i="8" s="1"/>
  <c r="N2223" i="8" s="1"/>
  <c r="N2224" i="8" s="1"/>
  <c r="N2225" i="8" s="1"/>
  <c r="N2226" i="8" s="1"/>
  <c r="N2227" i="8" s="1"/>
  <c r="N2228" i="8" s="1"/>
  <c r="N2229" i="8" s="1"/>
  <c r="N2230" i="8" s="1"/>
  <c r="N2231" i="8" s="1"/>
  <c r="N2232" i="8" s="1"/>
  <c r="N2233" i="8" s="1"/>
  <c r="N2234" i="8" s="1"/>
  <c r="N2235" i="8" s="1"/>
  <c r="N2236" i="8" s="1"/>
  <c r="N2237" i="8" s="1"/>
  <c r="N2238" i="8" s="1"/>
  <c r="N2239" i="8" s="1"/>
  <c r="N2240" i="8" s="1"/>
  <c r="N2241" i="8" s="1"/>
  <c r="N2242" i="8" s="1"/>
  <c r="N2243" i="8" s="1"/>
  <c r="N2244" i="8" s="1"/>
  <c r="N2245" i="8" s="1"/>
  <c r="N2246" i="8" s="1"/>
  <c r="N2247" i="8" s="1"/>
  <c r="N2248" i="8" s="1"/>
  <c r="N2249" i="8" s="1"/>
  <c r="N2250" i="8" s="1"/>
  <c r="N2251" i="8" s="1"/>
  <c r="N2252" i="8" s="1"/>
  <c r="N2253" i="8" s="1"/>
  <c r="N2254" i="8" s="1"/>
  <c r="N2255" i="8" s="1"/>
  <c r="N2256" i="8" s="1"/>
  <c r="N2257" i="8" s="1"/>
  <c r="N2258" i="8" s="1"/>
  <c r="N2259" i="8" s="1"/>
  <c r="N2260" i="8" s="1"/>
  <c r="N2261" i="8" s="1"/>
  <c r="N2262" i="8" s="1"/>
  <c r="N2263" i="8" s="1"/>
  <c r="N2264" i="8" s="1"/>
  <c r="N2265" i="8" s="1"/>
  <c r="N2266" i="8" s="1"/>
  <c r="N2267" i="8" s="1"/>
  <c r="N2268" i="8" s="1"/>
  <c r="N2269" i="8" s="1"/>
  <c r="R2262" i="8"/>
  <c r="K45" i="10" s="1" a="1"/>
  <c r="K45" i="10" s="1"/>
  <c r="M45" i="10" s="1"/>
  <c r="J28" i="10" a="1"/>
  <c r="J28" i="10" s="1"/>
  <c r="D134" i="12"/>
  <c r="D133" i="12"/>
  <c r="D1581" i="13"/>
  <c r="D1580" i="13"/>
  <c r="D1579" i="13"/>
  <c r="E1578" i="13"/>
  <c r="E1577" i="13"/>
  <c r="E1576" i="13"/>
  <c r="E1575" i="13"/>
  <c r="G1573" i="13"/>
  <c r="G1572" i="13"/>
  <c r="G1571" i="13"/>
  <c r="G1570" i="13"/>
  <c r="C1570" i="13"/>
  <c r="C1569" i="13"/>
  <c r="C1568" i="13"/>
  <c r="C1567" i="13"/>
  <c r="D1566" i="13"/>
  <c r="D1565" i="13"/>
  <c r="D1564" i="13"/>
  <c r="D1563" i="13"/>
  <c r="E1562" i="13"/>
  <c r="E1561" i="13"/>
  <c r="D1560" i="13"/>
  <c r="G1558" i="13"/>
  <c r="G1557" i="13"/>
  <c r="E1556" i="13"/>
  <c r="C1555" i="13"/>
  <c r="C1554" i="13"/>
  <c r="G1552" i="13"/>
  <c r="D1551" i="13"/>
  <c r="E1549" i="13"/>
  <c r="E1547" i="13"/>
  <c r="G1545" i="13"/>
  <c r="G1543" i="13"/>
  <c r="C1542" i="13"/>
  <c r="C1540" i="13"/>
  <c r="D1538" i="13"/>
  <c r="D1536" i="13"/>
  <c r="E1534" i="13"/>
  <c r="E1532" i="13"/>
  <c r="G1528" i="13"/>
  <c r="G1526" i="13"/>
  <c r="C1525" i="13"/>
  <c r="C1523" i="13"/>
  <c r="D1520" i="13"/>
  <c r="E1516" i="13"/>
  <c r="C134" i="12"/>
  <c r="C133" i="12"/>
  <c r="C1581" i="13"/>
  <c r="C1580" i="13"/>
  <c r="C1579" i="13"/>
  <c r="D1578" i="13"/>
  <c r="D1577" i="13"/>
  <c r="D1576" i="13"/>
  <c r="D1575" i="13"/>
  <c r="E1574" i="13"/>
  <c r="E1573" i="13"/>
  <c r="E1572" i="13"/>
  <c r="E1571" i="13"/>
  <c r="G1569" i="13"/>
  <c r="G1568" i="13"/>
  <c r="G1567" i="13"/>
  <c r="G1566" i="13"/>
  <c r="C1566" i="13"/>
  <c r="C1565" i="13"/>
  <c r="C1564" i="13"/>
  <c r="C1563" i="13"/>
  <c r="D1562" i="13"/>
  <c r="D1561" i="13"/>
  <c r="G1559" i="13"/>
  <c r="E1557" i="13"/>
  <c r="C1556" i="13"/>
  <c r="G1554" i="13"/>
  <c r="G1553" i="13"/>
  <c r="D1552" i="13"/>
  <c r="G1550" i="13"/>
  <c r="C1549" i="13"/>
  <c r="C1547" i="13"/>
  <c r="D1545" i="13"/>
  <c r="D1543" i="13"/>
  <c r="E1541" i="13"/>
  <c r="E1539" i="13"/>
  <c r="G1537" i="13"/>
  <c r="G1535" i="13"/>
  <c r="C1534" i="13"/>
  <c r="C1532" i="13"/>
  <c r="D1530" i="13"/>
  <c r="D1528" i="13"/>
  <c r="E1526" i="13"/>
  <c r="E1524" i="13"/>
  <c r="D1519" i="13"/>
  <c r="G1513" i="13"/>
  <c r="G1514" i="13"/>
  <c r="G1515" i="13"/>
  <c r="G1516" i="13"/>
  <c r="G1517" i="13"/>
  <c r="E1519" i="13"/>
  <c r="E1520" i="13"/>
  <c r="E1521" i="13"/>
  <c r="E1522" i="13"/>
  <c r="D1523" i="13"/>
  <c r="D1524" i="13"/>
  <c r="D1525" i="13"/>
  <c r="D1526" i="13"/>
  <c r="C1527" i="13"/>
  <c r="C1528" i="13"/>
  <c r="C1529" i="13"/>
  <c r="C1530" i="13"/>
  <c r="G1530" i="13"/>
  <c r="G1531" i="13"/>
  <c r="G1532" i="13"/>
  <c r="G1533" i="13"/>
  <c r="E1535" i="13"/>
  <c r="E1536" i="13"/>
  <c r="E1537" i="13"/>
  <c r="E1538" i="13"/>
  <c r="D1539" i="13"/>
  <c r="D1540" i="13"/>
  <c r="D1541" i="13"/>
  <c r="D1542" i="13"/>
  <c r="C1543" i="13"/>
  <c r="C1544" i="13"/>
  <c r="C1545" i="13"/>
  <c r="F1545" i="13" s="1"/>
  <c r="C1546" i="13"/>
  <c r="G1546" i="13"/>
  <c r="G1547" i="13"/>
  <c r="G1548" i="13"/>
  <c r="G1549" i="13"/>
  <c r="E1551" i="13"/>
  <c r="E1552" i="13"/>
  <c r="E1553" i="13"/>
  <c r="E1554" i="13"/>
  <c r="D1555" i="13"/>
  <c r="D1556" i="13"/>
  <c r="D1557" i="13"/>
  <c r="D1558" i="13"/>
  <c r="C1559" i="13"/>
  <c r="C1560" i="13"/>
  <c r="C1561" i="13"/>
  <c r="C1513" i="13"/>
  <c r="C1514" i="13"/>
  <c r="C1515" i="13"/>
  <c r="C1516" i="13"/>
  <c r="C1517" i="13"/>
  <c r="C1518" i="13"/>
  <c r="G1518" i="13"/>
  <c r="G1519" i="13"/>
  <c r="G1520" i="13"/>
  <c r="G1521" i="13"/>
  <c r="D1513" i="13"/>
  <c r="D1514" i="13"/>
  <c r="D1515" i="13"/>
  <c r="D1516" i="13"/>
  <c r="D1517" i="13"/>
  <c r="D1518" i="13"/>
  <c r="C1519" i="13"/>
  <c r="C1520" i="13"/>
  <c r="C1521" i="13"/>
  <c r="C1522" i="13"/>
  <c r="G1522" i="13"/>
  <c r="G1523" i="13"/>
  <c r="G1524" i="13"/>
  <c r="G1525" i="13"/>
  <c r="E1527" i="13"/>
  <c r="E1528" i="13"/>
  <c r="E1529" i="13"/>
  <c r="E1530" i="13"/>
  <c r="D1531" i="13"/>
  <c r="D1532" i="13"/>
  <c r="D1533" i="13"/>
  <c r="D1534" i="13"/>
  <c r="C1535" i="13"/>
  <c r="C1536" i="13"/>
  <c r="C1537" i="13"/>
  <c r="C1538" i="13"/>
  <c r="G1538" i="13"/>
  <c r="G1539" i="13"/>
  <c r="G1540" i="13"/>
  <c r="G1541" i="13"/>
  <c r="E1543" i="13"/>
  <c r="E1544" i="13"/>
  <c r="E1545" i="13"/>
  <c r="E1546" i="13"/>
  <c r="D1547" i="13"/>
  <c r="D1548" i="13"/>
  <c r="D1549" i="13"/>
  <c r="D1550" i="13"/>
  <c r="C1551" i="13"/>
  <c r="G134" i="12"/>
  <c r="G133" i="12"/>
  <c r="G1581" i="13"/>
  <c r="G1580" i="13"/>
  <c r="G1579" i="13"/>
  <c r="G1578" i="13"/>
  <c r="C1578" i="13"/>
  <c r="C1577" i="13"/>
  <c r="C1576" i="13"/>
  <c r="C1575" i="13"/>
  <c r="D1574" i="13"/>
  <c r="D1573" i="13"/>
  <c r="D1572" i="13"/>
  <c r="D1571" i="13"/>
  <c r="E1570" i="13"/>
  <c r="E1569" i="13"/>
  <c r="E1568" i="13"/>
  <c r="E1567" i="13"/>
  <c r="G1565" i="13"/>
  <c r="G1564" i="13"/>
  <c r="G1563" i="13"/>
  <c r="G1562" i="13"/>
  <c r="C1562" i="13"/>
  <c r="G1560" i="13"/>
  <c r="E1559" i="13"/>
  <c r="E1558" i="13"/>
  <c r="C1557" i="13"/>
  <c r="F1557" i="13" s="1"/>
  <c r="G1555" i="13"/>
  <c r="D1553" i="13"/>
  <c r="C1552" i="13"/>
  <c r="E1550" i="13"/>
  <c r="E1548" i="13"/>
  <c r="G1544" i="13"/>
  <c r="G1542" i="13"/>
  <c r="C1541" i="13"/>
  <c r="F1541" i="13" s="1"/>
  <c r="C1539" i="13"/>
  <c r="D1537" i="13"/>
  <c r="D1535" i="13"/>
  <c r="E1533" i="13"/>
  <c r="E1531" i="13"/>
  <c r="G1529" i="13"/>
  <c r="G1527" i="13"/>
  <c r="C1526" i="13"/>
  <c r="C1524" i="13"/>
  <c r="D1522" i="13"/>
  <c r="E1518" i="13"/>
  <c r="E1514" i="13"/>
  <c r="H9" i="10"/>
  <c r="H52" i="10"/>
  <c r="H51" i="10"/>
  <c r="E134" i="12"/>
  <c r="E1581" i="13"/>
  <c r="E1580" i="13"/>
  <c r="E1579" i="13"/>
  <c r="G1577" i="13"/>
  <c r="G1576" i="13"/>
  <c r="G1575" i="13"/>
  <c r="G1574" i="13"/>
  <c r="C1574" i="13"/>
  <c r="C1573" i="13"/>
  <c r="F1573" i="13" s="1"/>
  <c r="C1572" i="13"/>
  <c r="C1571" i="13"/>
  <c r="D1570" i="13"/>
  <c r="D1569" i="13"/>
  <c r="D1568" i="13"/>
  <c r="D1567" i="13"/>
  <c r="E1566" i="13"/>
  <c r="E1565" i="13"/>
  <c r="E1564" i="13"/>
  <c r="E1563" i="13"/>
  <c r="G1561" i="13"/>
  <c r="E1560" i="13"/>
  <c r="D1559" i="13"/>
  <c r="F1559" i="13" s="1"/>
  <c r="C1558" i="13"/>
  <c r="G1556" i="13"/>
  <c r="E1555" i="13"/>
  <c r="D1554" i="13"/>
  <c r="C1553" i="13"/>
  <c r="G1551" i="13"/>
  <c r="C1550" i="13"/>
  <c r="C1548" i="13"/>
  <c r="D1546" i="13"/>
  <c r="D1544" i="13"/>
  <c r="E1542" i="13"/>
  <c r="E1540" i="13"/>
  <c r="G1536" i="13"/>
  <c r="G1534" i="13"/>
  <c r="C1533" i="13"/>
  <c r="C1531" i="13"/>
  <c r="D1529" i="13"/>
  <c r="D1527" i="13"/>
  <c r="E1525" i="13"/>
  <c r="E1523" i="13"/>
  <c r="D1521" i="13"/>
  <c r="F1521" i="13" s="1"/>
  <c r="E1517" i="13"/>
  <c r="E1513" i="13"/>
  <c r="H67" i="10"/>
  <c r="F36" i="10"/>
  <c r="N1219" i="8"/>
  <c r="M1678" i="8"/>
  <c r="N1512" i="8"/>
  <c r="N1513" i="8" s="1"/>
  <c r="N1514" i="8" s="1"/>
  <c r="N1515" i="8" s="1"/>
  <c r="N1516" i="8" s="1"/>
  <c r="N1517" i="8" s="1"/>
  <c r="N1518" i="8" s="1"/>
  <c r="N1519" i="8" s="1"/>
  <c r="N1520" i="8" s="1"/>
  <c r="N1521" i="8" s="1"/>
  <c r="N1522" i="8" s="1"/>
  <c r="N1523" i="8" s="1"/>
  <c r="N1524" i="8" s="1"/>
  <c r="N1525" i="8" s="1"/>
  <c r="N1526" i="8" s="1"/>
  <c r="N1527" i="8" s="1"/>
  <c r="N1528" i="8" s="1"/>
  <c r="N1529" i="8" s="1"/>
  <c r="N1530" i="8" s="1"/>
  <c r="N1531" i="8" s="1"/>
  <c r="N1532" i="8" s="1"/>
  <c r="N1533" i="8" s="1"/>
  <c r="N1534" i="8" s="1"/>
  <c r="N1535" i="8" s="1"/>
  <c r="N1536" i="8" s="1"/>
  <c r="N1537" i="8" s="1"/>
  <c r="N1538" i="8" s="1"/>
  <c r="N1539" i="8" s="1"/>
  <c r="N1540" i="8" s="1"/>
  <c r="N1541" i="8" s="1"/>
  <c r="N1542" i="8" s="1"/>
  <c r="N1543" i="8" s="1"/>
  <c r="N1544" i="8" s="1"/>
  <c r="N1545" i="8" s="1"/>
  <c r="N1546" i="8" s="1"/>
  <c r="N1547" i="8" s="1"/>
  <c r="N1548" i="8" s="1"/>
  <c r="N1549" i="8" s="1"/>
  <c r="N1550" i="8" s="1"/>
  <c r="N1551" i="8" s="1"/>
  <c r="N1552" i="8" s="1"/>
  <c r="N1553" i="8" s="1"/>
  <c r="N1554" i="8" s="1"/>
  <c r="N1555" i="8" s="1"/>
  <c r="N1556" i="8" s="1"/>
  <c r="N1557" i="8" s="1"/>
  <c r="N1558" i="8" s="1"/>
  <c r="N1559" i="8" s="1"/>
  <c r="N1560" i="8" s="1"/>
  <c r="N1561" i="8" s="1"/>
  <c r="N1562" i="8" s="1"/>
  <c r="N1563" i="8" s="1"/>
  <c r="N1564" i="8" s="1"/>
  <c r="N1565" i="8" s="1"/>
  <c r="N1566" i="8" s="1"/>
  <c r="N1567" i="8" s="1"/>
  <c r="N1568" i="8" s="1"/>
  <c r="N1569" i="8" s="1"/>
  <c r="N1570" i="8" s="1"/>
  <c r="N1571" i="8" s="1"/>
  <c r="N1572" i="8" s="1"/>
  <c r="N1573" i="8" s="1"/>
  <c r="N1574" i="8" s="1"/>
  <c r="N1575" i="8" s="1"/>
  <c r="N1576" i="8" s="1"/>
  <c r="N1577" i="8" s="1"/>
  <c r="N1578" i="8" s="1"/>
  <c r="N1579" i="8" s="1"/>
  <c r="N1580" i="8" s="1"/>
  <c r="N1581" i="8" s="1"/>
  <c r="N1582" i="8" s="1"/>
  <c r="N1583" i="8" s="1"/>
  <c r="N1584" i="8" s="1"/>
  <c r="N1585" i="8" s="1"/>
  <c r="N1586" i="8" s="1"/>
  <c r="N1587" i="8" s="1"/>
  <c r="N1588" i="8" s="1"/>
  <c r="N1589" i="8" s="1"/>
  <c r="N1590" i="8" s="1"/>
  <c r="N1591" i="8" s="1"/>
  <c r="N1592" i="8" s="1"/>
  <c r="N1593" i="8" s="1"/>
  <c r="N1594" i="8" s="1"/>
  <c r="N1595" i="8" s="1"/>
  <c r="N1596" i="8" s="1"/>
  <c r="N1597" i="8" s="1"/>
  <c r="N1598" i="8" s="1"/>
  <c r="N1599" i="8" s="1"/>
  <c r="N1600" i="8" s="1"/>
  <c r="N1601" i="8" s="1"/>
  <c r="N1602" i="8" s="1"/>
  <c r="N1603" i="8" s="1"/>
  <c r="N1604" i="8" s="1"/>
  <c r="N1605" i="8" s="1"/>
  <c r="N1606" i="8" s="1"/>
  <c r="N1607" i="8" s="1"/>
  <c r="N1608" i="8" s="1"/>
  <c r="N1609" i="8" s="1"/>
  <c r="N1610" i="8" s="1"/>
  <c r="N1611" i="8" s="1"/>
  <c r="N1612" i="8" s="1"/>
  <c r="N1613" i="8" s="1"/>
  <c r="N1614" i="8" s="1"/>
  <c r="N1615" i="8" s="1"/>
  <c r="N1616" i="8" s="1"/>
  <c r="N1617" i="8" s="1"/>
  <c r="N1618" i="8" s="1"/>
  <c r="N1619" i="8" s="1"/>
  <c r="N1620" i="8" s="1"/>
  <c r="N1621" i="8" s="1"/>
  <c r="N1622" i="8" s="1"/>
  <c r="N1623" i="8" s="1"/>
  <c r="N1624" i="8" s="1"/>
  <c r="N1625" i="8" s="1"/>
  <c r="N1626" i="8" s="1"/>
  <c r="N1627" i="8" s="1"/>
  <c r="N1628" i="8" s="1"/>
  <c r="N1629" i="8" s="1"/>
  <c r="N1630" i="8" s="1"/>
  <c r="N1631" i="8" s="1"/>
  <c r="N1632" i="8" s="1"/>
  <c r="N1633" i="8" s="1"/>
  <c r="N1634" i="8" s="1"/>
  <c r="N1635" i="8" s="1"/>
  <c r="N1636" i="8" s="1"/>
  <c r="N1637" i="8" s="1"/>
  <c r="N1638" i="8" s="1"/>
  <c r="N1639" i="8" s="1"/>
  <c r="N1640" i="8" s="1"/>
  <c r="N1641" i="8" s="1"/>
  <c r="N1642" i="8" s="1"/>
  <c r="N1643" i="8" s="1"/>
  <c r="N1644" i="8" s="1"/>
  <c r="N1645" i="8" s="1"/>
  <c r="N1646" i="8" s="1"/>
  <c r="N1647" i="8" s="1"/>
  <c r="N1648" i="8" s="1"/>
  <c r="N1649" i="8" s="1"/>
  <c r="N1650" i="8" s="1"/>
  <c r="N1651" i="8" s="1"/>
  <c r="N1652" i="8" s="1"/>
  <c r="N1653" i="8" s="1"/>
  <c r="N1654" i="8" s="1"/>
  <c r="N1655" i="8" s="1"/>
  <c r="N1656" i="8" s="1"/>
  <c r="N1657" i="8" s="1"/>
  <c r="N1658" i="8" s="1"/>
  <c r="N1659" i="8" s="1"/>
  <c r="N1660" i="8" s="1"/>
  <c r="N1661" i="8" s="1"/>
  <c r="N1662" i="8" s="1"/>
  <c r="N1663" i="8" s="1"/>
  <c r="N1664" i="8" s="1"/>
  <c r="N1665" i="8" s="1"/>
  <c r="N1666" i="8" s="1"/>
  <c r="N1667" i="8" s="1"/>
  <c r="N1668" i="8" s="1"/>
  <c r="N1669" i="8" s="1"/>
  <c r="N1670" i="8" s="1"/>
  <c r="N1671" i="8" s="1"/>
  <c r="N1672" i="8" s="1"/>
  <c r="N1673" i="8" s="1"/>
  <c r="N1674" i="8" s="1"/>
  <c r="N1675" i="8" s="1"/>
  <c r="N1676" i="8" s="1"/>
  <c r="N1677" i="8" s="1"/>
  <c r="N1813" i="8"/>
  <c r="N1814" i="8" s="1"/>
  <c r="N1815" i="8" s="1"/>
  <c r="N1816" i="8" s="1"/>
  <c r="N1817" i="8" s="1"/>
  <c r="N1818" i="8" s="1"/>
  <c r="N1819" i="8" s="1"/>
  <c r="N1820" i="8" s="1"/>
  <c r="N1821" i="8" s="1"/>
  <c r="N1822" i="8" s="1"/>
  <c r="N1823" i="8" s="1"/>
  <c r="N1824" i="8" s="1"/>
  <c r="N1825" i="8" s="1"/>
  <c r="N1826" i="8" s="1"/>
  <c r="N1827" i="8" s="1"/>
  <c r="N1828" i="8" s="1"/>
  <c r="N1829" i="8" s="1"/>
  <c r="N1830" i="8" s="1"/>
  <c r="N1831" i="8" s="1"/>
  <c r="N1832" i="8" s="1"/>
  <c r="N1833" i="8" s="1"/>
  <c r="N1834" i="8" s="1"/>
  <c r="N1835" i="8" s="1"/>
  <c r="N1836" i="8" s="1"/>
  <c r="N1837" i="8" s="1"/>
  <c r="N1838" i="8" s="1"/>
  <c r="N1839" i="8" s="1"/>
  <c r="N1840" i="8" s="1"/>
  <c r="N1841" i="8" s="1"/>
  <c r="N1842" i="8" s="1"/>
  <c r="N1843" i="8" s="1"/>
  <c r="N1844" i="8" s="1"/>
  <c r="N1845" i="8" s="1"/>
  <c r="N1846" i="8" s="1"/>
  <c r="N1847" i="8" s="1"/>
  <c r="N1848" i="8" s="1"/>
  <c r="N1849" i="8" s="1"/>
  <c r="N1850" i="8" s="1"/>
  <c r="N1851" i="8" s="1"/>
  <c r="N1852" i="8" s="1"/>
  <c r="N1853" i="8" s="1"/>
  <c r="N1854" i="8" s="1"/>
  <c r="N1855" i="8" s="1"/>
  <c r="N1856" i="8" s="1"/>
  <c r="N1857" i="8" s="1"/>
  <c r="N1858" i="8" s="1"/>
  <c r="N1859" i="8" s="1"/>
  <c r="N1860" i="8" s="1"/>
  <c r="N1861" i="8" s="1"/>
  <c r="N1862" i="8" s="1"/>
  <c r="N1863" i="8" s="1"/>
  <c r="N1864" i="8" s="1"/>
  <c r="N1865" i="8" s="1"/>
  <c r="N1866" i="8" s="1"/>
  <c r="N1867" i="8" s="1"/>
  <c r="N1868" i="8" s="1"/>
  <c r="N1869" i="8" s="1"/>
  <c r="N1870" i="8" s="1"/>
  <c r="N1871" i="8" s="1"/>
  <c r="N1872" i="8" s="1"/>
  <c r="N1873" i="8" s="1"/>
  <c r="N1874" i="8" s="1"/>
  <c r="N1875" i="8" s="1"/>
  <c r="N1876" i="8" s="1"/>
  <c r="N1877" i="8" s="1"/>
  <c r="N1878" i="8" s="1"/>
  <c r="N1879" i="8" s="1"/>
  <c r="N1880" i="8" s="1"/>
  <c r="N1881" i="8" s="1"/>
  <c r="N1882" i="8" s="1"/>
  <c r="N1883" i="8" s="1"/>
  <c r="N1884" i="8" s="1"/>
  <c r="N1885" i="8" s="1"/>
  <c r="N1886" i="8" s="1"/>
  <c r="N1887" i="8" s="1"/>
  <c r="N1888" i="8" s="1"/>
  <c r="N1889" i="8" s="1"/>
  <c r="N1890" i="8" s="1"/>
  <c r="N1891" i="8" s="1"/>
  <c r="N1892" i="8" s="1"/>
  <c r="N1893" i="8" s="1"/>
  <c r="N1894" i="8" s="1"/>
  <c r="N1895" i="8" s="1"/>
  <c r="N1896" i="8" s="1"/>
  <c r="N1897" i="8" s="1"/>
  <c r="N1898" i="8" s="1"/>
  <c r="N1899" i="8" s="1"/>
  <c r="N1900" i="8" s="1"/>
  <c r="N1901" i="8" s="1"/>
  <c r="N1902" i="8" s="1"/>
  <c r="N1903" i="8" s="1"/>
  <c r="N1904" i="8" s="1"/>
  <c r="N1905" i="8" s="1"/>
  <c r="N1906" i="8" s="1"/>
  <c r="N1907" i="8" s="1"/>
  <c r="N1908" i="8" s="1"/>
  <c r="N1909" i="8" s="1"/>
  <c r="N1910" i="8" s="1"/>
  <c r="N1911" i="8" s="1"/>
  <c r="N1912" i="8" s="1"/>
  <c r="N1913" i="8" s="1"/>
  <c r="N1914" i="8" s="1"/>
  <c r="N1915" i="8" s="1"/>
  <c r="N1916" i="8" s="1"/>
  <c r="N1917" i="8" s="1"/>
  <c r="N1918" i="8" s="1"/>
  <c r="N1919" i="8" s="1"/>
  <c r="N1920" i="8" s="1"/>
  <c r="N1921" i="8" s="1"/>
  <c r="N1922" i="8" s="1"/>
  <c r="N1923" i="8" s="1"/>
  <c r="N1924" i="8" s="1"/>
  <c r="N1925" i="8" s="1"/>
  <c r="N1926" i="8" s="1"/>
  <c r="N1927" i="8" s="1"/>
  <c r="N1928" i="8" s="1"/>
  <c r="N1929" i="8" s="1"/>
  <c r="N1930" i="8" s="1"/>
  <c r="N1931" i="8" s="1"/>
  <c r="N1932" i="8" s="1"/>
  <c r="N1933" i="8" s="1"/>
  <c r="N1934" i="8" s="1"/>
  <c r="N1935" i="8" s="1"/>
  <c r="N1936" i="8" s="1"/>
  <c r="N1937" i="8" s="1"/>
  <c r="N1938" i="8" s="1"/>
  <c r="N1939" i="8" s="1"/>
  <c r="N1940" i="8" s="1"/>
  <c r="N1941" i="8" s="1"/>
  <c r="N1942" i="8" s="1"/>
  <c r="N1943" i="8" s="1"/>
  <c r="N1944" i="8" s="1"/>
  <c r="N1945" i="8" s="1"/>
  <c r="N1946" i="8" s="1"/>
  <c r="N1947" i="8" s="1"/>
  <c r="N1948" i="8" s="1"/>
  <c r="N1949" i="8" s="1"/>
  <c r="N1950" i="8" s="1"/>
  <c r="N1951" i="8" s="1"/>
  <c r="N1952" i="8" s="1"/>
  <c r="F35" i="10"/>
  <c r="E48" i="10"/>
  <c r="G48" i="10" s="1"/>
  <c r="H43" i="10"/>
  <c r="H35" i="10"/>
  <c r="H31" i="10"/>
  <c r="H27" i="10"/>
  <c r="H23" i="10"/>
  <c r="H19" i="10"/>
  <c r="H15" i="10"/>
  <c r="H11" i="10"/>
  <c r="H59" i="10"/>
  <c r="H64" i="10"/>
  <c r="H66" i="10"/>
  <c r="N792" i="8"/>
  <c r="M1339" i="8"/>
  <c r="E39" i="10"/>
  <c r="E44" i="10"/>
  <c r="G44" i="10" s="1"/>
  <c r="H46" i="10"/>
  <c r="H42" i="10"/>
  <c r="H38" i="10"/>
  <c r="H34" i="10"/>
  <c r="H30" i="10"/>
  <c r="H26" i="10"/>
  <c r="H22" i="10"/>
  <c r="H18" i="10"/>
  <c r="H14" i="10"/>
  <c r="H10" i="10"/>
  <c r="O694" i="8"/>
  <c r="M1043" i="8"/>
  <c r="E29" i="10"/>
  <c r="F47" i="10"/>
  <c r="M1957" i="8"/>
  <c r="M1958" i="8" s="1"/>
  <c r="M1959" i="8" s="1"/>
  <c r="M1960" i="8" s="1"/>
  <c r="M1961" i="8" s="1"/>
  <c r="M1962" i="8" s="1"/>
  <c r="M1963" i="8" s="1"/>
  <c r="M1964" i="8" s="1"/>
  <c r="M1965" i="8" s="1"/>
  <c r="M1966" i="8" s="1"/>
  <c r="M1967" i="8" s="1"/>
  <c r="M1968" i="8" s="1"/>
  <c r="M1969" i="8" s="1"/>
  <c r="M1970" i="8" s="1"/>
  <c r="M1971" i="8" s="1"/>
  <c r="M1972" i="8" s="1"/>
  <c r="M1973" i="8" s="1"/>
  <c r="M1974" i="8" s="1"/>
  <c r="M1975" i="8" s="1"/>
  <c r="M1976" i="8" s="1"/>
  <c r="M1977" i="8" s="1"/>
  <c r="M1978" i="8" s="1"/>
  <c r="M1979" i="8" s="1"/>
  <c r="M1980" i="8" s="1"/>
  <c r="M1981" i="8" s="1"/>
  <c r="M1982" i="8" s="1"/>
  <c r="M1983" i="8" s="1"/>
  <c r="M1984" i="8" s="1"/>
  <c r="M1985" i="8" s="1"/>
  <c r="M1986" i="8" s="1"/>
  <c r="M1987" i="8" s="1"/>
  <c r="M1988" i="8" s="1"/>
  <c r="M1989" i="8" s="1"/>
  <c r="M1990" i="8" s="1"/>
  <c r="M1991" i="8" s="1"/>
  <c r="M1992" i="8" s="1"/>
  <c r="M1993" i="8" s="1"/>
  <c r="M1994" i="8" s="1"/>
  <c r="M1995" i="8" s="1"/>
  <c r="M1996" i="8" s="1"/>
  <c r="M1997" i="8" s="1"/>
  <c r="M1998" i="8" s="1"/>
  <c r="M1999" i="8" s="1"/>
  <c r="M2000" i="8" s="1"/>
  <c r="M2001" i="8" s="1"/>
  <c r="M2002" i="8" s="1"/>
  <c r="M2003" i="8" s="1"/>
  <c r="M2004" i="8" s="1"/>
  <c r="M2005" i="8" s="1"/>
  <c r="M2006" i="8" s="1"/>
  <c r="M2007" i="8" s="1"/>
  <c r="M2008" i="8" s="1"/>
  <c r="M2009" i="8" s="1"/>
  <c r="M2010" i="8" s="1"/>
  <c r="M2011" i="8" s="1"/>
  <c r="M2012" i="8" s="1"/>
  <c r="M2013" i="8" s="1"/>
  <c r="M2014" i="8" s="1"/>
  <c r="M2015" i="8" s="1"/>
  <c r="M2016" i="8" s="1"/>
  <c r="M2017" i="8" s="1"/>
  <c r="M2018" i="8" s="1"/>
  <c r="M2019" i="8" s="1"/>
  <c r="M2020" i="8" s="1"/>
  <c r="M2021" i="8" s="1"/>
  <c r="M2022" i="8" s="1"/>
  <c r="M2023" i="8" s="1"/>
  <c r="M2024" i="8" s="1"/>
  <c r="M2025" i="8" s="1"/>
  <c r="M2026" i="8" s="1"/>
  <c r="M2027" i="8" s="1"/>
  <c r="M2028" i="8" s="1"/>
  <c r="M2029" i="8" s="1"/>
  <c r="M2030" i="8" s="1"/>
  <c r="M2031" i="8" s="1"/>
  <c r="M2032" i="8" s="1"/>
  <c r="M2033" i="8" s="1"/>
  <c r="M2034" i="8" s="1"/>
  <c r="M2035" i="8" s="1"/>
  <c r="M2036" i="8" s="1"/>
  <c r="M2037" i="8" s="1"/>
  <c r="M2038" i="8" s="1"/>
  <c r="M2039" i="8" s="1"/>
  <c r="M2040" i="8" s="1"/>
  <c r="M2041" i="8" s="1"/>
  <c r="M2042" i="8" s="1"/>
  <c r="M2043" i="8" s="1"/>
  <c r="M2044" i="8" s="1"/>
  <c r="M2045" i="8" s="1"/>
  <c r="M2046" i="8" s="1"/>
  <c r="M2047" i="8" s="1"/>
  <c r="M2048" i="8" s="1"/>
  <c r="M2049" i="8" s="1"/>
  <c r="M2050" i="8" s="1"/>
  <c r="M2051" i="8" s="1"/>
  <c r="M2052" i="8" s="1"/>
  <c r="M2053" i="8" s="1"/>
  <c r="M2054" i="8" s="1"/>
  <c r="M2055" i="8" s="1"/>
  <c r="M2056" i="8" s="1"/>
  <c r="M2057" i="8" s="1"/>
  <c r="M2058" i="8" s="1"/>
  <c r="M2059" i="8" s="1"/>
  <c r="M2060" i="8" s="1"/>
  <c r="M2061" i="8" s="1"/>
  <c r="M2062" i="8" s="1"/>
  <c r="M2063" i="8" s="1"/>
  <c r="M2064" i="8" s="1"/>
  <c r="M2065" i="8" s="1"/>
  <c r="M2066" i="8" s="1"/>
  <c r="M2067" i="8" s="1"/>
  <c r="M2068" i="8" s="1"/>
  <c r="M2069" i="8" s="1"/>
  <c r="M2070" i="8" s="1"/>
  <c r="M2071" i="8" s="1"/>
  <c r="M2072" i="8" s="1"/>
  <c r="M2073" i="8" s="1"/>
  <c r="M2074" i="8" s="1"/>
  <c r="M2075" i="8" s="1"/>
  <c r="M2076" i="8" s="1"/>
  <c r="M2077" i="8" s="1"/>
  <c r="M2078" i="8" s="1"/>
  <c r="H49" i="10"/>
  <c r="H45" i="10"/>
  <c r="H41" i="10"/>
  <c r="H37" i="10"/>
  <c r="H33" i="10"/>
  <c r="H29" i="10"/>
  <c r="H25" i="10"/>
  <c r="H21" i="10"/>
  <c r="H17" i="10"/>
  <c r="H13" i="10"/>
  <c r="H62" i="10"/>
  <c r="H63" i="10"/>
  <c r="H65" i="10"/>
  <c r="N941" i="8"/>
  <c r="E54" i="10"/>
  <c r="H58" i="10"/>
  <c r="H61" i="10"/>
  <c r="E9" i="10"/>
  <c r="J67" i="10" a="1"/>
  <c r="J67" i="10" s="1"/>
  <c r="M67" i="10" s="1"/>
  <c r="J11" i="10" a="1"/>
  <c r="J11" i="10" s="1"/>
  <c r="O876" i="8"/>
  <c r="K11" i="10" a="1"/>
  <c r="K11" i="10" s="1"/>
  <c r="E52" i="10"/>
  <c r="G52" i="10" s="1"/>
  <c r="E51" i="10"/>
  <c r="G51" i="10" s="1"/>
  <c r="E55" i="10"/>
  <c r="H53" i="10"/>
  <c r="H48" i="10"/>
  <c r="H44" i="10"/>
  <c r="H40" i="10"/>
  <c r="H36" i="10"/>
  <c r="H32" i="10"/>
  <c r="H28" i="10"/>
  <c r="H24" i="10"/>
  <c r="H20" i="10"/>
  <c r="H16" i="10"/>
  <c r="H12" i="10"/>
  <c r="L10" i="10" a="1"/>
  <c r="L10" i="10" s="1"/>
  <c r="C125" i="12"/>
  <c r="C126" i="12"/>
  <c r="C127" i="12"/>
  <c r="C128" i="12"/>
  <c r="C129" i="12"/>
  <c r="C130" i="12"/>
  <c r="G130" i="12"/>
  <c r="D125" i="12"/>
  <c r="E125" i="12"/>
  <c r="G126" i="12"/>
  <c r="D128" i="12"/>
  <c r="E129" i="12"/>
  <c r="G131" i="12"/>
  <c r="G132" i="12"/>
  <c r="G125" i="12"/>
  <c r="D127" i="12"/>
  <c r="E128" i="12"/>
  <c r="G129" i="12"/>
  <c r="C131" i="12"/>
  <c r="C132" i="12"/>
  <c r="D126" i="12"/>
  <c r="E127" i="12"/>
  <c r="G128" i="12"/>
  <c r="D130" i="12"/>
  <c r="D131" i="12"/>
  <c r="D132" i="12"/>
  <c r="E126" i="12"/>
  <c r="G127" i="12"/>
  <c r="D129" i="12"/>
  <c r="F129" i="12" s="1"/>
  <c r="E130" i="12"/>
  <c r="E131" i="12"/>
  <c r="E132" i="12"/>
  <c r="C1299" i="13"/>
  <c r="E1307" i="13"/>
  <c r="E1308" i="13"/>
  <c r="E1309" i="13"/>
  <c r="E1310" i="13"/>
  <c r="E1311" i="13"/>
  <c r="E1312" i="13"/>
  <c r="E1313" i="13"/>
  <c r="E1314" i="13"/>
  <c r="E1315" i="13"/>
  <c r="E1316" i="13"/>
  <c r="E1317" i="13"/>
  <c r="E1318" i="13"/>
  <c r="E1319" i="13"/>
  <c r="E1320" i="13"/>
  <c r="E1321" i="13"/>
  <c r="E1322" i="13"/>
  <c r="E1323" i="13"/>
  <c r="E1324" i="13"/>
  <c r="E1325" i="13"/>
  <c r="E1326" i="13"/>
  <c r="E1327" i="13"/>
  <c r="E1328" i="13"/>
  <c r="E1329" i="13"/>
  <c r="E1330" i="13"/>
  <c r="E1331" i="13"/>
  <c r="E1332" i="13"/>
  <c r="E1333" i="13"/>
  <c r="E1334" i="13"/>
  <c r="E1335" i="13"/>
  <c r="E1336" i="13"/>
  <c r="E1337" i="13"/>
  <c r="E1338" i="13"/>
  <c r="E1339" i="13"/>
  <c r="E1340" i="13"/>
  <c r="E1341" i="13"/>
  <c r="E1342" i="13"/>
  <c r="E1343" i="13"/>
  <c r="E1344" i="13"/>
  <c r="E1345" i="13"/>
  <c r="E1346" i="13"/>
  <c r="D1347" i="13"/>
  <c r="D1348" i="13"/>
  <c r="D1349" i="13"/>
  <c r="D1350" i="13"/>
  <c r="D1351" i="13"/>
  <c r="D1352" i="13"/>
  <c r="D1353" i="13"/>
  <c r="D1354" i="13"/>
  <c r="D1355" i="13"/>
  <c r="F1355" i="13" s="1"/>
  <c r="D1356" i="13"/>
  <c r="D1357" i="13"/>
  <c r="D1358" i="13"/>
  <c r="D1359" i="13"/>
  <c r="D1360" i="13"/>
  <c r="D1361" i="13"/>
  <c r="F1361" i="13" s="1"/>
  <c r="D1362" i="13"/>
  <c r="D1363" i="13"/>
  <c r="D1364" i="13"/>
  <c r="D1365" i="13"/>
  <c r="D1366" i="13"/>
  <c r="D1367" i="13"/>
  <c r="F1367" i="13" s="1"/>
  <c r="D1368" i="13"/>
  <c r="D1369" i="13"/>
  <c r="D1370" i="13"/>
  <c r="D1371" i="13"/>
  <c r="D1372" i="13"/>
  <c r="D1373" i="13"/>
  <c r="D1374" i="13"/>
  <c r="D1375" i="13"/>
  <c r="D1376" i="13"/>
  <c r="D1377" i="13"/>
  <c r="D1378" i="13"/>
  <c r="C1379" i="13"/>
  <c r="C1380" i="13"/>
  <c r="C1381" i="13"/>
  <c r="C1382" i="13"/>
  <c r="C1383" i="13"/>
  <c r="C1384" i="13"/>
  <c r="C1385" i="13"/>
  <c r="C1386" i="13"/>
  <c r="C1387" i="13"/>
  <c r="C1388" i="13"/>
  <c r="C1389" i="13"/>
  <c r="C1390" i="13"/>
  <c r="G1307" i="13"/>
  <c r="C1307" i="13"/>
  <c r="G1308" i="13"/>
  <c r="C1310" i="13"/>
  <c r="D1311" i="13"/>
  <c r="F1311" i="13" s="1"/>
  <c r="G1312" i="13"/>
  <c r="C1314" i="13"/>
  <c r="D1315" i="13"/>
  <c r="G1316" i="13"/>
  <c r="C1318" i="13"/>
  <c r="D1319" i="13"/>
  <c r="G1320" i="13"/>
  <c r="C1322" i="13"/>
  <c r="D1323" i="13"/>
  <c r="G1324" i="13"/>
  <c r="C1326" i="13"/>
  <c r="D1327" i="13"/>
  <c r="G1328" i="13"/>
  <c r="C1330" i="13"/>
  <c r="D1331" i="13"/>
  <c r="G1332" i="13"/>
  <c r="C1334" i="13"/>
  <c r="D1335" i="13"/>
  <c r="G1336" i="13"/>
  <c r="C1338" i="13"/>
  <c r="D1339" i="13"/>
  <c r="G1340" i="13"/>
  <c r="C1342" i="13"/>
  <c r="D1343" i="13"/>
  <c r="G1344" i="13"/>
  <c r="C1346" i="13"/>
  <c r="C1347" i="13"/>
  <c r="E1348" i="13"/>
  <c r="G1349" i="13"/>
  <c r="C1351" i="13"/>
  <c r="E1352" i="13"/>
  <c r="G1353" i="13"/>
  <c r="C1355" i="13"/>
  <c r="E1356" i="13"/>
  <c r="G1357" i="13"/>
  <c r="C1359" i="13"/>
  <c r="E1360" i="13"/>
  <c r="G1361" i="13"/>
  <c r="C1363" i="13"/>
  <c r="E1364" i="13"/>
  <c r="G1365" i="13"/>
  <c r="C1367" i="13"/>
  <c r="E1368" i="13"/>
  <c r="G1369" i="13"/>
  <c r="C1371" i="13"/>
  <c r="E1372" i="13"/>
  <c r="G1373" i="13"/>
  <c r="C1375" i="13"/>
  <c r="E1376" i="13"/>
  <c r="G1377" i="13"/>
  <c r="G1378" i="13"/>
  <c r="D1380" i="13"/>
  <c r="E1381" i="13"/>
  <c r="G1382" i="13"/>
  <c r="D1384" i="13"/>
  <c r="E1385" i="13"/>
  <c r="G1386" i="13"/>
  <c r="D1388" i="13"/>
  <c r="E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E1411" i="13"/>
  <c r="D1307" i="13"/>
  <c r="F1307" i="13" s="1"/>
  <c r="C1309" i="13"/>
  <c r="D1310" i="13"/>
  <c r="F1310" i="13" s="1"/>
  <c r="G1311" i="13"/>
  <c r="C1313" i="13"/>
  <c r="D1314" i="13"/>
  <c r="F1314" i="13" s="1"/>
  <c r="G1315" i="13"/>
  <c r="C1317" i="13"/>
  <c r="D1318" i="13"/>
  <c r="F1318" i="13" s="1"/>
  <c r="G1319" i="13"/>
  <c r="C1321" i="13"/>
  <c r="D1322" i="13"/>
  <c r="F1322" i="13" s="1"/>
  <c r="G1323" i="13"/>
  <c r="C1325" i="13"/>
  <c r="D1326" i="13"/>
  <c r="F1326" i="13" s="1"/>
  <c r="G1327" i="13"/>
  <c r="C1329" i="13"/>
  <c r="D1330" i="13"/>
  <c r="F1330" i="13" s="1"/>
  <c r="G1331" i="13"/>
  <c r="C1333" i="13"/>
  <c r="D1334" i="13"/>
  <c r="F1334" i="13" s="1"/>
  <c r="G1335" i="13"/>
  <c r="C1337" i="13"/>
  <c r="D1338" i="13"/>
  <c r="F1338" i="13" s="1"/>
  <c r="G1339" i="13"/>
  <c r="C1341" i="13"/>
  <c r="D1342" i="13"/>
  <c r="F1342" i="13" s="1"/>
  <c r="G1343" i="13"/>
  <c r="C1345" i="13"/>
  <c r="D1346" i="13"/>
  <c r="F1346" i="13" s="1"/>
  <c r="E1347" i="13"/>
  <c r="G1348" i="13"/>
  <c r="C1350" i="13"/>
  <c r="E1351" i="13"/>
  <c r="G1352" i="13"/>
  <c r="C1354" i="13"/>
  <c r="E1355" i="13"/>
  <c r="G1356" i="13"/>
  <c r="C1358" i="13"/>
  <c r="E1359" i="13"/>
  <c r="G1360" i="13"/>
  <c r="C1362" i="13"/>
  <c r="E1363" i="13"/>
  <c r="G1364" i="13"/>
  <c r="C1366" i="13"/>
  <c r="E1367" i="13"/>
  <c r="G1368" i="13"/>
  <c r="C1370" i="13"/>
  <c r="E1371" i="13"/>
  <c r="G1372" i="13"/>
  <c r="C1374" i="13"/>
  <c r="E1375" i="13"/>
  <c r="G1376" i="13"/>
  <c r="C1378" i="13"/>
  <c r="C1308" i="13"/>
  <c r="D1309" i="13"/>
  <c r="F1309" i="13" s="1"/>
  <c r="G1310" i="13"/>
  <c r="C1312" i="13"/>
  <c r="D1313" i="13"/>
  <c r="G1314" i="13"/>
  <c r="C1316" i="13"/>
  <c r="D1317" i="13"/>
  <c r="G1318" i="13"/>
  <c r="C1320" i="13"/>
  <c r="D1321" i="13"/>
  <c r="G1322" i="13"/>
  <c r="C1324" i="13"/>
  <c r="D1325" i="13"/>
  <c r="F1325" i="13" s="1"/>
  <c r="G1326" i="13"/>
  <c r="C1328" i="13"/>
  <c r="D1329" i="13"/>
  <c r="F1329" i="13" s="1"/>
  <c r="G1330" i="13"/>
  <c r="C1332" i="13"/>
  <c r="D1333" i="13"/>
  <c r="G1334" i="13"/>
  <c r="C1336" i="13"/>
  <c r="D1337" i="13"/>
  <c r="G1338" i="13"/>
  <c r="C1340" i="13"/>
  <c r="D1341" i="13"/>
  <c r="G1342" i="13"/>
  <c r="C1344" i="13"/>
  <c r="D1345" i="13"/>
  <c r="G1347" i="13"/>
  <c r="C1349" i="13"/>
  <c r="E1350" i="13"/>
  <c r="G1351" i="13"/>
  <c r="C1353" i="13"/>
  <c r="E1354" i="13"/>
  <c r="G1355" i="13"/>
  <c r="D1308" i="13"/>
  <c r="F1308" i="13" s="1"/>
  <c r="G1309" i="13"/>
  <c r="C1311" i="13"/>
  <c r="D1312" i="13"/>
  <c r="F1312" i="13" s="1"/>
  <c r="G1313" i="13"/>
  <c r="C1315" i="13"/>
  <c r="D1316" i="13"/>
  <c r="F1316" i="13" s="1"/>
  <c r="G1317" i="13"/>
  <c r="C1319" i="13"/>
  <c r="D1320" i="13"/>
  <c r="F1320" i="13" s="1"/>
  <c r="G1321" i="13"/>
  <c r="C1323" i="13"/>
  <c r="D1324" i="13"/>
  <c r="F1324" i="13" s="1"/>
  <c r="G1325" i="13"/>
  <c r="C1327" i="13"/>
  <c r="D1328" i="13"/>
  <c r="F1328" i="13" s="1"/>
  <c r="G1329" i="13"/>
  <c r="C1331" i="13"/>
  <c r="D1332" i="13"/>
  <c r="F1332" i="13" s="1"/>
  <c r="G1333" i="13"/>
  <c r="C1335" i="13"/>
  <c r="D1336" i="13"/>
  <c r="F1336" i="13" s="1"/>
  <c r="G1337" i="13"/>
  <c r="C1339" i="13"/>
  <c r="D1340" i="13"/>
  <c r="F1340" i="13" s="1"/>
  <c r="G1341" i="13"/>
  <c r="C1343" i="13"/>
  <c r="D1344" i="13"/>
  <c r="F1344" i="13" s="1"/>
  <c r="G1345" i="13"/>
  <c r="G1346" i="13"/>
  <c r="C1348" i="13"/>
  <c r="E1349" i="13"/>
  <c r="G1350" i="13"/>
  <c r="C1352" i="13"/>
  <c r="E1353" i="13"/>
  <c r="G1354" i="13"/>
  <c r="C1356" i="13"/>
  <c r="G1358" i="13"/>
  <c r="E1361" i="13"/>
  <c r="C1364" i="13"/>
  <c r="G1366" i="13"/>
  <c r="E1369" i="13"/>
  <c r="C1372" i="13"/>
  <c r="G1374" i="13"/>
  <c r="E1377" i="13"/>
  <c r="E1379" i="13"/>
  <c r="D1381" i="13"/>
  <c r="D1383" i="13"/>
  <c r="G1384" i="13"/>
  <c r="E1386" i="13"/>
  <c r="E1388" i="13"/>
  <c r="D1390" i="13"/>
  <c r="E1391" i="13"/>
  <c r="C1393" i="13"/>
  <c r="D1394" i="13"/>
  <c r="E1395" i="13"/>
  <c r="C1397" i="13"/>
  <c r="D1398" i="13"/>
  <c r="E1399" i="13"/>
  <c r="C1401" i="13"/>
  <c r="D1402" i="13"/>
  <c r="E1403" i="13"/>
  <c r="C1405" i="13"/>
  <c r="D1406" i="13"/>
  <c r="E1407" i="13"/>
  <c r="C1409" i="13"/>
  <c r="D1410" i="13"/>
  <c r="D1411" i="13"/>
  <c r="E1412" i="13"/>
  <c r="E1413" i="13"/>
  <c r="E1414" i="13"/>
  <c r="E1415" i="13"/>
  <c r="E1416" i="13"/>
  <c r="E1417" i="13"/>
  <c r="E1418" i="13"/>
  <c r="E1419" i="13"/>
  <c r="E1420" i="13"/>
  <c r="E1421" i="13"/>
  <c r="E1422" i="13"/>
  <c r="D1423" i="13"/>
  <c r="D1424" i="13"/>
  <c r="D1425" i="13"/>
  <c r="D1426" i="13"/>
  <c r="D1427" i="13"/>
  <c r="D1428" i="13"/>
  <c r="D1429" i="13"/>
  <c r="D1430" i="13"/>
  <c r="D1431" i="13"/>
  <c r="D1432" i="13"/>
  <c r="D1433" i="13"/>
  <c r="D1434" i="13"/>
  <c r="D1435" i="13"/>
  <c r="D1436" i="13"/>
  <c r="D1437" i="13"/>
  <c r="D1438" i="13"/>
  <c r="D1439" i="13"/>
  <c r="D1440" i="13"/>
  <c r="D1441" i="13"/>
  <c r="D1442" i="13"/>
  <c r="C1443" i="13"/>
  <c r="C1444" i="13"/>
  <c r="C1445" i="13"/>
  <c r="C1446" i="13"/>
  <c r="C1447" i="13"/>
  <c r="C1448" i="13"/>
  <c r="C1449" i="13"/>
  <c r="C1450" i="13"/>
  <c r="C1451" i="13"/>
  <c r="C1452" i="13"/>
  <c r="C1453" i="13"/>
  <c r="C1454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E1475" i="13"/>
  <c r="E1476" i="13"/>
  <c r="E1477" i="13"/>
  <c r="E1478" i="13"/>
  <c r="E1479" i="13"/>
  <c r="E1480" i="13"/>
  <c r="E1481" i="13"/>
  <c r="E1482" i="13"/>
  <c r="E1483" i="13"/>
  <c r="E1484" i="13"/>
  <c r="E1485" i="13"/>
  <c r="E1486" i="13"/>
  <c r="D1487" i="13"/>
  <c r="D1488" i="13"/>
  <c r="D1489" i="13"/>
  <c r="D1490" i="13"/>
  <c r="D1491" i="13"/>
  <c r="D1492" i="13"/>
  <c r="D1493" i="13"/>
  <c r="D1494" i="13"/>
  <c r="D1495" i="13"/>
  <c r="D1496" i="13"/>
  <c r="D1497" i="13"/>
  <c r="D1498" i="13"/>
  <c r="D1499" i="13"/>
  <c r="D1500" i="13"/>
  <c r="D1501" i="13"/>
  <c r="D1502" i="13"/>
  <c r="D1503" i="13"/>
  <c r="D1504" i="13"/>
  <c r="D1505" i="13"/>
  <c r="D1506" i="13"/>
  <c r="C1507" i="13"/>
  <c r="C1508" i="13"/>
  <c r="C1509" i="13"/>
  <c r="C1510" i="13"/>
  <c r="C1511" i="13"/>
  <c r="C1512" i="13"/>
  <c r="C1306" i="13"/>
  <c r="C1357" i="13"/>
  <c r="G1359" i="13"/>
  <c r="E1362" i="13"/>
  <c r="C1365" i="13"/>
  <c r="G1367" i="13"/>
  <c r="E1370" i="13"/>
  <c r="C1373" i="13"/>
  <c r="G1375" i="13"/>
  <c r="E1378" i="13"/>
  <c r="G1379" i="13"/>
  <c r="G1381" i="13"/>
  <c r="E1383" i="13"/>
  <c r="D1385" i="13"/>
  <c r="D1387" i="13"/>
  <c r="G1388" i="13"/>
  <c r="E1390" i="13"/>
  <c r="C1392" i="13"/>
  <c r="D1393" i="13"/>
  <c r="E1394" i="13"/>
  <c r="C1396" i="13"/>
  <c r="D1397" i="13"/>
  <c r="E1398" i="13"/>
  <c r="C1400" i="13"/>
  <c r="D1401" i="13"/>
  <c r="E1402" i="13"/>
  <c r="C1404" i="13"/>
  <c r="D1405" i="13"/>
  <c r="E1406" i="13"/>
  <c r="C1408" i="13"/>
  <c r="D1409" i="13"/>
  <c r="E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E1423" i="13"/>
  <c r="E1424" i="13"/>
  <c r="E1425" i="13"/>
  <c r="E1426" i="13"/>
  <c r="E1427" i="13"/>
  <c r="E1428" i="13"/>
  <c r="E1429" i="13"/>
  <c r="E1430" i="13"/>
  <c r="E1431" i="13"/>
  <c r="E1432" i="13"/>
  <c r="E1433" i="13"/>
  <c r="E1434" i="13"/>
  <c r="E1435" i="13"/>
  <c r="E1436" i="13"/>
  <c r="E1437" i="13"/>
  <c r="E1438" i="13"/>
  <c r="E1439" i="13"/>
  <c r="E1440" i="13"/>
  <c r="E1441" i="13"/>
  <c r="E1442" i="13"/>
  <c r="D1443" i="13"/>
  <c r="D1444" i="13"/>
  <c r="D1445" i="13"/>
  <c r="D1446" i="13"/>
  <c r="D1447" i="13"/>
  <c r="D1448" i="13"/>
  <c r="D1449" i="13"/>
  <c r="D1450" i="13"/>
  <c r="D1451" i="13"/>
  <c r="D1452" i="13"/>
  <c r="D1453" i="13"/>
  <c r="D1454" i="13"/>
  <c r="C1455" i="13"/>
  <c r="C1456" i="13"/>
  <c r="C1457" i="13"/>
  <c r="C1458" i="13"/>
  <c r="C1459" i="13"/>
  <c r="C1460" i="13"/>
  <c r="C1461" i="13"/>
  <c r="C1462" i="13"/>
  <c r="C1463" i="13"/>
  <c r="C1464" i="13"/>
  <c r="C1465" i="13"/>
  <c r="C1466" i="13"/>
  <c r="C1467" i="13"/>
  <c r="C1468" i="13"/>
  <c r="C1469" i="13"/>
  <c r="C1470" i="13"/>
  <c r="C1471" i="13"/>
  <c r="C1472" i="13"/>
  <c r="C1473" i="13"/>
  <c r="C1474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E1487" i="13"/>
  <c r="E1488" i="13"/>
  <c r="E1489" i="13"/>
  <c r="E1490" i="13"/>
  <c r="E1491" i="13"/>
  <c r="E1492" i="13"/>
  <c r="E1493" i="13"/>
  <c r="E1494" i="13"/>
  <c r="E1495" i="13"/>
  <c r="E1496" i="13"/>
  <c r="E1497" i="13"/>
  <c r="E1498" i="13"/>
  <c r="E1499" i="13"/>
  <c r="E1500" i="13"/>
  <c r="E1501" i="13"/>
  <c r="E1502" i="13"/>
  <c r="E1503" i="13"/>
  <c r="E1504" i="13"/>
  <c r="E1505" i="13"/>
  <c r="E1506" i="13"/>
  <c r="D1507" i="13"/>
  <c r="D1508" i="13"/>
  <c r="D1509" i="13"/>
  <c r="D1510" i="13"/>
  <c r="D1511" i="13"/>
  <c r="D1512" i="13"/>
  <c r="D1306" i="13"/>
  <c r="E1357" i="13"/>
  <c r="C1360" i="13"/>
  <c r="G1362" i="13"/>
  <c r="E1365" i="13"/>
  <c r="C1368" i="13"/>
  <c r="G1370" i="13"/>
  <c r="E1373" i="13"/>
  <c r="C1376" i="13"/>
  <c r="E1380" i="13"/>
  <c r="D1382" i="13"/>
  <c r="F1382" i="13" s="1"/>
  <c r="G1383" i="13"/>
  <c r="G1385" i="13"/>
  <c r="E1387" i="13"/>
  <c r="D1389" i="13"/>
  <c r="C1391" i="13"/>
  <c r="D1392" i="13"/>
  <c r="F1392" i="13" s="1"/>
  <c r="E1393" i="13"/>
  <c r="C1395" i="13"/>
  <c r="D1396" i="13"/>
  <c r="F1396" i="13" s="1"/>
  <c r="E1397" i="13"/>
  <c r="C1399" i="13"/>
  <c r="D1400" i="13"/>
  <c r="F1400" i="13" s="1"/>
  <c r="E1401" i="13"/>
  <c r="C1403" i="13"/>
  <c r="D1404" i="13"/>
  <c r="F1404" i="13" s="1"/>
  <c r="E1405" i="13"/>
  <c r="C1407" i="13"/>
  <c r="D1408" i="13"/>
  <c r="F1408" i="13" s="1"/>
  <c r="E1409" i="13"/>
  <c r="G1410" i="13"/>
  <c r="C1412" i="13"/>
  <c r="C1413" i="13"/>
  <c r="C1414" i="13"/>
  <c r="C1415" i="13"/>
  <c r="C1416" i="13"/>
  <c r="C1417" i="13"/>
  <c r="C1418" i="13"/>
  <c r="C1419" i="13"/>
  <c r="C1420" i="13"/>
  <c r="C1421" i="13"/>
  <c r="C1422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E1443" i="13"/>
  <c r="E1444" i="13"/>
  <c r="E1445" i="13"/>
  <c r="E1446" i="13"/>
  <c r="E1447" i="13"/>
  <c r="E1448" i="13"/>
  <c r="E1449" i="13"/>
  <c r="E1450" i="13"/>
  <c r="E1451" i="13"/>
  <c r="E1452" i="13"/>
  <c r="E1453" i="13"/>
  <c r="E1454" i="13"/>
  <c r="D1455" i="13"/>
  <c r="F1455" i="13" s="1"/>
  <c r="D1456" i="13"/>
  <c r="F1456" i="13" s="1"/>
  <c r="D1457" i="13"/>
  <c r="F1457" i="13" s="1"/>
  <c r="D1458" i="13"/>
  <c r="F1458" i="13" s="1"/>
  <c r="D1459" i="13"/>
  <c r="F1459" i="13" s="1"/>
  <c r="D1460" i="13"/>
  <c r="F1460" i="13" s="1"/>
  <c r="D1461" i="13"/>
  <c r="F1461" i="13" s="1"/>
  <c r="D1462" i="13"/>
  <c r="F1462" i="13" s="1"/>
  <c r="D1463" i="13"/>
  <c r="F1463" i="13" s="1"/>
  <c r="D1464" i="13"/>
  <c r="F1464" i="13" s="1"/>
  <c r="E1358" i="13"/>
  <c r="C1361" i="13"/>
  <c r="G1363" i="13"/>
  <c r="E1366" i="13"/>
  <c r="C1369" i="13"/>
  <c r="G1371" i="13"/>
  <c r="E1374" i="13"/>
  <c r="C1377" i="13"/>
  <c r="D1379" i="13"/>
  <c r="G1380" i="13"/>
  <c r="E1382" i="13"/>
  <c r="E1384" i="13"/>
  <c r="D1386" i="13"/>
  <c r="G1387" i="13"/>
  <c r="G1389" i="13"/>
  <c r="D1391" i="13"/>
  <c r="F1391" i="13" s="1"/>
  <c r="E1392" i="13"/>
  <c r="C1394" i="13"/>
  <c r="D1395" i="13"/>
  <c r="F1395" i="13" s="1"/>
  <c r="E1396" i="13"/>
  <c r="C1398" i="13"/>
  <c r="D1399" i="13"/>
  <c r="F1399" i="13" s="1"/>
  <c r="E1400" i="13"/>
  <c r="C1402" i="13"/>
  <c r="D1403" i="13"/>
  <c r="F1403" i="13" s="1"/>
  <c r="E1404" i="13"/>
  <c r="C1406" i="13"/>
  <c r="D1407" i="13"/>
  <c r="F1407" i="13" s="1"/>
  <c r="E1408" i="13"/>
  <c r="C1410" i="13"/>
  <c r="C1411" i="13"/>
  <c r="D1412" i="13"/>
  <c r="F1412" i="13" s="1"/>
  <c r="D1413" i="13"/>
  <c r="F1413" i="13" s="1"/>
  <c r="D1414" i="13"/>
  <c r="F1414" i="13" s="1"/>
  <c r="D1415" i="13"/>
  <c r="F1415" i="13" s="1"/>
  <c r="D1416" i="13"/>
  <c r="F1416" i="13" s="1"/>
  <c r="D1417" i="13"/>
  <c r="F1417" i="13" s="1"/>
  <c r="D1418" i="13"/>
  <c r="F1418" i="13" s="1"/>
  <c r="D1419" i="13"/>
  <c r="F1419" i="13" s="1"/>
  <c r="D1420" i="13"/>
  <c r="F1420" i="13" s="1"/>
  <c r="D1421" i="13"/>
  <c r="F1421" i="13" s="1"/>
  <c r="D1422" i="13"/>
  <c r="F1422" i="13" s="1"/>
  <c r="C1423" i="13"/>
  <c r="C1424" i="13"/>
  <c r="C1425" i="13"/>
  <c r="C1426" i="13"/>
  <c r="C1427" i="13"/>
  <c r="C1428" i="13"/>
  <c r="C1429" i="13"/>
  <c r="C1430" i="13"/>
  <c r="C1431" i="13"/>
  <c r="C1432" i="13"/>
  <c r="C1433" i="13"/>
  <c r="C1434" i="13"/>
  <c r="C1435" i="13"/>
  <c r="C1436" i="13"/>
  <c r="C1437" i="13"/>
  <c r="C1438" i="13"/>
  <c r="C1439" i="13"/>
  <c r="C1440" i="13"/>
  <c r="C1441" i="13"/>
  <c r="C1442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E1455" i="13"/>
  <c r="E1456" i="13"/>
  <c r="E1457" i="13"/>
  <c r="E1458" i="13"/>
  <c r="E1459" i="13"/>
  <c r="E1460" i="13"/>
  <c r="E1461" i="13"/>
  <c r="E1462" i="13"/>
  <c r="E1463" i="13"/>
  <c r="E1464" i="13"/>
  <c r="D1465" i="13"/>
  <c r="D1467" i="13"/>
  <c r="D1469" i="13"/>
  <c r="D1471" i="13"/>
  <c r="D1473" i="13"/>
  <c r="C1475" i="13"/>
  <c r="C1477" i="13"/>
  <c r="C1479" i="13"/>
  <c r="C1481" i="13"/>
  <c r="C1483" i="13"/>
  <c r="C1485" i="13"/>
  <c r="G1486" i="13"/>
  <c r="G1488" i="13"/>
  <c r="G1490" i="13"/>
  <c r="G1492" i="13"/>
  <c r="G1494" i="13"/>
  <c r="G1496" i="13"/>
  <c r="G1498" i="13"/>
  <c r="G1500" i="13"/>
  <c r="G1502" i="13"/>
  <c r="G1504" i="13"/>
  <c r="E1508" i="13"/>
  <c r="E1510" i="13"/>
  <c r="E1512" i="13"/>
  <c r="E1465" i="13"/>
  <c r="E1467" i="13"/>
  <c r="E1469" i="13"/>
  <c r="E1471" i="13"/>
  <c r="E1473" i="13"/>
  <c r="D1475" i="13"/>
  <c r="F1475" i="13" s="1"/>
  <c r="D1477" i="13"/>
  <c r="F1477" i="13" s="1"/>
  <c r="D1479" i="13"/>
  <c r="F1479" i="13" s="1"/>
  <c r="D1481" i="13"/>
  <c r="F1481" i="13" s="1"/>
  <c r="D1483" i="13"/>
  <c r="F1483" i="13" s="1"/>
  <c r="D1485" i="13"/>
  <c r="F1485" i="13" s="1"/>
  <c r="C1487" i="13"/>
  <c r="C1489" i="13"/>
  <c r="C1491" i="13"/>
  <c r="C1493" i="13"/>
  <c r="C1495" i="13"/>
  <c r="C1497" i="13"/>
  <c r="C1499" i="13"/>
  <c r="C1501" i="13"/>
  <c r="C1503" i="13"/>
  <c r="C1505" i="13"/>
  <c r="G1506" i="13"/>
  <c r="G1508" i="13"/>
  <c r="G1510" i="13"/>
  <c r="G1512" i="13"/>
  <c r="G1306" i="13"/>
  <c r="G1511" i="13"/>
  <c r="G1509" i="13"/>
  <c r="G1507" i="13"/>
  <c r="C1506" i="13"/>
  <c r="C1504" i="13"/>
  <c r="C1502" i="13"/>
  <c r="C1500" i="13"/>
  <c r="C1498" i="13"/>
  <c r="C1496" i="13"/>
  <c r="C1494" i="13"/>
  <c r="C1492" i="13"/>
  <c r="C1490" i="13"/>
  <c r="C1488" i="13"/>
  <c r="D1486" i="13"/>
  <c r="D1484" i="13"/>
  <c r="D1482" i="13"/>
  <c r="D1480" i="13"/>
  <c r="D1478" i="13"/>
  <c r="D1476" i="13"/>
  <c r="E1474" i="13"/>
  <c r="E1472" i="13"/>
  <c r="E1470" i="13"/>
  <c r="E1468" i="13"/>
  <c r="E1466" i="13"/>
  <c r="E1306" i="13"/>
  <c r="E1511" i="13"/>
  <c r="E1509" i="13"/>
  <c r="E1507" i="13"/>
  <c r="G1505" i="13"/>
  <c r="G1503" i="13"/>
  <c r="G1501" i="13"/>
  <c r="G1499" i="13"/>
  <c r="G1497" i="13"/>
  <c r="G1495" i="13"/>
  <c r="G1493" i="13"/>
  <c r="G1491" i="13"/>
  <c r="G1489" i="13"/>
  <c r="G1487" i="13"/>
  <c r="C1486" i="13"/>
  <c r="C1484" i="13"/>
  <c r="C1482" i="13"/>
  <c r="C1480" i="13"/>
  <c r="C1478" i="13"/>
  <c r="C1476" i="13"/>
  <c r="D1474" i="13"/>
  <c r="D1472" i="13"/>
  <c r="F1472" i="13" s="1"/>
  <c r="D1470" i="13"/>
  <c r="D1468" i="13"/>
  <c r="D1466" i="13"/>
  <c r="H50" i="10"/>
  <c r="N1953" i="8"/>
  <c r="H60" i="10"/>
  <c r="F27" i="10"/>
  <c r="F37" i="10"/>
  <c r="J65" i="10" a="1"/>
  <c r="J65" i="10" s="1"/>
  <c r="M65" i="10" s="1"/>
  <c r="F52" i="10"/>
  <c r="E49" i="10"/>
  <c r="G49" i="10" s="1"/>
  <c r="E47" i="10"/>
  <c r="G47" i="10" s="1"/>
  <c r="E45" i="10"/>
  <c r="G45" i="10" s="1"/>
  <c r="N67" i="10" a="1"/>
  <c r="N67" i="10" s="1"/>
  <c r="J66" i="10" a="1"/>
  <c r="J66" i="10" s="1"/>
  <c r="M66" i="10" s="1"/>
  <c r="N65" i="10" a="1"/>
  <c r="N65" i="10" s="1"/>
  <c r="F50" i="10"/>
  <c r="F46" i="10"/>
  <c r="L67" i="10" a="1"/>
  <c r="L67" i="10" s="1"/>
  <c r="N66" i="10" a="1"/>
  <c r="N66" i="10" s="1"/>
  <c r="E58" i="10"/>
  <c r="L65" i="10" a="1"/>
  <c r="L65" i="10" s="1"/>
  <c r="F51" i="10"/>
  <c r="E50" i="10"/>
  <c r="G50" i="10" s="1"/>
  <c r="E46" i="10"/>
  <c r="G46" i="10" s="1"/>
  <c r="K67" i="10" a="1"/>
  <c r="K67" i="10" s="1"/>
  <c r="K65" i="10" a="1"/>
  <c r="K65" i="10" s="1"/>
  <c r="F49" i="10"/>
  <c r="F45" i="10"/>
  <c r="M2079" i="8"/>
  <c r="M2080" i="8" s="1"/>
  <c r="M2081" i="8" s="1"/>
  <c r="M2082" i="8" s="1"/>
  <c r="M2083" i="8" s="1"/>
  <c r="M2084" i="8" s="1"/>
  <c r="M2085" i="8" s="1"/>
  <c r="M2086" i="8" s="1"/>
  <c r="M2087" i="8" s="1"/>
  <c r="M2088" i="8" s="1"/>
  <c r="M2089" i="8" s="1"/>
  <c r="M2090" i="8" s="1"/>
  <c r="M2091" i="8" s="1"/>
  <c r="M2092" i="8" s="1"/>
  <c r="M2093" i="8" s="1"/>
  <c r="M2094" i="8" s="1"/>
  <c r="M2095" i="8" s="1"/>
  <c r="M2096" i="8" s="1"/>
  <c r="M2097" i="8" s="1"/>
  <c r="M2098" i="8" s="1"/>
  <c r="M2099" i="8" s="1"/>
  <c r="M2100" i="8" s="1"/>
  <c r="M2101" i="8" s="1"/>
  <c r="M2102" i="8" s="1"/>
  <c r="M2103" i="8" s="1"/>
  <c r="M2104" i="8" s="1"/>
  <c r="M2105" i="8" s="1"/>
  <c r="M2106" i="8" s="1"/>
  <c r="M2107" i="8" s="1"/>
  <c r="M2108" i="8" s="1"/>
  <c r="M2109" i="8" s="1"/>
  <c r="M2110" i="8" s="1"/>
  <c r="M2111" i="8" s="1"/>
  <c r="M2112" i="8" s="1"/>
  <c r="M2113" i="8" s="1"/>
  <c r="M2114" i="8" s="1"/>
  <c r="M2115" i="8" s="1"/>
  <c r="M2116" i="8" s="1"/>
  <c r="M2117" i="8" s="1"/>
  <c r="M2118" i="8" s="1"/>
  <c r="M2119" i="8" s="1"/>
  <c r="M2120" i="8" s="1"/>
  <c r="M2121" i="8" s="1"/>
  <c r="M2122" i="8" s="1"/>
  <c r="M2123" i="8" s="1"/>
  <c r="M2124" i="8" s="1"/>
  <c r="M2125" i="8" s="1"/>
  <c r="M2126" i="8" s="1"/>
  <c r="M2127" i="8" s="1"/>
  <c r="M2128" i="8" s="1"/>
  <c r="M2129" i="8" s="1"/>
  <c r="M2130" i="8" s="1"/>
  <c r="M2131" i="8" s="1"/>
  <c r="M2132" i="8" s="1"/>
  <c r="M2133" i="8" s="1"/>
  <c r="M2134" i="8" s="1"/>
  <c r="M2135" i="8" s="1"/>
  <c r="M2136" i="8" s="1"/>
  <c r="M2137" i="8" s="1"/>
  <c r="M2138" i="8" s="1"/>
  <c r="G43" i="10"/>
  <c r="E32" i="10"/>
  <c r="E40" i="10"/>
  <c r="G40" i="10" s="1"/>
  <c r="F28" i="10"/>
  <c r="E31" i="10"/>
  <c r="E41" i="10"/>
  <c r="E23" i="10"/>
  <c r="E122" i="12"/>
  <c r="C115" i="12"/>
  <c r="M1679" i="8"/>
  <c r="M1680" i="8" s="1"/>
  <c r="M1681" i="8" s="1"/>
  <c r="M1682" i="8" s="1"/>
  <c r="M1683" i="8" s="1"/>
  <c r="M1684" i="8" s="1"/>
  <c r="M1685" i="8" s="1"/>
  <c r="M1686" i="8" s="1"/>
  <c r="M1687" i="8" s="1"/>
  <c r="M1688" i="8" s="1"/>
  <c r="M1689" i="8" s="1"/>
  <c r="M1690" i="8" s="1"/>
  <c r="M1691" i="8" s="1"/>
  <c r="M1692" i="8" s="1"/>
  <c r="M1693" i="8" s="1"/>
  <c r="M1694" i="8" s="1"/>
  <c r="M1695" i="8" s="1"/>
  <c r="M1696" i="8" s="1"/>
  <c r="M1697" i="8" s="1"/>
  <c r="M1698" i="8" s="1"/>
  <c r="M1699" i="8" s="1"/>
  <c r="M1700" i="8" s="1"/>
  <c r="M1701" i="8" s="1"/>
  <c r="M1702" i="8" s="1"/>
  <c r="M1703" i="8" s="1"/>
  <c r="M1704" i="8" s="1"/>
  <c r="M1705" i="8" s="1"/>
  <c r="M1706" i="8" s="1"/>
  <c r="M1707" i="8" s="1"/>
  <c r="M1708" i="8" s="1"/>
  <c r="M1709" i="8" s="1"/>
  <c r="M1710" i="8" s="1"/>
  <c r="M1711" i="8" s="1"/>
  <c r="M1712" i="8" s="1"/>
  <c r="M1713" i="8" s="1"/>
  <c r="M1714" i="8" s="1"/>
  <c r="M1715" i="8" s="1"/>
  <c r="M1716" i="8" s="1"/>
  <c r="M1717" i="8" s="1"/>
  <c r="M1718" i="8" s="1"/>
  <c r="M1719" i="8" s="1"/>
  <c r="M1720" i="8" s="1"/>
  <c r="M1721" i="8" s="1"/>
  <c r="M1722" i="8" s="1"/>
  <c r="M1723" i="8" s="1"/>
  <c r="M1724" i="8" s="1"/>
  <c r="M1725" i="8" s="1"/>
  <c r="M1726" i="8" s="1"/>
  <c r="M1727" i="8" s="1"/>
  <c r="M1728" i="8" s="1"/>
  <c r="M1729" i="8" s="1"/>
  <c r="M1730" i="8" s="1"/>
  <c r="M1731" i="8" s="1"/>
  <c r="M1732" i="8" s="1"/>
  <c r="M1733" i="8" s="1"/>
  <c r="M1734" i="8" s="1"/>
  <c r="M1735" i="8" s="1"/>
  <c r="M1736" i="8" s="1"/>
  <c r="M1737" i="8" s="1"/>
  <c r="M1738" i="8" s="1"/>
  <c r="M1739" i="8" s="1"/>
  <c r="M1740" i="8" s="1"/>
  <c r="M1741" i="8" s="1"/>
  <c r="M1742" i="8" s="1"/>
  <c r="M1743" i="8" s="1"/>
  <c r="M1744" i="8" s="1"/>
  <c r="M1745" i="8" s="1"/>
  <c r="M1746" i="8" s="1"/>
  <c r="M1747" i="8" s="1"/>
  <c r="M1748" i="8" s="1"/>
  <c r="M1749" i="8" s="1"/>
  <c r="M1750" i="8" s="1"/>
  <c r="M1751" i="8" s="1"/>
  <c r="M1752" i="8" s="1"/>
  <c r="M1753" i="8" s="1"/>
  <c r="M1754" i="8" s="1"/>
  <c r="M1755" i="8" s="1"/>
  <c r="M1756" i="8" s="1"/>
  <c r="M1757" i="8" s="1"/>
  <c r="M1758" i="8" s="1"/>
  <c r="M1759" i="8" s="1"/>
  <c r="M1760" i="8" s="1"/>
  <c r="M1761" i="8" s="1"/>
  <c r="M1762" i="8" s="1"/>
  <c r="M1763" i="8" s="1"/>
  <c r="M1764" i="8" s="1"/>
  <c r="M1765" i="8" s="1"/>
  <c r="M1766" i="8" s="1"/>
  <c r="M1767" i="8" s="1"/>
  <c r="M1768" i="8" s="1"/>
  <c r="M1769" i="8" s="1"/>
  <c r="M1770" i="8" s="1"/>
  <c r="M1771" i="8" s="1"/>
  <c r="M1772" i="8" s="1"/>
  <c r="M1773" i="8" s="1"/>
  <c r="M1774" i="8" s="1"/>
  <c r="M1775" i="8" s="1"/>
  <c r="M1776" i="8" s="1"/>
  <c r="M1777" i="8" s="1"/>
  <c r="M1778" i="8" s="1"/>
  <c r="M1779" i="8" s="1"/>
  <c r="M1780" i="8" s="1"/>
  <c r="M1781" i="8" s="1"/>
  <c r="M1782" i="8" s="1"/>
  <c r="M1783" i="8" s="1"/>
  <c r="M1784" i="8" s="1"/>
  <c r="M1785" i="8" s="1"/>
  <c r="M1786" i="8" s="1"/>
  <c r="M1787" i="8" s="1"/>
  <c r="M1788" i="8" s="1"/>
  <c r="M1789" i="8" s="1"/>
  <c r="M1790" i="8" s="1"/>
  <c r="M1791" i="8" s="1"/>
  <c r="M1792" i="8" s="1"/>
  <c r="M1793" i="8" s="1"/>
  <c r="M1794" i="8" s="1"/>
  <c r="M1795" i="8" s="1"/>
  <c r="M1796" i="8" s="1"/>
  <c r="M1797" i="8" s="1"/>
  <c r="M1798" i="8" s="1"/>
  <c r="M1799" i="8" s="1"/>
  <c r="M1800" i="8" s="1"/>
  <c r="M1801" i="8" s="1"/>
  <c r="M1802" i="8" s="1"/>
  <c r="M1803" i="8" s="1"/>
  <c r="M1804" i="8" s="1"/>
  <c r="M1805" i="8" s="1"/>
  <c r="M1806" i="8" s="1"/>
  <c r="M1807" i="8" s="1"/>
  <c r="M1808" i="8" s="1"/>
  <c r="M1809" i="8" s="1"/>
  <c r="M1810" i="8" s="1"/>
  <c r="M1811" i="8" s="1"/>
  <c r="M1812" i="8" s="1"/>
  <c r="K58" i="10" a="1"/>
  <c r="K58" i="10" s="1"/>
  <c r="E37" i="10"/>
  <c r="E36" i="10"/>
  <c r="E35" i="10"/>
  <c r="G35" i="10" s="1"/>
  <c r="E28" i="10"/>
  <c r="E27" i="10"/>
  <c r="L56" i="10" a="1"/>
  <c r="L56" i="10" s="1"/>
  <c r="F40" i="10"/>
  <c r="F39" i="10"/>
  <c r="F41" i="10"/>
  <c r="F32" i="10"/>
  <c r="F31" i="10"/>
  <c r="J57" i="10" a="1"/>
  <c r="J57" i="10" s="1"/>
  <c r="M57" i="10" s="1"/>
  <c r="G1302" i="13"/>
  <c r="G1297" i="13"/>
  <c r="E1301" i="13"/>
  <c r="D1305" i="13"/>
  <c r="E1300" i="13"/>
  <c r="F42" i="10"/>
  <c r="D1304" i="13"/>
  <c r="L60" i="10" a="1"/>
  <c r="L60" i="10" s="1"/>
  <c r="L61" i="10" a="1"/>
  <c r="L61" i="10" s="1"/>
  <c r="L63" i="10" a="1"/>
  <c r="L63" i="10" s="1"/>
  <c r="L64" i="10" a="1"/>
  <c r="L64" i="10" s="1"/>
  <c r="L59" i="10" a="1"/>
  <c r="L59" i="10" s="1"/>
  <c r="L62" i="10" a="1"/>
  <c r="L62" i="10" s="1"/>
  <c r="L58" i="10" a="1"/>
  <c r="L58" i="10" s="1"/>
  <c r="E1211" i="13"/>
  <c r="E1212" i="13"/>
  <c r="E1213" i="13"/>
  <c r="E1214" i="13"/>
  <c r="D1215" i="13"/>
  <c r="D1216" i="13"/>
  <c r="C1217" i="13"/>
  <c r="C1218" i="13"/>
  <c r="C1219" i="13"/>
  <c r="C1220" i="13"/>
  <c r="G1220" i="13"/>
  <c r="G1221" i="13"/>
  <c r="G1222" i="13"/>
  <c r="G1223" i="13"/>
  <c r="E1225" i="13"/>
  <c r="E1226" i="13"/>
  <c r="E1227" i="13"/>
  <c r="E1228" i="13"/>
  <c r="D1229" i="13"/>
  <c r="D1230" i="13"/>
  <c r="D1231" i="13"/>
  <c r="D1232" i="13"/>
  <c r="C1233" i="13"/>
  <c r="C1234" i="13"/>
  <c r="C1235" i="13"/>
  <c r="C1236" i="13"/>
  <c r="G1236" i="13"/>
  <c r="G1237" i="13"/>
  <c r="G1238" i="13"/>
  <c r="G1239" i="13"/>
  <c r="E1241" i="13"/>
  <c r="E1242" i="13"/>
  <c r="E1243" i="13"/>
  <c r="E1244" i="13"/>
  <c r="D1245" i="13"/>
  <c r="D1246" i="13"/>
  <c r="D1247" i="13"/>
  <c r="D1248" i="13"/>
  <c r="C1249" i="13"/>
  <c r="C1250" i="13"/>
  <c r="C1251" i="13"/>
  <c r="C1252" i="13"/>
  <c r="G1252" i="13"/>
  <c r="G1253" i="13"/>
  <c r="G1254" i="13"/>
  <c r="G1255" i="13"/>
  <c r="E1257" i="13"/>
  <c r="E1258" i="13"/>
  <c r="E1259" i="13"/>
  <c r="E1260" i="13"/>
  <c r="D1261" i="13"/>
  <c r="D1262" i="13"/>
  <c r="D1263" i="13"/>
  <c r="D1264" i="13"/>
  <c r="C1265" i="13"/>
  <c r="C1266" i="13"/>
  <c r="C1267" i="13"/>
  <c r="C1268" i="13"/>
  <c r="G1268" i="13"/>
  <c r="G1269" i="13"/>
  <c r="G1270" i="13"/>
  <c r="G1271" i="13"/>
  <c r="D1211" i="13"/>
  <c r="G1212" i="13"/>
  <c r="C1214" i="13"/>
  <c r="C1215" i="13"/>
  <c r="E1216" i="13"/>
  <c r="E1217" i="13"/>
  <c r="G1218" i="13"/>
  <c r="D1220" i="13"/>
  <c r="F1220" i="13" s="1"/>
  <c r="D1221" i="13"/>
  <c r="E1222" i="13"/>
  <c r="C1224" i="13"/>
  <c r="C1225" i="13"/>
  <c r="D1226" i="13"/>
  <c r="G1227" i="13"/>
  <c r="G1228" i="13"/>
  <c r="C1230" i="13"/>
  <c r="E1231" i="13"/>
  <c r="G1233" i="13"/>
  <c r="D1235" i="13"/>
  <c r="F1235" i="13" s="1"/>
  <c r="E1236" i="13"/>
  <c r="E1237" i="13"/>
  <c r="C1239" i="13"/>
  <c r="D1240" i="13"/>
  <c r="D1241" i="13"/>
  <c r="G1242" i="13"/>
  <c r="C1244" i="13"/>
  <c r="C1245" i="13"/>
  <c r="E1246" i="13"/>
  <c r="G1247" i="13"/>
  <c r="G1248" i="13"/>
  <c r="D1250" i="13"/>
  <c r="E1251" i="13"/>
  <c r="C1254" i="13"/>
  <c r="D1255" i="13"/>
  <c r="E1256" i="13"/>
  <c r="G1257" i="13"/>
  <c r="C1259" i="13"/>
  <c r="D1260" i="13"/>
  <c r="E1261" i="13"/>
  <c r="G1262" i="13"/>
  <c r="C1264" i="13"/>
  <c r="D1265" i="13"/>
  <c r="E1266" i="13"/>
  <c r="G1267" i="13"/>
  <c r="C1269" i="13"/>
  <c r="D1270" i="13"/>
  <c r="E1271" i="13"/>
  <c r="G1272" i="13"/>
  <c r="G1273" i="13"/>
  <c r="G1274" i="13"/>
  <c r="G1275" i="13"/>
  <c r="E1277" i="13"/>
  <c r="E1278" i="13"/>
  <c r="E1279" i="13"/>
  <c r="E1280" i="13"/>
  <c r="D1281" i="13"/>
  <c r="D1282" i="13"/>
  <c r="D1283" i="13"/>
  <c r="D1284" i="13"/>
  <c r="C1285" i="13"/>
  <c r="C1286" i="13"/>
  <c r="C1287" i="13"/>
  <c r="C1288" i="13"/>
  <c r="G1288" i="13"/>
  <c r="G1289" i="13"/>
  <c r="G1290" i="13"/>
  <c r="G1291" i="13"/>
  <c r="E1293" i="13"/>
  <c r="E1294" i="13"/>
  <c r="E1295" i="13"/>
  <c r="E1296" i="13"/>
  <c r="D1297" i="13"/>
  <c r="D1298" i="13"/>
  <c r="D1299" i="13"/>
  <c r="F1299" i="13" s="1"/>
  <c r="D1300" i="13"/>
  <c r="C1301" i="13"/>
  <c r="C1302" i="13"/>
  <c r="C1303" i="13"/>
  <c r="C1304" i="13"/>
  <c r="G1304" i="13"/>
  <c r="G1305" i="13"/>
  <c r="G1211" i="13"/>
  <c r="C1213" i="13"/>
  <c r="D1214" i="13"/>
  <c r="E1215" i="13"/>
  <c r="G1217" i="13"/>
  <c r="D1219" i="13"/>
  <c r="E1220" i="13"/>
  <c r="E1221" i="13"/>
  <c r="C1223" i="13"/>
  <c r="D1224" i="13"/>
  <c r="D1225" i="13"/>
  <c r="G1226" i="13"/>
  <c r="C1228" i="13"/>
  <c r="C1229" i="13"/>
  <c r="E1230" i="13"/>
  <c r="G1231" i="13"/>
  <c r="G1232" i="13"/>
  <c r="D1234" i="13"/>
  <c r="E1235" i="13"/>
  <c r="C1238" i="13"/>
  <c r="D1239" i="13"/>
  <c r="E1240" i="13"/>
  <c r="G1241" i="13"/>
  <c r="C1243" i="13"/>
  <c r="D1244" i="13"/>
  <c r="E1245" i="13"/>
  <c r="G1246" i="13"/>
  <c r="C1248" i="13"/>
  <c r="D1249" i="13"/>
  <c r="E1250" i="13"/>
  <c r="G1251" i="13"/>
  <c r="C1253" i="13"/>
  <c r="D1254" i="13"/>
  <c r="E1255" i="13"/>
  <c r="G1256" i="13"/>
  <c r="C1258" i="13"/>
  <c r="D1259" i="13"/>
  <c r="G1261" i="13"/>
  <c r="C1263" i="13"/>
  <c r="E1264" i="13"/>
  <c r="E1265" i="13"/>
  <c r="G1266" i="13"/>
  <c r="D1268" i="13"/>
  <c r="D1269" i="13"/>
  <c r="E1270" i="13"/>
  <c r="C1272" i="13"/>
  <c r="C1273" i="13"/>
  <c r="C1274" i="13"/>
  <c r="C1275" i="13"/>
  <c r="C1276" i="13"/>
  <c r="G1276" i="13"/>
  <c r="G1277" i="13"/>
  <c r="G1278" i="13"/>
  <c r="G1279" i="13"/>
  <c r="E1281" i="13"/>
  <c r="E1282" i="13"/>
  <c r="E1283" i="13"/>
  <c r="E1284" i="13"/>
  <c r="D1285" i="13"/>
  <c r="D1286" i="13"/>
  <c r="D1287" i="13"/>
  <c r="D1288" i="13"/>
  <c r="C1289" i="13"/>
  <c r="C1290" i="13"/>
  <c r="C1291" i="13"/>
  <c r="C1292" i="13"/>
  <c r="G1292" i="13"/>
  <c r="G1293" i="13"/>
  <c r="C1211" i="13"/>
  <c r="G1213" i="13"/>
  <c r="C1216" i="13"/>
  <c r="E1218" i="13"/>
  <c r="C1221" i="13"/>
  <c r="E1223" i="13"/>
  <c r="C1226" i="13"/>
  <c r="C1231" i="13"/>
  <c r="E1233" i="13"/>
  <c r="D1236" i="13"/>
  <c r="E1238" i="13"/>
  <c r="C1241" i="13"/>
  <c r="G1243" i="13"/>
  <c r="C1246" i="13"/>
  <c r="D1251" i="13"/>
  <c r="E1253" i="13"/>
  <c r="D1256" i="13"/>
  <c r="G1258" i="13"/>
  <c r="C1261" i="13"/>
  <c r="G1263" i="13"/>
  <c r="D1266" i="13"/>
  <c r="D1271" i="13"/>
  <c r="E1273" i="13"/>
  <c r="E1275" i="13"/>
  <c r="D1277" i="13"/>
  <c r="D1279" i="13"/>
  <c r="C1281" i="13"/>
  <c r="C1283" i="13"/>
  <c r="G1284" i="13"/>
  <c r="G1286" i="13"/>
  <c r="E1290" i="13"/>
  <c r="E1292" i="13"/>
  <c r="D1294" i="13"/>
  <c r="G1295" i="13"/>
  <c r="G1296" i="13"/>
  <c r="C1298" i="13"/>
  <c r="E1299" i="13"/>
  <c r="G1301" i="13"/>
  <c r="D1303" i="13"/>
  <c r="E1304" i="13"/>
  <c r="E1305" i="13"/>
  <c r="C1212" i="13"/>
  <c r="G1216" i="13"/>
  <c r="E1219" i="13"/>
  <c r="C1222" i="13"/>
  <c r="E1224" i="13"/>
  <c r="C1227" i="13"/>
  <c r="E1229" i="13"/>
  <c r="C1232" i="13"/>
  <c r="E1234" i="13"/>
  <c r="C1237" i="13"/>
  <c r="E1239" i="13"/>
  <c r="C1242" i="13"/>
  <c r="C1247" i="13"/>
  <c r="E1249" i="13"/>
  <c r="D1252" i="13"/>
  <c r="E1254" i="13"/>
  <c r="C1257" i="13"/>
  <c r="G1259" i="13"/>
  <c r="C1262" i="13"/>
  <c r="D1267" i="13"/>
  <c r="E1269" i="13"/>
  <c r="D1272" i="13"/>
  <c r="D1274" i="13"/>
  <c r="F1274" i="13" s="1"/>
  <c r="D1276" i="13"/>
  <c r="C1278" i="13"/>
  <c r="C1280" i="13"/>
  <c r="G1281" i="13"/>
  <c r="G1283" i="13"/>
  <c r="E1285" i="13"/>
  <c r="E1287" i="13"/>
  <c r="D1289" i="13"/>
  <c r="D1291" i="13"/>
  <c r="C1293" i="13"/>
  <c r="G1294" i="13"/>
  <c r="C1296" i="13"/>
  <c r="C1297" i="13"/>
  <c r="E1298" i="13"/>
  <c r="G1299" i="13"/>
  <c r="G1300" i="13"/>
  <c r="D1302" i="13"/>
  <c r="E1303" i="13"/>
  <c r="D1295" i="13"/>
  <c r="C1294" i="13"/>
  <c r="D1292" i="13"/>
  <c r="D1290" i="13"/>
  <c r="E1288" i="13"/>
  <c r="E1286" i="13"/>
  <c r="G1282" i="13"/>
  <c r="G1280" i="13"/>
  <c r="C1279" i="13"/>
  <c r="C1277" i="13"/>
  <c r="D1275" i="13"/>
  <c r="D1273" i="13"/>
  <c r="C1271" i="13"/>
  <c r="E1268" i="13"/>
  <c r="G1265" i="13"/>
  <c r="E1263" i="13"/>
  <c r="G1260" i="13"/>
  <c r="D1258" i="13"/>
  <c r="C1256" i="13"/>
  <c r="D1253" i="13"/>
  <c r="G1250" i="13"/>
  <c r="E1248" i="13"/>
  <c r="G1245" i="13"/>
  <c r="D1243" i="13"/>
  <c r="G1240" i="13"/>
  <c r="D1238" i="13"/>
  <c r="G1235" i="13"/>
  <c r="D1233" i="13"/>
  <c r="G1230" i="13"/>
  <c r="D1228" i="13"/>
  <c r="G1225" i="13"/>
  <c r="D1223" i="13"/>
  <c r="D1218" i="13"/>
  <c r="G1215" i="13"/>
  <c r="D1213" i="13"/>
  <c r="J60" i="10" a="1"/>
  <c r="J60" i="10" s="1"/>
  <c r="M60" i="10" s="1"/>
  <c r="J61" i="10" a="1"/>
  <c r="J61" i="10" s="1"/>
  <c r="M61" i="10" s="1"/>
  <c r="J63" i="10" a="1"/>
  <c r="J63" i="10" s="1"/>
  <c r="M63" i="10" s="1"/>
  <c r="J62" i="10" a="1"/>
  <c r="J62" i="10" s="1"/>
  <c r="M62" i="10" s="1"/>
  <c r="J64" i="10" a="1"/>
  <c r="J64" i="10" s="1"/>
  <c r="M64" i="10" s="1"/>
  <c r="J59" i="10" a="1"/>
  <c r="J59" i="10" s="1"/>
  <c r="M59" i="10" s="1"/>
  <c r="J58" i="10" a="1"/>
  <c r="J58" i="10" s="1"/>
  <c r="M58" i="10" s="1"/>
  <c r="C1305" i="13"/>
  <c r="G1303" i="13"/>
  <c r="E1302" i="13"/>
  <c r="D1301" i="13"/>
  <c r="C1300" i="13"/>
  <c r="G1298" i="13"/>
  <c r="E1297" i="13"/>
  <c r="D1296" i="13"/>
  <c r="C1295" i="13"/>
  <c r="D1293" i="13"/>
  <c r="E1291" i="13"/>
  <c r="E1289" i="13"/>
  <c r="G1287" i="13"/>
  <c r="G1285" i="13"/>
  <c r="C1284" i="13"/>
  <c r="C1282" i="13"/>
  <c r="D1280" i="13"/>
  <c r="D1278" i="13"/>
  <c r="E1276" i="13"/>
  <c r="E1274" i="13"/>
  <c r="E1272" i="13"/>
  <c r="C1270" i="13"/>
  <c r="E1267" i="13"/>
  <c r="G1264" i="13"/>
  <c r="E1262" i="13"/>
  <c r="C1260" i="13"/>
  <c r="D1257" i="13"/>
  <c r="C1255" i="13"/>
  <c r="E1252" i="13"/>
  <c r="G1249" i="13"/>
  <c r="E1247" i="13"/>
  <c r="G1244" i="13"/>
  <c r="D1242" i="13"/>
  <c r="F1242" i="13" s="1"/>
  <c r="C1240" i="13"/>
  <c r="D1237" i="13"/>
  <c r="G1234" i="13"/>
  <c r="E1232" i="13"/>
  <c r="G1229" i="13"/>
  <c r="D1227" i="13"/>
  <c r="F1227" i="13" s="1"/>
  <c r="G1224" i="13"/>
  <c r="D1222" i="13"/>
  <c r="F1222" i="13" s="1"/>
  <c r="G1219" i="13"/>
  <c r="D1217" i="13"/>
  <c r="G1214" i="13"/>
  <c r="D1212" i="13"/>
  <c r="E38" i="10"/>
  <c r="N61" i="10" a="1"/>
  <c r="N61" i="10" s="1"/>
  <c r="N63" i="10" a="1"/>
  <c r="N63" i="10" s="1"/>
  <c r="N62" i="10" a="1"/>
  <c r="N62" i="10" s="1"/>
  <c r="N64" i="10" a="1"/>
  <c r="N64" i="10" s="1"/>
  <c r="N59" i="10" a="1"/>
  <c r="N59" i="10" s="1"/>
  <c r="N60" i="10" a="1"/>
  <c r="N60" i="10" s="1"/>
  <c r="N56" i="10" a="1"/>
  <c r="N56" i="10" s="1"/>
  <c r="E42" i="10"/>
  <c r="N58" i="10" a="1"/>
  <c r="N58" i="10" s="1"/>
  <c r="N57" i="10" a="1"/>
  <c r="N57" i="10" s="1"/>
  <c r="F38" i="10"/>
  <c r="K63" i="10" a="1"/>
  <c r="K63" i="10" s="1"/>
  <c r="K62" i="10" a="1"/>
  <c r="K62" i="10" s="1"/>
  <c r="K64" i="10" a="1"/>
  <c r="K64" i="10" s="1"/>
  <c r="Q64" i="10" s="1"/>
  <c r="K59" i="10" a="1"/>
  <c r="K59" i="10" s="1"/>
  <c r="K60" i="10" a="1"/>
  <c r="K60" i="10" s="1"/>
  <c r="K61" i="10" a="1"/>
  <c r="K61" i="10" s="1"/>
  <c r="G38" i="10"/>
  <c r="G27" i="10"/>
  <c r="G42" i="10"/>
  <c r="G41" i="10"/>
  <c r="G32" i="10"/>
  <c r="G31" i="10"/>
  <c r="G36" i="10"/>
  <c r="G28" i="10"/>
  <c r="G39" i="10"/>
  <c r="G37" i="10"/>
  <c r="D120" i="12"/>
  <c r="E119" i="12"/>
  <c r="G123" i="12"/>
  <c r="C123" i="12"/>
  <c r="D122" i="12"/>
  <c r="E121" i="12"/>
  <c r="E124" i="12"/>
  <c r="G122" i="12"/>
  <c r="C122" i="12"/>
  <c r="D121" i="12"/>
  <c r="G119" i="12"/>
  <c r="C119" i="12"/>
  <c r="D118" i="12"/>
  <c r="D124" i="12"/>
  <c r="E123" i="12"/>
  <c r="G121" i="12"/>
  <c r="C121" i="12"/>
  <c r="G120" i="12"/>
  <c r="C120" i="12"/>
  <c r="D119" i="12"/>
  <c r="F119" i="12" s="1"/>
  <c r="E118" i="12"/>
  <c r="E120" i="12"/>
  <c r="G118" i="12"/>
  <c r="C118" i="12"/>
  <c r="G124" i="12"/>
  <c r="C124" i="12"/>
  <c r="D123" i="12"/>
  <c r="C1107" i="13"/>
  <c r="C1108" i="13"/>
  <c r="C1109" i="13"/>
  <c r="G1109" i="13"/>
  <c r="E1111" i="13"/>
  <c r="E1112" i="13"/>
  <c r="E1113" i="13"/>
  <c r="D1114" i="13"/>
  <c r="C1115" i="13"/>
  <c r="C1116" i="13"/>
  <c r="C1117" i="13"/>
  <c r="G1117" i="13"/>
  <c r="E1119" i="13"/>
  <c r="E1120" i="13"/>
  <c r="E1121" i="13"/>
  <c r="D1122" i="13"/>
  <c r="C1123" i="13"/>
  <c r="C1124" i="13"/>
  <c r="C1125" i="13"/>
  <c r="G1125" i="13"/>
  <c r="E1127" i="13"/>
  <c r="E1128" i="13"/>
  <c r="E1129" i="13"/>
  <c r="D1130" i="13"/>
  <c r="D1131" i="13"/>
  <c r="D1132" i="13"/>
  <c r="D1133" i="13"/>
  <c r="C1134" i="13"/>
  <c r="C1135" i="13"/>
  <c r="C1136" i="13"/>
  <c r="C1137" i="13"/>
  <c r="G1137" i="13"/>
  <c r="G1138" i="13"/>
  <c r="G1139" i="13"/>
  <c r="G1140" i="13"/>
  <c r="E1142" i="13"/>
  <c r="E1143" i="13"/>
  <c r="E1144" i="13"/>
  <c r="E1145" i="13"/>
  <c r="D1146" i="13"/>
  <c r="D1147" i="13"/>
  <c r="D1148" i="13"/>
  <c r="G1107" i="13"/>
  <c r="D1109" i="13"/>
  <c r="D1110" i="13"/>
  <c r="D1111" i="13"/>
  <c r="G1112" i="13"/>
  <c r="G1113" i="13"/>
  <c r="G1114" i="13"/>
  <c r="D1116" i="13"/>
  <c r="F1116" i="13" s="1"/>
  <c r="E1117" i="13"/>
  <c r="E1118" i="13"/>
  <c r="G1119" i="13"/>
  <c r="C1121" i="13"/>
  <c r="C1122" i="13"/>
  <c r="D1123" i="13"/>
  <c r="E1124" i="13"/>
  <c r="G1126" i="13"/>
  <c r="C1128" i="13"/>
  <c r="D1129" i="13"/>
  <c r="E1130" i="13"/>
  <c r="G1131" i="13"/>
  <c r="C1133" i="13"/>
  <c r="D1134" i="13"/>
  <c r="F1134" i="13" s="1"/>
  <c r="E1135" i="13"/>
  <c r="G1136" i="13"/>
  <c r="C1138" i="13"/>
  <c r="D1139" i="13"/>
  <c r="E1140" i="13"/>
  <c r="G1141" i="13"/>
  <c r="C1143" i="13"/>
  <c r="D1144" i="13"/>
  <c r="G1146" i="13"/>
  <c r="C1148" i="13"/>
  <c r="F1148" i="13" s="1"/>
  <c r="D1149" i="13"/>
  <c r="C1150" i="13"/>
  <c r="C1151" i="13"/>
  <c r="C1152" i="13"/>
  <c r="C1153" i="13"/>
  <c r="G1153" i="13"/>
  <c r="G1154" i="13"/>
  <c r="G1155" i="13"/>
  <c r="G1156" i="13"/>
  <c r="E1158" i="13"/>
  <c r="E1159" i="13"/>
  <c r="E1160" i="13"/>
  <c r="E1161" i="13"/>
  <c r="D1162" i="13"/>
  <c r="D1163" i="13"/>
  <c r="D1164" i="13"/>
  <c r="D1165" i="13"/>
  <c r="C1166" i="13"/>
  <c r="C1167" i="13"/>
  <c r="C1168" i="13"/>
  <c r="G1168" i="13"/>
  <c r="E1170" i="13"/>
  <c r="E1171" i="13"/>
  <c r="E1172" i="13"/>
  <c r="D1173" i="13"/>
  <c r="C1174" i="13"/>
  <c r="C1175" i="13"/>
  <c r="C1176" i="13"/>
  <c r="G1176" i="13"/>
  <c r="E1178" i="13"/>
  <c r="E1179" i="13"/>
  <c r="E1180" i="13"/>
  <c r="D1181" i="13"/>
  <c r="C1182" i="13"/>
  <c r="C1183" i="13"/>
  <c r="C1184" i="13"/>
  <c r="G1184" i="13"/>
  <c r="E1186" i="13"/>
  <c r="E1187" i="13"/>
  <c r="E1188" i="13"/>
  <c r="D1189" i="13"/>
  <c r="C1190" i="13"/>
  <c r="C1191" i="13"/>
  <c r="C1192" i="13"/>
  <c r="G1192" i="13"/>
  <c r="E1194" i="13"/>
  <c r="E1195" i="13"/>
  <c r="E1196" i="13"/>
  <c r="D1197" i="13"/>
  <c r="C1198" i="13"/>
  <c r="C1199" i="13"/>
  <c r="C1200" i="13"/>
  <c r="G1200" i="13"/>
  <c r="E1202" i="13"/>
  <c r="E1203" i="13"/>
  <c r="E1204" i="13"/>
  <c r="D1205" i="13"/>
  <c r="C1206" i="13"/>
  <c r="C1207" i="13"/>
  <c r="C1208" i="13"/>
  <c r="C1209" i="13"/>
  <c r="G1209" i="13"/>
  <c r="G1210" i="13"/>
  <c r="D1108" i="13"/>
  <c r="F1108" i="13" s="1"/>
  <c r="E1109" i="13"/>
  <c r="E1110" i="13"/>
  <c r="G1111" i="13"/>
  <c r="C1113" i="13"/>
  <c r="C1114" i="13"/>
  <c r="D1115" i="13"/>
  <c r="E1116" i="13"/>
  <c r="G1118" i="13"/>
  <c r="C1120" i="13"/>
  <c r="D1121" i="13"/>
  <c r="E1122" i="13"/>
  <c r="E1123" i="13"/>
  <c r="G1124" i="13"/>
  <c r="C1126" i="13"/>
  <c r="C1127" i="13"/>
  <c r="D1128" i="13"/>
  <c r="G1130" i="13"/>
  <c r="C1132" i="13"/>
  <c r="E1133" i="13"/>
  <c r="E1134" i="13"/>
  <c r="G1135" i="13"/>
  <c r="D1137" i="13"/>
  <c r="D1138" i="13"/>
  <c r="E1139" i="13"/>
  <c r="C1141" i="13"/>
  <c r="C1142" i="13"/>
  <c r="D1143" i="13"/>
  <c r="G1144" i="13"/>
  <c r="G1145" i="13"/>
  <c r="C1147" i="13"/>
  <c r="E1148" i="13"/>
  <c r="E1149" i="13"/>
  <c r="D1150" i="13"/>
  <c r="D1151" i="13"/>
  <c r="D1152" i="13"/>
  <c r="D1153" i="13"/>
  <c r="C1154" i="13"/>
  <c r="C1155" i="13"/>
  <c r="C1156" i="13"/>
  <c r="C1157" i="13"/>
  <c r="G1157" i="13"/>
  <c r="G1158" i="13"/>
  <c r="G1159" i="13"/>
  <c r="G1160" i="13"/>
  <c r="E1162" i="13"/>
  <c r="D1107" i="13"/>
  <c r="E1108" i="13"/>
  <c r="G1110" i="13"/>
  <c r="C1112" i="13"/>
  <c r="D1113" i="13"/>
  <c r="E1114" i="13"/>
  <c r="E1115" i="13"/>
  <c r="G1116" i="13"/>
  <c r="C1118" i="13"/>
  <c r="C1119" i="13"/>
  <c r="D1120" i="13"/>
  <c r="G1123" i="13"/>
  <c r="D1125" i="13"/>
  <c r="D1126" i="13"/>
  <c r="D1127" i="13"/>
  <c r="G1128" i="13"/>
  <c r="G1129" i="13"/>
  <c r="C1131" i="13"/>
  <c r="E1132" i="13"/>
  <c r="G1134" i="13"/>
  <c r="D1136" i="13"/>
  <c r="E1137" i="13"/>
  <c r="E1138" i="13"/>
  <c r="C1140" i="13"/>
  <c r="D1141" i="13"/>
  <c r="D1142" i="13"/>
  <c r="G1143" i="13"/>
  <c r="C1145" i="13"/>
  <c r="C1146" i="13"/>
  <c r="E1147" i="13"/>
  <c r="E1107" i="13"/>
  <c r="G1108" i="13"/>
  <c r="C1110" i="13"/>
  <c r="C1111" i="13"/>
  <c r="D1112" i="13"/>
  <c r="G1115" i="13"/>
  <c r="D1117" i="13"/>
  <c r="D1118" i="13"/>
  <c r="D1119" i="13"/>
  <c r="G1120" i="13"/>
  <c r="G1121" i="13"/>
  <c r="G1122" i="13"/>
  <c r="D1124" i="13"/>
  <c r="F1124" i="13" s="1"/>
  <c r="E1125" i="13"/>
  <c r="E1126" i="13"/>
  <c r="E1131" i="13"/>
  <c r="E1136" i="13"/>
  <c r="E1141" i="13"/>
  <c r="E1146" i="13"/>
  <c r="E1151" i="13"/>
  <c r="E1153" i="13"/>
  <c r="D1155" i="13"/>
  <c r="D1157" i="13"/>
  <c r="C1159" i="13"/>
  <c r="C1161" i="13"/>
  <c r="G1162" i="13"/>
  <c r="C1164" i="13"/>
  <c r="E1165" i="13"/>
  <c r="E1166" i="13"/>
  <c r="G1167" i="13"/>
  <c r="C1169" i="13"/>
  <c r="C1170" i="13"/>
  <c r="D1171" i="13"/>
  <c r="G1174" i="13"/>
  <c r="D1176" i="13"/>
  <c r="D1177" i="13"/>
  <c r="D1178" i="13"/>
  <c r="G1179" i="13"/>
  <c r="G1180" i="13"/>
  <c r="G1181" i="13"/>
  <c r="D1183" i="13"/>
  <c r="E1184" i="13"/>
  <c r="E1185" i="13"/>
  <c r="G1186" i="13"/>
  <c r="C1188" i="13"/>
  <c r="C1189" i="13"/>
  <c r="D1190" i="13"/>
  <c r="F1190" i="13" s="1"/>
  <c r="E1191" i="13"/>
  <c r="G1193" i="13"/>
  <c r="C1195" i="13"/>
  <c r="D1196" i="13"/>
  <c r="E1197" i="13"/>
  <c r="E1198" i="13"/>
  <c r="G1199" i="13"/>
  <c r="C1201" i="13"/>
  <c r="C1202" i="13"/>
  <c r="D1203" i="13"/>
  <c r="G1206" i="13"/>
  <c r="D1208" i="13"/>
  <c r="E1209" i="13"/>
  <c r="E1210" i="13"/>
  <c r="D1210" i="13"/>
  <c r="D1209" i="13"/>
  <c r="G1207" i="13"/>
  <c r="E1206" i="13"/>
  <c r="E1205" i="13"/>
  <c r="D1204" i="13"/>
  <c r="C1203" i="13"/>
  <c r="G1201" i="13"/>
  <c r="E1199" i="13"/>
  <c r="D1198" i="13"/>
  <c r="F1198" i="13" s="1"/>
  <c r="C1197" i="13"/>
  <c r="C1196" i="13"/>
  <c r="G1194" i="13"/>
  <c r="E1193" i="13"/>
  <c r="E1192" i="13"/>
  <c r="D1191" i="13"/>
  <c r="G1189" i="13"/>
  <c r="G1188" i="13"/>
  <c r="G1187" i="13"/>
  <c r="D1186" i="13"/>
  <c r="D1185" i="13"/>
  <c r="D1184" i="13"/>
  <c r="G1182" i="13"/>
  <c r="D1179" i="13"/>
  <c r="C1178" i="13"/>
  <c r="C1177" i="13"/>
  <c r="G1175" i="13"/>
  <c r="E1174" i="13"/>
  <c r="E1173" i="13"/>
  <c r="D1172" i="13"/>
  <c r="C1171" i="13"/>
  <c r="G1169" i="13"/>
  <c r="E1167" i="13"/>
  <c r="D1166" i="13"/>
  <c r="F1166" i="13" s="1"/>
  <c r="C1165" i="13"/>
  <c r="G1163" i="13"/>
  <c r="C1162" i="13"/>
  <c r="D1160" i="13"/>
  <c r="D1158" i="13"/>
  <c r="E1156" i="13"/>
  <c r="E1154" i="13"/>
  <c r="G1152" i="13"/>
  <c r="G1150" i="13"/>
  <c r="C1149" i="13"/>
  <c r="D1145" i="13"/>
  <c r="D1140" i="13"/>
  <c r="D1135" i="13"/>
  <c r="C1130" i="13"/>
  <c r="F29" i="10"/>
  <c r="J56" i="10" a="1"/>
  <c r="J56" i="10" s="1"/>
  <c r="M56" i="10" s="1"/>
  <c r="C1210" i="13"/>
  <c r="G1208" i="13"/>
  <c r="E1207" i="13"/>
  <c r="D1206" i="13"/>
  <c r="F1206" i="13" s="1"/>
  <c r="C1205" i="13"/>
  <c r="C1204" i="13"/>
  <c r="G1202" i="13"/>
  <c r="E1201" i="13"/>
  <c r="E1200" i="13"/>
  <c r="D1199" i="13"/>
  <c r="G1197" i="13"/>
  <c r="G1196" i="13"/>
  <c r="G1195" i="13"/>
  <c r="D1194" i="13"/>
  <c r="D1193" i="13"/>
  <c r="D1192" i="13"/>
  <c r="G1190" i="13"/>
  <c r="D1187" i="13"/>
  <c r="C1186" i="13"/>
  <c r="C1185" i="13"/>
  <c r="G1183" i="13"/>
  <c r="E1182" i="13"/>
  <c r="E1181" i="13"/>
  <c r="D1180" i="13"/>
  <c r="C1179" i="13"/>
  <c r="G1177" i="13"/>
  <c r="E1175" i="13"/>
  <c r="D1174" i="13"/>
  <c r="F1174" i="13" s="1"/>
  <c r="C1173" i="13"/>
  <c r="C1172" i="13"/>
  <c r="G1170" i="13"/>
  <c r="E1169" i="13"/>
  <c r="E1168" i="13"/>
  <c r="D1167" i="13"/>
  <c r="G1165" i="13"/>
  <c r="G1164" i="13"/>
  <c r="E1163" i="13"/>
  <c r="G1161" i="13"/>
  <c r="C1160" i="13"/>
  <c r="C1158" i="13"/>
  <c r="D1156" i="13"/>
  <c r="D1154" i="13"/>
  <c r="E1152" i="13"/>
  <c r="E1150" i="13"/>
  <c r="G1148" i="13"/>
  <c r="C1144" i="13"/>
  <c r="C1139" i="13"/>
  <c r="G1133" i="13"/>
  <c r="C1129" i="13"/>
  <c r="K57" i="10" a="1"/>
  <c r="K57" i="10" s="1"/>
  <c r="F23" i="10"/>
  <c r="K56" i="10" a="1"/>
  <c r="K56" i="10" s="1"/>
  <c r="Q56" i="10" s="1"/>
  <c r="L57" i="10" a="1"/>
  <c r="L57" i="10" s="1"/>
  <c r="E1208" i="13"/>
  <c r="D1207" i="13"/>
  <c r="G1205" i="13"/>
  <c r="G1204" i="13"/>
  <c r="G1203" i="13"/>
  <c r="D1202" i="13"/>
  <c r="D1201" i="13"/>
  <c r="F1201" i="13" s="1"/>
  <c r="D1200" i="13"/>
  <c r="G1198" i="13"/>
  <c r="D1195" i="13"/>
  <c r="C1194" i="13"/>
  <c r="C1193" i="13"/>
  <c r="G1191" i="13"/>
  <c r="E1190" i="13"/>
  <c r="E1189" i="13"/>
  <c r="D1188" i="13"/>
  <c r="C1187" i="13"/>
  <c r="G1185" i="13"/>
  <c r="E1183" i="13"/>
  <c r="D1182" i="13"/>
  <c r="C1181" i="13"/>
  <c r="C1180" i="13"/>
  <c r="G1178" i="13"/>
  <c r="E1177" i="13"/>
  <c r="E1176" i="13"/>
  <c r="D1175" i="13"/>
  <c r="G1173" i="13"/>
  <c r="G1172" i="13"/>
  <c r="G1171" i="13"/>
  <c r="D1170" i="13"/>
  <c r="D1169" i="13"/>
  <c r="F1169" i="13" s="1"/>
  <c r="D1168" i="13"/>
  <c r="G1166" i="13"/>
  <c r="E1164" i="13"/>
  <c r="C1163" i="13"/>
  <c r="D1161" i="13"/>
  <c r="D1159" i="13"/>
  <c r="E1157" i="13"/>
  <c r="E1155" i="13"/>
  <c r="G1151" i="13"/>
  <c r="G1149" i="13"/>
  <c r="G1147" i="13"/>
  <c r="G1142" i="13"/>
  <c r="G1132" i="13"/>
  <c r="G1127" i="13"/>
  <c r="G23" i="10"/>
  <c r="G29" i="10"/>
  <c r="F33" i="10"/>
  <c r="E33" i="10"/>
  <c r="G33" i="10" s="1"/>
  <c r="J43" i="10" a="1"/>
  <c r="J43" i="10" s="1"/>
  <c r="K46" i="10" a="1"/>
  <c r="K46" i="10" s="1"/>
  <c r="L53" i="10" a="1"/>
  <c r="L53" i="10" s="1"/>
  <c r="N44" i="10" a="1"/>
  <c r="N44" i="10" s="1"/>
  <c r="N39" i="10" a="1"/>
  <c r="N39" i="10" s="1"/>
  <c r="J50" i="10" a="1"/>
  <c r="J50" i="10" s="1"/>
  <c r="J46" i="10" a="1"/>
  <c r="J46" i="10" s="1"/>
  <c r="K49" i="10" a="1"/>
  <c r="K49" i="10" s="1"/>
  <c r="Q49" i="10" s="1"/>
  <c r="L52" i="10" a="1"/>
  <c r="L52" i="10" s="1"/>
  <c r="L48" i="10" a="1"/>
  <c r="L48" i="10" s="1"/>
  <c r="L44" i="10" a="1"/>
  <c r="L44" i="10" s="1"/>
  <c r="N51" i="10" a="1"/>
  <c r="N51" i="10" s="1"/>
  <c r="N47" i="10" a="1"/>
  <c r="N47" i="10" s="1"/>
  <c r="N43" i="10" a="1"/>
  <c r="N43" i="10" s="1"/>
  <c r="N53" i="10" a="1"/>
  <c r="N53" i="10" s="1"/>
  <c r="J42" i="10" a="1"/>
  <c r="J42" i="10" s="1"/>
  <c r="K52" i="10" a="1"/>
  <c r="K52" i="10" s="1"/>
  <c r="K48" i="10" a="1"/>
  <c r="K48" i="10" s="1"/>
  <c r="K44" i="10" a="1"/>
  <c r="K44" i="10" s="1"/>
  <c r="L51" i="10" a="1"/>
  <c r="L51" i="10" s="1"/>
  <c r="L47" i="10" a="1"/>
  <c r="L47" i="10" s="1"/>
  <c r="L43" i="10" a="1"/>
  <c r="L43" i="10" s="1"/>
  <c r="N50" i="10" a="1"/>
  <c r="N50" i="10" s="1"/>
  <c r="N46" i="10" a="1"/>
  <c r="N46" i="10" s="1"/>
  <c r="J53" i="10" a="1"/>
  <c r="J53" i="10" s="1"/>
  <c r="M53" i="10" s="1"/>
  <c r="E53" i="10"/>
  <c r="F21" i="10"/>
  <c r="J52" i="10" a="1"/>
  <c r="J52" i="10" s="1"/>
  <c r="M52" i="10" s="1"/>
  <c r="J48" i="10" a="1"/>
  <c r="J48" i="10" s="1"/>
  <c r="J44" i="10" a="1"/>
  <c r="J44" i="10" s="1"/>
  <c r="K51" i="10" a="1"/>
  <c r="K51" i="10" s="1"/>
  <c r="K47" i="10" a="1"/>
  <c r="K47" i="10" s="1"/>
  <c r="K43" i="10" a="1"/>
  <c r="K43" i="10" s="1"/>
  <c r="L50" i="10" a="1"/>
  <c r="L50" i="10" s="1"/>
  <c r="L46" i="10" a="1"/>
  <c r="L46" i="10" s="1"/>
  <c r="N42" i="10" a="1"/>
  <c r="N42" i="10" s="1"/>
  <c r="N45" i="10" a="1"/>
  <c r="N45" i="10" s="1"/>
  <c r="K53" i="10" a="1"/>
  <c r="K53" i="10" s="1"/>
  <c r="Q53" i="10" s="1"/>
  <c r="J51" i="10" a="1"/>
  <c r="J51" i="10" s="1"/>
  <c r="M51" i="10" s="1"/>
  <c r="J47" i="10" a="1"/>
  <c r="J47" i="10" s="1"/>
  <c r="M47" i="10" s="1"/>
  <c r="K50" i="10" a="1"/>
  <c r="K50" i="10" s="1"/>
  <c r="N52" i="10" a="1"/>
  <c r="N52" i="10" s="1"/>
  <c r="N48" i="10" a="1"/>
  <c r="N48" i="10" s="1"/>
  <c r="M1340" i="8"/>
  <c r="M1341" i="8" s="1"/>
  <c r="M1342" i="8" s="1"/>
  <c r="M1343" i="8" s="1"/>
  <c r="M1344" i="8" s="1"/>
  <c r="M1345" i="8" s="1"/>
  <c r="M1346" i="8" s="1"/>
  <c r="M1347" i="8" s="1"/>
  <c r="M1348" i="8" s="1"/>
  <c r="M1349" i="8" s="1"/>
  <c r="M1350" i="8" s="1"/>
  <c r="M1351" i="8" s="1"/>
  <c r="M1352" i="8" s="1"/>
  <c r="M1353" i="8" s="1"/>
  <c r="M1354" i="8" s="1"/>
  <c r="M1355" i="8" s="1"/>
  <c r="M1356" i="8" s="1"/>
  <c r="M1357" i="8" s="1"/>
  <c r="M1358" i="8" s="1"/>
  <c r="M1359" i="8" s="1"/>
  <c r="M1360" i="8" s="1"/>
  <c r="M1361" i="8" s="1"/>
  <c r="M1362" i="8" s="1"/>
  <c r="M1363" i="8" s="1"/>
  <c r="M1364" i="8" s="1"/>
  <c r="M1365" i="8" s="1"/>
  <c r="M1366" i="8" s="1"/>
  <c r="M1367" i="8" s="1"/>
  <c r="M1368" i="8" s="1"/>
  <c r="M1369" i="8" s="1"/>
  <c r="M1370" i="8" s="1"/>
  <c r="M1371" i="8" s="1"/>
  <c r="M1372" i="8" s="1"/>
  <c r="M1373" i="8" s="1"/>
  <c r="M1374" i="8" s="1"/>
  <c r="M1375" i="8" s="1"/>
  <c r="M1376" i="8" s="1"/>
  <c r="M1377" i="8" s="1"/>
  <c r="M1378" i="8" s="1"/>
  <c r="M1379" i="8" s="1"/>
  <c r="M1380" i="8" s="1"/>
  <c r="M1381" i="8" s="1"/>
  <c r="M1382" i="8" s="1"/>
  <c r="M1383" i="8" s="1"/>
  <c r="M1384" i="8" s="1"/>
  <c r="M1385" i="8" s="1"/>
  <c r="M1386" i="8" s="1"/>
  <c r="M1387" i="8" s="1"/>
  <c r="M1388" i="8" s="1"/>
  <c r="M1389" i="8" s="1"/>
  <c r="M1390" i="8" s="1"/>
  <c r="M1391" i="8" s="1"/>
  <c r="M1392" i="8" s="1"/>
  <c r="M1393" i="8" s="1"/>
  <c r="M1394" i="8" s="1"/>
  <c r="M1395" i="8" s="1"/>
  <c r="M1396" i="8" s="1"/>
  <c r="M1397" i="8" s="1"/>
  <c r="M1398" i="8" s="1"/>
  <c r="M1399" i="8" s="1"/>
  <c r="M1400" i="8" s="1"/>
  <c r="M1401" i="8" s="1"/>
  <c r="M1402" i="8" s="1"/>
  <c r="M1403" i="8" s="1"/>
  <c r="M1404" i="8" s="1"/>
  <c r="M1405" i="8" s="1"/>
  <c r="M1406" i="8" s="1"/>
  <c r="M1407" i="8" s="1"/>
  <c r="M1408" i="8" s="1"/>
  <c r="M1409" i="8" s="1"/>
  <c r="M1410" i="8" s="1"/>
  <c r="M1411" i="8" s="1"/>
  <c r="M1412" i="8" s="1"/>
  <c r="M1413" i="8" s="1"/>
  <c r="M1414" i="8" s="1"/>
  <c r="M1415" i="8" s="1"/>
  <c r="M1416" i="8" s="1"/>
  <c r="M1417" i="8" s="1"/>
  <c r="M1418" i="8" s="1"/>
  <c r="M1419" i="8" s="1"/>
  <c r="M1420" i="8" s="1"/>
  <c r="M1421" i="8" s="1"/>
  <c r="M1422" i="8" s="1"/>
  <c r="M1423" i="8" s="1"/>
  <c r="M1424" i="8" s="1"/>
  <c r="M1425" i="8" s="1"/>
  <c r="M1426" i="8" s="1"/>
  <c r="M1427" i="8" s="1"/>
  <c r="M1428" i="8" s="1"/>
  <c r="M1429" i="8" s="1"/>
  <c r="M1430" i="8" s="1"/>
  <c r="M1431" i="8" s="1"/>
  <c r="M1432" i="8" s="1"/>
  <c r="M1433" i="8" s="1"/>
  <c r="M1434" i="8" s="1"/>
  <c r="M1435" i="8" s="1"/>
  <c r="M1436" i="8" s="1"/>
  <c r="M1437" i="8" s="1"/>
  <c r="M1438" i="8" s="1"/>
  <c r="M1439" i="8" s="1"/>
  <c r="M1440" i="8" s="1"/>
  <c r="M1441" i="8" s="1"/>
  <c r="M1442" i="8" s="1"/>
  <c r="M1443" i="8" s="1"/>
  <c r="M1444" i="8" s="1"/>
  <c r="M1445" i="8" s="1"/>
  <c r="M1446" i="8" s="1"/>
  <c r="M1447" i="8" s="1"/>
  <c r="M1448" i="8" s="1"/>
  <c r="M1449" i="8" s="1"/>
  <c r="M1450" i="8" s="1"/>
  <c r="M1451" i="8" s="1"/>
  <c r="M1452" i="8" s="1"/>
  <c r="M1453" i="8" s="1"/>
  <c r="M1454" i="8" s="1"/>
  <c r="M1455" i="8" s="1"/>
  <c r="M1456" i="8" s="1"/>
  <c r="M1457" i="8" s="1"/>
  <c r="M1458" i="8" s="1"/>
  <c r="M1459" i="8" s="1"/>
  <c r="M1460" i="8" s="1"/>
  <c r="M1461" i="8" s="1"/>
  <c r="M1462" i="8" s="1"/>
  <c r="M1463" i="8" s="1"/>
  <c r="M1464" i="8" s="1"/>
  <c r="M1465" i="8" s="1"/>
  <c r="M1466" i="8" s="1"/>
  <c r="M1467" i="8" s="1"/>
  <c r="M1468" i="8" s="1"/>
  <c r="M1469" i="8" s="1"/>
  <c r="M1470" i="8" s="1"/>
  <c r="M1471" i="8" s="1"/>
  <c r="M1472" i="8" s="1"/>
  <c r="M1473" i="8" s="1"/>
  <c r="M1474" i="8" s="1"/>
  <c r="M1475" i="8" s="1"/>
  <c r="M1476" i="8" s="1"/>
  <c r="M1477" i="8" s="1"/>
  <c r="M1478" i="8" s="1"/>
  <c r="M1479" i="8" s="1"/>
  <c r="M1480" i="8" s="1"/>
  <c r="M1481" i="8" s="1"/>
  <c r="M1482" i="8" s="1"/>
  <c r="M1483" i="8" s="1"/>
  <c r="M1484" i="8" s="1"/>
  <c r="M1485" i="8" s="1"/>
  <c r="M1486" i="8" s="1"/>
  <c r="M1487" i="8" s="1"/>
  <c r="M1488" i="8" s="1"/>
  <c r="M1489" i="8" s="1"/>
  <c r="M1490" i="8" s="1"/>
  <c r="M1491" i="8" s="1"/>
  <c r="M1492" i="8" s="1"/>
  <c r="M1493" i="8" s="1"/>
  <c r="M1494" i="8" s="1"/>
  <c r="M1495" i="8" s="1"/>
  <c r="M1496" i="8" s="1"/>
  <c r="M1497" i="8" s="1"/>
  <c r="M1498" i="8" s="1"/>
  <c r="M1499" i="8" s="1"/>
  <c r="M1500" i="8" s="1"/>
  <c r="M1501" i="8" s="1"/>
  <c r="M1502" i="8" s="1"/>
  <c r="M1503" i="8" s="1"/>
  <c r="M1504" i="8" s="1"/>
  <c r="M1505" i="8" s="1"/>
  <c r="M1506" i="8" s="1"/>
  <c r="M1507" i="8" s="1"/>
  <c r="M1508" i="8" s="1"/>
  <c r="M1509" i="8" s="1"/>
  <c r="M1510" i="8" s="1"/>
  <c r="M1511" i="8" s="1"/>
  <c r="J39" i="10" a="1"/>
  <c r="J39" i="10" s="1"/>
  <c r="L39" i="10" a="1"/>
  <c r="L39" i="10" s="1"/>
  <c r="J38" i="10" a="1"/>
  <c r="J38" i="10" s="1"/>
  <c r="N1220" i="8"/>
  <c r="N1221" i="8" s="1"/>
  <c r="N1222" i="8" s="1"/>
  <c r="N1223" i="8" s="1"/>
  <c r="N1224" i="8" s="1"/>
  <c r="N1225" i="8" s="1"/>
  <c r="N1226" i="8" s="1"/>
  <c r="N1227" i="8" s="1"/>
  <c r="N1228" i="8" s="1"/>
  <c r="N1229" i="8" s="1"/>
  <c r="N1230" i="8" s="1"/>
  <c r="N1231" i="8" s="1"/>
  <c r="N1232" i="8" s="1"/>
  <c r="N1233" i="8" s="1"/>
  <c r="N1234" i="8" s="1"/>
  <c r="N1235" i="8" s="1"/>
  <c r="N1236" i="8" s="1"/>
  <c r="N1237" i="8" s="1"/>
  <c r="N1238" i="8" s="1"/>
  <c r="N1239" i="8" s="1"/>
  <c r="N1240" i="8" s="1"/>
  <c r="N1241" i="8" s="1"/>
  <c r="N1242" i="8" s="1"/>
  <c r="N1243" i="8" s="1"/>
  <c r="N1244" i="8" s="1"/>
  <c r="N1245" i="8" s="1"/>
  <c r="N1246" i="8" s="1"/>
  <c r="N1247" i="8" s="1"/>
  <c r="N1248" i="8" s="1"/>
  <c r="N1249" i="8" s="1"/>
  <c r="N1250" i="8" s="1"/>
  <c r="N1251" i="8" s="1"/>
  <c r="N1252" i="8" s="1"/>
  <c r="N1253" i="8" s="1"/>
  <c r="N1254" i="8" s="1"/>
  <c r="N1255" i="8" s="1"/>
  <c r="N1256" i="8" s="1"/>
  <c r="N1257" i="8" s="1"/>
  <c r="N1258" i="8" s="1"/>
  <c r="N1259" i="8" s="1"/>
  <c r="N1260" i="8" s="1"/>
  <c r="N1261" i="8" s="1"/>
  <c r="N1262" i="8" s="1"/>
  <c r="N1263" i="8" s="1"/>
  <c r="N1264" i="8" s="1"/>
  <c r="N1265" i="8" s="1"/>
  <c r="N1266" i="8" s="1"/>
  <c r="N1267" i="8" s="1"/>
  <c r="N1268" i="8" s="1"/>
  <c r="N1269" i="8" s="1"/>
  <c r="N1270" i="8" s="1"/>
  <c r="N1271" i="8" s="1"/>
  <c r="N1272" i="8" s="1"/>
  <c r="N1273" i="8" s="1"/>
  <c r="N1274" i="8" s="1"/>
  <c r="N1275" i="8" s="1"/>
  <c r="N1276" i="8" s="1"/>
  <c r="N1277" i="8" s="1"/>
  <c r="N1278" i="8" s="1"/>
  <c r="N1279" i="8" s="1"/>
  <c r="N1280" i="8" s="1"/>
  <c r="N1281" i="8" s="1"/>
  <c r="N1282" i="8" s="1"/>
  <c r="N1283" i="8" s="1"/>
  <c r="N1284" i="8" s="1"/>
  <c r="N1285" i="8" s="1"/>
  <c r="N1286" i="8" s="1"/>
  <c r="N1287" i="8" s="1"/>
  <c r="N1288" i="8" s="1"/>
  <c r="N1289" i="8" s="1"/>
  <c r="N1290" i="8" s="1"/>
  <c r="N1291" i="8" s="1"/>
  <c r="N1292" i="8" s="1"/>
  <c r="N1293" i="8" s="1"/>
  <c r="N1294" i="8" s="1"/>
  <c r="N1295" i="8" s="1"/>
  <c r="N1296" i="8" s="1"/>
  <c r="N1297" i="8" s="1"/>
  <c r="N1298" i="8" s="1"/>
  <c r="N1299" i="8" s="1"/>
  <c r="N1300" i="8" s="1"/>
  <c r="N1301" i="8" s="1"/>
  <c r="N1302" i="8" s="1"/>
  <c r="N1303" i="8" s="1"/>
  <c r="N1304" i="8" s="1"/>
  <c r="N1305" i="8" s="1"/>
  <c r="N1306" i="8" s="1"/>
  <c r="N1307" i="8" s="1"/>
  <c r="N1308" i="8" s="1"/>
  <c r="N1309" i="8" s="1"/>
  <c r="N1310" i="8" s="1"/>
  <c r="N1311" i="8" s="1"/>
  <c r="N1312" i="8" s="1"/>
  <c r="N1313" i="8" s="1"/>
  <c r="N1314" i="8" s="1"/>
  <c r="N1315" i="8" s="1"/>
  <c r="N1316" i="8" s="1"/>
  <c r="N1317" i="8" s="1"/>
  <c r="N1318" i="8" s="1"/>
  <c r="N1319" i="8" s="1"/>
  <c r="N1320" i="8" s="1"/>
  <c r="N1321" i="8" s="1"/>
  <c r="N1322" i="8" s="1"/>
  <c r="N1323" i="8" s="1"/>
  <c r="N1324" i="8" s="1"/>
  <c r="N1325" i="8" s="1"/>
  <c r="N1326" i="8" s="1"/>
  <c r="N1327" i="8" s="1"/>
  <c r="N1328" i="8" s="1"/>
  <c r="N1329" i="8" s="1"/>
  <c r="N1330" i="8" s="1"/>
  <c r="N1331" i="8" s="1"/>
  <c r="N1332" i="8" s="1"/>
  <c r="N1333" i="8" s="1"/>
  <c r="N1334" i="8" s="1"/>
  <c r="N1335" i="8" s="1"/>
  <c r="N1336" i="8" s="1"/>
  <c r="N1337" i="8" s="1"/>
  <c r="N1338" i="8" s="1"/>
  <c r="L38" i="10" a="1"/>
  <c r="L38" i="10" s="1"/>
  <c r="D995" i="13"/>
  <c r="D996" i="13"/>
  <c r="C997" i="13"/>
  <c r="G997" i="13"/>
  <c r="E999" i="13"/>
  <c r="E1000" i="13"/>
  <c r="E1001" i="13"/>
  <c r="E1002" i="13"/>
  <c r="D1003" i="13"/>
  <c r="D1004" i="13"/>
  <c r="D1005" i="13"/>
  <c r="D1006" i="13"/>
  <c r="C1007" i="13"/>
  <c r="C1008" i="13"/>
  <c r="C1009" i="13"/>
  <c r="C1010" i="13"/>
  <c r="G1010" i="13"/>
  <c r="G1011" i="13"/>
  <c r="G1012" i="13"/>
  <c r="G1013" i="13"/>
  <c r="E1015" i="13"/>
  <c r="E1016" i="13"/>
  <c r="E1017" i="13"/>
  <c r="E1018" i="13"/>
  <c r="D1019" i="13"/>
  <c r="D1020" i="13"/>
  <c r="D1021" i="13"/>
  <c r="D1022" i="13"/>
  <c r="C1023" i="13"/>
  <c r="C1024" i="13"/>
  <c r="C1025" i="13"/>
  <c r="C1026" i="13"/>
  <c r="G1026" i="13"/>
  <c r="G1027" i="13"/>
  <c r="G1028" i="13"/>
  <c r="G1029" i="13"/>
  <c r="E1031" i="13"/>
  <c r="E1032" i="13"/>
  <c r="E1033" i="13"/>
  <c r="E1034" i="13"/>
  <c r="D1035" i="13"/>
  <c r="D1036" i="13"/>
  <c r="D1037" i="13"/>
  <c r="D1038" i="13"/>
  <c r="C1039" i="13"/>
  <c r="C1040" i="13"/>
  <c r="C1041" i="13"/>
  <c r="C1042" i="13"/>
  <c r="G1042" i="13"/>
  <c r="G1043" i="13"/>
  <c r="G1044" i="13"/>
  <c r="G1045" i="13"/>
  <c r="E1047" i="13"/>
  <c r="E1048" i="13"/>
  <c r="E1049" i="13"/>
  <c r="E1050" i="13"/>
  <c r="D1051" i="13"/>
  <c r="D1052" i="13"/>
  <c r="D1053" i="13"/>
  <c r="D1054" i="13"/>
  <c r="C1055" i="13"/>
  <c r="C1056" i="13"/>
  <c r="C1057" i="13"/>
  <c r="C1058" i="13"/>
  <c r="G1058" i="13"/>
  <c r="G1059" i="13"/>
  <c r="G1060" i="13"/>
  <c r="G1061" i="13"/>
  <c r="E1063" i="13"/>
  <c r="E1064" i="13"/>
  <c r="E1065" i="13"/>
  <c r="E1066" i="13"/>
  <c r="D1067" i="13"/>
  <c r="D1068" i="13"/>
  <c r="D1069" i="13"/>
  <c r="D1070" i="13"/>
  <c r="C1071" i="13"/>
  <c r="C1072" i="13"/>
  <c r="C1073" i="13"/>
  <c r="C1074" i="13"/>
  <c r="C996" i="13"/>
  <c r="D997" i="13"/>
  <c r="D998" i="13"/>
  <c r="D999" i="13"/>
  <c r="G1000" i="13"/>
  <c r="C1002" i="13"/>
  <c r="C1003" i="13"/>
  <c r="E1004" i="13"/>
  <c r="G1005" i="13"/>
  <c r="G1006" i="13"/>
  <c r="D1008" i="13"/>
  <c r="E1009" i="13"/>
  <c r="C1012" i="13"/>
  <c r="D1013" i="13"/>
  <c r="E1014" i="13"/>
  <c r="G1015" i="13"/>
  <c r="C1017" i="13"/>
  <c r="D1018" i="13"/>
  <c r="E1019" i="13"/>
  <c r="G1020" i="13"/>
  <c r="C1022" i="13"/>
  <c r="D1023" i="13"/>
  <c r="E1024" i="13"/>
  <c r="G1025" i="13"/>
  <c r="C1027" i="13"/>
  <c r="D1028" i="13"/>
  <c r="E1029" i="13"/>
  <c r="G1030" i="13"/>
  <c r="C1032" i="13"/>
  <c r="D1033" i="13"/>
  <c r="G1035" i="13"/>
  <c r="C1037" i="13"/>
  <c r="E1038" i="13"/>
  <c r="E1039" i="13"/>
  <c r="G1040" i="13"/>
  <c r="D1042" i="13"/>
  <c r="F1042" i="13" s="1"/>
  <c r="D1043" i="13"/>
  <c r="E1044" i="13"/>
  <c r="C1046" i="13"/>
  <c r="C1047" i="13"/>
  <c r="D1048" i="13"/>
  <c r="G1049" i="13"/>
  <c r="G1050" i="13"/>
  <c r="C1052" i="13"/>
  <c r="E1053" i="13"/>
  <c r="G1055" i="13"/>
  <c r="D1057" i="13"/>
  <c r="E1058" i="13"/>
  <c r="E1059" i="13"/>
  <c r="C1061" i="13"/>
  <c r="D1062" i="13"/>
  <c r="D1063" i="13"/>
  <c r="G1064" i="13"/>
  <c r="C1066" i="13"/>
  <c r="C1067" i="13"/>
  <c r="E1068" i="13"/>
  <c r="G1069" i="13"/>
  <c r="G1070" i="13"/>
  <c r="D1072" i="13"/>
  <c r="E1073" i="13"/>
  <c r="E1075" i="13"/>
  <c r="E1076" i="13"/>
  <c r="E1077" i="13"/>
  <c r="E1078" i="13"/>
  <c r="D1079" i="13"/>
  <c r="D1080" i="13"/>
  <c r="D1081" i="13"/>
  <c r="D1082" i="13"/>
  <c r="C1083" i="13"/>
  <c r="C1084" i="13"/>
  <c r="C1085" i="13"/>
  <c r="C1086" i="13"/>
  <c r="G1086" i="13"/>
  <c r="G1087" i="13"/>
  <c r="G1088" i="13"/>
  <c r="G1089" i="13"/>
  <c r="E1091" i="13"/>
  <c r="E1092" i="13"/>
  <c r="E1093" i="13"/>
  <c r="C995" i="13"/>
  <c r="E995" i="13"/>
  <c r="G998" i="13"/>
  <c r="C1000" i="13"/>
  <c r="D1001" i="13"/>
  <c r="G1003" i="13"/>
  <c r="C1005" i="13"/>
  <c r="E1006" i="13"/>
  <c r="E1007" i="13"/>
  <c r="G1008" i="13"/>
  <c r="D1010" i="13"/>
  <c r="D1011" i="13"/>
  <c r="E1012" i="13"/>
  <c r="C1014" i="13"/>
  <c r="C1015" i="13"/>
  <c r="D1016" i="13"/>
  <c r="G1017" i="13"/>
  <c r="G1018" i="13"/>
  <c r="C1020" i="13"/>
  <c r="E1021" i="13"/>
  <c r="G1023" i="13"/>
  <c r="D1025" i="13"/>
  <c r="E1026" i="13"/>
  <c r="E1027" i="13"/>
  <c r="C1029" i="13"/>
  <c r="D1030" i="13"/>
  <c r="D1031" i="13"/>
  <c r="G1032" i="13"/>
  <c r="C1034" i="13"/>
  <c r="C1035" i="13"/>
  <c r="E1036" i="13"/>
  <c r="G1037" i="13"/>
  <c r="G1038" i="13"/>
  <c r="D1040" i="13"/>
  <c r="E1041" i="13"/>
  <c r="C1044" i="13"/>
  <c r="D1045" i="13"/>
  <c r="E1046" i="13"/>
  <c r="G1047" i="13"/>
  <c r="C1049" i="13"/>
  <c r="D1050" i="13"/>
  <c r="E1051" i="13"/>
  <c r="G1052" i="13"/>
  <c r="C1054" i="13"/>
  <c r="D1055" i="13"/>
  <c r="E1056" i="13"/>
  <c r="G1057" i="13"/>
  <c r="C1059" i="13"/>
  <c r="D1060" i="13"/>
  <c r="E1061" i="13"/>
  <c r="G1062" i="13"/>
  <c r="C1064" i="13"/>
  <c r="D1065" i="13"/>
  <c r="G1067" i="13"/>
  <c r="C1069" i="13"/>
  <c r="E1070" i="13"/>
  <c r="E1071" i="13"/>
  <c r="G1072" i="13"/>
  <c r="D1074" i="13"/>
  <c r="C1075" i="13"/>
  <c r="C1076" i="13"/>
  <c r="C1077" i="13"/>
  <c r="C1078" i="13"/>
  <c r="G1078" i="13"/>
  <c r="G1079" i="13"/>
  <c r="G1080" i="13"/>
  <c r="G1081" i="13"/>
  <c r="E1083" i="13"/>
  <c r="E1084" i="13"/>
  <c r="E1085" i="13"/>
  <c r="E1086" i="13"/>
  <c r="D1087" i="13"/>
  <c r="D1088" i="13"/>
  <c r="D1089" i="13"/>
  <c r="D1090" i="13"/>
  <c r="C1091" i="13"/>
  <c r="C1092" i="13"/>
  <c r="C1093" i="13"/>
  <c r="C1094" i="13"/>
  <c r="G1094" i="13"/>
  <c r="G1095" i="13"/>
  <c r="G1096" i="13"/>
  <c r="G1097" i="13"/>
  <c r="E1099" i="13"/>
  <c r="E1100" i="13"/>
  <c r="E1101" i="13"/>
  <c r="E1102" i="13"/>
  <c r="D1103" i="13"/>
  <c r="D1104" i="13"/>
  <c r="D1105" i="13"/>
  <c r="D1106" i="13"/>
  <c r="E996" i="13"/>
  <c r="E998" i="13"/>
  <c r="C1001" i="13"/>
  <c r="E1003" i="13"/>
  <c r="C1006" i="13"/>
  <c r="E1008" i="13"/>
  <c r="C1011" i="13"/>
  <c r="E1013" i="13"/>
  <c r="C1016" i="13"/>
  <c r="C1021" i="13"/>
  <c r="E1023" i="13"/>
  <c r="D1026" i="13"/>
  <c r="E1028" i="13"/>
  <c r="C1031" i="13"/>
  <c r="G1033" i="13"/>
  <c r="C1036" i="13"/>
  <c r="D1041" i="13"/>
  <c r="E1043" i="13"/>
  <c r="D1046" i="13"/>
  <c r="G1048" i="13"/>
  <c r="C1051" i="13"/>
  <c r="G1053" i="13"/>
  <c r="D1056" i="13"/>
  <c r="D1061" i="13"/>
  <c r="G1063" i="13"/>
  <c r="D1066" i="13"/>
  <c r="G1068" i="13"/>
  <c r="D1071" i="13"/>
  <c r="G1073" i="13"/>
  <c r="G1075" i="13"/>
  <c r="G1077" i="13"/>
  <c r="E1079" i="13"/>
  <c r="E1081" i="13"/>
  <c r="D1083" i="13"/>
  <c r="D1085" i="13"/>
  <c r="C1087" i="13"/>
  <c r="C1089" i="13"/>
  <c r="G1090" i="13"/>
  <c r="G1092" i="13"/>
  <c r="E1094" i="13"/>
  <c r="E1095" i="13"/>
  <c r="C1097" i="13"/>
  <c r="D1098" i="13"/>
  <c r="D1099" i="13"/>
  <c r="G1100" i="13"/>
  <c r="C1102" i="13"/>
  <c r="C1103" i="13"/>
  <c r="E1104" i="13"/>
  <c r="G1105" i="13"/>
  <c r="G1106" i="13"/>
  <c r="G996" i="13"/>
  <c r="C999" i="13"/>
  <c r="G1001" i="13"/>
  <c r="C1004" i="13"/>
  <c r="D1009" i="13"/>
  <c r="E1011" i="13"/>
  <c r="D1014" i="13"/>
  <c r="G1016" i="13"/>
  <c r="C1019" i="13"/>
  <c r="G1021" i="13"/>
  <c r="D1024" i="13"/>
  <c r="D1029" i="13"/>
  <c r="G1031" i="13"/>
  <c r="D1034" i="13"/>
  <c r="G1036" i="13"/>
  <c r="D1039" i="13"/>
  <c r="G1041" i="13"/>
  <c r="D1044" i="13"/>
  <c r="G1046" i="13"/>
  <c r="D1049" i="13"/>
  <c r="G1051" i="13"/>
  <c r="E1054" i="13"/>
  <c r="G1056" i="13"/>
  <c r="D1059" i="13"/>
  <c r="C1062" i="13"/>
  <c r="D1064" i="13"/>
  <c r="G1066" i="13"/>
  <c r="E1069" i="13"/>
  <c r="G1071" i="13"/>
  <c r="E1074" i="13"/>
  <c r="D1076" i="13"/>
  <c r="D1078" i="13"/>
  <c r="C1080" i="13"/>
  <c r="C1082" i="13"/>
  <c r="G1083" i="13"/>
  <c r="G1085" i="13"/>
  <c r="E1087" i="13"/>
  <c r="E1089" i="13"/>
  <c r="D1091" i="13"/>
  <c r="F1091" i="13" s="1"/>
  <c r="D1093" i="13"/>
  <c r="C1096" i="13"/>
  <c r="D1097" i="13"/>
  <c r="E1098" i="13"/>
  <c r="G1099" i="13"/>
  <c r="C1101" i="13"/>
  <c r="D1102" i="13"/>
  <c r="E1103" i="13"/>
  <c r="G1104" i="13"/>
  <c r="C1106" i="13"/>
  <c r="E997" i="13"/>
  <c r="G999" i="13"/>
  <c r="D1002" i="13"/>
  <c r="G1004" i="13"/>
  <c r="D1007" i="13"/>
  <c r="G1009" i="13"/>
  <c r="D1012" i="13"/>
  <c r="G1014" i="13"/>
  <c r="D1017" i="13"/>
  <c r="G1019" i="13"/>
  <c r="E1022" i="13"/>
  <c r="G1024" i="13"/>
  <c r="D1027" i="13"/>
  <c r="C1030" i="13"/>
  <c r="D1032" i="13"/>
  <c r="G1034" i="13"/>
  <c r="E1037" i="13"/>
  <c r="G1039" i="13"/>
  <c r="E1042" i="13"/>
  <c r="C1045" i="13"/>
  <c r="D1047" i="13"/>
  <c r="C1050" i="13"/>
  <c r="E1052" i="13"/>
  <c r="G1054" i="13"/>
  <c r="E1057" i="13"/>
  <c r="C1060" i="13"/>
  <c r="E1062" i="13"/>
  <c r="C1065" i="13"/>
  <c r="E1067" i="13"/>
  <c r="C1070" i="13"/>
  <c r="E1072" i="13"/>
  <c r="G1074" i="13"/>
  <c r="G1076" i="13"/>
  <c r="E1080" i="13"/>
  <c r="E1082" i="13"/>
  <c r="D1084" i="13"/>
  <c r="D1086" i="13"/>
  <c r="C1088" i="13"/>
  <c r="C1090" i="13"/>
  <c r="G1091" i="13"/>
  <c r="G1093" i="13"/>
  <c r="C1095" i="13"/>
  <c r="D1096" i="13"/>
  <c r="E1097" i="13"/>
  <c r="G1098" i="13"/>
  <c r="C1100" i="13"/>
  <c r="D1101" i="13"/>
  <c r="G1103" i="13"/>
  <c r="C1105" i="13"/>
  <c r="E1106" i="13"/>
  <c r="C106" i="12"/>
  <c r="C107" i="12"/>
  <c r="C108" i="12"/>
  <c r="C109" i="12"/>
  <c r="G109" i="12"/>
  <c r="G110" i="12"/>
  <c r="G111" i="12"/>
  <c r="G112" i="12"/>
  <c r="E114" i="12"/>
  <c r="E115" i="12"/>
  <c r="E116" i="12"/>
  <c r="E117" i="12"/>
  <c r="D107" i="12"/>
  <c r="E108" i="12"/>
  <c r="C111" i="12"/>
  <c r="D112" i="12"/>
  <c r="E113" i="12"/>
  <c r="G114" i="12"/>
  <c r="C116" i="12"/>
  <c r="D117" i="12"/>
  <c r="M5" i="10"/>
  <c r="N4" i="10" s="1"/>
  <c r="R74" i="10" s="1"/>
  <c r="C117" i="12"/>
  <c r="G115" i="12"/>
  <c r="D114" i="12"/>
  <c r="D113" i="12"/>
  <c r="C112" i="12"/>
  <c r="E110" i="12"/>
  <c r="E109" i="12"/>
  <c r="D108" i="12"/>
  <c r="G106" i="12"/>
  <c r="E1105" i="13"/>
  <c r="C1104" i="13"/>
  <c r="G1102" i="13"/>
  <c r="G1101" i="13"/>
  <c r="D1100" i="13"/>
  <c r="C1099" i="13"/>
  <c r="C1098" i="13"/>
  <c r="E1096" i="13"/>
  <c r="D1095" i="13"/>
  <c r="D1094" i="13"/>
  <c r="D1092" i="13"/>
  <c r="F1092" i="13" s="1"/>
  <c r="E1090" i="13"/>
  <c r="E1088" i="13"/>
  <c r="G1084" i="13"/>
  <c r="G1082" i="13"/>
  <c r="C1081" i="13"/>
  <c r="C1079" i="13"/>
  <c r="D1077" i="13"/>
  <c r="D1075" i="13"/>
  <c r="D1073" i="13"/>
  <c r="C1068" i="13"/>
  <c r="G1065" i="13"/>
  <c r="C1063" i="13"/>
  <c r="E1060" i="13"/>
  <c r="D1058" i="13"/>
  <c r="E1055" i="13"/>
  <c r="C1053" i="13"/>
  <c r="C1048" i="13"/>
  <c r="E1045" i="13"/>
  <c r="C1043" i="13"/>
  <c r="E1040" i="13"/>
  <c r="C1038" i="13"/>
  <c r="E1035" i="13"/>
  <c r="C1033" i="13"/>
  <c r="E1030" i="13"/>
  <c r="C1028" i="13"/>
  <c r="E1025" i="13"/>
  <c r="G1022" i="13"/>
  <c r="E1020" i="13"/>
  <c r="C1018" i="13"/>
  <c r="D1015" i="13"/>
  <c r="C1013" i="13"/>
  <c r="E1010" i="13"/>
  <c r="G1007" i="13"/>
  <c r="E1005" i="13"/>
  <c r="G1002" i="13"/>
  <c r="D1000" i="13"/>
  <c r="C998" i="13"/>
  <c r="G995" i="13"/>
  <c r="G117" i="12"/>
  <c r="G116" i="12"/>
  <c r="D115" i="12"/>
  <c r="C114" i="12"/>
  <c r="C113" i="12"/>
  <c r="E111" i="12"/>
  <c r="D110" i="12"/>
  <c r="D109" i="12"/>
  <c r="G107" i="12"/>
  <c r="E106" i="12"/>
  <c r="N38" i="10" a="1"/>
  <c r="N38" i="10" s="1"/>
  <c r="D116" i="12"/>
  <c r="G113" i="12"/>
  <c r="E112" i="12"/>
  <c r="D111" i="12"/>
  <c r="C110" i="12"/>
  <c r="G108" i="12"/>
  <c r="E107" i="12"/>
  <c r="D106" i="12"/>
  <c r="G716" i="13"/>
  <c r="D778" i="13"/>
  <c r="D779" i="13"/>
  <c r="D780" i="13"/>
  <c r="D781" i="13"/>
  <c r="D782" i="13"/>
  <c r="D783" i="13"/>
  <c r="C784" i="13"/>
  <c r="C785" i="13"/>
  <c r="C786" i="13"/>
  <c r="C787" i="13"/>
  <c r="G787" i="13"/>
  <c r="E789" i="13"/>
  <c r="E790" i="13"/>
  <c r="E791" i="13"/>
  <c r="D792" i="13"/>
  <c r="C793" i="13"/>
  <c r="C794" i="13"/>
  <c r="C795" i="13"/>
  <c r="G795" i="13"/>
  <c r="E797" i="13"/>
  <c r="E798" i="13"/>
  <c r="E799" i="13"/>
  <c r="D800" i="13"/>
  <c r="C801" i="13"/>
  <c r="C802" i="13"/>
  <c r="C803" i="13"/>
  <c r="G803" i="13"/>
  <c r="E805" i="13"/>
  <c r="E806" i="13"/>
  <c r="D807" i="13"/>
  <c r="C808" i="13"/>
  <c r="C809" i="13"/>
  <c r="C810" i="13"/>
  <c r="G810" i="13"/>
  <c r="E812" i="13"/>
  <c r="E813" i="13"/>
  <c r="E814" i="13"/>
  <c r="D815" i="13"/>
  <c r="C816" i="13"/>
  <c r="C817" i="13"/>
  <c r="C818" i="13"/>
  <c r="G818" i="13"/>
  <c r="E820" i="13"/>
  <c r="E821" i="13"/>
  <c r="E822" i="13"/>
  <c r="D823" i="13"/>
  <c r="C824" i="13"/>
  <c r="C825" i="13"/>
  <c r="C826" i="13"/>
  <c r="G826" i="13"/>
  <c r="E828" i="13"/>
  <c r="E829" i="13"/>
  <c r="E830" i="13"/>
  <c r="D831" i="13"/>
  <c r="E778" i="13"/>
  <c r="G778" i="13"/>
  <c r="C778" i="13"/>
  <c r="C779" i="13"/>
  <c r="C780" i="13"/>
  <c r="F780" i="13" s="1"/>
  <c r="C781" i="13"/>
  <c r="C782" i="13"/>
  <c r="C783" i="13"/>
  <c r="G783" i="13"/>
  <c r="G784" i="13"/>
  <c r="G785" i="13"/>
  <c r="G786" i="13"/>
  <c r="E788" i="13"/>
  <c r="D789" i="13"/>
  <c r="D790" i="13"/>
  <c r="D791" i="13"/>
  <c r="C792" i="13"/>
  <c r="G792" i="13"/>
  <c r="G793" i="13"/>
  <c r="G794" i="13"/>
  <c r="E796" i="13"/>
  <c r="D797" i="13"/>
  <c r="D798" i="13"/>
  <c r="D799" i="13"/>
  <c r="C800" i="13"/>
  <c r="G800" i="13"/>
  <c r="G801" i="13"/>
  <c r="G802" i="13"/>
  <c r="E804" i="13"/>
  <c r="D805" i="13"/>
  <c r="D806" i="13"/>
  <c r="C807" i="13"/>
  <c r="G807" i="13"/>
  <c r="G808" i="13"/>
  <c r="G809" i="13"/>
  <c r="E811" i="13"/>
  <c r="D812" i="13"/>
  <c r="D813" i="13"/>
  <c r="D814" i="13"/>
  <c r="C815" i="13"/>
  <c r="G815" i="13"/>
  <c r="G816" i="13"/>
  <c r="G817" i="13"/>
  <c r="E819" i="13"/>
  <c r="D820" i="13"/>
  <c r="D821" i="13"/>
  <c r="D822" i="13"/>
  <c r="C823" i="13"/>
  <c r="G823" i="13"/>
  <c r="G824" i="13"/>
  <c r="G825" i="13"/>
  <c r="E827" i="13"/>
  <c r="D828" i="13"/>
  <c r="D829" i="13"/>
  <c r="D830" i="13"/>
  <c r="C831" i="13"/>
  <c r="G831" i="13"/>
  <c r="G832" i="13"/>
  <c r="G833" i="13"/>
  <c r="E835" i="13"/>
  <c r="D836" i="13"/>
  <c r="D837" i="13"/>
  <c r="D838" i="13"/>
  <c r="C839" i="13"/>
  <c r="G839" i="13"/>
  <c r="G840" i="13"/>
  <c r="G841" i="13"/>
  <c r="E843" i="13"/>
  <c r="D844" i="13"/>
  <c r="D845" i="13"/>
  <c r="D846" i="13"/>
  <c r="C847" i="13"/>
  <c r="G847" i="13"/>
  <c r="G848" i="13"/>
  <c r="G849" i="13"/>
  <c r="E851" i="13"/>
  <c r="D852" i="13"/>
  <c r="D853" i="13"/>
  <c r="G779" i="13"/>
  <c r="G781" i="13"/>
  <c r="E785" i="13"/>
  <c r="E787" i="13"/>
  <c r="C789" i="13"/>
  <c r="C791" i="13"/>
  <c r="E794" i="13"/>
  <c r="D796" i="13"/>
  <c r="C798" i="13"/>
  <c r="G799" i="13"/>
  <c r="E801" i="13"/>
  <c r="E803" i="13"/>
  <c r="C805" i="13"/>
  <c r="G806" i="13"/>
  <c r="E808" i="13"/>
  <c r="E810" i="13"/>
  <c r="C812" i="13"/>
  <c r="C814" i="13"/>
  <c r="E817" i="13"/>
  <c r="D819" i="13"/>
  <c r="C821" i="13"/>
  <c r="G822" i="13"/>
  <c r="E824" i="13"/>
  <c r="E826" i="13"/>
  <c r="C828" i="13"/>
  <c r="C830" i="13"/>
  <c r="C833" i="13"/>
  <c r="D834" i="13"/>
  <c r="D835" i="13"/>
  <c r="E836" i="13"/>
  <c r="G837" i="13"/>
  <c r="G838" i="13"/>
  <c r="C840" i="13"/>
  <c r="D841" i="13"/>
  <c r="E842" i="13"/>
  <c r="G844" i="13"/>
  <c r="C846" i="13"/>
  <c r="D847" i="13"/>
  <c r="F847" i="13" s="1"/>
  <c r="D848" i="13"/>
  <c r="E849" i="13"/>
  <c r="G850" i="13"/>
  <c r="G851" i="13"/>
  <c r="C853" i="13"/>
  <c r="D854" i="13"/>
  <c r="C855" i="13"/>
  <c r="G855" i="13"/>
  <c r="G856" i="13"/>
  <c r="G857" i="13"/>
  <c r="E859" i="13"/>
  <c r="D860" i="13"/>
  <c r="D861" i="13"/>
  <c r="D862" i="13"/>
  <c r="C863" i="13"/>
  <c r="G863" i="13"/>
  <c r="G864" i="13"/>
  <c r="G865" i="13"/>
  <c r="E867" i="13"/>
  <c r="D868" i="13"/>
  <c r="D869" i="13"/>
  <c r="D870" i="13"/>
  <c r="C871" i="13"/>
  <c r="G871" i="13"/>
  <c r="G872" i="13"/>
  <c r="G873" i="13"/>
  <c r="E875" i="13"/>
  <c r="D876" i="13"/>
  <c r="D877" i="13"/>
  <c r="D878" i="13"/>
  <c r="C879" i="13"/>
  <c r="G879" i="13"/>
  <c r="G880" i="13"/>
  <c r="G881" i="13"/>
  <c r="E883" i="13"/>
  <c r="D884" i="13"/>
  <c r="D885" i="13"/>
  <c r="D886" i="13"/>
  <c r="E780" i="13"/>
  <c r="E782" i="13"/>
  <c r="D784" i="13"/>
  <c r="D786" i="13"/>
  <c r="C788" i="13"/>
  <c r="G789" i="13"/>
  <c r="D793" i="13"/>
  <c r="D795" i="13"/>
  <c r="G796" i="13"/>
  <c r="G798" i="13"/>
  <c r="E800" i="13"/>
  <c r="D802" i="13"/>
  <c r="C804" i="13"/>
  <c r="G805" i="13"/>
  <c r="E807" i="13"/>
  <c r="D809" i="13"/>
  <c r="F809" i="13" s="1"/>
  <c r="C811" i="13"/>
  <c r="G812" i="13"/>
  <c r="D816" i="13"/>
  <c r="F816" i="13" s="1"/>
  <c r="D818" i="13"/>
  <c r="G819" i="13"/>
  <c r="G821" i="13"/>
  <c r="E823" i="13"/>
  <c r="D825" i="13"/>
  <c r="F825" i="13" s="1"/>
  <c r="C827" i="13"/>
  <c r="G828" i="13"/>
  <c r="C832" i="13"/>
  <c r="D833" i="13"/>
  <c r="E834" i="13"/>
  <c r="G836" i="13"/>
  <c r="C838" i="13"/>
  <c r="D839" i="13"/>
  <c r="D840" i="13"/>
  <c r="F840" i="13" s="1"/>
  <c r="E841" i="13"/>
  <c r="G842" i="13"/>
  <c r="G843" i="13"/>
  <c r="C845" i="13"/>
  <c r="E846" i="13"/>
  <c r="E847" i="13"/>
  <c r="G780" i="13"/>
  <c r="G782" i="13"/>
  <c r="E784" i="13"/>
  <c r="E786" i="13"/>
  <c r="D788" i="13"/>
  <c r="C790" i="13"/>
  <c r="G791" i="13"/>
  <c r="E793" i="13"/>
  <c r="E795" i="13"/>
  <c r="C797" i="13"/>
  <c r="C799" i="13"/>
  <c r="E802" i="13"/>
  <c r="D804" i="13"/>
  <c r="C806" i="13"/>
  <c r="E809" i="13"/>
  <c r="D811" i="13"/>
  <c r="C813" i="13"/>
  <c r="G814" i="13"/>
  <c r="E816" i="13"/>
  <c r="E818" i="13"/>
  <c r="C820" i="13"/>
  <c r="C822" i="13"/>
  <c r="E825" i="13"/>
  <c r="D827" i="13"/>
  <c r="C829" i="13"/>
  <c r="G830" i="13"/>
  <c r="D832" i="13"/>
  <c r="E833" i="13"/>
  <c r="G834" i="13"/>
  <c r="G835" i="13"/>
  <c r="C837" i="13"/>
  <c r="E838" i="13"/>
  <c r="E839" i="13"/>
  <c r="E840" i="13"/>
  <c r="C842" i="13"/>
  <c r="C843" i="13"/>
  <c r="C844" i="13"/>
  <c r="E845" i="13"/>
  <c r="E779" i="13"/>
  <c r="E781" i="13"/>
  <c r="E783" i="13"/>
  <c r="D785" i="13"/>
  <c r="D787" i="13"/>
  <c r="F787" i="13" s="1"/>
  <c r="G788" i="13"/>
  <c r="G790" i="13"/>
  <c r="E792" i="13"/>
  <c r="D794" i="13"/>
  <c r="C796" i="13"/>
  <c r="G797" i="13"/>
  <c r="D801" i="13"/>
  <c r="D803" i="13"/>
  <c r="F803" i="13" s="1"/>
  <c r="G804" i="13"/>
  <c r="D808" i="13"/>
  <c r="D810" i="13"/>
  <c r="F810" i="13" s="1"/>
  <c r="G811" i="13"/>
  <c r="G813" i="13"/>
  <c r="E815" i="13"/>
  <c r="D817" i="13"/>
  <c r="C819" i="13"/>
  <c r="G820" i="13"/>
  <c r="D824" i="13"/>
  <c r="D826" i="13"/>
  <c r="F826" i="13" s="1"/>
  <c r="G827" i="13"/>
  <c r="G829" i="13"/>
  <c r="E831" i="13"/>
  <c r="E832" i="13"/>
  <c r="C834" i="13"/>
  <c r="C835" i="13"/>
  <c r="C836" i="13"/>
  <c r="E837" i="13"/>
  <c r="C841" i="13"/>
  <c r="D842" i="13"/>
  <c r="D843" i="13"/>
  <c r="E844" i="13"/>
  <c r="G845" i="13"/>
  <c r="G846" i="13"/>
  <c r="C848" i="13"/>
  <c r="D849" i="13"/>
  <c r="E850" i="13"/>
  <c r="G852" i="13"/>
  <c r="C854" i="13"/>
  <c r="G854" i="13"/>
  <c r="E856" i="13"/>
  <c r="E857" i="13"/>
  <c r="E858" i="13"/>
  <c r="D859" i="13"/>
  <c r="C860" i="13"/>
  <c r="C861" i="13"/>
  <c r="C862" i="13"/>
  <c r="G862" i="13"/>
  <c r="E864" i="13"/>
  <c r="E865" i="13"/>
  <c r="E866" i="13"/>
  <c r="D867" i="13"/>
  <c r="C868" i="13"/>
  <c r="C869" i="13"/>
  <c r="C870" i="13"/>
  <c r="G870" i="13"/>
  <c r="E872" i="13"/>
  <c r="E873" i="13"/>
  <c r="E874" i="13"/>
  <c r="D875" i="13"/>
  <c r="C876" i="13"/>
  <c r="C877" i="13"/>
  <c r="C878" i="13"/>
  <c r="G878" i="13"/>
  <c r="E880" i="13"/>
  <c r="E881" i="13"/>
  <c r="E882" i="13"/>
  <c r="D883" i="13"/>
  <c r="C884" i="13"/>
  <c r="C885" i="13"/>
  <c r="C886" i="13"/>
  <c r="G886" i="13"/>
  <c r="E888" i="13"/>
  <c r="E889" i="13"/>
  <c r="E890" i="13"/>
  <c r="D891" i="13"/>
  <c r="C892" i="13"/>
  <c r="C893" i="13"/>
  <c r="C894" i="13"/>
  <c r="G894" i="13"/>
  <c r="E896" i="13"/>
  <c r="E897" i="13"/>
  <c r="E898" i="13"/>
  <c r="D899" i="13"/>
  <c r="C900" i="13"/>
  <c r="C901" i="13"/>
  <c r="C902" i="13"/>
  <c r="G902" i="13"/>
  <c r="E904" i="13"/>
  <c r="E905" i="13"/>
  <c r="E906" i="13"/>
  <c r="D907" i="13"/>
  <c r="C908" i="13"/>
  <c r="C909" i="13"/>
  <c r="C910" i="13"/>
  <c r="G910" i="13"/>
  <c r="E912" i="13"/>
  <c r="E913" i="13"/>
  <c r="E914" i="13"/>
  <c r="D915" i="13"/>
  <c r="C916" i="13"/>
  <c r="C917" i="13"/>
  <c r="C918" i="13"/>
  <c r="G918" i="13"/>
  <c r="C849" i="13"/>
  <c r="D851" i="13"/>
  <c r="G853" i="13"/>
  <c r="E855" i="13"/>
  <c r="D857" i="13"/>
  <c r="C859" i="13"/>
  <c r="G860" i="13"/>
  <c r="D864" i="13"/>
  <c r="D866" i="13"/>
  <c r="G867" i="13"/>
  <c r="G869" i="13"/>
  <c r="E871" i="13"/>
  <c r="D873" i="13"/>
  <c r="C875" i="13"/>
  <c r="G876" i="13"/>
  <c r="D880" i="13"/>
  <c r="D882" i="13"/>
  <c r="G883" i="13"/>
  <c r="G885" i="13"/>
  <c r="D887" i="13"/>
  <c r="D888" i="13"/>
  <c r="G889" i="13"/>
  <c r="G890" i="13"/>
  <c r="G891" i="13"/>
  <c r="D893" i="13"/>
  <c r="E894" i="13"/>
  <c r="E895" i="13"/>
  <c r="G896" i="13"/>
  <c r="C898" i="13"/>
  <c r="C899" i="13"/>
  <c r="D900" i="13"/>
  <c r="E901" i="13"/>
  <c r="G903" i="13"/>
  <c r="C905" i="13"/>
  <c r="D906" i="13"/>
  <c r="E907" i="13"/>
  <c r="E908" i="13"/>
  <c r="G909" i="13"/>
  <c r="C911" i="13"/>
  <c r="C912" i="13"/>
  <c r="D913" i="13"/>
  <c r="G916" i="13"/>
  <c r="D918" i="13"/>
  <c r="F918" i="13" s="1"/>
  <c r="D919" i="13"/>
  <c r="C920" i="13"/>
  <c r="C921" i="13"/>
  <c r="C922" i="13"/>
  <c r="G922" i="13"/>
  <c r="E924" i="13"/>
  <c r="E925" i="13"/>
  <c r="E926" i="13"/>
  <c r="D927" i="13"/>
  <c r="C928" i="13"/>
  <c r="C929" i="13"/>
  <c r="C930" i="13"/>
  <c r="G930" i="13"/>
  <c r="E932" i="13"/>
  <c r="E933" i="13"/>
  <c r="E934" i="13"/>
  <c r="D935" i="13"/>
  <c r="C936" i="13"/>
  <c r="C937" i="13"/>
  <c r="C938" i="13"/>
  <c r="G938" i="13"/>
  <c r="E940" i="13"/>
  <c r="E941" i="13"/>
  <c r="E942" i="13"/>
  <c r="D943" i="13"/>
  <c r="C944" i="13"/>
  <c r="C945" i="13"/>
  <c r="C946" i="13"/>
  <c r="G946" i="13"/>
  <c r="E948" i="13"/>
  <c r="E949" i="13"/>
  <c r="E950" i="13"/>
  <c r="D951" i="13"/>
  <c r="C850" i="13"/>
  <c r="C852" i="13"/>
  <c r="E854" i="13"/>
  <c r="C856" i="13"/>
  <c r="C858" i="13"/>
  <c r="E861" i="13"/>
  <c r="D863" i="13"/>
  <c r="C865" i="13"/>
  <c r="G866" i="13"/>
  <c r="E868" i="13"/>
  <c r="E870" i="13"/>
  <c r="C872" i="13"/>
  <c r="C874" i="13"/>
  <c r="E877" i="13"/>
  <c r="D879" i="13"/>
  <c r="C881" i="13"/>
  <c r="G882" i="13"/>
  <c r="E884" i="13"/>
  <c r="E886" i="13"/>
  <c r="E887" i="13"/>
  <c r="G888" i="13"/>
  <c r="C890" i="13"/>
  <c r="C891" i="13"/>
  <c r="D892" i="13"/>
  <c r="E893" i="13"/>
  <c r="G895" i="13"/>
  <c r="C897" i="13"/>
  <c r="D898" i="13"/>
  <c r="E899" i="13"/>
  <c r="E900" i="13"/>
  <c r="G901" i="13"/>
  <c r="C903" i="13"/>
  <c r="C904" i="13"/>
  <c r="D905" i="13"/>
  <c r="F905" i="13" s="1"/>
  <c r="G908" i="13"/>
  <c r="D910" i="13"/>
  <c r="D911" i="13"/>
  <c r="D912" i="13"/>
  <c r="G913" i="13"/>
  <c r="G914" i="13"/>
  <c r="G915" i="13"/>
  <c r="D917" i="13"/>
  <c r="F917" i="13" s="1"/>
  <c r="E918" i="13"/>
  <c r="E919" i="13"/>
  <c r="D920" i="13"/>
  <c r="F920" i="13" s="1"/>
  <c r="D921" i="13"/>
  <c r="F921" i="13" s="1"/>
  <c r="D922" i="13"/>
  <c r="F922" i="13" s="1"/>
  <c r="C923" i="13"/>
  <c r="G923" i="13"/>
  <c r="G924" i="13"/>
  <c r="G925" i="13"/>
  <c r="E927" i="13"/>
  <c r="D928" i="13"/>
  <c r="F928" i="13" s="1"/>
  <c r="D929" i="13"/>
  <c r="F929" i="13" s="1"/>
  <c r="D930" i="13"/>
  <c r="F930" i="13" s="1"/>
  <c r="C931" i="13"/>
  <c r="G931" i="13"/>
  <c r="G932" i="13"/>
  <c r="G933" i="13"/>
  <c r="E935" i="13"/>
  <c r="D936" i="13"/>
  <c r="F936" i="13" s="1"/>
  <c r="D937" i="13"/>
  <c r="F937" i="13" s="1"/>
  <c r="D938" i="13"/>
  <c r="F938" i="13" s="1"/>
  <c r="C939" i="13"/>
  <c r="G939" i="13"/>
  <c r="G940" i="13"/>
  <c r="G941" i="13"/>
  <c r="E943" i="13"/>
  <c r="D944" i="13"/>
  <c r="F944" i="13" s="1"/>
  <c r="D945" i="13"/>
  <c r="F945" i="13" s="1"/>
  <c r="D946" i="13"/>
  <c r="F946" i="13" s="1"/>
  <c r="C947" i="13"/>
  <c r="G947" i="13"/>
  <c r="G948" i="13"/>
  <c r="G949" i="13"/>
  <c r="E951" i="13"/>
  <c r="D850" i="13"/>
  <c r="F850" i="13" s="1"/>
  <c r="E852" i="13"/>
  <c r="D856" i="13"/>
  <c r="D858" i="13"/>
  <c r="G859" i="13"/>
  <c r="G861" i="13"/>
  <c r="E863" i="13"/>
  <c r="D865" i="13"/>
  <c r="F865" i="13" s="1"/>
  <c r="C867" i="13"/>
  <c r="G868" i="13"/>
  <c r="D872" i="13"/>
  <c r="D874" i="13"/>
  <c r="G875" i="13"/>
  <c r="G877" i="13"/>
  <c r="E879" i="13"/>
  <c r="D881" i="13"/>
  <c r="F881" i="13" s="1"/>
  <c r="C883" i="13"/>
  <c r="G884" i="13"/>
  <c r="G887" i="13"/>
  <c r="C889" i="13"/>
  <c r="D890" i="13"/>
  <c r="E891" i="13"/>
  <c r="E892" i="13"/>
  <c r="G893" i="13"/>
  <c r="C895" i="13"/>
  <c r="C896" i="13"/>
  <c r="D897" i="13"/>
  <c r="F897" i="13" s="1"/>
  <c r="G900" i="13"/>
  <c r="D902" i="13"/>
  <c r="D903" i="13"/>
  <c r="D904" i="13"/>
  <c r="G905" i="13"/>
  <c r="G906" i="13"/>
  <c r="G907" i="13"/>
  <c r="D909" i="13"/>
  <c r="E910" i="13"/>
  <c r="E911" i="13"/>
  <c r="G912" i="13"/>
  <c r="C914" i="13"/>
  <c r="C915" i="13"/>
  <c r="D916" i="13"/>
  <c r="F916" i="13" s="1"/>
  <c r="E917" i="13"/>
  <c r="E920" i="13"/>
  <c r="E921" i="13"/>
  <c r="E922" i="13"/>
  <c r="D923" i="13"/>
  <c r="C924" i="13"/>
  <c r="C925" i="13"/>
  <c r="C926" i="13"/>
  <c r="G926" i="13"/>
  <c r="E928" i="13"/>
  <c r="E929" i="13"/>
  <c r="E930" i="13"/>
  <c r="D931" i="13"/>
  <c r="C932" i="13"/>
  <c r="C933" i="13"/>
  <c r="E848" i="13"/>
  <c r="C851" i="13"/>
  <c r="E853" i="13"/>
  <c r="D855" i="13"/>
  <c r="F855" i="13" s="1"/>
  <c r="C857" i="13"/>
  <c r="G858" i="13"/>
  <c r="E860" i="13"/>
  <c r="E862" i="13"/>
  <c r="C864" i="13"/>
  <c r="C866" i="13"/>
  <c r="E869" i="13"/>
  <c r="D871" i="13"/>
  <c r="F871" i="13" s="1"/>
  <c r="C873" i="13"/>
  <c r="G874" i="13"/>
  <c r="E876" i="13"/>
  <c r="E878" i="13"/>
  <c r="C880" i="13"/>
  <c r="C882" i="13"/>
  <c r="E885" i="13"/>
  <c r="C887" i="13"/>
  <c r="C888" i="13"/>
  <c r="D889" i="13"/>
  <c r="G892" i="13"/>
  <c r="D894" i="13"/>
  <c r="D895" i="13"/>
  <c r="F895" i="13" s="1"/>
  <c r="D896" i="13"/>
  <c r="F896" i="13" s="1"/>
  <c r="G897" i="13"/>
  <c r="G898" i="13"/>
  <c r="G899" i="13"/>
  <c r="D901" i="13"/>
  <c r="F901" i="13" s="1"/>
  <c r="E902" i="13"/>
  <c r="E903" i="13"/>
  <c r="G904" i="13"/>
  <c r="C906" i="13"/>
  <c r="C907" i="13"/>
  <c r="D908" i="13"/>
  <c r="E909" i="13"/>
  <c r="G911" i="13"/>
  <c r="C913" i="13"/>
  <c r="D914" i="13"/>
  <c r="E915" i="13"/>
  <c r="E916" i="13"/>
  <c r="G917" i="13"/>
  <c r="C919" i="13"/>
  <c r="G919" i="13"/>
  <c r="G920" i="13"/>
  <c r="G921" i="13"/>
  <c r="E923" i="13"/>
  <c r="D924" i="13"/>
  <c r="D925" i="13"/>
  <c r="D926" i="13"/>
  <c r="C927" i="13"/>
  <c r="G927" i="13"/>
  <c r="G928" i="13"/>
  <c r="G929" i="13"/>
  <c r="E931" i="13"/>
  <c r="D932" i="13"/>
  <c r="C934" i="13"/>
  <c r="E937" i="13"/>
  <c r="D939" i="13"/>
  <c r="F939" i="13" s="1"/>
  <c r="C941" i="13"/>
  <c r="G942" i="13"/>
  <c r="E944" i="13"/>
  <c r="E946" i="13"/>
  <c r="C948" i="13"/>
  <c r="C950" i="13"/>
  <c r="E952" i="13"/>
  <c r="E953" i="13"/>
  <c r="E954" i="13"/>
  <c r="D955" i="13"/>
  <c r="C956" i="13"/>
  <c r="C957" i="13"/>
  <c r="C958" i="13"/>
  <c r="G958" i="13"/>
  <c r="E960" i="13"/>
  <c r="E961" i="13"/>
  <c r="E962" i="13"/>
  <c r="D963" i="13"/>
  <c r="C964" i="13"/>
  <c r="C965" i="13"/>
  <c r="C966" i="13"/>
  <c r="G966" i="13"/>
  <c r="E968" i="13"/>
  <c r="E969" i="13"/>
  <c r="E970" i="13"/>
  <c r="D971" i="13"/>
  <c r="C972" i="13"/>
  <c r="C973" i="13"/>
  <c r="C974" i="13"/>
  <c r="G974" i="13"/>
  <c r="E976" i="13"/>
  <c r="E977" i="13"/>
  <c r="E978" i="13"/>
  <c r="D979" i="13"/>
  <c r="C980" i="13"/>
  <c r="C981" i="13"/>
  <c r="C982" i="13"/>
  <c r="G982" i="13"/>
  <c r="E984" i="13"/>
  <c r="E985" i="13"/>
  <c r="E986" i="13"/>
  <c r="D987" i="13"/>
  <c r="C988" i="13"/>
  <c r="C989" i="13"/>
  <c r="C990" i="13"/>
  <c r="G990" i="13"/>
  <c r="E992" i="13"/>
  <c r="E993" i="13"/>
  <c r="E994" i="13"/>
  <c r="D934" i="13"/>
  <c r="F934" i="13" s="1"/>
  <c r="G935" i="13"/>
  <c r="G937" i="13"/>
  <c r="E939" i="13"/>
  <c r="D941" i="13"/>
  <c r="C943" i="13"/>
  <c r="G944" i="13"/>
  <c r="D948" i="13"/>
  <c r="F948" i="13" s="1"/>
  <c r="D950" i="13"/>
  <c r="F950" i="13" s="1"/>
  <c r="G951" i="13"/>
  <c r="G952" i="13"/>
  <c r="G953" i="13"/>
  <c r="E955" i="13"/>
  <c r="D956" i="13"/>
  <c r="F956" i="13" s="1"/>
  <c r="D957" i="13"/>
  <c r="F957" i="13" s="1"/>
  <c r="D958" i="13"/>
  <c r="F958" i="13" s="1"/>
  <c r="C959" i="13"/>
  <c r="G959" i="13"/>
  <c r="G960" i="13"/>
  <c r="G961" i="13"/>
  <c r="E963" i="13"/>
  <c r="D964" i="13"/>
  <c r="F964" i="13" s="1"/>
  <c r="D965" i="13"/>
  <c r="F965" i="13" s="1"/>
  <c r="D966" i="13"/>
  <c r="F966" i="13" s="1"/>
  <c r="C967" i="13"/>
  <c r="G967" i="13"/>
  <c r="G968" i="13"/>
  <c r="G969" i="13"/>
  <c r="E971" i="13"/>
  <c r="D972" i="13"/>
  <c r="D973" i="13"/>
  <c r="F973" i="13" s="1"/>
  <c r="D974" i="13"/>
  <c r="F974" i="13" s="1"/>
  <c r="C975" i="13"/>
  <c r="G975" i="13"/>
  <c r="G976" i="13"/>
  <c r="G977" i="13"/>
  <c r="E979" i="13"/>
  <c r="D980" i="13"/>
  <c r="F980" i="13" s="1"/>
  <c r="D981" i="13"/>
  <c r="F981" i="13" s="1"/>
  <c r="D982" i="13"/>
  <c r="F982" i="13" s="1"/>
  <c r="C983" i="13"/>
  <c r="G983" i="13"/>
  <c r="G984" i="13"/>
  <c r="G985" i="13"/>
  <c r="E987" i="13"/>
  <c r="D988" i="13"/>
  <c r="F988" i="13" s="1"/>
  <c r="D989" i="13"/>
  <c r="F989" i="13" s="1"/>
  <c r="D990" i="13"/>
  <c r="F990" i="13" s="1"/>
  <c r="C991" i="13"/>
  <c r="G991" i="13"/>
  <c r="G992" i="13"/>
  <c r="G993" i="13"/>
  <c r="D93" i="12"/>
  <c r="D94" i="12"/>
  <c r="D95" i="12"/>
  <c r="D96" i="12"/>
  <c r="D97" i="12"/>
  <c r="D98" i="12"/>
  <c r="D99" i="12"/>
  <c r="C100" i="12"/>
  <c r="C101" i="12"/>
  <c r="C102" i="12"/>
  <c r="C103" i="12"/>
  <c r="G103" i="12"/>
  <c r="G104" i="12"/>
  <c r="G105" i="12"/>
  <c r="E105" i="12"/>
  <c r="E104" i="12"/>
  <c r="G102" i="12"/>
  <c r="G101" i="12"/>
  <c r="G100" i="12"/>
  <c r="G99" i="12"/>
  <c r="C99" i="12"/>
  <c r="C98" i="12"/>
  <c r="F98" i="12" s="1"/>
  <c r="C97" i="12"/>
  <c r="C96" i="12"/>
  <c r="C95" i="12"/>
  <c r="C94" i="12"/>
  <c r="C93" i="12"/>
  <c r="D994" i="13"/>
  <c r="D993" i="13"/>
  <c r="D992" i="13"/>
  <c r="E991" i="13"/>
  <c r="G989" i="13"/>
  <c r="G988" i="13"/>
  <c r="G987" i="13"/>
  <c r="C987" i="13"/>
  <c r="D986" i="13"/>
  <c r="D985" i="13"/>
  <c r="D984" i="13"/>
  <c r="E983" i="13"/>
  <c r="G981" i="13"/>
  <c r="G980" i="13"/>
  <c r="G979" i="13"/>
  <c r="C979" i="13"/>
  <c r="D978" i="13"/>
  <c r="D977" i="13"/>
  <c r="D976" i="13"/>
  <c r="E975" i="13"/>
  <c r="G973" i="13"/>
  <c r="G972" i="13"/>
  <c r="G971" i="13"/>
  <c r="C971" i="13"/>
  <c r="D970" i="13"/>
  <c r="D969" i="13"/>
  <c r="D968" i="13"/>
  <c r="E967" i="13"/>
  <c r="G965" i="13"/>
  <c r="G964" i="13"/>
  <c r="G963" i="13"/>
  <c r="C963" i="13"/>
  <c r="D962" i="13"/>
  <c r="D961" i="13"/>
  <c r="D960" i="13"/>
  <c r="E959" i="13"/>
  <c r="G957" i="13"/>
  <c r="G956" i="13"/>
  <c r="G955" i="13"/>
  <c r="C955" i="13"/>
  <c r="D954" i="13"/>
  <c r="D953" i="13"/>
  <c r="D952" i="13"/>
  <c r="C951" i="13"/>
  <c r="D949" i="13"/>
  <c r="E947" i="13"/>
  <c r="G945" i="13"/>
  <c r="G943" i="13"/>
  <c r="D942" i="13"/>
  <c r="D940" i="13"/>
  <c r="G936" i="13"/>
  <c r="C935" i="13"/>
  <c r="D933" i="13"/>
  <c r="D105" i="12"/>
  <c r="D104" i="12"/>
  <c r="E103" i="12"/>
  <c r="E102" i="12"/>
  <c r="E101" i="12"/>
  <c r="E100" i="12"/>
  <c r="G98" i="12"/>
  <c r="G97" i="12"/>
  <c r="G96" i="12"/>
  <c r="G95" i="12"/>
  <c r="G94" i="12"/>
  <c r="G93" i="12"/>
  <c r="G994" i="13"/>
  <c r="C994" i="13"/>
  <c r="C993" i="13"/>
  <c r="C992" i="13"/>
  <c r="D991" i="13"/>
  <c r="F991" i="13" s="1"/>
  <c r="E990" i="13"/>
  <c r="E989" i="13"/>
  <c r="E988" i="13"/>
  <c r="G986" i="13"/>
  <c r="C986" i="13"/>
  <c r="C985" i="13"/>
  <c r="C984" i="13"/>
  <c r="D983" i="13"/>
  <c r="F983" i="13" s="1"/>
  <c r="E982" i="13"/>
  <c r="E981" i="13"/>
  <c r="E980" i="13"/>
  <c r="G978" i="13"/>
  <c r="C978" i="13"/>
  <c r="C977" i="13"/>
  <c r="C976" i="13"/>
  <c r="D975" i="13"/>
  <c r="F975" i="13" s="1"/>
  <c r="E974" i="13"/>
  <c r="E973" i="13"/>
  <c r="E972" i="13"/>
  <c r="G970" i="13"/>
  <c r="C970" i="13"/>
  <c r="C969" i="13"/>
  <c r="C968" i="13"/>
  <c r="D967" i="13"/>
  <c r="F967" i="13" s="1"/>
  <c r="E966" i="13"/>
  <c r="E965" i="13"/>
  <c r="E964" i="13"/>
  <c r="G962" i="13"/>
  <c r="C962" i="13"/>
  <c r="C961" i="13"/>
  <c r="C960" i="13"/>
  <c r="D959" i="13"/>
  <c r="F959" i="13" s="1"/>
  <c r="E958" i="13"/>
  <c r="E957" i="13"/>
  <c r="E956" i="13"/>
  <c r="G954" i="13"/>
  <c r="C954" i="13"/>
  <c r="C953" i="13"/>
  <c r="C952" i="13"/>
  <c r="G950" i="13"/>
  <c r="C949" i="13"/>
  <c r="D947" i="13"/>
  <c r="F947" i="13" s="1"/>
  <c r="E945" i="13"/>
  <c r="C942" i="13"/>
  <c r="C940" i="13"/>
  <c r="E938" i="13"/>
  <c r="E936" i="13"/>
  <c r="G934" i="13"/>
  <c r="C105" i="12"/>
  <c r="C104" i="12"/>
  <c r="D103" i="12"/>
  <c r="D102" i="12"/>
  <c r="D101" i="12"/>
  <c r="D100" i="12"/>
  <c r="E99" i="12"/>
  <c r="E98" i="12"/>
  <c r="E97" i="12"/>
  <c r="E96" i="12"/>
  <c r="E95" i="12"/>
  <c r="E94" i="12"/>
  <c r="E93" i="12"/>
  <c r="C87" i="12"/>
  <c r="C24" i="12"/>
  <c r="E25" i="12"/>
  <c r="J37" i="10" a="1"/>
  <c r="J37" i="10" s="1"/>
  <c r="M1044" i="8"/>
  <c r="M1045" i="8" s="1"/>
  <c r="M1046" i="8" s="1"/>
  <c r="M1047" i="8" s="1"/>
  <c r="M1048" i="8" s="1"/>
  <c r="M1049" i="8" s="1"/>
  <c r="M1050" i="8" s="1"/>
  <c r="M1051" i="8" s="1"/>
  <c r="M1052" i="8" s="1"/>
  <c r="M1053" i="8" s="1"/>
  <c r="M1054" i="8" s="1"/>
  <c r="M1055" i="8" s="1"/>
  <c r="M1056" i="8" s="1"/>
  <c r="M1057" i="8" s="1"/>
  <c r="M1058" i="8" s="1"/>
  <c r="M1059" i="8" s="1"/>
  <c r="M1060" i="8" s="1"/>
  <c r="M1061" i="8" s="1"/>
  <c r="M1062" i="8" s="1"/>
  <c r="M1063" i="8" s="1"/>
  <c r="M1064" i="8" s="1"/>
  <c r="M1065" i="8" s="1"/>
  <c r="M1066" i="8" s="1"/>
  <c r="M1067" i="8" s="1"/>
  <c r="M1068" i="8" s="1"/>
  <c r="M1069" i="8" s="1"/>
  <c r="M1070" i="8" s="1"/>
  <c r="M1071" i="8" s="1"/>
  <c r="M1072" i="8" s="1"/>
  <c r="M1073" i="8" s="1"/>
  <c r="M1074" i="8" s="1"/>
  <c r="M1075" i="8" s="1"/>
  <c r="M1076" i="8" s="1"/>
  <c r="M1077" i="8" s="1"/>
  <c r="M1078" i="8" s="1"/>
  <c r="M1079" i="8" s="1"/>
  <c r="M1080" i="8" s="1"/>
  <c r="M1081" i="8" s="1"/>
  <c r="M1082" i="8" s="1"/>
  <c r="M1083" i="8" s="1"/>
  <c r="M1084" i="8" s="1"/>
  <c r="M1085" i="8" s="1"/>
  <c r="M1086" i="8" s="1"/>
  <c r="M1087" i="8" s="1"/>
  <c r="M1088" i="8" s="1"/>
  <c r="M1089" i="8" s="1"/>
  <c r="M1090" i="8" s="1"/>
  <c r="M1091" i="8" s="1"/>
  <c r="M1092" i="8" s="1"/>
  <c r="M1093" i="8" s="1"/>
  <c r="M1094" i="8" s="1"/>
  <c r="M1095" i="8" s="1"/>
  <c r="M1096" i="8" s="1"/>
  <c r="M1097" i="8" s="1"/>
  <c r="M1098" i="8" s="1"/>
  <c r="M1099" i="8" s="1"/>
  <c r="M1100" i="8" s="1"/>
  <c r="M1101" i="8" s="1"/>
  <c r="M1102" i="8" s="1"/>
  <c r="M1103" i="8" s="1"/>
  <c r="M1104" i="8" s="1"/>
  <c r="M1105" i="8" s="1"/>
  <c r="M1106" i="8" s="1"/>
  <c r="M1107" i="8" s="1"/>
  <c r="M1108" i="8" s="1"/>
  <c r="M1109" i="8" s="1"/>
  <c r="M1110" i="8" s="1"/>
  <c r="M1111" i="8" s="1"/>
  <c r="M1112" i="8" s="1"/>
  <c r="M1113" i="8" s="1"/>
  <c r="M1114" i="8" s="1"/>
  <c r="M1115" i="8" s="1"/>
  <c r="M1116" i="8" s="1"/>
  <c r="M1117" i="8" s="1"/>
  <c r="M1118" i="8" s="1"/>
  <c r="M1119" i="8" s="1"/>
  <c r="M1120" i="8" s="1"/>
  <c r="M1121" i="8" s="1"/>
  <c r="M1122" i="8" s="1"/>
  <c r="M1123" i="8" s="1"/>
  <c r="M1124" i="8" s="1"/>
  <c r="M1125" i="8" s="1"/>
  <c r="M1126" i="8" s="1"/>
  <c r="M1127" i="8" s="1"/>
  <c r="M1128" i="8" s="1"/>
  <c r="M1129" i="8" s="1"/>
  <c r="M1130" i="8" s="1"/>
  <c r="M1131" i="8" s="1"/>
  <c r="M1132" i="8" s="1"/>
  <c r="M1133" i="8" s="1"/>
  <c r="M1134" i="8" s="1"/>
  <c r="M1135" i="8" s="1"/>
  <c r="M1136" i="8" s="1"/>
  <c r="M1137" i="8" s="1"/>
  <c r="M1138" i="8" s="1"/>
  <c r="M1139" i="8" s="1"/>
  <c r="M1140" i="8" s="1"/>
  <c r="M1141" i="8" s="1"/>
  <c r="M1142" i="8" s="1"/>
  <c r="M1143" i="8" s="1"/>
  <c r="M1144" i="8" s="1"/>
  <c r="M1145" i="8" s="1"/>
  <c r="M1146" i="8" s="1"/>
  <c r="M1147" i="8" s="1"/>
  <c r="M1148" i="8" s="1"/>
  <c r="M1149" i="8" s="1"/>
  <c r="M1150" i="8" s="1"/>
  <c r="M1151" i="8" s="1"/>
  <c r="M1152" i="8" s="1"/>
  <c r="M1153" i="8" s="1"/>
  <c r="M1154" i="8" s="1"/>
  <c r="M1155" i="8" s="1"/>
  <c r="M1156" i="8" s="1"/>
  <c r="M1157" i="8" s="1"/>
  <c r="M1158" i="8" s="1"/>
  <c r="M1159" i="8" s="1"/>
  <c r="M1160" i="8" s="1"/>
  <c r="M1161" i="8" s="1"/>
  <c r="M1162" i="8" s="1"/>
  <c r="M1163" i="8" s="1"/>
  <c r="M1164" i="8" s="1"/>
  <c r="M1165" i="8" s="1"/>
  <c r="M1166" i="8" s="1"/>
  <c r="M1167" i="8" s="1"/>
  <c r="M1168" i="8" s="1"/>
  <c r="M1169" i="8" s="1"/>
  <c r="M1170" i="8" s="1"/>
  <c r="M1171" i="8" s="1"/>
  <c r="M1172" i="8" s="1"/>
  <c r="M1173" i="8" s="1"/>
  <c r="M1174" i="8" s="1"/>
  <c r="M1175" i="8" s="1"/>
  <c r="M1176" i="8" s="1"/>
  <c r="M1177" i="8" s="1"/>
  <c r="M1178" i="8" s="1"/>
  <c r="M1179" i="8" s="1"/>
  <c r="M1180" i="8" s="1"/>
  <c r="M1181" i="8" s="1"/>
  <c r="M1182" i="8" s="1"/>
  <c r="M1183" i="8" s="1"/>
  <c r="M1184" i="8" s="1"/>
  <c r="M1185" i="8" s="1"/>
  <c r="M1186" i="8" s="1"/>
  <c r="M1187" i="8" s="1"/>
  <c r="M1188" i="8" s="1"/>
  <c r="M1189" i="8" s="1"/>
  <c r="M1190" i="8" s="1"/>
  <c r="M1191" i="8" s="1"/>
  <c r="M1192" i="8" s="1"/>
  <c r="M1193" i="8" s="1"/>
  <c r="M1194" i="8" s="1"/>
  <c r="M1195" i="8" s="1"/>
  <c r="M1196" i="8" s="1"/>
  <c r="M1197" i="8" s="1"/>
  <c r="M1198" i="8" s="1"/>
  <c r="M1199" i="8" s="1"/>
  <c r="M1200" i="8" s="1"/>
  <c r="M1201" i="8" s="1"/>
  <c r="M1202" i="8" s="1"/>
  <c r="M1203" i="8" s="1"/>
  <c r="M1204" i="8" s="1"/>
  <c r="M1205" i="8" s="1"/>
  <c r="M1206" i="8" s="1"/>
  <c r="M1207" i="8" s="1"/>
  <c r="M1208" i="8" s="1"/>
  <c r="M1209" i="8" s="1"/>
  <c r="M1210" i="8" s="1"/>
  <c r="M1211" i="8" s="1"/>
  <c r="M1212" i="8" s="1"/>
  <c r="M1213" i="8" s="1"/>
  <c r="M1214" i="8" s="1"/>
  <c r="M1215" i="8" s="1"/>
  <c r="M1216" i="8" s="1"/>
  <c r="M1217" i="8" s="1"/>
  <c r="M1218" i="8" s="1"/>
  <c r="F55" i="10"/>
  <c r="F54" i="10"/>
  <c r="O695" i="8"/>
  <c r="O696" i="8" s="1"/>
  <c r="O697" i="8" s="1"/>
  <c r="O698" i="8" s="1"/>
  <c r="O699" i="8" s="1"/>
  <c r="O700" i="8" s="1"/>
  <c r="O701" i="8" s="1"/>
  <c r="O702" i="8" s="1"/>
  <c r="O703" i="8" s="1"/>
  <c r="O704" i="8" s="1"/>
  <c r="O705" i="8" s="1"/>
  <c r="O706" i="8" s="1"/>
  <c r="O707" i="8" s="1"/>
  <c r="O708" i="8" s="1"/>
  <c r="O709" i="8" s="1"/>
  <c r="O710" i="8" s="1"/>
  <c r="O711" i="8" s="1"/>
  <c r="O712" i="8" s="1"/>
  <c r="O713" i="8" s="1"/>
  <c r="O714" i="8" s="1"/>
  <c r="O715" i="8" s="1"/>
  <c r="O716" i="8" s="1"/>
  <c r="O717" i="8" s="1"/>
  <c r="O718" i="8" s="1"/>
  <c r="O719" i="8" s="1"/>
  <c r="O720" i="8" s="1"/>
  <c r="O721" i="8" s="1"/>
  <c r="O722" i="8" s="1"/>
  <c r="O723" i="8" s="1"/>
  <c r="O724" i="8" s="1"/>
  <c r="O725" i="8" s="1"/>
  <c r="O726" i="8" s="1"/>
  <c r="O727" i="8" s="1"/>
  <c r="O728" i="8" s="1"/>
  <c r="O729" i="8" s="1"/>
  <c r="O730" i="8" s="1"/>
  <c r="O731" i="8" s="1"/>
  <c r="O732" i="8" s="1"/>
  <c r="O733" i="8" s="1"/>
  <c r="O734" i="8" s="1"/>
  <c r="O735" i="8" s="1"/>
  <c r="O736" i="8" s="1"/>
  <c r="O737" i="8" s="1"/>
  <c r="O738" i="8" s="1"/>
  <c r="O739" i="8" s="1"/>
  <c r="O740" i="8" s="1"/>
  <c r="O741" i="8" s="1"/>
  <c r="O742" i="8" s="1"/>
  <c r="O743" i="8" s="1"/>
  <c r="O744" i="8" s="1"/>
  <c r="O745" i="8" s="1"/>
  <c r="O746" i="8" s="1"/>
  <c r="O747" i="8" s="1"/>
  <c r="O748" i="8" s="1"/>
  <c r="O749" i="8" s="1"/>
  <c r="O750" i="8" s="1"/>
  <c r="O751" i="8" s="1"/>
  <c r="O752" i="8" s="1"/>
  <c r="O753" i="8" s="1"/>
  <c r="O754" i="8" s="1"/>
  <c r="O755" i="8" s="1"/>
  <c r="O756" i="8" s="1"/>
  <c r="O757" i="8" s="1"/>
  <c r="O758" i="8" s="1"/>
  <c r="O759" i="8" s="1"/>
  <c r="O760" i="8" s="1"/>
  <c r="O761" i="8" s="1"/>
  <c r="O762" i="8" s="1"/>
  <c r="O763" i="8" s="1"/>
  <c r="O764" i="8" s="1"/>
  <c r="O765" i="8" s="1"/>
  <c r="O766" i="8" s="1"/>
  <c r="O767" i="8" s="1"/>
  <c r="O768" i="8" s="1"/>
  <c r="O769" i="8" s="1"/>
  <c r="O770" i="8" s="1"/>
  <c r="O771" i="8" s="1"/>
  <c r="O772" i="8" s="1"/>
  <c r="O773" i="8" s="1"/>
  <c r="O774" i="8" s="1"/>
  <c r="O775" i="8" s="1"/>
  <c r="O776" i="8" s="1"/>
  <c r="O777" i="8" s="1"/>
  <c r="O778" i="8" s="1"/>
  <c r="O779" i="8" s="1"/>
  <c r="O780" i="8" s="1"/>
  <c r="O781" i="8" s="1"/>
  <c r="O782" i="8" s="1"/>
  <c r="O783" i="8" s="1"/>
  <c r="O784" i="8" s="1"/>
  <c r="O785" i="8" s="1"/>
  <c r="O786" i="8" s="1"/>
  <c r="O787" i="8" s="1"/>
  <c r="O788" i="8" s="1"/>
  <c r="O789" i="8" s="1"/>
  <c r="O790" i="8" s="1"/>
  <c r="O791" i="8" s="1"/>
  <c r="N942" i="8"/>
  <c r="N943" i="8" s="1"/>
  <c r="N944" i="8" s="1"/>
  <c r="N945" i="8" s="1"/>
  <c r="N946" i="8" s="1"/>
  <c r="N947" i="8" s="1"/>
  <c r="N948" i="8" s="1"/>
  <c r="N949" i="8" s="1"/>
  <c r="N950" i="8" s="1"/>
  <c r="N951" i="8" s="1"/>
  <c r="N952" i="8" s="1"/>
  <c r="N953" i="8" s="1"/>
  <c r="N954" i="8" s="1"/>
  <c r="N955" i="8" s="1"/>
  <c r="N956" i="8" s="1"/>
  <c r="N957" i="8" s="1"/>
  <c r="N958" i="8" s="1"/>
  <c r="N959" i="8" s="1"/>
  <c r="N960" i="8" s="1"/>
  <c r="N961" i="8" s="1"/>
  <c r="N962" i="8" s="1"/>
  <c r="N963" i="8" s="1"/>
  <c r="N964" i="8" s="1"/>
  <c r="N965" i="8" s="1"/>
  <c r="N966" i="8" s="1"/>
  <c r="N967" i="8" s="1"/>
  <c r="N968" i="8" s="1"/>
  <c r="N969" i="8" s="1"/>
  <c r="N970" i="8" s="1"/>
  <c r="N971" i="8" s="1"/>
  <c r="N972" i="8" s="1"/>
  <c r="N973" i="8" s="1"/>
  <c r="N974" i="8" s="1"/>
  <c r="N975" i="8" s="1"/>
  <c r="N976" i="8" s="1"/>
  <c r="N977" i="8" s="1"/>
  <c r="N978" i="8" s="1"/>
  <c r="N979" i="8" s="1"/>
  <c r="N980" i="8" s="1"/>
  <c r="N981" i="8" s="1"/>
  <c r="N982" i="8" s="1"/>
  <c r="N983" i="8" s="1"/>
  <c r="N984" i="8" s="1"/>
  <c r="N985" i="8" s="1"/>
  <c r="N986" i="8" s="1"/>
  <c r="N987" i="8" s="1"/>
  <c r="N988" i="8" s="1"/>
  <c r="N989" i="8" s="1"/>
  <c r="N990" i="8" s="1"/>
  <c r="N991" i="8" s="1"/>
  <c r="N992" i="8" s="1"/>
  <c r="N993" i="8" s="1"/>
  <c r="N994" i="8" s="1"/>
  <c r="N995" i="8" s="1"/>
  <c r="N996" i="8" s="1"/>
  <c r="N997" i="8" s="1"/>
  <c r="N998" i="8" s="1"/>
  <c r="N999" i="8" s="1"/>
  <c r="N1000" i="8" s="1"/>
  <c r="N1001" i="8" s="1"/>
  <c r="N1002" i="8" s="1"/>
  <c r="N1003" i="8" s="1"/>
  <c r="N1004" i="8" s="1"/>
  <c r="N1005" i="8" s="1"/>
  <c r="N1006" i="8" s="1"/>
  <c r="N1007" i="8" s="1"/>
  <c r="N1008" i="8" s="1"/>
  <c r="N1009" i="8" s="1"/>
  <c r="N1010" i="8" s="1"/>
  <c r="N1011" i="8" s="1"/>
  <c r="N1012" i="8" s="1"/>
  <c r="N1013" i="8" s="1"/>
  <c r="N1014" i="8" s="1"/>
  <c r="N1015" i="8" s="1"/>
  <c r="N1016" i="8" s="1"/>
  <c r="N1017" i="8" s="1"/>
  <c r="N1018" i="8" s="1"/>
  <c r="N1019" i="8" s="1"/>
  <c r="N1020" i="8" s="1"/>
  <c r="N1021" i="8" s="1"/>
  <c r="N1022" i="8" s="1"/>
  <c r="N1023" i="8" s="1"/>
  <c r="N1024" i="8" s="1"/>
  <c r="N1025" i="8" s="1"/>
  <c r="N1026" i="8" s="1"/>
  <c r="N1027" i="8" s="1"/>
  <c r="N1028" i="8" s="1"/>
  <c r="N1029" i="8" s="1"/>
  <c r="N1030" i="8" s="1"/>
  <c r="N1031" i="8" s="1"/>
  <c r="N1032" i="8" s="1"/>
  <c r="N1033" i="8" s="1"/>
  <c r="N1034" i="8" s="1"/>
  <c r="N1035" i="8" s="1"/>
  <c r="N1036" i="8" s="1"/>
  <c r="N1037" i="8" s="1"/>
  <c r="N1038" i="8" s="1"/>
  <c r="N1039" i="8" s="1"/>
  <c r="N1040" i="8" s="1"/>
  <c r="N1041" i="8" s="1"/>
  <c r="N1042" i="8" s="1"/>
  <c r="G55" i="10"/>
  <c r="G54" i="10"/>
  <c r="F53" i="10"/>
  <c r="F16" i="10"/>
  <c r="E10" i="10"/>
  <c r="G10" i="10" s="1"/>
  <c r="E21" i="10"/>
  <c r="G21" i="10" s="1"/>
  <c r="E16" i="10"/>
  <c r="G16" i="10" s="1"/>
  <c r="F10" i="10"/>
  <c r="G92" i="12"/>
  <c r="G777" i="13"/>
  <c r="G776" i="13"/>
  <c r="C776" i="13"/>
  <c r="C775" i="13"/>
  <c r="C774" i="13"/>
  <c r="C773" i="13"/>
  <c r="D772" i="13"/>
  <c r="D771" i="13"/>
  <c r="D770" i="13"/>
  <c r="D769" i="13"/>
  <c r="E768" i="13"/>
  <c r="E767" i="13"/>
  <c r="C766" i="13"/>
  <c r="G764" i="13"/>
  <c r="G763" i="13"/>
  <c r="D762" i="13"/>
  <c r="C761" i="13"/>
  <c r="C760" i="13"/>
  <c r="E758" i="13"/>
  <c r="D757" i="13"/>
  <c r="D756" i="13"/>
  <c r="G754" i="13"/>
  <c r="G752" i="13"/>
  <c r="C751" i="13"/>
  <c r="C746" i="13"/>
  <c r="G743" i="13"/>
  <c r="C741" i="13"/>
  <c r="E738" i="13"/>
  <c r="D736" i="13"/>
  <c r="E733" i="13"/>
  <c r="C731" i="13"/>
  <c r="E724" i="13"/>
  <c r="E719" i="13"/>
  <c r="E92" i="12"/>
  <c r="E777" i="13"/>
  <c r="G775" i="13"/>
  <c r="G774" i="13"/>
  <c r="G773" i="13"/>
  <c r="G772" i="13"/>
  <c r="C772" i="13"/>
  <c r="C771" i="13"/>
  <c r="C770" i="13"/>
  <c r="C769" i="13"/>
  <c r="D768" i="13"/>
  <c r="C767" i="13"/>
  <c r="G765" i="13"/>
  <c r="D763" i="13"/>
  <c r="C762" i="13"/>
  <c r="G760" i="13"/>
  <c r="E759" i="13"/>
  <c r="D758" i="13"/>
  <c r="C757" i="13"/>
  <c r="G755" i="13"/>
  <c r="E754" i="13"/>
  <c r="G750" i="13"/>
  <c r="E748" i="13"/>
  <c r="G745" i="13"/>
  <c r="D743" i="13"/>
  <c r="G740" i="13"/>
  <c r="D738" i="13"/>
  <c r="G735" i="13"/>
  <c r="D733" i="13"/>
  <c r="G730" i="13"/>
  <c r="D728" i="13"/>
  <c r="D723" i="13"/>
  <c r="D718" i="13"/>
  <c r="D92" i="12"/>
  <c r="D777" i="13"/>
  <c r="E776" i="13"/>
  <c r="E775" i="13"/>
  <c r="E774" i="13"/>
  <c r="E773" i="13"/>
  <c r="G771" i="13"/>
  <c r="G770" i="13"/>
  <c r="G769" i="13"/>
  <c r="G768" i="13"/>
  <c r="C768" i="13"/>
  <c r="G766" i="13"/>
  <c r="E765" i="13"/>
  <c r="D764" i="13"/>
  <c r="C763" i="13"/>
  <c r="G761" i="13"/>
  <c r="E760" i="13"/>
  <c r="D759" i="13"/>
  <c r="C758" i="13"/>
  <c r="E755" i="13"/>
  <c r="G753" i="13"/>
  <c r="C752" i="13"/>
  <c r="G749" i="13"/>
  <c r="E747" i="13"/>
  <c r="G744" i="13"/>
  <c r="D742" i="13"/>
  <c r="C740" i="13"/>
  <c r="D737" i="13"/>
  <c r="G734" i="13"/>
  <c r="E732" i="13"/>
  <c r="G729" i="13"/>
  <c r="C727" i="13"/>
  <c r="C722" i="13"/>
  <c r="D697" i="13"/>
  <c r="D698" i="13"/>
  <c r="D699" i="13"/>
  <c r="C700" i="13"/>
  <c r="C701" i="13"/>
  <c r="C702" i="13"/>
  <c r="C703" i="13"/>
  <c r="C704" i="13"/>
  <c r="G704" i="13"/>
  <c r="G705" i="13"/>
  <c r="G706" i="13"/>
  <c r="G707" i="13"/>
  <c r="E709" i="13"/>
  <c r="E710" i="13"/>
  <c r="E711" i="13"/>
  <c r="E712" i="13"/>
  <c r="D713" i="13"/>
  <c r="D714" i="13"/>
  <c r="D715" i="13"/>
  <c r="D716" i="13"/>
  <c r="C717" i="13"/>
  <c r="C718" i="13"/>
  <c r="C719" i="13"/>
  <c r="C720" i="13"/>
  <c r="G720" i="13"/>
  <c r="G721" i="13"/>
  <c r="G722" i="13"/>
  <c r="G723" i="13"/>
  <c r="E725" i="13"/>
  <c r="E726" i="13"/>
  <c r="E727" i="13"/>
  <c r="E728" i="13"/>
  <c r="D729" i="13"/>
  <c r="D730" i="13"/>
  <c r="D731" i="13"/>
  <c r="D732" i="13"/>
  <c r="C733" i="13"/>
  <c r="C734" i="13"/>
  <c r="C735" i="13"/>
  <c r="C736" i="13"/>
  <c r="G736" i="13"/>
  <c r="G737" i="13"/>
  <c r="G738" i="13"/>
  <c r="G739" i="13"/>
  <c r="E741" i="13"/>
  <c r="E742" i="13"/>
  <c r="E743" i="13"/>
  <c r="E744" i="13"/>
  <c r="D745" i="13"/>
  <c r="D746" i="13"/>
  <c r="F746" i="13" s="1"/>
  <c r="D747" i="13"/>
  <c r="D748" i="13"/>
  <c r="C749" i="13"/>
  <c r="C750" i="13"/>
  <c r="G697" i="13"/>
  <c r="C699" i="13"/>
  <c r="D700" i="13"/>
  <c r="E701" i="13"/>
  <c r="G702" i="13"/>
  <c r="D704" i="13"/>
  <c r="F704" i="13" s="1"/>
  <c r="D705" i="13"/>
  <c r="E706" i="13"/>
  <c r="C708" i="13"/>
  <c r="C709" i="13"/>
  <c r="D710" i="13"/>
  <c r="G711" i="13"/>
  <c r="G712" i="13"/>
  <c r="C714" i="13"/>
  <c r="E715" i="13"/>
  <c r="G717" i="13"/>
  <c r="D719" i="13"/>
  <c r="E720" i="13"/>
  <c r="E721" i="13"/>
  <c r="C723" i="13"/>
  <c r="F723" i="13" s="1"/>
  <c r="D724" i="13"/>
  <c r="D725" i="13"/>
  <c r="G726" i="13"/>
  <c r="C728" i="13"/>
  <c r="C729" i="13"/>
  <c r="E730" i="13"/>
  <c r="G731" i="13"/>
  <c r="G732" i="13"/>
  <c r="D734" i="13"/>
  <c r="E735" i="13"/>
  <c r="C738" i="13"/>
  <c r="D739" i="13"/>
  <c r="E740" i="13"/>
  <c r="G741" i="13"/>
  <c r="C743" i="13"/>
  <c r="D744" i="13"/>
  <c r="E745" i="13"/>
  <c r="G746" i="13"/>
  <c r="C748" i="13"/>
  <c r="D749" i="13"/>
  <c r="E750" i="13"/>
  <c r="E751" i="13"/>
  <c r="E752" i="13"/>
  <c r="D753" i="13"/>
  <c r="D754" i="13"/>
  <c r="C698" i="13"/>
  <c r="E699" i="13"/>
  <c r="E700" i="13"/>
  <c r="G701" i="13"/>
  <c r="D703" i="13"/>
  <c r="E704" i="13"/>
  <c r="E705" i="13"/>
  <c r="C707" i="13"/>
  <c r="D708" i="13"/>
  <c r="D709" i="13"/>
  <c r="G710" i="13"/>
  <c r="C712" i="13"/>
  <c r="C713" i="13"/>
  <c r="E714" i="13"/>
  <c r="G715" i="13"/>
  <c r="C697" i="13"/>
  <c r="E698" i="13"/>
  <c r="G700" i="13"/>
  <c r="D702" i="13"/>
  <c r="F702" i="13" s="1"/>
  <c r="E703" i="13"/>
  <c r="C706" i="13"/>
  <c r="D707" i="13"/>
  <c r="E708" i="13"/>
  <c r="G709" i="13"/>
  <c r="C711" i="13"/>
  <c r="D712" i="13"/>
  <c r="E713" i="13"/>
  <c r="G714" i="13"/>
  <c r="C716" i="13"/>
  <c r="D717" i="13"/>
  <c r="F717" i="13" s="1"/>
  <c r="E718" i="13"/>
  <c r="G719" i="13"/>
  <c r="C721" i="13"/>
  <c r="D722" i="13"/>
  <c r="E723" i="13"/>
  <c r="G724" i="13"/>
  <c r="C726" i="13"/>
  <c r="D727" i="13"/>
  <c r="E697" i="13"/>
  <c r="G698" i="13"/>
  <c r="G699" i="13"/>
  <c r="D701" i="13"/>
  <c r="F701" i="13" s="1"/>
  <c r="E702" i="13"/>
  <c r="G703" i="13"/>
  <c r="C705" i="13"/>
  <c r="D706" i="13"/>
  <c r="E707" i="13"/>
  <c r="G708" i="13"/>
  <c r="C710" i="13"/>
  <c r="D711" i="13"/>
  <c r="G713" i="13"/>
  <c r="C715" i="13"/>
  <c r="F715" i="13" s="1"/>
  <c r="E716" i="13"/>
  <c r="E717" i="13"/>
  <c r="G718" i="13"/>
  <c r="D720" i="13"/>
  <c r="D721" i="13"/>
  <c r="F721" i="13" s="1"/>
  <c r="E722" i="13"/>
  <c r="C724" i="13"/>
  <c r="C725" i="13"/>
  <c r="D726" i="13"/>
  <c r="F726" i="13" s="1"/>
  <c r="G727" i="13"/>
  <c r="G728" i="13"/>
  <c r="C730" i="13"/>
  <c r="E731" i="13"/>
  <c r="G733" i="13"/>
  <c r="D735" i="13"/>
  <c r="E736" i="13"/>
  <c r="E737" i="13"/>
  <c r="C739" i="13"/>
  <c r="D740" i="13"/>
  <c r="F740" i="13" s="1"/>
  <c r="D741" i="13"/>
  <c r="G742" i="13"/>
  <c r="C744" i="13"/>
  <c r="C745" i="13"/>
  <c r="E746" i="13"/>
  <c r="G747" i="13"/>
  <c r="G748" i="13"/>
  <c r="D750" i="13"/>
  <c r="F750" i="13" s="1"/>
  <c r="D751" i="13"/>
  <c r="D752" i="13"/>
  <c r="C753" i="13"/>
  <c r="C754" i="13"/>
  <c r="C755" i="13"/>
  <c r="C756" i="13"/>
  <c r="G756" i="13"/>
  <c r="G757" i="13"/>
  <c r="G758" i="13"/>
  <c r="G759" i="13"/>
  <c r="E761" i="13"/>
  <c r="E762" i="13"/>
  <c r="E763" i="13"/>
  <c r="E764" i="13"/>
  <c r="D765" i="13"/>
  <c r="D766" i="13"/>
  <c r="F766" i="13" s="1"/>
  <c r="D767" i="13"/>
  <c r="C92" i="12"/>
  <c r="F92" i="12" s="1"/>
  <c r="C777" i="13"/>
  <c r="D776" i="13"/>
  <c r="D775" i="13"/>
  <c r="D774" i="13"/>
  <c r="D773" i="13"/>
  <c r="E772" i="13"/>
  <c r="E771" i="13"/>
  <c r="E770" i="13"/>
  <c r="E769" i="13"/>
  <c r="G767" i="13"/>
  <c r="E766" i="13"/>
  <c r="C765" i="13"/>
  <c r="C764" i="13"/>
  <c r="G762" i="13"/>
  <c r="D761" i="13"/>
  <c r="D760" i="13"/>
  <c r="C759" i="13"/>
  <c r="E757" i="13"/>
  <c r="E756" i="13"/>
  <c r="D755" i="13"/>
  <c r="E753" i="13"/>
  <c r="G751" i="13"/>
  <c r="E749" i="13"/>
  <c r="C747" i="13"/>
  <c r="C742" i="13"/>
  <c r="E739" i="13"/>
  <c r="C737" i="13"/>
  <c r="E734" i="13"/>
  <c r="C732" i="13"/>
  <c r="E729" i="13"/>
  <c r="G725" i="13"/>
  <c r="O877" i="8"/>
  <c r="O878" i="8" s="1"/>
  <c r="O879" i="8" s="1"/>
  <c r="O880" i="8" s="1"/>
  <c r="O881" i="8" s="1"/>
  <c r="O882" i="8" s="1"/>
  <c r="O883" i="8" s="1"/>
  <c r="O884" i="8" s="1"/>
  <c r="O885" i="8" s="1"/>
  <c r="O886" i="8" s="1"/>
  <c r="O887" i="8" s="1"/>
  <c r="O888" i="8" s="1"/>
  <c r="O889" i="8" s="1"/>
  <c r="O890" i="8" s="1"/>
  <c r="O891" i="8" s="1"/>
  <c r="O892" i="8" s="1"/>
  <c r="O893" i="8" s="1"/>
  <c r="O894" i="8" s="1"/>
  <c r="O895" i="8" s="1"/>
  <c r="O896" i="8" s="1"/>
  <c r="O897" i="8" s="1"/>
  <c r="O898" i="8" s="1"/>
  <c r="O899" i="8" s="1"/>
  <c r="O900" i="8" s="1"/>
  <c r="O901" i="8" s="1"/>
  <c r="O902" i="8" s="1"/>
  <c r="O903" i="8" s="1"/>
  <c r="O904" i="8" s="1"/>
  <c r="O905" i="8" s="1"/>
  <c r="O906" i="8" s="1"/>
  <c r="O907" i="8" s="1"/>
  <c r="O908" i="8" s="1"/>
  <c r="O909" i="8" s="1"/>
  <c r="O910" i="8" s="1"/>
  <c r="O911" i="8" s="1"/>
  <c r="O912" i="8" s="1"/>
  <c r="O913" i="8" s="1"/>
  <c r="O914" i="8" s="1"/>
  <c r="O915" i="8" s="1"/>
  <c r="O916" i="8" s="1"/>
  <c r="O917" i="8" s="1"/>
  <c r="O918" i="8" s="1"/>
  <c r="O919" i="8" s="1"/>
  <c r="O920" i="8" s="1"/>
  <c r="O921" i="8" s="1"/>
  <c r="O922" i="8" s="1"/>
  <c r="O923" i="8" s="1"/>
  <c r="O924" i="8" s="1"/>
  <c r="O925" i="8" s="1"/>
  <c r="O926" i="8" s="1"/>
  <c r="O927" i="8" s="1"/>
  <c r="O928" i="8" s="1"/>
  <c r="O929" i="8" s="1"/>
  <c r="O930" i="8" s="1"/>
  <c r="O931" i="8" s="1"/>
  <c r="O932" i="8" s="1"/>
  <c r="O933" i="8" s="1"/>
  <c r="O934" i="8" s="1"/>
  <c r="O935" i="8" s="1"/>
  <c r="O936" i="8" s="1"/>
  <c r="O937" i="8" s="1"/>
  <c r="O938" i="8" s="1"/>
  <c r="O939" i="8" s="1"/>
  <c r="O940" i="8" s="1"/>
  <c r="G53" i="10"/>
  <c r="L35" i="10" a="1"/>
  <c r="L35" i="10" s="1"/>
  <c r="D90" i="12"/>
  <c r="C91" i="12"/>
  <c r="C90" i="12"/>
  <c r="G91" i="12"/>
  <c r="G90" i="12"/>
  <c r="D91" i="12"/>
  <c r="F91" i="12" s="1"/>
  <c r="E91" i="12"/>
  <c r="E90" i="12"/>
  <c r="E694" i="13"/>
  <c r="E695" i="13"/>
  <c r="E696" i="13"/>
  <c r="G694" i="13"/>
  <c r="G695" i="13"/>
  <c r="G696" i="13"/>
  <c r="C694" i="13"/>
  <c r="C695" i="13"/>
  <c r="C696" i="13"/>
  <c r="D696" i="13"/>
  <c r="D695" i="13"/>
  <c r="D694" i="13"/>
  <c r="G650" i="13"/>
  <c r="G651" i="13"/>
  <c r="G652" i="13"/>
  <c r="E654" i="13"/>
  <c r="E655" i="13"/>
  <c r="E656" i="13"/>
  <c r="D657" i="13"/>
  <c r="D658" i="13"/>
  <c r="D659" i="13"/>
  <c r="D660" i="13"/>
  <c r="C661" i="13"/>
  <c r="C662" i="13"/>
  <c r="C663" i="13"/>
  <c r="C664" i="13"/>
  <c r="G664" i="13"/>
  <c r="G665" i="13"/>
  <c r="G666" i="13"/>
  <c r="G667" i="13"/>
  <c r="E669" i="13"/>
  <c r="E670" i="13"/>
  <c r="E671" i="13"/>
  <c r="E672" i="13"/>
  <c r="D673" i="13"/>
  <c r="D674" i="13"/>
  <c r="D675" i="13"/>
  <c r="D676" i="13"/>
  <c r="C677" i="13"/>
  <c r="C678" i="13"/>
  <c r="C679" i="13"/>
  <c r="C680" i="13"/>
  <c r="G680" i="13"/>
  <c r="G681" i="13"/>
  <c r="G682" i="13"/>
  <c r="G683" i="13"/>
  <c r="E685" i="13"/>
  <c r="E686" i="13"/>
  <c r="E687" i="13"/>
  <c r="E688" i="13"/>
  <c r="D689" i="13"/>
  <c r="D690" i="13"/>
  <c r="D691" i="13"/>
  <c r="D692" i="13"/>
  <c r="C693" i="13"/>
  <c r="G693" i="13"/>
  <c r="G692" i="13"/>
  <c r="C692" i="13"/>
  <c r="C691" i="13"/>
  <c r="C690" i="13"/>
  <c r="C689" i="13"/>
  <c r="D688" i="13"/>
  <c r="D687" i="13"/>
  <c r="D686" i="13"/>
  <c r="D685" i="13"/>
  <c r="E684" i="13"/>
  <c r="E683" i="13"/>
  <c r="E682" i="13"/>
  <c r="E681" i="13"/>
  <c r="G679" i="13"/>
  <c r="G678" i="13"/>
  <c r="G677" i="13"/>
  <c r="G676" i="13"/>
  <c r="C676" i="13"/>
  <c r="C675" i="13"/>
  <c r="C674" i="13"/>
  <c r="C673" i="13"/>
  <c r="D672" i="13"/>
  <c r="D671" i="13"/>
  <c r="D670" i="13"/>
  <c r="D669" i="13"/>
  <c r="E668" i="13"/>
  <c r="E667" i="13"/>
  <c r="E666" i="13"/>
  <c r="E665" i="13"/>
  <c r="G663" i="13"/>
  <c r="G662" i="13"/>
  <c r="G661" i="13"/>
  <c r="G660" i="13"/>
  <c r="C660" i="13"/>
  <c r="C659" i="13"/>
  <c r="C658" i="13"/>
  <c r="C657" i="13"/>
  <c r="D656" i="13"/>
  <c r="D655" i="13"/>
  <c r="D654" i="13"/>
  <c r="E653" i="13"/>
  <c r="E652" i="13"/>
  <c r="E651" i="13"/>
  <c r="E650" i="13"/>
  <c r="E693" i="13"/>
  <c r="G691" i="13"/>
  <c r="G690" i="13"/>
  <c r="G689" i="13"/>
  <c r="G688" i="13"/>
  <c r="C688" i="13"/>
  <c r="C687" i="13"/>
  <c r="F687" i="13" s="1"/>
  <c r="C686" i="13"/>
  <c r="C685" i="13"/>
  <c r="D684" i="13"/>
  <c r="D683" i="13"/>
  <c r="D682" i="13"/>
  <c r="D681" i="13"/>
  <c r="E680" i="13"/>
  <c r="E679" i="13"/>
  <c r="E678" i="13"/>
  <c r="E677" i="13"/>
  <c r="G675" i="13"/>
  <c r="G674" i="13"/>
  <c r="G673" i="13"/>
  <c r="G672" i="13"/>
  <c r="C672" i="13"/>
  <c r="C671" i="13"/>
  <c r="F671" i="13" s="1"/>
  <c r="C670" i="13"/>
  <c r="C669" i="13"/>
  <c r="D668" i="13"/>
  <c r="D667" i="13"/>
  <c r="D666" i="13"/>
  <c r="D665" i="13"/>
  <c r="E664" i="13"/>
  <c r="E663" i="13"/>
  <c r="E662" i="13"/>
  <c r="E661" i="13"/>
  <c r="G659" i="13"/>
  <c r="G658" i="13"/>
  <c r="G657" i="13"/>
  <c r="G656" i="13"/>
  <c r="C656" i="13"/>
  <c r="C655" i="13"/>
  <c r="C654" i="13"/>
  <c r="D653" i="13"/>
  <c r="D652" i="13"/>
  <c r="D651" i="13"/>
  <c r="D650" i="13"/>
  <c r="D693" i="13"/>
  <c r="E692" i="13"/>
  <c r="E691" i="13"/>
  <c r="E690" i="13"/>
  <c r="E689" i="13"/>
  <c r="G687" i="13"/>
  <c r="G686" i="13"/>
  <c r="G685" i="13"/>
  <c r="G684" i="13"/>
  <c r="C684" i="13"/>
  <c r="C683" i="13"/>
  <c r="F683" i="13" s="1"/>
  <c r="C682" i="13"/>
  <c r="C681" i="13"/>
  <c r="D680" i="13"/>
  <c r="F680" i="13" s="1"/>
  <c r="D679" i="13"/>
  <c r="D678" i="13"/>
  <c r="F678" i="13" s="1"/>
  <c r="D677" i="13"/>
  <c r="E676" i="13"/>
  <c r="E675" i="13"/>
  <c r="E674" i="13"/>
  <c r="E673" i="13"/>
  <c r="G671" i="13"/>
  <c r="G670" i="13"/>
  <c r="G669" i="13"/>
  <c r="G668" i="13"/>
  <c r="C668" i="13"/>
  <c r="C667" i="13"/>
  <c r="F667" i="13" s="1"/>
  <c r="C666" i="13"/>
  <c r="C665" i="13"/>
  <c r="D664" i="13"/>
  <c r="F664" i="13" s="1"/>
  <c r="D663" i="13"/>
  <c r="D662" i="13"/>
  <c r="F662" i="13" s="1"/>
  <c r="D661" i="13"/>
  <c r="E660" i="13"/>
  <c r="E659" i="13"/>
  <c r="E658" i="13"/>
  <c r="E657" i="13"/>
  <c r="G655" i="13"/>
  <c r="G654" i="13"/>
  <c r="G653" i="13"/>
  <c r="C653" i="13"/>
  <c r="C652" i="13"/>
  <c r="F652" i="13" s="1"/>
  <c r="C651" i="13"/>
  <c r="C650" i="13"/>
  <c r="G649" i="13"/>
  <c r="C67" i="12"/>
  <c r="N793" i="8"/>
  <c r="N794" i="8" s="1"/>
  <c r="N795" i="8" s="1"/>
  <c r="N796" i="8" s="1"/>
  <c r="N797" i="8" s="1"/>
  <c r="N798" i="8" s="1"/>
  <c r="N799" i="8" s="1"/>
  <c r="N800" i="8" s="1"/>
  <c r="N801" i="8" s="1"/>
  <c r="N802" i="8" s="1"/>
  <c r="N803" i="8" s="1"/>
  <c r="N804" i="8" s="1"/>
  <c r="N805" i="8" s="1"/>
  <c r="N806" i="8" s="1"/>
  <c r="N807" i="8" s="1"/>
  <c r="N808" i="8" s="1"/>
  <c r="N809" i="8" s="1"/>
  <c r="N810" i="8" s="1"/>
  <c r="N811" i="8" s="1"/>
  <c r="N812" i="8" s="1"/>
  <c r="N813" i="8" s="1"/>
  <c r="N814" i="8" s="1"/>
  <c r="N815" i="8" s="1"/>
  <c r="N816" i="8" s="1"/>
  <c r="N817" i="8" s="1"/>
  <c r="N818" i="8" s="1"/>
  <c r="N819" i="8" s="1"/>
  <c r="N820" i="8" s="1"/>
  <c r="N821" i="8" s="1"/>
  <c r="N822" i="8" s="1"/>
  <c r="N823" i="8" s="1"/>
  <c r="N824" i="8" s="1"/>
  <c r="N825" i="8" s="1"/>
  <c r="N826" i="8" s="1"/>
  <c r="N827" i="8" s="1"/>
  <c r="N828" i="8" s="1"/>
  <c r="N829" i="8" s="1"/>
  <c r="N830" i="8" s="1"/>
  <c r="N831" i="8" s="1"/>
  <c r="N832" i="8" s="1"/>
  <c r="N833" i="8" s="1"/>
  <c r="N834" i="8" s="1"/>
  <c r="N835" i="8" s="1"/>
  <c r="N836" i="8" s="1"/>
  <c r="N837" i="8" s="1"/>
  <c r="N838" i="8" s="1"/>
  <c r="N839" i="8" s="1"/>
  <c r="N840" i="8" s="1"/>
  <c r="N841" i="8" s="1"/>
  <c r="N842" i="8" s="1"/>
  <c r="N843" i="8" s="1"/>
  <c r="N844" i="8" s="1"/>
  <c r="N845" i="8" s="1"/>
  <c r="N846" i="8" s="1"/>
  <c r="N847" i="8" s="1"/>
  <c r="N848" i="8" s="1"/>
  <c r="N849" i="8" s="1"/>
  <c r="N850" i="8" s="1"/>
  <c r="N851" i="8" s="1"/>
  <c r="N852" i="8" s="1"/>
  <c r="N853" i="8" s="1"/>
  <c r="N854" i="8" s="1"/>
  <c r="N855" i="8" s="1"/>
  <c r="N856" i="8" s="1"/>
  <c r="N857" i="8" s="1"/>
  <c r="N858" i="8" s="1"/>
  <c r="N859" i="8" s="1"/>
  <c r="N860" i="8" s="1"/>
  <c r="N861" i="8" s="1"/>
  <c r="N862" i="8" s="1"/>
  <c r="N863" i="8" s="1"/>
  <c r="N864" i="8" s="1"/>
  <c r="N865" i="8" s="1"/>
  <c r="N866" i="8" s="1"/>
  <c r="N867" i="8" s="1"/>
  <c r="N868" i="8" s="1"/>
  <c r="N869" i="8" s="1"/>
  <c r="N870" i="8" s="1"/>
  <c r="N871" i="8" s="1"/>
  <c r="N872" i="8" s="1"/>
  <c r="N873" i="8" s="1"/>
  <c r="N874" i="8" s="1"/>
  <c r="N875" i="8" s="1"/>
  <c r="E649" i="13"/>
  <c r="D649" i="13"/>
  <c r="C649" i="13"/>
  <c r="C644" i="13"/>
  <c r="C645" i="13"/>
  <c r="C646" i="13"/>
  <c r="C647" i="13"/>
  <c r="C648" i="13"/>
  <c r="D89" i="12"/>
  <c r="C89" i="12"/>
  <c r="G648" i="13"/>
  <c r="G647" i="13"/>
  <c r="G646" i="13"/>
  <c r="G645" i="13"/>
  <c r="G89" i="12"/>
  <c r="E648" i="13"/>
  <c r="E647" i="13"/>
  <c r="E646" i="13"/>
  <c r="E645" i="13"/>
  <c r="E89" i="12"/>
  <c r="D648" i="13"/>
  <c r="D647" i="13"/>
  <c r="D646" i="13"/>
  <c r="D645" i="13"/>
  <c r="G644" i="13"/>
  <c r="E644" i="13"/>
  <c r="D644" i="13"/>
  <c r="C640" i="13"/>
  <c r="C641" i="13"/>
  <c r="C642" i="13"/>
  <c r="C643" i="13"/>
  <c r="C88" i="12"/>
  <c r="G643" i="13"/>
  <c r="G642" i="13"/>
  <c r="G641" i="13"/>
  <c r="G640" i="13"/>
  <c r="D88" i="12"/>
  <c r="G88" i="12"/>
  <c r="E643" i="13"/>
  <c r="E642" i="13"/>
  <c r="E641" i="13"/>
  <c r="E640" i="13"/>
  <c r="E88" i="12"/>
  <c r="D643" i="13"/>
  <c r="D642" i="13"/>
  <c r="D641" i="13"/>
  <c r="D640" i="13"/>
  <c r="C630" i="13"/>
  <c r="C631" i="13"/>
  <c r="C632" i="13"/>
  <c r="C633" i="13"/>
  <c r="C634" i="13"/>
  <c r="C635" i="13"/>
  <c r="C636" i="13"/>
  <c r="C637" i="13"/>
  <c r="C638" i="13"/>
  <c r="C639" i="13"/>
  <c r="G639" i="13"/>
  <c r="G638" i="13"/>
  <c r="G637" i="13"/>
  <c r="G636" i="13"/>
  <c r="G635" i="13"/>
  <c r="G634" i="13"/>
  <c r="G633" i="13"/>
  <c r="G632" i="13"/>
  <c r="G631" i="13"/>
  <c r="G630" i="13"/>
  <c r="E639" i="13"/>
  <c r="E638" i="13"/>
  <c r="E637" i="13"/>
  <c r="E636" i="13"/>
  <c r="E635" i="13"/>
  <c r="E634" i="13"/>
  <c r="E633" i="13"/>
  <c r="E632" i="13"/>
  <c r="E631" i="13"/>
  <c r="E630" i="13"/>
  <c r="D639" i="13"/>
  <c r="D638" i="13"/>
  <c r="D637" i="13"/>
  <c r="D636" i="13"/>
  <c r="D635" i="13"/>
  <c r="D634" i="13"/>
  <c r="D633" i="13"/>
  <c r="D632" i="13"/>
  <c r="D631" i="13"/>
  <c r="D630" i="13"/>
  <c r="D627" i="13"/>
  <c r="D628" i="13"/>
  <c r="D629" i="13"/>
  <c r="E627" i="13"/>
  <c r="E628" i="13"/>
  <c r="E629" i="13"/>
  <c r="G627" i="13"/>
  <c r="G628" i="13"/>
  <c r="G629" i="13"/>
  <c r="C627" i="13"/>
  <c r="C628" i="13"/>
  <c r="C629" i="13"/>
  <c r="C595" i="13"/>
  <c r="D620" i="13"/>
  <c r="D621" i="13"/>
  <c r="D622" i="13"/>
  <c r="D623" i="13"/>
  <c r="D624" i="13"/>
  <c r="D625" i="13"/>
  <c r="D626" i="13"/>
  <c r="E620" i="13"/>
  <c r="E621" i="13"/>
  <c r="E622" i="13"/>
  <c r="E623" i="13"/>
  <c r="E624" i="13"/>
  <c r="E625" i="13"/>
  <c r="E626" i="13"/>
  <c r="C626" i="13"/>
  <c r="C625" i="13"/>
  <c r="C624" i="13"/>
  <c r="C623" i="13"/>
  <c r="C622" i="13"/>
  <c r="C621" i="13"/>
  <c r="C620" i="13"/>
  <c r="G626" i="13"/>
  <c r="G625" i="13"/>
  <c r="G624" i="13"/>
  <c r="G623" i="13"/>
  <c r="G622" i="13"/>
  <c r="G621" i="13"/>
  <c r="G620" i="13"/>
  <c r="J33" i="10" a="1"/>
  <c r="J33" i="10" s="1"/>
  <c r="E19" i="10"/>
  <c r="G19" i="10" s="1"/>
  <c r="E87" i="12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L33" i="10" a="1"/>
  <c r="L33" i="10" s="1"/>
  <c r="D87" i="12"/>
  <c r="C619" i="13"/>
  <c r="C618" i="13"/>
  <c r="C617" i="13"/>
  <c r="C616" i="13"/>
  <c r="C615" i="13"/>
  <c r="C614" i="13"/>
  <c r="C613" i="13"/>
  <c r="C612" i="13"/>
  <c r="C611" i="13"/>
  <c r="C610" i="13"/>
  <c r="C609" i="13"/>
  <c r="C608" i="13"/>
  <c r="C607" i="13"/>
  <c r="C606" i="13"/>
  <c r="C605" i="13"/>
  <c r="C604" i="13"/>
  <c r="C603" i="13"/>
  <c r="C602" i="13"/>
  <c r="C601" i="13"/>
  <c r="C600" i="13"/>
  <c r="C599" i="13"/>
  <c r="C598" i="13"/>
  <c r="C597" i="13"/>
  <c r="C596" i="13"/>
  <c r="D591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N15" i="10" a="1"/>
  <c r="N15" i="10" s="1"/>
  <c r="D85" i="12"/>
  <c r="G87" i="12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N28" i="10" a="1"/>
  <c r="N28" i="10" s="1"/>
  <c r="N36" i="10" a="1"/>
  <c r="N36" i="10" s="1"/>
  <c r="N32" i="10" a="1"/>
  <c r="N32" i="10" s="1"/>
  <c r="L32" i="10" a="1"/>
  <c r="L32" i="10" s="1"/>
  <c r="N35" i="10" a="1"/>
  <c r="N35" i="10" s="1"/>
  <c r="N31" i="10" a="1"/>
  <c r="N31" i="10" s="1"/>
  <c r="J32" i="10" a="1"/>
  <c r="J32" i="10" s="1"/>
  <c r="N34" i="10" a="1"/>
  <c r="N34" i="10" s="1"/>
  <c r="N30" i="10" a="1"/>
  <c r="N30" i="10" s="1"/>
  <c r="N37" i="10" a="1"/>
  <c r="N37" i="10" s="1"/>
  <c r="N33" i="10" a="1"/>
  <c r="N33" i="10" s="1"/>
  <c r="N29" i="10" a="1"/>
  <c r="N29" i="10" s="1"/>
  <c r="J36" i="10" a="1"/>
  <c r="J36" i="10" s="1"/>
  <c r="J31" i="10" a="1"/>
  <c r="J31" i="10" s="1"/>
  <c r="J25" i="10" a="1"/>
  <c r="J25" i="10" s="1"/>
  <c r="J21" i="10" a="1"/>
  <c r="J21" i="10" s="1"/>
  <c r="J17" i="10" a="1"/>
  <c r="J17" i="10" s="1"/>
  <c r="K25" i="10" a="1"/>
  <c r="K25" i="10" s="1"/>
  <c r="K21" i="10" a="1"/>
  <c r="K21" i="10" s="1"/>
  <c r="K17" i="10" a="1"/>
  <c r="K17" i="10" s="1"/>
  <c r="L25" i="10" a="1"/>
  <c r="L25" i="10" s="1"/>
  <c r="L21" i="10" a="1"/>
  <c r="L21" i="10" s="1"/>
  <c r="L17" i="10" a="1"/>
  <c r="L17" i="10" s="1"/>
  <c r="L31" i="10" a="1"/>
  <c r="L31" i="10" s="1"/>
  <c r="J30" i="10" a="1"/>
  <c r="J30" i="10" s="1"/>
  <c r="J20" i="10" a="1"/>
  <c r="J20" i="10" s="1"/>
  <c r="K24" i="10" a="1"/>
  <c r="K24" i="10" s="1"/>
  <c r="K20" i="10" a="1"/>
  <c r="K20" i="10" s="1"/>
  <c r="K16" i="10" a="1"/>
  <c r="K16" i="10" s="1"/>
  <c r="L24" i="10" a="1"/>
  <c r="L24" i="10" s="1"/>
  <c r="L20" i="10" a="1"/>
  <c r="L20" i="10" s="1"/>
  <c r="L16" i="10" a="1"/>
  <c r="L16" i="10" s="1"/>
  <c r="L34" i="10" a="1"/>
  <c r="L34" i="10" s="1"/>
  <c r="L30" i="10" a="1"/>
  <c r="L30" i="10" s="1"/>
  <c r="N14" i="10" a="1"/>
  <c r="N14" i="10" s="1"/>
  <c r="N24" i="10" a="1"/>
  <c r="N24" i="10" s="1"/>
  <c r="N22" i="10" a="1"/>
  <c r="N22" i="10" s="1"/>
  <c r="N20" i="10" a="1"/>
  <c r="N20" i="10" s="1"/>
  <c r="N18" i="10" a="1"/>
  <c r="N18" i="10" s="1"/>
  <c r="N16" i="10" a="1"/>
  <c r="N16" i="10" s="1"/>
  <c r="J35" i="10" a="1"/>
  <c r="J35" i="10" s="1"/>
  <c r="J24" i="10" a="1"/>
  <c r="J24" i="10" s="1"/>
  <c r="J16" i="10" a="1"/>
  <c r="J16" i="10" s="1"/>
  <c r="J34" i="10" a="1"/>
  <c r="J34" i="10" s="1"/>
  <c r="J29" i="10" a="1"/>
  <c r="J29" i="10" s="1"/>
  <c r="J23" i="10" a="1"/>
  <c r="J23" i="10" s="1"/>
  <c r="J19" i="10" a="1"/>
  <c r="J19" i="10" s="1"/>
  <c r="J15" i="10" a="1"/>
  <c r="J15" i="10" s="1"/>
  <c r="K23" i="10" a="1"/>
  <c r="K23" i="10" s="1"/>
  <c r="K19" i="10" a="1"/>
  <c r="K19" i="10" s="1"/>
  <c r="K15" i="10" a="1"/>
  <c r="K15" i="10" s="1"/>
  <c r="L23" i="10" a="1"/>
  <c r="L23" i="10" s="1"/>
  <c r="L19" i="10" a="1"/>
  <c r="L19" i="10" s="1"/>
  <c r="L15" i="10" a="1"/>
  <c r="L15" i="10" s="1"/>
  <c r="L37" i="10" a="1"/>
  <c r="L37" i="10" s="1"/>
  <c r="L29" i="10" a="1"/>
  <c r="L29" i="10" s="1"/>
  <c r="J14" i="10" a="1"/>
  <c r="J14" i="10" s="1"/>
  <c r="J22" i="10" a="1"/>
  <c r="J22" i="10" s="1"/>
  <c r="J18" i="10" a="1"/>
  <c r="J18" i="10" s="1"/>
  <c r="K14" i="10" a="1"/>
  <c r="K14" i="10" s="1"/>
  <c r="K22" i="10" a="1"/>
  <c r="K22" i="10" s="1"/>
  <c r="K18" i="10" a="1"/>
  <c r="K18" i="10" s="1"/>
  <c r="L22" i="10" a="1"/>
  <c r="L22" i="10" s="1"/>
  <c r="L18" i="10" a="1"/>
  <c r="L18" i="10" s="1"/>
  <c r="L28" i="10" a="1"/>
  <c r="L28" i="10" s="1"/>
  <c r="L36" i="10" a="1"/>
  <c r="L36" i="10" s="1"/>
  <c r="N25" i="10" a="1"/>
  <c r="N25" i="10" s="1"/>
  <c r="N23" i="10" a="1"/>
  <c r="N23" i="10" s="1"/>
  <c r="N21" i="10" a="1"/>
  <c r="N21" i="10" s="1"/>
  <c r="N19" i="10" a="1"/>
  <c r="N19" i="10" s="1"/>
  <c r="N17" i="10" a="1"/>
  <c r="N17" i="10" s="1"/>
  <c r="G594" i="13"/>
  <c r="C594" i="13"/>
  <c r="C593" i="13"/>
  <c r="C592" i="13"/>
  <c r="C591" i="13"/>
  <c r="G593" i="13"/>
  <c r="G592" i="13"/>
  <c r="G591" i="13"/>
  <c r="E594" i="13"/>
  <c r="E593" i="13"/>
  <c r="E592" i="13"/>
  <c r="E591" i="13"/>
  <c r="D594" i="13"/>
  <c r="D593" i="13"/>
  <c r="D592" i="13"/>
  <c r="D580" i="13"/>
  <c r="D581" i="13"/>
  <c r="D582" i="13"/>
  <c r="C583" i="13"/>
  <c r="C584" i="13"/>
  <c r="C585" i="13"/>
  <c r="G585" i="13"/>
  <c r="E587" i="13"/>
  <c r="E588" i="13"/>
  <c r="E589" i="13"/>
  <c r="D590" i="13"/>
  <c r="E580" i="13"/>
  <c r="E581" i="13"/>
  <c r="E582" i="13"/>
  <c r="D583" i="13"/>
  <c r="D584" i="13"/>
  <c r="D585" i="13"/>
  <c r="C586" i="13"/>
  <c r="G586" i="13"/>
  <c r="G587" i="13"/>
  <c r="G588" i="13"/>
  <c r="E590" i="13"/>
  <c r="G580" i="13"/>
  <c r="G581" i="13"/>
  <c r="E583" i="13"/>
  <c r="E584" i="13"/>
  <c r="E585" i="13"/>
  <c r="D586" i="13"/>
  <c r="C587" i="13"/>
  <c r="C588" i="13"/>
  <c r="C589" i="13"/>
  <c r="G589" i="13"/>
  <c r="C86" i="12"/>
  <c r="D86" i="12"/>
  <c r="G590" i="13"/>
  <c r="C590" i="13"/>
  <c r="D589" i="13"/>
  <c r="D588" i="13"/>
  <c r="D587" i="13"/>
  <c r="E586" i="13"/>
  <c r="G584" i="13"/>
  <c r="G583" i="13"/>
  <c r="G582" i="13"/>
  <c r="C582" i="13"/>
  <c r="C581" i="13"/>
  <c r="C580" i="13"/>
  <c r="G86" i="12"/>
  <c r="E86" i="12"/>
  <c r="G516" i="13"/>
  <c r="G517" i="13"/>
  <c r="G518" i="13"/>
  <c r="G519" i="13"/>
  <c r="G520" i="13"/>
  <c r="G521" i="13"/>
  <c r="E523" i="13"/>
  <c r="E524" i="13"/>
  <c r="E525" i="13"/>
  <c r="E526" i="13"/>
  <c r="D527" i="13"/>
  <c r="D528" i="13"/>
  <c r="D529" i="13"/>
  <c r="D530" i="13"/>
  <c r="C531" i="13"/>
  <c r="C532" i="13"/>
  <c r="C533" i="13"/>
  <c r="C534" i="13"/>
  <c r="G534" i="13"/>
  <c r="G535" i="13"/>
  <c r="G536" i="13"/>
  <c r="G537" i="13"/>
  <c r="E539" i="13"/>
  <c r="E540" i="13"/>
  <c r="E541" i="13"/>
  <c r="E542" i="13"/>
  <c r="D543" i="13"/>
  <c r="D544" i="13"/>
  <c r="D545" i="13"/>
  <c r="D546" i="13"/>
  <c r="C547" i="13"/>
  <c r="C548" i="13"/>
  <c r="C549" i="13"/>
  <c r="C550" i="13"/>
  <c r="G550" i="13"/>
  <c r="G551" i="13"/>
  <c r="G552" i="13"/>
  <c r="G553" i="13"/>
  <c r="E555" i="13"/>
  <c r="E556" i="13"/>
  <c r="E557" i="13"/>
  <c r="E558" i="13"/>
  <c r="D516" i="13"/>
  <c r="E517" i="13"/>
  <c r="C519" i="13"/>
  <c r="D520" i="13"/>
  <c r="E521" i="13"/>
  <c r="G522" i="13"/>
  <c r="C524" i="13"/>
  <c r="D525" i="13"/>
  <c r="G527" i="13"/>
  <c r="C529" i="13"/>
  <c r="E530" i="13"/>
  <c r="E531" i="13"/>
  <c r="G532" i="13"/>
  <c r="D534" i="13"/>
  <c r="D535" i="13"/>
  <c r="E536" i="13"/>
  <c r="C538" i="13"/>
  <c r="C539" i="13"/>
  <c r="D540" i="13"/>
  <c r="G541" i="13"/>
  <c r="G542" i="13"/>
  <c r="C544" i="13"/>
  <c r="E545" i="13"/>
  <c r="G547" i="13"/>
  <c r="D549" i="13"/>
  <c r="E550" i="13"/>
  <c r="E551" i="13"/>
  <c r="C553" i="13"/>
  <c r="D554" i="13"/>
  <c r="D555" i="13"/>
  <c r="G556" i="13"/>
  <c r="C558" i="13"/>
  <c r="C559" i="13"/>
  <c r="C560" i="13"/>
  <c r="C561" i="13"/>
  <c r="C562" i="13"/>
  <c r="G562" i="13"/>
  <c r="G563" i="13"/>
  <c r="G564" i="13"/>
  <c r="G565" i="13"/>
  <c r="E567" i="13"/>
  <c r="E568" i="13"/>
  <c r="E569" i="13"/>
  <c r="E570" i="13"/>
  <c r="D571" i="13"/>
  <c r="D572" i="13"/>
  <c r="D573" i="13"/>
  <c r="D574" i="13"/>
  <c r="C575" i="13"/>
  <c r="C576" i="13"/>
  <c r="C577" i="13"/>
  <c r="C578" i="13"/>
  <c r="G578" i="13"/>
  <c r="G579" i="13"/>
  <c r="E579" i="13"/>
  <c r="G577" i="13"/>
  <c r="G576" i="13"/>
  <c r="G575" i="13"/>
  <c r="G574" i="13"/>
  <c r="C574" i="13"/>
  <c r="C573" i="13"/>
  <c r="C572" i="13"/>
  <c r="C571" i="13"/>
  <c r="D570" i="13"/>
  <c r="D569" i="13"/>
  <c r="D568" i="13"/>
  <c r="D567" i="13"/>
  <c r="E566" i="13"/>
  <c r="E565" i="13"/>
  <c r="E564" i="13"/>
  <c r="E563" i="13"/>
  <c r="G561" i="13"/>
  <c r="G560" i="13"/>
  <c r="G559" i="13"/>
  <c r="G558" i="13"/>
  <c r="G557" i="13"/>
  <c r="D556" i="13"/>
  <c r="C555" i="13"/>
  <c r="C554" i="13"/>
  <c r="E552" i="13"/>
  <c r="D551" i="13"/>
  <c r="D550" i="13"/>
  <c r="G548" i="13"/>
  <c r="E547" i="13"/>
  <c r="E546" i="13"/>
  <c r="C545" i="13"/>
  <c r="G543" i="13"/>
  <c r="D541" i="13"/>
  <c r="C540" i="13"/>
  <c r="G538" i="13"/>
  <c r="E537" i="13"/>
  <c r="D536" i="13"/>
  <c r="C535" i="13"/>
  <c r="G533" i="13"/>
  <c r="E532" i="13"/>
  <c r="D531" i="13"/>
  <c r="C530" i="13"/>
  <c r="G528" i="13"/>
  <c r="E527" i="13"/>
  <c r="D526" i="13"/>
  <c r="C525" i="13"/>
  <c r="G523" i="13"/>
  <c r="E522" i="13"/>
  <c r="D521" i="13"/>
  <c r="C520" i="13"/>
  <c r="E518" i="13"/>
  <c r="D517" i="13"/>
  <c r="C516" i="13"/>
  <c r="D579" i="13"/>
  <c r="E578" i="13"/>
  <c r="E577" i="13"/>
  <c r="E576" i="13"/>
  <c r="E575" i="13"/>
  <c r="G573" i="13"/>
  <c r="G572" i="13"/>
  <c r="G571" i="13"/>
  <c r="G570" i="13"/>
  <c r="C570" i="13"/>
  <c r="C569" i="13"/>
  <c r="C568" i="13"/>
  <c r="C567" i="13"/>
  <c r="D566" i="13"/>
  <c r="D565" i="13"/>
  <c r="D564" i="13"/>
  <c r="D563" i="13"/>
  <c r="E562" i="13"/>
  <c r="E561" i="13"/>
  <c r="E560" i="13"/>
  <c r="E559" i="13"/>
  <c r="D557" i="13"/>
  <c r="C556" i="13"/>
  <c r="G554" i="13"/>
  <c r="E553" i="13"/>
  <c r="D552" i="13"/>
  <c r="C551" i="13"/>
  <c r="G549" i="13"/>
  <c r="E548" i="13"/>
  <c r="D547" i="13"/>
  <c r="C546" i="13"/>
  <c r="G544" i="13"/>
  <c r="E543" i="13"/>
  <c r="D542" i="13"/>
  <c r="C541" i="13"/>
  <c r="G539" i="13"/>
  <c r="E538" i="13"/>
  <c r="D537" i="13"/>
  <c r="C536" i="13"/>
  <c r="E533" i="13"/>
  <c r="D532" i="13"/>
  <c r="G530" i="13"/>
  <c r="G529" i="13"/>
  <c r="E528" i="13"/>
  <c r="C527" i="13"/>
  <c r="C526" i="13"/>
  <c r="G524" i="13"/>
  <c r="D523" i="13"/>
  <c r="D522" i="13"/>
  <c r="C521" i="13"/>
  <c r="E519" i="13"/>
  <c r="D518" i="13"/>
  <c r="C517" i="13"/>
  <c r="C579" i="13"/>
  <c r="D578" i="13"/>
  <c r="D577" i="13"/>
  <c r="D576" i="13"/>
  <c r="D575" i="13"/>
  <c r="E574" i="13"/>
  <c r="E573" i="13"/>
  <c r="E572" i="13"/>
  <c r="E571" i="13"/>
  <c r="G569" i="13"/>
  <c r="G568" i="13"/>
  <c r="G567" i="13"/>
  <c r="G566" i="13"/>
  <c r="C566" i="13"/>
  <c r="C565" i="13"/>
  <c r="C564" i="13"/>
  <c r="C563" i="13"/>
  <c r="D562" i="13"/>
  <c r="D561" i="13"/>
  <c r="D560" i="13"/>
  <c r="D559" i="13"/>
  <c r="D558" i="13"/>
  <c r="C557" i="13"/>
  <c r="G555" i="13"/>
  <c r="E554" i="13"/>
  <c r="D553" i="13"/>
  <c r="C552" i="13"/>
  <c r="E549" i="13"/>
  <c r="D548" i="13"/>
  <c r="G546" i="13"/>
  <c r="G545" i="13"/>
  <c r="E544" i="13"/>
  <c r="C543" i="13"/>
  <c r="C542" i="13"/>
  <c r="G540" i="13"/>
  <c r="D539" i="13"/>
  <c r="D538" i="13"/>
  <c r="C537" i="13"/>
  <c r="E535" i="13"/>
  <c r="E534" i="13"/>
  <c r="D533" i="13"/>
  <c r="G531" i="13"/>
  <c r="E529" i="13"/>
  <c r="C528" i="13"/>
  <c r="G526" i="13"/>
  <c r="G525" i="13"/>
  <c r="D524" i="13"/>
  <c r="C523" i="13"/>
  <c r="C522" i="13"/>
  <c r="E520" i="13"/>
  <c r="D519" i="13"/>
  <c r="C518" i="13"/>
  <c r="E516" i="13"/>
  <c r="C85" i="12"/>
  <c r="G85" i="12"/>
  <c r="E85" i="12"/>
  <c r="D83" i="12"/>
  <c r="D84" i="12"/>
  <c r="C84" i="12"/>
  <c r="G84" i="12"/>
  <c r="E84" i="12"/>
  <c r="C83" i="12"/>
  <c r="G476" i="13"/>
  <c r="E503" i="13"/>
  <c r="E504" i="13"/>
  <c r="D505" i="13"/>
  <c r="D506" i="13"/>
  <c r="D507" i="13"/>
  <c r="D508" i="13"/>
  <c r="C509" i="13"/>
  <c r="C510" i="13"/>
  <c r="C511" i="13"/>
  <c r="C512" i="13"/>
  <c r="G512" i="13"/>
  <c r="G513" i="13"/>
  <c r="G514" i="13"/>
  <c r="G515" i="13"/>
  <c r="G503" i="13"/>
  <c r="E505" i="13"/>
  <c r="E506" i="13"/>
  <c r="E507" i="13"/>
  <c r="E508" i="13"/>
  <c r="D509" i="13"/>
  <c r="D510" i="13"/>
  <c r="D511" i="13"/>
  <c r="D512" i="13"/>
  <c r="C513" i="13"/>
  <c r="C514" i="13"/>
  <c r="C515" i="13"/>
  <c r="C503" i="13"/>
  <c r="C504" i="13"/>
  <c r="G504" i="13"/>
  <c r="G505" i="13"/>
  <c r="G506" i="13"/>
  <c r="G507" i="13"/>
  <c r="E509" i="13"/>
  <c r="E510" i="13"/>
  <c r="E511" i="13"/>
  <c r="E512" i="13"/>
  <c r="D513" i="13"/>
  <c r="D514" i="13"/>
  <c r="D515" i="13"/>
  <c r="D503" i="13"/>
  <c r="D504" i="13"/>
  <c r="C505" i="13"/>
  <c r="C506" i="13"/>
  <c r="C507" i="13"/>
  <c r="C508" i="13"/>
  <c r="G508" i="13"/>
  <c r="G509" i="13"/>
  <c r="G510" i="13"/>
  <c r="G511" i="13"/>
  <c r="E513" i="13"/>
  <c r="E514" i="13"/>
  <c r="E515" i="13"/>
  <c r="D502" i="13"/>
  <c r="E500" i="13"/>
  <c r="E498" i="13"/>
  <c r="E496" i="13"/>
  <c r="E494" i="13"/>
  <c r="C492" i="13"/>
  <c r="C490" i="13"/>
  <c r="D488" i="13"/>
  <c r="D486" i="13"/>
  <c r="E484" i="13"/>
  <c r="E482" i="13"/>
  <c r="E480" i="13"/>
  <c r="E478" i="13"/>
  <c r="E476" i="13"/>
  <c r="G83" i="12"/>
  <c r="C502" i="13"/>
  <c r="D500" i="13"/>
  <c r="D498" i="13"/>
  <c r="G495" i="13"/>
  <c r="G493" i="13"/>
  <c r="G491" i="13"/>
  <c r="G489" i="13"/>
  <c r="C488" i="13"/>
  <c r="C486" i="13"/>
  <c r="D484" i="13"/>
  <c r="D482" i="13"/>
  <c r="G479" i="13"/>
  <c r="G477" i="13"/>
  <c r="E66" i="10"/>
  <c r="G66" i="10" s="1"/>
  <c r="E83" i="12"/>
  <c r="D501" i="13"/>
  <c r="E499" i="13"/>
  <c r="E497" i="13"/>
  <c r="E495" i="13"/>
  <c r="E493" i="13"/>
  <c r="C491" i="13"/>
  <c r="C489" i="13"/>
  <c r="D487" i="13"/>
  <c r="D485" i="13"/>
  <c r="E483" i="13"/>
  <c r="E481" i="13"/>
  <c r="E479" i="13"/>
  <c r="E477" i="13"/>
  <c r="C501" i="13"/>
  <c r="D499" i="13"/>
  <c r="D497" i="13"/>
  <c r="G494" i="13"/>
  <c r="G492" i="13"/>
  <c r="G490" i="13"/>
  <c r="G488" i="13"/>
  <c r="C487" i="13"/>
  <c r="C485" i="13"/>
  <c r="D483" i="13"/>
  <c r="D481" i="13"/>
  <c r="G478" i="13"/>
  <c r="C476" i="13"/>
  <c r="C477" i="13"/>
  <c r="C478" i="13"/>
  <c r="C479" i="13"/>
  <c r="C480" i="13"/>
  <c r="G480" i="13"/>
  <c r="G481" i="13"/>
  <c r="G482" i="13"/>
  <c r="G483" i="13"/>
  <c r="E485" i="13"/>
  <c r="E486" i="13"/>
  <c r="E487" i="13"/>
  <c r="E488" i="13"/>
  <c r="D489" i="13"/>
  <c r="D490" i="13"/>
  <c r="D491" i="13"/>
  <c r="D492" i="13"/>
  <c r="C493" i="13"/>
  <c r="C494" i="13"/>
  <c r="C495" i="13"/>
  <c r="C496" i="13"/>
  <c r="G496" i="13"/>
  <c r="G497" i="13"/>
  <c r="G498" i="13"/>
  <c r="G499" i="13"/>
  <c r="E501" i="13"/>
  <c r="E502" i="13"/>
  <c r="D476" i="13"/>
  <c r="D477" i="13"/>
  <c r="D478" i="13"/>
  <c r="D479" i="13"/>
  <c r="D480" i="13"/>
  <c r="C481" i="13"/>
  <c r="C482" i="13"/>
  <c r="C483" i="13"/>
  <c r="C484" i="13"/>
  <c r="G484" i="13"/>
  <c r="G485" i="13"/>
  <c r="G486" i="13"/>
  <c r="G487" i="13"/>
  <c r="E489" i="13"/>
  <c r="E490" i="13"/>
  <c r="E491" i="13"/>
  <c r="E492" i="13"/>
  <c r="D493" i="13"/>
  <c r="D494" i="13"/>
  <c r="D495" i="13"/>
  <c r="D496" i="13"/>
  <c r="C497" i="13"/>
  <c r="C498" i="13"/>
  <c r="C499" i="13"/>
  <c r="C500" i="13"/>
  <c r="G500" i="13"/>
  <c r="G501" i="13"/>
  <c r="G502" i="13"/>
  <c r="E22" i="10"/>
  <c r="G22" i="10" s="1"/>
  <c r="F15" i="10"/>
  <c r="B3" i="13"/>
  <c r="G3" i="13" s="1"/>
  <c r="G455" i="13"/>
  <c r="G456" i="13"/>
  <c r="G457" i="13"/>
  <c r="G458" i="13"/>
  <c r="G459" i="13"/>
  <c r="G460" i="13"/>
  <c r="E462" i="13"/>
  <c r="D463" i="13"/>
  <c r="D464" i="13"/>
  <c r="D465" i="13"/>
  <c r="D466" i="13"/>
  <c r="D467" i="13"/>
  <c r="C468" i="13"/>
  <c r="C469" i="13"/>
  <c r="C470" i="13"/>
  <c r="C471" i="13"/>
  <c r="G471" i="13"/>
  <c r="G472" i="13"/>
  <c r="G473" i="13"/>
  <c r="G474" i="13"/>
  <c r="C455" i="13"/>
  <c r="C456" i="13"/>
  <c r="C457" i="13"/>
  <c r="C458" i="13"/>
  <c r="C459" i="13"/>
  <c r="C460" i="13"/>
  <c r="C461" i="13"/>
  <c r="G461" i="13"/>
  <c r="E463" i="13"/>
  <c r="E464" i="13"/>
  <c r="E465" i="13"/>
  <c r="E466" i="13"/>
  <c r="E467" i="13"/>
  <c r="D468" i="13"/>
  <c r="D469" i="13"/>
  <c r="D470" i="13"/>
  <c r="D471" i="13"/>
  <c r="C472" i="13"/>
  <c r="C473" i="13"/>
  <c r="C474" i="13"/>
  <c r="C475" i="13"/>
  <c r="G475" i="13"/>
  <c r="D455" i="13"/>
  <c r="D456" i="13"/>
  <c r="D457" i="13"/>
  <c r="D458" i="13"/>
  <c r="D459" i="13"/>
  <c r="D460" i="13"/>
  <c r="D461" i="13"/>
  <c r="C462" i="13"/>
  <c r="G462" i="13"/>
  <c r="G463" i="13"/>
  <c r="G464" i="13"/>
  <c r="G465" i="13"/>
  <c r="G466" i="13"/>
  <c r="E468" i="13"/>
  <c r="E469" i="13"/>
  <c r="E470" i="13"/>
  <c r="E471" i="13"/>
  <c r="D472" i="13"/>
  <c r="D473" i="13"/>
  <c r="D474" i="13"/>
  <c r="D475" i="13"/>
  <c r="G6" i="13"/>
  <c r="E475" i="13"/>
  <c r="E474" i="13"/>
  <c r="E473" i="13"/>
  <c r="E472" i="13"/>
  <c r="G470" i="13"/>
  <c r="G469" i="13"/>
  <c r="G468" i="13"/>
  <c r="G467" i="13"/>
  <c r="C467" i="13"/>
  <c r="C466" i="13"/>
  <c r="C465" i="13"/>
  <c r="C464" i="13"/>
  <c r="C463" i="13"/>
  <c r="D462" i="13"/>
  <c r="F462" i="13" s="1"/>
  <c r="E461" i="13"/>
  <c r="E460" i="13"/>
  <c r="E459" i="13"/>
  <c r="E458" i="13"/>
  <c r="E457" i="13"/>
  <c r="E456" i="13"/>
  <c r="E455" i="13"/>
  <c r="E81" i="12"/>
  <c r="E15" i="10"/>
  <c r="G15" i="10" s="1"/>
  <c r="C82" i="12"/>
  <c r="C81" i="12"/>
  <c r="G82" i="12"/>
  <c r="G81" i="12"/>
  <c r="D82" i="12"/>
  <c r="F82" i="12" s="1"/>
  <c r="D81" i="12"/>
  <c r="E82" i="12"/>
  <c r="G79" i="12"/>
  <c r="D414" i="13"/>
  <c r="G452" i="13"/>
  <c r="D451" i="13"/>
  <c r="G448" i="13"/>
  <c r="D447" i="13"/>
  <c r="G444" i="13"/>
  <c r="D443" i="13"/>
  <c r="G440" i="13"/>
  <c r="C437" i="13"/>
  <c r="C433" i="13"/>
  <c r="C429" i="13"/>
  <c r="C425" i="13"/>
  <c r="C421" i="13"/>
  <c r="C417" i="13"/>
  <c r="E414" i="13"/>
  <c r="C449" i="13"/>
  <c r="E447" i="13"/>
  <c r="E443" i="13"/>
  <c r="G437" i="13"/>
  <c r="G429" i="13"/>
  <c r="G421" i="13"/>
  <c r="E454" i="13"/>
  <c r="D452" i="13"/>
  <c r="E450" i="13"/>
  <c r="D448" i="13"/>
  <c r="E446" i="13"/>
  <c r="D444" i="13"/>
  <c r="E442" i="13"/>
  <c r="D440" i="13"/>
  <c r="D436" i="13"/>
  <c r="D432" i="13"/>
  <c r="D428" i="13"/>
  <c r="D424" i="13"/>
  <c r="D420" i="13"/>
  <c r="D416" i="13"/>
  <c r="F19" i="10"/>
  <c r="C453" i="13"/>
  <c r="E451" i="13"/>
  <c r="C445" i="13"/>
  <c r="C441" i="13"/>
  <c r="G433" i="13"/>
  <c r="G425" i="13"/>
  <c r="G417" i="13"/>
  <c r="G453" i="13"/>
  <c r="C452" i="13"/>
  <c r="G449" i="13"/>
  <c r="C448" i="13"/>
  <c r="G445" i="13"/>
  <c r="C444" i="13"/>
  <c r="G441" i="13"/>
  <c r="E439" i="13"/>
  <c r="E435" i="13"/>
  <c r="E431" i="13"/>
  <c r="E427" i="13"/>
  <c r="E423" i="13"/>
  <c r="E419" i="13"/>
  <c r="E415" i="13"/>
  <c r="C440" i="13"/>
  <c r="D439" i="13"/>
  <c r="E438" i="13"/>
  <c r="G436" i="13"/>
  <c r="C436" i="13"/>
  <c r="D435" i="13"/>
  <c r="E434" i="13"/>
  <c r="G432" i="13"/>
  <c r="C432" i="13"/>
  <c r="D431" i="13"/>
  <c r="E430" i="13"/>
  <c r="G428" i="13"/>
  <c r="C428" i="13"/>
  <c r="D427" i="13"/>
  <c r="E426" i="13"/>
  <c r="G424" i="13"/>
  <c r="C424" i="13"/>
  <c r="D423" i="13"/>
  <c r="E422" i="13"/>
  <c r="G420" i="13"/>
  <c r="C420" i="13"/>
  <c r="D419" i="13"/>
  <c r="E418" i="13"/>
  <c r="G416" i="13"/>
  <c r="C416" i="13"/>
  <c r="D415" i="13"/>
  <c r="G414" i="13"/>
  <c r="C414" i="13"/>
  <c r="D454" i="13"/>
  <c r="E453" i="13"/>
  <c r="G451" i="13"/>
  <c r="C451" i="13"/>
  <c r="D450" i="13"/>
  <c r="E449" i="13"/>
  <c r="G447" i="13"/>
  <c r="C447" i="13"/>
  <c r="D446" i="13"/>
  <c r="E445" i="13"/>
  <c r="G443" i="13"/>
  <c r="C443" i="13"/>
  <c r="D442" i="13"/>
  <c r="E441" i="13"/>
  <c r="G439" i="13"/>
  <c r="C439" i="13"/>
  <c r="D438" i="13"/>
  <c r="E437" i="13"/>
  <c r="G435" i="13"/>
  <c r="C435" i="13"/>
  <c r="D434" i="13"/>
  <c r="E433" i="13"/>
  <c r="G431" i="13"/>
  <c r="C431" i="13"/>
  <c r="D430" i="13"/>
  <c r="E429" i="13"/>
  <c r="G427" i="13"/>
  <c r="C427" i="13"/>
  <c r="D426" i="13"/>
  <c r="E425" i="13"/>
  <c r="G423" i="13"/>
  <c r="C423" i="13"/>
  <c r="D422" i="13"/>
  <c r="E421" i="13"/>
  <c r="G419" i="13"/>
  <c r="C419" i="13"/>
  <c r="D418" i="13"/>
  <c r="E417" i="13"/>
  <c r="G415" i="13"/>
  <c r="C415" i="13"/>
  <c r="C395" i="13"/>
  <c r="G454" i="13"/>
  <c r="C454" i="13"/>
  <c r="D453" i="13"/>
  <c r="E452" i="13"/>
  <c r="G450" i="13"/>
  <c r="C450" i="13"/>
  <c r="D449" i="13"/>
  <c r="E448" i="13"/>
  <c r="G446" i="13"/>
  <c r="C446" i="13"/>
  <c r="D445" i="13"/>
  <c r="E444" i="13"/>
  <c r="G442" i="13"/>
  <c r="C442" i="13"/>
  <c r="D441" i="13"/>
  <c r="E440" i="13"/>
  <c r="G438" i="13"/>
  <c r="C438" i="13"/>
  <c r="D437" i="13"/>
  <c r="E436" i="13"/>
  <c r="G434" i="13"/>
  <c r="C434" i="13"/>
  <c r="D433" i="13"/>
  <c r="E432" i="13"/>
  <c r="G430" i="13"/>
  <c r="C430" i="13"/>
  <c r="D429" i="13"/>
  <c r="E428" i="13"/>
  <c r="G426" i="13"/>
  <c r="C426" i="13"/>
  <c r="D425" i="13"/>
  <c r="E424" i="13"/>
  <c r="G422" i="13"/>
  <c r="C422" i="13"/>
  <c r="D421" i="13"/>
  <c r="E420" i="13"/>
  <c r="G418" i="13"/>
  <c r="C418" i="13"/>
  <c r="D417" i="13"/>
  <c r="E416" i="13"/>
  <c r="E80" i="12"/>
  <c r="E79" i="12"/>
  <c r="D80" i="12"/>
  <c r="D79" i="12"/>
  <c r="C80" i="12"/>
  <c r="C79" i="12"/>
  <c r="G80" i="12"/>
  <c r="D76" i="12"/>
  <c r="E78" i="12"/>
  <c r="G412" i="13"/>
  <c r="G411" i="13"/>
  <c r="G410" i="13"/>
  <c r="G409" i="13"/>
  <c r="C409" i="13"/>
  <c r="C408" i="13"/>
  <c r="C407" i="13"/>
  <c r="C406" i="13"/>
  <c r="D405" i="13"/>
  <c r="D404" i="13"/>
  <c r="D403" i="13"/>
  <c r="D402" i="13"/>
  <c r="E401" i="13"/>
  <c r="E400" i="13"/>
  <c r="E399" i="13"/>
  <c r="E398" i="13"/>
  <c r="G396" i="13"/>
  <c r="G395" i="13"/>
  <c r="D78" i="12"/>
  <c r="E413" i="13"/>
  <c r="E412" i="13"/>
  <c r="E411" i="13"/>
  <c r="E410" i="13"/>
  <c r="G408" i="13"/>
  <c r="G407" i="13"/>
  <c r="G406" i="13"/>
  <c r="G405" i="13"/>
  <c r="C405" i="13"/>
  <c r="C404" i="13"/>
  <c r="C403" i="13"/>
  <c r="C402" i="13"/>
  <c r="D401" i="13"/>
  <c r="D400" i="13"/>
  <c r="D399" i="13"/>
  <c r="D398" i="13"/>
  <c r="E397" i="13"/>
  <c r="E396" i="13"/>
  <c r="E395" i="13"/>
  <c r="C78" i="12"/>
  <c r="D413" i="13"/>
  <c r="D412" i="13"/>
  <c r="D411" i="13"/>
  <c r="D410" i="13"/>
  <c r="E409" i="13"/>
  <c r="E408" i="13"/>
  <c r="E407" i="13"/>
  <c r="E406" i="13"/>
  <c r="G404" i="13"/>
  <c r="G403" i="13"/>
  <c r="G402" i="13"/>
  <c r="G401" i="13"/>
  <c r="C401" i="13"/>
  <c r="C400" i="13"/>
  <c r="C399" i="13"/>
  <c r="C398" i="13"/>
  <c r="D397" i="13"/>
  <c r="D396" i="13"/>
  <c r="D395" i="13"/>
  <c r="G78" i="12"/>
  <c r="G413" i="13"/>
  <c r="C413" i="13"/>
  <c r="C412" i="13"/>
  <c r="C411" i="13"/>
  <c r="C410" i="13"/>
  <c r="D409" i="13"/>
  <c r="D408" i="13"/>
  <c r="D407" i="13"/>
  <c r="D406" i="13"/>
  <c r="E405" i="13"/>
  <c r="E404" i="13"/>
  <c r="E403" i="13"/>
  <c r="E402" i="13"/>
  <c r="G400" i="13"/>
  <c r="G399" i="13"/>
  <c r="G398" i="13"/>
  <c r="G397" i="13"/>
  <c r="C397" i="13"/>
  <c r="C396" i="13"/>
  <c r="G244" i="13"/>
  <c r="D371" i="13"/>
  <c r="D372" i="13"/>
  <c r="D373" i="13"/>
  <c r="D374" i="13"/>
  <c r="D375" i="13"/>
  <c r="D376" i="13"/>
  <c r="C377" i="13"/>
  <c r="G377" i="13"/>
  <c r="G378" i="13"/>
  <c r="G379" i="13"/>
  <c r="E381" i="13"/>
  <c r="D382" i="13"/>
  <c r="D383" i="13"/>
  <c r="D384" i="13"/>
  <c r="C385" i="13"/>
  <c r="G385" i="13"/>
  <c r="G386" i="13"/>
  <c r="G387" i="13"/>
  <c r="G388" i="13"/>
  <c r="E390" i="13"/>
  <c r="E391" i="13"/>
  <c r="E392" i="13"/>
  <c r="E393" i="13"/>
  <c r="D394" i="13"/>
  <c r="E371" i="13"/>
  <c r="E372" i="13"/>
  <c r="E373" i="13"/>
  <c r="E374" i="13"/>
  <c r="E375" i="13"/>
  <c r="E376" i="13"/>
  <c r="D377" i="13"/>
  <c r="F377" i="13" s="1"/>
  <c r="C378" i="13"/>
  <c r="C379" i="13"/>
  <c r="C380" i="13"/>
  <c r="G380" i="13"/>
  <c r="E382" i="13"/>
  <c r="E383" i="13"/>
  <c r="E384" i="13"/>
  <c r="D385" i="13"/>
  <c r="F385" i="13" s="1"/>
  <c r="C386" i="13"/>
  <c r="C387" i="13"/>
  <c r="C388" i="13"/>
  <c r="C389" i="13"/>
  <c r="G389" i="13"/>
  <c r="G390" i="13"/>
  <c r="G391" i="13"/>
  <c r="G392" i="13"/>
  <c r="E394" i="13"/>
  <c r="C72" i="12"/>
  <c r="C68" i="12"/>
  <c r="C64" i="12"/>
  <c r="C60" i="12"/>
  <c r="C56" i="12"/>
  <c r="C52" i="12"/>
  <c r="C48" i="12"/>
  <c r="C44" i="12"/>
  <c r="C40" i="12"/>
  <c r="C36" i="12"/>
  <c r="C32" i="12"/>
  <c r="C28" i="12"/>
  <c r="C20" i="12"/>
  <c r="C16" i="12"/>
  <c r="C12" i="12"/>
  <c r="C8" i="12"/>
  <c r="C4" i="12"/>
  <c r="C77" i="12"/>
  <c r="C76" i="12"/>
  <c r="C394" i="13"/>
  <c r="D393" i="13"/>
  <c r="D392" i="13"/>
  <c r="D391" i="13"/>
  <c r="D390" i="13"/>
  <c r="E389" i="13"/>
  <c r="E388" i="13"/>
  <c r="E387" i="13"/>
  <c r="E386" i="13"/>
  <c r="G384" i="13"/>
  <c r="C384" i="13"/>
  <c r="C383" i="13"/>
  <c r="C382" i="13"/>
  <c r="D381" i="13"/>
  <c r="E380" i="13"/>
  <c r="E379" i="13"/>
  <c r="E378" i="13"/>
  <c r="G376" i="13"/>
  <c r="C376" i="13"/>
  <c r="C375" i="13"/>
  <c r="C374" i="13"/>
  <c r="C373" i="13"/>
  <c r="C372" i="13"/>
  <c r="C371" i="13"/>
  <c r="C75" i="12"/>
  <c r="C71" i="12"/>
  <c r="C63" i="12"/>
  <c r="C59" i="12"/>
  <c r="C55" i="12"/>
  <c r="C51" i="12"/>
  <c r="C47" i="12"/>
  <c r="C43" i="12"/>
  <c r="C39" i="12"/>
  <c r="C35" i="12"/>
  <c r="C31" i="12"/>
  <c r="C27" i="12"/>
  <c r="C23" i="12"/>
  <c r="C19" i="12"/>
  <c r="C15" i="12"/>
  <c r="C11" i="12"/>
  <c r="C7" i="12"/>
  <c r="G77" i="12"/>
  <c r="G76" i="12"/>
  <c r="G394" i="13"/>
  <c r="G393" i="13"/>
  <c r="C393" i="13"/>
  <c r="C392" i="13"/>
  <c r="C391" i="13"/>
  <c r="C390" i="13"/>
  <c r="D389" i="13"/>
  <c r="D388" i="13"/>
  <c r="D387" i="13"/>
  <c r="D386" i="13"/>
  <c r="E385" i="13"/>
  <c r="G383" i="13"/>
  <c r="G382" i="13"/>
  <c r="G381" i="13"/>
  <c r="C381" i="13"/>
  <c r="D380" i="13"/>
  <c r="D379" i="13"/>
  <c r="D378" i="13"/>
  <c r="E377" i="13"/>
  <c r="G375" i="13"/>
  <c r="G374" i="13"/>
  <c r="G373" i="13"/>
  <c r="G372" i="13"/>
  <c r="G371" i="13"/>
  <c r="C74" i="12"/>
  <c r="C70" i="12"/>
  <c r="C66" i="12"/>
  <c r="C62" i="12"/>
  <c r="C58" i="12"/>
  <c r="C54" i="12"/>
  <c r="C50" i="12"/>
  <c r="C46" i="12"/>
  <c r="C42" i="12"/>
  <c r="C38" i="12"/>
  <c r="C34" i="12"/>
  <c r="C30" i="12"/>
  <c r="C26" i="12"/>
  <c r="C22" i="12"/>
  <c r="C18" i="12"/>
  <c r="C14" i="12"/>
  <c r="C10" i="12"/>
  <c r="C6" i="12"/>
  <c r="E77" i="12"/>
  <c r="E76" i="12"/>
  <c r="C73" i="12"/>
  <c r="C69" i="12"/>
  <c r="C65" i="12"/>
  <c r="C61" i="12"/>
  <c r="C57" i="12"/>
  <c r="C53" i="12"/>
  <c r="C49" i="12"/>
  <c r="C45" i="12"/>
  <c r="C41" i="12"/>
  <c r="C37" i="12"/>
  <c r="C33" i="12"/>
  <c r="C29" i="12"/>
  <c r="C25" i="12"/>
  <c r="C21" i="12"/>
  <c r="C17" i="12"/>
  <c r="C13" i="12"/>
  <c r="C9" i="12"/>
  <c r="C5" i="12"/>
  <c r="D77" i="12"/>
  <c r="D4" i="12"/>
  <c r="E369" i="13"/>
  <c r="E367" i="13"/>
  <c r="E365" i="13"/>
  <c r="E363" i="13"/>
  <c r="E361" i="13"/>
  <c r="E359" i="13"/>
  <c r="E357" i="13"/>
  <c r="E355" i="13"/>
  <c r="E353" i="13"/>
  <c r="E351" i="13"/>
  <c r="E349" i="13"/>
  <c r="E347" i="13"/>
  <c r="E345" i="13"/>
  <c r="E343" i="13"/>
  <c r="E341" i="13"/>
  <c r="E339" i="13"/>
  <c r="E337" i="13"/>
  <c r="E335" i="13"/>
  <c r="E333" i="13"/>
  <c r="E331" i="13"/>
  <c r="E329" i="13"/>
  <c r="E327" i="13"/>
  <c r="E325" i="13"/>
  <c r="E323" i="13"/>
  <c r="E321" i="13"/>
  <c r="E319" i="13"/>
  <c r="E317" i="13"/>
  <c r="E315" i="13"/>
  <c r="E313" i="13"/>
  <c r="E311" i="13"/>
  <c r="E309" i="13"/>
  <c r="E307" i="13"/>
  <c r="E305" i="13"/>
  <c r="E303" i="13"/>
  <c r="E301" i="13"/>
  <c r="E299" i="13"/>
  <c r="E297" i="13"/>
  <c r="E295" i="13"/>
  <c r="E293" i="13"/>
  <c r="E291" i="13"/>
  <c r="E289" i="13"/>
  <c r="E287" i="13"/>
  <c r="E285" i="13"/>
  <c r="D283" i="13"/>
  <c r="D280" i="13"/>
  <c r="E277" i="13"/>
  <c r="D275" i="13"/>
  <c r="D272" i="13"/>
  <c r="E269" i="13"/>
  <c r="D267" i="13"/>
  <c r="E263" i="13"/>
  <c r="D258" i="13"/>
  <c r="D253" i="13"/>
  <c r="E247" i="13"/>
  <c r="D242" i="13"/>
  <c r="D237" i="13"/>
  <c r="E231" i="13"/>
  <c r="D226" i="13"/>
  <c r="D221" i="13"/>
  <c r="E215" i="13"/>
  <c r="D210" i="13"/>
  <c r="D205" i="13"/>
  <c r="E199" i="13"/>
  <c r="D194" i="13"/>
  <c r="D189" i="13"/>
  <c r="D179" i="13"/>
  <c r="D168" i="13"/>
  <c r="E157" i="13"/>
  <c r="D147" i="13"/>
  <c r="D136" i="13"/>
  <c r="E125" i="13"/>
  <c r="D115" i="13"/>
  <c r="D104" i="13"/>
  <c r="E93" i="13"/>
  <c r="D83" i="13"/>
  <c r="D52" i="13"/>
  <c r="D16" i="13"/>
  <c r="G302" i="13"/>
  <c r="G121" i="13"/>
  <c r="D369" i="13"/>
  <c r="D367" i="13"/>
  <c r="D365" i="13"/>
  <c r="D363" i="13"/>
  <c r="D361" i="13"/>
  <c r="D359" i="13"/>
  <c r="D357" i="13"/>
  <c r="D355" i="13"/>
  <c r="D353" i="13"/>
  <c r="D351" i="13"/>
  <c r="D349" i="13"/>
  <c r="D347" i="13"/>
  <c r="D345" i="13"/>
  <c r="D343" i="13"/>
  <c r="D341" i="13"/>
  <c r="D339" i="13"/>
  <c r="D337" i="13"/>
  <c r="D335" i="13"/>
  <c r="D333" i="13"/>
  <c r="D331" i="13"/>
  <c r="D329" i="13"/>
  <c r="D327" i="13"/>
  <c r="D325" i="13"/>
  <c r="D323" i="13"/>
  <c r="D321" i="13"/>
  <c r="D319" i="13"/>
  <c r="D317" i="13"/>
  <c r="D315" i="13"/>
  <c r="D313" i="13"/>
  <c r="D311" i="13"/>
  <c r="D309" i="13"/>
  <c r="D307" i="13"/>
  <c r="D305" i="13"/>
  <c r="D303" i="13"/>
  <c r="D301" i="13"/>
  <c r="D299" i="13"/>
  <c r="D297" i="13"/>
  <c r="D295" i="13"/>
  <c r="D293" i="13"/>
  <c r="D291" i="13"/>
  <c r="D289" i="13"/>
  <c r="D287" i="13"/>
  <c r="D285" i="13"/>
  <c r="D282" i="13"/>
  <c r="E279" i="13"/>
  <c r="D277" i="13"/>
  <c r="D274" i="13"/>
  <c r="E271" i="13"/>
  <c r="D269" i="13"/>
  <c r="D266" i="13"/>
  <c r="E261" i="13"/>
  <c r="D256" i="13"/>
  <c r="D251" i="13"/>
  <c r="E245" i="13"/>
  <c r="D240" i="13"/>
  <c r="D235" i="13"/>
  <c r="E229" i="13"/>
  <c r="D224" i="13"/>
  <c r="D219" i="13"/>
  <c r="E213" i="13"/>
  <c r="D208" i="13"/>
  <c r="D203" i="13"/>
  <c r="E197" i="13"/>
  <c r="D192" i="13"/>
  <c r="D187" i="13"/>
  <c r="D176" i="13"/>
  <c r="E165" i="13"/>
  <c r="D155" i="13"/>
  <c r="D144" i="13"/>
  <c r="E133" i="13"/>
  <c r="D123" i="13"/>
  <c r="D112" i="13"/>
  <c r="E101" i="13"/>
  <c r="D91" i="13"/>
  <c r="D76" i="13"/>
  <c r="D44" i="13"/>
  <c r="D5" i="13"/>
  <c r="G274" i="13"/>
  <c r="G36" i="13"/>
  <c r="E370" i="13"/>
  <c r="E368" i="13"/>
  <c r="E366" i="13"/>
  <c r="E364" i="13"/>
  <c r="E362" i="13"/>
  <c r="E360" i="13"/>
  <c r="E358" i="13"/>
  <c r="E356" i="13"/>
  <c r="E354" i="13"/>
  <c r="E352" i="13"/>
  <c r="E350" i="13"/>
  <c r="E348" i="13"/>
  <c r="E346" i="13"/>
  <c r="E344" i="13"/>
  <c r="E342" i="13"/>
  <c r="E340" i="13"/>
  <c r="E338" i="13"/>
  <c r="E336" i="13"/>
  <c r="E334" i="13"/>
  <c r="E332" i="13"/>
  <c r="E330" i="13"/>
  <c r="E328" i="13"/>
  <c r="E326" i="13"/>
  <c r="E324" i="13"/>
  <c r="E322" i="13"/>
  <c r="E320" i="13"/>
  <c r="E318" i="13"/>
  <c r="E316" i="13"/>
  <c r="E314" i="13"/>
  <c r="E312" i="13"/>
  <c r="E310" i="13"/>
  <c r="E308" i="13"/>
  <c r="E306" i="13"/>
  <c r="E304" i="13"/>
  <c r="E302" i="13"/>
  <c r="E300" i="13"/>
  <c r="E298" i="13"/>
  <c r="E296" i="13"/>
  <c r="E294" i="13"/>
  <c r="E292" i="13"/>
  <c r="E290" i="13"/>
  <c r="E288" i="13"/>
  <c r="E286" i="13"/>
  <c r="D284" i="13"/>
  <c r="E281" i="13"/>
  <c r="D279" i="13"/>
  <c r="D276" i="13"/>
  <c r="E273" i="13"/>
  <c r="D271" i="13"/>
  <c r="D268" i="13"/>
  <c r="E265" i="13"/>
  <c r="D261" i="13"/>
  <c r="E255" i="13"/>
  <c r="D250" i="13"/>
  <c r="D245" i="13"/>
  <c r="E239" i="13"/>
  <c r="D234" i="13"/>
  <c r="D229" i="13"/>
  <c r="E223" i="13"/>
  <c r="D218" i="13"/>
  <c r="D213" i="13"/>
  <c r="E207" i="13"/>
  <c r="D202" i="13"/>
  <c r="D197" i="13"/>
  <c r="E191" i="13"/>
  <c r="D184" i="13"/>
  <c r="E173" i="13"/>
  <c r="D163" i="13"/>
  <c r="D152" i="13"/>
  <c r="E141" i="13"/>
  <c r="D131" i="13"/>
  <c r="D120" i="13"/>
  <c r="E109" i="13"/>
  <c r="D99" i="13"/>
  <c r="D88" i="13"/>
  <c r="D68" i="13"/>
  <c r="D36" i="13"/>
  <c r="G356" i="13"/>
  <c r="C270" i="13"/>
  <c r="G7" i="13"/>
  <c r="G11" i="13"/>
  <c r="G15" i="13"/>
  <c r="G19" i="13"/>
  <c r="G23" i="13"/>
  <c r="G27" i="13"/>
  <c r="G31" i="13"/>
  <c r="G35" i="13"/>
  <c r="G39" i="13"/>
  <c r="G43" i="13"/>
  <c r="G47" i="13"/>
  <c r="G51" i="13"/>
  <c r="G55" i="13"/>
  <c r="G59" i="13"/>
  <c r="G63" i="13"/>
  <c r="G67" i="13"/>
  <c r="G71" i="13"/>
  <c r="G75" i="13"/>
  <c r="G79" i="13"/>
  <c r="G83" i="13"/>
  <c r="G87" i="13"/>
  <c r="G91" i="13"/>
  <c r="G95" i="13"/>
  <c r="G99" i="13"/>
  <c r="G103" i="13"/>
  <c r="G107" i="13"/>
  <c r="G111" i="13"/>
  <c r="G115" i="13"/>
  <c r="G119" i="13"/>
  <c r="G123" i="13"/>
  <c r="G127" i="13"/>
  <c r="G131" i="13"/>
  <c r="G135" i="13"/>
  <c r="G139" i="13"/>
  <c r="G143" i="13"/>
  <c r="G147" i="13"/>
  <c r="G151" i="13"/>
  <c r="G155" i="13"/>
  <c r="G159" i="13"/>
  <c r="G163" i="13"/>
  <c r="G167" i="13"/>
  <c r="G171" i="13"/>
  <c r="G175" i="13"/>
  <c r="G179" i="13"/>
  <c r="G183" i="13"/>
  <c r="G187" i="13"/>
  <c r="G191" i="13"/>
  <c r="G195" i="13"/>
  <c r="G199" i="13"/>
  <c r="G203" i="13"/>
  <c r="G207" i="13"/>
  <c r="G211" i="13"/>
  <c r="G215" i="13"/>
  <c r="G219" i="13"/>
  <c r="G223" i="13"/>
  <c r="G227" i="13"/>
  <c r="G231" i="13"/>
  <c r="G235" i="13"/>
  <c r="G239" i="13"/>
  <c r="G243" i="13"/>
  <c r="G247" i="13"/>
  <c r="G251" i="13"/>
  <c r="G255" i="13"/>
  <c r="G259" i="13"/>
  <c r="G263" i="13"/>
  <c r="G267" i="13"/>
  <c r="G271" i="13"/>
  <c r="G275" i="13"/>
  <c r="G279" i="13"/>
  <c r="G283" i="13"/>
  <c r="G287" i="13"/>
  <c r="G291" i="13"/>
  <c r="G295" i="13"/>
  <c r="G299" i="13"/>
  <c r="G303" i="13"/>
  <c r="G307" i="13"/>
  <c r="G311" i="13"/>
  <c r="G315" i="13"/>
  <c r="G319" i="13"/>
  <c r="G323" i="13"/>
  <c r="G327" i="13"/>
  <c r="G331" i="13"/>
  <c r="G335" i="13"/>
  <c r="G339" i="13"/>
  <c r="G343" i="13"/>
  <c r="G10" i="13"/>
  <c r="G16" i="13"/>
  <c r="G21" i="13"/>
  <c r="G26" i="13"/>
  <c r="G32" i="13"/>
  <c r="G37" i="13"/>
  <c r="G42" i="13"/>
  <c r="G48" i="13"/>
  <c r="G53" i="13"/>
  <c r="G58" i="13"/>
  <c r="G64" i="13"/>
  <c r="G69" i="13"/>
  <c r="G74" i="13"/>
  <c r="G80" i="13"/>
  <c r="G85" i="13"/>
  <c r="G90" i="13"/>
  <c r="G96" i="13"/>
  <c r="G101" i="13"/>
  <c r="G106" i="13"/>
  <c r="G112" i="13"/>
  <c r="G117" i="13"/>
  <c r="G122" i="13"/>
  <c r="G128" i="13"/>
  <c r="G133" i="13"/>
  <c r="G138" i="13"/>
  <c r="G144" i="13"/>
  <c r="G149" i="13"/>
  <c r="G154" i="13"/>
  <c r="G160" i="13"/>
  <c r="G165" i="13"/>
  <c r="G170" i="13"/>
  <c r="G176" i="13"/>
  <c r="G181" i="13"/>
  <c r="G186" i="13"/>
  <c r="G192" i="13"/>
  <c r="G197" i="13"/>
  <c r="G202" i="13"/>
  <c r="G208" i="13"/>
  <c r="G213" i="13"/>
  <c r="G218" i="13"/>
  <c r="G224" i="13"/>
  <c r="G229" i="13"/>
  <c r="G234" i="13"/>
  <c r="G240" i="13"/>
  <c r="G245" i="13"/>
  <c r="G250" i="13"/>
  <c r="G256" i="13"/>
  <c r="G261" i="13"/>
  <c r="G266" i="13"/>
  <c r="G272" i="13"/>
  <c r="G277" i="13"/>
  <c r="G282" i="13"/>
  <c r="G288" i="13"/>
  <c r="G293" i="13"/>
  <c r="G298" i="13"/>
  <c r="G304" i="13"/>
  <c r="G309" i="13"/>
  <c r="G314" i="13"/>
  <c r="G320" i="13"/>
  <c r="G325" i="13"/>
  <c r="G330" i="13"/>
  <c r="G336" i="13"/>
  <c r="G341" i="13"/>
  <c r="G346" i="13"/>
  <c r="G350" i="13"/>
  <c r="G354" i="13"/>
  <c r="G358" i="13"/>
  <c r="G362" i="13"/>
  <c r="G366" i="13"/>
  <c r="G370" i="13"/>
  <c r="E5" i="13"/>
  <c r="E7" i="13"/>
  <c r="E9" i="13"/>
  <c r="E11" i="13"/>
  <c r="E13" i="13"/>
  <c r="E15" i="13"/>
  <c r="E17" i="13"/>
  <c r="E19" i="13"/>
  <c r="E21" i="13"/>
  <c r="E23" i="13"/>
  <c r="E25" i="13"/>
  <c r="E27" i="13"/>
  <c r="E29" i="13"/>
  <c r="E31" i="13"/>
  <c r="G12" i="13"/>
  <c r="G17" i="13"/>
  <c r="G22" i="13"/>
  <c r="G28" i="13"/>
  <c r="G33" i="13"/>
  <c r="G38" i="13"/>
  <c r="G44" i="13"/>
  <c r="G49" i="13"/>
  <c r="G54" i="13"/>
  <c r="G60" i="13"/>
  <c r="G65" i="13"/>
  <c r="G70" i="13"/>
  <c r="G76" i="13"/>
  <c r="G81" i="13"/>
  <c r="G86" i="13"/>
  <c r="G92" i="13"/>
  <c r="G97" i="13"/>
  <c r="G102" i="13"/>
  <c r="G108" i="13"/>
  <c r="G113" i="13"/>
  <c r="G118" i="13"/>
  <c r="G124" i="13"/>
  <c r="G129" i="13"/>
  <c r="G134" i="13"/>
  <c r="G140" i="13"/>
  <c r="G145" i="13"/>
  <c r="G150" i="13"/>
  <c r="G156" i="13"/>
  <c r="G161" i="13"/>
  <c r="G166" i="13"/>
  <c r="G172" i="13"/>
  <c r="G177" i="13"/>
  <c r="G182" i="13"/>
  <c r="G188" i="13"/>
  <c r="G193" i="13"/>
  <c r="G8" i="13"/>
  <c r="G13" i="13"/>
  <c r="G18" i="13"/>
  <c r="G24" i="13"/>
  <c r="G29" i="13"/>
  <c r="G34" i="13"/>
  <c r="G40" i="13"/>
  <c r="G45" i="13"/>
  <c r="G50" i="13"/>
  <c r="G56" i="13"/>
  <c r="G61" i="13"/>
  <c r="G66" i="13"/>
  <c r="G72" i="13"/>
  <c r="G77" i="13"/>
  <c r="G82" i="13"/>
  <c r="G88" i="13"/>
  <c r="G93" i="13"/>
  <c r="G98" i="13"/>
  <c r="G104" i="13"/>
  <c r="G109" i="13"/>
  <c r="G114" i="13"/>
  <c r="G120" i="13"/>
  <c r="G125" i="13"/>
  <c r="G130" i="13"/>
  <c r="G136" i="13"/>
  <c r="G141" i="13"/>
  <c r="G146" i="13"/>
  <c r="G152" i="13"/>
  <c r="G157" i="13"/>
  <c r="G162" i="13"/>
  <c r="G168" i="13"/>
  <c r="G173" i="13"/>
  <c r="G178" i="13"/>
  <c r="G184" i="13"/>
  <c r="G189" i="13"/>
  <c r="G194" i="13"/>
  <c r="G200" i="13"/>
  <c r="G205" i="13"/>
  <c r="G210" i="13"/>
  <c r="G216" i="13"/>
  <c r="G221" i="13"/>
  <c r="G226" i="13"/>
  <c r="G232" i="13"/>
  <c r="G237" i="13"/>
  <c r="G242" i="13"/>
  <c r="G248" i="13"/>
  <c r="G20" i="13"/>
  <c r="G41" i="13"/>
  <c r="G62" i="13"/>
  <c r="G84" i="13"/>
  <c r="G105" i="13"/>
  <c r="G126" i="13"/>
  <c r="G148" i="13"/>
  <c r="G169" i="13"/>
  <c r="G190" i="13"/>
  <c r="G204" i="13"/>
  <c r="G214" i="13"/>
  <c r="G225" i="13"/>
  <c r="G236" i="13"/>
  <c r="G246" i="13"/>
  <c r="G254" i="13"/>
  <c r="G262" i="13"/>
  <c r="G269" i="13"/>
  <c r="G276" i="13"/>
  <c r="G284" i="13"/>
  <c r="G290" i="13"/>
  <c r="G297" i="13"/>
  <c r="G305" i="13"/>
  <c r="G312" i="13"/>
  <c r="G318" i="13"/>
  <c r="G326" i="13"/>
  <c r="G333" i="13"/>
  <c r="G340" i="13"/>
  <c r="G347" i="13"/>
  <c r="G352" i="13"/>
  <c r="G357" i="13"/>
  <c r="G363" i="13"/>
  <c r="G368" i="13"/>
  <c r="D6" i="13"/>
  <c r="E8" i="13"/>
  <c r="D11" i="13"/>
  <c r="D14" i="13"/>
  <c r="E16" i="13"/>
  <c r="D19" i="13"/>
  <c r="D22" i="13"/>
  <c r="E24" i="13"/>
  <c r="D27" i="13"/>
  <c r="D30" i="13"/>
  <c r="E32" i="13"/>
  <c r="E34" i="13"/>
  <c r="E36" i="13"/>
  <c r="E38" i="13"/>
  <c r="E40" i="13"/>
  <c r="E42" i="13"/>
  <c r="E44" i="13"/>
  <c r="E46" i="13"/>
  <c r="E48" i="13"/>
  <c r="E50" i="13"/>
  <c r="E52" i="13"/>
  <c r="E54" i="13"/>
  <c r="E56" i="13"/>
  <c r="E58" i="13"/>
  <c r="E60" i="13"/>
  <c r="E62" i="13"/>
  <c r="E64" i="13"/>
  <c r="E66" i="13"/>
  <c r="E68" i="13"/>
  <c r="E70" i="13"/>
  <c r="E72" i="13"/>
  <c r="E74" i="13"/>
  <c r="E76" i="13"/>
  <c r="E78" i="13"/>
  <c r="E80" i="13"/>
  <c r="E82" i="13"/>
  <c r="E84" i="13"/>
  <c r="E86" i="13"/>
  <c r="E88" i="13"/>
  <c r="E90" i="13"/>
  <c r="E92" i="13"/>
  <c r="E94" i="13"/>
  <c r="E96" i="13"/>
  <c r="E98" i="13"/>
  <c r="E100" i="13"/>
  <c r="E102" i="13"/>
  <c r="E104" i="13"/>
  <c r="E106" i="13"/>
  <c r="E108" i="13"/>
  <c r="E110" i="13"/>
  <c r="E112" i="13"/>
  <c r="E114" i="13"/>
  <c r="E116" i="13"/>
  <c r="E118" i="13"/>
  <c r="E120" i="13"/>
  <c r="E122" i="13"/>
  <c r="E124" i="13"/>
  <c r="E126" i="13"/>
  <c r="E128" i="13"/>
  <c r="E130" i="13"/>
  <c r="E132" i="13"/>
  <c r="E134" i="13"/>
  <c r="E136" i="13"/>
  <c r="E138" i="13"/>
  <c r="E140" i="13"/>
  <c r="E142" i="13"/>
  <c r="E144" i="13"/>
  <c r="E146" i="13"/>
  <c r="E148" i="13"/>
  <c r="E150" i="13"/>
  <c r="E152" i="13"/>
  <c r="E154" i="13"/>
  <c r="E156" i="13"/>
  <c r="E158" i="13"/>
  <c r="E160" i="13"/>
  <c r="E162" i="13"/>
  <c r="E164" i="13"/>
  <c r="E166" i="13"/>
  <c r="E168" i="13"/>
  <c r="E170" i="13"/>
  <c r="E172" i="13"/>
  <c r="E174" i="13"/>
  <c r="E176" i="13"/>
  <c r="E178" i="13"/>
  <c r="E180" i="13"/>
  <c r="E182" i="13"/>
  <c r="E184" i="13"/>
  <c r="E186" i="13"/>
  <c r="E188" i="13"/>
  <c r="E190" i="13"/>
  <c r="E192" i="13"/>
  <c r="E194" i="13"/>
  <c r="E196" i="13"/>
  <c r="E198" i="13"/>
  <c r="E200" i="13"/>
  <c r="E202" i="13"/>
  <c r="E204" i="13"/>
  <c r="E206" i="13"/>
  <c r="E208" i="13"/>
  <c r="E210" i="13"/>
  <c r="E212" i="13"/>
  <c r="E214" i="13"/>
  <c r="E216" i="13"/>
  <c r="E218" i="13"/>
  <c r="E220" i="13"/>
  <c r="E222" i="13"/>
  <c r="E224" i="13"/>
  <c r="E226" i="13"/>
  <c r="E228" i="13"/>
  <c r="E230" i="13"/>
  <c r="E232" i="13"/>
  <c r="E234" i="13"/>
  <c r="E236" i="13"/>
  <c r="E238" i="13"/>
  <c r="E240" i="13"/>
  <c r="E242" i="13"/>
  <c r="E244" i="13"/>
  <c r="E246" i="13"/>
  <c r="E248" i="13"/>
  <c r="E250" i="13"/>
  <c r="E252" i="13"/>
  <c r="E254" i="13"/>
  <c r="E256" i="13"/>
  <c r="E258" i="13"/>
  <c r="E260" i="13"/>
  <c r="E262" i="13"/>
  <c r="E264" i="13"/>
  <c r="E266" i="13"/>
  <c r="E268" i="13"/>
  <c r="E270" i="13"/>
  <c r="E272" i="13"/>
  <c r="E274" i="13"/>
  <c r="E276" i="13"/>
  <c r="E278" i="13"/>
  <c r="E280" i="13"/>
  <c r="E282" i="13"/>
  <c r="E284" i="13"/>
  <c r="G25" i="13"/>
  <c r="G46" i="13"/>
  <c r="G68" i="13"/>
  <c r="G89" i="13"/>
  <c r="G110" i="13"/>
  <c r="G132" i="13"/>
  <c r="G153" i="13"/>
  <c r="G174" i="13"/>
  <c r="G196" i="13"/>
  <c r="G206" i="13"/>
  <c r="G217" i="13"/>
  <c r="G228" i="13"/>
  <c r="G238" i="13"/>
  <c r="G249" i="13"/>
  <c r="G257" i="13"/>
  <c r="G264" i="13"/>
  <c r="G270" i="13"/>
  <c r="G278" i="13"/>
  <c r="G285" i="13"/>
  <c r="G292" i="13"/>
  <c r="G300" i="13"/>
  <c r="G306" i="13"/>
  <c r="G313" i="13"/>
  <c r="G321" i="13"/>
  <c r="G328" i="13"/>
  <c r="G334" i="13"/>
  <c r="G342" i="13"/>
  <c r="G348" i="13"/>
  <c r="G353" i="13"/>
  <c r="G359" i="13"/>
  <c r="G364" i="13"/>
  <c r="G369" i="13"/>
  <c r="D4" i="13"/>
  <c r="E6" i="13"/>
  <c r="D9" i="13"/>
  <c r="D12" i="13"/>
  <c r="E14" i="13"/>
  <c r="D17" i="13"/>
  <c r="D20" i="13"/>
  <c r="E22" i="13"/>
  <c r="D25" i="13"/>
  <c r="D28" i="13"/>
  <c r="E30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79" i="13"/>
  <c r="D81" i="13"/>
  <c r="G9" i="13"/>
  <c r="G30" i="13"/>
  <c r="G52" i="13"/>
  <c r="G73" i="13"/>
  <c r="G94" i="13"/>
  <c r="G116" i="13"/>
  <c r="G137" i="13"/>
  <c r="G158" i="13"/>
  <c r="G180" i="13"/>
  <c r="G198" i="13"/>
  <c r="G209" i="13"/>
  <c r="G220" i="13"/>
  <c r="G230" i="13"/>
  <c r="G241" i="13"/>
  <c r="G252" i="13"/>
  <c r="G258" i="13"/>
  <c r="G265" i="13"/>
  <c r="G273" i="13"/>
  <c r="G280" i="13"/>
  <c r="G286" i="13"/>
  <c r="G294" i="13"/>
  <c r="G301" i="13"/>
  <c r="G308" i="13"/>
  <c r="G316" i="13"/>
  <c r="G322" i="13"/>
  <c r="G329" i="13"/>
  <c r="G337" i="13"/>
  <c r="G344" i="13"/>
  <c r="G349" i="13"/>
  <c r="G355" i="13"/>
  <c r="G360" i="13"/>
  <c r="G365" i="13"/>
  <c r="G4" i="13"/>
  <c r="E4" i="13"/>
  <c r="D7" i="13"/>
  <c r="D10" i="13"/>
  <c r="E12" i="13"/>
  <c r="D15" i="13"/>
  <c r="D18" i="13"/>
  <c r="E20" i="13"/>
  <c r="D23" i="13"/>
  <c r="D26" i="13"/>
  <c r="E28" i="13"/>
  <c r="D31" i="13"/>
  <c r="E33" i="13"/>
  <c r="E35" i="13"/>
  <c r="E37" i="13"/>
  <c r="E39" i="13"/>
  <c r="E41" i="13"/>
  <c r="E43" i="13"/>
  <c r="E45" i="13"/>
  <c r="E47" i="13"/>
  <c r="E49" i="13"/>
  <c r="E51" i="13"/>
  <c r="E53" i="13"/>
  <c r="E55" i="13"/>
  <c r="E57" i="13"/>
  <c r="E59" i="13"/>
  <c r="E61" i="13"/>
  <c r="E63" i="13"/>
  <c r="E65" i="13"/>
  <c r="E67" i="13"/>
  <c r="E69" i="13"/>
  <c r="E71" i="13"/>
  <c r="E73" i="13"/>
  <c r="E75" i="13"/>
  <c r="E77" i="13"/>
  <c r="E79" i="13"/>
  <c r="E81" i="13"/>
  <c r="G57" i="13"/>
  <c r="G142" i="13"/>
  <c r="G212" i="13"/>
  <c r="G253" i="13"/>
  <c r="G281" i="13"/>
  <c r="G310" i="13"/>
  <c r="G338" i="13"/>
  <c r="G361" i="13"/>
  <c r="D8" i="13"/>
  <c r="E18" i="13"/>
  <c r="D29" i="13"/>
  <c r="D38" i="13"/>
  <c r="D46" i="13"/>
  <c r="D54" i="13"/>
  <c r="D62" i="13"/>
  <c r="D70" i="13"/>
  <c r="D78" i="13"/>
  <c r="E83" i="13"/>
  <c r="D86" i="13"/>
  <c r="D89" i="13"/>
  <c r="E91" i="13"/>
  <c r="D94" i="13"/>
  <c r="D97" i="13"/>
  <c r="E99" i="13"/>
  <c r="D102" i="13"/>
  <c r="D105" i="13"/>
  <c r="E107" i="13"/>
  <c r="D110" i="13"/>
  <c r="D113" i="13"/>
  <c r="E115" i="13"/>
  <c r="D118" i="13"/>
  <c r="D121" i="13"/>
  <c r="E123" i="13"/>
  <c r="D126" i="13"/>
  <c r="D129" i="13"/>
  <c r="E131" i="13"/>
  <c r="D134" i="13"/>
  <c r="D137" i="13"/>
  <c r="E139" i="13"/>
  <c r="D142" i="13"/>
  <c r="D145" i="13"/>
  <c r="E147" i="13"/>
  <c r="D150" i="13"/>
  <c r="D153" i="13"/>
  <c r="E155" i="13"/>
  <c r="D158" i="13"/>
  <c r="D161" i="13"/>
  <c r="E163" i="13"/>
  <c r="D166" i="13"/>
  <c r="D169" i="13"/>
  <c r="E171" i="13"/>
  <c r="D174" i="13"/>
  <c r="D177" i="13"/>
  <c r="E179" i="13"/>
  <c r="D182" i="13"/>
  <c r="D185" i="13"/>
  <c r="E187" i="13"/>
  <c r="D190" i="13"/>
  <c r="D193" i="13"/>
  <c r="E195" i="13"/>
  <c r="D198" i="13"/>
  <c r="D201" i="13"/>
  <c r="E203" i="13"/>
  <c r="D206" i="13"/>
  <c r="D209" i="13"/>
  <c r="E211" i="13"/>
  <c r="D214" i="13"/>
  <c r="D217" i="13"/>
  <c r="E219" i="13"/>
  <c r="D222" i="13"/>
  <c r="D225" i="13"/>
  <c r="E227" i="13"/>
  <c r="D230" i="13"/>
  <c r="D233" i="13"/>
  <c r="E235" i="13"/>
  <c r="D238" i="13"/>
  <c r="D241" i="13"/>
  <c r="E243" i="13"/>
  <c r="D246" i="13"/>
  <c r="D249" i="13"/>
  <c r="E251" i="13"/>
  <c r="D254" i="13"/>
  <c r="D257" i="13"/>
  <c r="E259" i="13"/>
  <c r="D262" i="13"/>
  <c r="D265" i="13"/>
  <c r="G78" i="13"/>
  <c r="G164" i="13"/>
  <c r="G222" i="13"/>
  <c r="G260" i="13"/>
  <c r="G289" i="13"/>
  <c r="G317" i="13"/>
  <c r="G345" i="13"/>
  <c r="G367" i="13"/>
  <c r="E10" i="13"/>
  <c r="D21" i="13"/>
  <c r="D32" i="13"/>
  <c r="D40" i="13"/>
  <c r="D48" i="13"/>
  <c r="D56" i="13"/>
  <c r="D64" i="13"/>
  <c r="D72" i="13"/>
  <c r="D80" i="13"/>
  <c r="D84" i="13"/>
  <c r="D87" i="13"/>
  <c r="E89" i="13"/>
  <c r="D92" i="13"/>
  <c r="D95" i="13"/>
  <c r="E97" i="13"/>
  <c r="D100" i="13"/>
  <c r="D103" i="13"/>
  <c r="E105" i="13"/>
  <c r="D108" i="13"/>
  <c r="D111" i="13"/>
  <c r="E113" i="13"/>
  <c r="D116" i="13"/>
  <c r="D119" i="13"/>
  <c r="E121" i="13"/>
  <c r="D124" i="13"/>
  <c r="D127" i="13"/>
  <c r="E129" i="13"/>
  <c r="D132" i="13"/>
  <c r="D135" i="13"/>
  <c r="E137" i="13"/>
  <c r="D140" i="13"/>
  <c r="D143" i="13"/>
  <c r="E145" i="13"/>
  <c r="D148" i="13"/>
  <c r="D151" i="13"/>
  <c r="E153" i="13"/>
  <c r="D156" i="13"/>
  <c r="D159" i="13"/>
  <c r="E161" i="13"/>
  <c r="D164" i="13"/>
  <c r="D167" i="13"/>
  <c r="E169" i="13"/>
  <c r="D172" i="13"/>
  <c r="D175" i="13"/>
  <c r="E177" i="13"/>
  <c r="D180" i="13"/>
  <c r="D183" i="13"/>
  <c r="E185" i="13"/>
  <c r="D188" i="13"/>
  <c r="D191" i="13"/>
  <c r="E193" i="13"/>
  <c r="D196" i="13"/>
  <c r="D199" i="13"/>
  <c r="E201" i="13"/>
  <c r="D204" i="13"/>
  <c r="D207" i="13"/>
  <c r="E209" i="13"/>
  <c r="D212" i="13"/>
  <c r="D215" i="13"/>
  <c r="E217" i="13"/>
  <c r="D220" i="13"/>
  <c r="D223" i="13"/>
  <c r="E225" i="13"/>
  <c r="D228" i="13"/>
  <c r="D231" i="13"/>
  <c r="E233" i="13"/>
  <c r="D236" i="13"/>
  <c r="D239" i="13"/>
  <c r="E241" i="13"/>
  <c r="D244" i="13"/>
  <c r="D247" i="13"/>
  <c r="E249" i="13"/>
  <c r="D252" i="13"/>
  <c r="D255" i="13"/>
  <c r="E257" i="13"/>
  <c r="D260" i="13"/>
  <c r="D263" i="13"/>
  <c r="G14" i="13"/>
  <c r="G100" i="13"/>
  <c r="G185" i="13"/>
  <c r="G233" i="13"/>
  <c r="G268" i="13"/>
  <c r="G296" i="13"/>
  <c r="G324" i="13"/>
  <c r="G351" i="13"/>
  <c r="G5" i="13"/>
  <c r="D13" i="13"/>
  <c r="D24" i="13"/>
  <c r="D34" i="13"/>
  <c r="D42" i="13"/>
  <c r="D50" i="13"/>
  <c r="D58" i="13"/>
  <c r="D66" i="13"/>
  <c r="D74" i="13"/>
  <c r="D82" i="13"/>
  <c r="D85" i="13"/>
  <c r="E87" i="13"/>
  <c r="D90" i="13"/>
  <c r="D93" i="13"/>
  <c r="E95" i="13"/>
  <c r="D98" i="13"/>
  <c r="D101" i="13"/>
  <c r="E103" i="13"/>
  <c r="D106" i="13"/>
  <c r="D109" i="13"/>
  <c r="E111" i="13"/>
  <c r="D114" i="13"/>
  <c r="D117" i="13"/>
  <c r="E119" i="13"/>
  <c r="D122" i="13"/>
  <c r="D125" i="13"/>
  <c r="E127" i="13"/>
  <c r="D130" i="13"/>
  <c r="D133" i="13"/>
  <c r="E135" i="13"/>
  <c r="D138" i="13"/>
  <c r="D141" i="13"/>
  <c r="E143" i="13"/>
  <c r="D146" i="13"/>
  <c r="D149" i="13"/>
  <c r="E151" i="13"/>
  <c r="D154" i="13"/>
  <c r="D157" i="13"/>
  <c r="E159" i="13"/>
  <c r="D162" i="13"/>
  <c r="D165" i="13"/>
  <c r="E167" i="13"/>
  <c r="D170" i="13"/>
  <c r="D173" i="13"/>
  <c r="E175" i="13"/>
  <c r="D178" i="13"/>
  <c r="D181" i="13"/>
  <c r="E183" i="13"/>
  <c r="D186" i="13"/>
  <c r="D370" i="13"/>
  <c r="D368" i="13"/>
  <c r="D366" i="13"/>
  <c r="D364" i="13"/>
  <c r="D362" i="13"/>
  <c r="D360" i="13"/>
  <c r="D358" i="13"/>
  <c r="D356" i="13"/>
  <c r="D354" i="13"/>
  <c r="D352" i="13"/>
  <c r="D350" i="13"/>
  <c r="D348" i="13"/>
  <c r="D346" i="13"/>
  <c r="D344" i="13"/>
  <c r="D342" i="13"/>
  <c r="D340" i="13"/>
  <c r="D338" i="13"/>
  <c r="D336" i="13"/>
  <c r="D334" i="13"/>
  <c r="D332" i="13"/>
  <c r="D330" i="13"/>
  <c r="D328" i="13"/>
  <c r="D326" i="13"/>
  <c r="D324" i="13"/>
  <c r="D322" i="13"/>
  <c r="D320" i="13"/>
  <c r="D318" i="13"/>
  <c r="D316" i="13"/>
  <c r="D314" i="13"/>
  <c r="D312" i="13"/>
  <c r="D310" i="13"/>
  <c r="D308" i="13"/>
  <c r="D306" i="13"/>
  <c r="D304" i="13"/>
  <c r="D302" i="13"/>
  <c r="D300" i="13"/>
  <c r="D298" i="13"/>
  <c r="D296" i="13"/>
  <c r="D294" i="13"/>
  <c r="D292" i="13"/>
  <c r="D290" i="13"/>
  <c r="D288" i="13"/>
  <c r="D286" i="13"/>
  <c r="E283" i="13"/>
  <c r="D281" i="13"/>
  <c r="D278" i="13"/>
  <c r="E275" i="13"/>
  <c r="D273" i="13"/>
  <c r="D270" i="13"/>
  <c r="E267" i="13"/>
  <c r="D264" i="13"/>
  <c r="D259" i="13"/>
  <c r="E253" i="13"/>
  <c r="D248" i="13"/>
  <c r="D243" i="13"/>
  <c r="E237" i="13"/>
  <c r="D232" i="13"/>
  <c r="D227" i="13"/>
  <c r="E221" i="13"/>
  <c r="D216" i="13"/>
  <c r="D211" i="13"/>
  <c r="E205" i="13"/>
  <c r="D200" i="13"/>
  <c r="D195" i="13"/>
  <c r="E189" i="13"/>
  <c r="E181" i="13"/>
  <c r="D171" i="13"/>
  <c r="D160" i="13"/>
  <c r="E149" i="13"/>
  <c r="D139" i="13"/>
  <c r="D128" i="13"/>
  <c r="E117" i="13"/>
  <c r="D107" i="13"/>
  <c r="D96" i="13"/>
  <c r="E85" i="13"/>
  <c r="D60" i="13"/>
  <c r="E26" i="13"/>
  <c r="G332" i="13"/>
  <c r="G201" i="13"/>
  <c r="F65" i="10"/>
  <c r="C370" i="13"/>
  <c r="C366" i="13"/>
  <c r="C362" i="13"/>
  <c r="C358" i="13"/>
  <c r="C354" i="13"/>
  <c r="C350" i="13"/>
  <c r="C346" i="13"/>
  <c r="C338" i="13"/>
  <c r="C330" i="13"/>
  <c r="C322" i="13"/>
  <c r="C314" i="13"/>
  <c r="C306" i="13"/>
  <c r="C298" i="13"/>
  <c r="C290" i="13"/>
  <c r="C282" i="13"/>
  <c r="C274" i="13"/>
  <c r="C6" i="13"/>
  <c r="C369" i="13"/>
  <c r="C365" i="13"/>
  <c r="C361" i="13"/>
  <c r="C357" i="13"/>
  <c r="C353" i="13"/>
  <c r="C349" i="13"/>
  <c r="C345" i="13"/>
  <c r="C337" i="13"/>
  <c r="C329" i="13"/>
  <c r="C321" i="13"/>
  <c r="C313" i="13"/>
  <c r="C305" i="13"/>
  <c r="C297" i="13"/>
  <c r="C289" i="13"/>
  <c r="C281" i="13"/>
  <c r="C273" i="13"/>
  <c r="C5" i="13"/>
  <c r="C368" i="13"/>
  <c r="C364" i="13"/>
  <c r="C360" i="13"/>
  <c r="C356" i="13"/>
  <c r="C352" i="13"/>
  <c r="C348" i="13"/>
  <c r="C342" i="13"/>
  <c r="C334" i="13"/>
  <c r="C326" i="13"/>
  <c r="C318" i="13"/>
  <c r="C310" i="13"/>
  <c r="C302" i="13"/>
  <c r="C294" i="13"/>
  <c r="C286" i="13"/>
  <c r="C278" i="13"/>
  <c r="C7" i="13"/>
  <c r="C11" i="13"/>
  <c r="C15" i="13"/>
  <c r="C19" i="13"/>
  <c r="C23" i="13"/>
  <c r="C27" i="13"/>
  <c r="C31" i="13"/>
  <c r="C35" i="13"/>
  <c r="C39" i="13"/>
  <c r="C43" i="13"/>
  <c r="C47" i="13"/>
  <c r="C51" i="13"/>
  <c r="C55" i="13"/>
  <c r="C59" i="13"/>
  <c r="C63" i="13"/>
  <c r="C67" i="13"/>
  <c r="C71" i="13"/>
  <c r="C75" i="13"/>
  <c r="C79" i="13"/>
  <c r="C83" i="13"/>
  <c r="C87" i="13"/>
  <c r="C91" i="13"/>
  <c r="C95" i="13"/>
  <c r="C99" i="13"/>
  <c r="C103" i="13"/>
  <c r="C107" i="13"/>
  <c r="C111" i="13"/>
  <c r="C115" i="13"/>
  <c r="C119" i="13"/>
  <c r="C123" i="13"/>
  <c r="C127" i="13"/>
  <c r="C131" i="13"/>
  <c r="C135" i="13"/>
  <c r="C139" i="13"/>
  <c r="C143" i="13"/>
  <c r="C147" i="13"/>
  <c r="C151" i="13"/>
  <c r="C155" i="13"/>
  <c r="C159" i="13"/>
  <c r="C163" i="13"/>
  <c r="C167" i="13"/>
  <c r="C171" i="13"/>
  <c r="C175" i="13"/>
  <c r="C179" i="13"/>
  <c r="C183" i="13"/>
  <c r="C187" i="13"/>
  <c r="C191" i="13"/>
  <c r="C195" i="13"/>
  <c r="C199" i="13"/>
  <c r="C203" i="13"/>
  <c r="C207" i="13"/>
  <c r="C211" i="13"/>
  <c r="C215" i="13"/>
  <c r="C219" i="13"/>
  <c r="C223" i="13"/>
  <c r="C227" i="13"/>
  <c r="C231" i="13"/>
  <c r="C235" i="13"/>
  <c r="C239" i="13"/>
  <c r="C243" i="13"/>
  <c r="C247" i="13"/>
  <c r="C251" i="13"/>
  <c r="C255" i="13"/>
  <c r="C259" i="13"/>
  <c r="C263" i="13"/>
  <c r="C267" i="13"/>
  <c r="C271" i="13"/>
  <c r="C275" i="13"/>
  <c r="C279" i="13"/>
  <c r="C283" i="13"/>
  <c r="C287" i="13"/>
  <c r="C291" i="13"/>
  <c r="C295" i="13"/>
  <c r="C299" i="13"/>
  <c r="C303" i="13"/>
  <c r="C307" i="13"/>
  <c r="C311" i="13"/>
  <c r="C315" i="13"/>
  <c r="C319" i="13"/>
  <c r="C323" i="13"/>
  <c r="C327" i="13"/>
  <c r="C331" i="13"/>
  <c r="C335" i="13"/>
  <c r="C339" i="13"/>
  <c r="C343" i="13"/>
  <c r="C8" i="13"/>
  <c r="C12" i="13"/>
  <c r="C16" i="13"/>
  <c r="C20" i="13"/>
  <c r="C24" i="13"/>
  <c r="C28" i="13"/>
  <c r="C32" i="13"/>
  <c r="C36" i="13"/>
  <c r="C40" i="13"/>
  <c r="C44" i="13"/>
  <c r="C48" i="13"/>
  <c r="C52" i="13"/>
  <c r="C56" i="13"/>
  <c r="C60" i="13"/>
  <c r="C64" i="13"/>
  <c r="C68" i="13"/>
  <c r="C72" i="13"/>
  <c r="C76" i="13"/>
  <c r="C80" i="13"/>
  <c r="C84" i="13"/>
  <c r="C88" i="13"/>
  <c r="C92" i="13"/>
  <c r="C96" i="13"/>
  <c r="C100" i="13"/>
  <c r="C104" i="13"/>
  <c r="C108" i="13"/>
  <c r="C112" i="13"/>
  <c r="C116" i="13"/>
  <c r="C120" i="13"/>
  <c r="C124" i="13"/>
  <c r="C128" i="13"/>
  <c r="C132" i="13"/>
  <c r="C136" i="13"/>
  <c r="C140" i="13"/>
  <c r="C144" i="13"/>
  <c r="C148" i="13"/>
  <c r="C152" i="13"/>
  <c r="C156" i="13"/>
  <c r="C160" i="13"/>
  <c r="C164" i="13"/>
  <c r="C168" i="13"/>
  <c r="C172" i="13"/>
  <c r="C176" i="13"/>
  <c r="C180" i="13"/>
  <c r="C184" i="13"/>
  <c r="C188" i="13"/>
  <c r="C192" i="13"/>
  <c r="C196" i="13"/>
  <c r="C200" i="13"/>
  <c r="C204" i="13"/>
  <c r="C208" i="13"/>
  <c r="C212" i="13"/>
  <c r="C216" i="13"/>
  <c r="C220" i="13"/>
  <c r="C224" i="13"/>
  <c r="C228" i="13"/>
  <c r="C232" i="13"/>
  <c r="C236" i="13"/>
  <c r="C240" i="13"/>
  <c r="C244" i="13"/>
  <c r="C248" i="13"/>
  <c r="C252" i="13"/>
  <c r="C256" i="13"/>
  <c r="C260" i="13"/>
  <c r="C264" i="13"/>
  <c r="C268" i="13"/>
  <c r="C272" i="13"/>
  <c r="C276" i="13"/>
  <c r="C280" i="13"/>
  <c r="C284" i="13"/>
  <c r="C288" i="13"/>
  <c r="C292" i="13"/>
  <c r="C296" i="13"/>
  <c r="C300" i="13"/>
  <c r="C304" i="13"/>
  <c r="C308" i="13"/>
  <c r="C312" i="13"/>
  <c r="C316" i="13"/>
  <c r="C320" i="13"/>
  <c r="C324" i="13"/>
  <c r="C328" i="13"/>
  <c r="C332" i="13"/>
  <c r="C336" i="13"/>
  <c r="C340" i="13"/>
  <c r="C344" i="13"/>
  <c r="C9" i="13"/>
  <c r="C13" i="13"/>
  <c r="C17" i="13"/>
  <c r="C21" i="13"/>
  <c r="C25" i="13"/>
  <c r="C29" i="13"/>
  <c r="C33" i="13"/>
  <c r="C37" i="13"/>
  <c r="C41" i="13"/>
  <c r="C45" i="13"/>
  <c r="C49" i="13"/>
  <c r="C53" i="13"/>
  <c r="C57" i="13"/>
  <c r="C61" i="13"/>
  <c r="C65" i="13"/>
  <c r="C69" i="13"/>
  <c r="C73" i="13"/>
  <c r="C77" i="13"/>
  <c r="C81" i="13"/>
  <c r="C85" i="13"/>
  <c r="C89" i="13"/>
  <c r="C93" i="13"/>
  <c r="C97" i="13"/>
  <c r="C101" i="13"/>
  <c r="C105" i="13"/>
  <c r="C109" i="13"/>
  <c r="C113" i="13"/>
  <c r="C117" i="13"/>
  <c r="C121" i="13"/>
  <c r="C125" i="13"/>
  <c r="C129" i="13"/>
  <c r="C133" i="13"/>
  <c r="C137" i="13"/>
  <c r="C141" i="13"/>
  <c r="C145" i="13"/>
  <c r="C149" i="13"/>
  <c r="C153" i="13"/>
  <c r="C157" i="13"/>
  <c r="C161" i="13"/>
  <c r="C165" i="13"/>
  <c r="C169" i="13"/>
  <c r="C173" i="13"/>
  <c r="C177" i="13"/>
  <c r="C181" i="13"/>
  <c r="C185" i="13"/>
  <c r="C189" i="13"/>
  <c r="C193" i="13"/>
  <c r="C197" i="13"/>
  <c r="C201" i="13"/>
  <c r="C205" i="13"/>
  <c r="C209" i="13"/>
  <c r="C213" i="13"/>
  <c r="C217" i="13"/>
  <c r="C221" i="13"/>
  <c r="C225" i="13"/>
  <c r="C229" i="13"/>
  <c r="C233" i="13"/>
  <c r="C237" i="13"/>
  <c r="C241" i="13"/>
  <c r="C245" i="13"/>
  <c r="C249" i="13"/>
  <c r="C253" i="13"/>
  <c r="C257" i="13"/>
  <c r="C261" i="13"/>
  <c r="C265" i="13"/>
  <c r="C10" i="13"/>
  <c r="C14" i="13"/>
  <c r="C18" i="13"/>
  <c r="C22" i="13"/>
  <c r="C26" i="13"/>
  <c r="C30" i="13"/>
  <c r="C34" i="13"/>
  <c r="C38" i="13"/>
  <c r="C42" i="13"/>
  <c r="C46" i="13"/>
  <c r="C50" i="13"/>
  <c r="C54" i="13"/>
  <c r="C58" i="13"/>
  <c r="C62" i="13"/>
  <c r="C66" i="13"/>
  <c r="C70" i="13"/>
  <c r="C74" i="13"/>
  <c r="C78" i="13"/>
  <c r="C82" i="13"/>
  <c r="C86" i="13"/>
  <c r="C90" i="13"/>
  <c r="C94" i="13"/>
  <c r="C98" i="13"/>
  <c r="C102" i="13"/>
  <c r="C106" i="13"/>
  <c r="C110" i="13"/>
  <c r="C114" i="13"/>
  <c r="C118" i="13"/>
  <c r="C122" i="13"/>
  <c r="C126" i="13"/>
  <c r="C130" i="13"/>
  <c r="C134" i="13"/>
  <c r="C138" i="13"/>
  <c r="C142" i="13"/>
  <c r="C146" i="13"/>
  <c r="C150" i="13"/>
  <c r="C154" i="13"/>
  <c r="C158" i="13"/>
  <c r="C162" i="13"/>
  <c r="C166" i="13"/>
  <c r="C170" i="13"/>
  <c r="C174" i="13"/>
  <c r="C178" i="13"/>
  <c r="C182" i="13"/>
  <c r="C186" i="13"/>
  <c r="C190" i="13"/>
  <c r="C194" i="13"/>
  <c r="C198" i="13"/>
  <c r="C202" i="13"/>
  <c r="C206" i="13"/>
  <c r="C210" i="13"/>
  <c r="C214" i="13"/>
  <c r="C218" i="13"/>
  <c r="C222" i="13"/>
  <c r="C226" i="13"/>
  <c r="C230" i="13"/>
  <c r="C234" i="13"/>
  <c r="C238" i="13"/>
  <c r="C242" i="13"/>
  <c r="C246" i="13"/>
  <c r="C250" i="13"/>
  <c r="C254" i="13"/>
  <c r="C258" i="13"/>
  <c r="C262" i="13"/>
  <c r="C266" i="13"/>
  <c r="C4" i="13"/>
  <c r="C367" i="13"/>
  <c r="C363" i="13"/>
  <c r="C359" i="13"/>
  <c r="C355" i="13"/>
  <c r="C351" i="13"/>
  <c r="C347" i="13"/>
  <c r="C341" i="13"/>
  <c r="C333" i="13"/>
  <c r="C325" i="13"/>
  <c r="C317" i="13"/>
  <c r="C309" i="13"/>
  <c r="C301" i="13"/>
  <c r="C293" i="13"/>
  <c r="C285" i="13"/>
  <c r="C277" i="13"/>
  <c r="C269" i="13"/>
  <c r="E65" i="12"/>
  <c r="E61" i="12"/>
  <c r="E49" i="12"/>
  <c r="E45" i="12"/>
  <c r="E41" i="12"/>
  <c r="E37" i="12"/>
  <c r="E33" i="12"/>
  <c r="E29" i="12"/>
  <c r="E21" i="12"/>
  <c r="E17" i="12"/>
  <c r="E13" i="12"/>
  <c r="E9" i="12"/>
  <c r="E5" i="12"/>
  <c r="G75" i="12"/>
  <c r="G71" i="12"/>
  <c r="G67" i="12"/>
  <c r="G63" i="12"/>
  <c r="G59" i="12"/>
  <c r="G55" i="12"/>
  <c r="G51" i="12"/>
  <c r="G47" i="12"/>
  <c r="G43" i="12"/>
  <c r="G31" i="12"/>
  <c r="G27" i="12"/>
  <c r="G23" i="12"/>
  <c r="G19" i="12"/>
  <c r="G15" i="12"/>
  <c r="G11" i="12"/>
  <c r="G7" i="12"/>
  <c r="E73" i="12"/>
  <c r="E57" i="12"/>
  <c r="G39" i="12"/>
  <c r="E68" i="12"/>
  <c r="E60" i="12"/>
  <c r="E52" i="12"/>
  <c r="E44" i="12"/>
  <c r="E40" i="12"/>
  <c r="E32" i="12"/>
  <c r="E24" i="12"/>
  <c r="E16" i="12"/>
  <c r="E8" i="12"/>
  <c r="G70" i="12"/>
  <c r="G62" i="12"/>
  <c r="G54" i="12"/>
  <c r="G46" i="12"/>
  <c r="G38" i="12"/>
  <c r="G34" i="12"/>
  <c r="G30" i="12"/>
  <c r="G26" i="12"/>
  <c r="G22" i="12"/>
  <c r="G18" i="12"/>
  <c r="G14" i="12"/>
  <c r="G10" i="12"/>
  <c r="G6" i="12"/>
  <c r="E75" i="12"/>
  <c r="E71" i="12"/>
  <c r="E67" i="12"/>
  <c r="E63" i="12"/>
  <c r="E59" i="12"/>
  <c r="E55" i="12"/>
  <c r="E51" i="12"/>
  <c r="E47" i="12"/>
  <c r="E43" i="12"/>
  <c r="E39" i="12"/>
  <c r="E35" i="12"/>
  <c r="E31" i="12"/>
  <c r="E27" i="12"/>
  <c r="E23" i="12"/>
  <c r="E19" i="12"/>
  <c r="E15" i="12"/>
  <c r="E11" i="12"/>
  <c r="E7" i="12"/>
  <c r="G73" i="12"/>
  <c r="G69" i="12"/>
  <c r="G65" i="12"/>
  <c r="G61" i="12"/>
  <c r="G57" i="12"/>
  <c r="G53" i="12"/>
  <c r="G49" i="12"/>
  <c r="G45" i="12"/>
  <c r="G41" i="12"/>
  <c r="G37" i="12"/>
  <c r="G33" i="12"/>
  <c r="G29" i="12"/>
  <c r="G25" i="12"/>
  <c r="G21" i="12"/>
  <c r="G17" i="12"/>
  <c r="G13" i="12"/>
  <c r="G9" i="12"/>
  <c r="G5" i="12"/>
  <c r="E69" i="12"/>
  <c r="E53" i="12"/>
  <c r="G35" i="12"/>
  <c r="E72" i="12"/>
  <c r="E64" i="12"/>
  <c r="E56" i="12"/>
  <c r="E48" i="12"/>
  <c r="E36" i="12"/>
  <c r="E28" i="12"/>
  <c r="E20" i="12"/>
  <c r="E12" i="12"/>
  <c r="E4" i="12"/>
  <c r="G74" i="12"/>
  <c r="G66" i="12"/>
  <c r="G58" i="12"/>
  <c r="G50" i="12"/>
  <c r="G42" i="12"/>
  <c r="E74" i="12"/>
  <c r="E70" i="12"/>
  <c r="E66" i="12"/>
  <c r="E62" i="12"/>
  <c r="E58" i="12"/>
  <c r="E54" i="12"/>
  <c r="E50" i="12"/>
  <c r="E46" i="12"/>
  <c r="E42" i="12"/>
  <c r="E38" i="12"/>
  <c r="E34" i="12"/>
  <c r="E30" i="12"/>
  <c r="E26" i="12"/>
  <c r="E22" i="12"/>
  <c r="E18" i="12"/>
  <c r="E14" i="12"/>
  <c r="E10" i="12"/>
  <c r="E6" i="12"/>
  <c r="G72" i="12"/>
  <c r="G68" i="12"/>
  <c r="G64" i="12"/>
  <c r="G60" i="12"/>
  <c r="G56" i="12"/>
  <c r="G52" i="12"/>
  <c r="G48" i="12"/>
  <c r="G44" i="12"/>
  <c r="G40" i="12"/>
  <c r="G36" i="12"/>
  <c r="G32" i="12"/>
  <c r="G28" i="12"/>
  <c r="G24" i="12"/>
  <c r="G20" i="12"/>
  <c r="G16" i="12"/>
  <c r="G12" i="12"/>
  <c r="G8" i="12"/>
  <c r="G4" i="12"/>
  <c r="D73" i="12"/>
  <c r="D65" i="12"/>
  <c r="D53" i="12"/>
  <c r="D45" i="12"/>
  <c r="D5" i="12"/>
  <c r="D75" i="12"/>
  <c r="D71" i="12"/>
  <c r="D67" i="12"/>
  <c r="D63" i="12"/>
  <c r="D59" i="12"/>
  <c r="D55" i="12"/>
  <c r="D51" i="12"/>
  <c r="D47" i="12"/>
  <c r="D43" i="12"/>
  <c r="D39" i="12"/>
  <c r="D35" i="12"/>
  <c r="D31" i="12"/>
  <c r="D27" i="12"/>
  <c r="D23" i="12"/>
  <c r="D19" i="12"/>
  <c r="D15" i="12"/>
  <c r="D11" i="12"/>
  <c r="D7" i="12"/>
  <c r="D74" i="12"/>
  <c r="D70" i="12"/>
  <c r="D66" i="12"/>
  <c r="D62" i="12"/>
  <c r="D58" i="12"/>
  <c r="D54" i="12"/>
  <c r="D50" i="12"/>
  <c r="D46" i="12"/>
  <c r="D42" i="12"/>
  <c r="D38" i="12"/>
  <c r="D34" i="12"/>
  <c r="D30" i="12"/>
  <c r="D26" i="12"/>
  <c r="D22" i="12"/>
  <c r="D18" i="12"/>
  <c r="D14" i="12"/>
  <c r="D10" i="12"/>
  <c r="D6" i="12"/>
  <c r="D69" i="12"/>
  <c r="D61" i="12"/>
  <c r="D57" i="12"/>
  <c r="D49" i="12"/>
  <c r="D41" i="12"/>
  <c r="D37" i="12"/>
  <c r="D33" i="12"/>
  <c r="D29" i="12"/>
  <c r="D25" i="12"/>
  <c r="D21" i="12"/>
  <c r="D17" i="12"/>
  <c r="D13" i="12"/>
  <c r="D9" i="12"/>
  <c r="D72" i="12"/>
  <c r="D68" i="12"/>
  <c r="D64" i="12"/>
  <c r="D60" i="12"/>
  <c r="D56" i="12"/>
  <c r="D52" i="12"/>
  <c r="D48" i="12"/>
  <c r="D44" i="12"/>
  <c r="D40" i="12"/>
  <c r="D36" i="12"/>
  <c r="D32" i="12"/>
  <c r="D28" i="12"/>
  <c r="D24" i="12"/>
  <c r="D20" i="12"/>
  <c r="D16" i="12"/>
  <c r="D12" i="12"/>
  <c r="D8" i="12"/>
  <c r="E25" i="10"/>
  <c r="G25" i="10" s="1"/>
  <c r="F25" i="10"/>
  <c r="F17" i="10"/>
  <c r="F64" i="10"/>
  <c r="E62" i="10"/>
  <c r="G62" i="10" s="1"/>
  <c r="F60" i="10"/>
  <c r="F61" i="10"/>
  <c r="E60" i="10"/>
  <c r="G60" i="10" s="1"/>
  <c r="E64" i="10"/>
  <c r="G64" i="10" s="1"/>
  <c r="F67" i="10"/>
  <c r="F63" i="10"/>
  <c r="E61" i="10"/>
  <c r="G61" i="10" s="1"/>
  <c r="E65" i="10"/>
  <c r="G65" i="10" s="1"/>
  <c r="F66" i="10"/>
  <c r="F62" i="10"/>
  <c r="F58" i="10"/>
  <c r="E63" i="10"/>
  <c r="G63" i="10" s="1"/>
  <c r="E67" i="10"/>
  <c r="G67" i="10" s="1"/>
  <c r="G58" i="10"/>
  <c r="E59" i="10"/>
  <c r="G59" i="10" s="1"/>
  <c r="F59" i="10"/>
  <c r="N11" i="10" a="1"/>
  <c r="N11" i="10" s="1"/>
  <c r="N10" i="10" a="1"/>
  <c r="N10" i="10" s="1"/>
  <c r="G5" i="10"/>
  <c r="E17" i="10"/>
  <c r="G17" i="10" s="1"/>
  <c r="G9" i="10"/>
  <c r="F9" i="10"/>
  <c r="F12" i="10"/>
  <c r="F22" i="10"/>
  <c r="F20" i="10"/>
  <c r="F24" i="10"/>
  <c r="F13" i="10"/>
  <c r="F18" i="10"/>
  <c r="F26" i="10"/>
  <c r="F30" i="10"/>
  <c r="F14" i="10"/>
  <c r="E34" i="10"/>
  <c r="G34" i="10" s="1"/>
  <c r="E30" i="10"/>
  <c r="G30" i="10" s="1"/>
  <c r="E26" i="10"/>
  <c r="G26" i="10" s="1"/>
  <c r="E24" i="10"/>
  <c r="G24" i="10" s="1"/>
  <c r="E20" i="10"/>
  <c r="G20" i="10" s="1"/>
  <c r="E18" i="10"/>
  <c r="G18" i="10" s="1"/>
  <c r="E14" i="10"/>
  <c r="G14" i="10" s="1"/>
  <c r="E13" i="10"/>
  <c r="G13" i="10" s="1"/>
  <c r="E12" i="10"/>
  <c r="G12" i="10" s="1"/>
  <c r="F11" i="10"/>
  <c r="F34" i="10"/>
  <c r="E11" i="10"/>
  <c r="G11" i="10" s="1"/>
  <c r="L3" i="8"/>
  <c r="L4" i="8" s="1"/>
  <c r="L5" i="8" s="1"/>
  <c r="L6" i="8" s="1"/>
  <c r="L7" i="8" s="1"/>
  <c r="L8" i="8" s="1"/>
  <c r="L9" i="8" s="1"/>
  <c r="L10" i="8" s="1"/>
  <c r="L11" i="8" s="1"/>
  <c r="L12" i="8" s="1"/>
  <c r="L13" i="8" s="1"/>
  <c r="L14" i="8" s="1"/>
  <c r="L15" i="8" s="1"/>
  <c r="L16" i="8" s="1"/>
  <c r="L17" i="8" s="1"/>
  <c r="L18" i="8" s="1"/>
  <c r="L19" i="8" s="1"/>
  <c r="L20" i="8" s="1"/>
  <c r="L21" i="8" s="1"/>
  <c r="L22" i="8" s="1"/>
  <c r="L23" i="8" s="1"/>
  <c r="L24" i="8" s="1"/>
  <c r="L25" i="8" s="1"/>
  <c r="L26" i="8" s="1"/>
  <c r="L27" i="8" s="1"/>
  <c r="L28" i="8" s="1"/>
  <c r="L29" i="8" s="1"/>
  <c r="L30" i="8" s="1"/>
  <c r="L31" i="8" s="1"/>
  <c r="L32" i="8" s="1"/>
  <c r="L33" i="8" s="1"/>
  <c r="L34" i="8" s="1"/>
  <c r="L35" i="8" s="1"/>
  <c r="L36" i="8" s="1"/>
  <c r="L37" i="8" s="1"/>
  <c r="L38" i="8" s="1"/>
  <c r="L39" i="8" s="1"/>
  <c r="L40" i="8" s="1"/>
  <c r="L41" i="8" s="1"/>
  <c r="L42" i="8" s="1"/>
  <c r="L43" i="8" s="1"/>
  <c r="L44" i="8" s="1"/>
  <c r="L45" i="8" s="1"/>
  <c r="L46" i="8" s="1"/>
  <c r="L47" i="8" s="1"/>
  <c r="L48" i="8" s="1"/>
  <c r="L49" i="8" s="1"/>
  <c r="L50" i="8" s="1"/>
  <c r="L51" i="8" s="1"/>
  <c r="L52" i="8" s="1"/>
  <c r="L53" i="8" s="1"/>
  <c r="L54" i="8" s="1"/>
  <c r="L55" i="8" s="1"/>
  <c r="L56" i="8" s="1"/>
  <c r="L57" i="8" s="1"/>
  <c r="L58" i="8" s="1"/>
  <c r="L59" i="8" s="1"/>
  <c r="L60" i="8" s="1"/>
  <c r="L61" i="8" s="1"/>
  <c r="L62" i="8" s="1"/>
  <c r="L63" i="8" s="1"/>
  <c r="L64" i="8" s="1"/>
  <c r="L65" i="8" s="1"/>
  <c r="L66" i="8" s="1"/>
  <c r="L67" i="8" s="1"/>
  <c r="L68" i="8" s="1"/>
  <c r="L69" i="8" s="1"/>
  <c r="L70" i="8" s="1"/>
  <c r="L71" i="8" s="1"/>
  <c r="L72" i="8" s="1"/>
  <c r="L73" i="8" s="1"/>
  <c r="L74" i="8" s="1"/>
  <c r="L75" i="8" s="1"/>
  <c r="L76" i="8" s="1"/>
  <c r="L77" i="8" s="1"/>
  <c r="L78" i="8" s="1"/>
  <c r="L79" i="8" s="1"/>
  <c r="L80" i="8" s="1"/>
  <c r="L81" i="8" s="1"/>
  <c r="L82" i="8" s="1"/>
  <c r="L83" i="8" s="1"/>
  <c r="L84" i="8" s="1"/>
  <c r="L85" i="8" s="1"/>
  <c r="L86" i="8" s="1"/>
  <c r="L87" i="8" s="1"/>
  <c r="L88" i="8" s="1"/>
  <c r="L89" i="8" s="1"/>
  <c r="L90" i="8" s="1"/>
  <c r="L91" i="8" s="1"/>
  <c r="L92" i="8" s="1"/>
  <c r="L93" i="8" s="1"/>
  <c r="L94" i="8" s="1"/>
  <c r="L95" i="8" s="1"/>
  <c r="L96" i="8" s="1"/>
  <c r="L97" i="8" s="1"/>
  <c r="L98" i="8" s="1"/>
  <c r="L99" i="8" s="1"/>
  <c r="L100" i="8" s="1"/>
  <c r="L101" i="8" s="1"/>
  <c r="L102" i="8" s="1"/>
  <c r="L103" i="8" s="1"/>
  <c r="L104" i="8" s="1"/>
  <c r="L105" i="8" s="1"/>
  <c r="L106" i="8" s="1"/>
  <c r="L107" i="8" s="1"/>
  <c r="L108" i="8" s="1"/>
  <c r="L109" i="8" s="1"/>
  <c r="L110" i="8" s="1"/>
  <c r="L111" i="8" s="1"/>
  <c r="L112" i="8" s="1"/>
  <c r="L113" i="8" s="1"/>
  <c r="L114" i="8" s="1"/>
  <c r="L115" i="8" s="1"/>
  <c r="L116" i="8" s="1"/>
  <c r="L117" i="8" s="1"/>
  <c r="L118" i="8" s="1"/>
  <c r="L119" i="8" s="1"/>
  <c r="L120" i="8" s="1"/>
  <c r="L121" i="8" s="1"/>
  <c r="L122" i="8" s="1"/>
  <c r="L123" i="8" s="1"/>
  <c r="L124" i="8" s="1"/>
  <c r="L125" i="8" s="1"/>
  <c r="L126" i="8" s="1"/>
  <c r="L127" i="8" s="1"/>
  <c r="L128" i="8" s="1"/>
  <c r="L129" i="8" s="1"/>
  <c r="L130" i="8" s="1"/>
  <c r="L131" i="8" s="1"/>
  <c r="L132" i="8" s="1"/>
  <c r="L133" i="8" s="1"/>
  <c r="L134" i="8" s="1"/>
  <c r="L135" i="8" s="1"/>
  <c r="L136" i="8" s="1"/>
  <c r="L137" i="8" s="1"/>
  <c r="L138" i="8" s="1"/>
  <c r="L139" i="8" s="1"/>
  <c r="L140" i="8" s="1"/>
  <c r="L141" i="8" s="1"/>
  <c r="L142" i="8" s="1"/>
  <c r="L143" i="8" s="1"/>
  <c r="L144" i="8" s="1"/>
  <c r="L145" i="8" s="1"/>
  <c r="L146" i="8" s="1"/>
  <c r="L147" i="8" s="1"/>
  <c r="L148" i="8" s="1"/>
  <c r="L149" i="8" s="1"/>
  <c r="L150" i="8" s="1"/>
  <c r="L151" i="8" s="1"/>
  <c r="L152" i="8" s="1"/>
  <c r="L153" i="8" s="1"/>
  <c r="L154" i="8" s="1"/>
  <c r="L155" i="8" s="1"/>
  <c r="L156" i="8" s="1"/>
  <c r="L157" i="8" s="1"/>
  <c r="L158" i="8" s="1"/>
  <c r="L159" i="8" s="1"/>
  <c r="L160" i="8" s="1"/>
  <c r="L161" i="8" s="1"/>
  <c r="L162" i="8" s="1"/>
  <c r="L163" i="8" s="1"/>
  <c r="L164" i="8" s="1"/>
  <c r="L165" i="8" s="1"/>
  <c r="L166" i="8" s="1"/>
  <c r="L167" i="8" s="1"/>
  <c r="L168" i="8" s="1"/>
  <c r="L169" i="8" s="1"/>
  <c r="L170" i="8" s="1"/>
  <c r="L171" i="8" s="1"/>
  <c r="L172" i="8" s="1"/>
  <c r="L173" i="8" s="1"/>
  <c r="L174" i="8" s="1"/>
  <c r="L175" i="8" s="1"/>
  <c r="L176" i="8" s="1"/>
  <c r="L177" i="8" s="1"/>
  <c r="L178" i="8" s="1"/>
  <c r="L179" i="8" s="1"/>
  <c r="L180" i="8" s="1"/>
  <c r="L181" i="8" s="1"/>
  <c r="L182" i="8" s="1"/>
  <c r="L183" i="8" s="1"/>
  <c r="L184" i="8" s="1"/>
  <c r="L185" i="8" s="1"/>
  <c r="L186" i="8" s="1"/>
  <c r="L187" i="8" s="1"/>
  <c r="L188" i="8" s="1"/>
  <c r="L189" i="8" s="1"/>
  <c r="L190" i="8" s="1"/>
  <c r="L191" i="8" s="1"/>
  <c r="L192" i="8" s="1"/>
  <c r="L193" i="8" s="1"/>
  <c r="L194" i="8" s="1"/>
  <c r="L195" i="8" s="1"/>
  <c r="L196" i="8" s="1"/>
  <c r="L197" i="8" s="1"/>
  <c r="L198" i="8" s="1"/>
  <c r="L199" i="8" s="1"/>
  <c r="L200" i="8" s="1"/>
  <c r="L201" i="8" s="1"/>
  <c r="L202" i="8" s="1"/>
  <c r="L203" i="8" s="1"/>
  <c r="L204" i="8" s="1"/>
  <c r="L205" i="8" s="1"/>
  <c r="L206" i="8" s="1"/>
  <c r="L207" i="8" s="1"/>
  <c r="L208" i="8" s="1"/>
  <c r="L209" i="8" s="1"/>
  <c r="L210" i="8" s="1"/>
  <c r="L211" i="8" s="1"/>
  <c r="L212" i="8" s="1"/>
  <c r="L213" i="8" s="1"/>
  <c r="L214" i="8" s="1"/>
  <c r="L215" i="8" s="1"/>
  <c r="L216" i="8" s="1"/>
  <c r="L217" i="8" s="1"/>
  <c r="L218" i="8" s="1"/>
  <c r="L219" i="8" s="1"/>
  <c r="L220" i="8" s="1"/>
  <c r="L221" i="8" s="1"/>
  <c r="L222" i="8" s="1"/>
  <c r="L223" i="8" s="1"/>
  <c r="L224" i="8" s="1"/>
  <c r="L225" i="8" s="1"/>
  <c r="L226" i="8" s="1"/>
  <c r="L227" i="8" s="1"/>
  <c r="L228" i="8" s="1"/>
  <c r="L229" i="8" s="1"/>
  <c r="L230" i="8" s="1"/>
  <c r="L231" i="8" s="1"/>
  <c r="L232" i="8" s="1"/>
  <c r="L233" i="8" s="1"/>
  <c r="L234" i="8" s="1"/>
  <c r="L235" i="8" s="1"/>
  <c r="L236" i="8" s="1"/>
  <c r="L237" i="8" s="1"/>
  <c r="L238" i="8" s="1"/>
  <c r="L239" i="8" s="1"/>
  <c r="L240" i="8" s="1"/>
  <c r="L241" i="8" s="1"/>
  <c r="L242" i="8" s="1"/>
  <c r="L243" i="8" s="1"/>
  <c r="L244" i="8" s="1"/>
  <c r="L245" i="8" s="1"/>
  <c r="L246" i="8" s="1"/>
  <c r="L247" i="8" s="1"/>
  <c r="L248" i="8" s="1"/>
  <c r="L249" i="8" s="1"/>
  <c r="L250" i="8" s="1"/>
  <c r="L251" i="8" s="1"/>
  <c r="L252" i="8" s="1"/>
  <c r="L253" i="8" s="1"/>
  <c r="L254" i="8" s="1"/>
  <c r="L255" i="8" s="1"/>
  <c r="L256" i="8" s="1"/>
  <c r="L257" i="8" s="1"/>
  <c r="L258" i="8" s="1"/>
  <c r="L259" i="8" s="1"/>
  <c r="L260" i="8" s="1"/>
  <c r="L261" i="8" s="1"/>
  <c r="L262" i="8" s="1"/>
  <c r="L263" i="8" s="1"/>
  <c r="L264" i="8" s="1"/>
  <c r="L265" i="8" s="1"/>
  <c r="L266" i="8" s="1"/>
  <c r="L267" i="8" s="1"/>
  <c r="L268" i="8" s="1"/>
  <c r="L269" i="8" s="1"/>
  <c r="L270" i="8" s="1"/>
  <c r="L271" i="8" s="1"/>
  <c r="L272" i="8" s="1"/>
  <c r="L273" i="8" s="1"/>
  <c r="L274" i="8" s="1"/>
  <c r="L275" i="8" s="1"/>
  <c r="L276" i="8" s="1"/>
  <c r="L277" i="8" s="1"/>
  <c r="L278" i="8" s="1"/>
  <c r="L279" i="8" s="1"/>
  <c r="L280" i="8" s="1"/>
  <c r="L281" i="8" s="1"/>
  <c r="L282" i="8" s="1"/>
  <c r="L283" i="8" s="1"/>
  <c r="L284" i="8" s="1"/>
  <c r="L285" i="8" s="1"/>
  <c r="L286" i="8" s="1"/>
  <c r="L287" i="8" s="1"/>
  <c r="L288" i="8" s="1"/>
  <c r="L289" i="8" s="1"/>
  <c r="L290" i="8" s="1"/>
  <c r="L291" i="8" s="1"/>
  <c r="L292" i="8" s="1"/>
  <c r="L293" i="8" s="1"/>
  <c r="L294" i="8" s="1"/>
  <c r="L295" i="8" s="1"/>
  <c r="L296" i="8" s="1"/>
  <c r="L297" i="8" s="1"/>
  <c r="L298" i="8" s="1"/>
  <c r="L299" i="8" s="1"/>
  <c r="L300" i="8" s="1"/>
  <c r="L301" i="8" s="1"/>
  <c r="L302" i="8" s="1"/>
  <c r="L303" i="8" s="1"/>
  <c r="L304" i="8" s="1"/>
  <c r="L305" i="8" s="1"/>
  <c r="L306" i="8" s="1"/>
  <c r="L307" i="8" s="1"/>
  <c r="L308" i="8" s="1"/>
  <c r="L309" i="8" s="1"/>
  <c r="L310" i="8" s="1"/>
  <c r="L311" i="8" s="1"/>
  <c r="L312" i="8" s="1"/>
  <c r="L313" i="8" s="1"/>
  <c r="L314" i="8" s="1"/>
  <c r="L315" i="8" s="1"/>
  <c r="L316" i="8" s="1"/>
  <c r="L317" i="8" s="1"/>
  <c r="L318" i="8" s="1"/>
  <c r="L319" i="8" s="1"/>
  <c r="L320" i="8" s="1"/>
  <c r="L321" i="8" s="1"/>
  <c r="L322" i="8" s="1"/>
  <c r="L323" i="8" s="1"/>
  <c r="L324" i="8" s="1"/>
  <c r="L325" i="8" s="1"/>
  <c r="L326" i="8" s="1"/>
  <c r="L327" i="8" s="1"/>
  <c r="L328" i="8" s="1"/>
  <c r="L329" i="8" s="1"/>
  <c r="L330" i="8" s="1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L371" i="8" s="1"/>
  <c r="L372" i="8" s="1"/>
  <c r="L373" i="8" s="1"/>
  <c r="L374" i="8" s="1"/>
  <c r="L375" i="8" s="1"/>
  <c r="L376" i="8" s="1"/>
  <c r="L377" i="8" s="1"/>
  <c r="L378" i="8" s="1"/>
  <c r="L379" i="8" s="1"/>
  <c r="L380" i="8" s="1"/>
  <c r="L381" i="8" s="1"/>
  <c r="L382" i="8" s="1"/>
  <c r="L383" i="8" s="1"/>
  <c r="L384" i="8" s="1"/>
  <c r="L385" i="8" s="1"/>
  <c r="L386" i="8" s="1"/>
  <c r="L387" i="8" s="1"/>
  <c r="L388" i="8" s="1"/>
  <c r="L389" i="8" s="1"/>
  <c r="L390" i="8" s="1"/>
  <c r="L391" i="8" s="1"/>
  <c r="L392" i="8" s="1"/>
  <c r="L393" i="8" s="1"/>
  <c r="L394" i="8" s="1"/>
  <c r="L395" i="8" s="1"/>
  <c r="L396" i="8" s="1"/>
  <c r="L397" i="8" s="1"/>
  <c r="L398" i="8" s="1"/>
  <c r="L399" i="8" s="1"/>
  <c r="L400" i="8" s="1"/>
  <c r="L401" i="8" s="1"/>
  <c r="L402" i="8" s="1"/>
  <c r="L403" i="8" s="1"/>
  <c r="L404" i="8" s="1"/>
  <c r="L405" i="8" s="1"/>
  <c r="L406" i="8" s="1"/>
  <c r="L407" i="8" s="1"/>
  <c r="L408" i="8" s="1"/>
  <c r="L409" i="8" s="1"/>
  <c r="L410" i="8" s="1"/>
  <c r="L411" i="8" s="1"/>
  <c r="L412" i="8" s="1"/>
  <c r="L413" i="8" s="1"/>
  <c r="L414" i="8" s="1"/>
  <c r="L415" i="8" s="1"/>
  <c r="L416" i="8" s="1"/>
  <c r="L417" i="8" s="1"/>
  <c r="L418" i="8" s="1"/>
  <c r="L419" i="8" s="1"/>
  <c r="L420" i="8" s="1"/>
  <c r="L421" i="8" s="1"/>
  <c r="L422" i="8" s="1"/>
  <c r="L423" i="8" s="1"/>
  <c r="L424" i="8" s="1"/>
  <c r="L425" i="8" s="1"/>
  <c r="L426" i="8" s="1"/>
  <c r="L427" i="8" s="1"/>
  <c r="L428" i="8" s="1"/>
  <c r="L429" i="8" s="1"/>
  <c r="L430" i="8" s="1"/>
  <c r="L431" i="8" s="1"/>
  <c r="L432" i="8" s="1"/>
  <c r="L433" i="8" s="1"/>
  <c r="L434" i="8" s="1"/>
  <c r="L435" i="8" s="1"/>
  <c r="L436" i="8" s="1"/>
  <c r="L437" i="8" s="1"/>
  <c r="L438" i="8" s="1"/>
  <c r="L439" i="8" s="1"/>
  <c r="L440" i="8" s="1"/>
  <c r="L441" i="8" s="1"/>
  <c r="L442" i="8" s="1"/>
  <c r="L443" i="8" s="1"/>
  <c r="L444" i="8" s="1"/>
  <c r="L445" i="8" s="1"/>
  <c r="L446" i="8" s="1"/>
  <c r="L447" i="8" s="1"/>
  <c r="L448" i="8" s="1"/>
  <c r="L449" i="8" s="1"/>
  <c r="L450" i="8" s="1"/>
  <c r="L451" i="8" s="1"/>
  <c r="L452" i="8" s="1"/>
  <c r="L453" i="8" s="1"/>
  <c r="L454" i="8" s="1"/>
  <c r="L455" i="8" s="1"/>
  <c r="L456" i="8" s="1"/>
  <c r="L457" i="8" s="1"/>
  <c r="L458" i="8" s="1"/>
  <c r="L459" i="8" s="1"/>
  <c r="L460" i="8" s="1"/>
  <c r="L461" i="8" s="1"/>
  <c r="L462" i="8" s="1"/>
  <c r="L463" i="8" s="1"/>
  <c r="L464" i="8" s="1"/>
  <c r="L465" i="8" s="1"/>
  <c r="L466" i="8" s="1"/>
  <c r="L467" i="8" s="1"/>
  <c r="L468" i="8" s="1"/>
  <c r="L469" i="8" s="1"/>
  <c r="L470" i="8" s="1"/>
  <c r="L471" i="8" s="1"/>
  <c r="L472" i="8" s="1"/>
  <c r="L473" i="8" s="1"/>
  <c r="L474" i="8" s="1"/>
  <c r="L475" i="8" s="1"/>
  <c r="L476" i="8" s="1"/>
  <c r="L477" i="8" s="1"/>
  <c r="L478" i="8" s="1"/>
  <c r="L479" i="8" s="1"/>
  <c r="L480" i="8" s="1"/>
  <c r="L481" i="8" s="1"/>
  <c r="L482" i="8" s="1"/>
  <c r="J811" i="2"/>
  <c r="J991" i="2"/>
  <c r="J823" i="2"/>
  <c r="J1003" i="2"/>
  <c r="J955" i="2"/>
  <c r="J1015" i="2"/>
  <c r="J931" i="2"/>
  <c r="J907" i="2"/>
  <c r="J883" i="2"/>
  <c r="J871" i="2"/>
  <c r="J847" i="2"/>
  <c r="J979" i="2"/>
  <c r="J967" i="2"/>
  <c r="J943" i="2"/>
  <c r="J919" i="2"/>
  <c r="J895" i="2"/>
  <c r="J859" i="2"/>
  <c r="J835" i="2"/>
  <c r="O599" i="2"/>
  <c r="P599" i="2" s="1"/>
  <c r="Q599" i="2" s="1"/>
  <c r="N609" i="2"/>
  <c r="O621" i="2"/>
  <c r="P621" i="2" s="1"/>
  <c r="Q621" i="2" s="1"/>
  <c r="O610" i="2"/>
  <c r="P610" i="2" s="1"/>
  <c r="Q610" i="2" s="1"/>
  <c r="O598" i="2"/>
  <c r="P598" i="2" s="1"/>
  <c r="Q598" i="2" s="1"/>
  <c r="N613" i="2"/>
  <c r="N588" i="2"/>
  <c r="O626" i="2"/>
  <c r="P626" i="2" s="1"/>
  <c r="Q626" i="2" s="1"/>
  <c r="N620" i="2"/>
  <c r="N597" i="2"/>
  <c r="O605" i="2"/>
  <c r="P605" i="2" s="1"/>
  <c r="Q605" i="2" s="1"/>
  <c r="N623" i="2"/>
  <c r="N617" i="2"/>
  <c r="N607" i="2"/>
  <c r="N601" i="2"/>
  <c r="N578" i="2"/>
  <c r="O620" i="2"/>
  <c r="P620" i="2" s="1"/>
  <c r="Q620" i="2" s="1"/>
  <c r="O613" i="2"/>
  <c r="P613" i="2" s="1"/>
  <c r="Q613" i="2" s="1"/>
  <c r="O609" i="2"/>
  <c r="P609" i="2" s="1"/>
  <c r="Q609" i="2" s="1"/>
  <c r="O597" i="2"/>
  <c r="O594" i="2"/>
  <c r="P594" i="2" s="1"/>
  <c r="Q594" i="2" s="1"/>
  <c r="N627" i="2"/>
  <c r="N611" i="2"/>
  <c r="N599" i="2"/>
  <c r="N592" i="2"/>
  <c r="O623" i="2"/>
  <c r="O617" i="2"/>
  <c r="P617" i="2" s="1"/>
  <c r="Q617" i="2" s="1"/>
  <c r="O607" i="2"/>
  <c r="O601" i="2"/>
  <c r="P601" i="2" s="1"/>
  <c r="Q601" i="2" s="1"/>
  <c r="N626" i="2"/>
  <c r="N621" i="2"/>
  <c r="N610" i="2"/>
  <c r="N605" i="2"/>
  <c r="N598" i="2"/>
  <c r="N572" i="2"/>
  <c r="N564" i="2"/>
  <c r="O627" i="2"/>
  <c r="P627" i="2" s="1"/>
  <c r="Q627" i="2" s="1"/>
  <c r="O611" i="2"/>
  <c r="P611" i="2" s="1"/>
  <c r="Q611" i="2" s="1"/>
  <c r="N628" i="2"/>
  <c r="N624" i="2"/>
  <c r="N608" i="2"/>
  <c r="N604" i="2"/>
  <c r="N600" i="2"/>
  <c r="N596" i="2"/>
  <c r="N586" i="2"/>
  <c r="N548" i="2"/>
  <c r="O628" i="2"/>
  <c r="O624" i="2"/>
  <c r="O608" i="2"/>
  <c r="P608" i="2" s="1"/>
  <c r="Q608" i="2" s="1"/>
  <c r="O604" i="2"/>
  <c r="P604" i="2" s="1"/>
  <c r="Q604" i="2" s="1"/>
  <c r="O600" i="2"/>
  <c r="P600" i="2" s="1"/>
  <c r="Q600" i="2" s="1"/>
  <c r="O596" i="2"/>
  <c r="P596" i="2" s="1"/>
  <c r="Q596" i="2" s="1"/>
  <c r="N619" i="2"/>
  <c r="N615" i="2"/>
  <c r="N595" i="2"/>
  <c r="O619" i="2"/>
  <c r="O615" i="2"/>
  <c r="P615" i="2" s="1"/>
  <c r="Q615" i="2" s="1"/>
  <c r="O595" i="2"/>
  <c r="P595" i="2" s="1"/>
  <c r="Q595" i="2" s="1"/>
  <c r="O589" i="2"/>
  <c r="P589" i="2" s="1"/>
  <c r="Q589" i="2" s="1"/>
  <c r="N618" i="2"/>
  <c r="N602" i="2"/>
  <c r="N594" i="2"/>
  <c r="N589" i="2"/>
  <c r="O618" i="2"/>
  <c r="P618" i="2" s="1"/>
  <c r="Q618" i="2" s="1"/>
  <c r="O602" i="2"/>
  <c r="P602" i="2" s="1"/>
  <c r="Q602" i="2" s="1"/>
  <c r="O539" i="2"/>
  <c r="P539" i="2" s="1"/>
  <c r="Q539" i="2" s="1"/>
  <c r="J643" i="2"/>
  <c r="J732" i="2"/>
  <c r="J699" i="2"/>
  <c r="J763" i="2"/>
  <c r="J734" i="2"/>
  <c r="J697" i="2"/>
  <c r="J684" i="2"/>
  <c r="J775" i="2"/>
  <c r="J694" i="2"/>
  <c r="J787" i="2"/>
  <c r="J739" i="2"/>
  <c r="J737" i="2"/>
  <c r="J799" i="2"/>
  <c r="J751" i="2"/>
  <c r="J729" i="2"/>
  <c r="J721" i="2"/>
  <c r="J716" i="2"/>
  <c r="J712" i="2"/>
  <c r="J705" i="2"/>
  <c r="J725" i="2"/>
  <c r="J718" i="2"/>
  <c r="J714" i="2"/>
  <c r="J707" i="2"/>
  <c r="J702" i="2"/>
  <c r="J663" i="2"/>
  <c r="J691" i="2"/>
  <c r="J689" i="2"/>
  <c r="J686" i="2"/>
  <c r="J672" i="2"/>
  <c r="J681" i="2"/>
  <c r="J669" i="2"/>
  <c r="J678" i="2"/>
  <c r="J675" i="2"/>
  <c r="J666" i="2"/>
  <c r="J657" i="2"/>
  <c r="J648" i="2"/>
  <c r="J630" i="2"/>
  <c r="J659" i="2"/>
  <c r="J651" i="2"/>
  <c r="J636" i="2"/>
  <c r="J654" i="2"/>
  <c r="J639" i="2"/>
  <c r="O592" i="2"/>
  <c r="P592" i="2" s="1"/>
  <c r="Q592" i="2" s="1"/>
  <c r="O588" i="2"/>
  <c r="P588" i="2" s="1"/>
  <c r="Q588" i="2" s="1"/>
  <c r="O578" i="2"/>
  <c r="P578" i="2" s="1"/>
  <c r="Q578" i="2" s="1"/>
  <c r="N591" i="2"/>
  <c r="N587" i="2"/>
  <c r="N582" i="2"/>
  <c r="N556" i="2"/>
  <c r="N532" i="2"/>
  <c r="O591" i="2"/>
  <c r="P591" i="2" s="1"/>
  <c r="Q591" i="2" s="1"/>
  <c r="O587" i="2"/>
  <c r="P587" i="2" s="1"/>
  <c r="Q587" i="2" s="1"/>
  <c r="O582" i="2"/>
  <c r="P582" i="2" s="1"/>
  <c r="Q582" i="2" s="1"/>
  <c r="O577" i="2"/>
  <c r="O586" i="2"/>
  <c r="O548" i="2"/>
  <c r="N552" i="2"/>
  <c r="N584" i="2"/>
  <c r="N580" i="2"/>
  <c r="N568" i="2"/>
  <c r="N528" i="2"/>
  <c r="O580" i="2"/>
  <c r="N577" i="2"/>
  <c r="O573" i="2"/>
  <c r="P573" i="2" s="1"/>
  <c r="Q573" i="2" s="1"/>
  <c r="O561" i="2"/>
  <c r="P561" i="2" s="1"/>
  <c r="Q561" i="2" s="1"/>
  <c r="O553" i="2"/>
  <c r="P553" i="2" s="1"/>
  <c r="Q553" i="2" s="1"/>
  <c r="O533" i="2"/>
  <c r="P533" i="2" s="1"/>
  <c r="Q533" i="2" s="1"/>
  <c r="O584" i="2"/>
  <c r="O529" i="2"/>
  <c r="P529" i="2" s="1"/>
  <c r="Q529" i="2" s="1"/>
  <c r="N575" i="2"/>
  <c r="N567" i="2"/>
  <c r="N563" i="2"/>
  <c r="N559" i="2"/>
  <c r="N555" i="2"/>
  <c r="N547" i="2"/>
  <c r="N543" i="2"/>
  <c r="N539" i="2"/>
  <c r="N535" i="2"/>
  <c r="N531" i="2"/>
  <c r="O572" i="2"/>
  <c r="O568" i="2"/>
  <c r="O564" i="2"/>
  <c r="P564" i="2" s="1"/>
  <c r="Q564" i="2" s="1"/>
  <c r="O556" i="2"/>
  <c r="O552" i="2"/>
  <c r="P552" i="2" s="1"/>
  <c r="Q552" i="2" s="1"/>
  <c r="O547" i="2"/>
  <c r="O543" i="2"/>
  <c r="P543" i="2" s="1"/>
  <c r="Q543" i="2" s="1"/>
  <c r="O537" i="2"/>
  <c r="O532" i="2"/>
  <c r="P532" i="2" s="1"/>
  <c r="Q532" i="2" s="1"/>
  <c r="O525" i="2"/>
  <c r="P525" i="2" s="1"/>
  <c r="Q525" i="2" s="1"/>
  <c r="O513" i="2"/>
  <c r="P513" i="2" s="1"/>
  <c r="Q513" i="2" s="1"/>
  <c r="N574" i="2"/>
  <c r="N570" i="2"/>
  <c r="N566" i="2"/>
  <c r="N562" i="2"/>
  <c r="N558" i="2"/>
  <c r="N550" i="2"/>
  <c r="N542" i="2"/>
  <c r="N538" i="2"/>
  <c r="N534" i="2"/>
  <c r="N526" i="2"/>
  <c r="N520" i="2"/>
  <c r="O575" i="2"/>
  <c r="P575" i="2" s="1"/>
  <c r="Q575" i="2" s="1"/>
  <c r="O567" i="2"/>
  <c r="P567" i="2" s="1"/>
  <c r="Q567" i="2" s="1"/>
  <c r="O563" i="2"/>
  <c r="P563" i="2" s="1"/>
  <c r="Q563" i="2" s="1"/>
  <c r="O559" i="2"/>
  <c r="P559" i="2" s="1"/>
  <c r="Q559" i="2" s="1"/>
  <c r="O555" i="2"/>
  <c r="P555" i="2" s="1"/>
  <c r="Q555" i="2" s="1"/>
  <c r="O541" i="2"/>
  <c r="P541" i="2" s="1"/>
  <c r="Q541" i="2" s="1"/>
  <c r="N573" i="2"/>
  <c r="N561" i="2"/>
  <c r="N553" i="2"/>
  <c r="N549" i="2"/>
  <c r="N545" i="2"/>
  <c r="N541" i="2"/>
  <c r="N537" i="2"/>
  <c r="N533" i="2"/>
  <c r="N529" i="2"/>
  <c r="N525" i="2"/>
  <c r="N516" i="2"/>
  <c r="O574" i="2"/>
  <c r="P574" i="2" s="1"/>
  <c r="Q574" i="2" s="1"/>
  <c r="O570" i="2"/>
  <c r="P570" i="2" s="1"/>
  <c r="Q570" i="2" s="1"/>
  <c r="O566" i="2"/>
  <c r="P566" i="2" s="1"/>
  <c r="Q566" i="2" s="1"/>
  <c r="O562" i="2"/>
  <c r="P562" i="2" s="1"/>
  <c r="Q562" i="2" s="1"/>
  <c r="O558" i="2"/>
  <c r="P558" i="2" s="1"/>
  <c r="Q558" i="2" s="1"/>
  <c r="O549" i="2"/>
  <c r="P549" i="2" s="1"/>
  <c r="Q549" i="2" s="1"/>
  <c r="O545" i="2"/>
  <c r="O535" i="2"/>
  <c r="P535" i="2" s="1"/>
  <c r="Q535" i="2" s="1"/>
  <c r="O526" i="2"/>
  <c r="P526" i="2" s="1"/>
  <c r="Q526" i="2" s="1"/>
  <c r="O528" i="2"/>
  <c r="P528" i="2" s="1"/>
  <c r="Q528" i="2" s="1"/>
  <c r="O531" i="2"/>
  <c r="P531" i="2" s="1"/>
  <c r="Q531" i="2" s="1"/>
  <c r="O550" i="2"/>
  <c r="P550" i="2" s="1"/>
  <c r="Q550" i="2" s="1"/>
  <c r="O542" i="2"/>
  <c r="P542" i="2" s="1"/>
  <c r="Q542" i="2" s="1"/>
  <c r="O538" i="2"/>
  <c r="P538" i="2" s="1"/>
  <c r="Q538" i="2" s="1"/>
  <c r="O534" i="2"/>
  <c r="P534" i="2" s="1"/>
  <c r="Q534" i="2" s="1"/>
  <c r="N513" i="2"/>
  <c r="U5" i="6"/>
  <c r="J54" i="6"/>
  <c r="L54" i="6" s="1"/>
  <c r="M4" i="6"/>
  <c r="M5" i="6" s="1"/>
  <c r="R4" i="6"/>
  <c r="I2" i="6"/>
  <c r="I3" i="6" s="1"/>
  <c r="I4" i="6" s="1"/>
  <c r="I5" i="6" s="1"/>
  <c r="I6" i="6" s="1"/>
  <c r="I7" i="6" s="1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P4" i="6"/>
  <c r="N523" i="2"/>
  <c r="N519" i="2"/>
  <c r="N515" i="2"/>
  <c r="N522" i="2"/>
  <c r="N518" i="2"/>
  <c r="O517" i="2"/>
  <c r="N517" i="2"/>
  <c r="O520" i="2"/>
  <c r="P520" i="2" s="1"/>
  <c r="Q520" i="2" s="1"/>
  <c r="O516" i="2"/>
  <c r="O523" i="2"/>
  <c r="P523" i="2" s="1"/>
  <c r="Q523" i="2" s="1"/>
  <c r="O519" i="2"/>
  <c r="P519" i="2" s="1"/>
  <c r="Q519" i="2" s="1"/>
  <c r="O515" i="2"/>
  <c r="O522" i="2"/>
  <c r="P522" i="2" s="1"/>
  <c r="Q522" i="2" s="1"/>
  <c r="O518" i="2"/>
  <c r="P518" i="2" s="1"/>
  <c r="Q518" i="2" s="1"/>
  <c r="U55" i="2"/>
  <c r="U56" i="2"/>
  <c r="U54" i="2"/>
  <c r="N511" i="2"/>
  <c r="O511" i="2"/>
  <c r="P511" i="2" s="1"/>
  <c r="Q511" i="2" s="1"/>
  <c r="N510" i="2"/>
  <c r="O510" i="2"/>
  <c r="P510" i="2" s="1"/>
  <c r="Q510" i="2" s="1"/>
  <c r="O6" i="2"/>
  <c r="P6" i="2" s="1"/>
  <c r="Q6" i="2" s="1"/>
  <c r="O7" i="2"/>
  <c r="P7" i="2" s="1"/>
  <c r="Q7" i="2" s="1"/>
  <c r="O11" i="2"/>
  <c r="P11" i="2" s="1"/>
  <c r="Q11" i="2" s="1"/>
  <c r="O15" i="2"/>
  <c r="P15" i="2" s="1"/>
  <c r="Q15" i="2" s="1"/>
  <c r="O19" i="2"/>
  <c r="P19" i="2" s="1"/>
  <c r="Q19" i="2" s="1"/>
  <c r="O23" i="2"/>
  <c r="P23" i="2" s="1"/>
  <c r="Q23" i="2" s="1"/>
  <c r="O27" i="2"/>
  <c r="P27" i="2" s="1"/>
  <c r="Q27" i="2" s="1"/>
  <c r="O31" i="2"/>
  <c r="O35" i="2"/>
  <c r="P35" i="2" s="1"/>
  <c r="Q35" i="2" s="1"/>
  <c r="O39" i="2"/>
  <c r="P39" i="2" s="1"/>
  <c r="Q39" i="2" s="1"/>
  <c r="O55" i="2"/>
  <c r="P55" i="2" s="1"/>
  <c r="Q55" i="2" s="1"/>
  <c r="O59" i="2"/>
  <c r="O63" i="2"/>
  <c r="P63" i="2" s="1"/>
  <c r="Q63" i="2" s="1"/>
  <c r="O67" i="2"/>
  <c r="O75" i="2"/>
  <c r="P75" i="2" s="1"/>
  <c r="Q75" i="2" s="1"/>
  <c r="O83" i="2"/>
  <c r="O87" i="2"/>
  <c r="O91" i="2"/>
  <c r="P91" i="2" s="1"/>
  <c r="Q91" i="2" s="1"/>
  <c r="O95" i="2"/>
  <c r="P95" i="2" s="1"/>
  <c r="Q95" i="2" s="1"/>
  <c r="O103" i="2"/>
  <c r="P103" i="2" s="1"/>
  <c r="Q103" i="2" s="1"/>
  <c r="O111" i="2"/>
  <c r="P111" i="2" s="1"/>
  <c r="Q111" i="2" s="1"/>
  <c r="O119" i="2"/>
  <c r="P119" i="2" s="1"/>
  <c r="Q119" i="2" s="1"/>
  <c r="O4" i="2"/>
  <c r="P4" i="2" s="1"/>
  <c r="Q4" i="2" s="1"/>
  <c r="O8" i="2"/>
  <c r="O16" i="2"/>
  <c r="P16" i="2" s="1"/>
  <c r="Q16" i="2" s="1"/>
  <c r="O24" i="2"/>
  <c r="P24" i="2" s="1"/>
  <c r="Q24" i="2" s="1"/>
  <c r="O28" i="2"/>
  <c r="P28" i="2" s="1"/>
  <c r="Q28" i="2" s="1"/>
  <c r="O36" i="2"/>
  <c r="P36" i="2" s="1"/>
  <c r="Q36" i="2" s="1"/>
  <c r="O40" i="2"/>
  <c r="P40" i="2" s="1"/>
  <c r="Q40" i="2" s="1"/>
  <c r="O44" i="2"/>
  <c r="P44" i="2" s="1"/>
  <c r="Q44" i="2" s="1"/>
  <c r="O48" i="2"/>
  <c r="O52" i="2"/>
  <c r="P52" i="2" s="1"/>
  <c r="Q52" i="2" s="1"/>
  <c r="O60" i="2"/>
  <c r="P60" i="2" s="1"/>
  <c r="Q60" i="2" s="1"/>
  <c r="O68" i="2"/>
  <c r="O72" i="2"/>
  <c r="O80" i="2"/>
  <c r="P80" i="2" s="1"/>
  <c r="Q80" i="2" s="1"/>
  <c r="O84" i="2"/>
  <c r="P84" i="2" s="1"/>
  <c r="Q84" i="2" s="1"/>
  <c r="O92" i="2"/>
  <c r="O96" i="2"/>
  <c r="P96" i="2" s="1"/>
  <c r="Q96" i="2" s="1"/>
  <c r="O9" i="2"/>
  <c r="P9" i="2" s="1"/>
  <c r="Q9" i="2" s="1"/>
  <c r="O13" i="2"/>
  <c r="O17" i="2"/>
  <c r="O21" i="2"/>
  <c r="P21" i="2" s="1"/>
  <c r="Q21" i="2" s="1"/>
  <c r="O26" i="2"/>
  <c r="P26" i="2" s="1"/>
  <c r="Q26" i="2" s="1"/>
  <c r="O34" i="2"/>
  <c r="P34" i="2" s="1"/>
  <c r="Q34" i="2" s="1"/>
  <c r="O53" i="2"/>
  <c r="P53" i="2" s="1"/>
  <c r="Q53" i="2" s="1"/>
  <c r="O58" i="2"/>
  <c r="O65" i="2"/>
  <c r="O77" i="2"/>
  <c r="P77" i="2" s="1"/>
  <c r="Q77" i="2" s="1"/>
  <c r="O89" i="2"/>
  <c r="O97" i="2"/>
  <c r="P97" i="2" s="1"/>
  <c r="Q97" i="2" s="1"/>
  <c r="O101" i="2"/>
  <c r="O106" i="2"/>
  <c r="O110" i="2"/>
  <c r="O128" i="2"/>
  <c r="O132" i="2"/>
  <c r="P132" i="2" s="1"/>
  <c r="Q132" i="2" s="1"/>
  <c r="O136" i="2"/>
  <c r="P136" i="2" s="1"/>
  <c r="Q136" i="2" s="1"/>
  <c r="O140" i="2"/>
  <c r="O144" i="2"/>
  <c r="O148" i="2"/>
  <c r="O152" i="2"/>
  <c r="O156" i="2"/>
  <c r="O160" i="2"/>
  <c r="P160" i="2" s="1"/>
  <c r="Q160" i="2" s="1"/>
  <c r="O164" i="2"/>
  <c r="P164" i="2" s="1"/>
  <c r="Q164" i="2" s="1"/>
  <c r="O168" i="2"/>
  <c r="P168" i="2" s="1"/>
  <c r="Q168" i="2" s="1"/>
  <c r="O176" i="2"/>
  <c r="O184" i="2"/>
  <c r="P184" i="2" s="1"/>
  <c r="Q184" i="2" s="1"/>
  <c r="O188" i="2"/>
  <c r="O192" i="2"/>
  <c r="P192" i="2" s="1"/>
  <c r="Q192" i="2" s="1"/>
  <c r="O196" i="2"/>
  <c r="O200" i="2"/>
  <c r="P200" i="2" s="1"/>
  <c r="Q200" i="2" s="1"/>
  <c r="O204" i="2"/>
  <c r="O208" i="2"/>
  <c r="P208" i="2" s="1"/>
  <c r="Q208" i="2" s="1"/>
  <c r="O216" i="2"/>
  <c r="P216" i="2" s="1"/>
  <c r="Q216" i="2" s="1"/>
  <c r="O220" i="2"/>
  <c r="P220" i="2" s="1"/>
  <c r="Q220" i="2" s="1"/>
  <c r="O224" i="2"/>
  <c r="P224" i="2" s="1"/>
  <c r="Q224" i="2" s="1"/>
  <c r="O228" i="2"/>
  <c r="O232" i="2"/>
  <c r="O236" i="2"/>
  <c r="O240" i="2"/>
  <c r="P240" i="2" s="1"/>
  <c r="Q240" i="2" s="1"/>
  <c r="O248" i="2"/>
  <c r="O252" i="2"/>
  <c r="P252" i="2" s="1"/>
  <c r="Q252" i="2" s="1"/>
  <c r="O256" i="2"/>
  <c r="P256" i="2" s="1"/>
  <c r="Q256" i="2" s="1"/>
  <c r="O260" i="2"/>
  <c r="P260" i="2" s="1"/>
  <c r="Q260" i="2" s="1"/>
  <c r="O264" i="2"/>
  <c r="P264" i="2" s="1"/>
  <c r="Q264" i="2" s="1"/>
  <c r="O268" i="2"/>
  <c r="P268" i="2" s="1"/>
  <c r="Q268" i="2" s="1"/>
  <c r="O272" i="2"/>
  <c r="P272" i="2" s="1"/>
  <c r="Q272" i="2" s="1"/>
  <c r="O276" i="2"/>
  <c r="P276" i="2" s="1"/>
  <c r="Q276" i="2" s="1"/>
  <c r="O280" i="2"/>
  <c r="P280" i="2" s="1"/>
  <c r="Q280" i="2" s="1"/>
  <c r="O284" i="2"/>
  <c r="O288" i="2"/>
  <c r="P288" i="2" s="1"/>
  <c r="Q288" i="2" s="1"/>
  <c r="O292" i="2"/>
  <c r="P292" i="2" s="1"/>
  <c r="Q292" i="2" s="1"/>
  <c r="O296" i="2"/>
  <c r="P296" i="2" s="1"/>
  <c r="Q296" i="2" s="1"/>
  <c r="O300" i="2"/>
  <c r="P300" i="2" s="1"/>
  <c r="Q300" i="2" s="1"/>
  <c r="O304" i="2"/>
  <c r="P304" i="2" s="1"/>
  <c r="Q304" i="2" s="1"/>
  <c r="O308" i="2"/>
  <c r="P308" i="2" s="1"/>
  <c r="Q308" i="2" s="1"/>
  <c r="O312" i="2"/>
  <c r="P312" i="2" s="1"/>
  <c r="Q312" i="2" s="1"/>
  <c r="O316" i="2"/>
  <c r="O320" i="2"/>
  <c r="O328" i="2"/>
  <c r="P328" i="2" s="1"/>
  <c r="Q328" i="2" s="1"/>
  <c r="O336" i="2"/>
  <c r="P336" i="2" s="1"/>
  <c r="Q336" i="2" s="1"/>
  <c r="O340" i="2"/>
  <c r="O348" i="2"/>
  <c r="P348" i="2" s="1"/>
  <c r="Q348" i="2" s="1"/>
  <c r="O352" i="2"/>
  <c r="O356" i="2"/>
  <c r="P356" i="2" s="1"/>
  <c r="Q356" i="2" s="1"/>
  <c r="O360" i="2"/>
  <c r="O364" i="2"/>
  <c r="O368" i="2"/>
  <c r="O372" i="2"/>
  <c r="P372" i="2" s="1"/>
  <c r="Q372" i="2" s="1"/>
  <c r="O376" i="2"/>
  <c r="O388" i="2"/>
  <c r="P388" i="2" s="1"/>
  <c r="Q388" i="2" s="1"/>
  <c r="O396" i="2"/>
  <c r="P396" i="2" s="1"/>
  <c r="Q396" i="2" s="1"/>
  <c r="O400" i="2"/>
  <c r="O404" i="2"/>
  <c r="P404" i="2" s="1"/>
  <c r="Q404" i="2" s="1"/>
  <c r="O408" i="2"/>
  <c r="P408" i="2" s="1"/>
  <c r="Q408" i="2" s="1"/>
  <c r="O420" i="2"/>
  <c r="P420" i="2" s="1"/>
  <c r="Q420" i="2" s="1"/>
  <c r="O424" i="2"/>
  <c r="O428" i="2"/>
  <c r="P428" i="2" s="1"/>
  <c r="Q428" i="2" s="1"/>
  <c r="O432" i="2"/>
  <c r="P432" i="2" s="1"/>
  <c r="Q432" i="2" s="1"/>
  <c r="O436" i="2"/>
  <c r="P436" i="2" s="1"/>
  <c r="Q436" i="2" s="1"/>
  <c r="O448" i="2"/>
  <c r="P448" i="2" s="1"/>
  <c r="Q448" i="2" s="1"/>
  <c r="O456" i="2"/>
  <c r="O460" i="2"/>
  <c r="P460" i="2" s="1"/>
  <c r="Q460" i="2" s="1"/>
  <c r="O464" i="2"/>
  <c r="O468" i="2"/>
  <c r="O472" i="2"/>
  <c r="P472" i="2" s="1"/>
  <c r="Q472" i="2" s="1"/>
  <c r="O476" i="2"/>
  <c r="P476" i="2" s="1"/>
  <c r="Q476" i="2" s="1"/>
  <c r="O480" i="2"/>
  <c r="P480" i="2" s="1"/>
  <c r="Q480" i="2" s="1"/>
  <c r="O488" i="2"/>
  <c r="O492" i="2"/>
  <c r="O496" i="2"/>
  <c r="P496" i="2" s="1"/>
  <c r="Q496" i="2" s="1"/>
  <c r="O500" i="2"/>
  <c r="P500" i="2" s="1"/>
  <c r="Q500" i="2" s="1"/>
  <c r="O504" i="2"/>
  <c r="P504" i="2" s="1"/>
  <c r="Q504" i="2" s="1"/>
  <c r="O508" i="2"/>
  <c r="P508" i="2" s="1"/>
  <c r="Q508" i="2" s="1"/>
  <c r="O37" i="2"/>
  <c r="P37" i="2" s="1"/>
  <c r="Q37" i="2" s="1"/>
  <c r="O54" i="2"/>
  <c r="P54" i="2" s="1"/>
  <c r="Q54" i="2" s="1"/>
  <c r="O66" i="2"/>
  <c r="P66" i="2" s="1"/>
  <c r="Q66" i="2" s="1"/>
  <c r="O73" i="2"/>
  <c r="O78" i="2"/>
  <c r="P78" i="2" s="1"/>
  <c r="Q78" i="2" s="1"/>
  <c r="O85" i="2"/>
  <c r="P85" i="2" s="1"/>
  <c r="Q85" i="2" s="1"/>
  <c r="O90" i="2"/>
  <c r="P90" i="2" s="1"/>
  <c r="Q90" i="2" s="1"/>
  <c r="O98" i="2"/>
  <c r="P98" i="2" s="1"/>
  <c r="Q98" i="2" s="1"/>
  <c r="O102" i="2"/>
  <c r="P102" i="2" s="1"/>
  <c r="Q102" i="2" s="1"/>
  <c r="O116" i="2"/>
  <c r="P116" i="2" s="1"/>
  <c r="Q116" i="2" s="1"/>
  <c r="O121" i="2"/>
  <c r="P121" i="2" s="1"/>
  <c r="Q121" i="2" s="1"/>
  <c r="O125" i="2"/>
  <c r="P125" i="2" s="1"/>
  <c r="Q125" i="2" s="1"/>
  <c r="O149" i="2"/>
  <c r="P149" i="2" s="1"/>
  <c r="Q149" i="2" s="1"/>
  <c r="O153" i="2"/>
  <c r="P153" i="2" s="1"/>
  <c r="Q153" i="2" s="1"/>
  <c r="O157" i="2"/>
  <c r="O161" i="2"/>
  <c r="O165" i="2"/>
  <c r="P165" i="2" s="1"/>
  <c r="Q165" i="2" s="1"/>
  <c r="O169" i="2"/>
  <c r="P169" i="2" s="1"/>
  <c r="Q169" i="2" s="1"/>
  <c r="O173" i="2"/>
  <c r="O177" i="2"/>
  <c r="P177" i="2" s="1"/>
  <c r="Q177" i="2" s="1"/>
  <c r="O181" i="2"/>
  <c r="O189" i="2"/>
  <c r="P189" i="2" s="1"/>
  <c r="Q189" i="2" s="1"/>
  <c r="O193" i="2"/>
  <c r="P193" i="2" s="1"/>
  <c r="Q193" i="2" s="1"/>
  <c r="O197" i="2"/>
  <c r="P197" i="2" s="1"/>
  <c r="Q197" i="2" s="1"/>
  <c r="O201" i="2"/>
  <c r="P201" i="2" s="1"/>
  <c r="Q201" i="2" s="1"/>
  <c r="O213" i="2"/>
  <c r="O217" i="2"/>
  <c r="O221" i="2"/>
  <c r="P221" i="2" s="1"/>
  <c r="Q221" i="2" s="1"/>
  <c r="O225" i="2"/>
  <c r="P225" i="2" s="1"/>
  <c r="Q225" i="2" s="1"/>
  <c r="O241" i="2"/>
  <c r="P241" i="2" s="1"/>
  <c r="Q241" i="2" s="1"/>
  <c r="O245" i="2"/>
  <c r="P245" i="2" s="1"/>
  <c r="Q245" i="2" s="1"/>
  <c r="O249" i="2"/>
  <c r="P249" i="2" s="1"/>
  <c r="Q249" i="2" s="1"/>
  <c r="O253" i="2"/>
  <c r="O257" i="2"/>
  <c r="O261" i="2"/>
  <c r="P261" i="2" s="1"/>
  <c r="Q261" i="2" s="1"/>
  <c r="O265" i="2"/>
  <c r="P265" i="2" s="1"/>
  <c r="Q265" i="2" s="1"/>
  <c r="O273" i="2"/>
  <c r="P273" i="2" s="1"/>
  <c r="Q273" i="2" s="1"/>
  <c r="O277" i="2"/>
  <c r="P277" i="2" s="1"/>
  <c r="Q277" i="2" s="1"/>
  <c r="O281" i="2"/>
  <c r="O285" i="2"/>
  <c r="O289" i="2"/>
  <c r="P289" i="2" s="1"/>
  <c r="Q289" i="2" s="1"/>
  <c r="O301" i="2"/>
  <c r="O305" i="2"/>
  <c r="P305" i="2" s="1"/>
  <c r="Q305" i="2" s="1"/>
  <c r="O309" i="2"/>
  <c r="P309" i="2" s="1"/>
  <c r="Q309" i="2" s="1"/>
  <c r="O313" i="2"/>
  <c r="P313" i="2" s="1"/>
  <c r="Q313" i="2" s="1"/>
  <c r="O317" i="2"/>
  <c r="P317" i="2" s="1"/>
  <c r="Q317" i="2" s="1"/>
  <c r="O321" i="2"/>
  <c r="O325" i="2"/>
  <c r="P325" i="2" s="1"/>
  <c r="Q325" i="2" s="1"/>
  <c r="O329" i="2"/>
  <c r="O333" i="2"/>
  <c r="P333" i="2" s="1"/>
  <c r="Q333" i="2" s="1"/>
  <c r="O337" i="2"/>
  <c r="O341" i="2"/>
  <c r="O345" i="2"/>
  <c r="O349" i="2"/>
  <c r="P349" i="2" s="1"/>
  <c r="Q349" i="2" s="1"/>
  <c r="O353" i="2"/>
  <c r="P353" i="2" s="1"/>
  <c r="Q353" i="2" s="1"/>
  <c r="O365" i="2"/>
  <c r="P365" i="2" s="1"/>
  <c r="Q365" i="2" s="1"/>
  <c r="O369" i="2"/>
  <c r="P369" i="2" s="1"/>
  <c r="Q369" i="2" s="1"/>
  <c r="O373" i="2"/>
  <c r="P373" i="2" s="1"/>
  <c r="Q373" i="2" s="1"/>
  <c r="O381" i="2"/>
  <c r="O385" i="2"/>
  <c r="P385" i="2" s="1"/>
  <c r="Q385" i="2" s="1"/>
  <c r="O393" i="2"/>
  <c r="O397" i="2"/>
  <c r="P397" i="2" s="1"/>
  <c r="Q397" i="2" s="1"/>
  <c r="O401" i="2"/>
  <c r="P401" i="2" s="1"/>
  <c r="Q401" i="2" s="1"/>
  <c r="O405" i="2"/>
  <c r="P405" i="2" s="1"/>
  <c r="Q405" i="2" s="1"/>
  <c r="O409" i="2"/>
  <c r="P409" i="2" s="1"/>
  <c r="Q409" i="2" s="1"/>
  <c r="O413" i="2"/>
  <c r="P413" i="2" s="1"/>
  <c r="Q413" i="2" s="1"/>
  <c r="O417" i="2"/>
  <c r="O421" i="2"/>
  <c r="O429" i="2"/>
  <c r="P429" i="2" s="1"/>
  <c r="Q429" i="2" s="1"/>
  <c r="O437" i="2"/>
  <c r="P437" i="2" s="1"/>
  <c r="Q437" i="2" s="1"/>
  <c r="O441" i="2"/>
  <c r="P441" i="2" s="1"/>
  <c r="Q441" i="2" s="1"/>
  <c r="O445" i="2"/>
  <c r="O449" i="2"/>
  <c r="O453" i="2"/>
  <c r="O457" i="2"/>
  <c r="P457" i="2" s="1"/>
  <c r="Q457" i="2" s="1"/>
  <c r="O461" i="2"/>
  <c r="O469" i="2"/>
  <c r="P469" i="2" s="1"/>
  <c r="Q469" i="2" s="1"/>
  <c r="O473" i="2"/>
  <c r="P473" i="2" s="1"/>
  <c r="Q473" i="2" s="1"/>
  <c r="O477" i="2"/>
  <c r="O485" i="2"/>
  <c r="O493" i="2"/>
  <c r="O497" i="2"/>
  <c r="O505" i="2"/>
  <c r="O22" i="2"/>
  <c r="P22" i="2" s="1"/>
  <c r="Q22" i="2" s="1"/>
  <c r="O30" i="2"/>
  <c r="O45" i="2"/>
  <c r="P45" i="2" s="1"/>
  <c r="Q45" i="2" s="1"/>
  <c r="O50" i="2"/>
  <c r="P50" i="2" s="1"/>
  <c r="Q50" i="2" s="1"/>
  <c r="O62" i="2"/>
  <c r="P62" i="2" s="1"/>
  <c r="Q62" i="2" s="1"/>
  <c r="O74" i="2"/>
  <c r="P74" i="2" s="1"/>
  <c r="Q74" i="2" s="1"/>
  <c r="O108" i="2"/>
  <c r="P108" i="2" s="1"/>
  <c r="Q108" i="2" s="1"/>
  <c r="O113" i="2"/>
  <c r="P113" i="2" s="1"/>
  <c r="Q113" i="2" s="1"/>
  <c r="O117" i="2"/>
  <c r="P117" i="2" s="1"/>
  <c r="Q117" i="2" s="1"/>
  <c r="O122" i="2"/>
  <c r="O126" i="2"/>
  <c r="P126" i="2" s="1"/>
  <c r="Q126" i="2" s="1"/>
  <c r="O130" i="2"/>
  <c r="P130" i="2" s="1"/>
  <c r="Q130" i="2" s="1"/>
  <c r="O134" i="2"/>
  <c r="P134" i="2" s="1"/>
  <c r="Q134" i="2" s="1"/>
  <c r="O138" i="2"/>
  <c r="O142" i="2"/>
  <c r="P142" i="2" s="1"/>
  <c r="Q142" i="2" s="1"/>
  <c r="O146" i="2"/>
  <c r="P146" i="2" s="1"/>
  <c r="Q146" i="2" s="1"/>
  <c r="O150" i="2"/>
  <c r="P150" i="2" s="1"/>
  <c r="Q150" i="2" s="1"/>
  <c r="O154" i="2"/>
  <c r="O158" i="2"/>
  <c r="O182" i="2"/>
  <c r="P182" i="2" s="1"/>
  <c r="Q182" i="2" s="1"/>
  <c r="O186" i="2"/>
  <c r="O190" i="2"/>
  <c r="O194" i="2"/>
  <c r="P194" i="2" s="1"/>
  <c r="Q194" i="2" s="1"/>
  <c r="O202" i="2"/>
  <c r="P202" i="2" s="1"/>
  <c r="Q202" i="2" s="1"/>
  <c r="O206" i="2"/>
  <c r="O210" i="2"/>
  <c r="P210" i="2" s="1"/>
  <c r="Q210" i="2" s="1"/>
  <c r="O214" i="2"/>
  <c r="P214" i="2" s="1"/>
  <c r="Q214" i="2" s="1"/>
  <c r="O218" i="2"/>
  <c r="P218" i="2" s="1"/>
  <c r="Q218" i="2" s="1"/>
  <c r="O222" i="2"/>
  <c r="O226" i="2"/>
  <c r="O230" i="2"/>
  <c r="P230" i="2" s="1"/>
  <c r="Q230" i="2" s="1"/>
  <c r="O234" i="2"/>
  <c r="O238" i="2"/>
  <c r="P238" i="2" s="1"/>
  <c r="Q238" i="2" s="1"/>
  <c r="O242" i="2"/>
  <c r="P242" i="2" s="1"/>
  <c r="Q242" i="2" s="1"/>
  <c r="O246" i="2"/>
  <c r="P246" i="2" s="1"/>
  <c r="Q246" i="2" s="1"/>
  <c r="O250" i="2"/>
  <c r="P250" i="2" s="1"/>
  <c r="Q250" i="2" s="1"/>
  <c r="O258" i="2"/>
  <c r="P258" i="2" s="1"/>
  <c r="Q258" i="2" s="1"/>
  <c r="O262" i="2"/>
  <c r="P262" i="2" s="1"/>
  <c r="Q262" i="2" s="1"/>
  <c r="O270" i="2"/>
  <c r="P270" i="2" s="1"/>
  <c r="Q270" i="2" s="1"/>
  <c r="O278" i="2"/>
  <c r="O282" i="2"/>
  <c r="P282" i="2" s="1"/>
  <c r="Q282" i="2" s="1"/>
  <c r="O286" i="2"/>
  <c r="P286" i="2" s="1"/>
  <c r="Q286" i="2" s="1"/>
  <c r="O294" i="2"/>
  <c r="P294" i="2" s="1"/>
  <c r="Q294" i="2" s="1"/>
  <c r="O298" i="2"/>
  <c r="P298" i="2" s="1"/>
  <c r="Q298" i="2" s="1"/>
  <c r="O302" i="2"/>
  <c r="O306" i="2"/>
  <c r="P306" i="2" s="1"/>
  <c r="Q306" i="2" s="1"/>
  <c r="O318" i="2"/>
  <c r="P318" i="2" s="1"/>
  <c r="Q318" i="2" s="1"/>
  <c r="O330" i="2"/>
  <c r="P330" i="2" s="1"/>
  <c r="Q330" i="2" s="1"/>
  <c r="O334" i="2"/>
  <c r="O338" i="2"/>
  <c r="P338" i="2" s="1"/>
  <c r="Q338" i="2" s="1"/>
  <c r="O346" i="2"/>
  <c r="O354" i="2"/>
  <c r="P354" i="2" s="1"/>
  <c r="Q354" i="2" s="1"/>
  <c r="O358" i="2"/>
  <c r="O362" i="2"/>
  <c r="O366" i="2"/>
  <c r="P366" i="2" s="1"/>
  <c r="Q366" i="2" s="1"/>
  <c r="O370" i="2"/>
  <c r="P370" i="2" s="1"/>
  <c r="Q370" i="2" s="1"/>
  <c r="O378" i="2"/>
  <c r="O386" i="2"/>
  <c r="O390" i="2"/>
  <c r="P390" i="2" s="1"/>
  <c r="Q390" i="2" s="1"/>
  <c r="O394" i="2"/>
  <c r="O398" i="2"/>
  <c r="P398" i="2" s="1"/>
  <c r="Q398" i="2" s="1"/>
  <c r="O402" i="2"/>
  <c r="O406" i="2"/>
  <c r="P406" i="2" s="1"/>
  <c r="Q406" i="2" s="1"/>
  <c r="O414" i="2"/>
  <c r="O418" i="2"/>
  <c r="P418" i="2" s="1"/>
  <c r="Q418" i="2" s="1"/>
  <c r="O426" i="2"/>
  <c r="O434" i="2"/>
  <c r="O438" i="2"/>
  <c r="O442" i="2"/>
  <c r="O450" i="2"/>
  <c r="P450" i="2" s="1"/>
  <c r="Q450" i="2" s="1"/>
  <c r="O462" i="2"/>
  <c r="P462" i="2" s="1"/>
  <c r="Q462" i="2" s="1"/>
  <c r="O466" i="2"/>
  <c r="P466" i="2" s="1"/>
  <c r="Q466" i="2" s="1"/>
  <c r="O470" i="2"/>
  <c r="O474" i="2"/>
  <c r="P474" i="2" s="1"/>
  <c r="Q474" i="2" s="1"/>
  <c r="O482" i="2"/>
  <c r="P482" i="2" s="1"/>
  <c r="Q482" i="2" s="1"/>
  <c r="O14" i="2"/>
  <c r="P14" i="2" s="1"/>
  <c r="Q14" i="2" s="1"/>
  <c r="O41" i="2"/>
  <c r="P41" i="2" s="1"/>
  <c r="Q41" i="2" s="1"/>
  <c r="O46" i="2"/>
  <c r="O57" i="2"/>
  <c r="P57" i="2" s="1"/>
  <c r="Q57" i="2" s="1"/>
  <c r="O70" i="2"/>
  <c r="P70" i="2" s="1"/>
  <c r="Q70" i="2" s="1"/>
  <c r="O81" i="2"/>
  <c r="P81" i="2" s="1"/>
  <c r="Q81" i="2" s="1"/>
  <c r="O94" i="2"/>
  <c r="P94" i="2" s="1"/>
  <c r="Q94" i="2" s="1"/>
  <c r="O100" i="2"/>
  <c r="O105" i="2"/>
  <c r="P105" i="2" s="1"/>
  <c r="Q105" i="2" s="1"/>
  <c r="O109" i="2"/>
  <c r="P109" i="2" s="1"/>
  <c r="Q109" i="2" s="1"/>
  <c r="O114" i="2"/>
  <c r="O118" i="2"/>
  <c r="P118" i="2" s="1"/>
  <c r="Q118" i="2" s="1"/>
  <c r="O123" i="2"/>
  <c r="P123" i="2" s="1"/>
  <c r="Q123" i="2" s="1"/>
  <c r="O127" i="2"/>
  <c r="P127" i="2" s="1"/>
  <c r="Q127" i="2" s="1"/>
  <c r="O131" i="2"/>
  <c r="P131" i="2" s="1"/>
  <c r="Q131" i="2" s="1"/>
  <c r="O135" i="2"/>
  <c r="O139" i="2"/>
  <c r="O143" i="2"/>
  <c r="P143" i="2" s="1"/>
  <c r="Q143" i="2" s="1"/>
  <c r="O151" i="2"/>
  <c r="P151" i="2" s="1"/>
  <c r="Q151" i="2" s="1"/>
  <c r="O155" i="2"/>
  <c r="O159" i="2"/>
  <c r="P159" i="2" s="1"/>
  <c r="Q159" i="2" s="1"/>
  <c r="O163" i="2"/>
  <c r="O167" i="2"/>
  <c r="P167" i="2" s="1"/>
  <c r="Q167" i="2" s="1"/>
  <c r="O171" i="2"/>
  <c r="P171" i="2" s="1"/>
  <c r="Q171" i="2" s="1"/>
  <c r="O175" i="2"/>
  <c r="O179" i="2"/>
  <c r="P179" i="2" s="1"/>
  <c r="Q179" i="2" s="1"/>
  <c r="O183" i="2"/>
  <c r="P183" i="2" s="1"/>
  <c r="Q183" i="2" s="1"/>
  <c r="O187" i="2"/>
  <c r="O191" i="2"/>
  <c r="P191" i="2" s="1"/>
  <c r="Q191" i="2" s="1"/>
  <c r="O195" i="2"/>
  <c r="P195" i="2" s="1"/>
  <c r="Q195" i="2" s="1"/>
  <c r="O199" i="2"/>
  <c r="P199" i="2" s="1"/>
  <c r="Q199" i="2" s="1"/>
  <c r="O203" i="2"/>
  <c r="O211" i="2"/>
  <c r="P211" i="2" s="1"/>
  <c r="Q211" i="2" s="1"/>
  <c r="O227" i="2"/>
  <c r="O231" i="2"/>
  <c r="O235" i="2"/>
  <c r="P235" i="2" s="1"/>
  <c r="Q235" i="2" s="1"/>
  <c r="O243" i="2"/>
  <c r="P243" i="2" s="1"/>
  <c r="Q243" i="2" s="1"/>
  <c r="O251" i="2"/>
  <c r="O255" i="2"/>
  <c r="O259" i="2"/>
  <c r="O263" i="2"/>
  <c r="O267" i="2"/>
  <c r="O271" i="2"/>
  <c r="O275" i="2"/>
  <c r="O291" i="2"/>
  <c r="P291" i="2" s="1"/>
  <c r="Q291" i="2" s="1"/>
  <c r="O295" i="2"/>
  <c r="O299" i="2"/>
  <c r="O307" i="2"/>
  <c r="O311" i="2"/>
  <c r="P311" i="2" s="1"/>
  <c r="Q311" i="2" s="1"/>
  <c r="O315" i="2"/>
  <c r="O323" i="2"/>
  <c r="P323" i="2" s="1"/>
  <c r="Q323" i="2" s="1"/>
  <c r="O327" i="2"/>
  <c r="O331" i="2"/>
  <c r="O335" i="2"/>
  <c r="O339" i="2"/>
  <c r="O343" i="2"/>
  <c r="P343" i="2" s="1"/>
  <c r="Q343" i="2" s="1"/>
  <c r="O351" i="2"/>
  <c r="P351" i="2" s="1"/>
  <c r="Q351" i="2" s="1"/>
  <c r="O359" i="2"/>
  <c r="P359" i="2" s="1"/>
  <c r="Q359" i="2" s="1"/>
  <c r="O363" i="2"/>
  <c r="P363" i="2" s="1"/>
  <c r="Q363" i="2" s="1"/>
  <c r="O367" i="2"/>
  <c r="O371" i="2"/>
  <c r="O375" i="2"/>
  <c r="P375" i="2" s="1"/>
  <c r="Q375" i="2" s="1"/>
  <c r="O379" i="2"/>
  <c r="P379" i="2" s="1"/>
  <c r="Q379" i="2" s="1"/>
  <c r="O383" i="2"/>
  <c r="P383" i="2" s="1"/>
  <c r="Q383" i="2" s="1"/>
  <c r="O387" i="2"/>
  <c r="O391" i="2"/>
  <c r="P391" i="2" s="1"/>
  <c r="Q391" i="2" s="1"/>
  <c r="O395" i="2"/>
  <c r="O399" i="2"/>
  <c r="P399" i="2" s="1"/>
  <c r="Q399" i="2" s="1"/>
  <c r="O403" i="2"/>
  <c r="P403" i="2" s="1"/>
  <c r="Q403" i="2" s="1"/>
  <c r="O411" i="2"/>
  <c r="O415" i="2"/>
  <c r="P415" i="2" s="1"/>
  <c r="Q415" i="2" s="1"/>
  <c r="O423" i="2"/>
  <c r="O427" i="2"/>
  <c r="P427" i="2" s="1"/>
  <c r="Q427" i="2" s="1"/>
  <c r="O431" i="2"/>
  <c r="O439" i="2"/>
  <c r="P439" i="2" s="1"/>
  <c r="Q439" i="2" s="1"/>
  <c r="O443" i="2"/>
  <c r="P443" i="2" s="1"/>
  <c r="Q443" i="2" s="1"/>
  <c r="O447" i="2"/>
  <c r="O451" i="2"/>
  <c r="P451" i="2" s="1"/>
  <c r="Q451" i="2" s="1"/>
  <c r="O455" i="2"/>
  <c r="P455" i="2" s="1"/>
  <c r="Q455" i="2" s="1"/>
  <c r="O459" i="2"/>
  <c r="O467" i="2"/>
  <c r="O471" i="2"/>
  <c r="P471" i="2" s="1"/>
  <c r="Q471" i="2" s="1"/>
  <c r="O475" i="2"/>
  <c r="P475" i="2" s="1"/>
  <c r="Q475" i="2" s="1"/>
  <c r="O479" i="2"/>
  <c r="P479" i="2" s="1"/>
  <c r="Q479" i="2" s="1"/>
  <c r="O483" i="2"/>
  <c r="P483" i="2" s="1"/>
  <c r="Q483" i="2" s="1"/>
  <c r="O502" i="2"/>
  <c r="O3" i="2"/>
  <c r="P3" i="2" s="1"/>
  <c r="Q3" i="2" s="1"/>
  <c r="N7" i="2"/>
  <c r="N11" i="2"/>
  <c r="N15" i="2"/>
  <c r="N19" i="2"/>
  <c r="N23" i="2"/>
  <c r="N27" i="2"/>
  <c r="N31" i="2"/>
  <c r="N35" i="2"/>
  <c r="N39" i="2"/>
  <c r="N55" i="2"/>
  <c r="N59" i="2"/>
  <c r="N63" i="2"/>
  <c r="N67" i="2"/>
  <c r="N75" i="2"/>
  <c r="N83" i="2"/>
  <c r="N87" i="2"/>
  <c r="N91" i="2"/>
  <c r="N95" i="2"/>
  <c r="N103" i="2"/>
  <c r="N111" i="2"/>
  <c r="N119" i="2"/>
  <c r="N123" i="2"/>
  <c r="N127" i="2"/>
  <c r="N131" i="2"/>
  <c r="N135" i="2"/>
  <c r="N139" i="2"/>
  <c r="P139" i="2" s="1"/>
  <c r="Q139" i="2" s="1"/>
  <c r="N143" i="2"/>
  <c r="N151" i="2"/>
  <c r="N155" i="2"/>
  <c r="N159" i="2"/>
  <c r="N163" i="2"/>
  <c r="P163" i="2" s="1"/>
  <c r="Q163" i="2" s="1"/>
  <c r="N167" i="2"/>
  <c r="N171" i="2"/>
  <c r="N175" i="2"/>
  <c r="P175" i="2" s="1"/>
  <c r="Q175" i="2" s="1"/>
  <c r="N179" i="2"/>
  <c r="N183" i="2"/>
  <c r="N187" i="2"/>
  <c r="N191" i="2"/>
  <c r="N195" i="2"/>
  <c r="N199" i="2"/>
  <c r="N203" i="2"/>
  <c r="P203" i="2" s="1"/>
  <c r="Q203" i="2" s="1"/>
  <c r="N211" i="2"/>
  <c r="N227" i="2"/>
  <c r="P227" i="2" s="1"/>
  <c r="Q227" i="2" s="1"/>
  <c r="N231" i="2"/>
  <c r="P231" i="2" s="1"/>
  <c r="Q231" i="2" s="1"/>
  <c r="N235" i="2"/>
  <c r="N243" i="2"/>
  <c r="N251" i="2"/>
  <c r="P251" i="2" s="1"/>
  <c r="Q251" i="2" s="1"/>
  <c r="N255" i="2"/>
  <c r="N259" i="2"/>
  <c r="N263" i="2"/>
  <c r="N267" i="2"/>
  <c r="N271" i="2"/>
  <c r="P271" i="2" s="1"/>
  <c r="Q271" i="2" s="1"/>
  <c r="N275" i="2"/>
  <c r="N291" i="2"/>
  <c r="N295" i="2"/>
  <c r="P295" i="2" s="1"/>
  <c r="Q295" i="2" s="1"/>
  <c r="N299" i="2"/>
  <c r="P299" i="2" s="1"/>
  <c r="Q299" i="2" s="1"/>
  <c r="N307" i="2"/>
  <c r="N311" i="2"/>
  <c r="N315" i="2"/>
  <c r="N323" i="2"/>
  <c r="N327" i="2"/>
  <c r="N331" i="2"/>
  <c r="N335" i="2"/>
  <c r="P335" i="2" s="1"/>
  <c r="Q335" i="2" s="1"/>
  <c r="N339" i="2"/>
  <c r="P339" i="2" s="1"/>
  <c r="Q339" i="2" s="1"/>
  <c r="N343" i="2"/>
  <c r="N351" i="2"/>
  <c r="N359" i="2"/>
  <c r="N363" i="2"/>
  <c r="N367" i="2"/>
  <c r="P367" i="2" s="1"/>
  <c r="Q367" i="2" s="1"/>
  <c r="N371" i="2"/>
  <c r="P371" i="2" s="1"/>
  <c r="Q371" i="2" s="1"/>
  <c r="N375" i="2"/>
  <c r="N379" i="2"/>
  <c r="N383" i="2"/>
  <c r="N387" i="2"/>
  <c r="P387" i="2" s="1"/>
  <c r="Q387" i="2" s="1"/>
  <c r="N391" i="2"/>
  <c r="N395" i="2"/>
  <c r="P395" i="2" s="1"/>
  <c r="Q395" i="2" s="1"/>
  <c r="N399" i="2"/>
  <c r="N403" i="2"/>
  <c r="N411" i="2"/>
  <c r="N415" i="2"/>
  <c r="N423" i="2"/>
  <c r="P423" i="2" s="1"/>
  <c r="Q423" i="2" s="1"/>
  <c r="N427" i="2"/>
  <c r="N431" i="2"/>
  <c r="N439" i="2"/>
  <c r="N443" i="2"/>
  <c r="N447" i="2"/>
  <c r="N451" i="2"/>
  <c r="N455" i="2"/>
  <c r="N459" i="2"/>
  <c r="N467" i="2"/>
  <c r="N471" i="2"/>
  <c r="N475" i="2"/>
  <c r="N479" i="2"/>
  <c r="N483" i="2"/>
  <c r="N487" i="2"/>
  <c r="N491" i="2"/>
  <c r="N499" i="2"/>
  <c r="N507" i="2"/>
  <c r="O490" i="2"/>
  <c r="N4" i="2"/>
  <c r="N8" i="2"/>
  <c r="P8" i="2" s="1"/>
  <c r="Q8" i="2" s="1"/>
  <c r="N16" i="2"/>
  <c r="N24" i="2"/>
  <c r="N28" i="2"/>
  <c r="N36" i="2"/>
  <c r="N40" i="2"/>
  <c r="N44" i="2"/>
  <c r="N48" i="2"/>
  <c r="P48" i="2" s="1"/>
  <c r="Q48" i="2" s="1"/>
  <c r="N52" i="2"/>
  <c r="N60" i="2"/>
  <c r="N68" i="2"/>
  <c r="P68" i="2" s="1"/>
  <c r="Q68" i="2" s="1"/>
  <c r="N72" i="2"/>
  <c r="P72" i="2" s="1"/>
  <c r="Q72" i="2" s="1"/>
  <c r="N80" i="2"/>
  <c r="N84" i="2"/>
  <c r="N92" i="2"/>
  <c r="P92" i="2" s="1"/>
  <c r="Q92" i="2" s="1"/>
  <c r="N96" i="2"/>
  <c r="N100" i="2"/>
  <c r="P100" i="2" s="1"/>
  <c r="Q100" i="2" s="1"/>
  <c r="N108" i="2"/>
  <c r="N116" i="2"/>
  <c r="N128" i="2"/>
  <c r="P128" i="2" s="1"/>
  <c r="Q128" i="2" s="1"/>
  <c r="N132" i="2"/>
  <c r="N136" i="2"/>
  <c r="N140" i="2"/>
  <c r="N144" i="2"/>
  <c r="N148" i="2"/>
  <c r="P148" i="2" s="1"/>
  <c r="Q148" i="2" s="1"/>
  <c r="N152" i="2"/>
  <c r="P152" i="2" s="1"/>
  <c r="Q152" i="2" s="1"/>
  <c r="N156" i="2"/>
  <c r="P156" i="2" s="1"/>
  <c r="Q156" i="2" s="1"/>
  <c r="N160" i="2"/>
  <c r="N164" i="2"/>
  <c r="N168" i="2"/>
  <c r="N176" i="2"/>
  <c r="N184" i="2"/>
  <c r="N188" i="2"/>
  <c r="P188" i="2" s="1"/>
  <c r="Q188" i="2" s="1"/>
  <c r="N192" i="2"/>
  <c r="N196" i="2"/>
  <c r="P196" i="2" s="1"/>
  <c r="Q196" i="2" s="1"/>
  <c r="N200" i="2"/>
  <c r="N204" i="2"/>
  <c r="N208" i="2"/>
  <c r="N216" i="2"/>
  <c r="N220" i="2"/>
  <c r="N224" i="2"/>
  <c r="N228" i="2"/>
  <c r="N232" i="2"/>
  <c r="N236" i="2"/>
  <c r="P236" i="2" s="1"/>
  <c r="Q236" i="2" s="1"/>
  <c r="N240" i="2"/>
  <c r="N248" i="2"/>
  <c r="P248" i="2" s="1"/>
  <c r="Q248" i="2" s="1"/>
  <c r="N252" i="2"/>
  <c r="N256" i="2"/>
  <c r="N260" i="2"/>
  <c r="N264" i="2"/>
  <c r="N268" i="2"/>
  <c r="N272" i="2"/>
  <c r="N276" i="2"/>
  <c r="N280" i="2"/>
  <c r="N284" i="2"/>
  <c r="P284" i="2" s="1"/>
  <c r="Q284" i="2" s="1"/>
  <c r="N288" i="2"/>
  <c r="N292" i="2"/>
  <c r="N296" i="2"/>
  <c r="N300" i="2"/>
  <c r="N304" i="2"/>
  <c r="N308" i="2"/>
  <c r="N312" i="2"/>
  <c r="N316" i="2"/>
  <c r="P316" i="2" s="1"/>
  <c r="Q316" i="2" s="1"/>
  <c r="N320" i="2"/>
  <c r="P320" i="2" s="1"/>
  <c r="Q320" i="2" s="1"/>
  <c r="N328" i="2"/>
  <c r="N336" i="2"/>
  <c r="N340" i="2"/>
  <c r="N348" i="2"/>
  <c r="N352" i="2"/>
  <c r="N356" i="2"/>
  <c r="N360" i="2"/>
  <c r="P360" i="2" s="1"/>
  <c r="Q360" i="2" s="1"/>
  <c r="N364" i="2"/>
  <c r="N368" i="2"/>
  <c r="N372" i="2"/>
  <c r="N376" i="2"/>
  <c r="P376" i="2" s="1"/>
  <c r="Q376" i="2" s="1"/>
  <c r="N388" i="2"/>
  <c r="N396" i="2"/>
  <c r="N400" i="2"/>
  <c r="P400" i="2" s="1"/>
  <c r="Q400" i="2" s="1"/>
  <c r="N404" i="2"/>
  <c r="N408" i="2"/>
  <c r="N420" i="2"/>
  <c r="N424" i="2"/>
  <c r="P424" i="2" s="1"/>
  <c r="Q424" i="2" s="1"/>
  <c r="N428" i="2"/>
  <c r="N432" i="2"/>
  <c r="N436" i="2"/>
  <c r="N448" i="2"/>
  <c r="N456" i="2"/>
  <c r="P456" i="2" s="1"/>
  <c r="Q456" i="2" s="1"/>
  <c r="N460" i="2"/>
  <c r="N464" i="2"/>
  <c r="N468" i="2"/>
  <c r="P468" i="2" s="1"/>
  <c r="Q468" i="2" s="1"/>
  <c r="N472" i="2"/>
  <c r="N476" i="2"/>
  <c r="N480" i="2"/>
  <c r="N488" i="2"/>
  <c r="N492" i="2"/>
  <c r="N496" i="2"/>
  <c r="N500" i="2"/>
  <c r="N504" i="2"/>
  <c r="N508" i="2"/>
  <c r="O491" i="2"/>
  <c r="P491" i="2" s="1"/>
  <c r="Q491" i="2" s="1"/>
  <c r="O499" i="2"/>
  <c r="P499" i="2" s="1"/>
  <c r="Q499" i="2" s="1"/>
  <c r="O506" i="2"/>
  <c r="P506" i="2" s="1"/>
  <c r="Q506" i="2" s="1"/>
  <c r="N9" i="2"/>
  <c r="N13" i="2"/>
  <c r="N17" i="2"/>
  <c r="N21" i="2"/>
  <c r="N37" i="2"/>
  <c r="N41" i="2"/>
  <c r="N45" i="2"/>
  <c r="N53" i="2"/>
  <c r="N57" i="2"/>
  <c r="N65" i="2"/>
  <c r="N73" i="2"/>
  <c r="N77" i="2"/>
  <c r="N81" i="2"/>
  <c r="N85" i="2"/>
  <c r="N89" i="2"/>
  <c r="N97" i="2"/>
  <c r="N101" i="2"/>
  <c r="N105" i="2"/>
  <c r="N109" i="2"/>
  <c r="N113" i="2"/>
  <c r="N117" i="2"/>
  <c r="N121" i="2"/>
  <c r="N125" i="2"/>
  <c r="N149" i="2"/>
  <c r="N153" i="2"/>
  <c r="N157" i="2"/>
  <c r="N161" i="2"/>
  <c r="N165" i="2"/>
  <c r="N169" i="2"/>
  <c r="N173" i="2"/>
  <c r="N177" i="2"/>
  <c r="N181" i="2"/>
  <c r="N189" i="2"/>
  <c r="N193" i="2"/>
  <c r="N197" i="2"/>
  <c r="N201" i="2"/>
  <c r="N213" i="2"/>
  <c r="N217" i="2"/>
  <c r="N221" i="2"/>
  <c r="N225" i="2"/>
  <c r="N241" i="2"/>
  <c r="N245" i="2"/>
  <c r="N249" i="2"/>
  <c r="N253" i="2"/>
  <c r="N257" i="2"/>
  <c r="N261" i="2"/>
  <c r="N265" i="2"/>
  <c r="N273" i="2"/>
  <c r="N277" i="2"/>
  <c r="N281" i="2"/>
  <c r="N285" i="2"/>
  <c r="N289" i="2"/>
  <c r="N301" i="2"/>
  <c r="N305" i="2"/>
  <c r="N309" i="2"/>
  <c r="N313" i="2"/>
  <c r="N317" i="2"/>
  <c r="N321" i="2"/>
  <c r="N325" i="2"/>
  <c r="N329" i="2"/>
  <c r="N333" i="2"/>
  <c r="N337" i="2"/>
  <c r="N341" i="2"/>
  <c r="N345" i="2"/>
  <c r="N349" i="2"/>
  <c r="N353" i="2"/>
  <c r="N365" i="2"/>
  <c r="N369" i="2"/>
  <c r="N373" i="2"/>
  <c r="N381" i="2"/>
  <c r="N385" i="2"/>
  <c r="N393" i="2"/>
  <c r="N397" i="2"/>
  <c r="N401" i="2"/>
  <c r="N405" i="2"/>
  <c r="N409" i="2"/>
  <c r="N413" i="2"/>
  <c r="N417" i="2"/>
  <c r="N421" i="2"/>
  <c r="N429" i="2"/>
  <c r="N437" i="2"/>
  <c r="N441" i="2"/>
  <c r="N445" i="2"/>
  <c r="N449" i="2"/>
  <c r="N453" i="2"/>
  <c r="N457" i="2"/>
  <c r="N461" i="2"/>
  <c r="N469" i="2"/>
  <c r="N473" i="2"/>
  <c r="N477" i="2"/>
  <c r="N485" i="2"/>
  <c r="N493" i="2"/>
  <c r="N497" i="2"/>
  <c r="N505" i="2"/>
  <c r="N3" i="2"/>
  <c r="O487" i="2"/>
  <c r="P487" i="2" s="1"/>
  <c r="Q487" i="2" s="1"/>
  <c r="O494" i="2"/>
  <c r="O507" i="2"/>
  <c r="P507" i="2" s="1"/>
  <c r="Q507" i="2" s="1"/>
  <c r="N6" i="2"/>
  <c r="N14" i="2"/>
  <c r="N22" i="2"/>
  <c r="N26" i="2"/>
  <c r="N30" i="2"/>
  <c r="N34" i="2"/>
  <c r="N46" i="2"/>
  <c r="N50" i="2"/>
  <c r="N54" i="2"/>
  <c r="N58" i="2"/>
  <c r="N62" i="2"/>
  <c r="N66" i="2"/>
  <c r="N70" i="2"/>
  <c r="N74" i="2"/>
  <c r="N78" i="2"/>
  <c r="N90" i="2"/>
  <c r="N94" i="2"/>
  <c r="N98" i="2"/>
  <c r="N102" i="2"/>
  <c r="N106" i="2"/>
  <c r="N110" i="2"/>
  <c r="N114" i="2"/>
  <c r="N118" i="2"/>
  <c r="N122" i="2"/>
  <c r="P122" i="2" s="1"/>
  <c r="Q122" i="2" s="1"/>
  <c r="N126" i="2"/>
  <c r="N130" i="2"/>
  <c r="N134" i="2"/>
  <c r="N138" i="2"/>
  <c r="P138" i="2" s="1"/>
  <c r="Q138" i="2" s="1"/>
  <c r="N142" i="2"/>
  <c r="N146" i="2"/>
  <c r="N150" i="2"/>
  <c r="N154" i="2"/>
  <c r="P154" i="2" s="1"/>
  <c r="Q154" i="2" s="1"/>
  <c r="N158" i="2"/>
  <c r="P158" i="2" s="1"/>
  <c r="Q158" i="2" s="1"/>
  <c r="N182" i="2"/>
  <c r="N186" i="2"/>
  <c r="N190" i="2"/>
  <c r="P190" i="2" s="1"/>
  <c r="Q190" i="2" s="1"/>
  <c r="N194" i="2"/>
  <c r="N202" i="2"/>
  <c r="N206" i="2"/>
  <c r="P206" i="2" s="1"/>
  <c r="Q206" i="2" s="1"/>
  <c r="N210" i="2"/>
  <c r="N214" i="2"/>
  <c r="N218" i="2"/>
  <c r="N222" i="2"/>
  <c r="P222" i="2" s="1"/>
  <c r="Q222" i="2" s="1"/>
  <c r="N226" i="2"/>
  <c r="P226" i="2" s="1"/>
  <c r="Q226" i="2" s="1"/>
  <c r="N230" i="2"/>
  <c r="N234" i="2"/>
  <c r="P234" i="2" s="1"/>
  <c r="Q234" i="2" s="1"/>
  <c r="N238" i="2"/>
  <c r="N242" i="2"/>
  <c r="N246" i="2"/>
  <c r="N250" i="2"/>
  <c r="N258" i="2"/>
  <c r="N262" i="2"/>
  <c r="N270" i="2"/>
  <c r="N278" i="2"/>
  <c r="P278" i="2" s="1"/>
  <c r="Q278" i="2" s="1"/>
  <c r="N282" i="2"/>
  <c r="N286" i="2"/>
  <c r="N294" i="2"/>
  <c r="N298" i="2"/>
  <c r="N302" i="2"/>
  <c r="P302" i="2" s="1"/>
  <c r="Q302" i="2" s="1"/>
  <c r="N306" i="2"/>
  <c r="N318" i="2"/>
  <c r="N330" i="2"/>
  <c r="N334" i="2"/>
  <c r="P334" i="2" s="1"/>
  <c r="Q334" i="2" s="1"/>
  <c r="N338" i="2"/>
  <c r="N346" i="2"/>
  <c r="P346" i="2" s="1"/>
  <c r="Q346" i="2" s="1"/>
  <c r="N354" i="2"/>
  <c r="N358" i="2"/>
  <c r="N362" i="2"/>
  <c r="P362" i="2" s="1"/>
  <c r="Q362" i="2" s="1"/>
  <c r="N366" i="2"/>
  <c r="N370" i="2"/>
  <c r="N378" i="2"/>
  <c r="P378" i="2" s="1"/>
  <c r="Q378" i="2" s="1"/>
  <c r="N386" i="2"/>
  <c r="P386" i="2" s="1"/>
  <c r="Q386" i="2" s="1"/>
  <c r="N390" i="2"/>
  <c r="N394" i="2"/>
  <c r="P394" i="2" s="1"/>
  <c r="Q394" i="2" s="1"/>
  <c r="N398" i="2"/>
  <c r="N402" i="2"/>
  <c r="P402" i="2" s="1"/>
  <c r="Q402" i="2" s="1"/>
  <c r="N406" i="2"/>
  <c r="N414" i="2"/>
  <c r="P414" i="2" s="1"/>
  <c r="Q414" i="2" s="1"/>
  <c r="N418" i="2"/>
  <c r="N426" i="2"/>
  <c r="N434" i="2"/>
  <c r="P434" i="2" s="1"/>
  <c r="Q434" i="2" s="1"/>
  <c r="N438" i="2"/>
  <c r="N442" i="2"/>
  <c r="P442" i="2" s="1"/>
  <c r="Q442" i="2" s="1"/>
  <c r="N450" i="2"/>
  <c r="N462" i="2"/>
  <c r="N466" i="2"/>
  <c r="N470" i="2"/>
  <c r="P470" i="2" s="1"/>
  <c r="N474" i="2"/>
  <c r="N482" i="2"/>
  <c r="N490" i="2"/>
  <c r="N494" i="2"/>
  <c r="N502" i="2"/>
  <c r="N506" i="2"/>
  <c r="O32" i="2"/>
  <c r="N32" i="2"/>
  <c r="U57" i="2"/>
  <c r="O433" i="2"/>
  <c r="P433" i="2" s="1"/>
  <c r="Q433" i="2" s="1"/>
  <c r="N433" i="2"/>
  <c r="O444" i="2"/>
  <c r="P444" i="2" s="1"/>
  <c r="Q444" i="2" s="1"/>
  <c r="N444" i="2"/>
  <c r="O42" i="2"/>
  <c r="N42" i="2"/>
  <c r="J580" i="2"/>
  <c r="J566" i="2"/>
  <c r="J552" i="2"/>
  <c r="J582" i="2"/>
  <c r="J570" i="2"/>
  <c r="J555" i="2"/>
  <c r="J584" i="2"/>
  <c r="J572" i="2"/>
  <c r="J558" i="2"/>
  <c r="J577" i="2"/>
  <c r="J561" i="2"/>
  <c r="J537" i="2"/>
  <c r="J522" i="2"/>
  <c r="J541" i="2"/>
  <c r="J525" i="2"/>
  <c r="J545" i="2"/>
  <c r="J528" i="2"/>
  <c r="J547" i="2"/>
  <c r="J531" i="2"/>
  <c r="J515" i="2"/>
  <c r="J607" i="2"/>
  <c r="J586" i="2"/>
  <c r="J613" i="2"/>
  <c r="J591" i="2"/>
  <c r="J626" i="2"/>
  <c r="J623" i="2"/>
  <c r="J617" i="2"/>
  <c r="J615" i="2"/>
  <c r="J594" i="2"/>
  <c r="J604" i="2"/>
  <c r="J513" i="2"/>
  <c r="J44" i="2"/>
  <c r="J48" i="2"/>
  <c r="J50" i="2"/>
  <c r="J21" i="2"/>
  <c r="J11" i="2"/>
  <c r="J39" i="2"/>
  <c r="J34" i="2"/>
  <c r="J26" i="2"/>
  <c r="J30" i="2"/>
  <c r="J6" i="2"/>
  <c r="J13" i="2"/>
  <c r="J19" i="2"/>
  <c r="J3" i="2"/>
  <c r="I3" i="2"/>
  <c r="I4" i="2" s="1"/>
  <c r="I5" i="2" s="1"/>
  <c r="I6" i="2" s="1"/>
  <c r="I7" i="2" s="1"/>
  <c r="I8" i="2" s="1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J485" i="2"/>
  <c r="J499" i="2"/>
  <c r="J510" i="2"/>
  <c r="J487" i="2"/>
  <c r="J502" i="2"/>
  <c r="J496" i="2"/>
  <c r="J490" i="2"/>
  <c r="J504" i="2"/>
  <c r="X46" i="2"/>
  <c r="X47" i="2"/>
  <c r="X43" i="2"/>
  <c r="X45" i="2"/>
  <c r="X44" i="2"/>
  <c r="X48" i="2"/>
  <c r="U40" i="2"/>
  <c r="H405" i="2"/>
  <c r="H404" i="2"/>
  <c r="H402" i="2"/>
  <c r="H401" i="2"/>
  <c r="H400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6" i="2"/>
  <c r="H477" i="2"/>
  <c r="H478" i="2"/>
  <c r="H479" i="2"/>
  <c r="H481" i="2"/>
  <c r="H482" i="2"/>
  <c r="H483" i="2"/>
  <c r="H392" i="2"/>
  <c r="H393" i="2"/>
  <c r="H394" i="2"/>
  <c r="H395" i="2"/>
  <c r="H396" i="2"/>
  <c r="H397" i="2"/>
  <c r="H398" i="2"/>
  <c r="H399" i="2"/>
  <c r="H403" i="2"/>
  <c r="H406" i="2"/>
  <c r="H381" i="2"/>
  <c r="H371" i="2"/>
  <c r="H372" i="2"/>
  <c r="H349" i="2"/>
  <c r="H391" i="2"/>
  <c r="H390" i="2"/>
  <c r="H388" i="2"/>
  <c r="H387" i="2"/>
  <c r="H386" i="2"/>
  <c r="H385" i="2"/>
  <c r="H383" i="2"/>
  <c r="H379" i="2"/>
  <c r="H378" i="2"/>
  <c r="H376" i="2"/>
  <c r="H375" i="2"/>
  <c r="H373" i="2"/>
  <c r="H370" i="2"/>
  <c r="H369" i="2"/>
  <c r="H368" i="2"/>
  <c r="H367" i="2"/>
  <c r="H366" i="2"/>
  <c r="H365" i="2"/>
  <c r="H364" i="2"/>
  <c r="H363" i="2"/>
  <c r="H362" i="2"/>
  <c r="H360" i="2"/>
  <c r="H359" i="2"/>
  <c r="H358" i="2"/>
  <c r="H356" i="2"/>
  <c r="H354" i="2"/>
  <c r="H353" i="2"/>
  <c r="H352" i="2"/>
  <c r="H351" i="2"/>
  <c r="H348" i="2"/>
  <c r="H346" i="2"/>
  <c r="H345" i="2"/>
  <c r="H343" i="2"/>
  <c r="H338" i="2"/>
  <c r="H339" i="2"/>
  <c r="H340" i="2"/>
  <c r="H341" i="2"/>
  <c r="H337" i="2"/>
  <c r="H336" i="2"/>
  <c r="H335" i="2"/>
  <c r="H334" i="2"/>
  <c r="H333" i="2"/>
  <c r="H328" i="2"/>
  <c r="H329" i="2"/>
  <c r="H330" i="2"/>
  <c r="H331" i="2"/>
  <c r="H327" i="2"/>
  <c r="H325" i="2"/>
  <c r="H323" i="2"/>
  <c r="H321" i="2"/>
  <c r="H320" i="2"/>
  <c r="H318" i="2"/>
  <c r="H317" i="2"/>
  <c r="H316" i="2"/>
  <c r="H315" i="2"/>
  <c r="H312" i="2"/>
  <c r="H313" i="2"/>
  <c r="H311" i="2"/>
  <c r="H305" i="2"/>
  <c r="H306" i="2"/>
  <c r="H307" i="2"/>
  <c r="H308" i="2"/>
  <c r="H309" i="2"/>
  <c r="H304" i="2"/>
  <c r="H344" i="2"/>
  <c r="H347" i="2"/>
  <c r="H350" i="2"/>
  <c r="H355" i="2"/>
  <c r="H357" i="2"/>
  <c r="H361" i="2"/>
  <c r="H374" i="2"/>
  <c r="H377" i="2"/>
  <c r="H380" i="2"/>
  <c r="H382" i="2"/>
  <c r="H384" i="2"/>
  <c r="H389" i="2"/>
  <c r="H53" i="2"/>
  <c r="H54" i="2"/>
  <c r="H55" i="2"/>
  <c r="H52" i="2"/>
  <c r="H322" i="2"/>
  <c r="H324" i="2"/>
  <c r="H326" i="2"/>
  <c r="H332" i="2"/>
  <c r="H342" i="2"/>
  <c r="H68" i="2"/>
  <c r="H284" i="2"/>
  <c r="M50" i="10" l="1"/>
  <c r="R75" i="10"/>
  <c r="Q57" i="10"/>
  <c r="Q6" i="10"/>
  <c r="Q59" i="10"/>
  <c r="Q8" i="10"/>
  <c r="Q14" i="10"/>
  <c r="R73" i="10"/>
  <c r="S73" i="10"/>
  <c r="F138" i="12"/>
  <c r="M49" i="10"/>
  <c r="F1769" i="13"/>
  <c r="F1664" i="13"/>
  <c r="F1612" i="13"/>
  <c r="F1644" i="13"/>
  <c r="F1742" i="13"/>
  <c r="F1730" i="13"/>
  <c r="F1714" i="13"/>
  <c r="F1710" i="13"/>
  <c r="F1706" i="13"/>
  <c r="F1698" i="13"/>
  <c r="F1694" i="13"/>
  <c r="F1690" i="13"/>
  <c r="F1797" i="13"/>
  <c r="F1826" i="13"/>
  <c r="F1819" i="13"/>
  <c r="F1803" i="13"/>
  <c r="F1787" i="13"/>
  <c r="F1771" i="13"/>
  <c r="F1755" i="13"/>
  <c r="F1641" i="13"/>
  <c r="F1609" i="13"/>
  <c r="F1584" i="13"/>
  <c r="F1594" i="13"/>
  <c r="F1744" i="13"/>
  <c r="F1740" i="13"/>
  <c r="F1736" i="13"/>
  <c r="F1732" i="13"/>
  <c r="F1728" i="13"/>
  <c r="F1724" i="13"/>
  <c r="F1720" i="13"/>
  <c r="F1716" i="13"/>
  <c r="F1712" i="13"/>
  <c r="F1708" i="13"/>
  <c r="F1704" i="13"/>
  <c r="F1700" i="13"/>
  <c r="F1696" i="13"/>
  <c r="F1692" i="13"/>
  <c r="F1688" i="13"/>
  <c r="F1684" i="13"/>
  <c r="F1680" i="13"/>
  <c r="F139" i="12"/>
  <c r="F1754" i="13"/>
  <c r="F1829" i="13"/>
  <c r="F1794" i="13"/>
  <c r="F1753" i="13"/>
  <c r="F1825" i="13"/>
  <c r="F1809" i="13"/>
  <c r="F1793" i="13"/>
  <c r="F1781" i="13"/>
  <c r="F1765" i="13"/>
  <c r="F1749" i="13"/>
  <c r="F1818" i="13"/>
  <c r="F1802" i="13"/>
  <c r="F1786" i="13"/>
  <c r="F1774" i="13"/>
  <c r="F1758" i="13"/>
  <c r="F1625" i="13"/>
  <c r="F1657" i="13"/>
  <c r="F1670" i="13"/>
  <c r="F1583" i="13"/>
  <c r="F1828" i="13"/>
  <c r="F1824" i="13"/>
  <c r="F1821" i="13"/>
  <c r="F1805" i="13"/>
  <c r="F1789" i="13"/>
  <c r="F1777" i="13"/>
  <c r="F1761" i="13"/>
  <c r="F1746" i="13"/>
  <c r="F1738" i="13"/>
  <c r="F1734" i="13"/>
  <c r="F1718" i="13"/>
  <c r="F1686" i="13"/>
  <c r="F1682" i="13"/>
  <c r="F1678" i="13"/>
  <c r="F1814" i="13"/>
  <c r="F1827" i="13"/>
  <c r="F1813" i="13"/>
  <c r="F1766" i="13"/>
  <c r="F1823" i="13"/>
  <c r="F1807" i="13"/>
  <c r="F1791" i="13"/>
  <c r="F1775" i="13"/>
  <c r="F1820" i="13"/>
  <c r="F1804" i="13"/>
  <c r="F1788" i="13"/>
  <c r="F1772" i="13"/>
  <c r="F1756" i="13"/>
  <c r="M48" i="10"/>
  <c r="F626" i="13"/>
  <c r="F1672" i="13"/>
  <c r="F1585" i="13"/>
  <c r="F1546" i="13"/>
  <c r="F1567" i="13"/>
  <c r="F1535" i="13"/>
  <c r="F1517" i="13"/>
  <c r="F1513" i="13"/>
  <c r="F1556" i="13"/>
  <c r="F1540" i="13"/>
  <c r="F1524" i="13"/>
  <c r="F1551" i="13"/>
  <c r="F1665" i="13"/>
  <c r="F1666" i="13"/>
  <c r="F1676" i="13"/>
  <c r="F1649" i="13"/>
  <c r="F1633" i="13"/>
  <c r="F1617" i="13"/>
  <c r="F1601" i="13"/>
  <c r="F1595" i="13"/>
  <c r="F1593" i="13"/>
  <c r="F1471" i="13"/>
  <c r="F1512" i="13"/>
  <c r="F1448" i="13"/>
  <c r="F1674" i="13"/>
  <c r="F1655" i="13"/>
  <c r="F1662" i="13"/>
  <c r="F135" i="12"/>
  <c r="F1667" i="13"/>
  <c r="F1671" i="13"/>
  <c r="F1656" i="13"/>
  <c r="F1640" i="13"/>
  <c r="F1624" i="13"/>
  <c r="F1608" i="13"/>
  <c r="F1652" i="13"/>
  <c r="F1636" i="13"/>
  <c r="F1620" i="13"/>
  <c r="F1604" i="13"/>
  <c r="F1663" i="13"/>
  <c r="F136" i="12"/>
  <c r="F1647" i="13"/>
  <c r="F1631" i="13"/>
  <c r="F1615" i="13"/>
  <c r="F1599" i="13"/>
  <c r="F1591" i="13"/>
  <c r="F1668" i="13"/>
  <c r="F1597" i="13"/>
  <c r="F1629" i="13"/>
  <c r="F1661" i="13"/>
  <c r="F1669" i="13"/>
  <c r="F1673" i="13"/>
  <c r="F1660" i="13"/>
  <c r="F1628" i="13"/>
  <c r="F1596" i="13"/>
  <c r="F1646" i="13"/>
  <c r="F1630" i="13"/>
  <c r="F1614" i="13"/>
  <c r="F1598" i="13"/>
  <c r="F1590" i="13"/>
  <c r="L42" i="10" a="1"/>
  <c r="L42" i="10" s="1"/>
  <c r="Q42" i="10" s="1"/>
  <c r="Q67" i="10"/>
  <c r="F126" i="12"/>
  <c r="F130" i="12"/>
  <c r="F1375" i="13"/>
  <c r="F1359" i="13"/>
  <c r="F972" i="13"/>
  <c r="F1480" i="13"/>
  <c r="F1389" i="13"/>
  <c r="F1511" i="13"/>
  <c r="F1451" i="13"/>
  <c r="F1447" i="13"/>
  <c r="F1468" i="13"/>
  <c r="F1393" i="13"/>
  <c r="F1387" i="13"/>
  <c r="F1383" i="13"/>
  <c r="F1333" i="13"/>
  <c r="F1317" i="13"/>
  <c r="F1527" i="13"/>
  <c r="F1570" i="13"/>
  <c r="F1534" i="13"/>
  <c r="F1514" i="13"/>
  <c r="F1530" i="13"/>
  <c r="M46" i="10"/>
  <c r="F1351" i="13"/>
  <c r="F1554" i="13"/>
  <c r="F1568" i="13"/>
  <c r="F1522" i="13"/>
  <c r="F1532" i="13"/>
  <c r="F1516" i="13"/>
  <c r="F1555" i="13"/>
  <c r="F1523" i="13"/>
  <c r="F1467" i="13"/>
  <c r="F1390" i="13"/>
  <c r="F1335" i="13"/>
  <c r="F1542" i="13"/>
  <c r="F1470" i="13"/>
  <c r="F1505" i="13"/>
  <c r="F1497" i="13"/>
  <c r="F1489" i="13"/>
  <c r="F1441" i="13"/>
  <c r="F1437" i="13"/>
  <c r="F1433" i="13"/>
  <c r="F1429" i="13"/>
  <c r="F1425" i="13"/>
  <c r="F1386" i="13"/>
  <c r="F1379" i="13"/>
  <c r="F1306" i="13"/>
  <c r="F1509" i="13"/>
  <c r="F1453" i="13"/>
  <c r="F1449" i="13"/>
  <c r="F1445" i="13"/>
  <c r="F1385" i="13"/>
  <c r="F1343" i="13"/>
  <c r="F1327" i="13"/>
  <c r="F1371" i="13"/>
  <c r="F128" i="12"/>
  <c r="F1544" i="13"/>
  <c r="Q4" i="10"/>
  <c r="Q38" i="10"/>
  <c r="F1168" i="13"/>
  <c r="F1182" i="13"/>
  <c r="F1200" i="13"/>
  <c r="F1118" i="13"/>
  <c r="F1142" i="13"/>
  <c r="F1126" i="13"/>
  <c r="F1253" i="13"/>
  <c r="F1290" i="13"/>
  <c r="F1236" i="13"/>
  <c r="F1234" i="13"/>
  <c r="F1452" i="13"/>
  <c r="F1493" i="13"/>
  <c r="F1581" i="13"/>
  <c r="Q18" i="10"/>
  <c r="Q22" i="10"/>
  <c r="Q19" i="10"/>
  <c r="Q16" i="10"/>
  <c r="Q21" i="10"/>
  <c r="Q30" i="10"/>
  <c r="F1561" i="13"/>
  <c r="Q45" i="10"/>
  <c r="Q28" i="10"/>
  <c r="F1369" i="13"/>
  <c r="F1357" i="13"/>
  <c r="Q44" i="10"/>
  <c r="F1515" i="13"/>
  <c r="F1501" i="13"/>
  <c r="F1280" i="13"/>
  <c r="F1553" i="13"/>
  <c r="F1571" i="13"/>
  <c r="F1576" i="13"/>
  <c r="F1536" i="13"/>
  <c r="F1496" i="13"/>
  <c r="F1424" i="13"/>
  <c r="F1572" i="13"/>
  <c r="F1548" i="13"/>
  <c r="F1539" i="13"/>
  <c r="F1565" i="13"/>
  <c r="F1520" i="13"/>
  <c r="F1538" i="13"/>
  <c r="F1566" i="13"/>
  <c r="F133" i="12"/>
  <c r="F1257" i="13"/>
  <c r="F1423" i="13"/>
  <c r="F125" i="12"/>
  <c r="F1547" i="13"/>
  <c r="F1531" i="13"/>
  <c r="F1558" i="13"/>
  <c r="F1526" i="13"/>
  <c r="F1528" i="13"/>
  <c r="F1543" i="13"/>
  <c r="F1562" i="13"/>
  <c r="F1578" i="13"/>
  <c r="F1563" i="13"/>
  <c r="F1579" i="13"/>
  <c r="F134" i="12"/>
  <c r="F591" i="13"/>
  <c r="F1161" i="13"/>
  <c r="F1188" i="13"/>
  <c r="F1476" i="13"/>
  <c r="F1484" i="13"/>
  <c r="F1397" i="13"/>
  <c r="F1381" i="13"/>
  <c r="F1321" i="13"/>
  <c r="F1323" i="13"/>
  <c r="F1376" i="13"/>
  <c r="F1574" i="13"/>
  <c r="F1550" i="13"/>
  <c r="F1518" i="13"/>
  <c r="F1552" i="13"/>
  <c r="F1575" i="13"/>
  <c r="F1560" i="13"/>
  <c r="F1564" i="13"/>
  <c r="F1580" i="13"/>
  <c r="Q37" i="10"/>
  <c r="Q24" i="10"/>
  <c r="Q31" i="10"/>
  <c r="Q36" i="10"/>
  <c r="Q15" i="10"/>
  <c r="Q34" i="10"/>
  <c r="Q17" i="10"/>
  <c r="Q32" i="10"/>
  <c r="Q33" i="10"/>
  <c r="Q35" i="10"/>
  <c r="Q39" i="10"/>
  <c r="Q29" i="10"/>
  <c r="Q23" i="10"/>
  <c r="Q20" i="10"/>
  <c r="Q25" i="10"/>
  <c r="Q51" i="10"/>
  <c r="Q65" i="10"/>
  <c r="Q48" i="10"/>
  <c r="Q50" i="10"/>
  <c r="Q43" i="10"/>
  <c r="Q61" i="10"/>
  <c r="Q60" i="10"/>
  <c r="Q46" i="10"/>
  <c r="Q58" i="10"/>
  <c r="Q10" i="10"/>
  <c r="Q52" i="10"/>
  <c r="Q62" i="10"/>
  <c r="Q11" i="10"/>
  <c r="Q47" i="10"/>
  <c r="Q63" i="10"/>
  <c r="F1577" i="13"/>
  <c r="F1533" i="13"/>
  <c r="F1537" i="13"/>
  <c r="F1569" i="13"/>
  <c r="F1500" i="13"/>
  <c r="F1549" i="13"/>
  <c r="F1519" i="13"/>
  <c r="F1529" i="13"/>
  <c r="F1525" i="13"/>
  <c r="F1209" i="13"/>
  <c r="F1143" i="13"/>
  <c r="F1138" i="13"/>
  <c r="F1339" i="13"/>
  <c r="F1372" i="13"/>
  <c r="F1368" i="13"/>
  <c r="F1360" i="13"/>
  <c r="F1356" i="13"/>
  <c r="F1352" i="13"/>
  <c r="F1212" i="13"/>
  <c r="F1504" i="13"/>
  <c r="F1488" i="13"/>
  <c r="F1436" i="13"/>
  <c r="F1503" i="13"/>
  <c r="F1499" i="13"/>
  <c r="F1495" i="13"/>
  <c r="F1439" i="13"/>
  <c r="F1435" i="13"/>
  <c r="F1431" i="13"/>
  <c r="F1319" i="13"/>
  <c r="F1365" i="13"/>
  <c r="F1353" i="13"/>
  <c r="F1305" i="13"/>
  <c r="F1283" i="13"/>
  <c r="F1345" i="13"/>
  <c r="F1313" i="13"/>
  <c r="F1384" i="13"/>
  <c r="F1304" i="13"/>
  <c r="F1349" i="13"/>
  <c r="F1388" i="13"/>
  <c r="F127" i="12"/>
  <c r="K66" i="10" a="1"/>
  <c r="K66" i="10" s="1"/>
  <c r="Q66" i="10" s="1"/>
  <c r="F1478" i="13"/>
  <c r="F1486" i="13"/>
  <c r="F1487" i="13"/>
  <c r="F1440" i="13"/>
  <c r="F1432" i="13"/>
  <c r="F1377" i="13"/>
  <c r="F1508" i="13"/>
  <c r="F1444" i="13"/>
  <c r="F1409" i="13"/>
  <c r="F1380" i="13"/>
  <c r="F132" i="12"/>
  <c r="F1466" i="13"/>
  <c r="F1474" i="13"/>
  <c r="F1507" i="13"/>
  <c r="F1443" i="13"/>
  <c r="F1373" i="13"/>
  <c r="F131" i="12"/>
  <c r="F1482" i="13"/>
  <c r="F1510" i="13"/>
  <c r="F1454" i="13"/>
  <c r="F1450" i="13"/>
  <c r="F1446" i="13"/>
  <c r="F1491" i="13"/>
  <c r="F1427" i="13"/>
  <c r="F1411" i="13"/>
  <c r="F1406" i="13"/>
  <c r="F1401" i="13"/>
  <c r="F1341" i="13"/>
  <c r="F1473" i="13"/>
  <c r="F1469" i="13"/>
  <c r="F1465" i="13"/>
  <c r="F1506" i="13"/>
  <c r="F1502" i="13"/>
  <c r="F1498" i="13"/>
  <c r="F1494" i="13"/>
  <c r="F1490" i="13"/>
  <c r="F1442" i="13"/>
  <c r="F1438" i="13"/>
  <c r="F1434" i="13"/>
  <c r="F1430" i="13"/>
  <c r="F1426" i="13"/>
  <c r="F1410" i="13"/>
  <c r="F1405" i="13"/>
  <c r="F1394" i="13"/>
  <c r="F1364" i="13"/>
  <c r="F1348" i="13"/>
  <c r="F109" i="12"/>
  <c r="F997" i="13"/>
  <c r="F1155" i="13"/>
  <c r="F1150" i="13"/>
  <c r="F1398" i="13"/>
  <c r="F1363" i="13"/>
  <c r="F1347" i="13"/>
  <c r="F90" i="12"/>
  <c r="F1159" i="13"/>
  <c r="F1154" i="13"/>
  <c r="F1238" i="13"/>
  <c r="F1258" i="13"/>
  <c r="F1492" i="13"/>
  <c r="F1428" i="13"/>
  <c r="F1402" i="13"/>
  <c r="F1337" i="13"/>
  <c r="F1331" i="13"/>
  <c r="F1315" i="13"/>
  <c r="F1378" i="13"/>
  <c r="F1374" i="13"/>
  <c r="F1370" i="13"/>
  <c r="F1366" i="13"/>
  <c r="F1362" i="13"/>
  <c r="F1358" i="13"/>
  <c r="F1354" i="13"/>
  <c r="F1350" i="13"/>
  <c r="F645" i="13"/>
  <c r="F1180" i="13"/>
  <c r="F1172" i="13"/>
  <c r="F1204" i="13"/>
  <c r="F596" i="13"/>
  <c r="F616" i="13"/>
  <c r="F1186" i="13"/>
  <c r="F1178" i="13"/>
  <c r="F1110" i="13"/>
  <c r="F1147" i="13"/>
  <c r="M44" i="10"/>
  <c r="F643" i="13"/>
  <c r="M42" i="10"/>
  <c r="M37" i="10"/>
  <c r="F1296" i="13"/>
  <c r="F1301" i="13"/>
  <c r="F1192" i="13"/>
  <c r="F1248" i="13"/>
  <c r="F1278" i="13"/>
  <c r="F1293" i="13"/>
  <c r="F531" i="13"/>
  <c r="F1213" i="13"/>
  <c r="M20" i="10"/>
  <c r="F1295" i="13"/>
  <c r="F1255" i="13"/>
  <c r="F1144" i="13"/>
  <c r="F1184" i="13"/>
  <c r="F1223" i="13"/>
  <c r="M30" i="10"/>
  <c r="F1298" i="13"/>
  <c r="F908" i="13"/>
  <c r="F874" i="13"/>
  <c r="F858" i="13"/>
  <c r="F898" i="13"/>
  <c r="F892" i="13"/>
  <c r="F1112" i="13"/>
  <c r="F1120" i="13"/>
  <c r="F1153" i="13"/>
  <c r="F1128" i="13"/>
  <c r="F1218" i="13"/>
  <c r="F1271" i="13"/>
  <c r="F1279" i="13"/>
  <c r="F1302" i="13"/>
  <c r="F1276" i="13"/>
  <c r="F1294" i="13"/>
  <c r="F1277" i="13"/>
  <c r="F1266" i="13"/>
  <c r="F1256" i="13"/>
  <c r="F1221" i="13"/>
  <c r="F1275" i="13"/>
  <c r="F1254" i="13"/>
  <c r="F1249" i="13"/>
  <c r="F1244" i="13"/>
  <c r="F1239" i="13"/>
  <c r="F1250" i="13"/>
  <c r="F1251" i="13"/>
  <c r="F1231" i="13"/>
  <c r="F1215" i="13"/>
  <c r="F1273" i="13"/>
  <c r="F1272" i="13"/>
  <c r="F1285" i="13"/>
  <c r="F1268" i="13"/>
  <c r="F1135" i="13"/>
  <c r="F1247" i="13"/>
  <c r="F1288" i="13"/>
  <c r="F1229" i="13"/>
  <c r="F1224" i="13"/>
  <c r="F1219" i="13"/>
  <c r="F1297" i="13"/>
  <c r="F1281" i="13"/>
  <c r="F1225" i="13"/>
  <c r="F1264" i="13"/>
  <c r="F1232" i="13"/>
  <c r="F1216" i="13"/>
  <c r="F1291" i="13"/>
  <c r="F1300" i="13"/>
  <c r="F1284" i="13"/>
  <c r="F1240" i="13"/>
  <c r="F1267" i="13"/>
  <c r="F1162" i="13"/>
  <c r="F1139" i="13"/>
  <c r="F1146" i="13"/>
  <c r="F1292" i="13"/>
  <c r="F1289" i="13"/>
  <c r="F1252" i="13"/>
  <c r="F1241" i="13"/>
  <c r="F1286" i="13"/>
  <c r="F1269" i="13"/>
  <c r="F1243" i="13"/>
  <c r="F1303" i="13"/>
  <c r="F1287" i="13"/>
  <c r="F1270" i="13"/>
  <c r="F1265" i="13"/>
  <c r="F1260" i="13"/>
  <c r="F1262" i="13"/>
  <c r="F1246" i="13"/>
  <c r="F1230" i="13"/>
  <c r="F1228" i="13"/>
  <c r="F1237" i="13"/>
  <c r="F1263" i="13"/>
  <c r="F1214" i="13"/>
  <c r="F1282" i="13"/>
  <c r="F1259" i="13"/>
  <c r="F1226" i="13"/>
  <c r="F1211" i="13"/>
  <c r="F1261" i="13"/>
  <c r="F1245" i="13"/>
  <c r="F1233" i="13"/>
  <c r="F1217" i="13"/>
  <c r="F545" i="13"/>
  <c r="F1170" i="13"/>
  <c r="F1175" i="13"/>
  <c r="F1195" i="13"/>
  <c r="F1202" i="13"/>
  <c r="F1207" i="13"/>
  <c r="F1193" i="13"/>
  <c r="F1145" i="13"/>
  <c r="F1185" i="13"/>
  <c r="F1210" i="13"/>
  <c r="F1196" i="13"/>
  <c r="F1176" i="13"/>
  <c r="F1157" i="13"/>
  <c r="F1117" i="13"/>
  <c r="F1141" i="13"/>
  <c r="F1125" i="13"/>
  <c r="F1113" i="13"/>
  <c r="F1107" i="13"/>
  <c r="F1151" i="13"/>
  <c r="F1137" i="13"/>
  <c r="F1121" i="13"/>
  <c r="F1115" i="13"/>
  <c r="F1129" i="13"/>
  <c r="F1123" i="13"/>
  <c r="F1109" i="13"/>
  <c r="F1130" i="13"/>
  <c r="F1122" i="13"/>
  <c r="F1114" i="13"/>
  <c r="F1167" i="13"/>
  <c r="F1187" i="13"/>
  <c r="F1194" i="13"/>
  <c r="F1199" i="13"/>
  <c r="F1179" i="13"/>
  <c r="F1191" i="13"/>
  <c r="F1205" i="13"/>
  <c r="F1197" i="13"/>
  <c r="F1189" i="13"/>
  <c r="F1181" i="13"/>
  <c r="F1173" i="13"/>
  <c r="F1165" i="13"/>
  <c r="F1149" i="13"/>
  <c r="F1133" i="13"/>
  <c r="F1158" i="13"/>
  <c r="F1203" i="13"/>
  <c r="F1183" i="13"/>
  <c r="F1171" i="13"/>
  <c r="F1119" i="13"/>
  <c r="F1127" i="13"/>
  <c r="F1111" i="13"/>
  <c r="M43" i="10"/>
  <c r="F1177" i="13"/>
  <c r="F1163" i="13"/>
  <c r="F1131" i="13"/>
  <c r="F1164" i="13"/>
  <c r="F1132" i="13"/>
  <c r="F123" i="12"/>
  <c r="F118" i="12"/>
  <c r="F124" i="12"/>
  <c r="F122" i="12"/>
  <c r="F121" i="12"/>
  <c r="F120" i="12"/>
  <c r="F1208" i="13"/>
  <c r="F1152" i="13"/>
  <c r="F1136" i="13"/>
  <c r="F1156" i="13"/>
  <c r="F1160" i="13"/>
  <c r="F1140" i="13"/>
  <c r="M36" i="10"/>
  <c r="F87" i="12"/>
  <c r="F628" i="13"/>
  <c r="F632" i="13"/>
  <c r="F636" i="13"/>
  <c r="F642" i="13"/>
  <c r="F89" i="12"/>
  <c r="F106" i="12"/>
  <c r="F1058" i="13"/>
  <c r="F1086" i="13"/>
  <c r="F1047" i="13"/>
  <c r="F1102" i="13"/>
  <c r="F1034" i="13"/>
  <c r="F1026" i="13"/>
  <c r="F1074" i="13"/>
  <c r="F1010" i="13"/>
  <c r="F595" i="13"/>
  <c r="F644" i="13"/>
  <c r="F625" i="13"/>
  <c r="F111" i="12"/>
  <c r="F116" i="12"/>
  <c r="M39" i="10"/>
  <c r="F1027" i="13"/>
  <c r="F1007" i="13"/>
  <c r="F1071" i="13"/>
  <c r="F1023" i="13"/>
  <c r="M38" i="10"/>
  <c r="F1105" i="13"/>
  <c r="F1005" i="13"/>
  <c r="M35" i="10"/>
  <c r="M33" i="10"/>
  <c r="F602" i="13"/>
  <c r="F1045" i="13"/>
  <c r="F1095" i="13"/>
  <c r="F1100" i="13"/>
  <c r="F1081" i="13"/>
  <c r="F1084" i="13"/>
  <c r="F1056" i="13"/>
  <c r="F1040" i="13"/>
  <c r="F1000" i="13"/>
  <c r="F1053" i="13"/>
  <c r="F1075" i="13"/>
  <c r="F1021" i="13"/>
  <c r="F1013" i="13"/>
  <c r="F1033" i="13"/>
  <c r="F1094" i="13"/>
  <c r="F107" i="12"/>
  <c r="F1096" i="13"/>
  <c r="F1032" i="13"/>
  <c r="F1012" i="13"/>
  <c r="F1002" i="13"/>
  <c r="F1078" i="13"/>
  <c r="F1039" i="13"/>
  <c r="F1083" i="13"/>
  <c r="F1066" i="13"/>
  <c r="F1055" i="13"/>
  <c r="F1015" i="13"/>
  <c r="F1024" i="13"/>
  <c r="F1014" i="13"/>
  <c r="F1089" i="13"/>
  <c r="F1072" i="13"/>
  <c r="F1008" i="13"/>
  <c r="F933" i="13"/>
  <c r="F890" i="13"/>
  <c r="F893" i="13"/>
  <c r="F794" i="13"/>
  <c r="F832" i="13"/>
  <c r="F1064" i="13"/>
  <c r="F1044" i="13"/>
  <c r="F894" i="13"/>
  <c r="F817" i="13"/>
  <c r="F801" i="13"/>
  <c r="F785" i="13"/>
  <c r="F1046" i="13"/>
  <c r="F1059" i="13"/>
  <c r="F1088" i="13"/>
  <c r="F1060" i="13"/>
  <c r="F1054" i="13"/>
  <c r="F1022" i="13"/>
  <c r="F793" i="13"/>
  <c r="F112" i="12"/>
  <c r="F108" i="12"/>
  <c r="F1069" i="13"/>
  <c r="F1097" i="13"/>
  <c r="F1037" i="13"/>
  <c r="F110" i="12"/>
  <c r="F115" i="12"/>
  <c r="F114" i="12"/>
  <c r="F1104" i="13"/>
  <c r="F1050" i="13"/>
  <c r="F1029" i="13"/>
  <c r="F1082" i="13"/>
  <c r="F1063" i="13"/>
  <c r="F999" i="13"/>
  <c r="F1070" i="13"/>
  <c r="F1038" i="13"/>
  <c r="F1006" i="13"/>
  <c r="F101" i="12"/>
  <c r="F909" i="13"/>
  <c r="F879" i="13"/>
  <c r="F863" i="13"/>
  <c r="F824" i="13"/>
  <c r="F808" i="13"/>
  <c r="F833" i="13"/>
  <c r="F818" i="13"/>
  <c r="F802" i="13"/>
  <c r="F795" i="13"/>
  <c r="F786" i="13"/>
  <c r="F117" i="12"/>
  <c r="F1076" i="13"/>
  <c r="F1103" i="13"/>
  <c r="F1087" i="13"/>
  <c r="F1049" i="13"/>
  <c r="F1016" i="13"/>
  <c r="F1011" i="13"/>
  <c r="F1085" i="13"/>
  <c r="F1062" i="13"/>
  <c r="F998" i="13"/>
  <c r="F1073" i="13"/>
  <c r="F1057" i="13"/>
  <c r="F1041" i="13"/>
  <c r="F1025" i="13"/>
  <c r="F1009" i="13"/>
  <c r="F1099" i="13"/>
  <c r="F1106" i="13"/>
  <c r="F1090" i="13"/>
  <c r="F1031" i="13"/>
  <c r="F1080" i="13"/>
  <c r="F1061" i="13"/>
  <c r="F1028" i="13"/>
  <c r="F1018" i="13"/>
  <c r="F1068" i="13"/>
  <c r="F1052" i="13"/>
  <c r="F1036" i="13"/>
  <c r="F1020" i="13"/>
  <c r="F1004" i="13"/>
  <c r="F996" i="13"/>
  <c r="F600" i="13"/>
  <c r="F604" i="13"/>
  <c r="F612" i="13"/>
  <c r="F113" i="12"/>
  <c r="F1065" i="13"/>
  <c r="F1101" i="13"/>
  <c r="F1098" i="13"/>
  <c r="F1001" i="13"/>
  <c r="F1093" i="13"/>
  <c r="F1077" i="13"/>
  <c r="F1030" i="13"/>
  <c r="F1079" i="13"/>
  <c r="F1048" i="13"/>
  <c r="F1043" i="13"/>
  <c r="F1017" i="13"/>
  <c r="F1067" i="13"/>
  <c r="F1051" i="13"/>
  <c r="F1035" i="13"/>
  <c r="F1019" i="13"/>
  <c r="F1003" i="13"/>
  <c r="F995" i="13"/>
  <c r="F100" i="12"/>
  <c r="F103" i="12"/>
  <c r="F902" i="13"/>
  <c r="F914" i="13"/>
  <c r="F910" i="13"/>
  <c r="F942" i="13"/>
  <c r="F949" i="13"/>
  <c r="F954" i="13"/>
  <c r="F962" i="13"/>
  <c r="F970" i="13"/>
  <c r="F978" i="13"/>
  <c r="F986" i="13"/>
  <c r="F994" i="13"/>
  <c r="F99" i="12"/>
  <c r="F880" i="13"/>
  <c r="F926" i="13"/>
  <c r="F904" i="13"/>
  <c r="F900" i="13"/>
  <c r="F843" i="13"/>
  <c r="F804" i="13"/>
  <c r="F788" i="13"/>
  <c r="F839" i="13"/>
  <c r="F796" i="13"/>
  <c r="F853" i="13"/>
  <c r="F845" i="13"/>
  <c r="F821" i="13"/>
  <c r="F805" i="13"/>
  <c r="F789" i="13"/>
  <c r="M24" i="10"/>
  <c r="F633" i="13"/>
  <c r="F105" i="12"/>
  <c r="F940" i="13"/>
  <c r="F953" i="13"/>
  <c r="F961" i="13"/>
  <c r="F969" i="13"/>
  <c r="F977" i="13"/>
  <c r="F985" i="13"/>
  <c r="F993" i="13"/>
  <c r="F95" i="12"/>
  <c r="F97" i="12"/>
  <c r="F93" i="12"/>
  <c r="F941" i="13"/>
  <c r="F987" i="13"/>
  <c r="F979" i="13"/>
  <c r="F971" i="13"/>
  <c r="F963" i="13"/>
  <c r="F955" i="13"/>
  <c r="F925" i="13"/>
  <c r="F889" i="13"/>
  <c r="F931" i="13"/>
  <c r="F923" i="13"/>
  <c r="F903" i="13"/>
  <c r="F912" i="13"/>
  <c r="F851" i="13"/>
  <c r="F842" i="13"/>
  <c r="F827" i="13"/>
  <c r="F811" i="13"/>
  <c r="F885" i="13"/>
  <c r="F877" i="13"/>
  <c r="F869" i="13"/>
  <c r="F861" i="13"/>
  <c r="F848" i="13"/>
  <c r="F852" i="13"/>
  <c r="F844" i="13"/>
  <c r="F836" i="13"/>
  <c r="F828" i="13"/>
  <c r="F820" i="13"/>
  <c r="F812" i="13"/>
  <c r="F800" i="13"/>
  <c r="F792" i="13"/>
  <c r="F784" i="13"/>
  <c r="F599" i="13"/>
  <c r="F603" i="13"/>
  <c r="F611" i="13"/>
  <c r="F615" i="13"/>
  <c r="F619" i="13"/>
  <c r="F646" i="13"/>
  <c r="F96" i="12"/>
  <c r="F932" i="13"/>
  <c r="F924" i="13"/>
  <c r="F911" i="13"/>
  <c r="F913" i="13"/>
  <c r="F888" i="13"/>
  <c r="F882" i="13"/>
  <c r="F873" i="13"/>
  <c r="F866" i="13"/>
  <c r="F857" i="13"/>
  <c r="F884" i="13"/>
  <c r="F876" i="13"/>
  <c r="F868" i="13"/>
  <c r="F860" i="13"/>
  <c r="F841" i="13"/>
  <c r="F799" i="13"/>
  <c r="F791" i="13"/>
  <c r="F831" i="13"/>
  <c r="F823" i="13"/>
  <c r="F815" i="13"/>
  <c r="F807" i="13"/>
  <c r="F783" i="13"/>
  <c r="F779" i="13"/>
  <c r="F951" i="13"/>
  <c r="F943" i="13"/>
  <c r="F935" i="13"/>
  <c r="F927" i="13"/>
  <c r="F919" i="13"/>
  <c r="F887" i="13"/>
  <c r="F864" i="13"/>
  <c r="F915" i="13"/>
  <c r="F907" i="13"/>
  <c r="F899" i="13"/>
  <c r="F891" i="13"/>
  <c r="F883" i="13"/>
  <c r="F875" i="13"/>
  <c r="F867" i="13"/>
  <c r="F859" i="13"/>
  <c r="F849" i="13"/>
  <c r="F835" i="13"/>
  <c r="F846" i="13"/>
  <c r="F838" i="13"/>
  <c r="F830" i="13"/>
  <c r="F822" i="13"/>
  <c r="F814" i="13"/>
  <c r="F806" i="13"/>
  <c r="F798" i="13"/>
  <c r="F790" i="13"/>
  <c r="F782" i="13"/>
  <c r="F778" i="13"/>
  <c r="F104" i="12"/>
  <c r="F952" i="13"/>
  <c r="F960" i="13"/>
  <c r="F968" i="13"/>
  <c r="F976" i="13"/>
  <c r="F984" i="13"/>
  <c r="F992" i="13"/>
  <c r="F102" i="12"/>
  <c r="F94" i="12"/>
  <c r="F872" i="13"/>
  <c r="F856" i="13"/>
  <c r="F906" i="13"/>
  <c r="F886" i="13"/>
  <c r="F878" i="13"/>
  <c r="F870" i="13"/>
  <c r="F862" i="13"/>
  <c r="F854" i="13"/>
  <c r="F834" i="13"/>
  <c r="F819" i="13"/>
  <c r="F837" i="13"/>
  <c r="F829" i="13"/>
  <c r="F813" i="13"/>
  <c r="F797" i="13"/>
  <c r="F781" i="13"/>
  <c r="M14" i="10"/>
  <c r="M16" i="10"/>
  <c r="M32" i="10"/>
  <c r="F621" i="13"/>
  <c r="M22" i="10"/>
  <c r="M18" i="10"/>
  <c r="F640" i="13"/>
  <c r="F617" i="13"/>
  <c r="F598" i="13"/>
  <c r="F88" i="12"/>
  <c r="F648" i="13"/>
  <c r="M31" i="10"/>
  <c r="M11" i="10"/>
  <c r="F773" i="13"/>
  <c r="F712" i="13"/>
  <c r="F729" i="13"/>
  <c r="F492" i="13"/>
  <c r="F85" i="12"/>
  <c r="F647" i="13"/>
  <c r="F760" i="13"/>
  <c r="F708" i="13"/>
  <c r="F725" i="13"/>
  <c r="M34" i="10"/>
  <c r="F722" i="13"/>
  <c r="F429" i="13"/>
  <c r="F613" i="13"/>
  <c r="F631" i="13"/>
  <c r="F641" i="13"/>
  <c r="F649" i="13"/>
  <c r="F620" i="13"/>
  <c r="M23" i="10"/>
  <c r="F743" i="13"/>
  <c r="F443" i="13"/>
  <c r="F451" i="13"/>
  <c r="F747" i="13"/>
  <c r="F741" i="13"/>
  <c r="F776" i="13"/>
  <c r="F763" i="13"/>
  <c r="F752" i="13"/>
  <c r="F774" i="13"/>
  <c r="F711" i="13"/>
  <c r="F748" i="13"/>
  <c r="F732" i="13"/>
  <c r="F761" i="13"/>
  <c r="F734" i="13"/>
  <c r="F769" i="13"/>
  <c r="F739" i="13"/>
  <c r="F742" i="13"/>
  <c r="F764" i="13"/>
  <c r="F777" i="13"/>
  <c r="F728" i="13"/>
  <c r="F738" i="13"/>
  <c r="F768" i="13"/>
  <c r="F751" i="13"/>
  <c r="F775" i="13"/>
  <c r="F755" i="13"/>
  <c r="F720" i="13"/>
  <c r="F707" i="13"/>
  <c r="F754" i="13"/>
  <c r="F724" i="13"/>
  <c r="F735" i="13"/>
  <c r="F719" i="13"/>
  <c r="F703" i="13"/>
  <c r="F699" i="13"/>
  <c r="F758" i="13"/>
  <c r="F731" i="13"/>
  <c r="F772" i="13"/>
  <c r="F695" i="13"/>
  <c r="F753" i="13"/>
  <c r="F749" i="13"/>
  <c r="F744" i="13"/>
  <c r="F730" i="13"/>
  <c r="F714" i="13"/>
  <c r="F698" i="13"/>
  <c r="F727" i="13"/>
  <c r="F737" i="13"/>
  <c r="F718" i="13"/>
  <c r="F733" i="13"/>
  <c r="F759" i="13"/>
  <c r="F765" i="13"/>
  <c r="F706" i="13"/>
  <c r="F709" i="13"/>
  <c r="F710" i="13"/>
  <c r="F705" i="13"/>
  <c r="F700" i="13"/>
  <c r="F745" i="13"/>
  <c r="F713" i="13"/>
  <c r="F697" i="13"/>
  <c r="F767" i="13"/>
  <c r="F771" i="13"/>
  <c r="F736" i="13"/>
  <c r="F756" i="13"/>
  <c r="F770" i="13"/>
  <c r="F716" i="13"/>
  <c r="F757" i="13"/>
  <c r="F762" i="13"/>
  <c r="F593" i="13"/>
  <c r="F81" i="12"/>
  <c r="F597" i="13"/>
  <c r="F605" i="13"/>
  <c r="F609" i="13"/>
  <c r="F627" i="13"/>
  <c r="F694" i="13"/>
  <c r="F635" i="13"/>
  <c r="F519" i="13"/>
  <c r="F524" i="13"/>
  <c r="F659" i="13"/>
  <c r="F675" i="13"/>
  <c r="F691" i="13"/>
  <c r="F689" i="13"/>
  <c r="F588" i="13"/>
  <c r="F518" i="13"/>
  <c r="F523" i="13"/>
  <c r="F564" i="13"/>
  <c r="F573" i="13"/>
  <c r="F572" i="13"/>
  <c r="F555" i="13"/>
  <c r="F529" i="13"/>
  <c r="F528" i="13"/>
  <c r="F696" i="13"/>
  <c r="F661" i="13"/>
  <c r="F677" i="13"/>
  <c r="F693" i="13"/>
  <c r="F594" i="13"/>
  <c r="F650" i="13"/>
  <c r="F666" i="13"/>
  <c r="F682" i="13"/>
  <c r="F654" i="13"/>
  <c r="F670" i="13"/>
  <c r="F686" i="13"/>
  <c r="F690" i="13"/>
  <c r="F674" i="13"/>
  <c r="F658" i="13"/>
  <c r="F651" i="13"/>
  <c r="F655" i="13"/>
  <c r="F673" i="13"/>
  <c r="F657" i="13"/>
  <c r="F668" i="13"/>
  <c r="F684" i="13"/>
  <c r="F656" i="13"/>
  <c r="F672" i="13"/>
  <c r="F688" i="13"/>
  <c r="F692" i="13"/>
  <c r="F676" i="13"/>
  <c r="F660" i="13"/>
  <c r="F534" i="13"/>
  <c r="F653" i="13"/>
  <c r="F665" i="13"/>
  <c r="F681" i="13"/>
  <c r="F669" i="13"/>
  <c r="F685" i="13"/>
  <c r="F679" i="13"/>
  <c r="F663" i="13"/>
  <c r="F629" i="13"/>
  <c r="F639" i="13"/>
  <c r="F583" i="13"/>
  <c r="F592" i="13"/>
  <c r="C3" i="12"/>
  <c r="I4" i="12" s="1"/>
  <c r="D3" i="12"/>
  <c r="J4" i="12" s="1"/>
  <c r="F622" i="13"/>
  <c r="F638" i="13"/>
  <c r="F630" i="13"/>
  <c r="F634" i="13"/>
  <c r="F637" i="13"/>
  <c r="F623" i="13"/>
  <c r="F601" i="13"/>
  <c r="F608" i="13"/>
  <c r="F624" i="13"/>
  <c r="F581" i="13"/>
  <c r="F86" i="12"/>
  <c r="F585" i="13"/>
  <c r="F606" i="13"/>
  <c r="F610" i="13"/>
  <c r="F614" i="13"/>
  <c r="F618" i="13"/>
  <c r="F607" i="13"/>
  <c r="F587" i="13"/>
  <c r="F537" i="13"/>
  <c r="F558" i="13"/>
  <c r="F562" i="13"/>
  <c r="F578" i="13"/>
  <c r="F550" i="13"/>
  <c r="F538" i="13"/>
  <c r="F559" i="13"/>
  <c r="F575" i="13"/>
  <c r="F547" i="13"/>
  <c r="F589" i="13"/>
  <c r="F565" i="13"/>
  <c r="F551" i="13"/>
  <c r="F556" i="13"/>
  <c r="F586" i="13"/>
  <c r="F584" i="13"/>
  <c r="F544" i="13"/>
  <c r="F84" i="12"/>
  <c r="F569" i="13"/>
  <c r="F521" i="13"/>
  <c r="F526" i="13"/>
  <c r="F536" i="13"/>
  <c r="F570" i="13"/>
  <c r="F571" i="13"/>
  <c r="F554" i="13"/>
  <c r="F516" i="13"/>
  <c r="F543" i="13"/>
  <c r="F527" i="13"/>
  <c r="F590" i="13"/>
  <c r="F582" i="13"/>
  <c r="F548" i="13"/>
  <c r="F542" i="13"/>
  <c r="F552" i="13"/>
  <c r="F566" i="13"/>
  <c r="F517" i="13"/>
  <c r="F567" i="13"/>
  <c r="F574" i="13"/>
  <c r="F553" i="13"/>
  <c r="F520" i="13"/>
  <c r="F546" i="13"/>
  <c r="F530" i="13"/>
  <c r="F539" i="13"/>
  <c r="F560" i="13"/>
  <c r="F576" i="13"/>
  <c r="F522" i="13"/>
  <c r="F532" i="13"/>
  <c r="F563" i="13"/>
  <c r="F579" i="13"/>
  <c r="F568" i="13"/>
  <c r="F540" i="13"/>
  <c r="F535" i="13"/>
  <c r="F580" i="13"/>
  <c r="F557" i="13"/>
  <c r="F541" i="13"/>
  <c r="F525" i="13"/>
  <c r="F577" i="13"/>
  <c r="F561" i="13"/>
  <c r="F549" i="13"/>
  <c r="F533" i="13"/>
  <c r="F83" i="12"/>
  <c r="M17" i="10"/>
  <c r="F297" i="13"/>
  <c r="F329" i="13"/>
  <c r="F353" i="13"/>
  <c r="F369" i="13"/>
  <c r="F250" i="13"/>
  <c r="F237" i="13"/>
  <c r="F272" i="13"/>
  <c r="F208" i="13"/>
  <c r="F144" i="13"/>
  <c r="F115" i="13"/>
  <c r="F99" i="13"/>
  <c r="F305" i="13"/>
  <c r="F337" i="13"/>
  <c r="F78" i="12"/>
  <c r="F268" i="13"/>
  <c r="F510" i="13"/>
  <c r="F77" i="12"/>
  <c r="F389" i="13"/>
  <c r="F504" i="13"/>
  <c r="F513" i="13"/>
  <c r="F490" i="13"/>
  <c r="F512" i="13"/>
  <c r="F493" i="13"/>
  <c r="F477" i="13"/>
  <c r="F483" i="13"/>
  <c r="F496" i="13"/>
  <c r="F480" i="13"/>
  <c r="F476" i="13"/>
  <c r="F509" i="13"/>
  <c r="F505" i="13"/>
  <c r="F379" i="13"/>
  <c r="F387" i="13"/>
  <c r="F514" i="13"/>
  <c r="F515" i="13"/>
  <c r="F508" i="13"/>
  <c r="F497" i="13"/>
  <c r="F481" i="13"/>
  <c r="F511" i="13"/>
  <c r="F487" i="13"/>
  <c r="F503" i="13"/>
  <c r="F506" i="13"/>
  <c r="F507" i="13"/>
  <c r="I2" i="13"/>
  <c r="F486" i="13"/>
  <c r="F502" i="13"/>
  <c r="F500" i="13"/>
  <c r="F484" i="13"/>
  <c r="F495" i="13"/>
  <c r="F491" i="13"/>
  <c r="F482" i="13"/>
  <c r="F498" i="13"/>
  <c r="F499" i="13"/>
  <c r="F489" i="13"/>
  <c r="F485" i="13"/>
  <c r="F501" i="13"/>
  <c r="F488" i="13"/>
  <c r="F494" i="13"/>
  <c r="F478" i="13"/>
  <c r="F479" i="13"/>
  <c r="F460" i="13"/>
  <c r="F472" i="13"/>
  <c r="F452" i="13"/>
  <c r="F475" i="13"/>
  <c r="F459" i="13"/>
  <c r="F455" i="13"/>
  <c r="F468" i="13"/>
  <c r="F456" i="13"/>
  <c r="F469" i="13"/>
  <c r="F458" i="13"/>
  <c r="F470" i="13"/>
  <c r="F420" i="13"/>
  <c r="F436" i="13"/>
  <c r="F421" i="13"/>
  <c r="F471" i="13"/>
  <c r="F466" i="13"/>
  <c r="F465" i="13"/>
  <c r="F347" i="13"/>
  <c r="F363" i="13"/>
  <c r="F22" i="13"/>
  <c r="F44" i="13"/>
  <c r="F271" i="13"/>
  <c r="F274" i="13"/>
  <c r="F414" i="13"/>
  <c r="F473" i="13"/>
  <c r="F461" i="13"/>
  <c r="F457" i="13"/>
  <c r="F464" i="13"/>
  <c r="F474" i="13"/>
  <c r="F467" i="13"/>
  <c r="F463" i="13"/>
  <c r="F425" i="13"/>
  <c r="F445" i="13"/>
  <c r="F440" i="13"/>
  <c r="F417" i="13"/>
  <c r="F433" i="13"/>
  <c r="F453" i="13"/>
  <c r="F404" i="13"/>
  <c r="F424" i="13"/>
  <c r="F395" i="13"/>
  <c r="F437" i="13"/>
  <c r="F441" i="13"/>
  <c r="F449" i="13"/>
  <c r="F447" i="13"/>
  <c r="F448" i="13"/>
  <c r="F416" i="13"/>
  <c r="F432" i="13"/>
  <c r="F444" i="13"/>
  <c r="F415" i="13"/>
  <c r="F419" i="13"/>
  <c r="F423" i="13"/>
  <c r="F427" i="13"/>
  <c r="F431" i="13"/>
  <c r="F435" i="13"/>
  <c r="F439" i="13"/>
  <c r="F428" i="13"/>
  <c r="F62" i="13"/>
  <c r="F257" i="13"/>
  <c r="F225" i="13"/>
  <c r="F193" i="13"/>
  <c r="F161" i="13"/>
  <c r="F129" i="13"/>
  <c r="F97" i="13"/>
  <c r="F81" i="13"/>
  <c r="F65" i="13"/>
  <c r="F49" i="13"/>
  <c r="F33" i="13"/>
  <c r="F276" i="13"/>
  <c r="F343" i="13"/>
  <c r="F327" i="13"/>
  <c r="F311" i="13"/>
  <c r="F295" i="13"/>
  <c r="F263" i="13"/>
  <c r="F231" i="13"/>
  <c r="F199" i="13"/>
  <c r="F167" i="13"/>
  <c r="F135" i="13"/>
  <c r="F103" i="13"/>
  <c r="F293" i="13"/>
  <c r="F325" i="13"/>
  <c r="F226" i="13"/>
  <c r="F261" i="13"/>
  <c r="F197" i="13"/>
  <c r="F21" i="13"/>
  <c r="F136" i="13"/>
  <c r="F120" i="13"/>
  <c r="F56" i="13"/>
  <c r="F267" i="13"/>
  <c r="F219" i="13"/>
  <c r="F123" i="13"/>
  <c r="F75" i="13"/>
  <c r="F59" i="13"/>
  <c r="F418" i="13"/>
  <c r="F422" i="13"/>
  <c r="F426" i="13"/>
  <c r="F430" i="13"/>
  <c r="F434" i="13"/>
  <c r="F438" i="13"/>
  <c r="F442" i="13"/>
  <c r="F446" i="13"/>
  <c r="F450" i="13"/>
  <c r="F454" i="13"/>
  <c r="F409" i="13"/>
  <c r="F79" i="12"/>
  <c r="F80" i="12"/>
  <c r="M15" i="10"/>
  <c r="F76" i="12"/>
  <c r="F378" i="13"/>
  <c r="F386" i="13"/>
  <c r="F406" i="13"/>
  <c r="F400" i="13"/>
  <c r="F373" i="13"/>
  <c r="F407" i="13"/>
  <c r="F397" i="13"/>
  <c r="F401" i="13"/>
  <c r="F398" i="13"/>
  <c r="F4" i="12"/>
  <c r="F396" i="13"/>
  <c r="F412" i="13"/>
  <c r="F410" i="13"/>
  <c r="F408" i="13"/>
  <c r="F411" i="13"/>
  <c r="F405" i="13"/>
  <c r="F269" i="13"/>
  <c r="F52" i="13"/>
  <c r="F279" i="13"/>
  <c r="F289" i="13"/>
  <c r="F321" i="13"/>
  <c r="F380" i="13"/>
  <c r="F402" i="13"/>
  <c r="F413" i="13"/>
  <c r="F399" i="13"/>
  <c r="F403" i="13"/>
  <c r="F392" i="13"/>
  <c r="F381" i="13"/>
  <c r="F393" i="13"/>
  <c r="F388" i="13"/>
  <c r="F384" i="13"/>
  <c r="F376" i="13"/>
  <c r="F372" i="13"/>
  <c r="F390" i="13"/>
  <c r="F383" i="13"/>
  <c r="F375" i="13"/>
  <c r="F371" i="13"/>
  <c r="M29" i="10"/>
  <c r="F391" i="13"/>
  <c r="F394" i="13"/>
  <c r="F382" i="13"/>
  <c r="F374" i="13"/>
  <c r="F355" i="13"/>
  <c r="F36" i="13"/>
  <c r="F282" i="13"/>
  <c r="F277" i="13"/>
  <c r="F309" i="13"/>
  <c r="F341" i="13"/>
  <c r="F359" i="13"/>
  <c r="F266" i="13"/>
  <c r="F234" i="13"/>
  <c r="F218" i="13"/>
  <c r="F202" i="13"/>
  <c r="F10" i="13"/>
  <c r="F253" i="13"/>
  <c r="F221" i="13"/>
  <c r="F205" i="13"/>
  <c r="F189" i="13"/>
  <c r="F173" i="13"/>
  <c r="F141" i="13"/>
  <c r="F109" i="13"/>
  <c r="F29" i="13"/>
  <c r="F256" i="13"/>
  <c r="F240" i="13"/>
  <c r="F224" i="13"/>
  <c r="F192" i="13"/>
  <c r="F176" i="13"/>
  <c r="F128" i="13"/>
  <c r="F112" i="13"/>
  <c r="F80" i="13"/>
  <c r="F48" i="13"/>
  <c r="F16" i="13"/>
  <c r="F339" i="13"/>
  <c r="F323" i="13"/>
  <c r="F307" i="13"/>
  <c r="F291" i="13"/>
  <c r="F275" i="13"/>
  <c r="F243" i="13"/>
  <c r="F179" i="13"/>
  <c r="F163" i="13"/>
  <c r="F147" i="13"/>
  <c r="F131" i="13"/>
  <c r="F83" i="13"/>
  <c r="F67" i="13"/>
  <c r="F51" i="13"/>
  <c r="F35" i="13"/>
  <c r="F310" i="13"/>
  <c r="F342" i="13"/>
  <c r="F350" i="13"/>
  <c r="F366" i="13"/>
  <c r="F285" i="13"/>
  <c r="F317" i="13"/>
  <c r="F70" i="13"/>
  <c r="F38" i="13"/>
  <c r="F249" i="13"/>
  <c r="F217" i="13"/>
  <c r="F185" i="13"/>
  <c r="F153" i="13"/>
  <c r="F121" i="13"/>
  <c r="F89" i="13"/>
  <c r="F25" i="13"/>
  <c r="F284" i="13"/>
  <c r="F76" i="13"/>
  <c r="F335" i="13"/>
  <c r="F319" i="13"/>
  <c r="F303" i="13"/>
  <c r="F287" i="13"/>
  <c r="F357" i="13"/>
  <c r="F270" i="13"/>
  <c r="F301" i="13"/>
  <c r="F333" i="13"/>
  <c r="F238" i="13"/>
  <c r="F206" i="13"/>
  <c r="F174" i="13"/>
  <c r="F142" i="13"/>
  <c r="F110" i="13"/>
  <c r="F30" i="13"/>
  <c r="F340" i="13"/>
  <c r="F324" i="13"/>
  <c r="F308" i="13"/>
  <c r="F292" i="13"/>
  <c r="F244" i="13"/>
  <c r="F212" i="13"/>
  <c r="F180" i="13"/>
  <c r="F148" i="13"/>
  <c r="F116" i="13"/>
  <c r="F84" i="13"/>
  <c r="F68" i="13"/>
  <c r="F23" i="13"/>
  <c r="F356" i="13"/>
  <c r="F349" i="13"/>
  <c r="F365" i="13"/>
  <c r="F351" i="13"/>
  <c r="F367" i="13"/>
  <c r="F258" i="13"/>
  <c r="F242" i="13"/>
  <c r="F210" i="13"/>
  <c r="F194" i="13"/>
  <c r="F178" i="13"/>
  <c r="F162" i="13"/>
  <c r="F146" i="13"/>
  <c r="F130" i="13"/>
  <c r="F114" i="13"/>
  <c r="F98" i="13"/>
  <c r="F82" i="13"/>
  <c r="F66" i="13"/>
  <c r="F50" i="13"/>
  <c r="F34" i="13"/>
  <c r="F245" i="13"/>
  <c r="F229" i="13"/>
  <c r="F213" i="13"/>
  <c r="F69" i="13"/>
  <c r="F53" i="13"/>
  <c r="F37" i="13"/>
  <c r="F280" i="13"/>
  <c r="F232" i="13"/>
  <c r="F184" i="13"/>
  <c r="F168" i="13"/>
  <c r="F152" i="13"/>
  <c r="F104" i="13"/>
  <c r="F88" i="13"/>
  <c r="F8" i="13"/>
  <c r="F331" i="13"/>
  <c r="F315" i="13"/>
  <c r="F299" i="13"/>
  <c r="F283" i="13"/>
  <c r="F251" i="13"/>
  <c r="F235" i="13"/>
  <c r="F203" i="13"/>
  <c r="F187" i="13"/>
  <c r="F155" i="13"/>
  <c r="F91" i="13"/>
  <c r="F27" i="13"/>
  <c r="F11" i="13"/>
  <c r="F281" i="13"/>
  <c r="F313" i="13"/>
  <c r="F345" i="13"/>
  <c r="F361" i="13"/>
  <c r="F306" i="13"/>
  <c r="F338" i="13"/>
  <c r="F246" i="13"/>
  <c r="F214" i="13"/>
  <c r="F182" i="13"/>
  <c r="F150" i="13"/>
  <c r="F118" i="13"/>
  <c r="F86" i="13"/>
  <c r="F54" i="13"/>
  <c r="F265" i="13"/>
  <c r="F233" i="13"/>
  <c r="F201" i="13"/>
  <c r="F169" i="13"/>
  <c r="F137" i="13"/>
  <c r="F105" i="13"/>
  <c r="F73" i="13"/>
  <c r="F57" i="13"/>
  <c r="F41" i="13"/>
  <c r="F9" i="13"/>
  <c r="F252" i="13"/>
  <c r="F220" i="13"/>
  <c r="F188" i="13"/>
  <c r="F156" i="13"/>
  <c r="F124" i="13"/>
  <c r="F92" i="13"/>
  <c r="F12" i="13"/>
  <c r="F239" i="13"/>
  <c r="F207" i="13"/>
  <c r="F175" i="13"/>
  <c r="F143" i="13"/>
  <c r="F111" i="13"/>
  <c r="F79" i="13"/>
  <c r="F63" i="13"/>
  <c r="F47" i="13"/>
  <c r="F31" i="13"/>
  <c r="F6" i="13"/>
  <c r="F26" i="13"/>
  <c r="F157" i="13"/>
  <c r="F125" i="13"/>
  <c r="F93" i="13"/>
  <c r="F77" i="13"/>
  <c r="F61" i="13"/>
  <c r="F45" i="13"/>
  <c r="F13" i="13"/>
  <c r="F64" i="13"/>
  <c r="F32" i="13"/>
  <c r="F211" i="13"/>
  <c r="F262" i="13"/>
  <c r="F230" i="13"/>
  <c r="F198" i="13"/>
  <c r="F166" i="13"/>
  <c r="F134" i="13"/>
  <c r="F102" i="13"/>
  <c r="F236" i="13"/>
  <c r="F204" i="13"/>
  <c r="F172" i="13"/>
  <c r="F140" i="13"/>
  <c r="F108" i="13"/>
  <c r="F28" i="13"/>
  <c r="F15" i="13"/>
  <c r="F286" i="13"/>
  <c r="F78" i="13"/>
  <c r="F46" i="13"/>
  <c r="F241" i="13"/>
  <c r="F209" i="13"/>
  <c r="F177" i="13"/>
  <c r="F145" i="13"/>
  <c r="F113" i="13"/>
  <c r="F17" i="13"/>
  <c r="F247" i="13"/>
  <c r="F215" i="13"/>
  <c r="F183" i="13"/>
  <c r="F151" i="13"/>
  <c r="F119" i="13"/>
  <c r="F87" i="13"/>
  <c r="F314" i="13"/>
  <c r="F346" i="13"/>
  <c r="F362" i="13"/>
  <c r="F165" i="13"/>
  <c r="F133" i="13"/>
  <c r="F101" i="13"/>
  <c r="F43" i="13"/>
  <c r="F186" i="13"/>
  <c r="F154" i="13"/>
  <c r="F122" i="13"/>
  <c r="F90" i="13"/>
  <c r="F74" i="13"/>
  <c r="F42" i="13"/>
  <c r="F19" i="13"/>
  <c r="F332" i="13"/>
  <c r="F18" i="13"/>
  <c r="F264" i="13"/>
  <c r="F200" i="13"/>
  <c r="F171" i="13"/>
  <c r="F294" i="13"/>
  <c r="F326" i="13"/>
  <c r="F254" i="13"/>
  <c r="F222" i="13"/>
  <c r="F190" i="13"/>
  <c r="F158" i="13"/>
  <c r="F126" i="13"/>
  <c r="F94" i="13"/>
  <c r="F14" i="13"/>
  <c r="F20" i="13"/>
  <c r="F71" i="13"/>
  <c r="F55" i="13"/>
  <c r="F39" i="13"/>
  <c r="F7" i="13"/>
  <c r="F302" i="13"/>
  <c r="F334" i="13"/>
  <c r="F12" i="12"/>
  <c r="F28" i="12"/>
  <c r="F44" i="12"/>
  <c r="F60" i="12"/>
  <c r="F21" i="12"/>
  <c r="F37" i="12"/>
  <c r="F61" i="12"/>
  <c r="F14" i="12"/>
  <c r="F30" i="12"/>
  <c r="F46" i="12"/>
  <c r="F62" i="12"/>
  <c r="F7" i="12"/>
  <c r="F23" i="12"/>
  <c r="F39" i="12"/>
  <c r="F55" i="12"/>
  <c r="F71" i="12"/>
  <c r="F45" i="12"/>
  <c r="F316" i="13"/>
  <c r="F300" i="13"/>
  <c r="F255" i="13"/>
  <c r="F223" i="13"/>
  <c r="F191" i="13"/>
  <c r="F159" i="13"/>
  <c r="F181" i="13"/>
  <c r="F149" i="13"/>
  <c r="F117" i="13"/>
  <c r="F85" i="13"/>
  <c r="F344" i="13"/>
  <c r="F328" i="13"/>
  <c r="F312" i="13"/>
  <c r="F296" i="13"/>
  <c r="F248" i="13"/>
  <c r="F72" i="13"/>
  <c r="F40" i="13"/>
  <c r="F24" i="13"/>
  <c r="F139" i="13"/>
  <c r="F352" i="13"/>
  <c r="F368" i="13"/>
  <c r="F260" i="13"/>
  <c r="F228" i="13"/>
  <c r="F196" i="13"/>
  <c r="F164" i="13"/>
  <c r="F132" i="13"/>
  <c r="F100" i="13"/>
  <c r="F170" i="13"/>
  <c r="F138" i="13"/>
  <c r="F106" i="13"/>
  <c r="F58" i="13"/>
  <c r="F336" i="13"/>
  <c r="F320" i="13"/>
  <c r="F304" i="13"/>
  <c r="F288" i="13"/>
  <c r="F160" i="13"/>
  <c r="F96" i="13"/>
  <c r="F259" i="13"/>
  <c r="F227" i="13"/>
  <c r="F278" i="13"/>
  <c r="F360" i="13"/>
  <c r="F318" i="13"/>
  <c r="F358" i="13"/>
  <c r="F195" i="13"/>
  <c r="F216" i="13"/>
  <c r="F107" i="13"/>
  <c r="F273" i="13"/>
  <c r="F298" i="13"/>
  <c r="F330" i="13"/>
  <c r="F354" i="13"/>
  <c r="F370" i="13"/>
  <c r="F60" i="13"/>
  <c r="F127" i="13"/>
  <c r="F95" i="13"/>
  <c r="F348" i="13"/>
  <c r="F364" i="13"/>
  <c r="F290" i="13"/>
  <c r="F322" i="13"/>
  <c r="E3" i="13"/>
  <c r="D3" i="13"/>
  <c r="C3" i="13"/>
  <c r="F5" i="13"/>
  <c r="F4" i="13"/>
  <c r="F16" i="12"/>
  <c r="F32" i="12"/>
  <c r="F48" i="12"/>
  <c r="F64" i="12"/>
  <c r="F9" i="12"/>
  <c r="F25" i="12"/>
  <c r="F41" i="12"/>
  <c r="F69" i="12"/>
  <c r="F18" i="12"/>
  <c r="F34" i="12"/>
  <c r="F50" i="12"/>
  <c r="F66" i="12"/>
  <c r="F11" i="12"/>
  <c r="F27" i="12"/>
  <c r="F43" i="12"/>
  <c r="F59" i="12"/>
  <c r="F75" i="12"/>
  <c r="F53" i="12"/>
  <c r="F20" i="12"/>
  <c r="F36" i="12"/>
  <c r="F52" i="12"/>
  <c r="F68" i="12"/>
  <c r="F13" i="12"/>
  <c r="F29" i="12"/>
  <c r="F49" i="12"/>
  <c r="F6" i="12"/>
  <c r="F22" i="12"/>
  <c r="F38" i="12"/>
  <c r="F54" i="12"/>
  <c r="F70" i="12"/>
  <c r="F15" i="12"/>
  <c r="F31" i="12"/>
  <c r="F47" i="12"/>
  <c r="F63" i="12"/>
  <c r="G3" i="12"/>
  <c r="M4" i="12" s="1"/>
  <c r="E3" i="12"/>
  <c r="K4" i="12" s="1"/>
  <c r="F65" i="12"/>
  <c r="F8" i="12"/>
  <c r="F24" i="12"/>
  <c r="F40" i="12"/>
  <c r="F56" i="12"/>
  <c r="F72" i="12"/>
  <c r="F17" i="12"/>
  <c r="F33" i="12"/>
  <c r="F57" i="12"/>
  <c r="F10" i="12"/>
  <c r="F26" i="12"/>
  <c r="F42" i="12"/>
  <c r="F58" i="12"/>
  <c r="F74" i="12"/>
  <c r="F19" i="12"/>
  <c r="F35" i="12"/>
  <c r="F51" i="12"/>
  <c r="F67" i="12"/>
  <c r="F5" i="12"/>
  <c r="F73" i="12"/>
  <c r="L483" i="8"/>
  <c r="L484" i="8" s="1"/>
  <c r="L485" i="8" s="1"/>
  <c r="L486" i="8" s="1"/>
  <c r="L487" i="8" s="1"/>
  <c r="L488" i="8" s="1"/>
  <c r="L489" i="8" s="1"/>
  <c r="L490" i="8" s="1"/>
  <c r="L491" i="8" s="1"/>
  <c r="L492" i="8" s="1"/>
  <c r="L493" i="8" s="1"/>
  <c r="L494" i="8" s="1"/>
  <c r="L495" i="8" s="1"/>
  <c r="L496" i="8" s="1"/>
  <c r="L497" i="8" s="1"/>
  <c r="L498" i="8" s="1"/>
  <c r="L499" i="8" s="1"/>
  <c r="L500" i="8" s="1"/>
  <c r="L501" i="8" s="1"/>
  <c r="L502" i="8" s="1"/>
  <c r="L503" i="8" s="1"/>
  <c r="L504" i="8" s="1"/>
  <c r="L505" i="8" s="1"/>
  <c r="L506" i="8" s="1"/>
  <c r="L507" i="8" s="1"/>
  <c r="L508" i="8" s="1"/>
  <c r="L509" i="8" s="1"/>
  <c r="L510" i="8" s="1"/>
  <c r="L511" i="8" s="1"/>
  <c r="L512" i="8" s="1"/>
  <c r="L513" i="8" s="1"/>
  <c r="L514" i="8" s="1"/>
  <c r="L515" i="8" s="1"/>
  <c r="L516" i="8" s="1"/>
  <c r="L517" i="8" s="1"/>
  <c r="L518" i="8" s="1"/>
  <c r="L519" i="8" s="1"/>
  <c r="L520" i="8" s="1"/>
  <c r="L521" i="8" s="1"/>
  <c r="L522" i="8" s="1"/>
  <c r="L523" i="8" s="1"/>
  <c r="L524" i="8" s="1"/>
  <c r="L525" i="8" s="1"/>
  <c r="L526" i="8" s="1"/>
  <c r="L527" i="8" s="1"/>
  <c r="L528" i="8" s="1"/>
  <c r="L529" i="8" s="1"/>
  <c r="L530" i="8" s="1"/>
  <c r="L531" i="8" s="1"/>
  <c r="L532" i="8" s="1"/>
  <c r="L533" i="8" s="1"/>
  <c r="L534" i="8" s="1"/>
  <c r="L535" i="8" s="1"/>
  <c r="L536" i="8" s="1"/>
  <c r="L537" i="8" s="1"/>
  <c r="L538" i="8" s="1"/>
  <c r="L539" i="8" s="1"/>
  <c r="L540" i="8" s="1"/>
  <c r="L541" i="8" s="1"/>
  <c r="L542" i="8" s="1"/>
  <c r="L543" i="8" s="1"/>
  <c r="L544" i="8" s="1"/>
  <c r="L545" i="8" s="1"/>
  <c r="L546" i="8" s="1"/>
  <c r="L547" i="8" s="1"/>
  <c r="L548" i="8" s="1"/>
  <c r="L549" i="8" s="1"/>
  <c r="L550" i="8" s="1"/>
  <c r="L551" i="8" s="1"/>
  <c r="L552" i="8" s="1"/>
  <c r="L553" i="8" s="1"/>
  <c r="L554" i="8" s="1"/>
  <c r="L555" i="8" s="1"/>
  <c r="L556" i="8" s="1"/>
  <c r="L557" i="8" s="1"/>
  <c r="L558" i="8" s="1"/>
  <c r="L559" i="8" s="1"/>
  <c r="L560" i="8" s="1"/>
  <c r="L561" i="8" s="1"/>
  <c r="L562" i="8" s="1"/>
  <c r="L563" i="8" s="1"/>
  <c r="L564" i="8" s="1"/>
  <c r="L565" i="8" s="1"/>
  <c r="L566" i="8" s="1"/>
  <c r="L567" i="8" s="1"/>
  <c r="L568" i="8" s="1"/>
  <c r="L569" i="8" s="1"/>
  <c r="L570" i="8" s="1"/>
  <c r="L571" i="8" s="1"/>
  <c r="L572" i="8" s="1"/>
  <c r="L573" i="8" s="1"/>
  <c r="L574" i="8" s="1"/>
  <c r="L575" i="8" s="1"/>
  <c r="L576" i="8" s="1"/>
  <c r="L577" i="8" s="1"/>
  <c r="L578" i="8" s="1"/>
  <c r="L579" i="8" s="1"/>
  <c r="L580" i="8" s="1"/>
  <c r="L581" i="8" s="1"/>
  <c r="L582" i="8" s="1"/>
  <c r="L583" i="8" s="1"/>
  <c r="L584" i="8" s="1"/>
  <c r="L585" i="8" s="1"/>
  <c r="L586" i="8" s="1"/>
  <c r="L587" i="8" s="1"/>
  <c r="L588" i="8" s="1"/>
  <c r="L589" i="8" s="1"/>
  <c r="L590" i="8" s="1"/>
  <c r="L591" i="8" s="1"/>
  <c r="L592" i="8" s="1"/>
  <c r="L593" i="8" s="1"/>
  <c r="L594" i="8" s="1"/>
  <c r="L595" i="8" s="1"/>
  <c r="L596" i="8" s="1"/>
  <c r="L597" i="8" s="1"/>
  <c r="L598" i="8" s="1"/>
  <c r="L599" i="8" s="1"/>
  <c r="L600" i="8" s="1"/>
  <c r="L601" i="8" s="1"/>
  <c r="L602" i="8" s="1"/>
  <c r="L603" i="8" s="1"/>
  <c r="L604" i="8" s="1"/>
  <c r="L605" i="8" s="1"/>
  <c r="L606" i="8" s="1"/>
  <c r="L607" i="8" s="1"/>
  <c r="L608" i="8" s="1"/>
  <c r="L609" i="8" s="1"/>
  <c r="L610" i="8" s="1"/>
  <c r="L611" i="8" s="1"/>
  <c r="L612" i="8" s="1"/>
  <c r="L613" i="8" s="1"/>
  <c r="L614" i="8" s="1"/>
  <c r="L615" i="8" s="1"/>
  <c r="L616" i="8" s="1"/>
  <c r="L617" i="8" s="1"/>
  <c r="L618" i="8" s="1"/>
  <c r="L619" i="8" s="1"/>
  <c r="L620" i="8" s="1"/>
  <c r="L621" i="8" s="1"/>
  <c r="L622" i="8" s="1"/>
  <c r="L623" i="8" s="1"/>
  <c r="L624" i="8" s="1"/>
  <c r="L625" i="8" s="1"/>
  <c r="L626" i="8" s="1"/>
  <c r="L627" i="8" s="1"/>
  <c r="L628" i="8" s="1"/>
  <c r="L629" i="8" s="1"/>
  <c r="L630" i="8" s="1"/>
  <c r="L631" i="8" s="1"/>
  <c r="L632" i="8" s="1"/>
  <c r="L633" i="8" s="1"/>
  <c r="L634" i="8" s="1"/>
  <c r="L635" i="8" s="1"/>
  <c r="L636" i="8" s="1"/>
  <c r="L637" i="8" s="1"/>
  <c r="L638" i="8" s="1"/>
  <c r="L639" i="8" s="1"/>
  <c r="L640" i="8" s="1"/>
  <c r="L641" i="8" s="1"/>
  <c r="L642" i="8" s="1"/>
  <c r="L643" i="8" s="1"/>
  <c r="L644" i="8" s="1"/>
  <c r="L645" i="8" s="1"/>
  <c r="L646" i="8" s="1"/>
  <c r="L647" i="8" s="1"/>
  <c r="L648" i="8" s="1"/>
  <c r="L649" i="8" s="1"/>
  <c r="L650" i="8" s="1"/>
  <c r="L651" i="8" s="1"/>
  <c r="L652" i="8" s="1"/>
  <c r="L653" i="8" s="1"/>
  <c r="L654" i="8" s="1"/>
  <c r="L655" i="8" s="1"/>
  <c r="L656" i="8" s="1"/>
  <c r="L657" i="8" s="1"/>
  <c r="L658" i="8" s="1"/>
  <c r="L659" i="8" s="1"/>
  <c r="L660" i="8" s="1"/>
  <c r="L661" i="8" s="1"/>
  <c r="L662" i="8" s="1"/>
  <c r="L663" i="8" s="1"/>
  <c r="L664" i="8" s="1"/>
  <c r="L665" i="8" s="1"/>
  <c r="L666" i="8" s="1"/>
  <c r="L667" i="8" s="1"/>
  <c r="L668" i="8" s="1"/>
  <c r="L669" i="8" s="1"/>
  <c r="L670" i="8" s="1"/>
  <c r="L671" i="8" s="1"/>
  <c r="L672" i="8" s="1"/>
  <c r="L673" i="8" s="1"/>
  <c r="L674" i="8" s="1"/>
  <c r="L675" i="8" s="1"/>
  <c r="L676" i="8" s="1"/>
  <c r="L677" i="8" s="1"/>
  <c r="L678" i="8" s="1"/>
  <c r="L679" i="8" s="1"/>
  <c r="M28" i="10"/>
  <c r="M25" i="10"/>
  <c r="M21" i="10"/>
  <c r="M19" i="10"/>
  <c r="M10" i="10"/>
  <c r="I5" i="10"/>
  <c r="H5" i="10"/>
  <c r="J5" i="10"/>
  <c r="K5" i="10"/>
  <c r="F5" i="10"/>
  <c r="M6" i="10"/>
  <c r="J6" i="10"/>
  <c r="G6" i="10"/>
  <c r="K6" i="10"/>
  <c r="H6" i="10"/>
  <c r="F6" i="10"/>
  <c r="I6" i="10"/>
  <c r="P607" i="2"/>
  <c r="Q607" i="2" s="1"/>
  <c r="P556" i="2"/>
  <c r="Q556" i="2" s="1"/>
  <c r="P597" i="2"/>
  <c r="Q597" i="2" s="1"/>
  <c r="P572" i="2"/>
  <c r="Q572" i="2" s="1"/>
  <c r="P623" i="2"/>
  <c r="Q623" i="2" s="1"/>
  <c r="P628" i="2"/>
  <c r="Q628" i="2" s="1"/>
  <c r="P624" i="2"/>
  <c r="Q624" i="2" s="1"/>
  <c r="P619" i="2"/>
  <c r="Q619" i="2" s="1"/>
  <c r="P548" i="2"/>
  <c r="Q548" i="2" s="1"/>
  <c r="P586" i="2"/>
  <c r="Q586" i="2" s="1"/>
  <c r="P577" i="2"/>
  <c r="Q577" i="2" s="1"/>
  <c r="P537" i="2"/>
  <c r="Q537" i="2" s="1"/>
  <c r="P584" i="2"/>
  <c r="Q584" i="2" s="1"/>
  <c r="P568" i="2"/>
  <c r="Q568" i="2" s="1"/>
  <c r="P580" i="2"/>
  <c r="Q580" i="2" s="1"/>
  <c r="P547" i="2"/>
  <c r="Q547" i="2" s="1"/>
  <c r="P545" i="2"/>
  <c r="Q545" i="2" s="1"/>
  <c r="P516" i="2"/>
  <c r="Q516" i="2" s="1"/>
  <c r="P515" i="2"/>
  <c r="Q515" i="2" s="1"/>
  <c r="R5" i="6"/>
  <c r="P517" i="2"/>
  <c r="Q517" i="2" s="1"/>
  <c r="P5" i="6"/>
  <c r="Q5" i="6"/>
  <c r="AA39" i="2"/>
  <c r="V39" i="2"/>
  <c r="P459" i="2"/>
  <c r="Q459" i="2" s="1"/>
  <c r="P232" i="2"/>
  <c r="Q232" i="2" s="1"/>
  <c r="P140" i="2"/>
  <c r="Q140" i="2" s="1"/>
  <c r="P144" i="2"/>
  <c r="Q144" i="2" s="1"/>
  <c r="P438" i="2"/>
  <c r="Q438" i="2" s="1"/>
  <c r="P228" i="2"/>
  <c r="Q228" i="2" s="1"/>
  <c r="P431" i="2"/>
  <c r="Q431" i="2" s="1"/>
  <c r="P464" i="2"/>
  <c r="Q464" i="2" s="1"/>
  <c r="P364" i="2"/>
  <c r="Q364" i="2" s="1"/>
  <c r="P275" i="2"/>
  <c r="Q275" i="2" s="1"/>
  <c r="P327" i="2"/>
  <c r="Q327" i="2" s="1"/>
  <c r="P447" i="2"/>
  <c r="Q447" i="2" s="1"/>
  <c r="P340" i="2"/>
  <c r="Q340" i="2" s="1"/>
  <c r="P352" i="2"/>
  <c r="Q352" i="2" s="1"/>
  <c r="P176" i="2"/>
  <c r="Q176" i="2" s="1"/>
  <c r="P255" i="2"/>
  <c r="Q255" i="2" s="1"/>
  <c r="P331" i="2"/>
  <c r="Q331" i="2" s="1"/>
  <c r="P426" i="2"/>
  <c r="Q426" i="2" s="1"/>
  <c r="P307" i="2"/>
  <c r="Q307" i="2" s="1"/>
  <c r="P467" i="2"/>
  <c r="Q467" i="2" s="1"/>
  <c r="P135" i="2"/>
  <c r="Q135" i="2" s="1"/>
  <c r="P263" i="2"/>
  <c r="Q263" i="2" s="1"/>
  <c r="P488" i="2"/>
  <c r="Q488" i="2" s="1"/>
  <c r="P186" i="2"/>
  <c r="Q186" i="2" s="1"/>
  <c r="P411" i="2"/>
  <c r="Q411" i="2" s="1"/>
  <c r="P204" i="2"/>
  <c r="Q204" i="2" s="1"/>
  <c r="P259" i="2"/>
  <c r="Q259" i="2" s="1"/>
  <c r="P187" i="2"/>
  <c r="Q187" i="2" s="1"/>
  <c r="P492" i="2"/>
  <c r="Q492" i="2" s="1"/>
  <c r="P315" i="2"/>
  <c r="Q315" i="2" s="1"/>
  <c r="P267" i="2"/>
  <c r="Q267" i="2" s="1"/>
  <c r="P368" i="2"/>
  <c r="Q368" i="2" s="1"/>
  <c r="P494" i="2"/>
  <c r="Q494" i="2" s="1"/>
  <c r="P155" i="2"/>
  <c r="Q155" i="2" s="1"/>
  <c r="P358" i="2"/>
  <c r="Q358" i="2" s="1"/>
  <c r="P101" i="2"/>
  <c r="Q101" i="2" s="1"/>
  <c r="P106" i="2"/>
  <c r="Q106" i="2" s="1"/>
  <c r="P505" i="2"/>
  <c r="Q505" i="2" s="1"/>
  <c r="P477" i="2"/>
  <c r="Q477" i="2" s="1"/>
  <c r="P417" i="2"/>
  <c r="Q417" i="2" s="1"/>
  <c r="P381" i="2"/>
  <c r="Q381" i="2" s="1"/>
  <c r="P337" i="2"/>
  <c r="Q337" i="2" s="1"/>
  <c r="P321" i="2"/>
  <c r="Q321" i="2" s="1"/>
  <c r="P281" i="2"/>
  <c r="Q281" i="2" s="1"/>
  <c r="P217" i="2"/>
  <c r="Q217" i="2" s="1"/>
  <c r="P173" i="2"/>
  <c r="Q173" i="2" s="1"/>
  <c r="P157" i="2"/>
  <c r="Q157" i="2" s="1"/>
  <c r="P13" i="2"/>
  <c r="Q13" i="2" s="1"/>
  <c r="P87" i="2"/>
  <c r="Q87" i="2" s="1"/>
  <c r="P393" i="2"/>
  <c r="Q393" i="2" s="1"/>
  <c r="P329" i="2"/>
  <c r="Q329" i="2" s="1"/>
  <c r="P181" i="2"/>
  <c r="Q181" i="2" s="1"/>
  <c r="P58" i="2"/>
  <c r="Q58" i="2" s="1"/>
  <c r="P493" i="2"/>
  <c r="Q493" i="2" s="1"/>
  <c r="P449" i="2"/>
  <c r="Q449" i="2" s="1"/>
  <c r="P345" i="2"/>
  <c r="Q345" i="2" s="1"/>
  <c r="P253" i="2"/>
  <c r="Q253" i="2" s="1"/>
  <c r="P30" i="2"/>
  <c r="Q30" i="2" s="1"/>
  <c r="P502" i="2"/>
  <c r="Q502" i="2" s="1"/>
  <c r="P490" i="2"/>
  <c r="Q490" i="2" s="1"/>
  <c r="P110" i="2"/>
  <c r="Q110" i="2" s="1"/>
  <c r="P485" i="2"/>
  <c r="Q485" i="2" s="1"/>
  <c r="P461" i="2"/>
  <c r="Q461" i="2" s="1"/>
  <c r="P445" i="2"/>
  <c r="Q445" i="2" s="1"/>
  <c r="P421" i="2"/>
  <c r="Q421" i="2" s="1"/>
  <c r="P341" i="2"/>
  <c r="Q341" i="2" s="1"/>
  <c r="P285" i="2"/>
  <c r="Q285" i="2" s="1"/>
  <c r="P161" i="2"/>
  <c r="Q161" i="2" s="1"/>
  <c r="P89" i="2"/>
  <c r="Q89" i="2" s="1"/>
  <c r="P73" i="2"/>
  <c r="Q73" i="2" s="1"/>
  <c r="P17" i="2"/>
  <c r="Q17" i="2" s="1"/>
  <c r="P67" i="2"/>
  <c r="Q67" i="2" s="1"/>
  <c r="P32" i="2"/>
  <c r="Q32" i="2" s="1"/>
  <c r="P46" i="2"/>
  <c r="Q46" i="2" s="1"/>
  <c r="P114" i="2"/>
  <c r="Q114" i="2" s="1"/>
  <c r="P65" i="2"/>
  <c r="Q65" i="2" s="1"/>
  <c r="P497" i="2"/>
  <c r="Q497" i="2" s="1"/>
  <c r="P453" i="2"/>
  <c r="Q453" i="2" s="1"/>
  <c r="P301" i="2"/>
  <c r="Q301" i="2" s="1"/>
  <c r="P257" i="2"/>
  <c r="Q257" i="2" s="1"/>
  <c r="P213" i="2"/>
  <c r="Q213" i="2" s="1"/>
  <c r="P83" i="2"/>
  <c r="Q83" i="2" s="1"/>
  <c r="P59" i="2"/>
  <c r="Q59" i="2" s="1"/>
  <c r="P31" i="2"/>
  <c r="Q31" i="2" s="1"/>
  <c r="P42" i="2"/>
  <c r="Q42" i="2" s="1"/>
  <c r="I52" i="2"/>
  <c r="I53" i="2" s="1"/>
  <c r="I54" i="2" s="1"/>
  <c r="I55" i="2" s="1"/>
  <c r="I56" i="2" s="1"/>
  <c r="J431" i="2"/>
  <c r="K3" i="2"/>
  <c r="K4" i="2" s="1"/>
  <c r="K5" i="2" s="1"/>
  <c r="K6" i="2" s="1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K49" i="2" s="1"/>
  <c r="K50" i="2" s="1"/>
  <c r="K51" i="2" s="1"/>
  <c r="J466" i="2"/>
  <c r="J482" i="2"/>
  <c r="J417" i="2"/>
  <c r="J464" i="2"/>
  <c r="J436" i="2"/>
  <c r="J459" i="2"/>
  <c r="J479" i="2"/>
  <c r="J453" i="2"/>
  <c r="J441" i="2"/>
  <c r="J455" i="2"/>
  <c r="J447" i="2"/>
  <c r="J426" i="2"/>
  <c r="J413" i="2"/>
  <c r="J423" i="2"/>
  <c r="J411" i="2"/>
  <c r="J420" i="2"/>
  <c r="J408" i="2"/>
  <c r="J393" i="2"/>
  <c r="J348" i="2"/>
  <c r="J356" i="2"/>
  <c r="J378" i="2"/>
  <c r="J390" i="2"/>
  <c r="J375" i="2"/>
  <c r="J351" i="2"/>
  <c r="J383" i="2"/>
  <c r="J362" i="2"/>
  <c r="J381" i="2"/>
  <c r="J358" i="2"/>
  <c r="J345" i="2"/>
  <c r="J385" i="2"/>
  <c r="J52" i="2"/>
  <c r="J333" i="2"/>
  <c r="J343" i="2"/>
  <c r="J327" i="2"/>
  <c r="J325" i="2"/>
  <c r="J323" i="2"/>
  <c r="H238" i="2"/>
  <c r="J238" i="2" s="1"/>
  <c r="H62" i="2"/>
  <c r="H66" i="2"/>
  <c r="H67" i="2"/>
  <c r="H63" i="2"/>
  <c r="H58" i="2"/>
  <c r="H59" i="2"/>
  <c r="H60" i="2"/>
  <c r="H57" i="2"/>
  <c r="H65" i="2"/>
  <c r="H70" i="2"/>
  <c r="H74" i="2"/>
  <c r="H75" i="2"/>
  <c r="H73" i="2"/>
  <c r="H72" i="2"/>
  <c r="H78" i="2"/>
  <c r="H77" i="2"/>
  <c r="H81" i="2"/>
  <c r="H80" i="2"/>
  <c r="H84" i="2"/>
  <c r="H85" i="2"/>
  <c r="H83" i="2"/>
  <c r="H87" i="2"/>
  <c r="J87" i="2" s="1"/>
  <c r="H91" i="2"/>
  <c r="H92" i="2"/>
  <c r="H90" i="2"/>
  <c r="H89" i="2"/>
  <c r="H95" i="2"/>
  <c r="H96" i="2"/>
  <c r="H97" i="2"/>
  <c r="H98" i="2"/>
  <c r="H94" i="2"/>
  <c r="H102" i="2"/>
  <c r="H103" i="2"/>
  <c r="H101" i="2"/>
  <c r="H100" i="2"/>
  <c r="H106" i="2"/>
  <c r="H105" i="2"/>
  <c r="H114" i="2"/>
  <c r="H113" i="2"/>
  <c r="H111" i="2"/>
  <c r="H110" i="2"/>
  <c r="H109" i="2"/>
  <c r="H108" i="2"/>
  <c r="H117" i="2"/>
  <c r="H118" i="2"/>
  <c r="H119" i="2"/>
  <c r="H116" i="2"/>
  <c r="H128" i="2"/>
  <c r="H123" i="2"/>
  <c r="H122" i="2"/>
  <c r="H121" i="2"/>
  <c r="H127" i="2"/>
  <c r="H126" i="2"/>
  <c r="H125" i="2"/>
  <c r="H132" i="2"/>
  <c r="H131" i="2"/>
  <c r="H130" i="2"/>
  <c r="H136" i="2"/>
  <c r="H135" i="2"/>
  <c r="H134" i="2"/>
  <c r="H140" i="2"/>
  <c r="H139" i="2"/>
  <c r="H138" i="2"/>
  <c r="H143" i="2"/>
  <c r="H144" i="2"/>
  <c r="H142" i="2"/>
  <c r="H146" i="2"/>
  <c r="H151" i="2"/>
  <c r="H152" i="2"/>
  <c r="H153" i="2"/>
  <c r="H154" i="2"/>
  <c r="H155" i="2"/>
  <c r="H156" i="2"/>
  <c r="H157" i="2"/>
  <c r="H158" i="2"/>
  <c r="H159" i="2"/>
  <c r="H160" i="2"/>
  <c r="H161" i="2"/>
  <c r="H150" i="2"/>
  <c r="H149" i="2"/>
  <c r="H148" i="2"/>
  <c r="H165" i="2"/>
  <c r="H164" i="2"/>
  <c r="H163" i="2"/>
  <c r="H168" i="2"/>
  <c r="H169" i="2"/>
  <c r="H167" i="2"/>
  <c r="H171" i="2"/>
  <c r="J171" i="2" s="1"/>
  <c r="H173" i="2"/>
  <c r="J173" i="2" s="1"/>
  <c r="H176" i="2"/>
  <c r="H177" i="2"/>
  <c r="H175" i="2"/>
  <c r="H182" i="2"/>
  <c r="H183" i="2"/>
  <c r="H184" i="2"/>
  <c r="H179" i="2"/>
  <c r="J179" i="2" s="1"/>
  <c r="H181" i="2"/>
  <c r="H187" i="2"/>
  <c r="H188" i="2"/>
  <c r="H189" i="2"/>
  <c r="H190" i="2"/>
  <c r="H191" i="2"/>
  <c r="H192" i="2"/>
  <c r="H193" i="2"/>
  <c r="H194" i="2"/>
  <c r="H195" i="2"/>
  <c r="H196" i="2"/>
  <c r="H197" i="2"/>
  <c r="H186" i="2"/>
  <c r="H200" i="2"/>
  <c r="H201" i="2"/>
  <c r="H202" i="2"/>
  <c r="H203" i="2"/>
  <c r="H204" i="2"/>
  <c r="H199" i="2"/>
  <c r="H211" i="2"/>
  <c r="H214" i="2"/>
  <c r="H213" i="2"/>
  <c r="H206" i="2"/>
  <c r="J206" i="2" s="1"/>
  <c r="H208" i="2"/>
  <c r="J208" i="2" s="1"/>
  <c r="H210" i="2"/>
  <c r="H218" i="2"/>
  <c r="H217" i="2"/>
  <c r="H216" i="2"/>
  <c r="H222" i="2"/>
  <c r="H221" i="2"/>
  <c r="H220" i="2"/>
  <c r="H227" i="2"/>
  <c r="H228" i="2"/>
  <c r="H226" i="2"/>
  <c r="H225" i="2"/>
  <c r="H224" i="2"/>
  <c r="H232" i="2"/>
  <c r="H231" i="2"/>
  <c r="H230" i="2"/>
  <c r="H236" i="2"/>
  <c r="H235" i="2"/>
  <c r="H234" i="2"/>
  <c r="H242" i="2"/>
  <c r="H243" i="2"/>
  <c r="H241" i="2"/>
  <c r="H240" i="2"/>
  <c r="H246" i="2"/>
  <c r="H245" i="2"/>
  <c r="H250" i="2"/>
  <c r="H251" i="2"/>
  <c r="H252" i="2"/>
  <c r="H253" i="2"/>
  <c r="H249" i="2"/>
  <c r="H248" i="2"/>
  <c r="H257" i="2"/>
  <c r="H258" i="2"/>
  <c r="H259" i="2"/>
  <c r="H260" i="2"/>
  <c r="H261" i="2"/>
  <c r="H262" i="2"/>
  <c r="H263" i="2"/>
  <c r="H264" i="2"/>
  <c r="H265" i="2"/>
  <c r="H256" i="2"/>
  <c r="H255" i="2"/>
  <c r="H268" i="2"/>
  <c r="H267" i="2"/>
  <c r="H273" i="2"/>
  <c r="H272" i="2"/>
  <c r="H271" i="2"/>
  <c r="H270" i="2"/>
  <c r="H278" i="2"/>
  <c r="H277" i="2"/>
  <c r="H276" i="2"/>
  <c r="H275" i="2"/>
  <c r="H282" i="2"/>
  <c r="H281" i="2"/>
  <c r="H280" i="2"/>
  <c r="H286" i="2"/>
  <c r="H285" i="2"/>
  <c r="H289" i="2"/>
  <c r="H288" i="2"/>
  <c r="H291" i="2"/>
  <c r="H292" i="2"/>
  <c r="H294" i="2"/>
  <c r="H295" i="2"/>
  <c r="H296" i="2"/>
  <c r="H299" i="2"/>
  <c r="H298" i="2"/>
  <c r="H300" i="2"/>
  <c r="H301" i="2"/>
  <c r="H302" i="2"/>
  <c r="H310" i="2"/>
  <c r="H314" i="2"/>
  <c r="H319" i="2"/>
  <c r="H303" i="2"/>
  <c r="H297" i="2"/>
  <c r="H293" i="2"/>
  <c r="H290" i="2"/>
  <c r="H287" i="2"/>
  <c r="H283" i="2"/>
  <c r="H279" i="2"/>
  <c r="H274" i="2"/>
  <c r="H269" i="2"/>
  <c r="H266" i="2"/>
  <c r="H254" i="2"/>
  <c r="H247" i="2"/>
  <c r="H244" i="2"/>
  <c r="H239" i="2"/>
  <c r="H237" i="2"/>
  <c r="H233" i="2"/>
  <c r="H229" i="2"/>
  <c r="H223" i="2"/>
  <c r="H219" i="2"/>
  <c r="H212" i="2"/>
  <c r="H209" i="2"/>
  <c r="H207" i="2"/>
  <c r="H205" i="2"/>
  <c r="H198" i="2"/>
  <c r="H185" i="2"/>
  <c r="H180" i="2"/>
  <c r="H178" i="2"/>
  <c r="H174" i="2"/>
  <c r="H166" i="2"/>
  <c r="H162" i="2"/>
  <c r="H147" i="2"/>
  <c r="H145" i="2"/>
  <c r="H141" i="2"/>
  <c r="H137" i="2"/>
  <c r="H133" i="2"/>
  <c r="H124" i="2"/>
  <c r="H120" i="2"/>
  <c r="H115" i="2"/>
  <c r="H112" i="2"/>
  <c r="H107" i="2"/>
  <c r="H104" i="2"/>
  <c r="H99" i="2"/>
  <c r="H93" i="2"/>
  <c r="H82" i="2"/>
  <c r="H79" i="2"/>
  <c r="L680" i="8" l="1"/>
  <c r="L681" i="8" s="1"/>
  <c r="L682" i="8" s="1"/>
  <c r="L683" i="8" s="1"/>
  <c r="L684" i="8" s="1"/>
  <c r="L685" i="8" s="1"/>
  <c r="L686" i="8" s="1"/>
  <c r="L687" i="8" s="1"/>
  <c r="L688" i="8" s="1"/>
  <c r="L689" i="8" s="1"/>
  <c r="L690" i="8" s="1"/>
  <c r="L691" i="8" s="1"/>
  <c r="L692" i="8" s="1"/>
  <c r="L693" i="8" s="1"/>
  <c r="L694" i="8" s="1"/>
  <c r="L695" i="8" s="1"/>
  <c r="L696" i="8" s="1"/>
  <c r="L697" i="8" s="1"/>
  <c r="L698" i="8" s="1"/>
  <c r="L699" i="8" s="1"/>
  <c r="L700" i="8" s="1"/>
  <c r="L701" i="8" s="1"/>
  <c r="L702" i="8" s="1"/>
  <c r="L703" i="8" s="1"/>
  <c r="L704" i="8" s="1"/>
  <c r="L705" i="8" s="1"/>
  <c r="L706" i="8" s="1"/>
  <c r="L707" i="8" s="1"/>
  <c r="L708" i="8" s="1"/>
  <c r="L709" i="8" s="1"/>
  <c r="L710" i="8" s="1"/>
  <c r="L711" i="8" s="1"/>
  <c r="L712" i="8" s="1"/>
  <c r="L713" i="8" s="1"/>
  <c r="L714" i="8" s="1"/>
  <c r="L715" i="8" s="1"/>
  <c r="L716" i="8" s="1"/>
  <c r="L717" i="8" s="1"/>
  <c r="L718" i="8" s="1"/>
  <c r="L719" i="8" s="1"/>
  <c r="L720" i="8" s="1"/>
  <c r="L721" i="8" s="1"/>
  <c r="L722" i="8" s="1"/>
  <c r="L723" i="8" s="1"/>
  <c r="L724" i="8" s="1"/>
  <c r="L725" i="8" s="1"/>
  <c r="L726" i="8" s="1"/>
  <c r="L727" i="8" s="1"/>
  <c r="L728" i="8" s="1"/>
  <c r="L729" i="8" s="1"/>
  <c r="L730" i="8" s="1"/>
  <c r="L731" i="8" s="1"/>
  <c r="L732" i="8" s="1"/>
  <c r="L733" i="8" s="1"/>
  <c r="L734" i="8" s="1"/>
  <c r="L735" i="8" s="1"/>
  <c r="L736" i="8" s="1"/>
  <c r="L737" i="8" s="1"/>
  <c r="L738" i="8" s="1"/>
  <c r="L739" i="8" s="1"/>
  <c r="L740" i="8" s="1"/>
  <c r="L741" i="8" s="1"/>
  <c r="L742" i="8" s="1"/>
  <c r="L743" i="8" s="1"/>
  <c r="L744" i="8" s="1"/>
  <c r="L745" i="8" s="1"/>
  <c r="L746" i="8" s="1"/>
  <c r="L747" i="8" s="1"/>
  <c r="L748" i="8" s="1"/>
  <c r="L749" i="8" s="1"/>
  <c r="L750" i="8" s="1"/>
  <c r="L751" i="8" s="1"/>
  <c r="L752" i="8" s="1"/>
  <c r="L753" i="8" s="1"/>
  <c r="L754" i="8" s="1"/>
  <c r="L755" i="8" s="1"/>
  <c r="L756" i="8" s="1"/>
  <c r="L757" i="8" s="1"/>
  <c r="L758" i="8" s="1"/>
  <c r="L759" i="8" s="1"/>
  <c r="L760" i="8" s="1"/>
  <c r="L761" i="8" s="1"/>
  <c r="L762" i="8" s="1"/>
  <c r="L763" i="8" s="1"/>
  <c r="L764" i="8" s="1"/>
  <c r="L765" i="8" s="1"/>
  <c r="L766" i="8" s="1"/>
  <c r="L767" i="8" s="1"/>
  <c r="L768" i="8" s="1"/>
  <c r="L769" i="8" s="1"/>
  <c r="L770" i="8" s="1"/>
  <c r="L771" i="8" s="1"/>
  <c r="L772" i="8" s="1"/>
  <c r="L773" i="8" s="1"/>
  <c r="L774" i="8" s="1"/>
  <c r="L775" i="8" s="1"/>
  <c r="L776" i="8" s="1"/>
  <c r="L777" i="8" s="1"/>
  <c r="L778" i="8" s="1"/>
  <c r="L779" i="8" s="1"/>
  <c r="L780" i="8" s="1"/>
  <c r="L781" i="8" s="1"/>
  <c r="L782" i="8" s="1"/>
  <c r="L783" i="8" s="1"/>
  <c r="L784" i="8" s="1"/>
  <c r="L785" i="8" s="1"/>
  <c r="L786" i="8" s="1"/>
  <c r="L787" i="8" s="1"/>
  <c r="L788" i="8" s="1"/>
  <c r="L789" i="8" s="1"/>
  <c r="L790" i="8" s="1"/>
  <c r="L791" i="8" s="1"/>
  <c r="L792" i="8" s="1"/>
  <c r="L793" i="8" s="1"/>
  <c r="L794" i="8" s="1"/>
  <c r="L795" i="8" s="1"/>
  <c r="L796" i="8" s="1"/>
  <c r="L797" i="8" s="1"/>
  <c r="L798" i="8" s="1"/>
  <c r="L799" i="8" s="1"/>
  <c r="L800" i="8" s="1"/>
  <c r="L801" i="8" s="1"/>
  <c r="L802" i="8" s="1"/>
  <c r="L803" i="8" s="1"/>
  <c r="L804" i="8" s="1"/>
  <c r="L805" i="8" s="1"/>
  <c r="L806" i="8" s="1"/>
  <c r="L807" i="8" s="1"/>
  <c r="L808" i="8" s="1"/>
  <c r="L809" i="8" s="1"/>
  <c r="L810" i="8" s="1"/>
  <c r="L811" i="8" s="1"/>
  <c r="L812" i="8" s="1"/>
  <c r="L813" i="8" s="1"/>
  <c r="L814" i="8" s="1"/>
  <c r="L815" i="8" s="1"/>
  <c r="L816" i="8" s="1"/>
  <c r="L817" i="8" s="1"/>
  <c r="L818" i="8" s="1"/>
  <c r="L819" i="8" s="1"/>
  <c r="L820" i="8" s="1"/>
  <c r="L821" i="8" s="1"/>
  <c r="L822" i="8" s="1"/>
  <c r="L823" i="8" s="1"/>
  <c r="L824" i="8" s="1"/>
  <c r="L825" i="8" s="1"/>
  <c r="L826" i="8" s="1"/>
  <c r="L827" i="8" s="1"/>
  <c r="L828" i="8" s="1"/>
  <c r="L829" i="8" s="1"/>
  <c r="L830" i="8" s="1"/>
  <c r="L831" i="8" s="1"/>
  <c r="L832" i="8" s="1"/>
  <c r="L833" i="8" s="1"/>
  <c r="L834" i="8" s="1"/>
  <c r="L835" i="8" s="1"/>
  <c r="L836" i="8" s="1"/>
  <c r="L837" i="8" s="1"/>
  <c r="L838" i="8" s="1"/>
  <c r="L839" i="8" s="1"/>
  <c r="L840" i="8" s="1"/>
  <c r="L841" i="8" s="1"/>
  <c r="L842" i="8" s="1"/>
  <c r="L843" i="8" s="1"/>
  <c r="L844" i="8" s="1"/>
  <c r="L845" i="8" s="1"/>
  <c r="L846" i="8" s="1"/>
  <c r="L847" i="8" s="1"/>
  <c r="L848" i="8" s="1"/>
  <c r="L849" i="8" s="1"/>
  <c r="L850" i="8" s="1"/>
  <c r="L851" i="8" s="1"/>
  <c r="L852" i="8" s="1"/>
  <c r="L853" i="8" s="1"/>
  <c r="L854" i="8" s="1"/>
  <c r="L855" i="8" s="1"/>
  <c r="L856" i="8" s="1"/>
  <c r="L857" i="8" s="1"/>
  <c r="L858" i="8" s="1"/>
  <c r="L859" i="8" s="1"/>
  <c r="L860" i="8" s="1"/>
  <c r="L861" i="8" s="1"/>
  <c r="L862" i="8" s="1"/>
  <c r="L863" i="8" s="1"/>
  <c r="L864" i="8" s="1"/>
  <c r="L865" i="8" s="1"/>
  <c r="L866" i="8" s="1"/>
  <c r="L867" i="8" s="1"/>
  <c r="L868" i="8" s="1"/>
  <c r="L869" i="8" s="1"/>
  <c r="L870" i="8" s="1"/>
  <c r="L871" i="8" s="1"/>
  <c r="L872" i="8" s="1"/>
  <c r="L873" i="8" s="1"/>
  <c r="L874" i="8" s="1"/>
  <c r="L875" i="8" s="1"/>
  <c r="L876" i="8" s="1"/>
  <c r="L877" i="8" s="1"/>
  <c r="L878" i="8" s="1"/>
  <c r="L879" i="8" s="1"/>
  <c r="L880" i="8" s="1"/>
  <c r="L881" i="8" s="1"/>
  <c r="L882" i="8" s="1"/>
  <c r="L883" i="8" s="1"/>
  <c r="L884" i="8" s="1"/>
  <c r="L885" i="8" s="1"/>
  <c r="L886" i="8" s="1"/>
  <c r="L887" i="8" s="1"/>
  <c r="L888" i="8" s="1"/>
  <c r="L889" i="8" s="1"/>
  <c r="L890" i="8" s="1"/>
  <c r="L891" i="8" s="1"/>
  <c r="L892" i="8" s="1"/>
  <c r="L893" i="8" s="1"/>
  <c r="L894" i="8" s="1"/>
  <c r="L895" i="8" s="1"/>
  <c r="L896" i="8" s="1"/>
  <c r="L897" i="8" s="1"/>
  <c r="L898" i="8" s="1"/>
  <c r="L899" i="8" s="1"/>
  <c r="L900" i="8" s="1"/>
  <c r="L901" i="8" s="1"/>
  <c r="L902" i="8" s="1"/>
  <c r="L903" i="8" s="1"/>
  <c r="L904" i="8" s="1"/>
  <c r="L905" i="8" s="1"/>
  <c r="L906" i="8" s="1"/>
  <c r="L907" i="8" s="1"/>
  <c r="L908" i="8" s="1"/>
  <c r="L909" i="8" s="1"/>
  <c r="L910" i="8" s="1"/>
  <c r="L911" i="8" s="1"/>
  <c r="L912" i="8" s="1"/>
  <c r="L913" i="8" s="1"/>
  <c r="L914" i="8" s="1"/>
  <c r="L915" i="8" s="1"/>
  <c r="L916" i="8" s="1"/>
  <c r="L917" i="8" s="1"/>
  <c r="L918" i="8" s="1"/>
  <c r="L919" i="8" s="1"/>
  <c r="L920" i="8" s="1"/>
  <c r="L921" i="8" s="1"/>
  <c r="L922" i="8" s="1"/>
  <c r="L923" i="8" s="1"/>
  <c r="L924" i="8" s="1"/>
  <c r="L925" i="8" s="1"/>
  <c r="L926" i="8" s="1"/>
  <c r="L927" i="8" s="1"/>
  <c r="L928" i="8" s="1"/>
  <c r="L929" i="8" s="1"/>
  <c r="L930" i="8" s="1"/>
  <c r="L931" i="8" s="1"/>
  <c r="L932" i="8" s="1"/>
  <c r="L933" i="8" s="1"/>
  <c r="L934" i="8" s="1"/>
  <c r="L935" i="8" s="1"/>
  <c r="L936" i="8" s="1"/>
  <c r="L937" i="8" s="1"/>
  <c r="L938" i="8" s="1"/>
  <c r="L939" i="8" s="1"/>
  <c r="L940" i="8" s="1"/>
  <c r="L941" i="8" s="1"/>
  <c r="L942" i="8" s="1"/>
  <c r="L943" i="8" s="1"/>
  <c r="L944" i="8" s="1"/>
  <c r="L945" i="8" s="1"/>
  <c r="L946" i="8" s="1"/>
  <c r="L947" i="8" s="1"/>
  <c r="L948" i="8" s="1"/>
  <c r="L949" i="8" s="1"/>
  <c r="L950" i="8" s="1"/>
  <c r="L951" i="8" s="1"/>
  <c r="L952" i="8" s="1"/>
  <c r="L953" i="8" s="1"/>
  <c r="L954" i="8" s="1"/>
  <c r="L955" i="8" s="1"/>
  <c r="L956" i="8" s="1"/>
  <c r="L957" i="8" s="1"/>
  <c r="L958" i="8" s="1"/>
  <c r="L959" i="8" s="1"/>
  <c r="L960" i="8" s="1"/>
  <c r="L961" i="8" s="1"/>
  <c r="L962" i="8" s="1"/>
  <c r="L963" i="8" s="1"/>
  <c r="L964" i="8" s="1"/>
  <c r="L965" i="8" s="1"/>
  <c r="L966" i="8" s="1"/>
  <c r="L967" i="8" s="1"/>
  <c r="L968" i="8" s="1"/>
  <c r="L969" i="8" s="1"/>
  <c r="L970" i="8" s="1"/>
  <c r="L971" i="8" s="1"/>
  <c r="L972" i="8" s="1"/>
  <c r="L973" i="8" s="1"/>
  <c r="L974" i="8" s="1"/>
  <c r="L975" i="8" s="1"/>
  <c r="L976" i="8" s="1"/>
  <c r="L977" i="8" s="1"/>
  <c r="L978" i="8" s="1"/>
  <c r="L979" i="8" s="1"/>
  <c r="L980" i="8" s="1"/>
  <c r="L981" i="8" s="1"/>
  <c r="L982" i="8" s="1"/>
  <c r="L983" i="8" s="1"/>
  <c r="L984" i="8" s="1"/>
  <c r="L985" i="8" s="1"/>
  <c r="L986" i="8" s="1"/>
  <c r="L987" i="8" s="1"/>
  <c r="L988" i="8" s="1"/>
  <c r="L989" i="8" s="1"/>
  <c r="L990" i="8" s="1"/>
  <c r="L991" i="8" s="1"/>
  <c r="L992" i="8" s="1"/>
  <c r="L993" i="8" s="1"/>
  <c r="L994" i="8" s="1"/>
  <c r="L995" i="8" s="1"/>
  <c r="L996" i="8" s="1"/>
  <c r="L997" i="8" s="1"/>
  <c r="L998" i="8" s="1"/>
  <c r="L999" i="8" s="1"/>
  <c r="L1000" i="8" s="1"/>
  <c r="L1001" i="8" s="1"/>
  <c r="L1002" i="8" s="1"/>
  <c r="L1003" i="8" s="1"/>
  <c r="L1004" i="8" s="1"/>
  <c r="L1005" i="8" s="1"/>
  <c r="L1006" i="8" s="1"/>
  <c r="L1007" i="8" s="1"/>
  <c r="L1008" i="8" s="1"/>
  <c r="L1009" i="8" s="1"/>
  <c r="L1010" i="8" s="1"/>
  <c r="L1011" i="8" s="1"/>
  <c r="L1012" i="8" s="1"/>
  <c r="L1013" i="8" s="1"/>
  <c r="L1014" i="8" s="1"/>
  <c r="L1015" i="8" s="1"/>
  <c r="L1016" i="8" s="1"/>
  <c r="L1017" i="8" s="1"/>
  <c r="L1018" i="8" s="1"/>
  <c r="L1019" i="8" s="1"/>
  <c r="L1020" i="8" s="1"/>
  <c r="L1021" i="8" s="1"/>
  <c r="L1022" i="8" s="1"/>
  <c r="L1023" i="8" s="1"/>
  <c r="L1024" i="8" s="1"/>
  <c r="L1025" i="8" s="1"/>
  <c r="L1026" i="8" s="1"/>
  <c r="L1027" i="8" s="1"/>
  <c r="L1028" i="8" s="1"/>
  <c r="L1029" i="8" s="1"/>
  <c r="L1030" i="8" s="1"/>
  <c r="L1031" i="8" s="1"/>
  <c r="L1032" i="8" s="1"/>
  <c r="L1033" i="8" s="1"/>
  <c r="L1034" i="8" s="1"/>
  <c r="L1035" i="8" s="1"/>
  <c r="L1036" i="8" s="1"/>
  <c r="L1037" i="8" s="1"/>
  <c r="L1038" i="8" s="1"/>
  <c r="L1039" i="8" s="1"/>
  <c r="L1040" i="8" s="1"/>
  <c r="L1041" i="8" s="1"/>
  <c r="L1042" i="8" s="1"/>
  <c r="L1043" i="8" s="1"/>
  <c r="L1044" i="8" s="1"/>
  <c r="L1045" i="8" s="1"/>
  <c r="L1046" i="8" s="1"/>
  <c r="L1047" i="8" s="1"/>
  <c r="L1048" i="8" s="1"/>
  <c r="L1049" i="8" s="1"/>
  <c r="L1050" i="8" s="1"/>
  <c r="L1051" i="8" s="1"/>
  <c r="L1052" i="8" s="1"/>
  <c r="L1053" i="8" s="1"/>
  <c r="L1054" i="8" s="1"/>
  <c r="L1055" i="8" s="1"/>
  <c r="L1056" i="8" s="1"/>
  <c r="L1057" i="8" s="1"/>
  <c r="L1058" i="8" s="1"/>
  <c r="L1059" i="8" s="1"/>
  <c r="L1060" i="8" s="1"/>
  <c r="L1061" i="8" s="1"/>
  <c r="L1062" i="8" s="1"/>
  <c r="L1063" i="8" s="1"/>
  <c r="L1064" i="8" s="1"/>
  <c r="L1065" i="8" s="1"/>
  <c r="L1066" i="8" s="1"/>
  <c r="L1067" i="8" s="1"/>
  <c r="L1068" i="8" s="1"/>
  <c r="L1069" i="8" s="1"/>
  <c r="L1070" i="8" s="1"/>
  <c r="L1071" i="8" s="1"/>
  <c r="L1072" i="8" s="1"/>
  <c r="L1073" i="8" s="1"/>
  <c r="L1074" i="8" s="1"/>
  <c r="L1075" i="8" s="1"/>
  <c r="L1076" i="8" s="1"/>
  <c r="L1077" i="8" s="1"/>
  <c r="L1078" i="8" s="1"/>
  <c r="L1079" i="8" s="1"/>
  <c r="L1080" i="8" s="1"/>
  <c r="L1081" i="8" s="1"/>
  <c r="L1082" i="8" s="1"/>
  <c r="L1083" i="8" s="1"/>
  <c r="L1084" i="8" s="1"/>
  <c r="L1085" i="8" s="1"/>
  <c r="L1086" i="8" s="1"/>
  <c r="L1087" i="8" s="1"/>
  <c r="L1088" i="8" s="1"/>
  <c r="L1089" i="8" s="1"/>
  <c r="L1090" i="8" s="1"/>
  <c r="L1091" i="8" s="1"/>
  <c r="L1092" i="8" s="1"/>
  <c r="L1093" i="8" s="1"/>
  <c r="L1094" i="8" s="1"/>
  <c r="L1095" i="8" s="1"/>
  <c r="L1096" i="8" s="1"/>
  <c r="L1097" i="8" s="1"/>
  <c r="L1098" i="8" s="1"/>
  <c r="L1099" i="8" s="1"/>
  <c r="L1100" i="8" s="1"/>
  <c r="L1101" i="8" s="1"/>
  <c r="L1102" i="8" s="1"/>
  <c r="L1103" i="8" s="1"/>
  <c r="L1104" i="8" s="1"/>
  <c r="L1105" i="8" s="1"/>
  <c r="L1106" i="8" s="1"/>
  <c r="L1107" i="8" s="1"/>
  <c r="L1108" i="8" s="1"/>
  <c r="L1109" i="8" s="1"/>
  <c r="L1110" i="8" s="1"/>
  <c r="L1111" i="8" s="1"/>
  <c r="L1112" i="8" s="1"/>
  <c r="L1113" i="8" s="1"/>
  <c r="L1114" i="8" s="1"/>
  <c r="L1115" i="8" s="1"/>
  <c r="L1116" i="8" s="1"/>
  <c r="L1117" i="8" s="1"/>
  <c r="L1118" i="8" s="1"/>
  <c r="L1119" i="8" s="1"/>
  <c r="L1120" i="8" s="1"/>
  <c r="L1121" i="8" s="1"/>
  <c r="L1122" i="8" s="1"/>
  <c r="L1123" i="8" s="1"/>
  <c r="L1124" i="8" s="1"/>
  <c r="L1125" i="8" s="1"/>
  <c r="L1126" i="8" s="1"/>
  <c r="L1127" i="8" s="1"/>
  <c r="L1128" i="8" s="1"/>
  <c r="L1129" i="8" s="1"/>
  <c r="L1130" i="8" s="1"/>
  <c r="L1131" i="8" s="1"/>
  <c r="L1132" i="8" s="1"/>
  <c r="L1133" i="8" s="1"/>
  <c r="L1134" i="8" s="1"/>
  <c r="L1135" i="8" s="1"/>
  <c r="L1136" i="8" s="1"/>
  <c r="L1137" i="8" s="1"/>
  <c r="L1138" i="8" s="1"/>
  <c r="L1139" i="8" s="1"/>
  <c r="L1140" i="8" s="1"/>
  <c r="L1141" i="8" s="1"/>
  <c r="L1142" i="8" s="1"/>
  <c r="L1143" i="8" s="1"/>
  <c r="L1144" i="8" s="1"/>
  <c r="L1145" i="8" s="1"/>
  <c r="L1146" i="8" s="1"/>
  <c r="L1147" i="8" s="1"/>
  <c r="L1148" i="8" s="1"/>
  <c r="L1149" i="8" s="1"/>
  <c r="L1150" i="8" s="1"/>
  <c r="L1151" i="8" s="1"/>
  <c r="L1152" i="8" s="1"/>
  <c r="L1153" i="8" s="1"/>
  <c r="L1154" i="8" s="1"/>
  <c r="L1155" i="8" s="1"/>
  <c r="L1156" i="8" s="1"/>
  <c r="L1157" i="8" s="1"/>
  <c r="L1158" i="8" s="1"/>
  <c r="L1159" i="8" s="1"/>
  <c r="L1160" i="8" s="1"/>
  <c r="L1161" i="8" s="1"/>
  <c r="L1162" i="8" s="1"/>
  <c r="L1163" i="8" s="1"/>
  <c r="L1164" i="8" s="1"/>
  <c r="L1165" i="8" s="1"/>
  <c r="L1166" i="8" s="1"/>
  <c r="L1167" i="8" s="1"/>
  <c r="L1168" i="8" s="1"/>
  <c r="L1169" i="8" s="1"/>
  <c r="L1170" i="8" s="1"/>
  <c r="L1171" i="8" s="1"/>
  <c r="L1172" i="8" s="1"/>
  <c r="L1173" i="8" s="1"/>
  <c r="L1174" i="8" s="1"/>
  <c r="L1175" i="8" s="1"/>
  <c r="L1176" i="8" s="1"/>
  <c r="L1177" i="8" s="1"/>
  <c r="L1178" i="8" s="1"/>
  <c r="L1179" i="8" s="1"/>
  <c r="L1180" i="8" s="1"/>
  <c r="L1181" i="8" s="1"/>
  <c r="L1182" i="8" s="1"/>
  <c r="L1183" i="8" s="1"/>
  <c r="L1184" i="8" s="1"/>
  <c r="L1185" i="8" s="1"/>
  <c r="L1186" i="8" s="1"/>
  <c r="L1187" i="8" s="1"/>
  <c r="L1188" i="8" s="1"/>
  <c r="L1189" i="8" s="1"/>
  <c r="L1190" i="8" s="1"/>
  <c r="L1191" i="8" s="1"/>
  <c r="L1192" i="8" s="1"/>
  <c r="L1193" i="8" s="1"/>
  <c r="L1194" i="8" s="1"/>
  <c r="L1195" i="8" s="1"/>
  <c r="L1196" i="8" s="1"/>
  <c r="L1197" i="8" s="1"/>
  <c r="L1198" i="8" s="1"/>
  <c r="L1199" i="8" s="1"/>
  <c r="L1200" i="8" s="1"/>
  <c r="L1201" i="8" s="1"/>
  <c r="L1202" i="8" s="1"/>
  <c r="L1203" i="8" s="1"/>
  <c r="L1204" i="8" s="1"/>
  <c r="L1205" i="8" s="1"/>
  <c r="L1206" i="8" s="1"/>
  <c r="L1207" i="8" s="1"/>
  <c r="L1208" i="8" s="1"/>
  <c r="L1209" i="8" s="1"/>
  <c r="L1210" i="8" s="1"/>
  <c r="L1211" i="8" s="1"/>
  <c r="L1212" i="8" s="1"/>
  <c r="L1213" i="8" s="1"/>
  <c r="L1214" i="8" s="1"/>
  <c r="L1215" i="8" s="1"/>
  <c r="L1216" i="8" s="1"/>
  <c r="L1217" i="8" s="1"/>
  <c r="L1218" i="8" s="1"/>
  <c r="L1219" i="8" s="1"/>
  <c r="L1220" i="8" s="1"/>
  <c r="L1221" i="8" s="1"/>
  <c r="L1222" i="8" s="1"/>
  <c r="L1223" i="8" s="1"/>
  <c r="L1224" i="8" s="1"/>
  <c r="L1225" i="8" s="1"/>
  <c r="L1226" i="8" s="1"/>
  <c r="L1227" i="8" s="1"/>
  <c r="L1228" i="8" s="1"/>
  <c r="L1229" i="8" s="1"/>
  <c r="L1230" i="8" s="1"/>
  <c r="L1231" i="8" s="1"/>
  <c r="L1232" i="8" s="1"/>
  <c r="L1233" i="8" s="1"/>
  <c r="L1234" i="8" s="1"/>
  <c r="L1235" i="8" s="1"/>
  <c r="L1236" i="8" s="1"/>
  <c r="L1237" i="8" s="1"/>
  <c r="L1238" i="8" s="1"/>
  <c r="L1239" i="8" s="1"/>
  <c r="L1240" i="8" s="1"/>
  <c r="L1241" i="8" s="1"/>
  <c r="L1242" i="8" s="1"/>
  <c r="L1243" i="8" s="1"/>
  <c r="L1244" i="8" s="1"/>
  <c r="L1245" i="8" s="1"/>
  <c r="L1246" i="8" s="1"/>
  <c r="L1247" i="8" s="1"/>
  <c r="L1248" i="8" s="1"/>
  <c r="L1249" i="8" s="1"/>
  <c r="L1250" i="8" s="1"/>
  <c r="L1251" i="8" s="1"/>
  <c r="L1252" i="8" s="1"/>
  <c r="L1253" i="8" s="1"/>
  <c r="L1254" i="8" s="1"/>
  <c r="L1255" i="8" s="1"/>
  <c r="L1256" i="8" s="1"/>
  <c r="L1257" i="8" s="1"/>
  <c r="L1258" i="8" s="1"/>
  <c r="L1259" i="8" s="1"/>
  <c r="L1260" i="8" s="1"/>
  <c r="L1261" i="8" s="1"/>
  <c r="L1262" i="8" s="1"/>
  <c r="L1263" i="8" s="1"/>
  <c r="L1264" i="8" s="1"/>
  <c r="L1265" i="8" s="1"/>
  <c r="L1266" i="8" s="1"/>
  <c r="L1267" i="8" s="1"/>
  <c r="L1268" i="8" s="1"/>
  <c r="L1269" i="8" s="1"/>
  <c r="L1270" i="8" s="1"/>
  <c r="L1271" i="8" s="1"/>
  <c r="L1272" i="8" s="1"/>
  <c r="L1273" i="8" s="1"/>
  <c r="L1274" i="8" s="1"/>
  <c r="L1275" i="8" s="1"/>
  <c r="L1276" i="8" s="1"/>
  <c r="L1277" i="8" s="1"/>
  <c r="L1278" i="8" s="1"/>
  <c r="L1279" i="8" s="1"/>
  <c r="L1280" i="8" s="1"/>
  <c r="L1281" i="8" s="1"/>
  <c r="L1282" i="8" s="1"/>
  <c r="L1283" i="8" s="1"/>
  <c r="L1284" i="8" s="1"/>
  <c r="L1285" i="8" s="1"/>
  <c r="L1286" i="8" s="1"/>
  <c r="L1287" i="8" s="1"/>
  <c r="L1288" i="8" s="1"/>
  <c r="L1289" i="8" s="1"/>
  <c r="L1290" i="8" s="1"/>
  <c r="L1291" i="8" s="1"/>
  <c r="L1292" i="8" s="1"/>
  <c r="L1293" i="8" s="1"/>
  <c r="L1294" i="8" s="1"/>
  <c r="L1295" i="8" s="1"/>
  <c r="L1296" i="8" s="1"/>
  <c r="L1297" i="8" s="1"/>
  <c r="L1298" i="8" s="1"/>
  <c r="L1299" i="8" s="1"/>
  <c r="L1300" i="8" s="1"/>
  <c r="L1301" i="8" s="1"/>
  <c r="L1302" i="8" s="1"/>
  <c r="L1303" i="8" s="1"/>
  <c r="L1304" i="8" s="1"/>
  <c r="L1305" i="8" s="1"/>
  <c r="L1306" i="8" s="1"/>
  <c r="L1307" i="8" s="1"/>
  <c r="L1308" i="8" s="1"/>
  <c r="L1309" i="8" s="1"/>
  <c r="L1310" i="8" s="1"/>
  <c r="L1311" i="8" s="1"/>
  <c r="L1312" i="8" s="1"/>
  <c r="L1313" i="8" s="1"/>
  <c r="L1314" i="8" s="1"/>
  <c r="L1315" i="8" s="1"/>
  <c r="L1316" i="8" s="1"/>
  <c r="L1317" i="8" s="1"/>
  <c r="L1318" i="8" s="1"/>
  <c r="L1319" i="8" s="1"/>
  <c r="L1320" i="8" s="1"/>
  <c r="L1321" i="8" s="1"/>
  <c r="L1322" i="8" s="1"/>
  <c r="L1323" i="8" s="1"/>
  <c r="L1324" i="8" s="1"/>
  <c r="L1325" i="8" s="1"/>
  <c r="L1326" i="8" s="1"/>
  <c r="L1327" i="8" s="1"/>
  <c r="L1328" i="8" s="1"/>
  <c r="L1329" i="8" s="1"/>
  <c r="L1330" i="8" s="1"/>
  <c r="L1331" i="8" s="1"/>
  <c r="L1332" i="8" s="1"/>
  <c r="L1333" i="8" s="1"/>
  <c r="L1334" i="8" s="1"/>
  <c r="L1335" i="8" s="1"/>
  <c r="L1336" i="8" s="1"/>
  <c r="L1337" i="8" s="1"/>
  <c r="L1338" i="8" s="1"/>
  <c r="L1339" i="8" s="1"/>
  <c r="L1340" i="8" s="1"/>
  <c r="L1341" i="8" s="1"/>
  <c r="L1342" i="8" s="1"/>
  <c r="L1343" i="8" s="1"/>
  <c r="L1344" i="8" s="1"/>
  <c r="L1345" i="8" s="1"/>
  <c r="L1346" i="8" s="1"/>
  <c r="L1347" i="8" s="1"/>
  <c r="L1348" i="8" s="1"/>
  <c r="L1349" i="8" s="1"/>
  <c r="L1350" i="8" s="1"/>
  <c r="L1351" i="8" s="1"/>
  <c r="L1352" i="8" s="1"/>
  <c r="L1353" i="8" s="1"/>
  <c r="L1354" i="8" s="1"/>
  <c r="L1355" i="8" s="1"/>
  <c r="L1356" i="8" s="1"/>
  <c r="L1357" i="8" s="1"/>
  <c r="L1358" i="8" s="1"/>
  <c r="L1359" i="8" s="1"/>
  <c r="L1360" i="8" s="1"/>
  <c r="L1361" i="8" s="1"/>
  <c r="L1362" i="8" s="1"/>
  <c r="L1363" i="8" s="1"/>
  <c r="L1364" i="8" s="1"/>
  <c r="F3" i="13"/>
  <c r="F3" i="12"/>
  <c r="K52" i="2"/>
  <c r="K53" i="2" s="1"/>
  <c r="K54" i="2" s="1"/>
  <c r="K55" i="2" s="1"/>
  <c r="K56" i="2" s="1"/>
  <c r="Z55" i="2"/>
  <c r="AA54" i="2"/>
  <c r="I57" i="2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I304" i="2" s="1"/>
  <c r="I305" i="2" s="1"/>
  <c r="I306" i="2" s="1"/>
  <c r="I307" i="2" s="1"/>
  <c r="I308" i="2" s="1"/>
  <c r="I309" i="2" s="1"/>
  <c r="I310" i="2" s="1"/>
  <c r="I311" i="2" s="1"/>
  <c r="I312" i="2" s="1"/>
  <c r="I313" i="2" s="1"/>
  <c r="I314" i="2" s="1"/>
  <c r="I315" i="2" s="1"/>
  <c r="I316" i="2" s="1"/>
  <c r="I317" i="2" s="1"/>
  <c r="I318" i="2" s="1"/>
  <c r="I319" i="2" s="1"/>
  <c r="I320" i="2" s="1"/>
  <c r="I321" i="2" s="1"/>
  <c r="I322" i="2" s="1"/>
  <c r="I323" i="2" s="1"/>
  <c r="I324" i="2" s="1"/>
  <c r="I325" i="2" s="1"/>
  <c r="I326" i="2" s="1"/>
  <c r="I327" i="2" s="1"/>
  <c r="I328" i="2" s="1"/>
  <c r="I329" i="2" s="1"/>
  <c r="I330" i="2" s="1"/>
  <c r="I331" i="2" s="1"/>
  <c r="I332" i="2" s="1"/>
  <c r="I333" i="2" s="1"/>
  <c r="I334" i="2" s="1"/>
  <c r="I335" i="2" s="1"/>
  <c r="I336" i="2" s="1"/>
  <c r="I337" i="2" s="1"/>
  <c r="I338" i="2" s="1"/>
  <c r="I339" i="2" s="1"/>
  <c r="I340" i="2" s="1"/>
  <c r="I341" i="2" s="1"/>
  <c r="I342" i="2" s="1"/>
  <c r="I343" i="2" s="1"/>
  <c r="I344" i="2" s="1"/>
  <c r="I345" i="2" s="1"/>
  <c r="I346" i="2" s="1"/>
  <c r="I347" i="2" s="1"/>
  <c r="I348" i="2" s="1"/>
  <c r="I349" i="2" s="1"/>
  <c r="I350" i="2" s="1"/>
  <c r="I351" i="2" s="1"/>
  <c r="I352" i="2" s="1"/>
  <c r="I353" i="2" s="1"/>
  <c r="I354" i="2" s="1"/>
  <c r="I355" i="2" s="1"/>
  <c r="I356" i="2" s="1"/>
  <c r="I357" i="2" s="1"/>
  <c r="I358" i="2" s="1"/>
  <c r="I359" i="2" s="1"/>
  <c r="I360" i="2" s="1"/>
  <c r="I361" i="2" s="1"/>
  <c r="I362" i="2" s="1"/>
  <c r="I363" i="2" s="1"/>
  <c r="I364" i="2" s="1"/>
  <c r="I365" i="2" s="1"/>
  <c r="I366" i="2" s="1"/>
  <c r="I367" i="2" s="1"/>
  <c r="I368" i="2" s="1"/>
  <c r="I369" i="2" s="1"/>
  <c r="I370" i="2" s="1"/>
  <c r="I371" i="2" s="1"/>
  <c r="I372" i="2" s="1"/>
  <c r="I373" i="2" s="1"/>
  <c r="I374" i="2" s="1"/>
  <c r="I375" i="2" s="1"/>
  <c r="I376" i="2" s="1"/>
  <c r="I377" i="2" s="1"/>
  <c r="I378" i="2" s="1"/>
  <c r="I379" i="2" s="1"/>
  <c r="I380" i="2" s="1"/>
  <c r="I381" i="2" s="1"/>
  <c r="I382" i="2" s="1"/>
  <c r="I383" i="2" s="1"/>
  <c r="I384" i="2" s="1"/>
  <c r="I385" i="2" s="1"/>
  <c r="I386" i="2" s="1"/>
  <c r="I387" i="2" s="1"/>
  <c r="I388" i="2" s="1"/>
  <c r="I389" i="2" s="1"/>
  <c r="I390" i="2" s="1"/>
  <c r="I391" i="2" s="1"/>
  <c r="I392" i="2" s="1"/>
  <c r="I393" i="2" s="1"/>
  <c r="I394" i="2" s="1"/>
  <c r="I395" i="2" s="1"/>
  <c r="I396" i="2" s="1"/>
  <c r="I397" i="2" s="1"/>
  <c r="I398" i="2" s="1"/>
  <c r="I399" i="2" s="1"/>
  <c r="I400" i="2" s="1"/>
  <c r="I401" i="2" s="1"/>
  <c r="I402" i="2" s="1"/>
  <c r="I403" i="2" s="1"/>
  <c r="I404" i="2" s="1"/>
  <c r="I405" i="2" s="1"/>
  <c r="I406" i="2" s="1"/>
  <c r="I407" i="2" s="1"/>
  <c r="I408" i="2" s="1"/>
  <c r="I409" i="2" s="1"/>
  <c r="I410" i="2" s="1"/>
  <c r="I411" i="2" s="1"/>
  <c r="I412" i="2" s="1"/>
  <c r="I413" i="2" s="1"/>
  <c r="I414" i="2" s="1"/>
  <c r="I415" i="2" s="1"/>
  <c r="I416" i="2" s="1"/>
  <c r="I417" i="2" s="1"/>
  <c r="I418" i="2" s="1"/>
  <c r="I419" i="2" s="1"/>
  <c r="I420" i="2" s="1"/>
  <c r="I421" i="2" s="1"/>
  <c r="I422" i="2" s="1"/>
  <c r="I423" i="2" s="1"/>
  <c r="I424" i="2" s="1"/>
  <c r="I425" i="2" s="1"/>
  <c r="I426" i="2" s="1"/>
  <c r="I427" i="2" s="1"/>
  <c r="I428" i="2" s="1"/>
  <c r="I429" i="2" s="1"/>
  <c r="I430" i="2" s="1"/>
  <c r="I431" i="2" s="1"/>
  <c r="I432" i="2" s="1"/>
  <c r="I433" i="2" s="1"/>
  <c r="I434" i="2" s="1"/>
  <c r="I435" i="2" s="1"/>
  <c r="I436" i="2" s="1"/>
  <c r="I437" i="2" s="1"/>
  <c r="I438" i="2" s="1"/>
  <c r="I439" i="2" s="1"/>
  <c r="I440" i="2" s="1"/>
  <c r="I441" i="2" s="1"/>
  <c r="I442" i="2" s="1"/>
  <c r="I443" i="2" s="1"/>
  <c r="I444" i="2" s="1"/>
  <c r="I445" i="2" s="1"/>
  <c r="I446" i="2" s="1"/>
  <c r="I447" i="2" s="1"/>
  <c r="I448" i="2" s="1"/>
  <c r="I449" i="2" s="1"/>
  <c r="I450" i="2" s="1"/>
  <c r="I451" i="2" s="1"/>
  <c r="I452" i="2" s="1"/>
  <c r="I453" i="2" s="1"/>
  <c r="I454" i="2" s="1"/>
  <c r="I455" i="2" s="1"/>
  <c r="I456" i="2" s="1"/>
  <c r="I457" i="2" s="1"/>
  <c r="I458" i="2" s="1"/>
  <c r="I459" i="2" s="1"/>
  <c r="I460" i="2" s="1"/>
  <c r="I461" i="2" s="1"/>
  <c r="I462" i="2" s="1"/>
  <c r="I463" i="2" s="1"/>
  <c r="I464" i="2" s="1"/>
  <c r="I465" i="2" s="1"/>
  <c r="I466" i="2" s="1"/>
  <c r="I467" i="2" s="1"/>
  <c r="I468" i="2" s="1"/>
  <c r="I469" i="2" s="1"/>
  <c r="I470" i="2" s="1"/>
  <c r="I471" i="2" s="1"/>
  <c r="I472" i="2" s="1"/>
  <c r="I473" i="2" s="1"/>
  <c r="I474" i="2" s="1"/>
  <c r="I475" i="2" s="1"/>
  <c r="I476" i="2" s="1"/>
  <c r="I477" i="2" s="1"/>
  <c r="I478" i="2" s="1"/>
  <c r="I479" i="2" s="1"/>
  <c r="I480" i="2" s="1"/>
  <c r="I481" i="2" s="1"/>
  <c r="I482" i="2" s="1"/>
  <c r="I483" i="2" s="1"/>
  <c r="I484" i="2" s="1"/>
  <c r="I485" i="2" s="1"/>
  <c r="I486" i="2" s="1"/>
  <c r="I487" i="2" s="1"/>
  <c r="I488" i="2" s="1"/>
  <c r="I489" i="2" s="1"/>
  <c r="I490" i="2" s="1"/>
  <c r="I491" i="2" s="1"/>
  <c r="I492" i="2" s="1"/>
  <c r="I493" i="2" s="1"/>
  <c r="I494" i="2" s="1"/>
  <c r="I495" i="2" s="1"/>
  <c r="I496" i="2" s="1"/>
  <c r="I497" i="2" s="1"/>
  <c r="I498" i="2" s="1"/>
  <c r="I499" i="2" s="1"/>
  <c r="I500" i="2" s="1"/>
  <c r="I501" i="2" s="1"/>
  <c r="I502" i="2" s="1"/>
  <c r="I503" i="2" s="1"/>
  <c r="I504" i="2" s="1"/>
  <c r="I505" i="2" s="1"/>
  <c r="I506" i="2" s="1"/>
  <c r="I507" i="2" s="1"/>
  <c r="I508" i="2" s="1"/>
  <c r="I509" i="2" s="1"/>
  <c r="I510" i="2" s="1"/>
  <c r="I511" i="2" s="1"/>
  <c r="I512" i="2" s="1"/>
  <c r="I513" i="2" s="1"/>
  <c r="I514" i="2" s="1"/>
  <c r="I515" i="2" s="1"/>
  <c r="I516" i="2" s="1"/>
  <c r="I517" i="2" s="1"/>
  <c r="I518" i="2" s="1"/>
  <c r="I519" i="2" s="1"/>
  <c r="I520" i="2" s="1"/>
  <c r="I521" i="2" s="1"/>
  <c r="I522" i="2" s="1"/>
  <c r="I523" i="2" s="1"/>
  <c r="I524" i="2" s="1"/>
  <c r="I525" i="2" s="1"/>
  <c r="I526" i="2" s="1"/>
  <c r="I527" i="2" s="1"/>
  <c r="I528" i="2" s="1"/>
  <c r="I529" i="2" s="1"/>
  <c r="I530" i="2" s="1"/>
  <c r="I531" i="2" s="1"/>
  <c r="I532" i="2" s="1"/>
  <c r="I533" i="2" s="1"/>
  <c r="I534" i="2" s="1"/>
  <c r="I535" i="2" s="1"/>
  <c r="I536" i="2" s="1"/>
  <c r="I537" i="2" s="1"/>
  <c r="I538" i="2" s="1"/>
  <c r="I539" i="2" s="1"/>
  <c r="I540" i="2" s="1"/>
  <c r="I541" i="2" s="1"/>
  <c r="I542" i="2" s="1"/>
  <c r="I543" i="2" s="1"/>
  <c r="I544" i="2" s="1"/>
  <c r="I545" i="2" s="1"/>
  <c r="I546" i="2" s="1"/>
  <c r="I547" i="2" s="1"/>
  <c r="I548" i="2" s="1"/>
  <c r="I549" i="2" s="1"/>
  <c r="I550" i="2" s="1"/>
  <c r="I551" i="2" s="1"/>
  <c r="I552" i="2" s="1"/>
  <c r="I553" i="2" s="1"/>
  <c r="I554" i="2" s="1"/>
  <c r="I555" i="2" s="1"/>
  <c r="I556" i="2" s="1"/>
  <c r="I557" i="2" s="1"/>
  <c r="I558" i="2" s="1"/>
  <c r="I559" i="2" s="1"/>
  <c r="I560" i="2" s="1"/>
  <c r="I561" i="2" s="1"/>
  <c r="I562" i="2" s="1"/>
  <c r="I563" i="2" s="1"/>
  <c r="I564" i="2" s="1"/>
  <c r="I565" i="2" s="1"/>
  <c r="I566" i="2" s="1"/>
  <c r="I567" i="2" s="1"/>
  <c r="I568" i="2" s="1"/>
  <c r="I569" i="2" s="1"/>
  <c r="I570" i="2" s="1"/>
  <c r="I571" i="2" s="1"/>
  <c r="I572" i="2" s="1"/>
  <c r="I573" i="2" s="1"/>
  <c r="I574" i="2" s="1"/>
  <c r="I575" i="2" s="1"/>
  <c r="I576" i="2" s="1"/>
  <c r="I577" i="2" s="1"/>
  <c r="I578" i="2" s="1"/>
  <c r="I579" i="2" s="1"/>
  <c r="I580" i="2" s="1"/>
  <c r="I581" i="2" s="1"/>
  <c r="I582" i="2" s="1"/>
  <c r="I583" i="2" s="1"/>
  <c r="I584" i="2" s="1"/>
  <c r="I585" i="2" s="1"/>
  <c r="I586" i="2" s="1"/>
  <c r="I587" i="2" s="1"/>
  <c r="I588" i="2" s="1"/>
  <c r="I589" i="2" s="1"/>
  <c r="I590" i="2" s="1"/>
  <c r="I591" i="2" s="1"/>
  <c r="I592" i="2" s="1"/>
  <c r="I593" i="2" s="1"/>
  <c r="I594" i="2" s="1"/>
  <c r="I595" i="2" s="1"/>
  <c r="I596" i="2" s="1"/>
  <c r="I597" i="2" s="1"/>
  <c r="I598" i="2" s="1"/>
  <c r="I599" i="2" s="1"/>
  <c r="I600" i="2" s="1"/>
  <c r="I601" i="2" s="1"/>
  <c r="I602" i="2" s="1"/>
  <c r="I603" i="2" s="1"/>
  <c r="I604" i="2" s="1"/>
  <c r="I605" i="2" s="1"/>
  <c r="I606" i="2" s="1"/>
  <c r="I607" i="2" s="1"/>
  <c r="I608" i="2" s="1"/>
  <c r="I609" i="2" s="1"/>
  <c r="I610" i="2" s="1"/>
  <c r="I611" i="2" s="1"/>
  <c r="I612" i="2" s="1"/>
  <c r="I613" i="2" s="1"/>
  <c r="I614" i="2" s="1"/>
  <c r="I615" i="2" s="1"/>
  <c r="I616" i="2" s="1"/>
  <c r="I617" i="2" s="1"/>
  <c r="I618" i="2" s="1"/>
  <c r="I619" i="2" s="1"/>
  <c r="I620" i="2" s="1"/>
  <c r="I621" i="2" s="1"/>
  <c r="I622" i="2" s="1"/>
  <c r="I623" i="2" s="1"/>
  <c r="I624" i="2" s="1"/>
  <c r="I625" i="2" s="1"/>
  <c r="I626" i="2" s="1"/>
  <c r="I627" i="2" s="1"/>
  <c r="I628" i="2" s="1"/>
  <c r="I629" i="2" s="1"/>
  <c r="I630" i="2" s="1"/>
  <c r="I631" i="2" s="1"/>
  <c r="I632" i="2" s="1"/>
  <c r="I633" i="2" s="1"/>
  <c r="I634" i="2" s="1"/>
  <c r="I635" i="2" s="1"/>
  <c r="I636" i="2" s="1"/>
  <c r="I637" i="2" s="1"/>
  <c r="I638" i="2" s="1"/>
  <c r="I639" i="2" s="1"/>
  <c r="I640" i="2" s="1"/>
  <c r="I641" i="2" s="1"/>
  <c r="I642" i="2" s="1"/>
  <c r="I643" i="2" s="1"/>
  <c r="I644" i="2" s="1"/>
  <c r="I645" i="2" s="1"/>
  <c r="I646" i="2" s="1"/>
  <c r="I647" i="2" s="1"/>
  <c r="I648" i="2" s="1"/>
  <c r="I649" i="2" s="1"/>
  <c r="I650" i="2" s="1"/>
  <c r="I651" i="2" s="1"/>
  <c r="I652" i="2" s="1"/>
  <c r="I653" i="2" s="1"/>
  <c r="I654" i="2" s="1"/>
  <c r="I655" i="2" s="1"/>
  <c r="I656" i="2" s="1"/>
  <c r="I657" i="2" s="1"/>
  <c r="I658" i="2" s="1"/>
  <c r="I659" i="2" s="1"/>
  <c r="I660" i="2" s="1"/>
  <c r="I661" i="2" s="1"/>
  <c r="I662" i="2" s="1"/>
  <c r="I663" i="2" s="1"/>
  <c r="I664" i="2" s="1"/>
  <c r="I665" i="2" s="1"/>
  <c r="I666" i="2" s="1"/>
  <c r="I667" i="2" s="1"/>
  <c r="I668" i="2" s="1"/>
  <c r="I669" i="2" s="1"/>
  <c r="I670" i="2" s="1"/>
  <c r="I671" i="2" s="1"/>
  <c r="I672" i="2" s="1"/>
  <c r="I673" i="2" s="1"/>
  <c r="I674" i="2" s="1"/>
  <c r="I675" i="2" s="1"/>
  <c r="I676" i="2" s="1"/>
  <c r="I677" i="2" s="1"/>
  <c r="I678" i="2" s="1"/>
  <c r="I679" i="2" s="1"/>
  <c r="I680" i="2" s="1"/>
  <c r="I681" i="2" s="1"/>
  <c r="I682" i="2" s="1"/>
  <c r="I683" i="2" s="1"/>
  <c r="I684" i="2" s="1"/>
  <c r="I685" i="2" s="1"/>
  <c r="I686" i="2" s="1"/>
  <c r="I687" i="2" s="1"/>
  <c r="I688" i="2" s="1"/>
  <c r="I689" i="2" s="1"/>
  <c r="I690" i="2" s="1"/>
  <c r="I691" i="2" s="1"/>
  <c r="I692" i="2" s="1"/>
  <c r="I693" i="2" s="1"/>
  <c r="I694" i="2" s="1"/>
  <c r="I695" i="2" s="1"/>
  <c r="I696" i="2" s="1"/>
  <c r="I697" i="2" s="1"/>
  <c r="I698" i="2" s="1"/>
  <c r="I699" i="2" s="1"/>
  <c r="I700" i="2" s="1"/>
  <c r="I701" i="2" s="1"/>
  <c r="I702" i="2" s="1"/>
  <c r="I703" i="2" s="1"/>
  <c r="I704" i="2" s="1"/>
  <c r="I705" i="2" s="1"/>
  <c r="I706" i="2" s="1"/>
  <c r="I707" i="2" s="1"/>
  <c r="I708" i="2" s="1"/>
  <c r="I709" i="2" s="1"/>
  <c r="I710" i="2" s="1"/>
  <c r="I711" i="2" s="1"/>
  <c r="I712" i="2" s="1"/>
  <c r="I713" i="2" s="1"/>
  <c r="I714" i="2" s="1"/>
  <c r="I715" i="2" s="1"/>
  <c r="I716" i="2" s="1"/>
  <c r="I717" i="2" s="1"/>
  <c r="I718" i="2" s="1"/>
  <c r="I719" i="2" s="1"/>
  <c r="I720" i="2" s="1"/>
  <c r="I721" i="2" s="1"/>
  <c r="I722" i="2" s="1"/>
  <c r="I723" i="2" s="1"/>
  <c r="I724" i="2" s="1"/>
  <c r="I725" i="2" s="1"/>
  <c r="I726" i="2" s="1"/>
  <c r="J213" i="2"/>
  <c r="J224" i="2"/>
  <c r="J175" i="2"/>
  <c r="J163" i="2"/>
  <c r="J230" i="2"/>
  <c r="J220" i="2"/>
  <c r="J138" i="2"/>
  <c r="J57" i="2"/>
  <c r="J121" i="2"/>
  <c r="J134" i="2"/>
  <c r="J113" i="2"/>
  <c r="J80" i="2"/>
  <c r="J216" i="2"/>
  <c r="J77" i="2"/>
  <c r="J199" i="2"/>
  <c r="J167" i="2"/>
  <c r="J108" i="2"/>
  <c r="J94" i="2"/>
  <c r="J240" i="2"/>
  <c r="J234" i="2"/>
  <c r="J142" i="2"/>
  <c r="J125" i="2"/>
  <c r="J89" i="2"/>
  <c r="J72" i="2"/>
  <c r="J70" i="2"/>
  <c r="J146" i="2"/>
  <c r="J116" i="2"/>
  <c r="J100" i="2"/>
  <c r="U36" i="2"/>
  <c r="U37" i="2" s="1"/>
  <c r="J210" i="2"/>
  <c r="J186" i="2"/>
  <c r="J181" i="2"/>
  <c r="J148" i="2"/>
  <c r="J130" i="2"/>
  <c r="J105" i="2"/>
  <c r="J83" i="2"/>
  <c r="J65" i="2"/>
  <c r="J62" i="2"/>
  <c r="J320" i="2"/>
  <c r="J294" i="2"/>
  <c r="J298" i="2"/>
  <c r="J291" i="2"/>
  <c r="J284" i="2"/>
  <c r="J288" i="2"/>
  <c r="J245" i="2"/>
  <c r="J270" i="2"/>
  <c r="J315" i="2"/>
  <c r="J311" i="2"/>
  <c r="J267" i="2"/>
  <c r="J255" i="2"/>
  <c r="J275" i="2"/>
  <c r="J280" i="2"/>
  <c r="J248" i="2"/>
  <c r="L1365" i="8" l="1"/>
  <c r="L1366" i="8" s="1"/>
  <c r="L1367" i="8" s="1"/>
  <c r="L1368" i="8" s="1"/>
  <c r="L1369" i="8" s="1"/>
  <c r="L1370" i="8" s="1"/>
  <c r="L1371" i="8" s="1"/>
  <c r="L1372" i="8" s="1"/>
  <c r="L1373" i="8" s="1"/>
  <c r="L1374" i="8" s="1"/>
  <c r="L1375" i="8" s="1"/>
  <c r="L1376" i="8" s="1"/>
  <c r="L1377" i="8" s="1"/>
  <c r="L1378" i="8" s="1"/>
  <c r="L1379" i="8" s="1"/>
  <c r="L1380" i="8" s="1"/>
  <c r="L1381" i="8" s="1"/>
  <c r="L1382" i="8" s="1"/>
  <c r="L1383" i="8" s="1"/>
  <c r="L1384" i="8" s="1"/>
  <c r="L1385" i="8" s="1"/>
  <c r="L1386" i="8" s="1"/>
  <c r="L1387" i="8" s="1"/>
  <c r="L1388" i="8" s="1"/>
  <c r="L1389" i="8" s="1"/>
  <c r="L1390" i="8" s="1"/>
  <c r="L1391" i="8" s="1"/>
  <c r="L1392" i="8" s="1"/>
  <c r="L1393" i="8" s="1"/>
  <c r="L1394" i="8" s="1"/>
  <c r="L1395" i="8" s="1"/>
  <c r="L1396" i="8" s="1"/>
  <c r="L1397" i="8" s="1"/>
  <c r="L1398" i="8" s="1"/>
  <c r="L1399" i="8" s="1"/>
  <c r="L1400" i="8" s="1"/>
  <c r="L1401" i="8" s="1"/>
  <c r="L1402" i="8" s="1"/>
  <c r="L1403" i="8" s="1"/>
  <c r="L1404" i="8" s="1"/>
  <c r="L1405" i="8" s="1"/>
  <c r="L1406" i="8" s="1"/>
  <c r="L1407" i="8" s="1"/>
  <c r="L1408" i="8" s="1"/>
  <c r="L1409" i="8" s="1"/>
  <c r="L1410" i="8" s="1"/>
  <c r="L1411" i="8" s="1"/>
  <c r="L1412" i="8" s="1"/>
  <c r="L1413" i="8" s="1"/>
  <c r="L1414" i="8" s="1"/>
  <c r="L1415" i="8" s="1"/>
  <c r="L1416" i="8" s="1"/>
  <c r="L1417" i="8" s="1"/>
  <c r="L1418" i="8" s="1"/>
  <c r="L1419" i="8" s="1"/>
  <c r="L1420" i="8" s="1"/>
  <c r="L1421" i="8" s="1"/>
  <c r="L1422" i="8" s="1"/>
  <c r="L1423" i="8" s="1"/>
  <c r="L1424" i="8" s="1"/>
  <c r="L1425" i="8" s="1"/>
  <c r="L1426" i="8" s="1"/>
  <c r="L1427" i="8" s="1"/>
  <c r="L1428" i="8" s="1"/>
  <c r="L1429" i="8" s="1"/>
  <c r="L1430" i="8" s="1"/>
  <c r="L1431" i="8" s="1"/>
  <c r="L1432" i="8" s="1"/>
  <c r="L1433" i="8" s="1"/>
  <c r="L1434" i="8" s="1"/>
  <c r="L1435" i="8" s="1"/>
  <c r="L1436" i="8" s="1"/>
  <c r="L1437" i="8" s="1"/>
  <c r="I727" i="2"/>
  <c r="I728" i="2" s="1"/>
  <c r="I729" i="2" s="1"/>
  <c r="I730" i="2" s="1"/>
  <c r="I731" i="2" s="1"/>
  <c r="I732" i="2" s="1"/>
  <c r="I733" i="2" s="1"/>
  <c r="I734" i="2" s="1"/>
  <c r="I735" i="2" s="1"/>
  <c r="I736" i="2" s="1"/>
  <c r="I737" i="2" s="1"/>
  <c r="I738" i="2" s="1"/>
  <c r="I739" i="2" s="1"/>
  <c r="I740" i="2" s="1"/>
  <c r="I741" i="2" s="1"/>
  <c r="I742" i="2" s="1"/>
  <c r="I743" i="2" s="1"/>
  <c r="I744" i="2" s="1"/>
  <c r="I745" i="2" s="1"/>
  <c r="I746" i="2" s="1"/>
  <c r="I747" i="2" s="1"/>
  <c r="I748" i="2" s="1"/>
  <c r="I749" i="2" s="1"/>
  <c r="I750" i="2" s="1"/>
  <c r="I751" i="2" s="1"/>
  <c r="I752" i="2" s="1"/>
  <c r="I753" i="2" s="1"/>
  <c r="I754" i="2" s="1"/>
  <c r="I755" i="2" s="1"/>
  <c r="I756" i="2" s="1"/>
  <c r="I757" i="2" s="1"/>
  <c r="I758" i="2" s="1"/>
  <c r="I759" i="2" s="1"/>
  <c r="I760" i="2" s="1"/>
  <c r="I761" i="2" s="1"/>
  <c r="I762" i="2" s="1"/>
  <c r="I763" i="2" s="1"/>
  <c r="I764" i="2" s="1"/>
  <c r="I765" i="2" s="1"/>
  <c r="I766" i="2" s="1"/>
  <c r="I767" i="2" s="1"/>
  <c r="I768" i="2" s="1"/>
  <c r="I769" i="2" s="1"/>
  <c r="I770" i="2" s="1"/>
  <c r="I771" i="2" s="1"/>
  <c r="I772" i="2" s="1"/>
  <c r="I773" i="2" s="1"/>
  <c r="I774" i="2" s="1"/>
  <c r="I775" i="2" s="1"/>
  <c r="I776" i="2" s="1"/>
  <c r="I777" i="2" s="1"/>
  <c r="I778" i="2" s="1"/>
  <c r="I779" i="2" s="1"/>
  <c r="I780" i="2" s="1"/>
  <c r="I781" i="2" s="1"/>
  <c r="I782" i="2" s="1"/>
  <c r="I783" i="2" s="1"/>
  <c r="I784" i="2" s="1"/>
  <c r="I785" i="2" s="1"/>
  <c r="I786" i="2" s="1"/>
  <c r="I787" i="2" s="1"/>
  <c r="I788" i="2" s="1"/>
  <c r="I789" i="2" s="1"/>
  <c r="I790" i="2" s="1"/>
  <c r="I791" i="2" s="1"/>
  <c r="I792" i="2" s="1"/>
  <c r="I793" i="2" s="1"/>
  <c r="I794" i="2" s="1"/>
  <c r="I795" i="2" s="1"/>
  <c r="I796" i="2" s="1"/>
  <c r="I797" i="2" s="1"/>
  <c r="I798" i="2" s="1"/>
  <c r="I799" i="2" s="1"/>
  <c r="I800" i="2" s="1"/>
  <c r="I801" i="2" s="1"/>
  <c r="I802" i="2" s="1"/>
  <c r="I803" i="2" s="1"/>
  <c r="I804" i="2" s="1"/>
  <c r="I805" i="2" s="1"/>
  <c r="I806" i="2" s="1"/>
  <c r="I807" i="2" s="1"/>
  <c r="I808" i="2" s="1"/>
  <c r="I809" i="2" s="1"/>
  <c r="I810" i="2" s="1"/>
  <c r="I811" i="2" s="1"/>
  <c r="I812" i="2" s="1"/>
  <c r="I813" i="2" s="1"/>
  <c r="I814" i="2" s="1"/>
  <c r="I815" i="2" s="1"/>
  <c r="I816" i="2" s="1"/>
  <c r="I817" i="2" s="1"/>
  <c r="I818" i="2" s="1"/>
  <c r="I819" i="2" s="1"/>
  <c r="I820" i="2" s="1"/>
  <c r="I821" i="2" s="1"/>
  <c r="I822" i="2" s="1"/>
  <c r="I823" i="2" s="1"/>
  <c r="I824" i="2" s="1"/>
  <c r="I825" i="2" s="1"/>
  <c r="I826" i="2" s="1"/>
  <c r="I827" i="2" s="1"/>
  <c r="I828" i="2" s="1"/>
  <c r="I829" i="2" s="1"/>
  <c r="I830" i="2" s="1"/>
  <c r="I831" i="2" s="1"/>
  <c r="I832" i="2" s="1"/>
  <c r="I833" i="2" s="1"/>
  <c r="I834" i="2" s="1"/>
  <c r="I835" i="2" s="1"/>
  <c r="I836" i="2" s="1"/>
  <c r="I837" i="2" s="1"/>
  <c r="I838" i="2" s="1"/>
  <c r="I839" i="2" s="1"/>
  <c r="I840" i="2" s="1"/>
  <c r="I841" i="2" s="1"/>
  <c r="I842" i="2" s="1"/>
  <c r="I843" i="2" s="1"/>
  <c r="I844" i="2" s="1"/>
  <c r="I845" i="2" s="1"/>
  <c r="I846" i="2" s="1"/>
  <c r="I847" i="2" s="1"/>
  <c r="I848" i="2" s="1"/>
  <c r="I849" i="2" s="1"/>
  <c r="I850" i="2" s="1"/>
  <c r="I851" i="2" s="1"/>
  <c r="I852" i="2" s="1"/>
  <c r="I853" i="2" s="1"/>
  <c r="I854" i="2" s="1"/>
  <c r="I855" i="2" s="1"/>
  <c r="I856" i="2" s="1"/>
  <c r="I857" i="2" s="1"/>
  <c r="I858" i="2" s="1"/>
  <c r="I859" i="2" s="1"/>
  <c r="I860" i="2" s="1"/>
  <c r="I861" i="2" s="1"/>
  <c r="I862" i="2" s="1"/>
  <c r="I863" i="2" s="1"/>
  <c r="I864" i="2" s="1"/>
  <c r="I865" i="2" s="1"/>
  <c r="I866" i="2" s="1"/>
  <c r="I867" i="2" s="1"/>
  <c r="I868" i="2" s="1"/>
  <c r="I869" i="2" s="1"/>
  <c r="I870" i="2" s="1"/>
  <c r="I871" i="2" s="1"/>
  <c r="I872" i="2" s="1"/>
  <c r="I873" i="2" s="1"/>
  <c r="I874" i="2" s="1"/>
  <c r="I875" i="2" s="1"/>
  <c r="I876" i="2" s="1"/>
  <c r="I877" i="2" s="1"/>
  <c r="I878" i="2" s="1"/>
  <c r="I879" i="2" s="1"/>
  <c r="I880" i="2" s="1"/>
  <c r="I881" i="2" s="1"/>
  <c r="I882" i="2" s="1"/>
  <c r="I883" i="2" s="1"/>
  <c r="I884" i="2" s="1"/>
  <c r="I885" i="2" s="1"/>
  <c r="I886" i="2" s="1"/>
  <c r="I887" i="2" s="1"/>
  <c r="I888" i="2" s="1"/>
  <c r="I889" i="2" s="1"/>
  <c r="I890" i="2" s="1"/>
  <c r="I891" i="2" s="1"/>
  <c r="I892" i="2" s="1"/>
  <c r="I893" i="2" s="1"/>
  <c r="I894" i="2" s="1"/>
  <c r="I895" i="2" s="1"/>
  <c r="I896" i="2" s="1"/>
  <c r="I897" i="2" s="1"/>
  <c r="I898" i="2" s="1"/>
  <c r="I899" i="2" s="1"/>
  <c r="I900" i="2" s="1"/>
  <c r="I901" i="2" s="1"/>
  <c r="I902" i="2" s="1"/>
  <c r="I903" i="2" s="1"/>
  <c r="I904" i="2" s="1"/>
  <c r="I905" i="2" s="1"/>
  <c r="I906" i="2" s="1"/>
  <c r="I907" i="2" s="1"/>
  <c r="I908" i="2" s="1"/>
  <c r="I909" i="2" s="1"/>
  <c r="I910" i="2" s="1"/>
  <c r="I911" i="2" s="1"/>
  <c r="I912" i="2" s="1"/>
  <c r="I913" i="2" s="1"/>
  <c r="I914" i="2" s="1"/>
  <c r="I915" i="2" s="1"/>
  <c r="I916" i="2" s="1"/>
  <c r="I917" i="2" s="1"/>
  <c r="I918" i="2" s="1"/>
  <c r="I919" i="2" s="1"/>
  <c r="I920" i="2" s="1"/>
  <c r="I921" i="2" s="1"/>
  <c r="I922" i="2" s="1"/>
  <c r="I923" i="2" s="1"/>
  <c r="I924" i="2" s="1"/>
  <c r="I925" i="2" s="1"/>
  <c r="I926" i="2" s="1"/>
  <c r="I927" i="2" s="1"/>
  <c r="I928" i="2" s="1"/>
  <c r="I929" i="2" s="1"/>
  <c r="I930" i="2" s="1"/>
  <c r="I931" i="2" s="1"/>
  <c r="I932" i="2" s="1"/>
  <c r="I933" i="2" s="1"/>
  <c r="I934" i="2" s="1"/>
  <c r="I935" i="2" s="1"/>
  <c r="I936" i="2" s="1"/>
  <c r="I937" i="2" s="1"/>
  <c r="I938" i="2" s="1"/>
  <c r="I939" i="2" s="1"/>
  <c r="I940" i="2" s="1"/>
  <c r="I941" i="2" s="1"/>
  <c r="I942" i="2" s="1"/>
  <c r="I943" i="2" s="1"/>
  <c r="I944" i="2" s="1"/>
  <c r="I945" i="2" s="1"/>
  <c r="I946" i="2" s="1"/>
  <c r="I947" i="2" s="1"/>
  <c r="I948" i="2" s="1"/>
  <c r="I949" i="2" s="1"/>
  <c r="I950" i="2" s="1"/>
  <c r="I951" i="2" s="1"/>
  <c r="I952" i="2" s="1"/>
  <c r="I953" i="2" s="1"/>
  <c r="I954" i="2" s="1"/>
  <c r="I955" i="2" s="1"/>
  <c r="I956" i="2" s="1"/>
  <c r="I957" i="2" s="1"/>
  <c r="I958" i="2" s="1"/>
  <c r="I959" i="2" s="1"/>
  <c r="I960" i="2" s="1"/>
  <c r="I961" i="2" s="1"/>
  <c r="I962" i="2" s="1"/>
  <c r="I963" i="2" s="1"/>
  <c r="I964" i="2" s="1"/>
  <c r="I965" i="2" s="1"/>
  <c r="I966" i="2" s="1"/>
  <c r="I967" i="2" s="1"/>
  <c r="I968" i="2" s="1"/>
  <c r="I969" i="2" s="1"/>
  <c r="I970" i="2" s="1"/>
  <c r="I971" i="2" s="1"/>
  <c r="I972" i="2" s="1"/>
  <c r="I973" i="2" s="1"/>
  <c r="I974" i="2" s="1"/>
  <c r="I975" i="2" s="1"/>
  <c r="I976" i="2" s="1"/>
  <c r="I977" i="2" s="1"/>
  <c r="I978" i="2" s="1"/>
  <c r="I979" i="2" s="1"/>
  <c r="I980" i="2" s="1"/>
  <c r="I981" i="2" s="1"/>
  <c r="I982" i="2" s="1"/>
  <c r="I983" i="2" s="1"/>
  <c r="I984" i="2" s="1"/>
  <c r="I985" i="2" s="1"/>
  <c r="I986" i="2" s="1"/>
  <c r="I987" i="2" s="1"/>
  <c r="I988" i="2" s="1"/>
  <c r="I989" i="2" s="1"/>
  <c r="I990" i="2" s="1"/>
  <c r="I991" i="2" s="1"/>
  <c r="I992" i="2" s="1"/>
  <c r="I993" i="2" s="1"/>
  <c r="I994" i="2" s="1"/>
  <c r="I995" i="2" s="1"/>
  <c r="I996" i="2" s="1"/>
  <c r="I997" i="2" s="1"/>
  <c r="I998" i="2" s="1"/>
  <c r="I999" i="2" s="1"/>
  <c r="I1000" i="2" s="1"/>
  <c r="I1001" i="2" s="1"/>
  <c r="I1002" i="2" s="1"/>
  <c r="I1003" i="2" s="1"/>
  <c r="I1004" i="2" s="1"/>
  <c r="I1005" i="2" s="1"/>
  <c r="I1006" i="2" s="1"/>
  <c r="I1007" i="2" s="1"/>
  <c r="I1008" i="2" s="1"/>
  <c r="I1009" i="2" s="1"/>
  <c r="I1010" i="2" s="1"/>
  <c r="I1011" i="2" s="1"/>
  <c r="I1012" i="2" s="1"/>
  <c r="I1013" i="2" s="1"/>
  <c r="I1014" i="2" s="1"/>
  <c r="I1015" i="2" s="1"/>
  <c r="I1016" i="2" s="1"/>
  <c r="I1017" i="2" s="1"/>
  <c r="I1018" i="2" s="1"/>
  <c r="I1019" i="2" s="1"/>
  <c r="I1020" i="2" s="1"/>
  <c r="I1021" i="2" s="1"/>
  <c r="I1022" i="2" s="1"/>
  <c r="I1023" i="2" s="1"/>
  <c r="I1024" i="2" s="1"/>
  <c r="I1025" i="2" s="1"/>
  <c r="K57" i="2"/>
  <c r="K58" i="2" s="1"/>
  <c r="K59" i="2" s="1"/>
  <c r="K60" i="2" s="1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K92" i="2" s="1"/>
  <c r="K93" i="2" s="1"/>
  <c r="K94" i="2" s="1"/>
  <c r="K95" i="2" s="1"/>
  <c r="K96" i="2" s="1"/>
  <c r="K97" i="2" s="1"/>
  <c r="K98" i="2" s="1"/>
  <c r="K99" i="2" s="1"/>
  <c r="K100" i="2" s="1"/>
  <c r="K101" i="2" s="1"/>
  <c r="K102" i="2" s="1"/>
  <c r="K103" i="2" s="1"/>
  <c r="K104" i="2" s="1"/>
  <c r="K105" i="2" s="1"/>
  <c r="K106" i="2" s="1"/>
  <c r="K107" i="2" s="1"/>
  <c r="K108" i="2" s="1"/>
  <c r="K109" i="2" s="1"/>
  <c r="K110" i="2" s="1"/>
  <c r="K111" i="2" s="1"/>
  <c r="K112" i="2" s="1"/>
  <c r="K113" i="2" s="1"/>
  <c r="K114" i="2" s="1"/>
  <c r="K115" i="2" s="1"/>
  <c r="K116" i="2" s="1"/>
  <c r="K117" i="2" s="1"/>
  <c r="K118" i="2" s="1"/>
  <c r="K119" i="2" s="1"/>
  <c r="K120" i="2" s="1"/>
  <c r="K121" i="2" s="1"/>
  <c r="K122" i="2" s="1"/>
  <c r="K123" i="2" s="1"/>
  <c r="K124" i="2" s="1"/>
  <c r="K125" i="2" s="1"/>
  <c r="K126" i="2" s="1"/>
  <c r="K127" i="2" s="1"/>
  <c r="K128" i="2" s="1"/>
  <c r="K129" i="2" s="1"/>
  <c r="K130" i="2" s="1"/>
  <c r="K131" i="2" s="1"/>
  <c r="K132" i="2" s="1"/>
  <c r="K133" i="2" s="1"/>
  <c r="K134" i="2" s="1"/>
  <c r="K135" i="2" s="1"/>
  <c r="K136" i="2" s="1"/>
  <c r="K137" i="2" s="1"/>
  <c r="K138" i="2" s="1"/>
  <c r="K139" i="2" s="1"/>
  <c r="K140" i="2" s="1"/>
  <c r="K141" i="2" s="1"/>
  <c r="K142" i="2" s="1"/>
  <c r="K143" i="2" s="1"/>
  <c r="K144" i="2" s="1"/>
  <c r="K145" i="2" s="1"/>
  <c r="K146" i="2" s="1"/>
  <c r="K147" i="2" s="1"/>
  <c r="K148" i="2" s="1"/>
  <c r="K149" i="2" s="1"/>
  <c r="K150" i="2" s="1"/>
  <c r="K151" i="2" s="1"/>
  <c r="K152" i="2" s="1"/>
  <c r="K153" i="2" s="1"/>
  <c r="K154" i="2" s="1"/>
  <c r="K155" i="2" s="1"/>
  <c r="K156" i="2" s="1"/>
  <c r="K157" i="2" s="1"/>
  <c r="K158" i="2" s="1"/>
  <c r="K159" i="2" s="1"/>
  <c r="K160" i="2" s="1"/>
  <c r="K161" i="2" s="1"/>
  <c r="K162" i="2" s="1"/>
  <c r="K163" i="2" s="1"/>
  <c r="K164" i="2" s="1"/>
  <c r="K165" i="2" s="1"/>
  <c r="K166" i="2" s="1"/>
  <c r="K167" i="2" s="1"/>
  <c r="K168" i="2" s="1"/>
  <c r="K169" i="2" s="1"/>
  <c r="K170" i="2" s="1"/>
  <c r="K171" i="2" s="1"/>
  <c r="K172" i="2" s="1"/>
  <c r="K173" i="2" s="1"/>
  <c r="K174" i="2" s="1"/>
  <c r="K175" i="2" s="1"/>
  <c r="K176" i="2" s="1"/>
  <c r="K177" i="2" s="1"/>
  <c r="K178" i="2" s="1"/>
  <c r="K179" i="2" s="1"/>
  <c r="K180" i="2" s="1"/>
  <c r="K181" i="2" s="1"/>
  <c r="K182" i="2" s="1"/>
  <c r="K183" i="2" s="1"/>
  <c r="K184" i="2" s="1"/>
  <c r="K185" i="2" s="1"/>
  <c r="K186" i="2" s="1"/>
  <c r="K187" i="2" s="1"/>
  <c r="K188" i="2" s="1"/>
  <c r="K189" i="2" s="1"/>
  <c r="K190" i="2" s="1"/>
  <c r="K191" i="2" s="1"/>
  <c r="K192" i="2" s="1"/>
  <c r="K193" i="2" s="1"/>
  <c r="K194" i="2" s="1"/>
  <c r="K195" i="2" s="1"/>
  <c r="K196" i="2" s="1"/>
  <c r="K197" i="2" s="1"/>
  <c r="K198" i="2" s="1"/>
  <c r="K199" i="2" s="1"/>
  <c r="K200" i="2" s="1"/>
  <c r="K201" i="2" s="1"/>
  <c r="K202" i="2" s="1"/>
  <c r="K203" i="2" s="1"/>
  <c r="K204" i="2" s="1"/>
  <c r="K205" i="2" s="1"/>
  <c r="K206" i="2" s="1"/>
  <c r="K207" i="2" s="1"/>
  <c r="K208" i="2" s="1"/>
  <c r="K209" i="2" s="1"/>
  <c r="K210" i="2" s="1"/>
  <c r="K211" i="2" s="1"/>
  <c r="K212" i="2" s="1"/>
  <c r="K213" i="2" s="1"/>
  <c r="K214" i="2" s="1"/>
  <c r="K215" i="2" s="1"/>
  <c r="K216" i="2" s="1"/>
  <c r="K217" i="2" s="1"/>
  <c r="K218" i="2" s="1"/>
  <c r="K219" i="2" s="1"/>
  <c r="K220" i="2" s="1"/>
  <c r="K221" i="2" s="1"/>
  <c r="K222" i="2" s="1"/>
  <c r="K223" i="2" s="1"/>
  <c r="K224" i="2" s="1"/>
  <c r="K225" i="2" s="1"/>
  <c r="K226" i="2" s="1"/>
  <c r="K227" i="2" s="1"/>
  <c r="K228" i="2" s="1"/>
  <c r="K229" i="2" s="1"/>
  <c r="K230" i="2" s="1"/>
  <c r="K231" i="2" s="1"/>
  <c r="K232" i="2" s="1"/>
  <c r="K233" i="2" s="1"/>
  <c r="K234" i="2" s="1"/>
  <c r="K235" i="2" s="1"/>
  <c r="K236" i="2" s="1"/>
  <c r="K237" i="2" s="1"/>
  <c r="K238" i="2" s="1"/>
  <c r="K239" i="2" s="1"/>
  <c r="K240" i="2" s="1"/>
  <c r="K241" i="2" s="1"/>
  <c r="K242" i="2" s="1"/>
  <c r="K243" i="2" s="1"/>
  <c r="K244" i="2" s="1"/>
  <c r="K245" i="2" s="1"/>
  <c r="K246" i="2" s="1"/>
  <c r="K247" i="2" s="1"/>
  <c r="K248" i="2" s="1"/>
  <c r="K249" i="2" s="1"/>
  <c r="K250" i="2" s="1"/>
  <c r="K251" i="2" s="1"/>
  <c r="K252" i="2" s="1"/>
  <c r="K253" i="2" s="1"/>
  <c r="K254" i="2" s="1"/>
  <c r="K255" i="2" s="1"/>
  <c r="K256" i="2" s="1"/>
  <c r="K257" i="2" s="1"/>
  <c r="K258" i="2" s="1"/>
  <c r="K259" i="2" s="1"/>
  <c r="K260" i="2" s="1"/>
  <c r="K261" i="2" s="1"/>
  <c r="K262" i="2" s="1"/>
  <c r="K263" i="2" s="1"/>
  <c r="K264" i="2" s="1"/>
  <c r="K265" i="2" s="1"/>
  <c r="K266" i="2" s="1"/>
  <c r="K267" i="2" s="1"/>
  <c r="K268" i="2" s="1"/>
  <c r="K269" i="2" s="1"/>
  <c r="K270" i="2" s="1"/>
  <c r="K271" i="2" s="1"/>
  <c r="K272" i="2" s="1"/>
  <c r="K273" i="2" s="1"/>
  <c r="K274" i="2" s="1"/>
  <c r="K275" i="2" s="1"/>
  <c r="K276" i="2" s="1"/>
  <c r="K277" i="2" s="1"/>
  <c r="K278" i="2" s="1"/>
  <c r="K279" i="2" s="1"/>
  <c r="K280" i="2" s="1"/>
  <c r="K281" i="2" s="1"/>
  <c r="K282" i="2" s="1"/>
  <c r="K283" i="2" s="1"/>
  <c r="K284" i="2" s="1"/>
  <c r="K285" i="2" s="1"/>
  <c r="K286" i="2" s="1"/>
  <c r="K287" i="2" s="1"/>
  <c r="K288" i="2" s="1"/>
  <c r="K289" i="2" s="1"/>
  <c r="K290" i="2" s="1"/>
  <c r="K291" i="2" s="1"/>
  <c r="K292" i="2" s="1"/>
  <c r="K293" i="2" s="1"/>
  <c r="K294" i="2" s="1"/>
  <c r="K295" i="2" s="1"/>
  <c r="K296" i="2" s="1"/>
  <c r="K297" i="2" s="1"/>
  <c r="K298" i="2" s="1"/>
  <c r="K299" i="2" s="1"/>
  <c r="K300" i="2" s="1"/>
  <c r="K301" i="2" s="1"/>
  <c r="K302" i="2" s="1"/>
  <c r="K303" i="2" s="1"/>
  <c r="AA57" i="2"/>
  <c r="J304" i="2"/>
  <c r="Z36" i="2"/>
  <c r="L1438" i="8" l="1"/>
  <c r="L1439" i="8" s="1"/>
  <c r="L1440" i="8" s="1"/>
  <c r="L1441" i="8" s="1"/>
  <c r="L1442" i="8" s="1"/>
  <c r="L1443" i="8" s="1"/>
  <c r="L1444" i="8" s="1"/>
  <c r="L1445" i="8" s="1"/>
  <c r="L1446" i="8" s="1"/>
  <c r="L1447" i="8" s="1"/>
  <c r="L1448" i="8" s="1"/>
  <c r="L1449" i="8" s="1"/>
  <c r="L1450" i="8" s="1"/>
  <c r="L1451" i="8" s="1"/>
  <c r="L1452" i="8" s="1"/>
  <c r="L1453" i="8" s="1"/>
  <c r="L1454" i="8" s="1"/>
  <c r="L1455" i="8" s="1"/>
  <c r="L1456" i="8" s="1"/>
  <c r="L1457" i="8" s="1"/>
  <c r="L1458" i="8" s="1"/>
  <c r="L1459" i="8" s="1"/>
  <c r="L1460" i="8" s="1"/>
  <c r="L1461" i="8" s="1"/>
  <c r="L1462" i="8" s="1"/>
  <c r="L1463" i="8" s="1"/>
  <c r="L1464" i="8" s="1"/>
  <c r="L1465" i="8" s="1"/>
  <c r="L1466" i="8" s="1"/>
  <c r="L1467" i="8" s="1"/>
  <c r="L1468" i="8" s="1"/>
  <c r="L1469" i="8" s="1"/>
  <c r="L1470" i="8" s="1"/>
  <c r="L1471" i="8" s="1"/>
  <c r="L1472" i="8" s="1"/>
  <c r="L1473" i="8" s="1"/>
  <c r="L1474" i="8" s="1"/>
  <c r="L1475" i="8" s="1"/>
  <c r="L1476" i="8" s="1"/>
  <c r="L1477" i="8" s="1"/>
  <c r="L1478" i="8" s="1"/>
  <c r="L1479" i="8" s="1"/>
  <c r="L1480" i="8" s="1"/>
  <c r="L1481" i="8" s="1"/>
  <c r="L1482" i="8" s="1"/>
  <c r="L1483" i="8" s="1"/>
  <c r="L1484" i="8" s="1"/>
  <c r="L1485" i="8" s="1"/>
  <c r="L1486" i="8" s="1"/>
  <c r="L1487" i="8" s="1"/>
  <c r="L1488" i="8" s="1"/>
  <c r="L1489" i="8" s="1"/>
  <c r="L1490" i="8" s="1"/>
  <c r="L1491" i="8" s="1"/>
  <c r="L1492" i="8" s="1"/>
  <c r="L1493" i="8" s="1"/>
  <c r="L1494" i="8" s="1"/>
  <c r="L1495" i="8" s="1"/>
  <c r="L1496" i="8" s="1"/>
  <c r="L1497" i="8" s="1"/>
  <c r="L1498" i="8" s="1"/>
  <c r="L1499" i="8" s="1"/>
  <c r="L1500" i="8" s="1"/>
  <c r="L1501" i="8" s="1"/>
  <c r="L1502" i="8" s="1"/>
  <c r="L1503" i="8" s="1"/>
  <c r="L1504" i="8" s="1"/>
  <c r="L1505" i="8" s="1"/>
  <c r="L1506" i="8" s="1"/>
  <c r="L1507" i="8" s="1"/>
  <c r="L1508" i="8" s="1"/>
  <c r="L1509" i="8" s="1"/>
  <c r="L1510" i="8" s="1"/>
  <c r="L1511" i="8" s="1"/>
  <c r="L1512" i="8" s="1"/>
  <c r="L1513" i="8" s="1"/>
  <c r="L1514" i="8" s="1"/>
  <c r="L1515" i="8" s="1"/>
  <c r="L1516" i="8" s="1"/>
  <c r="L1517" i="8" s="1"/>
  <c r="L1518" i="8" s="1"/>
  <c r="L1519" i="8" s="1"/>
  <c r="L1520" i="8" s="1"/>
  <c r="L1521" i="8" s="1"/>
  <c r="L1522" i="8" s="1"/>
  <c r="L1523" i="8" s="1"/>
  <c r="L1524" i="8" s="1"/>
  <c r="L1525" i="8" s="1"/>
  <c r="L1526" i="8" s="1"/>
  <c r="L1527" i="8" s="1"/>
  <c r="L1528" i="8" s="1"/>
  <c r="L1529" i="8" s="1"/>
  <c r="L1530" i="8" s="1"/>
  <c r="L1531" i="8" s="1"/>
  <c r="L1532" i="8" s="1"/>
  <c r="L1533" i="8" s="1"/>
  <c r="L1534" i="8" s="1"/>
  <c r="L1535" i="8" s="1"/>
  <c r="L1536" i="8" s="1"/>
  <c r="L1537" i="8" s="1"/>
  <c r="L1538" i="8" s="1"/>
  <c r="L1539" i="8" s="1"/>
  <c r="L1540" i="8" s="1"/>
  <c r="L1541" i="8" s="1"/>
  <c r="L1542" i="8" s="1"/>
  <c r="L1543" i="8" s="1"/>
  <c r="L1544" i="8" s="1"/>
  <c r="L1545" i="8" s="1"/>
  <c r="L1546" i="8" s="1"/>
  <c r="L1547" i="8" s="1"/>
  <c r="L1548" i="8" s="1"/>
  <c r="L1549" i="8" s="1"/>
  <c r="L1550" i="8" s="1"/>
  <c r="L1551" i="8" s="1"/>
  <c r="L1552" i="8" s="1"/>
  <c r="L1553" i="8" s="1"/>
  <c r="L1554" i="8" s="1"/>
  <c r="L1555" i="8" s="1"/>
  <c r="L1556" i="8" s="1"/>
  <c r="L1557" i="8" s="1"/>
  <c r="L1558" i="8" s="1"/>
  <c r="L1559" i="8" s="1"/>
  <c r="L1560" i="8" s="1"/>
  <c r="L1561" i="8" s="1"/>
  <c r="L1562" i="8" s="1"/>
  <c r="L1563" i="8" s="1"/>
  <c r="L1564" i="8" s="1"/>
  <c r="L1565" i="8" s="1"/>
  <c r="L1566" i="8" s="1"/>
  <c r="L1567" i="8" s="1"/>
  <c r="L1568" i="8" s="1"/>
  <c r="L1569" i="8" s="1"/>
  <c r="L1570" i="8" s="1"/>
  <c r="L1571" i="8" s="1"/>
  <c r="L1572" i="8" s="1"/>
  <c r="L1573" i="8" s="1"/>
  <c r="L1574" i="8" s="1"/>
  <c r="L1575" i="8" s="1"/>
  <c r="L1576" i="8" s="1"/>
  <c r="L1577" i="8" s="1"/>
  <c r="L1578" i="8" s="1"/>
  <c r="L1579" i="8" s="1"/>
  <c r="L1580" i="8" s="1"/>
  <c r="L1581" i="8" s="1"/>
  <c r="L1582" i="8" s="1"/>
  <c r="L1583" i="8" s="1"/>
  <c r="L1584" i="8" s="1"/>
  <c r="L1585" i="8" s="1"/>
  <c r="L1586" i="8" s="1"/>
  <c r="L1587" i="8" s="1"/>
  <c r="L1588" i="8" s="1"/>
  <c r="L1589" i="8" s="1"/>
  <c r="L1590" i="8" s="1"/>
  <c r="L1591" i="8" s="1"/>
  <c r="L1592" i="8" s="1"/>
  <c r="L1593" i="8" s="1"/>
  <c r="L1594" i="8" s="1"/>
  <c r="L1595" i="8" s="1"/>
  <c r="L1596" i="8" s="1"/>
  <c r="L1597" i="8" s="1"/>
  <c r="L1598" i="8" s="1"/>
  <c r="L1599" i="8" s="1"/>
  <c r="L1600" i="8" s="1"/>
  <c r="L1601" i="8" s="1"/>
  <c r="L1602" i="8" s="1"/>
  <c r="L1603" i="8" s="1"/>
  <c r="L1604" i="8" s="1"/>
  <c r="L1605" i="8" s="1"/>
  <c r="L1606" i="8" s="1"/>
  <c r="L1607" i="8" s="1"/>
  <c r="L1608" i="8" s="1"/>
  <c r="L1609" i="8" s="1"/>
  <c r="L1610" i="8" s="1"/>
  <c r="L1611" i="8" s="1"/>
  <c r="L1612" i="8" s="1"/>
  <c r="L1613" i="8" s="1"/>
  <c r="L1614" i="8" s="1"/>
  <c r="L1615" i="8" s="1"/>
  <c r="L1616" i="8" s="1"/>
  <c r="L1617" i="8" s="1"/>
  <c r="L1618" i="8" s="1"/>
  <c r="L1619" i="8" s="1"/>
  <c r="L1620" i="8" s="1"/>
  <c r="K304" i="2"/>
  <c r="K305" i="2" s="1"/>
  <c r="K306" i="2" s="1"/>
  <c r="K307" i="2" s="1"/>
  <c r="K308" i="2" s="1"/>
  <c r="K309" i="2" s="1"/>
  <c r="K310" i="2" s="1"/>
  <c r="K311" i="2" s="1"/>
  <c r="K312" i="2" s="1"/>
  <c r="K313" i="2" s="1"/>
  <c r="K314" i="2" s="1"/>
  <c r="K315" i="2" s="1"/>
  <c r="K316" i="2" s="1"/>
  <c r="K317" i="2" s="1"/>
  <c r="K318" i="2" s="1"/>
  <c r="K319" i="2" s="1"/>
  <c r="K320" i="2" s="1"/>
  <c r="K321" i="2" s="1"/>
  <c r="K322" i="2" s="1"/>
  <c r="K323" i="2" s="1"/>
  <c r="K324" i="2" s="1"/>
  <c r="K325" i="2" s="1"/>
  <c r="K326" i="2" s="1"/>
  <c r="K327" i="2" s="1"/>
  <c r="K328" i="2" s="1"/>
  <c r="K329" i="2" s="1"/>
  <c r="K330" i="2" s="1"/>
  <c r="K331" i="2" s="1"/>
  <c r="K332" i="2" s="1"/>
  <c r="K333" i="2" s="1"/>
  <c r="K334" i="2" s="1"/>
  <c r="K335" i="2" s="1"/>
  <c r="K336" i="2" s="1"/>
  <c r="K337" i="2" s="1"/>
  <c r="K338" i="2" s="1"/>
  <c r="K339" i="2" s="1"/>
  <c r="K340" i="2" s="1"/>
  <c r="K341" i="2" s="1"/>
  <c r="K342" i="2" s="1"/>
  <c r="K343" i="2" s="1"/>
  <c r="K344" i="2" s="1"/>
  <c r="K345" i="2" s="1"/>
  <c r="K346" i="2" s="1"/>
  <c r="K347" i="2" s="1"/>
  <c r="K348" i="2" s="1"/>
  <c r="K349" i="2" s="1"/>
  <c r="K350" i="2" s="1"/>
  <c r="K351" i="2" s="1"/>
  <c r="K352" i="2" s="1"/>
  <c r="K353" i="2" s="1"/>
  <c r="K354" i="2" s="1"/>
  <c r="K355" i="2" s="1"/>
  <c r="K356" i="2" s="1"/>
  <c r="K357" i="2" s="1"/>
  <c r="K358" i="2" s="1"/>
  <c r="K359" i="2" s="1"/>
  <c r="K360" i="2" s="1"/>
  <c r="K361" i="2" s="1"/>
  <c r="K362" i="2" s="1"/>
  <c r="K363" i="2" s="1"/>
  <c r="K364" i="2" s="1"/>
  <c r="K365" i="2" s="1"/>
  <c r="K366" i="2" s="1"/>
  <c r="K367" i="2" s="1"/>
  <c r="K368" i="2" s="1"/>
  <c r="K369" i="2" s="1"/>
  <c r="K370" i="2" s="1"/>
  <c r="K371" i="2" s="1"/>
  <c r="K372" i="2" s="1"/>
  <c r="K373" i="2" s="1"/>
  <c r="K374" i="2" s="1"/>
  <c r="K375" i="2" s="1"/>
  <c r="K376" i="2" s="1"/>
  <c r="K377" i="2" s="1"/>
  <c r="K378" i="2" s="1"/>
  <c r="K379" i="2" s="1"/>
  <c r="K380" i="2" s="1"/>
  <c r="K381" i="2" s="1"/>
  <c r="K382" i="2" s="1"/>
  <c r="K383" i="2" s="1"/>
  <c r="K384" i="2" s="1"/>
  <c r="K385" i="2" s="1"/>
  <c r="K386" i="2" s="1"/>
  <c r="K387" i="2" s="1"/>
  <c r="K388" i="2" s="1"/>
  <c r="K389" i="2" s="1"/>
  <c r="K390" i="2" s="1"/>
  <c r="K391" i="2" s="1"/>
  <c r="K392" i="2" s="1"/>
  <c r="K393" i="2" s="1"/>
  <c r="K394" i="2" s="1"/>
  <c r="K395" i="2" s="1"/>
  <c r="K396" i="2" s="1"/>
  <c r="K397" i="2" s="1"/>
  <c r="K398" i="2" s="1"/>
  <c r="K399" i="2" s="1"/>
  <c r="K400" i="2" s="1"/>
  <c r="K401" i="2" s="1"/>
  <c r="K402" i="2" s="1"/>
  <c r="K403" i="2" s="1"/>
  <c r="K404" i="2" s="1"/>
  <c r="K405" i="2" s="1"/>
  <c r="K406" i="2" s="1"/>
  <c r="K407" i="2" s="1"/>
  <c r="K408" i="2" s="1"/>
  <c r="K409" i="2" s="1"/>
  <c r="K410" i="2" s="1"/>
  <c r="K411" i="2" s="1"/>
  <c r="K412" i="2" s="1"/>
  <c r="K413" i="2" s="1"/>
  <c r="K414" i="2" s="1"/>
  <c r="K415" i="2" s="1"/>
  <c r="K416" i="2" s="1"/>
  <c r="K417" i="2" s="1"/>
  <c r="K418" i="2" s="1"/>
  <c r="K419" i="2" s="1"/>
  <c r="K420" i="2" s="1"/>
  <c r="K421" i="2" s="1"/>
  <c r="K422" i="2" s="1"/>
  <c r="K423" i="2" s="1"/>
  <c r="K424" i="2" s="1"/>
  <c r="K425" i="2" s="1"/>
  <c r="K426" i="2" s="1"/>
  <c r="K427" i="2" s="1"/>
  <c r="K428" i="2" s="1"/>
  <c r="K429" i="2" s="1"/>
  <c r="K430" i="2" s="1"/>
  <c r="K431" i="2" s="1"/>
  <c r="K432" i="2" s="1"/>
  <c r="K433" i="2" s="1"/>
  <c r="K434" i="2" s="1"/>
  <c r="K435" i="2" s="1"/>
  <c r="K436" i="2" s="1"/>
  <c r="K437" i="2" s="1"/>
  <c r="K438" i="2" s="1"/>
  <c r="K439" i="2" s="1"/>
  <c r="K440" i="2" s="1"/>
  <c r="K441" i="2" s="1"/>
  <c r="K442" i="2" s="1"/>
  <c r="K443" i="2" s="1"/>
  <c r="K444" i="2" s="1"/>
  <c r="K445" i="2" s="1"/>
  <c r="K446" i="2" s="1"/>
  <c r="K447" i="2" s="1"/>
  <c r="K448" i="2" s="1"/>
  <c r="K449" i="2" s="1"/>
  <c r="K450" i="2" s="1"/>
  <c r="K451" i="2" s="1"/>
  <c r="K452" i="2" s="1"/>
  <c r="K453" i="2" s="1"/>
  <c r="K454" i="2" s="1"/>
  <c r="K455" i="2" s="1"/>
  <c r="K456" i="2" s="1"/>
  <c r="K457" i="2" s="1"/>
  <c r="K458" i="2" s="1"/>
  <c r="K459" i="2" s="1"/>
  <c r="K460" i="2" s="1"/>
  <c r="K461" i="2" s="1"/>
  <c r="K462" i="2" s="1"/>
  <c r="K463" i="2" s="1"/>
  <c r="K464" i="2" s="1"/>
  <c r="K465" i="2" s="1"/>
  <c r="K466" i="2" s="1"/>
  <c r="K467" i="2" s="1"/>
  <c r="K468" i="2" s="1"/>
  <c r="K469" i="2" s="1"/>
  <c r="K470" i="2" s="1"/>
  <c r="K471" i="2" s="1"/>
  <c r="K472" i="2" s="1"/>
  <c r="K473" i="2" s="1"/>
  <c r="K474" i="2" s="1"/>
  <c r="K475" i="2" s="1"/>
  <c r="K476" i="2" s="1"/>
  <c r="K477" i="2" s="1"/>
  <c r="K478" i="2" s="1"/>
  <c r="K479" i="2" s="1"/>
  <c r="K480" i="2" s="1"/>
  <c r="K481" i="2" s="1"/>
  <c r="K482" i="2" s="1"/>
  <c r="K483" i="2" s="1"/>
  <c r="K484" i="2" s="1"/>
  <c r="K485" i="2" s="1"/>
  <c r="K486" i="2" s="1"/>
  <c r="K487" i="2" s="1"/>
  <c r="K488" i="2" s="1"/>
  <c r="K489" i="2" s="1"/>
  <c r="K490" i="2" s="1"/>
  <c r="K491" i="2" s="1"/>
  <c r="K492" i="2" s="1"/>
  <c r="K493" i="2" s="1"/>
  <c r="K494" i="2" s="1"/>
  <c r="K495" i="2" s="1"/>
  <c r="K496" i="2" s="1"/>
  <c r="K497" i="2" s="1"/>
  <c r="K498" i="2" s="1"/>
  <c r="K499" i="2" s="1"/>
  <c r="K500" i="2" s="1"/>
  <c r="K501" i="2" s="1"/>
  <c r="K502" i="2" s="1"/>
  <c r="K503" i="2" s="1"/>
  <c r="K504" i="2" s="1"/>
  <c r="K505" i="2" s="1"/>
  <c r="K506" i="2" s="1"/>
  <c r="K507" i="2" s="1"/>
  <c r="K508" i="2" s="1"/>
  <c r="K509" i="2" s="1"/>
  <c r="K510" i="2" s="1"/>
  <c r="K511" i="2" s="1"/>
  <c r="K512" i="2" s="1"/>
  <c r="K513" i="2" s="1"/>
  <c r="K514" i="2" s="1"/>
  <c r="K515" i="2" s="1"/>
  <c r="K516" i="2" s="1"/>
  <c r="K517" i="2" s="1"/>
  <c r="K518" i="2" s="1"/>
  <c r="K519" i="2" s="1"/>
  <c r="K520" i="2" s="1"/>
  <c r="K521" i="2" s="1"/>
  <c r="K522" i="2" s="1"/>
  <c r="K523" i="2" s="1"/>
  <c r="K524" i="2" s="1"/>
  <c r="K525" i="2" s="1"/>
  <c r="K526" i="2" s="1"/>
  <c r="K527" i="2" s="1"/>
  <c r="K528" i="2" s="1"/>
  <c r="K529" i="2" s="1"/>
  <c r="K530" i="2" s="1"/>
  <c r="K531" i="2" s="1"/>
  <c r="K532" i="2" s="1"/>
  <c r="K533" i="2" s="1"/>
  <c r="K534" i="2" s="1"/>
  <c r="K535" i="2" s="1"/>
  <c r="K536" i="2" s="1"/>
  <c r="K537" i="2" s="1"/>
  <c r="K538" i="2" s="1"/>
  <c r="K539" i="2" s="1"/>
  <c r="K540" i="2" s="1"/>
  <c r="K541" i="2" s="1"/>
  <c r="K542" i="2" s="1"/>
  <c r="K543" i="2" s="1"/>
  <c r="K544" i="2" s="1"/>
  <c r="K545" i="2" s="1"/>
  <c r="K546" i="2" s="1"/>
  <c r="K547" i="2" s="1"/>
  <c r="K548" i="2" s="1"/>
  <c r="K549" i="2" s="1"/>
  <c r="K550" i="2" s="1"/>
  <c r="K551" i="2" s="1"/>
  <c r="K552" i="2" s="1"/>
  <c r="K553" i="2" s="1"/>
  <c r="K554" i="2" s="1"/>
  <c r="K555" i="2" s="1"/>
  <c r="K556" i="2" s="1"/>
  <c r="K557" i="2" s="1"/>
  <c r="K558" i="2" s="1"/>
  <c r="K559" i="2" s="1"/>
  <c r="K560" i="2" s="1"/>
  <c r="K561" i="2" s="1"/>
  <c r="K562" i="2" s="1"/>
  <c r="K563" i="2" s="1"/>
  <c r="K564" i="2" s="1"/>
  <c r="K565" i="2" s="1"/>
  <c r="K566" i="2" s="1"/>
  <c r="K567" i="2" s="1"/>
  <c r="K568" i="2" s="1"/>
  <c r="K569" i="2" s="1"/>
  <c r="K570" i="2" s="1"/>
  <c r="K571" i="2" s="1"/>
  <c r="K572" i="2" s="1"/>
  <c r="K573" i="2" s="1"/>
  <c r="K574" i="2" s="1"/>
  <c r="K575" i="2" s="1"/>
  <c r="K576" i="2" s="1"/>
  <c r="K577" i="2" s="1"/>
  <c r="K578" i="2" s="1"/>
  <c r="K579" i="2" s="1"/>
  <c r="K580" i="2" s="1"/>
  <c r="K581" i="2" s="1"/>
  <c r="K582" i="2" s="1"/>
  <c r="K583" i="2" s="1"/>
  <c r="K584" i="2" s="1"/>
  <c r="K585" i="2" s="1"/>
  <c r="K586" i="2" s="1"/>
  <c r="K587" i="2" s="1"/>
  <c r="K588" i="2" s="1"/>
  <c r="K589" i="2" s="1"/>
  <c r="K590" i="2" s="1"/>
  <c r="K591" i="2" s="1"/>
  <c r="K592" i="2" s="1"/>
  <c r="K593" i="2" s="1"/>
  <c r="K594" i="2" s="1"/>
  <c r="K595" i="2" s="1"/>
  <c r="K596" i="2" s="1"/>
  <c r="K597" i="2" s="1"/>
  <c r="K598" i="2" s="1"/>
  <c r="K599" i="2" s="1"/>
  <c r="K600" i="2" s="1"/>
  <c r="K601" i="2" s="1"/>
  <c r="K602" i="2" s="1"/>
  <c r="K603" i="2" s="1"/>
  <c r="K604" i="2" s="1"/>
  <c r="K605" i="2" s="1"/>
  <c r="K606" i="2" s="1"/>
  <c r="K607" i="2" s="1"/>
  <c r="K608" i="2" s="1"/>
  <c r="K609" i="2" s="1"/>
  <c r="K610" i="2" s="1"/>
  <c r="K611" i="2" s="1"/>
  <c r="K612" i="2" s="1"/>
  <c r="K613" i="2" s="1"/>
  <c r="K614" i="2" s="1"/>
  <c r="K615" i="2" s="1"/>
  <c r="K616" i="2" s="1"/>
  <c r="K617" i="2" s="1"/>
  <c r="K618" i="2" s="1"/>
  <c r="K619" i="2" s="1"/>
  <c r="K620" i="2" s="1"/>
  <c r="K621" i="2" s="1"/>
  <c r="K622" i="2" s="1"/>
  <c r="K623" i="2" s="1"/>
  <c r="K624" i="2" s="1"/>
  <c r="K625" i="2" s="1"/>
  <c r="K626" i="2" s="1"/>
  <c r="K627" i="2" s="1"/>
  <c r="K628" i="2" s="1"/>
  <c r="K629" i="2" s="1"/>
  <c r="K630" i="2" s="1"/>
  <c r="K631" i="2" s="1"/>
  <c r="K632" i="2" s="1"/>
  <c r="K633" i="2" s="1"/>
  <c r="K634" i="2" s="1"/>
  <c r="K635" i="2" s="1"/>
  <c r="K636" i="2" s="1"/>
  <c r="K637" i="2" s="1"/>
  <c r="K638" i="2" s="1"/>
  <c r="K639" i="2" s="1"/>
  <c r="K640" i="2" s="1"/>
  <c r="K641" i="2" s="1"/>
  <c r="K642" i="2" s="1"/>
  <c r="K643" i="2" s="1"/>
  <c r="K644" i="2" s="1"/>
  <c r="K645" i="2" s="1"/>
  <c r="K646" i="2" s="1"/>
  <c r="K647" i="2" s="1"/>
  <c r="K648" i="2" s="1"/>
  <c r="K649" i="2" s="1"/>
  <c r="K650" i="2" s="1"/>
  <c r="K651" i="2" s="1"/>
  <c r="K652" i="2" s="1"/>
  <c r="K653" i="2" s="1"/>
  <c r="K654" i="2" s="1"/>
  <c r="K655" i="2" s="1"/>
  <c r="K656" i="2" s="1"/>
  <c r="K657" i="2" s="1"/>
  <c r="K658" i="2" s="1"/>
  <c r="K659" i="2" s="1"/>
  <c r="K660" i="2" s="1"/>
  <c r="K661" i="2" s="1"/>
  <c r="K662" i="2" s="1"/>
  <c r="K663" i="2" s="1"/>
  <c r="K664" i="2" s="1"/>
  <c r="K665" i="2" s="1"/>
  <c r="K666" i="2" s="1"/>
  <c r="K667" i="2" s="1"/>
  <c r="K668" i="2" s="1"/>
  <c r="K669" i="2" s="1"/>
  <c r="K670" i="2" s="1"/>
  <c r="K671" i="2" s="1"/>
  <c r="K672" i="2" s="1"/>
  <c r="K673" i="2" s="1"/>
  <c r="K674" i="2" s="1"/>
  <c r="K675" i="2" s="1"/>
  <c r="K676" i="2" s="1"/>
  <c r="K677" i="2" s="1"/>
  <c r="K678" i="2" s="1"/>
  <c r="K679" i="2" s="1"/>
  <c r="K680" i="2" s="1"/>
  <c r="K681" i="2" s="1"/>
  <c r="K682" i="2" s="1"/>
  <c r="K683" i="2" s="1"/>
  <c r="K684" i="2" s="1"/>
  <c r="K685" i="2" s="1"/>
  <c r="K686" i="2" s="1"/>
  <c r="K687" i="2" s="1"/>
  <c r="K688" i="2" s="1"/>
  <c r="K689" i="2" s="1"/>
  <c r="K690" i="2" s="1"/>
  <c r="K691" i="2" s="1"/>
  <c r="K692" i="2" s="1"/>
  <c r="K693" i="2" s="1"/>
  <c r="K694" i="2" s="1"/>
  <c r="K695" i="2" s="1"/>
  <c r="K696" i="2" s="1"/>
  <c r="K697" i="2" s="1"/>
  <c r="K698" i="2" s="1"/>
  <c r="K699" i="2" s="1"/>
  <c r="K700" i="2" s="1"/>
  <c r="K701" i="2" s="1"/>
  <c r="K702" i="2" s="1"/>
  <c r="K703" i="2" s="1"/>
  <c r="K704" i="2" s="1"/>
  <c r="K705" i="2" s="1"/>
  <c r="L112" i="2"/>
  <c r="L23" i="2"/>
  <c r="X36" i="2"/>
  <c r="Y36" i="2"/>
  <c r="AA36" i="2"/>
  <c r="L1621" i="8" l="1"/>
  <c r="L1622" i="8" s="1"/>
  <c r="L1623" i="8" s="1"/>
  <c r="L1624" i="8" s="1"/>
  <c r="L1625" i="8" s="1"/>
  <c r="L1626" i="8" s="1"/>
  <c r="L1627" i="8" s="1"/>
  <c r="L1628" i="8" s="1"/>
  <c r="L1629" i="8" s="1"/>
  <c r="L1630" i="8" s="1"/>
  <c r="L1631" i="8" s="1"/>
  <c r="L1632" i="8" s="1"/>
  <c r="L1633" i="8" s="1"/>
  <c r="L1634" i="8" s="1"/>
  <c r="L1635" i="8" s="1"/>
  <c r="L1636" i="8" s="1"/>
  <c r="L1637" i="8" s="1"/>
  <c r="L1638" i="8" s="1"/>
  <c r="L1639" i="8" s="1"/>
  <c r="L1640" i="8" s="1"/>
  <c r="L1641" i="8" s="1"/>
  <c r="L1642" i="8" s="1"/>
  <c r="L1643" i="8" s="1"/>
  <c r="K706" i="2"/>
  <c r="K707" i="2" s="1"/>
  <c r="K708" i="2" s="1"/>
  <c r="K709" i="2" s="1"/>
  <c r="K710" i="2" s="1"/>
  <c r="K711" i="2" s="1"/>
  <c r="K712" i="2" s="1"/>
  <c r="K713" i="2" s="1"/>
  <c r="K714" i="2" s="1"/>
  <c r="K715" i="2" s="1"/>
  <c r="K716" i="2" s="1"/>
  <c r="K717" i="2" s="1"/>
  <c r="K718" i="2" s="1"/>
  <c r="K719" i="2" s="1"/>
  <c r="K720" i="2" s="1"/>
  <c r="K721" i="2" s="1"/>
  <c r="K722" i="2" s="1"/>
  <c r="K723" i="2" s="1"/>
  <c r="K724" i="2" s="1"/>
  <c r="K725" i="2" s="1"/>
  <c r="K726" i="2" s="1"/>
  <c r="L617" i="2"/>
  <c r="L621" i="2"/>
  <c r="L625" i="2"/>
  <c r="L629" i="2"/>
  <c r="L633" i="2"/>
  <c r="L637" i="2"/>
  <c r="L641" i="2"/>
  <c r="L645" i="2"/>
  <c r="L649" i="2"/>
  <c r="L653" i="2"/>
  <c r="L657" i="2"/>
  <c r="L661" i="2"/>
  <c r="L665" i="2"/>
  <c r="L669" i="2"/>
  <c r="L673" i="2"/>
  <c r="L677" i="2"/>
  <c r="L681" i="2"/>
  <c r="L685" i="2"/>
  <c r="L689" i="2"/>
  <c r="L693" i="2"/>
  <c r="L697" i="2"/>
  <c r="L701" i="2"/>
  <c r="L705" i="2"/>
  <c r="L618" i="2"/>
  <c r="L622" i="2"/>
  <c r="L626" i="2"/>
  <c r="L630" i="2"/>
  <c r="L634" i="2"/>
  <c r="L638" i="2"/>
  <c r="L642" i="2"/>
  <c r="L646" i="2"/>
  <c r="L650" i="2"/>
  <c r="L654" i="2"/>
  <c r="L658" i="2"/>
  <c r="L662" i="2"/>
  <c r="L666" i="2"/>
  <c r="L670" i="2"/>
  <c r="L674" i="2"/>
  <c r="L678" i="2"/>
  <c r="L682" i="2"/>
  <c r="L686" i="2"/>
  <c r="L690" i="2"/>
  <c r="L694" i="2"/>
  <c r="L698" i="2"/>
  <c r="L702" i="2"/>
  <c r="L619" i="2"/>
  <c r="L623" i="2"/>
  <c r="L627" i="2"/>
  <c r="L631" i="2"/>
  <c r="L635" i="2"/>
  <c r="L639" i="2"/>
  <c r="L643" i="2"/>
  <c r="L647" i="2"/>
  <c r="L651" i="2"/>
  <c r="L655" i="2"/>
  <c r="L659" i="2"/>
  <c r="L663" i="2"/>
  <c r="L667" i="2"/>
  <c r="L671" i="2"/>
  <c r="L675" i="2"/>
  <c r="L679" i="2"/>
  <c r="L683" i="2"/>
  <c r="L687" i="2"/>
  <c r="L691" i="2"/>
  <c r="L695" i="2"/>
  <c r="L699" i="2"/>
  <c r="L703" i="2"/>
  <c r="L616" i="2"/>
  <c r="L620" i="2"/>
  <c r="L624" i="2"/>
  <c r="L628" i="2"/>
  <c r="L632" i="2"/>
  <c r="L636" i="2"/>
  <c r="L640" i="2"/>
  <c r="L644" i="2"/>
  <c r="L648" i="2"/>
  <c r="L652" i="2"/>
  <c r="L656" i="2"/>
  <c r="L660" i="2"/>
  <c r="L664" i="2"/>
  <c r="L668" i="2"/>
  <c r="L672" i="2"/>
  <c r="L676" i="2"/>
  <c r="L680" i="2"/>
  <c r="L684" i="2"/>
  <c r="L688" i="2"/>
  <c r="L692" i="2"/>
  <c r="L696" i="2"/>
  <c r="L700" i="2"/>
  <c r="L704" i="2"/>
  <c r="L503" i="2"/>
  <c r="L507" i="2"/>
  <c r="L511" i="2"/>
  <c r="L515" i="2"/>
  <c r="L519" i="2"/>
  <c r="L523" i="2"/>
  <c r="L527" i="2"/>
  <c r="L531" i="2"/>
  <c r="L535" i="2"/>
  <c r="L539" i="2"/>
  <c r="L543" i="2"/>
  <c r="L547" i="2"/>
  <c r="L551" i="2"/>
  <c r="L555" i="2"/>
  <c r="L559" i="2"/>
  <c r="L563" i="2"/>
  <c r="L567" i="2"/>
  <c r="L571" i="2"/>
  <c r="L575" i="2"/>
  <c r="L579" i="2"/>
  <c r="L583" i="2"/>
  <c r="L587" i="2"/>
  <c r="L591" i="2"/>
  <c r="L595" i="2"/>
  <c r="L599" i="2"/>
  <c r="L603" i="2"/>
  <c r="L607" i="2"/>
  <c r="L611" i="2"/>
  <c r="L615" i="2"/>
  <c r="L504" i="2"/>
  <c r="L508" i="2"/>
  <c r="L512" i="2"/>
  <c r="L516" i="2"/>
  <c r="L520" i="2"/>
  <c r="L524" i="2"/>
  <c r="L528" i="2"/>
  <c r="L532" i="2"/>
  <c r="L536" i="2"/>
  <c r="L540" i="2"/>
  <c r="L544" i="2"/>
  <c r="L548" i="2"/>
  <c r="L552" i="2"/>
  <c r="L556" i="2"/>
  <c r="L560" i="2"/>
  <c r="L564" i="2"/>
  <c r="L568" i="2"/>
  <c r="L572" i="2"/>
  <c r="L576" i="2"/>
  <c r="L580" i="2"/>
  <c r="L584" i="2"/>
  <c r="L588" i="2"/>
  <c r="L592" i="2"/>
  <c r="L596" i="2"/>
  <c r="L600" i="2"/>
  <c r="L604" i="2"/>
  <c r="L608" i="2"/>
  <c r="L612" i="2"/>
  <c r="L505" i="2"/>
  <c r="L509" i="2"/>
  <c r="L513" i="2"/>
  <c r="L517" i="2"/>
  <c r="L521" i="2"/>
  <c r="L525" i="2"/>
  <c r="L529" i="2"/>
  <c r="L533" i="2"/>
  <c r="L537" i="2"/>
  <c r="L541" i="2"/>
  <c r="L545" i="2"/>
  <c r="L549" i="2"/>
  <c r="L553" i="2"/>
  <c r="L557" i="2"/>
  <c r="L561" i="2"/>
  <c r="L565" i="2"/>
  <c r="L569" i="2"/>
  <c r="L573" i="2"/>
  <c r="L577" i="2"/>
  <c r="L581" i="2"/>
  <c r="L585" i="2"/>
  <c r="L589" i="2"/>
  <c r="L593" i="2"/>
  <c r="L597" i="2"/>
  <c r="L601" i="2"/>
  <c r="L605" i="2"/>
  <c r="L609" i="2"/>
  <c r="L613" i="2"/>
  <c r="L506" i="2"/>
  <c r="L510" i="2"/>
  <c r="L514" i="2"/>
  <c r="L518" i="2"/>
  <c r="L522" i="2"/>
  <c r="L526" i="2"/>
  <c r="L530" i="2"/>
  <c r="L534" i="2"/>
  <c r="L538" i="2"/>
  <c r="L542" i="2"/>
  <c r="L546" i="2"/>
  <c r="L550" i="2"/>
  <c r="L554" i="2"/>
  <c r="L558" i="2"/>
  <c r="L562" i="2"/>
  <c r="L566" i="2"/>
  <c r="L570" i="2"/>
  <c r="L574" i="2"/>
  <c r="L578" i="2"/>
  <c r="L582" i="2"/>
  <c r="L586" i="2"/>
  <c r="L590" i="2"/>
  <c r="L594" i="2"/>
  <c r="L598" i="2"/>
  <c r="L602" i="2"/>
  <c r="L606" i="2"/>
  <c r="L610" i="2"/>
  <c r="L614" i="2"/>
  <c r="L127" i="2"/>
  <c r="L124" i="2"/>
  <c r="L140" i="2"/>
  <c r="L125" i="2"/>
  <c r="L141" i="2"/>
  <c r="L157" i="2"/>
  <c r="L173" i="2"/>
  <c r="L189" i="2"/>
  <c r="L143" i="2"/>
  <c r="L164" i="2"/>
  <c r="L186" i="2"/>
  <c r="L204" i="2"/>
  <c r="L220" i="2"/>
  <c r="L236" i="2"/>
  <c r="L138" i="2"/>
  <c r="L160" i="2"/>
  <c r="L182" i="2"/>
  <c r="L201" i="2"/>
  <c r="L217" i="2"/>
  <c r="L233" i="2"/>
  <c r="L130" i="2"/>
  <c r="L156" i="2"/>
  <c r="L178" i="2"/>
  <c r="L198" i="2"/>
  <c r="L214" i="2"/>
  <c r="L230" i="2"/>
  <c r="L118" i="2"/>
  <c r="L152" i="2"/>
  <c r="L174" i="2"/>
  <c r="L195" i="2"/>
  <c r="L211" i="2"/>
  <c r="L227" i="2"/>
  <c r="L243" i="2"/>
  <c r="L120" i="2"/>
  <c r="L121" i="2"/>
  <c r="L169" i="2"/>
  <c r="L135" i="2"/>
  <c r="L200" i="2"/>
  <c r="L126" i="2"/>
  <c r="L197" i="2"/>
  <c r="L114" i="2"/>
  <c r="L226" i="2"/>
  <c r="L168" i="2"/>
  <c r="L239" i="2"/>
  <c r="L115" i="2"/>
  <c r="L131" i="2"/>
  <c r="L128" i="2"/>
  <c r="L113" i="2"/>
  <c r="L129" i="2"/>
  <c r="L145" i="2"/>
  <c r="L161" i="2"/>
  <c r="L177" i="2"/>
  <c r="L193" i="2"/>
  <c r="L148" i="2"/>
  <c r="L170" i="2"/>
  <c r="L191" i="2"/>
  <c r="L208" i="2"/>
  <c r="L224" i="2"/>
  <c r="L240" i="2"/>
  <c r="L144" i="2"/>
  <c r="L166" i="2"/>
  <c r="L187" i="2"/>
  <c r="L205" i="2"/>
  <c r="L221" i="2"/>
  <c r="L237" i="2"/>
  <c r="L139" i="2"/>
  <c r="L162" i="2"/>
  <c r="L183" i="2"/>
  <c r="L202" i="2"/>
  <c r="L218" i="2"/>
  <c r="L234" i="2"/>
  <c r="L134" i="2"/>
  <c r="L158" i="2"/>
  <c r="L179" i="2"/>
  <c r="L199" i="2"/>
  <c r="L215" i="2"/>
  <c r="L231" i="2"/>
  <c r="L153" i="2"/>
  <c r="L180" i="2"/>
  <c r="L232" i="2"/>
  <c r="L155" i="2"/>
  <c r="L229" i="2"/>
  <c r="L172" i="2"/>
  <c r="L194" i="2"/>
  <c r="L147" i="2"/>
  <c r="L190" i="2"/>
  <c r="L223" i="2"/>
  <c r="L119" i="2"/>
  <c r="L116" i="2"/>
  <c r="L132" i="2"/>
  <c r="L117" i="2"/>
  <c r="L133" i="2"/>
  <c r="L149" i="2"/>
  <c r="L165" i="2"/>
  <c r="L181" i="2"/>
  <c r="L122" i="2"/>
  <c r="L154" i="2"/>
  <c r="L175" i="2"/>
  <c r="L196" i="2"/>
  <c r="L212" i="2"/>
  <c r="L228" i="2"/>
  <c r="L244" i="2"/>
  <c r="L150" i="2"/>
  <c r="L171" i="2"/>
  <c r="L192" i="2"/>
  <c r="L209" i="2"/>
  <c r="L225" i="2"/>
  <c r="L241" i="2"/>
  <c r="L146" i="2"/>
  <c r="L167" i="2"/>
  <c r="L188" i="2"/>
  <c r="L206" i="2"/>
  <c r="L222" i="2"/>
  <c r="L238" i="2"/>
  <c r="L142" i="2"/>
  <c r="L163" i="2"/>
  <c r="L184" i="2"/>
  <c r="L203" i="2"/>
  <c r="L219" i="2"/>
  <c r="L235" i="2"/>
  <c r="L123" i="2"/>
  <c r="L136" i="2"/>
  <c r="L137" i="2"/>
  <c r="L185" i="2"/>
  <c r="L159" i="2"/>
  <c r="L216" i="2"/>
  <c r="L176" i="2"/>
  <c r="L213" i="2"/>
  <c r="L151" i="2"/>
  <c r="L210" i="2"/>
  <c r="L242" i="2"/>
  <c r="L207" i="2"/>
  <c r="L3" i="2"/>
  <c r="L8" i="2"/>
  <c r="L10" i="2"/>
  <c r="L12" i="2"/>
  <c r="L16" i="2"/>
  <c r="L20" i="2"/>
  <c r="L27" i="2"/>
  <c r="L29" i="2"/>
  <c r="L35" i="2"/>
  <c r="L40" i="2"/>
  <c r="L43" i="2"/>
  <c r="L49" i="2"/>
  <c r="L53" i="2"/>
  <c r="L57" i="2"/>
  <c r="L61" i="2"/>
  <c r="L65" i="2"/>
  <c r="L69" i="2"/>
  <c r="L73" i="2"/>
  <c r="L77" i="2"/>
  <c r="L81" i="2"/>
  <c r="L85" i="2"/>
  <c r="L89" i="2"/>
  <c r="L93" i="2"/>
  <c r="L97" i="2"/>
  <c r="L101" i="2"/>
  <c r="L105" i="2"/>
  <c r="L109" i="2"/>
  <c r="L4" i="2"/>
  <c r="L5" i="2"/>
  <c r="L9" i="2"/>
  <c r="L11" i="2"/>
  <c r="L13" i="2"/>
  <c r="L17" i="2"/>
  <c r="L21" i="2"/>
  <c r="L28" i="2"/>
  <c r="L30" i="2"/>
  <c r="L36" i="2"/>
  <c r="L41" i="2"/>
  <c r="L44" i="2"/>
  <c r="L50" i="2"/>
  <c r="L54" i="2"/>
  <c r="L58" i="2"/>
  <c r="L62" i="2"/>
  <c r="L66" i="2"/>
  <c r="L70" i="2"/>
  <c r="L74" i="2"/>
  <c r="L78" i="2"/>
  <c r="L82" i="2"/>
  <c r="L86" i="2"/>
  <c r="L90" i="2"/>
  <c r="L94" i="2"/>
  <c r="L98" i="2"/>
  <c r="L102" i="2"/>
  <c r="L106" i="2"/>
  <c r="L110" i="2"/>
  <c r="L6" i="2"/>
  <c r="L14" i="2"/>
  <c r="L18" i="2"/>
  <c r="L22" i="2"/>
  <c r="L25" i="2"/>
  <c r="L31" i="2"/>
  <c r="L33" i="2"/>
  <c r="L37" i="2"/>
  <c r="L38" i="2"/>
  <c r="L42" i="2"/>
  <c r="L45" i="2"/>
  <c r="L47" i="2"/>
  <c r="L51" i="2"/>
  <c r="L55" i="2"/>
  <c r="L59" i="2"/>
  <c r="L63" i="2"/>
  <c r="L67" i="2"/>
  <c r="L71" i="2"/>
  <c r="L75" i="2"/>
  <c r="L79" i="2"/>
  <c r="L83" i="2"/>
  <c r="L87" i="2"/>
  <c r="L91" i="2"/>
  <c r="L95" i="2"/>
  <c r="L99" i="2"/>
  <c r="L103" i="2"/>
  <c r="L107" i="2"/>
  <c r="L111" i="2"/>
  <c r="L7" i="2"/>
  <c r="L15" i="2"/>
  <c r="L19" i="2"/>
  <c r="L24" i="2"/>
  <c r="L26" i="2"/>
  <c r="L32" i="2"/>
  <c r="L34" i="2"/>
  <c r="L39" i="2"/>
  <c r="L46" i="2"/>
  <c r="L48" i="2"/>
  <c r="L52" i="2"/>
  <c r="L56" i="2"/>
  <c r="L60" i="2"/>
  <c r="L64" i="2"/>
  <c r="L68" i="2"/>
  <c r="L72" i="2"/>
  <c r="L76" i="2"/>
  <c r="L80" i="2"/>
  <c r="L84" i="2"/>
  <c r="L88" i="2"/>
  <c r="L92" i="2"/>
  <c r="L96" i="2"/>
  <c r="L100" i="2"/>
  <c r="L104" i="2"/>
  <c r="L108" i="2"/>
  <c r="L1644" i="8" l="1"/>
  <c r="L1646" i="8" s="1"/>
  <c r="L1647" i="8" s="1"/>
  <c r="L1648" i="8" s="1"/>
  <c r="L1645" i="8"/>
  <c r="K727" i="2"/>
  <c r="L254" i="2"/>
  <c r="L270" i="2"/>
  <c r="L286" i="2"/>
  <c r="L302" i="2"/>
  <c r="L318" i="2"/>
  <c r="L334" i="2"/>
  <c r="L350" i="2"/>
  <c r="L366" i="2"/>
  <c r="L382" i="2"/>
  <c r="L259" i="2"/>
  <c r="L275" i="2"/>
  <c r="L291" i="2"/>
  <c r="L307" i="2"/>
  <c r="L323" i="2"/>
  <c r="L339" i="2"/>
  <c r="L355" i="2"/>
  <c r="L371" i="2"/>
  <c r="L248" i="2"/>
  <c r="L264" i="2"/>
  <c r="L280" i="2"/>
  <c r="L296" i="2"/>
  <c r="L312" i="2"/>
  <c r="L328" i="2"/>
  <c r="L344" i="2"/>
  <c r="L360" i="2"/>
  <c r="L376" i="2"/>
  <c r="L253" i="2"/>
  <c r="L269" i="2"/>
  <c r="L285" i="2"/>
  <c r="L301" i="2"/>
  <c r="L329" i="2"/>
  <c r="L317" i="2"/>
  <c r="L381" i="2"/>
  <c r="L369" i="2"/>
  <c r="L373" i="2"/>
  <c r="L266" i="2"/>
  <c r="L330" i="2"/>
  <c r="L362" i="2"/>
  <c r="L271" i="2"/>
  <c r="L335" i="2"/>
  <c r="L367" i="2"/>
  <c r="L276" i="2"/>
  <c r="L324" i="2"/>
  <c r="L356" i="2"/>
  <c r="L265" i="2"/>
  <c r="L297" i="2"/>
  <c r="L365" i="2"/>
  <c r="L357" i="2"/>
  <c r="L258" i="2"/>
  <c r="L274" i="2"/>
  <c r="L290" i="2"/>
  <c r="L306" i="2"/>
  <c r="L322" i="2"/>
  <c r="L338" i="2"/>
  <c r="L354" i="2"/>
  <c r="L370" i="2"/>
  <c r="L247" i="2"/>
  <c r="L263" i="2"/>
  <c r="L279" i="2"/>
  <c r="L295" i="2"/>
  <c r="L311" i="2"/>
  <c r="L327" i="2"/>
  <c r="L343" i="2"/>
  <c r="L359" i="2"/>
  <c r="L375" i="2"/>
  <c r="L252" i="2"/>
  <c r="L268" i="2"/>
  <c r="L284" i="2"/>
  <c r="L300" i="2"/>
  <c r="L316" i="2"/>
  <c r="L332" i="2"/>
  <c r="L348" i="2"/>
  <c r="L364" i="2"/>
  <c r="L380" i="2"/>
  <c r="L257" i="2"/>
  <c r="L273" i="2"/>
  <c r="L289" i="2"/>
  <c r="L305" i="2"/>
  <c r="L345" i="2"/>
  <c r="L333" i="2"/>
  <c r="L321" i="2"/>
  <c r="L325" i="2"/>
  <c r="L341" i="2"/>
  <c r="L250" i="2"/>
  <c r="L314" i="2"/>
  <c r="L378" i="2"/>
  <c r="L287" i="2"/>
  <c r="L319" i="2"/>
  <c r="L351" i="2"/>
  <c r="L260" i="2"/>
  <c r="L308" i="2"/>
  <c r="L340" i="2"/>
  <c r="L249" i="2"/>
  <c r="L313" i="2"/>
  <c r="L353" i="2"/>
  <c r="L246" i="2"/>
  <c r="L262" i="2"/>
  <c r="L278" i="2"/>
  <c r="L294" i="2"/>
  <c r="L310" i="2"/>
  <c r="L326" i="2"/>
  <c r="L342" i="2"/>
  <c r="L358" i="2"/>
  <c r="L374" i="2"/>
  <c r="L251" i="2"/>
  <c r="L267" i="2"/>
  <c r="L283" i="2"/>
  <c r="L299" i="2"/>
  <c r="L315" i="2"/>
  <c r="L331" i="2"/>
  <c r="L347" i="2"/>
  <c r="L363" i="2"/>
  <c r="L379" i="2"/>
  <c r="L256" i="2"/>
  <c r="L272" i="2"/>
  <c r="L288" i="2"/>
  <c r="L304" i="2"/>
  <c r="L320" i="2"/>
  <c r="L336" i="2"/>
  <c r="L352" i="2"/>
  <c r="L368" i="2"/>
  <c r="L245" i="2"/>
  <c r="L261" i="2"/>
  <c r="L277" i="2"/>
  <c r="L293" i="2"/>
  <c r="L309" i="2"/>
  <c r="L361" i="2"/>
  <c r="L349" i="2"/>
  <c r="L337" i="2"/>
  <c r="L282" i="2"/>
  <c r="L298" i="2"/>
  <c r="L346" i="2"/>
  <c r="L255" i="2"/>
  <c r="L303" i="2"/>
  <c r="L383" i="2"/>
  <c r="L292" i="2"/>
  <c r="L372" i="2"/>
  <c r="L281" i="2"/>
  <c r="L377" i="2"/>
  <c r="L1649" i="8" l="1"/>
  <c r="L1650" i="8" s="1"/>
  <c r="L1651" i="8" s="1"/>
  <c r="L1652" i="8" s="1"/>
  <c r="L1653" i="8" s="1"/>
  <c r="L1654" i="8" s="1"/>
  <c r="L1655" i="8" s="1"/>
  <c r="L1656" i="8" s="1"/>
  <c r="L1657" i="8" s="1"/>
  <c r="L1658" i="8" s="1"/>
  <c r="L1659" i="8" s="1"/>
  <c r="L1660" i="8" s="1"/>
  <c r="L1661" i="8" s="1"/>
  <c r="L1662" i="8" s="1"/>
  <c r="L1663" i="8" s="1"/>
  <c r="L1664" i="8" s="1"/>
  <c r="L1665" i="8" s="1"/>
  <c r="L1666" i="8" s="1"/>
  <c r="L1667" i="8" s="1"/>
  <c r="L1668" i="8" s="1"/>
  <c r="L1669" i="8" s="1"/>
  <c r="L1670" i="8" s="1"/>
  <c r="L1671" i="8" s="1"/>
  <c r="L1672" i="8" s="1"/>
  <c r="L1673" i="8" s="1"/>
  <c r="L1674" i="8" s="1"/>
  <c r="L1675" i="8" s="1"/>
  <c r="L1676" i="8" s="1"/>
  <c r="L1677" i="8" s="1"/>
  <c r="L1678" i="8" s="1"/>
  <c r="L1679" i="8" s="1"/>
  <c r="L1680" i="8" s="1"/>
  <c r="L1681" i="8" s="1"/>
  <c r="L1682" i="8" s="1"/>
  <c r="L1683" i="8" s="1"/>
  <c r="L1684" i="8" s="1"/>
  <c r="L1685" i="8" s="1"/>
  <c r="L1686" i="8" s="1"/>
  <c r="L1687" i="8" s="1"/>
  <c r="L1688" i="8" s="1"/>
  <c r="L1689" i="8" s="1"/>
  <c r="L1690" i="8" s="1"/>
  <c r="L1691" i="8" s="1"/>
  <c r="L1692" i="8" s="1"/>
  <c r="L1693" i="8" s="1"/>
  <c r="L1694" i="8" s="1"/>
  <c r="L1695" i="8" s="1"/>
  <c r="L1696" i="8" s="1"/>
  <c r="L1697" i="8" s="1"/>
  <c r="L1698" i="8" s="1"/>
  <c r="L1699" i="8" s="1"/>
  <c r="L1700" i="8" s="1"/>
  <c r="L1701" i="8" s="1"/>
  <c r="L1702" i="8" s="1"/>
  <c r="L1703" i="8" s="1"/>
  <c r="L1704" i="8" s="1"/>
  <c r="L1705" i="8" s="1"/>
  <c r="L1706" i="8" s="1"/>
  <c r="L1707" i="8" s="1"/>
  <c r="L1708" i="8" s="1"/>
  <c r="L1709" i="8" s="1"/>
  <c r="L1710" i="8" s="1"/>
  <c r="L1711" i="8" s="1"/>
  <c r="L1712" i="8" s="1"/>
  <c r="L1713" i="8" s="1"/>
  <c r="L1714" i="8" s="1"/>
  <c r="L1715" i="8" s="1"/>
  <c r="L1716" i="8" s="1"/>
  <c r="L1717" i="8" s="1"/>
  <c r="L1718" i="8" s="1"/>
  <c r="L1719" i="8" s="1"/>
  <c r="L1720" i="8" s="1"/>
  <c r="L1721" i="8" s="1"/>
  <c r="L1722" i="8" s="1"/>
  <c r="L1723" i="8" s="1"/>
  <c r="L1724" i="8" s="1"/>
  <c r="L1725" i="8" s="1"/>
  <c r="L1726" i="8" s="1"/>
  <c r="L1727" i="8" s="1"/>
  <c r="L1728" i="8" s="1"/>
  <c r="L1729" i="8" s="1"/>
  <c r="L1730" i="8" s="1"/>
  <c r="L1731" i="8" s="1"/>
  <c r="L1732" i="8" s="1"/>
  <c r="L1733" i="8" s="1"/>
  <c r="L1734" i="8" s="1"/>
  <c r="L1735" i="8" s="1"/>
  <c r="L1736" i="8" s="1"/>
  <c r="L1737" i="8" s="1"/>
  <c r="L1738" i="8" s="1"/>
  <c r="L1739" i="8" s="1"/>
  <c r="L1740" i="8" s="1"/>
  <c r="L1741" i="8" s="1"/>
  <c r="L1742" i="8" s="1"/>
  <c r="L1743" i="8" s="1"/>
  <c r="L1744" i="8" s="1"/>
  <c r="L1745" i="8" s="1"/>
  <c r="L1746" i="8" s="1"/>
  <c r="L1747" i="8" s="1"/>
  <c r="L1748" i="8" s="1"/>
  <c r="L1749" i="8" s="1"/>
  <c r="L1750" i="8" s="1"/>
  <c r="L1751" i="8" s="1"/>
  <c r="L1752" i="8" s="1"/>
  <c r="L1753" i="8" s="1"/>
  <c r="L1754" i="8" s="1"/>
  <c r="L1755" i="8" s="1"/>
  <c r="L1756" i="8" s="1"/>
  <c r="L1757" i="8" s="1"/>
  <c r="L1758" i="8" s="1"/>
  <c r="L1759" i="8" s="1"/>
  <c r="L1760" i="8" s="1"/>
  <c r="L1761" i="8" s="1"/>
  <c r="L1762" i="8" s="1"/>
  <c r="L1763" i="8" s="1"/>
  <c r="L1764" i="8" s="1"/>
  <c r="L1765" i="8" s="1"/>
  <c r="L1766" i="8" s="1"/>
  <c r="L1767" i="8" s="1"/>
  <c r="L1768" i="8" s="1"/>
  <c r="L1769" i="8" s="1"/>
  <c r="L1770" i="8" s="1"/>
  <c r="L1771" i="8" s="1"/>
  <c r="L1772" i="8" s="1"/>
  <c r="L1773" i="8" s="1"/>
  <c r="L1774" i="8" s="1"/>
  <c r="L1775" i="8" s="1"/>
  <c r="L1776" i="8" s="1"/>
  <c r="L1777" i="8" s="1"/>
  <c r="L1778" i="8" s="1"/>
  <c r="L1779" i="8" s="1"/>
  <c r="L1780" i="8" s="1"/>
  <c r="L1781" i="8" s="1"/>
  <c r="L1782" i="8" s="1"/>
  <c r="L1783" i="8" s="1"/>
  <c r="L1784" i="8" s="1"/>
  <c r="L1785" i="8" s="1"/>
  <c r="L1786" i="8" s="1"/>
  <c r="L1787" i="8" s="1"/>
  <c r="L1788" i="8" s="1"/>
  <c r="L1789" i="8" s="1"/>
  <c r="L1790" i="8" s="1"/>
  <c r="L1791" i="8" s="1"/>
  <c r="L1792" i="8" s="1"/>
  <c r="L1793" i="8" s="1"/>
  <c r="L1794" i="8" s="1"/>
  <c r="L1795" i="8" s="1"/>
  <c r="L1796" i="8" s="1"/>
  <c r="L1797" i="8" s="1"/>
  <c r="L1798" i="8" s="1"/>
  <c r="L1799" i="8" s="1"/>
  <c r="L1800" i="8" s="1"/>
  <c r="L1801" i="8" s="1"/>
  <c r="L1802" i="8" s="1"/>
  <c r="L1803" i="8" s="1"/>
  <c r="L1804" i="8" s="1"/>
  <c r="L1805" i="8" s="1"/>
  <c r="L1806" i="8" s="1"/>
  <c r="L1807" i="8" s="1"/>
  <c r="L1808" i="8" s="1"/>
  <c r="L1809" i="8" s="1"/>
  <c r="L1810" i="8" s="1"/>
  <c r="L1811" i="8" s="1"/>
  <c r="L1812" i="8" s="1"/>
  <c r="L1813" i="8" s="1"/>
  <c r="L1814" i="8" s="1"/>
  <c r="L1815" i="8" s="1"/>
  <c r="L1816" i="8" s="1"/>
  <c r="L1817" i="8" s="1"/>
  <c r="L1818" i="8" s="1"/>
  <c r="L1819" i="8" s="1"/>
  <c r="L1820" i="8" s="1"/>
  <c r="L1821" i="8" s="1"/>
  <c r="L1822" i="8" s="1"/>
  <c r="L1823" i="8" s="1"/>
  <c r="L1824" i="8" s="1"/>
  <c r="L1825" i="8" s="1"/>
  <c r="L1826" i="8" s="1"/>
  <c r="L1827" i="8" s="1"/>
  <c r="L1828" i="8" s="1"/>
  <c r="L1829" i="8" s="1"/>
  <c r="L1830" i="8" s="1"/>
  <c r="L1831" i="8" s="1"/>
  <c r="L1832" i="8" s="1"/>
  <c r="L1833" i="8" s="1"/>
  <c r="L1834" i="8" s="1"/>
  <c r="L1835" i="8" s="1"/>
  <c r="L1836" i="8" s="1"/>
  <c r="L1837" i="8" s="1"/>
  <c r="L1838" i="8" s="1"/>
  <c r="L1839" i="8" s="1"/>
  <c r="L1840" i="8" s="1"/>
  <c r="L1841" i="8" s="1"/>
  <c r="L1842" i="8" s="1"/>
  <c r="L1843" i="8" s="1"/>
  <c r="L1844" i="8" s="1"/>
  <c r="L1845" i="8" s="1"/>
  <c r="L1846" i="8" s="1"/>
  <c r="L1847" i="8" s="1"/>
  <c r="L1848" i="8" s="1"/>
  <c r="L1849" i="8" s="1"/>
  <c r="L1850" i="8" s="1"/>
  <c r="L1851" i="8" s="1"/>
  <c r="L1852" i="8" s="1"/>
  <c r="L1853" i="8" s="1"/>
  <c r="L1854" i="8" s="1"/>
  <c r="L1855" i="8" s="1"/>
  <c r="L1856" i="8" s="1"/>
  <c r="L1857" i="8" s="1"/>
  <c r="L1858" i="8" s="1"/>
  <c r="L1859" i="8" s="1"/>
  <c r="L1860" i="8" s="1"/>
  <c r="L1861" i="8" s="1"/>
  <c r="L1862" i="8" s="1"/>
  <c r="L1863" i="8" s="1"/>
  <c r="L1864" i="8" s="1"/>
  <c r="L1865" i="8" s="1"/>
  <c r="L1866" i="8" s="1"/>
  <c r="L1867" i="8" s="1"/>
  <c r="L1868" i="8" s="1"/>
  <c r="L1869" i="8" s="1"/>
  <c r="L1870" i="8" s="1"/>
  <c r="L1871" i="8" s="1"/>
  <c r="L1872" i="8" s="1"/>
  <c r="L1873" i="8" s="1"/>
  <c r="L1874" i="8" s="1"/>
  <c r="L1875" i="8" s="1"/>
  <c r="L1876" i="8" s="1"/>
  <c r="L1877" i="8" s="1"/>
  <c r="L1878" i="8" s="1"/>
  <c r="L1879" i="8" s="1"/>
  <c r="L1880" i="8" s="1"/>
  <c r="L1881" i="8" s="1"/>
  <c r="L1882" i="8" s="1"/>
  <c r="L1883" i="8" s="1"/>
  <c r="L1884" i="8" s="1"/>
  <c r="L1885" i="8" s="1"/>
  <c r="L1886" i="8" s="1"/>
  <c r="L1887" i="8" s="1"/>
  <c r="L1888" i="8" s="1"/>
  <c r="L1889" i="8" s="1"/>
  <c r="L1890" i="8" s="1"/>
  <c r="L1891" i="8" s="1"/>
  <c r="L1892" i="8" s="1"/>
  <c r="L1893" i="8" s="1"/>
  <c r="L1894" i="8" s="1"/>
  <c r="L1895" i="8" s="1"/>
  <c r="L1896" i="8" s="1"/>
  <c r="L1897" i="8" s="1"/>
  <c r="L1898" i="8" s="1"/>
  <c r="L1899" i="8" s="1"/>
  <c r="L1900" i="8" s="1"/>
  <c r="L1901" i="8" s="1"/>
  <c r="L1902" i="8" s="1"/>
  <c r="L1903" i="8" s="1"/>
  <c r="L1904" i="8" s="1"/>
  <c r="L1905" i="8" s="1"/>
  <c r="L1906" i="8" s="1"/>
  <c r="L1907" i="8" s="1"/>
  <c r="L1908" i="8" s="1"/>
  <c r="L1909" i="8" s="1"/>
  <c r="L1910" i="8" s="1"/>
  <c r="L1911" i="8" s="1"/>
  <c r="L1912" i="8" s="1"/>
  <c r="L1913" i="8" s="1"/>
  <c r="L1914" i="8" s="1"/>
  <c r="L1915" i="8" s="1"/>
  <c r="L1916" i="8" s="1"/>
  <c r="L1917" i="8" s="1"/>
  <c r="L1918" i="8" s="1"/>
  <c r="L1919" i="8" s="1"/>
  <c r="L1920" i="8" s="1"/>
  <c r="L1921" i="8" s="1"/>
  <c r="L1922" i="8" s="1"/>
  <c r="L1923" i="8" s="1"/>
  <c r="L1924" i="8" s="1"/>
  <c r="L1925" i="8" s="1"/>
  <c r="L1926" i="8" s="1"/>
  <c r="L1927" i="8" s="1"/>
  <c r="L1928" i="8" s="1"/>
  <c r="L1929" i="8" s="1"/>
  <c r="L1930" i="8" s="1"/>
  <c r="L1931" i="8" s="1"/>
  <c r="L1932" i="8" s="1"/>
  <c r="L1933" i="8" s="1"/>
  <c r="L1934" i="8" s="1"/>
  <c r="L1935" i="8" s="1"/>
  <c r="L1936" i="8" s="1"/>
  <c r="L1937" i="8" s="1"/>
  <c r="L1938" i="8" s="1"/>
  <c r="L1939" i="8" s="1"/>
  <c r="L1940" i="8" s="1"/>
  <c r="L1941" i="8" s="1"/>
  <c r="L1942" i="8" s="1"/>
  <c r="L1943" i="8" s="1"/>
  <c r="L1944" i="8" s="1"/>
  <c r="L1945" i="8" s="1"/>
  <c r="L1946" i="8" s="1"/>
  <c r="L1947" i="8" s="1"/>
  <c r="L1948" i="8" s="1"/>
  <c r="L1949" i="8" s="1"/>
  <c r="L1950" i="8" s="1"/>
  <c r="L1951" i="8" s="1"/>
  <c r="L1952" i="8" s="1"/>
  <c r="L1953" i="8" s="1"/>
  <c r="L1954" i="8" s="1"/>
  <c r="L1955" i="8" s="1"/>
  <c r="L1956" i="8" s="1"/>
  <c r="L1957" i="8" s="1"/>
  <c r="L1958" i="8" s="1"/>
  <c r="L1959" i="8" s="1"/>
  <c r="L1960" i="8" s="1"/>
  <c r="L1961" i="8" s="1"/>
  <c r="L1962" i="8" s="1"/>
  <c r="L1963" i="8" s="1"/>
  <c r="L1964" i="8" s="1"/>
  <c r="L1965" i="8" s="1"/>
  <c r="L1966" i="8" s="1"/>
  <c r="L1967" i="8" s="1"/>
  <c r="L1968" i="8" s="1"/>
  <c r="L1969" i="8" s="1"/>
  <c r="L1970" i="8" s="1"/>
  <c r="L1971" i="8" s="1"/>
  <c r="L1972" i="8" s="1"/>
  <c r="L1973" i="8" s="1"/>
  <c r="L1974" i="8" s="1"/>
  <c r="L1975" i="8" s="1"/>
  <c r="L1976" i="8" s="1"/>
  <c r="L1977" i="8" s="1"/>
  <c r="L1978" i="8" s="1"/>
  <c r="L1979" i="8" s="1"/>
  <c r="L1980" i="8" s="1"/>
  <c r="L1981" i="8" s="1"/>
  <c r="L1982" i="8" s="1"/>
  <c r="L1983" i="8" s="1"/>
  <c r="L1984" i="8" s="1"/>
  <c r="L1985" i="8" s="1"/>
  <c r="L1986" i="8" s="1"/>
  <c r="L1987" i="8" s="1"/>
  <c r="L1988" i="8" s="1"/>
  <c r="L1989" i="8" s="1"/>
  <c r="L1990" i="8" s="1"/>
  <c r="L1991" i="8" s="1"/>
  <c r="L1992" i="8" s="1"/>
  <c r="L1993" i="8" s="1"/>
  <c r="L1994" i="8" s="1"/>
  <c r="L1995" i="8" s="1"/>
  <c r="L1996" i="8" s="1"/>
  <c r="L1997" i="8" s="1"/>
  <c r="L1998" i="8" s="1"/>
  <c r="L1999" i="8" s="1"/>
  <c r="L2000" i="8" s="1"/>
  <c r="L2001" i="8" s="1"/>
  <c r="L2002" i="8" s="1"/>
  <c r="L2003" i="8" s="1"/>
  <c r="L2004" i="8" s="1"/>
  <c r="L2005" i="8" s="1"/>
  <c r="L2006" i="8" s="1"/>
  <c r="L2007" i="8" s="1"/>
  <c r="L2008" i="8" s="1"/>
  <c r="L2009" i="8" s="1"/>
  <c r="L2010" i="8" s="1"/>
  <c r="L2011" i="8" s="1"/>
  <c r="L2012" i="8" s="1"/>
  <c r="L2013" i="8" s="1"/>
  <c r="L2014" i="8" s="1"/>
  <c r="L2015" i="8" s="1"/>
  <c r="L2016" i="8" s="1"/>
  <c r="L2017" i="8" s="1"/>
  <c r="L2018" i="8" s="1"/>
  <c r="L2019" i="8" s="1"/>
  <c r="L2020" i="8" s="1"/>
  <c r="L2021" i="8" s="1"/>
  <c r="L2022" i="8" s="1"/>
  <c r="L2023" i="8" s="1"/>
  <c r="L2024" i="8" s="1"/>
  <c r="L2025" i="8" s="1"/>
  <c r="L2026" i="8" s="1"/>
  <c r="L2027" i="8" s="1"/>
  <c r="L2028" i="8" s="1"/>
  <c r="L2029" i="8" s="1"/>
  <c r="L2030" i="8" s="1"/>
  <c r="L2031" i="8" s="1"/>
  <c r="L2032" i="8" s="1"/>
  <c r="L2033" i="8" s="1"/>
  <c r="L2034" i="8" s="1"/>
  <c r="L2035" i="8" s="1"/>
  <c r="L2036" i="8" s="1"/>
  <c r="L2037" i="8" s="1"/>
  <c r="L2038" i="8" s="1"/>
  <c r="L2039" i="8" s="1"/>
  <c r="L2040" i="8" s="1"/>
  <c r="L2041" i="8" s="1"/>
  <c r="L2042" i="8" s="1"/>
  <c r="L2043" i="8" s="1"/>
  <c r="L2044" i="8" s="1"/>
  <c r="L2045" i="8" s="1"/>
  <c r="L2046" i="8" s="1"/>
  <c r="L2047" i="8" s="1"/>
  <c r="L2048" i="8" s="1"/>
  <c r="L2049" i="8" s="1"/>
  <c r="L2050" i="8" s="1"/>
  <c r="L2051" i="8" s="1"/>
  <c r="L2052" i="8" s="1"/>
  <c r="L2053" i="8" s="1"/>
  <c r="L2054" i="8" s="1"/>
  <c r="L2055" i="8" s="1"/>
  <c r="L2056" i="8" s="1"/>
  <c r="L2057" i="8" s="1"/>
  <c r="L2058" i="8" s="1"/>
  <c r="L2059" i="8" s="1"/>
  <c r="L2060" i="8" s="1"/>
  <c r="L2061" i="8" s="1"/>
  <c r="L2062" i="8" s="1"/>
  <c r="L2063" i="8" s="1"/>
  <c r="L2064" i="8" s="1"/>
  <c r="L2065" i="8" s="1"/>
  <c r="L2066" i="8" s="1"/>
  <c r="L2067" i="8" s="1"/>
  <c r="L2068" i="8" s="1"/>
  <c r="L2069" i="8" s="1"/>
  <c r="L2070" i="8" s="1"/>
  <c r="L2071" i="8" s="1"/>
  <c r="L2072" i="8" s="1"/>
  <c r="L2073" i="8" s="1"/>
  <c r="L2074" i="8" s="1"/>
  <c r="L2075" i="8" s="1"/>
  <c r="L2076" i="8" s="1"/>
  <c r="L2077" i="8" s="1"/>
  <c r="L2078" i="8" s="1"/>
  <c r="L2079" i="8" s="1"/>
  <c r="L2080" i="8" s="1"/>
  <c r="L2081" i="8" s="1"/>
  <c r="L2082" i="8" s="1"/>
  <c r="L2083" i="8" s="1"/>
  <c r="L2084" i="8" s="1"/>
  <c r="L2085" i="8" s="1"/>
  <c r="L2086" i="8" s="1"/>
  <c r="L2087" i="8" s="1"/>
  <c r="L2088" i="8" s="1"/>
  <c r="L2089" i="8" s="1"/>
  <c r="L2090" i="8" s="1"/>
  <c r="L2091" i="8" s="1"/>
  <c r="L2092" i="8" s="1"/>
  <c r="L2093" i="8" s="1"/>
  <c r="L2094" i="8" s="1"/>
  <c r="L2095" i="8" s="1"/>
  <c r="L2096" i="8" s="1"/>
  <c r="L2097" i="8" s="1"/>
  <c r="L2098" i="8" s="1"/>
  <c r="L2099" i="8" s="1"/>
  <c r="L2100" i="8" s="1"/>
  <c r="L2101" i="8" s="1"/>
  <c r="L2102" i="8" s="1"/>
  <c r="L2103" i="8" s="1"/>
  <c r="L2104" i="8" s="1"/>
  <c r="L2105" i="8" s="1"/>
  <c r="L2106" i="8" s="1"/>
  <c r="L2107" i="8" s="1"/>
  <c r="L2108" i="8" s="1"/>
  <c r="L2109" i="8" s="1"/>
  <c r="L2110" i="8" s="1"/>
  <c r="L2111" i="8" s="1"/>
  <c r="L2112" i="8" s="1"/>
  <c r="L2113" i="8" s="1"/>
  <c r="L2114" i="8" s="1"/>
  <c r="L2115" i="8" s="1"/>
  <c r="L2116" i="8" s="1"/>
  <c r="L2117" i="8" s="1"/>
  <c r="L2118" i="8" s="1"/>
  <c r="L2119" i="8" s="1"/>
  <c r="L2120" i="8" s="1"/>
  <c r="L2121" i="8" s="1"/>
  <c r="L2122" i="8" s="1"/>
  <c r="L2123" i="8" s="1"/>
  <c r="L2124" i="8" s="1"/>
  <c r="L2125" i="8" s="1"/>
  <c r="L2126" i="8" s="1"/>
  <c r="L2127" i="8" s="1"/>
  <c r="L2128" i="8" s="1"/>
  <c r="L2129" i="8" s="1"/>
  <c r="L2130" i="8" s="1"/>
  <c r="L2131" i="8" s="1"/>
  <c r="L2132" i="8" s="1"/>
  <c r="L2133" i="8" s="1"/>
  <c r="L2134" i="8" s="1"/>
  <c r="L2135" i="8" s="1"/>
  <c r="L2136" i="8" s="1"/>
  <c r="L2137" i="8" s="1"/>
  <c r="L2138" i="8" s="1"/>
  <c r="L2139" i="8" s="1"/>
  <c r="L2140" i="8" s="1"/>
  <c r="L2141" i="8" s="1"/>
  <c r="L2142" i="8" s="1"/>
  <c r="L2143" i="8" s="1"/>
  <c r="L2144" i="8" s="1"/>
  <c r="L2145" i="8" s="1"/>
  <c r="L2146" i="8" s="1"/>
  <c r="L2147" i="8" s="1"/>
  <c r="L2148" i="8" s="1"/>
  <c r="L2149" i="8" s="1"/>
  <c r="L2150" i="8" s="1"/>
  <c r="L2151" i="8" s="1"/>
  <c r="L2152" i="8" s="1"/>
  <c r="L2153" i="8" s="1"/>
  <c r="L2154" i="8" s="1"/>
  <c r="L2155" i="8" s="1"/>
  <c r="L2156" i="8" s="1"/>
  <c r="L2157" i="8" s="1"/>
  <c r="L2158" i="8" s="1"/>
  <c r="L2159" i="8" s="1"/>
  <c r="L2160" i="8" s="1"/>
  <c r="L2161" i="8" s="1"/>
  <c r="L2162" i="8" s="1"/>
  <c r="L2163" i="8" s="1"/>
  <c r="L2164" i="8" s="1"/>
  <c r="L2165" i="8" s="1"/>
  <c r="L2166" i="8" s="1"/>
  <c r="L2167" i="8" s="1"/>
  <c r="L2168" i="8" s="1"/>
  <c r="L2169" i="8" s="1"/>
  <c r="L2170" i="8" s="1"/>
  <c r="L2171" i="8" s="1"/>
  <c r="L2172" i="8" s="1"/>
  <c r="L2173" i="8" s="1"/>
  <c r="L2174" i="8" s="1"/>
  <c r="L2175" i="8" s="1"/>
  <c r="L2176" i="8" s="1"/>
  <c r="L2177" i="8" s="1"/>
  <c r="L2178" i="8" s="1"/>
  <c r="L2179" i="8" s="1"/>
  <c r="L2180" i="8" s="1"/>
  <c r="L2181" i="8" s="1"/>
  <c r="L2182" i="8" s="1"/>
  <c r="L2183" i="8" s="1"/>
  <c r="L2184" i="8" s="1"/>
  <c r="L2185" i="8" s="1"/>
  <c r="L2186" i="8" s="1"/>
  <c r="L2187" i="8" s="1"/>
  <c r="L2188" i="8" s="1"/>
  <c r="L2189" i="8" s="1"/>
  <c r="L2190" i="8" s="1"/>
  <c r="L2191" i="8" s="1"/>
  <c r="L2192" i="8" s="1"/>
  <c r="L2193" i="8" s="1"/>
  <c r="L2194" i="8" s="1"/>
  <c r="L2195" i="8" s="1"/>
  <c r="L2196" i="8" s="1"/>
  <c r="L2197" i="8" s="1"/>
  <c r="L2198" i="8" s="1"/>
  <c r="L2199" i="8" s="1"/>
  <c r="L2200" i="8" s="1"/>
  <c r="L2201" i="8" s="1"/>
  <c r="L2202" i="8" s="1"/>
  <c r="L2203" i="8" s="1"/>
  <c r="L2204" i="8" s="1"/>
  <c r="L2205" i="8" s="1"/>
  <c r="L2206" i="8" s="1"/>
  <c r="L2207" i="8" s="1"/>
  <c r="L2208" i="8" s="1"/>
  <c r="L2209" i="8" s="1"/>
  <c r="L2210" i="8" s="1"/>
  <c r="L2211" i="8" s="1"/>
  <c r="L2212" i="8" s="1"/>
  <c r="L2213" i="8" s="1"/>
  <c r="L2214" i="8" s="1"/>
  <c r="L2215" i="8" s="1"/>
  <c r="L2216" i="8" s="1"/>
  <c r="L2217" i="8" s="1"/>
  <c r="L2218" i="8" s="1"/>
  <c r="L2219" i="8" s="1"/>
  <c r="L2220" i="8" s="1"/>
  <c r="L2221" i="8" s="1"/>
  <c r="L2222" i="8" s="1"/>
  <c r="L2223" i="8" s="1"/>
  <c r="L2224" i="8" s="1"/>
  <c r="L2225" i="8" s="1"/>
  <c r="L2226" i="8" s="1"/>
  <c r="L2227" i="8" s="1"/>
  <c r="L2228" i="8" s="1"/>
  <c r="L2229" i="8" s="1"/>
  <c r="L2230" i="8" s="1"/>
  <c r="L2231" i="8" s="1"/>
  <c r="L2232" i="8" s="1"/>
  <c r="L2233" i="8" s="1"/>
  <c r="L2234" i="8" s="1"/>
  <c r="L2235" i="8" s="1"/>
  <c r="L2236" i="8" s="1"/>
  <c r="L2237" i="8" s="1"/>
  <c r="L2238" i="8" s="1"/>
  <c r="L2239" i="8" s="1"/>
  <c r="L2240" i="8" s="1"/>
  <c r="L2241" i="8" s="1"/>
  <c r="L2242" i="8" s="1"/>
  <c r="L2243" i="8" s="1"/>
  <c r="L2244" i="8" s="1"/>
  <c r="L2245" i="8" s="1"/>
  <c r="L2246" i="8" s="1"/>
  <c r="L2247" i="8" s="1"/>
  <c r="L2248" i="8" s="1"/>
  <c r="L2249" i="8" s="1"/>
  <c r="L2250" i="8" s="1"/>
  <c r="L2251" i="8" s="1"/>
  <c r="L2252" i="8" s="1"/>
  <c r="L2253" i="8" s="1"/>
  <c r="L2254" i="8" s="1"/>
  <c r="L2255" i="8" s="1"/>
  <c r="L2256" i="8" s="1"/>
  <c r="L2257" i="8" s="1"/>
  <c r="L2258" i="8" s="1"/>
  <c r="L2259" i="8" s="1"/>
  <c r="L2260" i="8" s="1"/>
  <c r="L2261" i="8" s="1"/>
  <c r="L2262" i="8" s="1"/>
  <c r="L2263" i="8" s="1"/>
  <c r="L2264" i="8" s="1"/>
  <c r="L2265" i="8" s="1"/>
  <c r="L2266" i="8" s="1"/>
  <c r="L2267" i="8" s="1"/>
  <c r="L2268" i="8" s="1"/>
  <c r="L2269" i="8" s="1"/>
  <c r="L2270" i="8" s="1"/>
  <c r="L2271" i="8" s="1"/>
  <c r="L2272" i="8" s="1"/>
  <c r="L2273" i="8" s="1"/>
  <c r="L2274" i="8" s="1"/>
  <c r="L2275" i="8" s="1"/>
  <c r="L2276" i="8" s="1"/>
  <c r="L2277" i="8" s="1"/>
  <c r="L2278" i="8" s="1"/>
  <c r="L2279" i="8" s="1"/>
  <c r="L2280" i="8" s="1"/>
  <c r="L2281" i="8" s="1"/>
  <c r="L2282" i="8" s="1"/>
  <c r="L2283" i="8" s="1"/>
  <c r="L2284" i="8" s="1"/>
  <c r="L2285" i="8" s="1"/>
  <c r="L2286" i="8" s="1"/>
  <c r="L2287" i="8" s="1"/>
  <c r="L2288" i="8" s="1"/>
  <c r="L2289" i="8" s="1"/>
  <c r="L2290" i="8" s="1"/>
  <c r="L2291" i="8" s="1"/>
  <c r="L2292" i="8" s="1"/>
  <c r="L2293" i="8" s="1"/>
  <c r="L2294" i="8" s="1"/>
  <c r="L2295" i="8" s="1"/>
  <c r="L2296" i="8" s="1"/>
  <c r="L2297" i="8" s="1"/>
  <c r="L2298" i="8" s="1"/>
  <c r="L2299" i="8" s="1"/>
  <c r="L2300" i="8" s="1"/>
  <c r="L2301" i="8" s="1"/>
  <c r="L2302" i="8" s="1"/>
  <c r="L2303" i="8" s="1"/>
  <c r="L2304" i="8" s="1"/>
  <c r="L2305" i="8" s="1"/>
  <c r="L2306" i="8" s="1"/>
  <c r="L2307" i="8" s="1"/>
  <c r="L2308" i="8" s="1"/>
  <c r="L2309" i="8" s="1"/>
  <c r="L2310" i="8" s="1"/>
  <c r="L2311" i="8" s="1"/>
  <c r="L2312" i="8" s="1"/>
  <c r="L2313" i="8" s="1"/>
  <c r="L2314" i="8" s="1"/>
  <c r="L2315" i="8" s="1"/>
  <c r="L2316" i="8" s="1"/>
  <c r="L2317" i="8" s="1"/>
  <c r="L2318" i="8" s="1"/>
  <c r="L2319" i="8" s="1"/>
  <c r="L2320" i="8" s="1"/>
  <c r="L2321" i="8" s="1"/>
  <c r="L2322" i="8" s="1"/>
  <c r="L2323" i="8" s="1"/>
  <c r="L2324" i="8" s="1"/>
  <c r="L2325" i="8" s="1"/>
  <c r="L2326" i="8" s="1"/>
  <c r="L2327" i="8" s="1"/>
  <c r="L2328" i="8" s="1"/>
  <c r="L2329" i="8" s="1"/>
  <c r="L2330" i="8" s="1"/>
  <c r="L2331" i="8" s="1"/>
  <c r="L2332" i="8" s="1"/>
  <c r="L2333" i="8" s="1"/>
  <c r="L2334" i="8" s="1"/>
  <c r="L2335" i="8" s="1"/>
  <c r="L2336" i="8" s="1"/>
  <c r="L2337" i="8" s="1"/>
  <c r="L2338" i="8" s="1"/>
  <c r="L2339" i="8" s="1"/>
  <c r="L2340" i="8" s="1"/>
  <c r="L2341" i="8" s="1"/>
  <c r="L2342" i="8" s="1"/>
  <c r="L2343" i="8" s="1"/>
  <c r="L2344" i="8" s="1"/>
  <c r="L2345" i="8" s="1"/>
  <c r="L2346" i="8" s="1"/>
  <c r="L2347" i="8" s="1"/>
  <c r="L2348" i="8" s="1"/>
  <c r="L2349" i="8" s="1"/>
  <c r="L2350" i="8" s="1"/>
  <c r="L2351" i="8" s="1"/>
  <c r="L2352" i="8" s="1"/>
  <c r="L2353" i="8" s="1"/>
  <c r="L2354" i="8" s="1"/>
  <c r="L2355" i="8" s="1"/>
  <c r="L2356" i="8" s="1"/>
  <c r="L2357" i="8" s="1"/>
  <c r="L2358" i="8" s="1"/>
  <c r="L2359" i="8" s="1"/>
  <c r="L2360" i="8" s="1"/>
  <c r="L2361" i="8" s="1"/>
  <c r="L2362" i="8" s="1"/>
  <c r="L2363" i="8" s="1"/>
  <c r="L2364" i="8" s="1"/>
  <c r="L2365" i="8" s="1"/>
  <c r="L2366" i="8" s="1"/>
  <c r="L2367" i="8" s="1"/>
  <c r="L2368" i="8" s="1"/>
  <c r="L2369" i="8" s="1"/>
  <c r="L2370" i="8" s="1"/>
  <c r="L2371" i="8" s="1"/>
  <c r="L2372" i="8" s="1"/>
  <c r="L2373" i="8" s="1"/>
  <c r="L2374" i="8" s="1"/>
  <c r="L2375" i="8" s="1"/>
  <c r="L2376" i="8" s="1"/>
  <c r="L2377" i="8" s="1"/>
  <c r="L2378" i="8" s="1"/>
  <c r="L2379" i="8" s="1"/>
  <c r="L2380" i="8" s="1"/>
  <c r="L2381" i="8" s="1"/>
  <c r="L2382" i="8" s="1"/>
  <c r="L2383" i="8" s="1"/>
  <c r="L2384" i="8" s="1"/>
  <c r="L2385" i="8" s="1"/>
  <c r="L2386" i="8" s="1"/>
  <c r="L2387" i="8" s="1"/>
  <c r="L2388" i="8" s="1"/>
  <c r="L2389" i="8" s="1"/>
  <c r="L2390" i="8" s="1"/>
  <c r="L2391" i="8" s="1"/>
  <c r="L2392" i="8" s="1"/>
  <c r="L2393" i="8" s="1"/>
  <c r="L2394" i="8" s="1"/>
  <c r="L2395" i="8" s="1"/>
  <c r="L2396" i="8" s="1"/>
  <c r="L2397" i="8" s="1"/>
  <c r="L2398" i="8" s="1"/>
  <c r="L2399" i="8" s="1"/>
  <c r="L2400" i="8" s="1"/>
  <c r="L2401" i="8" s="1"/>
  <c r="L2402" i="8" s="1"/>
  <c r="L2403" i="8" s="1"/>
  <c r="L2404" i="8" s="1"/>
  <c r="L2405" i="8" s="1"/>
  <c r="L2406" i="8" s="1"/>
  <c r="L2407" i="8" s="1"/>
  <c r="L2408" i="8" s="1"/>
  <c r="L2409" i="8" s="1"/>
  <c r="L2410" i="8" s="1"/>
  <c r="L2411" i="8" s="1"/>
  <c r="L2412" i="8" s="1"/>
  <c r="L2413" i="8" s="1"/>
  <c r="L2414" i="8" s="1"/>
  <c r="L2415" i="8" s="1"/>
  <c r="L2416" i="8" s="1"/>
  <c r="L2417" i="8" s="1"/>
  <c r="L2418" i="8" s="1"/>
  <c r="L2419" i="8" s="1"/>
  <c r="L2420" i="8" s="1"/>
  <c r="L2421" i="8" s="1"/>
  <c r="L2422" i="8" s="1"/>
  <c r="L2423" i="8" s="1"/>
  <c r="L2424" i="8" s="1"/>
  <c r="L2425" i="8" s="1"/>
  <c r="L2426" i="8" s="1"/>
  <c r="L2427" i="8" s="1"/>
  <c r="L2428" i="8" s="1"/>
  <c r="L2429" i="8" s="1"/>
  <c r="L2430" i="8" s="1"/>
  <c r="L2431" i="8" s="1"/>
  <c r="L2432" i="8" s="1"/>
  <c r="L2433" i="8" s="1"/>
  <c r="L2434" i="8" s="1"/>
  <c r="L2435" i="8" s="1"/>
  <c r="L2436" i="8" s="1"/>
  <c r="L2437" i="8" s="1"/>
  <c r="L2438" i="8" s="1"/>
  <c r="L2439" i="8" s="1"/>
  <c r="L2440" i="8" s="1"/>
  <c r="L2441" i="8" s="1"/>
  <c r="L2442" i="8" s="1"/>
  <c r="L2443" i="8" s="1"/>
  <c r="L2444" i="8" s="1"/>
  <c r="L2445" i="8" s="1"/>
  <c r="L2446" i="8" s="1"/>
  <c r="L2447" i="8" s="1"/>
  <c r="L2448" i="8" s="1"/>
  <c r="L2449" i="8" s="1"/>
  <c r="L2450" i="8" s="1"/>
  <c r="L2451" i="8" s="1"/>
  <c r="L2452" i="8" s="1"/>
  <c r="L2453" i="8" s="1"/>
  <c r="L2454" i="8" s="1"/>
  <c r="L2455" i="8" s="1"/>
  <c r="L2456" i="8" s="1"/>
  <c r="L2457" i="8" s="1"/>
  <c r="L2458" i="8" s="1"/>
  <c r="L2459" i="8" s="1"/>
  <c r="L2460" i="8" s="1"/>
  <c r="L2461" i="8" s="1"/>
  <c r="L2462" i="8" s="1"/>
  <c r="L2463" i="8" s="1"/>
  <c r="L2464" i="8" s="1"/>
  <c r="L2465" i="8" s="1"/>
  <c r="L2466" i="8" s="1"/>
  <c r="L2467" i="8" s="1"/>
  <c r="L2468" i="8" s="1"/>
  <c r="L2469" i="8" s="1"/>
  <c r="L2470" i="8" s="1"/>
  <c r="L2471" i="8" s="1"/>
  <c r="L2472" i="8" s="1"/>
  <c r="L2473" i="8" s="1"/>
  <c r="L2474" i="8" s="1"/>
  <c r="L2475" i="8" s="1"/>
  <c r="L2476" i="8" s="1"/>
  <c r="L2477" i="8" s="1"/>
  <c r="L2478" i="8" s="1"/>
  <c r="L2479" i="8" s="1"/>
  <c r="L2480" i="8" s="1"/>
  <c r="L2481" i="8" s="1"/>
  <c r="L2482" i="8" s="1"/>
  <c r="L2483" i="8" s="1"/>
  <c r="L2484" i="8" s="1"/>
  <c r="L2485" i="8" s="1"/>
  <c r="L2486" i="8" s="1"/>
  <c r="L2487" i="8" s="1"/>
  <c r="L2488" i="8" s="1"/>
  <c r="L2489" i="8" s="1"/>
  <c r="L2490" i="8" s="1"/>
  <c r="L2491" i="8" s="1"/>
  <c r="L2492" i="8" s="1"/>
  <c r="L2493" i="8" s="1"/>
  <c r="L2494" i="8" s="1"/>
  <c r="L2495" i="8" s="1"/>
  <c r="L2496" i="8" s="1"/>
  <c r="L2497" i="8" s="1"/>
  <c r="L2498" i="8" s="1"/>
  <c r="L2499" i="8" s="1"/>
  <c r="L2500" i="8" s="1"/>
  <c r="L2501" i="8" s="1"/>
  <c r="L2502" i="8" s="1"/>
  <c r="L2503" i="8" s="1"/>
  <c r="L2504" i="8" s="1"/>
  <c r="L2505" i="8" s="1"/>
  <c r="L2506" i="8" s="1"/>
  <c r="L2507" i="8" s="1"/>
  <c r="L2508" i="8" s="1"/>
  <c r="L2509" i="8" s="1"/>
  <c r="L2510" i="8" s="1"/>
  <c r="L2511" i="8" s="1"/>
  <c r="L2512" i="8" s="1"/>
  <c r="L2513" i="8" s="1"/>
  <c r="L2514" i="8" s="1"/>
  <c r="L2515" i="8" s="1"/>
  <c r="L2516" i="8" s="1"/>
  <c r="L2517" i="8" s="1"/>
  <c r="L2518" i="8" s="1"/>
  <c r="L2519" i="8" s="1"/>
  <c r="L2520" i="8" s="1"/>
  <c r="L2521" i="8" s="1"/>
  <c r="L2522" i="8" s="1"/>
  <c r="L2523" i="8" s="1"/>
  <c r="L2524" i="8" s="1"/>
  <c r="L2525" i="8" s="1"/>
  <c r="L2526" i="8" s="1"/>
  <c r="L2527" i="8" s="1"/>
  <c r="L2528" i="8" s="1"/>
  <c r="L2529" i="8" s="1"/>
  <c r="L2530" i="8" s="1"/>
  <c r="L2531" i="8" s="1"/>
  <c r="L2532" i="8" s="1"/>
  <c r="L2533" i="8" s="1"/>
  <c r="L2534" i="8" s="1"/>
  <c r="L2535" i="8" s="1"/>
  <c r="L2536" i="8" s="1"/>
  <c r="L2537" i="8" s="1"/>
  <c r="L2538" i="8" s="1"/>
  <c r="L2539" i="8" s="1"/>
  <c r="L2540" i="8" s="1"/>
  <c r="L2541" i="8" s="1"/>
  <c r="L2542" i="8" s="1"/>
  <c r="L2543" i="8" s="1"/>
  <c r="L2544" i="8" s="1"/>
  <c r="L2545" i="8" s="1"/>
  <c r="L2546" i="8" s="1"/>
  <c r="L2547" i="8" s="1"/>
  <c r="L2548" i="8" s="1"/>
  <c r="L2549" i="8" s="1"/>
  <c r="L2550" i="8" s="1"/>
  <c r="L2551" i="8" s="1"/>
  <c r="L2552" i="8" s="1"/>
  <c r="L2553" i="8" s="1"/>
  <c r="L2554" i="8" s="1"/>
  <c r="L2555" i="8" s="1"/>
  <c r="L2556" i="8" s="1"/>
  <c r="L2557" i="8" s="1"/>
  <c r="L2558" i="8" s="1"/>
  <c r="L2559" i="8" s="1"/>
  <c r="L2560" i="8" s="1"/>
  <c r="L2561" i="8" s="1"/>
  <c r="L2562" i="8" s="1"/>
  <c r="L2563" i="8" s="1"/>
  <c r="L2564" i="8" s="1"/>
  <c r="L2565" i="8" s="1"/>
  <c r="L2566" i="8" s="1"/>
  <c r="L2567" i="8" s="1"/>
  <c r="L2568" i="8" s="1"/>
  <c r="L2569" i="8" s="1"/>
  <c r="L2570" i="8" s="1"/>
  <c r="L2571" i="8" s="1"/>
  <c r="L2572" i="8" s="1"/>
  <c r="L2573" i="8" s="1"/>
  <c r="L2574" i="8" s="1"/>
  <c r="L2575" i="8" s="1"/>
  <c r="L2576" i="8" s="1"/>
  <c r="L2577" i="8" s="1"/>
  <c r="L2578" i="8" s="1"/>
  <c r="L2579" i="8" s="1"/>
  <c r="L2580" i="8" s="1"/>
  <c r="L2581" i="8" s="1"/>
  <c r="L2582" i="8" s="1"/>
  <c r="L2583" i="8" s="1"/>
  <c r="L2584" i="8" s="1"/>
  <c r="L2585" i="8" s="1"/>
  <c r="L2586" i="8" s="1"/>
  <c r="L2587" i="8" s="1"/>
  <c r="L2588" i="8" s="1"/>
  <c r="L2589" i="8" s="1"/>
  <c r="L2590" i="8" s="1"/>
  <c r="L2591" i="8" s="1"/>
  <c r="L2592" i="8" s="1"/>
  <c r="L2593" i="8" s="1"/>
  <c r="L2594" i="8" s="1"/>
  <c r="L2595" i="8" s="1"/>
  <c r="L2596" i="8" s="1"/>
  <c r="L2597" i="8" s="1"/>
  <c r="L2598" i="8" s="1"/>
  <c r="L2599" i="8" s="1"/>
  <c r="L2600" i="8" s="1"/>
  <c r="L2601" i="8" s="1"/>
  <c r="L2602" i="8" s="1"/>
  <c r="L2603" i="8" s="1"/>
  <c r="L2604" i="8" s="1"/>
  <c r="L2605" i="8" s="1"/>
  <c r="L2606" i="8" s="1"/>
  <c r="L2607" i="8" s="1"/>
  <c r="L2608" i="8" s="1"/>
  <c r="L2609" i="8" s="1"/>
  <c r="L2610" i="8" s="1"/>
  <c r="L2611" i="8" s="1"/>
  <c r="L2612" i="8" s="1"/>
  <c r="L2613" i="8" s="1"/>
  <c r="L2614" i="8" s="1"/>
  <c r="L2615" i="8" s="1"/>
  <c r="L2616" i="8" s="1"/>
  <c r="L2617" i="8" s="1"/>
  <c r="L2618" i="8" s="1"/>
  <c r="L2619" i="8" s="1"/>
  <c r="L2620" i="8" s="1"/>
  <c r="L2621" i="8" s="1"/>
  <c r="L2622" i="8" s="1"/>
  <c r="L2623" i="8" s="1"/>
  <c r="L2624" i="8" s="1"/>
  <c r="L2625" i="8" s="1"/>
  <c r="L2626" i="8" s="1"/>
  <c r="L2627" i="8" s="1"/>
  <c r="L2628" i="8" s="1"/>
  <c r="L2629" i="8" s="1"/>
  <c r="L2630" i="8" s="1"/>
  <c r="L2631" i="8" s="1"/>
  <c r="L2632" i="8" s="1"/>
  <c r="L2633" i="8" s="1"/>
  <c r="L2634" i="8" s="1"/>
  <c r="L2635" i="8" s="1"/>
  <c r="L2636" i="8" s="1"/>
  <c r="L2637" i="8" s="1"/>
  <c r="L2638" i="8" s="1"/>
  <c r="L2639" i="8" s="1"/>
  <c r="L2640" i="8" s="1"/>
  <c r="L2641" i="8" s="1"/>
  <c r="L2642" i="8" s="1"/>
  <c r="L2643" i="8" s="1"/>
  <c r="L2644" i="8" s="1"/>
  <c r="L2645" i="8" s="1"/>
  <c r="L2646" i="8" s="1"/>
  <c r="L2647" i="8" s="1"/>
  <c r="L2648" i="8" s="1"/>
  <c r="L2649" i="8" s="1"/>
  <c r="L2650" i="8" s="1"/>
  <c r="L2651" i="8" s="1"/>
  <c r="L2652" i="8" s="1"/>
  <c r="L2653" i="8" s="1"/>
  <c r="L2654" i="8" s="1"/>
  <c r="L2655" i="8" s="1"/>
  <c r="L2656" i="8" s="1"/>
  <c r="L2657" i="8" s="1"/>
  <c r="L2658" i="8" s="1"/>
  <c r="L2659" i="8" s="1"/>
  <c r="L2660" i="8" s="1"/>
  <c r="L2661" i="8" s="1"/>
  <c r="L2662" i="8" s="1"/>
  <c r="L2663" i="8" s="1"/>
  <c r="L2664" i="8" s="1"/>
  <c r="L2665" i="8" s="1"/>
  <c r="L2666" i="8" s="1"/>
  <c r="L2667" i="8" s="1"/>
  <c r="L2668" i="8" s="1"/>
  <c r="L2669" i="8" s="1"/>
  <c r="L2670" i="8" s="1"/>
  <c r="L2671" i="8" s="1"/>
  <c r="L2672" i="8" s="1"/>
  <c r="L2673" i="8" s="1"/>
  <c r="L2674" i="8" s="1"/>
  <c r="L2675" i="8" s="1"/>
  <c r="L2676" i="8" s="1"/>
  <c r="L2677" i="8" s="1"/>
  <c r="L2678" i="8" s="1"/>
  <c r="L2679" i="8" s="1"/>
  <c r="L2680" i="8" s="1"/>
  <c r="L2681" i="8" s="1"/>
  <c r="L2682" i="8" s="1"/>
  <c r="L2683" i="8" s="1"/>
  <c r="L2684" i="8" s="1"/>
  <c r="L2685" i="8" s="1"/>
  <c r="L2686" i="8" s="1"/>
  <c r="L2687" i="8" s="1"/>
  <c r="L2688" i="8" s="1"/>
  <c r="L2689" i="8" s="1"/>
  <c r="L2690" i="8" s="1"/>
  <c r="L2691" i="8" s="1"/>
  <c r="L2692" i="8" s="1"/>
  <c r="L2693" i="8" s="1"/>
  <c r="L2694" i="8" s="1"/>
  <c r="L2695" i="8" s="1"/>
  <c r="L2696" i="8" s="1"/>
  <c r="L2697" i="8" s="1"/>
  <c r="L2698" i="8" s="1"/>
  <c r="L2699" i="8" s="1"/>
  <c r="L2700" i="8" s="1"/>
  <c r="L2701" i="8" s="1"/>
  <c r="L2702" i="8" s="1"/>
  <c r="L2703" i="8" s="1"/>
  <c r="L2704" i="8" s="1"/>
  <c r="L2705" i="8" s="1"/>
  <c r="L2706" i="8" s="1"/>
  <c r="L2707" i="8" s="1"/>
  <c r="L2708" i="8" s="1"/>
  <c r="L2709" i="8" s="1"/>
  <c r="L2710" i="8" s="1"/>
  <c r="L2711" i="8" s="1"/>
  <c r="L2712" i="8" s="1"/>
  <c r="L2713" i="8" s="1"/>
  <c r="L2714" i="8" s="1"/>
  <c r="L2715" i="8" s="1"/>
  <c r="L2716" i="8" s="1"/>
  <c r="L2717" i="8" s="1"/>
  <c r="L2718" i="8" s="1"/>
  <c r="L2719" i="8" s="1"/>
  <c r="L2720" i="8" s="1"/>
  <c r="L2721" i="8" s="1"/>
  <c r="L2722" i="8" s="1"/>
  <c r="L2723" i="8" s="1"/>
  <c r="L2724" i="8" s="1"/>
  <c r="L2725" i="8" s="1"/>
  <c r="L2726" i="8" s="1"/>
  <c r="L2727" i="8" s="1"/>
  <c r="L2728" i="8" s="1"/>
  <c r="L2729" i="8" s="1"/>
  <c r="L2730" i="8" s="1"/>
  <c r="L2731" i="8" s="1"/>
  <c r="L2732" i="8" s="1"/>
  <c r="L2733" i="8" s="1"/>
  <c r="L2734" i="8" s="1"/>
  <c r="L2735" i="8" s="1"/>
  <c r="L2736" i="8" s="1"/>
  <c r="L2737" i="8" s="1"/>
  <c r="L2738" i="8" s="1"/>
  <c r="L2739" i="8" s="1"/>
  <c r="L2740" i="8" s="1"/>
  <c r="L2741" i="8" s="1"/>
  <c r="L2742" i="8" s="1"/>
  <c r="L2743" i="8" s="1"/>
  <c r="L2744" i="8" s="1"/>
  <c r="L2745" i="8" s="1"/>
  <c r="L2746" i="8" s="1"/>
  <c r="L2747" i="8" s="1"/>
  <c r="L2748" i="8" s="1"/>
  <c r="L2749" i="8" s="1"/>
  <c r="L2750" i="8" s="1"/>
  <c r="L2751" i="8" s="1"/>
  <c r="L2752" i="8" s="1"/>
  <c r="L2753" i="8" s="1"/>
  <c r="L2754" i="8" s="1"/>
  <c r="L2755" i="8" s="1"/>
  <c r="L2756" i="8" s="1"/>
  <c r="L2757" i="8" s="1"/>
  <c r="L2758" i="8" s="1"/>
  <c r="L2759" i="8" s="1"/>
  <c r="L2760" i="8" s="1"/>
  <c r="L2761" i="8" s="1"/>
  <c r="L2762" i="8" s="1"/>
  <c r="L2763" i="8" s="1"/>
  <c r="L2764" i="8" s="1"/>
  <c r="L2765" i="8" s="1"/>
  <c r="L2766" i="8" s="1"/>
  <c r="L2767" i="8" s="1"/>
  <c r="L2768" i="8" s="1"/>
  <c r="L2769" i="8" s="1"/>
  <c r="L2770" i="8" s="1"/>
  <c r="L2771" i="8" s="1"/>
  <c r="L2772" i="8" s="1"/>
  <c r="L2773" i="8" s="1"/>
  <c r="L2774" i="8" s="1"/>
  <c r="L2775" i="8" s="1"/>
  <c r="L2776" i="8" s="1"/>
  <c r="L2777" i="8" s="1"/>
  <c r="L2778" i="8" s="1"/>
  <c r="L2779" i="8" s="1"/>
  <c r="L2780" i="8" s="1"/>
  <c r="L2781" i="8" s="1"/>
  <c r="L2782" i="8" s="1"/>
  <c r="L2783" i="8" s="1"/>
  <c r="L2784" i="8" s="1"/>
  <c r="L2785" i="8" s="1"/>
  <c r="L2786" i="8" s="1"/>
  <c r="L2787" i="8" s="1"/>
  <c r="L2788" i="8" s="1"/>
  <c r="L2789" i="8" s="1"/>
  <c r="L2790" i="8" s="1"/>
  <c r="L2791" i="8" s="1"/>
  <c r="L2792" i="8" s="1"/>
  <c r="L2793" i="8" s="1"/>
  <c r="L2794" i="8" s="1"/>
  <c r="L2795" i="8" s="1"/>
  <c r="L2796" i="8" s="1"/>
  <c r="L2797" i="8" s="1"/>
  <c r="L2798" i="8" s="1"/>
  <c r="L2799" i="8" s="1"/>
  <c r="L2800" i="8" s="1"/>
  <c r="L2801" i="8" s="1"/>
  <c r="L2802" i="8" s="1"/>
  <c r="L2803" i="8" s="1"/>
  <c r="L2804" i="8" s="1"/>
  <c r="L2805" i="8" s="1"/>
  <c r="L2806" i="8" s="1"/>
  <c r="L2807" i="8" s="1"/>
  <c r="L2808" i="8" s="1"/>
  <c r="L2809" i="8" s="1"/>
  <c r="L2810" i="8" s="1"/>
  <c r="L2811" i="8" s="1"/>
  <c r="L2812" i="8" s="1"/>
  <c r="L2813" i="8" s="1"/>
  <c r="L2814" i="8" s="1"/>
  <c r="L2815" i="8" s="1"/>
  <c r="L2816" i="8" s="1"/>
  <c r="L2817" i="8" s="1"/>
  <c r="L2818" i="8" s="1"/>
  <c r="L2819" i="8" s="1"/>
  <c r="L2820" i="8" s="1"/>
  <c r="L2821" i="8" s="1"/>
  <c r="L2822" i="8" s="1"/>
  <c r="L2823" i="8" s="1"/>
  <c r="L2824" i="8" s="1"/>
  <c r="L2825" i="8" s="1"/>
  <c r="L2826" i="8" s="1"/>
  <c r="L2827" i="8" s="1"/>
  <c r="L2828" i="8" s="1"/>
  <c r="L2829" i="8" s="1"/>
  <c r="L2830" i="8" s="1"/>
  <c r="L2831" i="8" s="1"/>
  <c r="L2832" i="8" s="1"/>
  <c r="L2833" i="8" s="1"/>
  <c r="L2834" i="8" s="1"/>
  <c r="L2835" i="8" s="1"/>
  <c r="L2836" i="8" s="1"/>
  <c r="L2837" i="8" s="1"/>
  <c r="L2838" i="8" s="1"/>
  <c r="L2839" i="8" s="1"/>
  <c r="L2840" i="8" s="1"/>
  <c r="L2841" i="8" s="1"/>
  <c r="L2842" i="8" s="1"/>
  <c r="L2843" i="8" s="1"/>
  <c r="L2844" i="8" s="1"/>
  <c r="L2845" i="8" s="1"/>
  <c r="L2846" i="8" s="1"/>
  <c r="L2847" i="8" s="1"/>
  <c r="L2848" i="8" s="1"/>
  <c r="L2849" i="8" s="1"/>
  <c r="L2850" i="8" s="1"/>
  <c r="L2851" i="8" s="1"/>
  <c r="L2852" i="8" s="1"/>
  <c r="L2853" i="8" s="1"/>
  <c r="L2854" i="8" s="1"/>
  <c r="L2855" i="8" s="1"/>
  <c r="L2856" i="8" s="1"/>
  <c r="L2857" i="8" s="1"/>
  <c r="L2858" i="8" s="1"/>
  <c r="L2859" i="8" s="1"/>
  <c r="L2860" i="8" s="1"/>
  <c r="L2861" i="8" s="1"/>
  <c r="L2862" i="8" s="1"/>
  <c r="L2863" i="8" s="1"/>
  <c r="L2864" i="8" s="1"/>
  <c r="L2865" i="8" s="1"/>
  <c r="L2866" i="8" s="1"/>
  <c r="L2867" i="8" s="1"/>
  <c r="L2868" i="8" s="1"/>
  <c r="L2869" i="8" s="1"/>
  <c r="L2870" i="8" s="1"/>
  <c r="L2871" i="8" s="1"/>
  <c r="L2872" i="8" s="1"/>
  <c r="L2873" i="8" s="1"/>
  <c r="L2874" i="8" s="1"/>
  <c r="L2875" i="8" s="1"/>
  <c r="L2876" i="8" s="1"/>
  <c r="L2877" i="8" s="1"/>
  <c r="L2878" i="8" s="1"/>
  <c r="L2879" i="8" s="1"/>
  <c r="L2880" i="8" s="1"/>
  <c r="L2881" i="8" s="1"/>
  <c r="L2882" i="8" s="1"/>
  <c r="L2883" i="8" s="1"/>
  <c r="L2884" i="8" s="1"/>
  <c r="L2885" i="8" s="1"/>
  <c r="L2886" i="8" s="1"/>
  <c r="L2887" i="8" s="1"/>
  <c r="L2888" i="8" s="1"/>
  <c r="L2889" i="8" s="1"/>
  <c r="L2890" i="8" s="1"/>
  <c r="L2891" i="8" s="1"/>
  <c r="L2892" i="8" s="1"/>
  <c r="L2893" i="8" s="1"/>
  <c r="L2894" i="8" s="1"/>
  <c r="L2895" i="8" s="1"/>
  <c r="L2896" i="8" s="1"/>
  <c r="L2897" i="8" s="1"/>
  <c r="L2898" i="8" s="1"/>
  <c r="L2899" i="8" s="1"/>
  <c r="L2900" i="8" s="1"/>
  <c r="L2901" i="8" s="1"/>
  <c r="L2902" i="8" s="1"/>
  <c r="L2903" i="8" s="1"/>
  <c r="L2904" i="8" s="1"/>
  <c r="L2905" i="8" s="1"/>
  <c r="L2906" i="8" s="1"/>
  <c r="L2907" i="8" s="1"/>
  <c r="L2908" i="8" s="1"/>
  <c r="L2909" i="8" s="1"/>
  <c r="L2910" i="8" s="1"/>
  <c r="L2911" i="8" s="1"/>
  <c r="L2912" i="8" s="1"/>
  <c r="L2913" i="8" s="1"/>
  <c r="L2914" i="8" s="1"/>
  <c r="L2915" i="8" s="1"/>
  <c r="L2916" i="8" s="1"/>
  <c r="L2917" i="8" s="1"/>
  <c r="L2918" i="8" s="1"/>
  <c r="L2919" i="8" s="1"/>
  <c r="L2920" i="8" s="1"/>
  <c r="L2921" i="8" s="1"/>
  <c r="L2922" i="8" s="1"/>
  <c r="L2923" i="8" s="1"/>
  <c r="L2924" i="8" s="1"/>
  <c r="L2925" i="8" s="1"/>
  <c r="L2926" i="8" s="1"/>
  <c r="L2927" i="8" s="1"/>
  <c r="L2928" i="8" s="1"/>
  <c r="L2929" i="8" s="1"/>
  <c r="L2930" i="8" s="1"/>
  <c r="L2931" i="8" s="1"/>
  <c r="L2932" i="8" s="1"/>
  <c r="L2933" i="8" s="1"/>
  <c r="L2934" i="8" s="1"/>
  <c r="L2935" i="8" s="1"/>
  <c r="L2936" i="8" s="1"/>
  <c r="L2937" i="8" s="1"/>
  <c r="L2938" i="8" s="1"/>
  <c r="L2939" i="8" s="1"/>
  <c r="L2940" i="8" s="1"/>
  <c r="K728" i="2"/>
  <c r="K729" i="2" s="1"/>
  <c r="K730" i="2" s="1"/>
  <c r="K731" i="2" s="1"/>
  <c r="K732" i="2" s="1"/>
  <c r="K733" i="2" s="1"/>
  <c r="K734" i="2" s="1"/>
  <c r="K735" i="2" s="1"/>
  <c r="K736" i="2" s="1"/>
  <c r="K737" i="2" s="1"/>
  <c r="K738" i="2" s="1"/>
  <c r="K739" i="2" s="1"/>
  <c r="K740" i="2" s="1"/>
  <c r="K741" i="2" s="1"/>
  <c r="K742" i="2" s="1"/>
  <c r="K743" i="2" s="1"/>
  <c r="K744" i="2" s="1"/>
  <c r="K745" i="2" s="1"/>
  <c r="K746" i="2" s="1"/>
  <c r="K747" i="2" s="1"/>
  <c r="K748" i="2" s="1"/>
  <c r="K749" i="2" s="1"/>
  <c r="K750" i="2" s="1"/>
  <c r="K751" i="2" s="1"/>
  <c r="K752" i="2" s="1"/>
  <c r="K753" i="2" s="1"/>
  <c r="K754" i="2" s="1"/>
  <c r="K755" i="2" s="1"/>
  <c r="K756" i="2" s="1"/>
  <c r="K757" i="2" s="1"/>
  <c r="K758" i="2" s="1"/>
  <c r="K759" i="2" s="1"/>
  <c r="K760" i="2" s="1"/>
  <c r="K761" i="2" s="1"/>
  <c r="K762" i="2" s="1"/>
  <c r="K763" i="2" s="1"/>
  <c r="K764" i="2" s="1"/>
  <c r="K765" i="2" s="1"/>
  <c r="K766" i="2" s="1"/>
  <c r="K767" i="2" s="1"/>
  <c r="K768" i="2" s="1"/>
  <c r="K769" i="2" s="1"/>
  <c r="K770" i="2" s="1"/>
  <c r="K771" i="2" s="1"/>
  <c r="K772" i="2" s="1"/>
  <c r="K773" i="2" s="1"/>
  <c r="K774" i="2" s="1"/>
  <c r="K775" i="2" s="1"/>
  <c r="K776" i="2" s="1"/>
  <c r="K777" i="2" s="1"/>
  <c r="K778" i="2" s="1"/>
  <c r="K779" i="2" s="1"/>
  <c r="K780" i="2" s="1"/>
  <c r="K781" i="2" s="1"/>
  <c r="K782" i="2" s="1"/>
  <c r="K783" i="2" s="1"/>
  <c r="K784" i="2" s="1"/>
  <c r="K785" i="2" s="1"/>
  <c r="K786" i="2" s="1"/>
  <c r="K787" i="2" s="1"/>
  <c r="K788" i="2" s="1"/>
  <c r="K789" i="2" s="1"/>
  <c r="K790" i="2" s="1"/>
  <c r="K791" i="2" s="1"/>
  <c r="K792" i="2" s="1"/>
  <c r="K793" i="2" s="1"/>
  <c r="K794" i="2" s="1"/>
  <c r="K795" i="2" s="1"/>
  <c r="K796" i="2" s="1"/>
  <c r="K797" i="2" s="1"/>
  <c r="K798" i="2" s="1"/>
  <c r="K799" i="2" s="1"/>
  <c r="K800" i="2" s="1"/>
  <c r="K801" i="2" s="1"/>
  <c r="K802" i="2" s="1"/>
  <c r="K803" i="2" s="1"/>
  <c r="K804" i="2" s="1"/>
  <c r="K805" i="2" s="1"/>
  <c r="K806" i="2" s="1"/>
  <c r="K807" i="2" s="1"/>
  <c r="K808" i="2" s="1"/>
  <c r="K809" i="2" s="1"/>
  <c r="K810" i="2" s="1"/>
  <c r="K811" i="2" s="1"/>
  <c r="K812" i="2" s="1"/>
  <c r="K813" i="2" s="1"/>
  <c r="K814" i="2" s="1"/>
  <c r="K815" i="2" s="1"/>
  <c r="K816" i="2" s="1"/>
  <c r="K817" i="2" s="1"/>
  <c r="K818" i="2" s="1"/>
  <c r="K819" i="2" s="1"/>
  <c r="K820" i="2" s="1"/>
  <c r="K821" i="2" s="1"/>
  <c r="K822" i="2" s="1"/>
  <c r="K823" i="2" s="1"/>
  <c r="K824" i="2" s="1"/>
  <c r="K825" i="2" s="1"/>
  <c r="K826" i="2" s="1"/>
  <c r="K827" i="2" s="1"/>
  <c r="K828" i="2" s="1"/>
  <c r="K829" i="2" s="1"/>
  <c r="K830" i="2" s="1"/>
  <c r="K831" i="2" s="1"/>
  <c r="K832" i="2" s="1"/>
  <c r="K833" i="2" s="1"/>
  <c r="K834" i="2" s="1"/>
  <c r="K835" i="2" s="1"/>
  <c r="K836" i="2" s="1"/>
  <c r="K837" i="2" s="1"/>
  <c r="K838" i="2" s="1"/>
  <c r="K839" i="2" s="1"/>
  <c r="K840" i="2" s="1"/>
  <c r="K841" i="2" s="1"/>
  <c r="K842" i="2" s="1"/>
  <c r="K843" i="2" s="1"/>
  <c r="K844" i="2" s="1"/>
  <c r="K845" i="2" s="1"/>
  <c r="K846" i="2" s="1"/>
  <c r="K847" i="2" s="1"/>
  <c r="K848" i="2" s="1"/>
  <c r="K849" i="2" s="1"/>
  <c r="K850" i="2" s="1"/>
  <c r="K851" i="2" s="1"/>
  <c r="K852" i="2" s="1"/>
  <c r="K853" i="2" s="1"/>
  <c r="K854" i="2" s="1"/>
  <c r="K855" i="2" s="1"/>
  <c r="K856" i="2" s="1"/>
  <c r="K857" i="2" s="1"/>
  <c r="K858" i="2" s="1"/>
  <c r="K859" i="2" s="1"/>
  <c r="K860" i="2" s="1"/>
  <c r="K861" i="2" s="1"/>
  <c r="K862" i="2" s="1"/>
  <c r="K863" i="2" s="1"/>
  <c r="K864" i="2" s="1"/>
  <c r="K865" i="2" s="1"/>
  <c r="K866" i="2" s="1"/>
  <c r="K867" i="2" s="1"/>
  <c r="K868" i="2" s="1"/>
  <c r="K869" i="2" s="1"/>
  <c r="K870" i="2" s="1"/>
  <c r="K871" i="2" s="1"/>
  <c r="K872" i="2" s="1"/>
  <c r="K873" i="2" s="1"/>
  <c r="K874" i="2" s="1"/>
  <c r="K875" i="2" s="1"/>
  <c r="K876" i="2" s="1"/>
  <c r="K877" i="2" s="1"/>
  <c r="K878" i="2" s="1"/>
  <c r="K879" i="2" s="1"/>
  <c r="K880" i="2" s="1"/>
  <c r="K881" i="2" s="1"/>
  <c r="K882" i="2" s="1"/>
  <c r="K883" i="2" s="1"/>
  <c r="K884" i="2" s="1"/>
  <c r="K885" i="2" s="1"/>
  <c r="K886" i="2" s="1"/>
  <c r="K887" i="2" s="1"/>
  <c r="K888" i="2" s="1"/>
  <c r="K889" i="2" s="1"/>
  <c r="K890" i="2" s="1"/>
  <c r="K891" i="2" s="1"/>
  <c r="K892" i="2" s="1"/>
  <c r="K893" i="2" s="1"/>
  <c r="K894" i="2" s="1"/>
  <c r="K895" i="2" s="1"/>
  <c r="K896" i="2" s="1"/>
  <c r="K897" i="2" s="1"/>
  <c r="K898" i="2" s="1"/>
  <c r="K899" i="2" s="1"/>
  <c r="K900" i="2" s="1"/>
  <c r="K901" i="2" s="1"/>
  <c r="K902" i="2" s="1"/>
  <c r="K903" i="2" s="1"/>
  <c r="K904" i="2" s="1"/>
  <c r="K905" i="2" s="1"/>
  <c r="K906" i="2" s="1"/>
  <c r="K907" i="2" s="1"/>
  <c r="K908" i="2" s="1"/>
  <c r="K909" i="2" s="1"/>
  <c r="K910" i="2" s="1"/>
  <c r="K911" i="2" s="1"/>
  <c r="K912" i="2" s="1"/>
  <c r="K913" i="2" s="1"/>
  <c r="K914" i="2" s="1"/>
  <c r="K915" i="2" s="1"/>
  <c r="K916" i="2" s="1"/>
  <c r="K917" i="2" s="1"/>
  <c r="K918" i="2" s="1"/>
  <c r="K919" i="2" s="1"/>
  <c r="K920" i="2" s="1"/>
  <c r="K921" i="2" s="1"/>
  <c r="K922" i="2" s="1"/>
  <c r="K923" i="2" s="1"/>
  <c r="K924" i="2" s="1"/>
  <c r="K925" i="2" s="1"/>
  <c r="K926" i="2" s="1"/>
  <c r="K927" i="2" s="1"/>
  <c r="K928" i="2" s="1"/>
  <c r="K929" i="2" s="1"/>
  <c r="K930" i="2" s="1"/>
  <c r="K931" i="2" s="1"/>
  <c r="K932" i="2" s="1"/>
  <c r="K933" i="2" s="1"/>
  <c r="K934" i="2" s="1"/>
  <c r="K935" i="2" s="1"/>
  <c r="K936" i="2" s="1"/>
  <c r="K937" i="2" s="1"/>
  <c r="K938" i="2" s="1"/>
  <c r="K939" i="2" s="1"/>
  <c r="K940" i="2" s="1"/>
  <c r="K941" i="2" s="1"/>
  <c r="K942" i="2" s="1"/>
  <c r="K943" i="2" s="1"/>
  <c r="K944" i="2" s="1"/>
  <c r="K945" i="2" s="1"/>
  <c r="K946" i="2" s="1"/>
  <c r="K947" i="2" s="1"/>
  <c r="K948" i="2" s="1"/>
  <c r="K949" i="2" s="1"/>
  <c r="K950" i="2" s="1"/>
  <c r="K951" i="2" s="1"/>
  <c r="K952" i="2" s="1"/>
  <c r="K953" i="2" s="1"/>
  <c r="K954" i="2" s="1"/>
  <c r="K955" i="2" s="1"/>
  <c r="K956" i="2" s="1"/>
  <c r="K957" i="2" s="1"/>
  <c r="K958" i="2" s="1"/>
  <c r="K959" i="2" s="1"/>
  <c r="K960" i="2" s="1"/>
  <c r="K961" i="2" s="1"/>
  <c r="K962" i="2" s="1"/>
  <c r="K963" i="2" s="1"/>
  <c r="K964" i="2" s="1"/>
  <c r="K965" i="2" s="1"/>
  <c r="K966" i="2" s="1"/>
  <c r="K967" i="2" s="1"/>
  <c r="K968" i="2" s="1"/>
  <c r="K969" i="2" s="1"/>
  <c r="K970" i="2" s="1"/>
  <c r="K971" i="2" s="1"/>
  <c r="K972" i="2" s="1"/>
  <c r="K973" i="2" s="1"/>
  <c r="K974" i="2" s="1"/>
  <c r="K975" i="2" s="1"/>
  <c r="K976" i="2" s="1"/>
  <c r="K977" i="2" s="1"/>
  <c r="L808" i="2" s="1"/>
  <c r="L396" i="2"/>
  <c r="L412" i="2"/>
  <c r="L428" i="2"/>
  <c r="L444" i="2"/>
  <c r="L460" i="2"/>
  <c r="L476" i="2"/>
  <c r="L492" i="2"/>
  <c r="L389" i="2"/>
  <c r="L405" i="2"/>
  <c r="L421" i="2"/>
  <c r="L437" i="2"/>
  <c r="L453" i="2"/>
  <c r="L469" i="2"/>
  <c r="L485" i="2"/>
  <c r="L501" i="2"/>
  <c r="L398" i="2"/>
  <c r="L414" i="2"/>
  <c r="L430" i="2"/>
  <c r="L446" i="2"/>
  <c r="L462" i="2"/>
  <c r="L478" i="2"/>
  <c r="L494" i="2"/>
  <c r="L391" i="2"/>
  <c r="L407" i="2"/>
  <c r="L423" i="2"/>
  <c r="L439" i="2"/>
  <c r="L455" i="2"/>
  <c r="L471" i="2"/>
  <c r="L487" i="2"/>
  <c r="L392" i="2"/>
  <c r="L424" i="2"/>
  <c r="L472" i="2"/>
  <c r="L401" i="2"/>
  <c r="L449" i="2"/>
  <c r="L394" i="2"/>
  <c r="L426" i="2"/>
  <c r="L474" i="2"/>
  <c r="L403" i="2"/>
  <c r="L451" i="2"/>
  <c r="L499" i="2"/>
  <c r="L384" i="2"/>
  <c r="L400" i="2"/>
  <c r="L416" i="2"/>
  <c r="L432" i="2"/>
  <c r="L448" i="2"/>
  <c r="L464" i="2"/>
  <c r="L480" i="2"/>
  <c r="L496" i="2"/>
  <c r="L393" i="2"/>
  <c r="L409" i="2"/>
  <c r="L425" i="2"/>
  <c r="L441" i="2"/>
  <c r="L457" i="2"/>
  <c r="L473" i="2"/>
  <c r="L489" i="2"/>
  <c r="L386" i="2"/>
  <c r="L402" i="2"/>
  <c r="L418" i="2"/>
  <c r="L434" i="2"/>
  <c r="L450" i="2"/>
  <c r="L466" i="2"/>
  <c r="L482" i="2"/>
  <c r="L498" i="2"/>
  <c r="L395" i="2"/>
  <c r="L411" i="2"/>
  <c r="L427" i="2"/>
  <c r="L443" i="2"/>
  <c r="L459" i="2"/>
  <c r="L475" i="2"/>
  <c r="L491" i="2"/>
  <c r="L408" i="2"/>
  <c r="L456" i="2"/>
  <c r="L488" i="2"/>
  <c r="L417" i="2"/>
  <c r="L465" i="2"/>
  <c r="L497" i="2"/>
  <c r="L410" i="2"/>
  <c r="L458" i="2"/>
  <c r="L387" i="2"/>
  <c r="L435" i="2"/>
  <c r="L483" i="2"/>
  <c r="L388" i="2"/>
  <c r="L404" i="2"/>
  <c r="L420" i="2"/>
  <c r="L436" i="2"/>
  <c r="L452" i="2"/>
  <c r="L468" i="2"/>
  <c r="L484" i="2"/>
  <c r="L500" i="2"/>
  <c r="L397" i="2"/>
  <c r="L413" i="2"/>
  <c r="L429" i="2"/>
  <c r="L445" i="2"/>
  <c r="L461" i="2"/>
  <c r="L477" i="2"/>
  <c r="L493" i="2"/>
  <c r="L390" i="2"/>
  <c r="L406" i="2"/>
  <c r="L422" i="2"/>
  <c r="L438" i="2"/>
  <c r="L454" i="2"/>
  <c r="L470" i="2"/>
  <c r="L486" i="2"/>
  <c r="L502" i="2"/>
  <c r="L399" i="2"/>
  <c r="L415" i="2"/>
  <c r="L431" i="2"/>
  <c r="L447" i="2"/>
  <c r="L463" i="2"/>
  <c r="L479" i="2"/>
  <c r="L495" i="2"/>
  <c r="L440" i="2"/>
  <c r="L385" i="2"/>
  <c r="L433" i="2"/>
  <c r="L481" i="2"/>
  <c r="L442" i="2"/>
  <c r="L490" i="2"/>
  <c r="L419" i="2"/>
  <c r="L467" i="2"/>
  <c r="L756" i="2" l="1"/>
  <c r="L925" i="2"/>
  <c r="L806" i="2"/>
  <c r="L718" i="2"/>
  <c r="L811" i="2"/>
  <c r="L813" i="2"/>
  <c r="L788" i="2"/>
  <c r="L934" i="2"/>
  <c r="L706" i="2"/>
  <c r="L809" i="2"/>
  <c r="L912" i="2"/>
  <c r="L758" i="2"/>
  <c r="L905" i="2"/>
  <c r="L862" i="2"/>
  <c r="L857" i="2"/>
  <c r="L789" i="2"/>
  <c r="L876" i="2"/>
  <c r="L936" i="2"/>
  <c r="L864" i="2"/>
  <c r="L968" i="2"/>
  <c r="L874" i="2"/>
  <c r="L793" i="2"/>
  <c r="L770" i="2"/>
  <c r="L759" i="2"/>
  <c r="L951" i="2"/>
  <c r="L878" i="2"/>
  <c r="L720" i="2"/>
  <c r="L886" i="2"/>
  <c r="L839" i="2"/>
  <c r="L958" i="2"/>
  <c r="L930" i="2"/>
  <c r="L752" i="2"/>
  <c r="L902" i="2"/>
  <c r="L854" i="2"/>
  <c r="L739" i="2"/>
  <c r="L707" i="2"/>
  <c r="L723" i="2"/>
  <c r="L954" i="2"/>
  <c r="L744" i="2"/>
  <c r="L932" i="2"/>
  <c r="L787" i="2"/>
  <c r="L870" i="2"/>
  <c r="L726" i="2"/>
  <c r="L933" i="2"/>
  <c r="L771" i="2"/>
  <c r="L872" i="2"/>
  <c r="L972" i="2"/>
  <c r="L844" i="2"/>
  <c r="L799" i="2"/>
  <c r="L815" i="2"/>
  <c r="L852" i="2"/>
  <c r="L883" i="2"/>
  <c r="L802" i="2"/>
  <c r="L751" i="2"/>
  <c r="L829" i="2"/>
  <c r="L948" i="2"/>
  <c r="L748" i="2"/>
  <c r="L818" i="2"/>
  <c r="L851" i="2"/>
  <c r="L910" i="2"/>
  <c r="L742" i="2"/>
  <c r="L947" i="2"/>
  <c r="L817" i="2"/>
  <c r="L881" i="2"/>
  <c r="L895" i="2"/>
  <c r="L785" i="2"/>
  <c r="L713" i="2"/>
  <c r="L768" i="2"/>
  <c r="L838" i="2"/>
  <c r="L919" i="2"/>
  <c r="L840" i="2"/>
  <c r="L820" i="2"/>
  <c r="L821" i="2"/>
  <c r="L755" i="2"/>
  <c r="L778" i="2"/>
  <c r="L736" i="2"/>
  <c r="L822" i="2"/>
  <c r="L775" i="2"/>
  <c r="L943" i="2"/>
  <c r="L733" i="2"/>
  <c r="L716" i="2"/>
  <c r="L792" i="2"/>
  <c r="L715" i="2"/>
  <c r="L761" i="2"/>
  <c r="L724" i="2"/>
  <c r="L794" i="2"/>
  <c r="L901" i="2"/>
  <c r="L834" i="2"/>
  <c r="L826" i="2"/>
  <c r="L719" i="2"/>
  <c r="L763" i="2"/>
  <c r="L962" i="2"/>
  <c r="L973" i="2"/>
  <c r="L869" i="2"/>
  <c r="L949" i="2"/>
  <c r="L880" i="2"/>
  <c r="L810" i="2"/>
  <c r="L969" i="2"/>
  <c r="L816" i="2"/>
  <c r="L856" i="2"/>
  <c r="L966" i="2"/>
  <c r="K978" i="2"/>
  <c r="K979" i="2" s="1"/>
  <c r="K980" i="2" s="1"/>
  <c r="K981" i="2" s="1"/>
  <c r="K982" i="2" s="1"/>
  <c r="K983" i="2" s="1"/>
  <c r="K984" i="2" s="1"/>
  <c r="K985" i="2" s="1"/>
  <c r="K986" i="2" s="1"/>
  <c r="K987" i="2" s="1"/>
  <c r="K988" i="2" s="1"/>
  <c r="K989" i="2" s="1"/>
  <c r="K990" i="2" s="1"/>
  <c r="K991" i="2" s="1"/>
  <c r="K992" i="2" s="1"/>
  <c r="K993" i="2" s="1"/>
  <c r="K994" i="2" s="1"/>
  <c r="K995" i="2" s="1"/>
  <c r="K996" i="2" s="1"/>
  <c r="K997" i="2" s="1"/>
  <c r="K998" i="2" s="1"/>
  <c r="K999" i="2" s="1"/>
  <c r="K1000" i="2" s="1"/>
  <c r="K1001" i="2" s="1"/>
  <c r="K1002" i="2" s="1"/>
  <c r="K1003" i="2" s="1"/>
  <c r="K1004" i="2" s="1"/>
  <c r="K1005" i="2" s="1"/>
  <c r="K1006" i="2" s="1"/>
  <c r="K1007" i="2" s="1"/>
  <c r="K1008" i="2" s="1"/>
  <c r="K1009" i="2" s="1"/>
  <c r="K1010" i="2" s="1"/>
  <c r="K1011" i="2" s="1"/>
  <c r="K1012" i="2" s="1"/>
  <c r="K1013" i="2" s="1"/>
  <c r="K1014" i="2" s="1"/>
  <c r="K1015" i="2" s="1"/>
  <c r="K1016" i="2" s="1"/>
  <c r="K1017" i="2" s="1"/>
  <c r="K1018" i="2" s="1"/>
  <c r="K1019" i="2" s="1"/>
  <c r="K1020" i="2" s="1"/>
  <c r="K1021" i="2" s="1"/>
  <c r="K1022" i="2" s="1"/>
  <c r="K1023" i="2" s="1"/>
  <c r="K1024" i="2" s="1"/>
  <c r="K1025" i="2" s="1"/>
  <c r="L977" i="2"/>
  <c r="L955" i="2"/>
  <c r="L917" i="2"/>
  <c r="L800" i="2"/>
  <c r="L867" i="2"/>
  <c r="L913" i="2"/>
  <c r="L773" i="2"/>
  <c r="L916" i="2"/>
  <c r="L746" i="2"/>
  <c r="L926" i="2"/>
  <c r="L828" i="2"/>
  <c r="L928" i="2"/>
  <c r="L855" i="2"/>
  <c r="L964" i="2"/>
  <c r="L952" i="2"/>
  <c r="L927" i="2"/>
  <c r="L935" i="2"/>
  <c r="L909" i="2"/>
  <c r="L892" i="2"/>
  <c r="L766" i="2"/>
  <c r="L847" i="2"/>
  <c r="L843" i="2"/>
  <c r="L731" i="2"/>
  <c r="L790" i="2"/>
  <c r="L884" i="2"/>
  <c r="L920" i="2"/>
  <c r="L741" i="2"/>
  <c r="L900" i="2"/>
  <c r="L805" i="2"/>
  <c r="L879" i="2"/>
  <c r="L803" i="2"/>
  <c r="L827" i="2"/>
  <c r="L750" i="2"/>
  <c r="L891" i="2"/>
  <c r="L801" i="2"/>
  <c r="L760" i="2"/>
  <c r="L823" i="2"/>
  <c r="L725" i="2"/>
  <c r="L904" i="2"/>
  <c r="L894" i="2"/>
  <c r="L749" i="2"/>
  <c r="L963" i="2"/>
  <c r="L848" i="2"/>
  <c r="L899" i="2"/>
  <c r="L859" i="2"/>
  <c r="L711" i="2"/>
  <c r="L774" i="2"/>
  <c r="L722" i="2"/>
  <c r="L780" i="2"/>
  <c r="L812" i="2"/>
  <c r="L939" i="2"/>
  <c r="L795" i="2"/>
  <c r="L767" i="2"/>
  <c r="L717" i="2"/>
  <c r="L959" i="2"/>
  <c r="L740" i="2"/>
  <c r="L712" i="2"/>
  <c r="L911" i="2"/>
  <c r="L896" i="2"/>
  <c r="L950" i="2"/>
  <c r="L807" i="2"/>
  <c r="L908" i="2"/>
  <c r="L914" i="2"/>
  <c r="L873" i="2"/>
  <c r="L797" i="2"/>
  <c r="L976" i="2"/>
  <c r="L832" i="2"/>
  <c r="L738" i="2"/>
  <c r="L937" i="2"/>
  <c r="L747" i="2"/>
  <c r="L845" i="2"/>
  <c r="L743" i="2"/>
  <c r="L735" i="2"/>
  <c r="L942" i="2"/>
  <c r="L866" i="2"/>
  <c r="L961" i="2"/>
  <c r="L903" i="2"/>
  <c r="L737" i="2"/>
  <c r="L906" i="2"/>
  <c r="L710" i="2"/>
  <c r="L853" i="2"/>
  <c r="L960" i="2"/>
  <c r="L945" i="2"/>
  <c r="L831" i="2"/>
  <c r="L889" i="2"/>
  <c r="L727" i="2"/>
  <c r="L776" i="2"/>
  <c r="L783" i="2"/>
  <c r="L782" i="2"/>
  <c r="L814" i="2"/>
  <c r="L967" i="2"/>
  <c r="L836" i="2"/>
  <c r="L796" i="2"/>
  <c r="L860" i="2"/>
  <c r="L850" i="2"/>
  <c r="L804" i="2"/>
  <c r="L757" i="2"/>
  <c r="L846" i="2"/>
  <c r="L730" i="2"/>
  <c r="L762" i="2"/>
  <c r="L764" i="2"/>
  <c r="L819" i="2"/>
  <c r="L732" i="2"/>
  <c r="L728" i="2"/>
  <c r="L835" i="2"/>
  <c r="L841" i="2"/>
  <c r="L772" i="2"/>
  <c r="L865" i="2"/>
  <c r="L922" i="2"/>
  <c r="L708" i="2"/>
  <c r="L786" i="2"/>
  <c r="L971" i="2"/>
  <c r="L825" i="2"/>
  <c r="L769" i="2"/>
  <c r="L893" i="2"/>
  <c r="L965" i="2"/>
  <c r="L849" i="2"/>
  <c r="L941" i="2"/>
  <c r="L798" i="2"/>
  <c r="L907" i="2"/>
  <c r="L957" i="2"/>
  <c r="L944" i="2"/>
  <c r="L923" i="2"/>
  <c r="L931" i="2"/>
  <c r="L745" i="2"/>
  <c r="L779" i="2"/>
  <c r="L956" i="2"/>
  <c r="L915" i="2"/>
  <c r="L877" i="2"/>
  <c r="L830" i="2"/>
  <c r="L709" i="2"/>
  <c r="L858" i="2"/>
  <c r="L871" i="2"/>
  <c r="L890" i="2"/>
  <c r="L833" i="2"/>
  <c r="L754" i="2"/>
  <c r="L784" i="2"/>
  <c r="L734" i="2"/>
  <c r="L837" i="2"/>
  <c r="L777" i="2"/>
  <c r="L861" i="2"/>
  <c r="L888" i="2"/>
  <c r="L824" i="2"/>
  <c r="L765" i="2"/>
  <c r="L791" i="2"/>
  <c r="L974" i="2"/>
  <c r="L863" i="2"/>
  <c r="L921" i="2"/>
  <c r="L781" i="2"/>
  <c r="L842" i="2"/>
  <c r="L868" i="2"/>
  <c r="L924" i="2"/>
  <c r="L898" i="2"/>
  <c r="L882" i="2"/>
  <c r="L721" i="2"/>
  <c r="L885" i="2"/>
  <c r="L929" i="2"/>
  <c r="L875" i="2"/>
  <c r="L938" i="2"/>
  <c r="L953" i="2"/>
  <c r="L946" i="2"/>
  <c r="L940" i="2"/>
  <c r="L887" i="2"/>
  <c r="L970" i="2"/>
  <c r="L918" i="2"/>
  <c r="L714" i="2"/>
  <c r="L729" i="2"/>
  <c r="L897" i="2"/>
  <c r="L753" i="2"/>
  <c r="L97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<sst xmlns="http://schemas.openxmlformats.org/spreadsheetml/2006/main" count="16705" uniqueCount="3861">
  <si>
    <t>Dog</t>
  </si>
  <si>
    <t>Location</t>
  </si>
  <si>
    <t>Race Number</t>
  </si>
  <si>
    <t>W-Odds</t>
  </si>
  <si>
    <t>P-Odds</t>
  </si>
  <si>
    <t>Place</t>
  </si>
  <si>
    <t>Units</t>
  </si>
  <si>
    <t>Suggested</t>
  </si>
  <si>
    <t>Suggested Tips</t>
  </si>
  <si>
    <t>Day</t>
  </si>
  <si>
    <t>Daily Set</t>
  </si>
  <si>
    <t>Wn</t>
  </si>
  <si>
    <t>Loss</t>
  </si>
  <si>
    <t>Result</t>
  </si>
  <si>
    <t>Amlin Crystal</t>
  </si>
  <si>
    <t>Healsville</t>
  </si>
  <si>
    <t>5th</t>
  </si>
  <si>
    <t>Tourello</t>
  </si>
  <si>
    <t>Nowra</t>
  </si>
  <si>
    <t>Uricken Bale</t>
  </si>
  <si>
    <t>Meadows</t>
  </si>
  <si>
    <t>2nd</t>
  </si>
  <si>
    <t>Konta - Win</t>
  </si>
  <si>
    <t>Konta - Place</t>
  </si>
  <si>
    <t>1st</t>
  </si>
  <si>
    <t>Surella Bale</t>
  </si>
  <si>
    <t>3rd</t>
  </si>
  <si>
    <t>Sudoka Shelby</t>
  </si>
  <si>
    <t>Horsham</t>
  </si>
  <si>
    <t>Dark Arrow</t>
  </si>
  <si>
    <t>Ballarat</t>
  </si>
  <si>
    <t>Sticket Stinger</t>
  </si>
  <si>
    <t>Cranbourne</t>
  </si>
  <si>
    <t>Blackjack Lee</t>
  </si>
  <si>
    <t>4th</t>
  </si>
  <si>
    <t>Ivoria Bale</t>
  </si>
  <si>
    <t>Buffet Destroyer</t>
  </si>
  <si>
    <t>Spring Driven</t>
  </si>
  <si>
    <t>Angle Park</t>
  </si>
  <si>
    <t>Son of Fernando</t>
  </si>
  <si>
    <t>Gardens</t>
  </si>
  <si>
    <t>Sleek Defier</t>
  </si>
  <si>
    <t>Spring Typhoon</t>
  </si>
  <si>
    <t>Geelong</t>
  </si>
  <si>
    <t>Zack Monelli</t>
  </si>
  <si>
    <t>Mandurah</t>
  </si>
  <si>
    <t>Lots of Chatter</t>
  </si>
  <si>
    <t>Tommy Shelby</t>
  </si>
  <si>
    <t>Iago Bale</t>
  </si>
  <si>
    <t>American Man</t>
  </si>
  <si>
    <t>Murray Bridge</t>
  </si>
  <si>
    <t>Galactivic Zeus</t>
  </si>
  <si>
    <t>Double</t>
  </si>
  <si>
    <t>8/10</t>
  </si>
  <si>
    <t>Typhoon Tim</t>
  </si>
  <si>
    <t>Albion Park</t>
  </si>
  <si>
    <t>Fireball Sam</t>
  </si>
  <si>
    <t>Suggested Units</t>
  </si>
  <si>
    <t xml:space="preserve">Stake </t>
  </si>
  <si>
    <t>Battle</t>
  </si>
  <si>
    <t>Profit</t>
  </si>
  <si>
    <t>Return</t>
  </si>
  <si>
    <t>Impress Venus</t>
  </si>
  <si>
    <t>Shepparton</t>
  </si>
  <si>
    <t>% Profit</t>
  </si>
  <si>
    <t>Zipping Niseko</t>
  </si>
  <si>
    <t>Wentworth</t>
  </si>
  <si>
    <t>Handsome Jack</t>
  </si>
  <si>
    <t>Else</t>
  </si>
  <si>
    <t>Multi</t>
  </si>
  <si>
    <t>-</t>
  </si>
  <si>
    <t>8/10/6/11</t>
  </si>
  <si>
    <t>Quinella</t>
  </si>
  <si>
    <t>Stake</t>
  </si>
  <si>
    <t>Name</t>
  </si>
  <si>
    <t>#</t>
  </si>
  <si>
    <t>SR</t>
  </si>
  <si>
    <t>%SR</t>
  </si>
  <si>
    <t>Small</t>
  </si>
  <si>
    <t>Bold Mirage</t>
  </si>
  <si>
    <t>Small Medium</t>
  </si>
  <si>
    <t>Medium</t>
  </si>
  <si>
    <t>Sumatran</t>
  </si>
  <si>
    <t>Ipswich</t>
  </si>
  <si>
    <t>Medium Whack</t>
  </si>
  <si>
    <t>Whack</t>
  </si>
  <si>
    <t xml:space="preserve">Leyenda </t>
  </si>
  <si>
    <t>Double Whack</t>
  </si>
  <si>
    <t>Jagora Bale</t>
  </si>
  <si>
    <t>Temora</t>
  </si>
  <si>
    <t>Better Watch Out</t>
  </si>
  <si>
    <t>Sandown</t>
  </si>
  <si>
    <t>Stuart Lee Rose</t>
  </si>
  <si>
    <t>Sale</t>
  </si>
  <si>
    <t>Bands</t>
  </si>
  <si>
    <t>L</t>
  </si>
  <si>
    <t>H</t>
  </si>
  <si>
    <t>Alarm Response</t>
  </si>
  <si>
    <t>Tiger Time</t>
  </si>
  <si>
    <t>Bow Baby</t>
  </si>
  <si>
    <t>Dreamy Dan</t>
  </si>
  <si>
    <t>My Movie Star</t>
  </si>
  <si>
    <t>Stormy Shari</t>
  </si>
  <si>
    <t>Clifton Flyer</t>
  </si>
  <si>
    <t>Marlou Miss</t>
  </si>
  <si>
    <t>Alumini</t>
  </si>
  <si>
    <t>Derry Express</t>
  </si>
  <si>
    <t>7th</t>
  </si>
  <si>
    <t xml:space="preserve">Ballistic Bullet </t>
  </si>
  <si>
    <t>Seregenti Icon</t>
  </si>
  <si>
    <t>Silken</t>
  </si>
  <si>
    <t>Smokey Bacon</t>
  </si>
  <si>
    <t>Mild Marcus</t>
  </si>
  <si>
    <t>Craggy Island</t>
  </si>
  <si>
    <t>Bendigo</t>
  </si>
  <si>
    <t>Warragul</t>
  </si>
  <si>
    <t>Ebby Infrared</t>
  </si>
  <si>
    <t>Fantastic Victor</t>
  </si>
  <si>
    <t>Merry Lass</t>
  </si>
  <si>
    <t>Richmond</t>
  </si>
  <si>
    <t>Fantastic Pippa</t>
  </si>
  <si>
    <t>Flying Clarice</t>
  </si>
  <si>
    <t>Danyos Whylie</t>
  </si>
  <si>
    <t>My Hyperactive</t>
  </si>
  <si>
    <t>Bulli</t>
  </si>
  <si>
    <t>Utah Blues</t>
  </si>
  <si>
    <t>Jet a One</t>
  </si>
  <si>
    <t>Cannington</t>
  </si>
  <si>
    <t>Cape Fernando</t>
  </si>
  <si>
    <t>Kaheem Bale</t>
  </si>
  <si>
    <t>Tribal Magic</t>
  </si>
  <si>
    <t>Magical Rivival</t>
  </si>
  <si>
    <t>Cumbria Jim</t>
  </si>
  <si>
    <t>Dapto</t>
  </si>
  <si>
    <t>Spring Burner</t>
  </si>
  <si>
    <t>Miss Bellawood</t>
  </si>
  <si>
    <t>Steve Monelli</t>
  </si>
  <si>
    <t>Sunset Spitfire</t>
  </si>
  <si>
    <t>Redcap Monelli</t>
  </si>
  <si>
    <t>Media Peso</t>
  </si>
  <si>
    <t>Shonkey Sticker</t>
  </si>
  <si>
    <t>Big Wings</t>
  </si>
  <si>
    <t>Alinga Chloe</t>
  </si>
  <si>
    <t>Red Jersey</t>
  </si>
  <si>
    <t>Patricia Maureen</t>
  </si>
  <si>
    <t>Lap it Up</t>
  </si>
  <si>
    <t>Ice Cream Story</t>
  </si>
  <si>
    <t>Seen Around</t>
  </si>
  <si>
    <t>8th</t>
  </si>
  <si>
    <t>Fantastic Shell</t>
  </si>
  <si>
    <t>Pump it Up</t>
  </si>
  <si>
    <t>Magical Hope</t>
  </si>
  <si>
    <t>Legendary Lad</t>
  </si>
  <si>
    <t>Tandem At Pace</t>
  </si>
  <si>
    <t>Aberlero Bale</t>
  </si>
  <si>
    <t xml:space="preserve">Goulburn </t>
  </si>
  <si>
    <t>Pablo Mouse</t>
  </si>
  <si>
    <t>Benchester</t>
  </si>
  <si>
    <t>Made Me Blind</t>
  </si>
  <si>
    <t>Aston Fastnet</t>
  </si>
  <si>
    <t>Christo Bale</t>
  </si>
  <si>
    <t>Curiouser</t>
  </si>
  <si>
    <t>Gawler</t>
  </si>
  <si>
    <t>Grebs Drinking</t>
  </si>
  <si>
    <t>Casino</t>
  </si>
  <si>
    <t>Burnt Ends</t>
  </si>
  <si>
    <t>Marseille</t>
  </si>
  <si>
    <t>Zipping Burns</t>
  </si>
  <si>
    <t>Aston Marlon</t>
  </si>
  <si>
    <t>Equaliser</t>
  </si>
  <si>
    <t>Just Wins Boss</t>
  </si>
  <si>
    <t>6th</t>
  </si>
  <si>
    <t>Ferdinando Boy</t>
  </si>
  <si>
    <t>Warrnambool</t>
  </si>
  <si>
    <t>Tates Girl</t>
  </si>
  <si>
    <t>Aristocratic Gal</t>
  </si>
  <si>
    <t>Copy Workshop</t>
  </si>
  <si>
    <t>Tracer</t>
  </si>
  <si>
    <t>Hobart</t>
  </si>
  <si>
    <t>White Poison</t>
  </si>
  <si>
    <t>Wyburn Sheean</t>
  </si>
  <si>
    <t>Shadow Mist</t>
  </si>
  <si>
    <t>Tiggeralong Tonk</t>
  </si>
  <si>
    <t>Zevatron</t>
  </si>
  <si>
    <t>Hooked On Brenda</t>
  </si>
  <si>
    <t>Paua of Oscar</t>
  </si>
  <si>
    <t>Dewana Macca</t>
  </si>
  <si>
    <t>Mepunga Gertie</t>
  </si>
  <si>
    <t>Oakvale Blue</t>
  </si>
  <si>
    <t>Long Gully Barny</t>
  </si>
  <si>
    <t>Leyenda</t>
  </si>
  <si>
    <t>Wicked Rhythym</t>
  </si>
  <si>
    <t>More Deductions</t>
  </si>
  <si>
    <t>Pyrocumulous</t>
  </si>
  <si>
    <t>Try Catch Me</t>
  </si>
  <si>
    <t>Sir Duke</t>
  </si>
  <si>
    <t>Almapa Berisha</t>
  </si>
  <si>
    <t>Pride into Power</t>
  </si>
  <si>
    <t>Papi Go Fast</t>
  </si>
  <si>
    <t>Classic Mclaren</t>
  </si>
  <si>
    <t>Dynamic Bill</t>
  </si>
  <si>
    <t>Blue Tiger</t>
  </si>
  <si>
    <t>Soda Girl</t>
  </si>
  <si>
    <t>Landish Boy</t>
  </si>
  <si>
    <t>Our Boy Mae</t>
  </si>
  <si>
    <t>Little Utah</t>
  </si>
  <si>
    <t>Despicable Usher</t>
  </si>
  <si>
    <t>Audi Herrara</t>
  </si>
  <si>
    <t>Mako Mermaid</t>
  </si>
  <si>
    <t>Blazing Snap</t>
  </si>
  <si>
    <t>Ritza Tommy</t>
  </si>
  <si>
    <t>Utah Misty</t>
  </si>
  <si>
    <t>Good Odds Reward</t>
  </si>
  <si>
    <t>Skeets Desire</t>
  </si>
  <si>
    <t>What a Debacle</t>
  </si>
  <si>
    <t>Rambos Boy</t>
  </si>
  <si>
    <t>Ad Astra</t>
  </si>
  <si>
    <t>Nangar Kash</t>
  </si>
  <si>
    <t>Fantastic Raven</t>
  </si>
  <si>
    <t>Undercut</t>
  </si>
  <si>
    <t xml:space="preserve">Bulli </t>
  </si>
  <si>
    <t>Skilled</t>
  </si>
  <si>
    <t>Rockhampton</t>
  </si>
  <si>
    <t>It’s a Drama</t>
  </si>
  <si>
    <t>Cranborne</t>
  </si>
  <si>
    <t>Corryong McLaren</t>
  </si>
  <si>
    <t>Aston Hayato</t>
  </si>
  <si>
    <t>Westdale Ophellia</t>
  </si>
  <si>
    <t>Cumbria Belle</t>
  </si>
  <si>
    <t>Bonus Only</t>
  </si>
  <si>
    <t>Sanctify - Win</t>
  </si>
  <si>
    <t>Gosford</t>
  </si>
  <si>
    <t>Sanctify - Place</t>
  </si>
  <si>
    <t>Typhoon Tessie</t>
  </si>
  <si>
    <t>Zipping Sultan</t>
  </si>
  <si>
    <t>Fast Food Junkie</t>
  </si>
  <si>
    <t>Footrot Fernando</t>
  </si>
  <si>
    <t>Summers Flyer</t>
  </si>
  <si>
    <t>Faith In Norris</t>
  </si>
  <si>
    <t>Cheeky Ricky</t>
  </si>
  <si>
    <t>Kasatinka</t>
  </si>
  <si>
    <t>Cash Vew</t>
  </si>
  <si>
    <t>Major Havoc</t>
  </si>
  <si>
    <t>Tanhaji</t>
  </si>
  <si>
    <t>Goulbourn</t>
  </si>
  <si>
    <t>Kooringa Lucy</t>
  </si>
  <si>
    <t>Ritza William</t>
  </si>
  <si>
    <t>Aston Maeve</t>
  </si>
  <si>
    <t>Drumroll Please</t>
  </si>
  <si>
    <t>Hadouken</t>
  </si>
  <si>
    <t>`1.4</t>
  </si>
  <si>
    <t>Lektra Yoyo - Win</t>
  </si>
  <si>
    <t>Lektra Yoyo - Place</t>
  </si>
  <si>
    <t>Notorious</t>
  </si>
  <si>
    <t>Sanctify</t>
  </si>
  <si>
    <t>Raw Drama</t>
  </si>
  <si>
    <t>Motown Prince</t>
  </si>
  <si>
    <t>Robbie Rotten</t>
  </si>
  <si>
    <t>Bones McCoy</t>
  </si>
  <si>
    <t>Nitroglcyerin</t>
  </si>
  <si>
    <t>Double Bluff</t>
  </si>
  <si>
    <t>Abbondanza Dixie - Win</t>
  </si>
  <si>
    <t>Abbondanza Dixie - Place</t>
  </si>
  <si>
    <t>Speedy Vuitton</t>
  </si>
  <si>
    <t>Electric Dreams</t>
  </si>
  <si>
    <t>Super Zoom Jake</t>
  </si>
  <si>
    <t>Flying Tornado</t>
  </si>
  <si>
    <t>Townsville</t>
  </si>
  <si>
    <t>Mr Bob</t>
  </si>
  <si>
    <t>Radek Bale</t>
  </si>
  <si>
    <t>Shima Jake</t>
  </si>
  <si>
    <t>Like a Librarian</t>
  </si>
  <si>
    <t>Sir Truculent</t>
  </si>
  <si>
    <t>Frida Las Vegas</t>
  </si>
  <si>
    <t>Short Pork</t>
  </si>
  <si>
    <t>Zipping Zarbo</t>
  </si>
  <si>
    <t>Whitfield</t>
  </si>
  <si>
    <t>Desiree Devere</t>
  </si>
  <si>
    <t>Jet Lee Rose</t>
  </si>
  <si>
    <t>Anndar Tiger</t>
  </si>
  <si>
    <t>Slick Riot</t>
  </si>
  <si>
    <t>Hasta Manana</t>
  </si>
  <si>
    <t>Rockstar Manners</t>
  </si>
  <si>
    <t>Helens Memory</t>
  </si>
  <si>
    <t>Suntory Rose</t>
  </si>
  <si>
    <t>Irinka Riley</t>
  </si>
  <si>
    <t>Jungle Duece</t>
  </si>
  <si>
    <t>Pure Quality - Win</t>
  </si>
  <si>
    <t>Pure Quality - Place</t>
  </si>
  <si>
    <t>Redshift Seven</t>
  </si>
  <si>
    <t>Big Boy Bruce</t>
  </si>
  <si>
    <t>Tyler Durden</t>
  </si>
  <si>
    <t>Colden Dayto</t>
  </si>
  <si>
    <t>Wow</t>
  </si>
  <si>
    <t>Simon Told Helen</t>
  </si>
  <si>
    <t>Denzell Bale</t>
  </si>
  <si>
    <t>Earn the Answers</t>
  </si>
  <si>
    <t>Aston Oriental</t>
  </si>
  <si>
    <t>Arizona Eyes</t>
  </si>
  <si>
    <t>Aston Ryker</t>
  </si>
  <si>
    <t>Soda Prince</t>
  </si>
  <si>
    <t>Black Maxie</t>
  </si>
  <si>
    <t>Barberesco</t>
  </si>
  <si>
    <t>Weblec Pearl</t>
  </si>
  <si>
    <t>Bartholemew Bale</t>
  </si>
  <si>
    <t>Bali Sunset/West on Bra</t>
  </si>
  <si>
    <t>3/4</t>
  </si>
  <si>
    <t>Pokie Payout</t>
  </si>
  <si>
    <t>Power Point Diva</t>
  </si>
  <si>
    <t>Farmor Watchers</t>
  </si>
  <si>
    <t>It Aint Billy</t>
  </si>
  <si>
    <t>Victa Grosso</t>
  </si>
  <si>
    <t>Helens Teddy</t>
  </si>
  <si>
    <t>Its My Party</t>
  </si>
  <si>
    <t>Fernando Cazz</t>
  </si>
  <si>
    <t>Mr Neo</t>
  </si>
  <si>
    <t>Interrogate</t>
  </si>
  <si>
    <t>The Meadows</t>
  </si>
  <si>
    <t>Wallbanger</t>
  </si>
  <si>
    <t>Major Sacrifice</t>
  </si>
  <si>
    <t>Impress Us</t>
  </si>
  <si>
    <t>Faith in Norris</t>
  </si>
  <si>
    <t>Blame Brendon</t>
  </si>
  <si>
    <t>Sentinel Mclaren</t>
  </si>
  <si>
    <t>Earn the Blur</t>
  </si>
  <si>
    <t>Invictus Jaxson</t>
  </si>
  <si>
    <t>Warrugul</t>
  </si>
  <si>
    <t>West on Brae</t>
  </si>
  <si>
    <t>Zipping Freeman</t>
  </si>
  <si>
    <t>Sonny Daze</t>
  </si>
  <si>
    <t>Sentenced</t>
  </si>
  <si>
    <t>Townsend Beach</t>
  </si>
  <si>
    <t>Certification</t>
  </si>
  <si>
    <t>Jacks Well</t>
  </si>
  <si>
    <t xml:space="preserve">Dapto </t>
  </si>
  <si>
    <t>Major Havok</t>
  </si>
  <si>
    <t>Stanley Keeping</t>
  </si>
  <si>
    <t>Kuro Kismet</t>
  </si>
  <si>
    <t>Blackpool Flash</t>
  </si>
  <si>
    <t>Coastal Prince</t>
  </si>
  <si>
    <t>Shima Classic</t>
  </si>
  <si>
    <t>Tinker Craig</t>
  </si>
  <si>
    <t>Farmor Bundy</t>
  </si>
  <si>
    <t>Lil Swiss Miss</t>
  </si>
  <si>
    <t>Ivy Wren</t>
  </si>
  <si>
    <t>Massimo</t>
  </si>
  <si>
    <t>Ha Ha Magoo</t>
  </si>
  <si>
    <t>Dominus</t>
  </si>
  <si>
    <t>Pirate Pete</t>
  </si>
  <si>
    <t>Me Me Mia</t>
  </si>
  <si>
    <t>Green Blazer</t>
  </si>
  <si>
    <t>Sharnis My Girl</t>
  </si>
  <si>
    <t>Aston Ulysses</t>
  </si>
  <si>
    <t>Javier Bale</t>
  </si>
  <si>
    <t>Mister Harlewood - Win</t>
  </si>
  <si>
    <t>Mister Harlewood - Place</t>
  </si>
  <si>
    <t>Hopes Heist</t>
  </si>
  <si>
    <t>Stratford</t>
  </si>
  <si>
    <t>Crackerjack Dirt</t>
  </si>
  <si>
    <t>Super Overdrive</t>
  </si>
  <si>
    <t>Zest to Excel</t>
  </si>
  <si>
    <t>Bathurst</t>
  </si>
  <si>
    <t>Winlock on Top</t>
  </si>
  <si>
    <t>Freddy Cruiser</t>
  </si>
  <si>
    <t>Keiki</t>
  </si>
  <si>
    <t>Spring Hummer</t>
  </si>
  <si>
    <t>Hukanui Lady</t>
  </si>
  <si>
    <t>Lilly Patch</t>
  </si>
  <si>
    <t>Shepperaton</t>
  </si>
  <si>
    <t>Desiree Deveere</t>
  </si>
  <si>
    <t>Graclyn Bale</t>
  </si>
  <si>
    <t>Dodds Joy</t>
  </si>
  <si>
    <t>Fly For Trix</t>
  </si>
  <si>
    <t>Jimmy Spitfire</t>
  </si>
  <si>
    <t>Gemtree Maximus</t>
  </si>
  <si>
    <t>Blue Tick Firm</t>
  </si>
  <si>
    <t>4/11</t>
  </si>
  <si>
    <t>Impress Raja</t>
  </si>
  <si>
    <t>Shima Shine</t>
  </si>
  <si>
    <t>Senor Senor</t>
  </si>
  <si>
    <t>Victa Jess</t>
  </si>
  <si>
    <t>6/8</t>
  </si>
  <si>
    <t>Great Knock</t>
  </si>
  <si>
    <t>Darwin</t>
  </si>
  <si>
    <t>Dakota Dart</t>
  </si>
  <si>
    <t>Transgenic</t>
  </si>
  <si>
    <t>Meatball Soup</t>
  </si>
  <si>
    <t>Maxs Idol</t>
  </si>
  <si>
    <t>Reiko Martini</t>
  </si>
  <si>
    <t>Deep Cover</t>
  </si>
  <si>
    <t>Brother Soldier</t>
  </si>
  <si>
    <t>Classy Ethics</t>
  </si>
  <si>
    <t>Raylene Bale</t>
  </si>
  <si>
    <t>Heres Tears</t>
  </si>
  <si>
    <t>Tiggerlong Tonk</t>
  </si>
  <si>
    <t>Music Event</t>
  </si>
  <si>
    <t>Jim Zarr Dashian</t>
  </si>
  <si>
    <t>Mr America</t>
  </si>
  <si>
    <t>Do It</t>
  </si>
  <si>
    <t>Yozo Bale</t>
  </si>
  <si>
    <t>Wendalin Bale</t>
  </si>
  <si>
    <t>Glamorous Lass</t>
  </si>
  <si>
    <t>Human Fund</t>
  </si>
  <si>
    <t>Queen Supreme</t>
  </si>
  <si>
    <t>Whakahoro</t>
  </si>
  <si>
    <t>Zipping Rambo</t>
  </si>
  <si>
    <t>Nihari Bale</t>
  </si>
  <si>
    <t>All Hands Off</t>
  </si>
  <si>
    <t>Ebby Jet Power</t>
  </si>
  <si>
    <t>Sudden Force</t>
  </si>
  <si>
    <t>Soy Sauce</t>
  </si>
  <si>
    <t>Spare Bulet</t>
  </si>
  <si>
    <t>Kings Roit</t>
  </si>
  <si>
    <t>Yohan Bale</t>
  </si>
  <si>
    <t>Ferdinand Boy</t>
  </si>
  <si>
    <t>Rogue Planet</t>
  </si>
  <si>
    <t>My Little Shelby</t>
  </si>
  <si>
    <t>Lucky Ace</t>
  </si>
  <si>
    <t>Fortuna Bale</t>
  </si>
  <si>
    <t>Zippng Rambo</t>
  </si>
  <si>
    <t>Aston Lavinia</t>
  </si>
  <si>
    <t>Mauritian Pogba</t>
  </si>
  <si>
    <t>Usman Bale</t>
  </si>
  <si>
    <t>Hazy Flash</t>
  </si>
  <si>
    <t>Aston Zodiac</t>
  </si>
  <si>
    <t>Cash Stack</t>
  </si>
  <si>
    <t>Zambora Lion</t>
  </si>
  <si>
    <t>Manudrah</t>
  </si>
  <si>
    <t>Mahogany Jet</t>
  </si>
  <si>
    <t>All Aces</t>
  </si>
  <si>
    <t>Mustang Havok</t>
  </si>
  <si>
    <t>Eureka Icon - Win</t>
  </si>
  <si>
    <t>Eureka Icon - Place</t>
  </si>
  <si>
    <t>Blazing Cartier - Win</t>
  </si>
  <si>
    <t>Blazing Cartier - Place</t>
  </si>
  <si>
    <t>Zipping Ticket</t>
  </si>
  <si>
    <t>Zipping Moose</t>
  </si>
  <si>
    <t>Sleek Rumble</t>
  </si>
  <si>
    <t>Rio Dixie</t>
  </si>
  <si>
    <t>Keep it Blue</t>
  </si>
  <si>
    <t>Rocket Boy</t>
  </si>
  <si>
    <t>Arizona Eyes - Win</t>
  </si>
  <si>
    <t>Arizona Eyes - Place</t>
  </si>
  <si>
    <t xml:space="preserve">Bendigo </t>
  </si>
  <si>
    <t>Kid Psycho</t>
  </si>
  <si>
    <t>Scraing By</t>
  </si>
  <si>
    <t>Capalaba</t>
  </si>
  <si>
    <t>Max Hombre</t>
  </si>
  <si>
    <t>Zander</t>
  </si>
  <si>
    <t>Weblec Blazer - Win</t>
  </si>
  <si>
    <t>Weblec Blazer - Place</t>
  </si>
  <si>
    <t>Garys Miracle</t>
  </si>
  <si>
    <t>Lilly Pad</t>
  </si>
  <si>
    <t>Run Like Jess</t>
  </si>
  <si>
    <t>Indian Shadow</t>
  </si>
  <si>
    <t>Soduku Cobra</t>
  </si>
  <si>
    <t>He Shall Power</t>
  </si>
  <si>
    <t>We the People</t>
  </si>
  <si>
    <t>Soduku Shelby</t>
  </si>
  <si>
    <t>Notoriety</t>
  </si>
  <si>
    <t>Aston Champagne</t>
  </si>
  <si>
    <t>Jumbo Jet</t>
  </si>
  <si>
    <t>Weblec King</t>
  </si>
  <si>
    <t>Jarick Bale</t>
  </si>
  <si>
    <t>Star Blazer - Win</t>
  </si>
  <si>
    <t>Star Blazer - Place</t>
  </si>
  <si>
    <t>My Names Craig</t>
  </si>
  <si>
    <t>Suzies Face</t>
  </si>
  <si>
    <t>Sunset Bourbanski</t>
  </si>
  <si>
    <t>Handsome Prince</t>
  </si>
  <si>
    <t>Catch the Thief</t>
  </si>
  <si>
    <t>Super Estella</t>
  </si>
  <si>
    <t>Barcia Blue Boy</t>
  </si>
  <si>
    <t>Lakeview Walter</t>
  </si>
  <si>
    <t>Orlando</t>
  </si>
  <si>
    <t>Judge Hook</t>
  </si>
  <si>
    <t>Obne Mumma</t>
  </si>
  <si>
    <t>Kingsbrae Kota</t>
  </si>
  <si>
    <t>Paint Face</t>
  </si>
  <si>
    <t>Zavatron</t>
  </si>
  <si>
    <t>Max Dynamo</t>
  </si>
  <si>
    <t>Flying Yuna</t>
  </si>
  <si>
    <t>Spring Chatter</t>
  </si>
  <si>
    <t>Classy Riot</t>
  </si>
  <si>
    <t>Domino Mac</t>
  </si>
  <si>
    <t>Jayville Slick</t>
  </si>
  <si>
    <t>Projectory</t>
  </si>
  <si>
    <t>Bound to Succeed</t>
  </si>
  <si>
    <t>F4 - 3/4678/4678/4678</t>
  </si>
  <si>
    <t>TT</t>
  </si>
  <si>
    <t>Silver Lake</t>
  </si>
  <si>
    <t>3d</t>
  </si>
  <si>
    <t>Aussie Secret</t>
  </si>
  <si>
    <t>Rilynn Bale</t>
  </si>
  <si>
    <t>Charley Davidson</t>
  </si>
  <si>
    <t>Zulu Eyes</t>
  </si>
  <si>
    <t>Parlo Bale</t>
  </si>
  <si>
    <t>Kiss Your Lips</t>
  </si>
  <si>
    <t>Lunar Star</t>
  </si>
  <si>
    <t>Meet Joe Black - Place</t>
  </si>
  <si>
    <t>Carry on Angel</t>
  </si>
  <si>
    <t>Limited Edition</t>
  </si>
  <si>
    <t>Mepung Reject</t>
  </si>
  <si>
    <t>Full Moon Party</t>
  </si>
  <si>
    <t>Mepung Gertie</t>
  </si>
  <si>
    <t>Call Me Buster</t>
  </si>
  <si>
    <t>Ivy Izmir</t>
  </si>
  <si>
    <t>Séance</t>
  </si>
  <si>
    <t>Agent Ben</t>
  </si>
  <si>
    <t>Aston Profit</t>
  </si>
  <si>
    <t>Koblenz</t>
  </si>
  <si>
    <t>Wild Card</t>
  </si>
  <si>
    <t>Dip It In</t>
  </si>
  <si>
    <t>Angus Rhode</t>
  </si>
  <si>
    <t>Canya Dig It</t>
  </si>
  <si>
    <t>Big Beaver</t>
  </si>
  <si>
    <t>Eyes Nose Lips</t>
  </si>
  <si>
    <t>She Can Excite</t>
  </si>
  <si>
    <t>Sarita</t>
  </si>
  <si>
    <t>Devel Sixteen</t>
  </si>
  <si>
    <t>Hello George</t>
  </si>
  <si>
    <t>Maitland</t>
  </si>
  <si>
    <t>Paua of Buddy</t>
  </si>
  <si>
    <t>Serious Object</t>
  </si>
  <si>
    <t>Analysing</t>
  </si>
  <si>
    <t>Oriental Amber</t>
  </si>
  <si>
    <t>Yeah Easy Place</t>
  </si>
  <si>
    <t>Yeah Easy Win</t>
  </si>
  <si>
    <t>Beatific</t>
  </si>
  <si>
    <t>Super Big</t>
  </si>
  <si>
    <t>Blackpool Ammo</t>
  </si>
  <si>
    <t>Ultra Impressive</t>
  </si>
  <si>
    <t>Fernando Frank</t>
  </si>
  <si>
    <t>Carry on Star</t>
  </si>
  <si>
    <t>Krakatoan</t>
  </si>
  <si>
    <t>Ninetymile King</t>
  </si>
  <si>
    <t>Zheng</t>
  </si>
  <si>
    <t>Spare Bullet</t>
  </si>
  <si>
    <t>Spritely Ebony</t>
  </si>
  <si>
    <t>Rockabye Bear</t>
  </si>
  <si>
    <t>Mayorness</t>
  </si>
  <si>
    <t>Hopefully Bella</t>
  </si>
  <si>
    <t>Aston Kipchoge</t>
  </si>
  <si>
    <t>Wreck it Garros</t>
  </si>
  <si>
    <t xml:space="preserve">Warragul </t>
  </si>
  <si>
    <t>We the people</t>
  </si>
  <si>
    <t>Harpers Girl</t>
  </si>
  <si>
    <t>Impulse</t>
  </si>
  <si>
    <t>Arbys Roger</t>
  </si>
  <si>
    <t>Minter Edition</t>
  </si>
  <si>
    <t>Weblec Storm</t>
  </si>
  <si>
    <t>Woodside Puma</t>
  </si>
  <si>
    <t>Date</t>
  </si>
  <si>
    <t>Horse</t>
  </si>
  <si>
    <t>Tip</t>
  </si>
  <si>
    <t>Vowmaster</t>
  </si>
  <si>
    <t>Kyneton</t>
  </si>
  <si>
    <t>W</t>
  </si>
  <si>
    <t>La Isla Bonita</t>
  </si>
  <si>
    <t>Ararat</t>
  </si>
  <si>
    <t>Princess of Meydan</t>
  </si>
  <si>
    <t>Kembla Grange</t>
  </si>
  <si>
    <t>Outlay</t>
  </si>
  <si>
    <t>&gt;1st</t>
  </si>
  <si>
    <t>Ayahuasca</t>
  </si>
  <si>
    <t>% return</t>
  </si>
  <si>
    <t>%</t>
  </si>
  <si>
    <t>P</t>
  </si>
  <si>
    <t>Winsum</t>
  </si>
  <si>
    <t>Aeecee Prince</t>
  </si>
  <si>
    <t>Traralgon</t>
  </si>
  <si>
    <t>El Salto</t>
  </si>
  <si>
    <t>Super Axoim</t>
  </si>
  <si>
    <t>Sha Tin</t>
  </si>
  <si>
    <t>Come Along Jeffrey</t>
  </si>
  <si>
    <t>Rare Hare</t>
  </si>
  <si>
    <t>Maximum Velocity</t>
  </si>
  <si>
    <t>Home Rule</t>
  </si>
  <si>
    <t>Stawell</t>
  </si>
  <si>
    <t>Realeza</t>
  </si>
  <si>
    <t>Kevs Girl</t>
  </si>
  <si>
    <t>Terang</t>
  </si>
  <si>
    <t>Zacster</t>
  </si>
  <si>
    <t>Rusconi</t>
  </si>
  <si>
    <t>Wyong</t>
  </si>
  <si>
    <t>Perlant</t>
  </si>
  <si>
    <t>Ranveer</t>
  </si>
  <si>
    <t>Flemington</t>
  </si>
  <si>
    <t>Dana Point</t>
  </si>
  <si>
    <t>Deadly Earnest</t>
  </si>
  <si>
    <t>Colac</t>
  </si>
  <si>
    <t>Longtimedreaming</t>
  </si>
  <si>
    <t>All of Brighton</t>
  </si>
  <si>
    <t>As I Please</t>
  </si>
  <si>
    <t>Koperbeau</t>
  </si>
  <si>
    <t>Wangaratta</t>
  </si>
  <si>
    <t>El for Effort</t>
  </si>
  <si>
    <t>Estoril Park</t>
  </si>
  <si>
    <t>The Sistene Tales</t>
  </si>
  <si>
    <t>Surekat</t>
  </si>
  <si>
    <t>Canberra</t>
  </si>
  <si>
    <t>Just Malcolm</t>
  </si>
  <si>
    <t>Caulfield</t>
  </si>
  <si>
    <t>Mighty Ganges</t>
  </si>
  <si>
    <t>Camperdown</t>
  </si>
  <si>
    <t>Danse De La Lune</t>
  </si>
  <si>
    <t>Needlework</t>
  </si>
  <si>
    <t>Little Faifo</t>
  </si>
  <si>
    <t>Benalla</t>
  </si>
  <si>
    <t>Colsridge</t>
  </si>
  <si>
    <t>Yarra Valley</t>
  </si>
  <si>
    <t>Adandiman</t>
  </si>
  <si>
    <t>Rosy Bubbles</t>
  </si>
  <si>
    <t>Toffee Street</t>
  </si>
  <si>
    <t>9th</t>
  </si>
  <si>
    <t>High Rewards</t>
  </si>
  <si>
    <t>Pakenham</t>
  </si>
  <si>
    <t>Oxley Road</t>
  </si>
  <si>
    <t>Mightybeel</t>
  </si>
  <si>
    <t>Newcastle</t>
  </si>
  <si>
    <t>Kimmy Rockford</t>
  </si>
  <si>
    <t>Stony Creek</t>
  </si>
  <si>
    <t>Skedaddle</t>
  </si>
  <si>
    <t>Kensington</t>
  </si>
  <si>
    <t>Ulanni</t>
  </si>
  <si>
    <t>Danejararose</t>
  </si>
  <si>
    <t>Kaniva</t>
  </si>
  <si>
    <t>Aziza</t>
  </si>
  <si>
    <t>Moonee Valley</t>
  </si>
  <si>
    <t>Flying Evelyn</t>
  </si>
  <si>
    <t>Deploy and Destroy</t>
  </si>
  <si>
    <t>Ma and Pa</t>
  </si>
  <si>
    <t>The Garden</t>
  </si>
  <si>
    <t>Viking Power</t>
  </si>
  <si>
    <t>Wagga</t>
  </si>
  <si>
    <t>Prince of Mercia</t>
  </si>
  <si>
    <t>Charging Ahead</t>
  </si>
  <si>
    <t>Cliffette</t>
  </si>
  <si>
    <t>Kilmore</t>
  </si>
  <si>
    <t>Lady Cumberland</t>
  </si>
  <si>
    <t>Jacks All Magic</t>
  </si>
  <si>
    <t>Albury</t>
  </si>
  <si>
    <t>Savonia</t>
  </si>
  <si>
    <t>Excelness</t>
  </si>
  <si>
    <t>Bahamut</t>
  </si>
  <si>
    <t>French Moon</t>
  </si>
  <si>
    <t>Sussex Royal</t>
  </si>
  <si>
    <t>Merlins Charm</t>
  </si>
  <si>
    <t>Yulong Soverign</t>
  </si>
  <si>
    <t>Glamour Runs Deep</t>
  </si>
  <si>
    <t>Armis En Avant</t>
  </si>
  <si>
    <t>Jojo Was a Man</t>
  </si>
  <si>
    <t>Randwick</t>
  </si>
  <si>
    <t>Rainbow Connection</t>
  </si>
  <si>
    <t>Georgies Princess</t>
  </si>
  <si>
    <t>Blue Angel</t>
  </si>
  <si>
    <t>Hasalake</t>
  </si>
  <si>
    <t>Rich Sun</t>
  </si>
  <si>
    <t>Akaka Falls</t>
  </si>
  <si>
    <t>Vickys  One</t>
  </si>
  <si>
    <t>Grafton</t>
  </si>
  <si>
    <t>Chaready</t>
  </si>
  <si>
    <t>Scone</t>
  </si>
  <si>
    <t>Magnitudo</t>
  </si>
  <si>
    <t>Tycoon Raff</t>
  </si>
  <si>
    <t>Always in Moment</t>
  </si>
  <si>
    <t>Private Sector</t>
  </si>
  <si>
    <t>Running in Circles</t>
  </si>
  <si>
    <t>Tamworth</t>
  </si>
  <si>
    <t>More Secrets</t>
  </si>
  <si>
    <t>Pretty Else</t>
  </si>
  <si>
    <t>Tiger Mum</t>
  </si>
  <si>
    <t>Literary Magnet</t>
  </si>
  <si>
    <t>De Be Eleven</t>
  </si>
  <si>
    <t>Mornington</t>
  </si>
  <si>
    <t>Charles the Great</t>
  </si>
  <si>
    <t>Rose Quartz</t>
  </si>
  <si>
    <t>Master Magnus</t>
  </si>
  <si>
    <t>Whasir</t>
  </si>
  <si>
    <t>Imprinted</t>
  </si>
  <si>
    <t>Lucky Decision</t>
  </si>
  <si>
    <t>Isles of Avalon</t>
  </si>
  <si>
    <t>Morphetville</t>
  </si>
  <si>
    <t>Bahama</t>
  </si>
  <si>
    <t>Kerioth</t>
  </si>
  <si>
    <t>Werribee</t>
  </si>
  <si>
    <t>Safe Secret</t>
  </si>
  <si>
    <t>Didier</t>
  </si>
  <si>
    <t>Sovereign Gold</t>
  </si>
  <si>
    <t>Hartack</t>
  </si>
  <si>
    <t>Adorable Huayu</t>
  </si>
  <si>
    <t>Mckeever</t>
  </si>
  <si>
    <t>White Stilettos</t>
  </si>
  <si>
    <t>Annoy'en One</t>
  </si>
  <si>
    <t>Greater Harlem</t>
  </si>
  <si>
    <t>Winter Pinter</t>
  </si>
  <si>
    <t>F4 - Exotic</t>
  </si>
  <si>
    <t>Bengal Bandit</t>
  </si>
  <si>
    <t>Finneas</t>
  </si>
  <si>
    <t>Edgy Era</t>
  </si>
  <si>
    <t>Bubbly Lass</t>
  </si>
  <si>
    <t>Almsgiver</t>
  </si>
  <si>
    <t>Pagador</t>
  </si>
  <si>
    <t>Vardini</t>
  </si>
  <si>
    <t>Rockribbed</t>
  </si>
  <si>
    <t>Donald</t>
  </si>
  <si>
    <t>Who are those guys</t>
  </si>
  <si>
    <t>Hamilton</t>
  </si>
  <si>
    <t>Satin Ribbons</t>
  </si>
  <si>
    <t>Hampton Cove</t>
  </si>
  <si>
    <t>Sacred Palace</t>
  </si>
  <si>
    <t>Seonee</t>
  </si>
  <si>
    <t>Sistene Explorer</t>
  </si>
  <si>
    <t>Catskill</t>
  </si>
  <si>
    <t>Hurtle</t>
  </si>
  <si>
    <t>Tycoons Girl</t>
  </si>
  <si>
    <t>Round</t>
  </si>
  <si>
    <t>Bet</t>
  </si>
  <si>
    <t>Type</t>
  </si>
  <si>
    <t>Odds</t>
  </si>
  <si>
    <t>R/WB/M/G/H/B/P/S/WC</t>
  </si>
  <si>
    <t>R/G/BL/PA/WC</t>
  </si>
  <si>
    <t>Safe Multi</t>
  </si>
  <si>
    <t>TS20+/RS20+/GLEQ</t>
  </si>
  <si>
    <t>Safe SGM</t>
  </si>
  <si>
    <t>Logic</t>
  </si>
  <si>
    <t>Mcadams AGS</t>
  </si>
  <si>
    <t>AGS</t>
  </si>
  <si>
    <t>Everygame Multi</t>
  </si>
  <si>
    <t>P/GC/R/GWS</t>
  </si>
  <si>
    <t>Tex 6+</t>
  </si>
  <si>
    <t>Upsets</t>
  </si>
  <si>
    <t>Risky SGM</t>
  </si>
  <si>
    <t>Fantasy O/U</t>
  </si>
  <si>
    <t>Lines Multi</t>
  </si>
  <si>
    <t>Amount</t>
  </si>
  <si>
    <t>Extravagent Lad</t>
  </si>
  <si>
    <t>Set the Sails</t>
  </si>
  <si>
    <t>Demando</t>
  </si>
  <si>
    <t>Mac N Cheese</t>
  </si>
  <si>
    <t>Argentia</t>
  </si>
  <si>
    <t>Valentinos On</t>
  </si>
  <si>
    <t>Galaxy Ruler</t>
  </si>
  <si>
    <t>Lucky With You</t>
  </si>
  <si>
    <t>Pelorus Princess</t>
  </si>
  <si>
    <t>Royal Obsession</t>
  </si>
  <si>
    <t>Kentucky Casanova</t>
  </si>
  <si>
    <t>Swan Hill</t>
  </si>
  <si>
    <t>Promise of Success</t>
  </si>
  <si>
    <t>Ashburton</t>
  </si>
  <si>
    <t>House Spouse</t>
  </si>
  <si>
    <t>Blue Army</t>
  </si>
  <si>
    <t>Style Seeker</t>
  </si>
  <si>
    <t>Doomben</t>
  </si>
  <si>
    <t>Atlantic Seas</t>
  </si>
  <si>
    <t>Bedford Estate</t>
  </si>
  <si>
    <t>Duty Dynasty</t>
  </si>
  <si>
    <t>Infinity Win</t>
  </si>
  <si>
    <t>Ronin</t>
  </si>
  <si>
    <t>True Patriot</t>
  </si>
  <si>
    <t>Lady Adelaide</t>
  </si>
  <si>
    <t>Warracknabeal</t>
  </si>
  <si>
    <t>Croc Lurkin</t>
  </si>
  <si>
    <t>Cecil Street Lad</t>
  </si>
  <si>
    <t>Asteroida</t>
  </si>
  <si>
    <t>Kurosawa</t>
  </si>
  <si>
    <t>Ho Ho Prince</t>
  </si>
  <si>
    <t>Antifragile</t>
  </si>
  <si>
    <t>Mr Brightside</t>
  </si>
  <si>
    <t>Testa Rock</t>
  </si>
  <si>
    <t>Sir Phoenix</t>
  </si>
  <si>
    <t>Quin w/Croc&amp;Mista</t>
  </si>
  <si>
    <t>Casterton</t>
  </si>
  <si>
    <t>Title Shot</t>
  </si>
  <si>
    <t>Festivus</t>
  </si>
  <si>
    <t>Mildura</t>
  </si>
  <si>
    <t>Warmth</t>
  </si>
  <si>
    <t>Dancing Miracle</t>
  </si>
  <si>
    <t>Italian Viking</t>
  </si>
  <si>
    <t>Royal Dress</t>
  </si>
  <si>
    <t xml:space="preserve">Midnight Hussy </t>
  </si>
  <si>
    <t>Herodis</t>
  </si>
  <si>
    <t>Bosspan</t>
  </si>
  <si>
    <t>Always Praying</t>
  </si>
  <si>
    <t>Vegas Destiny</t>
  </si>
  <si>
    <t>The Duke of Dubai</t>
  </si>
  <si>
    <t>Paramedic</t>
  </si>
  <si>
    <t>Sabino</t>
  </si>
  <si>
    <t>Hawkesbury</t>
  </si>
  <si>
    <t>Marimenko</t>
  </si>
  <si>
    <t>Ancient Girl</t>
  </si>
  <si>
    <t>Scoffa</t>
  </si>
  <si>
    <t>Smart Mozzie</t>
  </si>
  <si>
    <t>Aura Gold</t>
  </si>
  <si>
    <t>Redhawk</t>
  </si>
  <si>
    <t>Cabletown</t>
  </si>
  <si>
    <t>No way ever</t>
  </si>
  <si>
    <t>Kahawaty</t>
  </si>
  <si>
    <t>Holt</t>
  </si>
  <si>
    <t>Saucey Horsey</t>
  </si>
  <si>
    <t>Riva Del Sol</t>
  </si>
  <si>
    <t>Taree</t>
  </si>
  <si>
    <t>Xtra Gear</t>
  </si>
  <si>
    <t>Queens Riches</t>
  </si>
  <si>
    <t>Defining</t>
  </si>
  <si>
    <t>Way To The Stars</t>
  </si>
  <si>
    <t>I am Brazen</t>
  </si>
  <si>
    <t>Mars Mission</t>
  </si>
  <si>
    <t>Antonio</t>
  </si>
  <si>
    <t>Queanbeyan</t>
  </si>
  <si>
    <t>Signor Fangio</t>
  </si>
  <si>
    <t>Claudia Shiver</t>
  </si>
  <si>
    <t>Cuban Link</t>
  </si>
  <si>
    <t>Moe</t>
  </si>
  <si>
    <t>Profondo</t>
  </si>
  <si>
    <t>Bank Bank Bank</t>
  </si>
  <si>
    <t>Bajraktari</t>
  </si>
  <si>
    <t>Nervous Witness</t>
  </si>
  <si>
    <t>F4</t>
  </si>
  <si>
    <t>Tri</t>
  </si>
  <si>
    <t>Quin</t>
  </si>
  <si>
    <t>Top Honours</t>
  </si>
  <si>
    <t>Gunstock</t>
  </si>
  <si>
    <t>Lord of the Sun</t>
  </si>
  <si>
    <t>Tiz Magic</t>
  </si>
  <si>
    <t>Mornington Glory</t>
  </si>
  <si>
    <t>Is This Love</t>
  </si>
  <si>
    <t>No Whining</t>
  </si>
  <si>
    <t>Burning Power</t>
  </si>
  <si>
    <t>Launchpad</t>
  </si>
  <si>
    <t>Dashing Rebel</t>
  </si>
  <si>
    <t>Six Again</t>
  </si>
  <si>
    <t>Coleraine</t>
  </si>
  <si>
    <t>State Squad</t>
  </si>
  <si>
    <t>French War</t>
  </si>
  <si>
    <t>Diamond Black</t>
  </si>
  <si>
    <t>Mahrez</t>
  </si>
  <si>
    <t>Able Willie</t>
  </si>
  <si>
    <t>Baekdu</t>
  </si>
  <si>
    <t>Coolangatta</t>
  </si>
  <si>
    <t>Robusto</t>
  </si>
  <si>
    <t>Spirit of Gaylard</t>
  </si>
  <si>
    <t>Euchuca</t>
  </si>
  <si>
    <t>UNITS</t>
  </si>
  <si>
    <t>W/L %</t>
  </si>
  <si>
    <t>Round 19
Western Bulldogs v Fremantle
Marcus Bontempelli @ 2.20 (Win)</t>
  </si>
  <si>
    <t>Win</t>
  </si>
  <si>
    <t>Round 20
Carlton v West Coast
Nic Newman @ 4.00 (Win)</t>
  </si>
  <si>
    <t>Bet Stake</t>
  </si>
  <si>
    <t>Round 21
Port Adelaide v Sydney
Connor Rozee @ 1.90 (Win)</t>
  </si>
  <si>
    <t>Round 20
Fremantle v Geelong
Nat Fyfe @ 1.60 (Win)</t>
  </si>
  <si>
    <t>Bank Transfer ******6682
ID 164849740</t>
  </si>
  <si>
    <t>Withdrawal</t>
  </si>
  <si>
    <t>Richmond v Greater Western Sydney
 Same Game Multi</t>
  </si>
  <si>
    <t>Richmond v Greater Western Sydney
Norm Smith Medal
Toby Greene @ 12.00 (Win)</t>
  </si>
  <si>
    <t>Richmond v Greater Western Sydney
Norm Smith Medal
Bachar Houli @ 10.00 (Win)</t>
  </si>
  <si>
    <t>Richmond v Greater Western Sydney
Norm Smith Medal
Zac Williams @ 21.00 (Win)</t>
  </si>
  <si>
    <t>Richmond v Greater Western Sydney
Norm Smith Medal
Dion Prestia @ 10.00 (Win)</t>
  </si>
  <si>
    <t>Richmond v Greater Western Sydney
Norm Smith Medal
Tom Lynch @ 12.00 (Win)</t>
  </si>
  <si>
    <t>Richmond v Greater Western Sydney
Norm Smith Medal
Lachie Whitfield @ 17.00 (Win)</t>
  </si>
  <si>
    <t>AFL Premiership Winner 2020
AFL Premiership Winner 2020
West Coast @ 6.50 (Win)</t>
  </si>
  <si>
    <t>Debit / Credit Card (************8496)
ID 171737469</t>
  </si>
  <si>
    <t>Deposit</t>
  </si>
  <si>
    <t>Flemington - R7 Lexus Melbourne Cup
Same Race Multi</t>
  </si>
  <si>
    <t>Philadelphia 76ers At Phoenix Suns
Match Betting
Philadelphia 76ers @ 1.87 (Win)</t>
  </si>
  <si>
    <t>Void</t>
  </si>
  <si>
    <t>Multibet (5 folds)</t>
  </si>
  <si>
    <t>Debit / Credit Card (************8496)
ID 213931343</t>
  </si>
  <si>
    <t>Multibet (Trebles)</t>
  </si>
  <si>
    <t>Multibet (7 folds)</t>
  </si>
  <si>
    <t>Greater Western Sydney v Richmond
 Same Game Multi</t>
  </si>
  <si>
    <t>Adelaide v Collingwood
 Tri Bet
Collingwood -15.5 @ 1.67 (Win)</t>
  </si>
  <si>
    <t>Sydney v Greater Western Sydney
 Tri Bet
GWS -15.5 @ 1.62 (Win)</t>
  </si>
  <si>
    <t>Balance transferred from BetEasy account</t>
  </si>
  <si>
    <t>Balance Transfer</t>
  </si>
  <si>
    <t>Multibet (4 folds)</t>
  </si>
  <si>
    <t>Rosehill - R9 Quayclean (bm88)
 Win or Place
7. Dancing Gidget @ 3.30 (Place)</t>
  </si>
  <si>
    <t>Caulfield - R9 Evergreen Turf Hcp
 Win or Place
7. Odeon @ 2.90 (Place)</t>
  </si>
  <si>
    <t>Most Votes Western Bulldogs
Most Votes Western Bulldogs
Jack Macrae @ 2.05 (Win)</t>
  </si>
  <si>
    <t>Brisbane v Richmond
 Same Game Multi</t>
  </si>
  <si>
    <t>West Coast v Collingwood
 Same Game Multi</t>
  </si>
  <si>
    <t>Richmond v St Kilda
 Same Game Multi</t>
  </si>
  <si>
    <t>Multibet (6 folds)</t>
  </si>
  <si>
    <t>Multibet (Doubles)</t>
  </si>
  <si>
    <t>Moora - R1 Mdn
 Win or Place
2. Redwood Ransom @ 3.55 (Win)</t>
  </si>
  <si>
    <t>Moora - R2 Mdn
 Win or Place
1. Lucky Escape @ 2.60 (Place)</t>
  </si>
  <si>
    <t>Moora - R2 Mdn
 Win or Place
5. Get The Goods @ 2.60 (Place)</t>
  </si>
  <si>
    <t>Moora - R3 Trophy (bm56+)
 Win or Place
1. Anvil Green @ 7.50 (Win)</t>
  </si>
  <si>
    <t>Ascot - R6 Crown Sports Bar (rs1mw)
 Win or Place
2. Tycoon Storm @ 2.50/1.35 (Each Way)</t>
  </si>
  <si>
    <t>Ascot - R8 Crown Towers (rs1mw)
 Win or Place
15. Chantorque @ 1.65 (Place)</t>
  </si>
  <si>
    <t>Gary Ayres Medal
 Gary Ayres Medal
Patrick Dangerfield (9) @ 4.00 (Win)</t>
  </si>
  <si>
    <t>Port Adelaide v Richmond
 Same Game Multi</t>
  </si>
  <si>
    <t>Brisbane v Geelong
 Same Game Multi</t>
  </si>
  <si>
    <t>Cranbourne - R6 Mark Gurry &amp; Associates Pace
 Win or Place
5. Kick It To Jack @ 16.00 (Place)</t>
  </si>
  <si>
    <t>Wodonga - R8 Rafferty Bros Electrical (c1)
 Same Race Multi</t>
  </si>
  <si>
    <t>Richmond v Geelong
 Same Game Multi</t>
  </si>
  <si>
    <t>Geraldton - R1 Tapdog Cafe Mdn
 Win or Place
7. Wednesday @ 2.30/1.26 (Each Way)</t>
  </si>
  <si>
    <t>Geraldton - R2 Vale Neville Curnick Mdn
 Win or Place
9. Bush Icon @ 3.00/1.40 (Each Way)</t>
  </si>
  <si>
    <t>Geraldton - R5 Bunbury Apartment Motel-bm70+
 Win or Place
10. Yadreamin' @ 2.80/1.35 (Each Way)</t>
  </si>
  <si>
    <t>Geraldton - R6 Eye Spy Security Systems-bm58+
 Win or Place
2. Blankenberge @ 4.20/1.70 (Each Way)</t>
  </si>
  <si>
    <t>Geraldton - R6 Eye Spy Security Systems-bm58+
 Win or Place
5. Tumut River @ 17.00/4.60 (Each Way)</t>
  </si>
  <si>
    <t>Hawkesbury - R7 Blakes Marine Conditional-bm68
 Win or Place
2. Crown Affair @ 3.40 (Place)</t>
  </si>
  <si>
    <t>Moonee Valley - R9 Ladbrokes Cox Plate
 Win or Place
9. Arcadia Queen @ 6.50/2.40 (Each Way)</t>
  </si>
  <si>
    <t>Moonee Valley - R9 Ladbrokes Cox Plate
 Win or Place
2. Humidor @ 14.00/4.20 (Each Way)</t>
  </si>
  <si>
    <t>Moonee Valley - R2 Inglis Banner
 Same Race Multi</t>
  </si>
  <si>
    <t>Richmond v Geelong
 Individual Player Scores 2
Dion Prestia Under (69.5) @ 1.87 (Win)</t>
  </si>
  <si>
    <t>Richmond v Geelong
 Individual Player Scores 9
Mitch Duncan Under (89.5) @ 1.87 (Win)</t>
  </si>
  <si>
    <t>Richmond v Geelong
 Individual Player Scores 15
Brandan Parfiitt Under (65.5) @ 1.87 (Win)</t>
  </si>
  <si>
    <t>Richmond v Geelong
 Dusty or Danger to Win the Norm Smith
Either Dustin Martin or Patrick Dangerfield to win the Norm Smith Medal @ 4.00 (Win)</t>
  </si>
  <si>
    <t>Angle Park - R3 G-six Sky Racing Stake
 Same Race Multi</t>
  </si>
  <si>
    <t>Angle Park - R4 G-six Saturgrey Racing Open Stake
 Same Race Multi</t>
  </si>
  <si>
    <t>Monmore - 14:23 480mtrs (A9) 480mtrs
Mystery Boxed Trifecta (6, 5, 4)</t>
  </si>
  <si>
    <t>Swan Hill - R4 Tac Be Races Ready Mdn Plate
 Win or Place
10. Yulong Phelps @ 5.00/2.00 (Each Way)</t>
  </si>
  <si>
    <t>Swan Hill - R7 Busbiz (bm58)
 Win or Place
4. The Moors @ 18.00/4.80 (Each Way)</t>
  </si>
  <si>
    <t>Swan Hill - R3 Kaboom Gutter&amp;solar Panel Mdn
 Win or Place
2. Outatown Lover @ 20.00/5.00 (Each Way)</t>
  </si>
  <si>
    <t>Healesville - R11 Greyhound Clubs Victoria
 Win or Place
4. She's My Blast @ 1.75/1.10 (Each Way)</t>
  </si>
  <si>
    <t>Gawler - R8 G-six The Bunyip (n/p) Stake
 Same Race Multi</t>
  </si>
  <si>
    <t>Grafton - R7 Xxxx Gold (bm66)
 Win or Place
1. Charmed Princess @ 3.20/1.40 (Each Way)</t>
  </si>
  <si>
    <t>Mandurah - R10 Book For Melbourne Cup Day
 Boxed Exacta (2, 4)</t>
  </si>
  <si>
    <t>Bendigo - R2 Rising Sun Hotel Mdn Plate
 Win or Place
3. Lindhout @ 3.90/1.55 (Each Way)</t>
  </si>
  <si>
    <t>Bendigo - R6 Bet365 Racing Refund (bm70)
 Win or Place
9. Dune Field @ 11.00/3.50 (Each Way)</t>
  </si>
  <si>
    <t>Ascot - R5 Amelia Park Lodge Hcp (c1)
 Win or Place
8. Smart Princess @ 6.00/2.15 (Each Way)</t>
  </si>
  <si>
    <t>Cranbourne - R1 Vale Tony Logan Mdn Plate
 Win or Place
2. Frazzled @ 15.00/4.20 (Each Way)</t>
  </si>
  <si>
    <t>Ascot - R3 Western Racepix Mdn
 Win or Place
10. Brave Angel @ 4.40 (Win)</t>
  </si>
  <si>
    <t>Randwick-Kensington - R1 Impending @ Darley (bm68)
 Win or Place
1. Lord Olympus @ 2.15 (Win)</t>
  </si>
  <si>
    <t>Randwick-Kensington - R4 Vinery (bm72)
 Win or Place
1. Sausedge @ 3.30 (Win)</t>
  </si>
  <si>
    <t>Cranbourne - R7 Obrien Real Estate (bm64)
 Win or Place
4. Smart Design @ 5.00/2.00 (Each Way)</t>
  </si>
  <si>
    <t>Bendigo - R7 Apiam Bendigo Cup
 Same Race Multi</t>
  </si>
  <si>
    <t>Randwick-Kensington - R1 Impending @ Darley (bm68)
 Win or Place
1. Lord Olympus @ 3.20/1.70 (Each Way)</t>
  </si>
  <si>
    <t>Wauchope - R9 Hastings Hotel 1-3 Win
 Same Race Multi</t>
  </si>
  <si>
    <t>Randwick-Kensington - R5 Heineken (bm72)
 Win or Place
4. Nyami @ 3.30 (Win)</t>
  </si>
  <si>
    <t>Ascot - R4 Morley Growers Market Hcp (c3)
 Win or Place
3. Blackwater Bay @ 2.15 (Win)</t>
  </si>
  <si>
    <t>Ascot - R6 Glenroy Chaff Hcp (c1)
 Win or Place
2. Top Trade @ 19.00/4.40 (Each Way)</t>
  </si>
  <si>
    <t>Wentworth Park - R6 November Sponsorship Available
 Win or Place
8. Remember Grizz @ 20.00/2.80 (Each Way)</t>
  </si>
  <si>
    <t>Launceston - R9 Carlton Draught Stakes
 Win or Place
2. Aussie Rock @ Midi Div (Each Way)</t>
  </si>
  <si>
    <t>Happy Valley - R9 Time Warp Hcp (c2)
 Win or Place
10. Packing Waltham @ 13.00/4.00 (Each Way)</t>
  </si>
  <si>
    <t>Gosford - R6 Melb Cup Function @ Eg (bm64)
 Win or Place
3. Off Her Roca @ 5.00/2.00 (Each Way)</t>
  </si>
  <si>
    <t>Cranbourne - R7 Obrien Real Estate (bm64)
 Win or Place
12. Be Miss Luchy @ 61.00/16.00 (Each Way)</t>
  </si>
  <si>
    <t>Cranbourne - R8 De Bortoli Wines Hcp (c1)
 Win or Place
14. Sigrid @ 11.00/3.50 (Each Way)</t>
  </si>
  <si>
    <t>Sapphire Coast - R4 Australian Community Media Mdn
 Win or Place
5. Favourite Things @ 2.65 (Win)</t>
  </si>
  <si>
    <t>Cranbourne - R1 Vale Tony Logan Mdn Plate
 Win or Place
2. Frazzled @ 7.00/2.40 (Each Way)</t>
  </si>
  <si>
    <t>Shepparton - R4 Top Cat Video (1-2 Wins)
 Win or Place
4. Plain Name @ 8.50 (Place)</t>
  </si>
  <si>
    <t>Shepparton - R1 Brian Beard Plumbing
 Win or Place
4. Got To Spark @ 1.28/1.04 (Each Way)</t>
  </si>
  <si>
    <t>Shepparton - R2 Elite Collars &amp; Leads
 Win or Place
8. Dazzling Dippy @ 1.40 (Place)</t>
  </si>
  <si>
    <t>Shepparton - R4 Top Cat Video (1-2 Wins)
 Win or Place
1. Blazing Fury @ 2.05/1.35 (Each Way)</t>
  </si>
  <si>
    <t>Shepparton - R6 Www.victoolshop.com
 Win or Place
2. American Missile @ 2.90/1.30 (Each Way)</t>
  </si>
  <si>
    <t>Shepparton - R7 Tab - Live Sky Racing Vision
 Win or Place
6. Harley Merrett @ 4.00/1.40 (Each Way)</t>
  </si>
  <si>
    <t>Shepparton - R9 Shepparton Workwear &amp; Safety
 Win or Place
1. Gamboa @ 2.20/1.28 (Each Way)</t>
  </si>
  <si>
    <t>Shepparton - R11 Greyhound Clubs Victoria
 Win or Place
7. Kareda Gold @ 3.30 (Place)</t>
  </si>
  <si>
    <t>Sandown Park - R5 Tab Melbourne Cup Prelude 2
 Win or Place
1. Zipping Albert @ 4.20 (Win)</t>
  </si>
  <si>
    <t>Mandurah - R3 Sign Strategy Call Phil
 Win or Place
1. Big Stan @ 2.30 (Win)</t>
  </si>
  <si>
    <t>Moonee Valley - R1 Ladbrokes Easy Form Mdn Plate
 Win or Place
7. Bobsled @ 3.00 (Win)</t>
  </si>
  <si>
    <t>Wagga - R1 Mountaineer Cup (bm74)
 Win or Place
2. Hilltop Hood @ 2.25 (Win)</t>
  </si>
  <si>
    <t>Moonee Valley - R5 Ladbrokes 55 Second Chall-bm70
 Win or Place
2. Whipcracker Way @ 2.25 (Win)</t>
  </si>
  <si>
    <t>Healesville - R12 No Racing Here Tuesday 3rd November
 Win or Place
1. Landslide @ 1.65 (Win)</t>
  </si>
  <si>
    <t>Healesville - R12 No Racing Here Tuesday 3rd November
 Win or Place
1. Landslide @ 1.10 (Place)</t>
  </si>
  <si>
    <t>Healesville - R11 Trials Every Wednesday
 Win or Place
8. Darley Park @ 2.70 (Win)</t>
  </si>
  <si>
    <t>Healesville - R11 Trials Every Wednesday
 Win or Place
8. Darley Park @ 1.30 (Place)</t>
  </si>
  <si>
    <t>Moonee Valley - R6 Drummond Golf (bm70)
 Win or Place
11. Write Enuff @ 3.00 (Place)</t>
  </si>
  <si>
    <t>Moonee Valley - R2 In Memory - Vin Drechsler-bm64
 Same Race Multi</t>
  </si>
  <si>
    <t>Flemington - R1 Network 10 Carbine Club Stakes
 Win or Place
3. Aysar @ 2.05 (Win)</t>
  </si>
  <si>
    <t>Moonee Valley - R8 Seppelt Wines (bm64)
 Win or Place
2. Mellors @ 14.00/4.20 (Each Way)</t>
  </si>
  <si>
    <t>Flemington - R7 Aami Victoria Derby
 Win or Place
1. Cherry Tortoni @ 4.20 (Win)</t>
  </si>
  <si>
    <t>Flemington - R6 Coolmore Stud Stakes
 Win or Place
1. Farnan @ 5.25 (Win)</t>
  </si>
  <si>
    <t>Ascot - R1 Crown Perth Plate
 Win or Place
5. Chantorque @ 1.85 (Win)</t>
  </si>
  <si>
    <t>Rosehill - R8 Iron Jack Golden Eagle
 Win or Place
12. Funstar @ 5.00 (Win)</t>
  </si>
  <si>
    <t>Ascot - R9 Byron Bay Premium Lager-bm72+
 Win or Place
14. The Fugazi @ 6.00 (Win)</t>
  </si>
  <si>
    <t>Ascot - R8 Hosemasters-asian Beau Stakes
 Win or Place
3. Cup Night @ 4.00 (Win)</t>
  </si>
  <si>
    <t>Sale - R7 No.1 Car Wash - Sale
 Win or Place
3. Tickle My Fancy @ 2.00 (Win)</t>
  </si>
  <si>
    <t>Innisfail - R8 Coral Coast Shield Qlfier Hcp
 Win or Place
4. Beraht @ 2.05 (Win)</t>
  </si>
  <si>
    <t>Flemington - R7 Lexus Melbourne Cup
 Win or Place
14. King Of Leogrance @ 12.00 (Place)</t>
  </si>
  <si>
    <t>Flemington - R7 Lexus Melbourne Cup
 Win or Place
13. Surprise Baby @ 2.90 (Place)</t>
  </si>
  <si>
    <t>Flemington - R7 Lexus Melbourne Cup
 Win or Place
24. Persan @ 8.00 (Place)</t>
  </si>
  <si>
    <t>Terang - R5 Terang Co-op Pace
 Win or Place
9. Kowalski Analysis @ 2.50 (Win)</t>
  </si>
  <si>
    <t>Doomben - R2 Tab Create Your Calendar-bm70
 Win or Place
2. Miss Lot Won @ 3.80 (Win)</t>
  </si>
  <si>
    <t>Doomben - R3 Lexus Of Brisbane Group Hcp-c6
 Win or Place
5. Kedah @ 3.30 (Win)</t>
  </si>
  <si>
    <t>Doomben - R5 Bne's Summer Of Racing Hcp-c2
 Win or Place
8. Triple The Fun @ 1.95 (Place)</t>
  </si>
  <si>
    <t>Doomben - R7 Jim Beam Hcp (c4)
 Win or Place
1. Scathing @ 3.30 (Win)</t>
  </si>
  <si>
    <t>Doomben - R8 Canadian Club Qlty
 Win or Place
2. Spurcraft @ 2.00 (Place)</t>
  </si>
  <si>
    <t>Ascot - R4 Crown Perth Hcp (c3)
 Win or Place
4. Pasaran @ 6.00/2.10 (Each Way)</t>
  </si>
  <si>
    <t>Mandurah - R10 Book Your Christmas Function
 Win or Place
1. Cinnamon Monelli @ 6.00/2.05 (Each Way)</t>
  </si>
  <si>
    <t>Ascot - R9 Tabtouch - Burgess Queen Stks
 Win or Place
4. Kissonallforcheeks @ 2.25 (Place)</t>
  </si>
  <si>
    <t>Flemington - R7 Lexus Melbourne Cup
Mystery Boxed Trifecta (4, 20, 2)</t>
  </si>
  <si>
    <t>Flemington - R7 Lexus Melbourne Cup
Mystery Boxed Trifecta (15, 4, 23)</t>
  </si>
  <si>
    <t>Flemington - R7 Lexus Melbourne Cup
Mystery Boxed Trifecta (12, 10, 5)</t>
  </si>
  <si>
    <t>Flemington - R7 Lexus Melbourne Cup
Mystery Boxed Trifecta (18, 20, 15)</t>
  </si>
  <si>
    <t>Flemington - R6 Grinders Coffee Roasters-bm90
Live Fixed Win
13. Aqueduct @ 9.00 (Win)</t>
  </si>
  <si>
    <t>Doomben - R5 Bne's Summer Of Racing Hcp-c2
 Win or Place
8. Triple The Fun @ 3.50 (Place)</t>
  </si>
  <si>
    <t>Randwick - R6 City Tattersalls Club (bm72)
 Win or Place
11. Rathvilly Miss @ 8.50/3.50 (Each Way)</t>
  </si>
  <si>
    <t>Flemington - R10 Mss Security Sprint
 Win or Place
17. The Astrologist @ 4.60/1.90 (Each Way)</t>
  </si>
  <si>
    <t>Ascot - R10 James Squire Hcp (c3)
 Win or Place
9. Requisition @ 2.80 (Place)</t>
  </si>
  <si>
    <t>Shepparton - R9 Raw Ability @ Stud
 Win or Place
2. Laughed A Lot @ 2.50 (Win)</t>
  </si>
  <si>
    <t>Shepparton - R1 Whiskey Riot @ Stud
 Win or Place
5. Slingshot Bailey @ 2.20 (Win)</t>
  </si>
  <si>
    <t>Shepparton - R9 Raw Ability @ Stud
 Same Race Multi</t>
  </si>
  <si>
    <t>Flemington - R6 Inglis Bracelet
 Win or Place
4. Strome @ 7.50 (Win)</t>
  </si>
  <si>
    <t>Flemington - R7 Melb Cup Carnival C'try Final
 Win or Place
1. Polanco @ 20.00/6.00 (Each Way)</t>
  </si>
  <si>
    <t>Flemington - R7 Melb Cup Carnival C'try Final
 Win or Place
10. Pierro Belle @ 14.00/4.20 (Each Way)</t>
  </si>
  <si>
    <t>Flemington - R8 Kennedy Oaks
 Win or Place
3. Cafe Rizu @ 7.00 (Place)</t>
  </si>
  <si>
    <t>Flemington - R8 Kennedy Oaks
 Win or Place
11. Vilanculos @ 4.40 (Place)</t>
  </si>
  <si>
    <t>Flemington - R8 Kennedy Oaks
 Win or Place
12. Hard Squeeze @ 19.00 (Place)</t>
  </si>
  <si>
    <t>Flemington - R9 Network 10 Red Roses Stakes
 Win or Place
10. Celestine @ 23.00/4.60 (Each Way)</t>
  </si>
  <si>
    <t>Healesville - R7 Jason Mckeown Photography
 Win or Place
1. Nowhere Nathe @ 2.00 (Win)</t>
  </si>
  <si>
    <t>Healesville - R10 Wild Grains Bakery (2-3 Wins)
 Win or Place
8. Billy Tirch @ 2.10 (Win)</t>
  </si>
  <si>
    <t>Healesville - R12 Download The New Watchdog App
 Win or Place
6. Spring Roll @ 2.00 (Win)</t>
  </si>
  <si>
    <t>Ascot - R5 Kirin Megumi (rs1mw)
 Win or Place
4. Midnight Blue @ 4.20 (Win)</t>
  </si>
  <si>
    <t>Ascot - R7 Fairetha Stakes
 Win or Place
8. Empire Reign @ 8.50/2.70 (Each Way)</t>
  </si>
  <si>
    <t>Ascot - R8 Waroa - Lee Steere Stakes
 Win or Place
2. Great Shot @ 5.00 (Place)</t>
  </si>
  <si>
    <t>Ascot - R9 Amelia Park (bm72+)
 Win or Place
9. Elite Street @ 3.00 (Win)</t>
  </si>
  <si>
    <t>Townsville - R5 Members Xmas Party Mdn Hcp
 Win or Place
3. Assets @ 4.80 (Win)</t>
  </si>
  <si>
    <t>Angle Park - R1 G-six Sky Racing Stake
 Boxed First 4 (1, 2, 4, 8)</t>
  </si>
  <si>
    <t>Cannington - R6 Mpsanitize.com.au
 Win or Place
3. Blue Runnings @ 13.00/3.10 (Each Way)</t>
  </si>
  <si>
    <t>Cannington - R7 Greyhound Gold
 Win or Place
2. Banjo's Girl @ 3.30 (Win)</t>
  </si>
  <si>
    <t>Moonee Valley - R1 Legends Open Now (bm64)
 Win or Place
1. Ilovethegame @ 5.50 (Win)</t>
  </si>
  <si>
    <t>Ascot - R6 Seacorp - Ascot Gold Cup
 Win or Place
10. Noir De Rue @ 4.00 (Place)</t>
  </si>
  <si>
    <t>Ascot - R7 W.a. Champion Fillies Stakes
 Win or Place
8. Solaia @ 2.30 (Place)</t>
  </si>
  <si>
    <t>Mandurah - R9 Sign Strategy Call Phil
 Win or Place
7. Who Be You @ 5.00 (Win)</t>
  </si>
  <si>
    <t>Mandurah - R10 Mpsanitize.com.au
 Win or Place
2. Harper's Hand @ 10.00 (Win)</t>
  </si>
  <si>
    <t>Mandurah - R6 Mandurah Mail
 Win or Place
8. West On Tiny @ 6.50 (Win)</t>
  </si>
  <si>
    <t>Shepparton - R2 Byers Electrical
 Win or Place
2. Mayhem Missile @ 2.80 (Win)</t>
  </si>
  <si>
    <t>Cranbourne - R8 Gcv #13strong
 Win or Place
6. Cherokee Fawn @ 4.40 (Place)</t>
  </si>
  <si>
    <t>Cannington - R3 Try The Chef's Special
 Win or Place
2. Demon Queen @ 19.00/3.50 (Each Way)</t>
  </si>
  <si>
    <t>Cannington - R6 Property Plus Real Estate
 Win or Place
5. Bell Lap Moment @ 3.70 (Place)</t>
  </si>
  <si>
    <t>Ascot - R8 Kirin Megumi Hcp (c5)
 Win or Place
1. Aberdeen Queen @ 3.25 (Win)</t>
  </si>
  <si>
    <t>Healesville - R6 #13strong (250+ Rank)
 Win or Place
1. Kawhi @ 2.50 (Win)</t>
  </si>
  <si>
    <t>Cannington - R10 Fuller Fitness
 Win or Place
6. Love And Rain @ 3.10 (Place)</t>
  </si>
  <si>
    <t>Townsville - R6 Coral Coast Shield Qual. Hcp
 Win or Place
1. Beau Jet @ 3.20 (Win)</t>
  </si>
  <si>
    <t>Townsville - R7 Coral Coast Shield Qual. Hcp
 Win or Place
1. Bullion Wolf @ 4.60 (Win)</t>
  </si>
  <si>
    <t>Ballarat - R1 Ritchies Iga (bm70)
 Win or Place
2. The Gauch @ 2.05 (Win)</t>
  </si>
  <si>
    <t>Ballarat - R7 Suez Mckellar Mile (bm78)
 Win or Place
3. Right You Are @ 1.90 (Win)</t>
  </si>
  <si>
    <t>Kembla Grange - R4 Evergreen Turf Australia-bm78
 Win or Place
7. Destination @ 2.40 (Win)</t>
  </si>
  <si>
    <t>Ascot - R9 Carbine Club Of W.a. Stakes
 Win or Place
9. Laverrod @ 2.90 (Win)</t>
  </si>
  <si>
    <t>Ascot - R8 Kirin-railway Stakes
 Win or Place
14. Too Close The Sun @ 4.80 (Win)</t>
  </si>
  <si>
    <t>Ascot - R6 Sky Racing-w.a. Guineas
 Win or Place
2. Dom To Shoot @ 4.50 (Win)</t>
  </si>
  <si>
    <t>Ascot - R4 Tabtouch-placid Ark Stakes
 Win or Place
4. Chantorque @ 3.50 (Win)</t>
  </si>
  <si>
    <t>Ascot - R7 Crown-jungle Mist Classic
 Win or Place
8. Tycoon Storm @ 4.20 (Win)</t>
  </si>
  <si>
    <t>Ascot - R8 Kirin-railway Stakes
 Win or Place
11. Inspirational Girl @ 3.70 (Win)</t>
  </si>
  <si>
    <t>Ascot - R8 Kirin-railway Stakes
 Win or Place
15. Truly Great @ 2.80 (Place)</t>
  </si>
  <si>
    <t>Mandurah - R8 A1 Salvage &amp; Hardware
 Win or Place
6. Sleepy George @ 10.00 (Win)</t>
  </si>
  <si>
    <t>Mandurah - R4 Mandurah Stockfeeds
 Win or Place
3. Shantaram @ 2.70 (Win)</t>
  </si>
  <si>
    <t>Sandown - R2 Ive &gt; Print Hcp (c1)
 Win or Place
3. Hasseltoff @ 4.80 (Win)</t>
  </si>
  <si>
    <t>Sandown - R6 Tile Importer (bm64)
 Win or Place
9. Aree Al @ 5.50 (Win)</t>
  </si>
  <si>
    <t>Sandown - R8 Ladbrokes Back Yourself (bm70)
 Win or Place
16. Tralee Rose @ 2.70 (Win)</t>
  </si>
  <si>
    <t>Warwick Farm - R3 Impending @ Darley (bm72)
 Win or Place
1. Miyake @ 1.80 (Win)</t>
  </si>
  <si>
    <t>Ipswich - R6 Carlton Mid Hcp (c4)
 Win or Place
1. Iced @ 5.00 (Win)</t>
  </si>
  <si>
    <t>Ipswich - R8 Ieec.com.au (bm70)
 Win or Place
2. Full Nelson @ 4.60 (Win)</t>
  </si>
  <si>
    <t>Morphettville - R7 Chalk Hill (bm82)
 Win or Place
2. Li'l Kontra @ 2.40 (Win)</t>
  </si>
  <si>
    <t>Bendigo - R2 Bendigo Mazda Mdn Plate
 Win or Place
5. Yulong Island @ 2.15 (Win)</t>
  </si>
  <si>
    <t>Wyong - R4 Wyong's Next Meeting 10/12 Mdn
 Win or Place
5. Stoltz @ 2.40 (Win)</t>
  </si>
  <si>
    <t>Narromine - R2 Pet Medical Centre &amp; Dubbo Mdn
 Win or Place
9. Dollar Pursuit @ 2.05 (Win)</t>
  </si>
  <si>
    <t>Balaklava - R4 Bmd Mdn Plate
 Win or Place
13. Struck By @ 3.25 (Win)</t>
  </si>
  <si>
    <t>Balaklava - R7 Btr Excavations (bm52)
 Win or Place
10. Unscopeable @ 4.60 (Place)</t>
  </si>
  <si>
    <t>Angle Park - R6 @thedogssa Stake
 Win or Place
6. Mercedes Monelli @ 9.00 (Win)</t>
  </si>
  <si>
    <t>Angle Park - R7 Sky Racing Stake
 Win or Place
7. Curiouser @ 14.00 (Win)</t>
  </si>
  <si>
    <t>Angle Park R5,6,7,8
Quaddie (1, 6/2, 6, 7/1, 7/7)</t>
  </si>
  <si>
    <t>Wodonga - R5 Bill Mcgrath Civil Engr.-bm64
 Win or Place
2. Spanish Poet @ 5.50 (Win)</t>
  </si>
  <si>
    <t>Wodonga - R6 Bet365 Wodonga Gold Cup
 Win or Place
6. Vungers @ 2.25 (Win)</t>
  </si>
  <si>
    <t>Wodonga - R7 Naughtin Dev. Grp Dunstan-bm64
 Win or Place
4. Wind Force @ 6.00 (Win)</t>
  </si>
  <si>
    <t>Canberra - R7 Tab Federal
 Win or Place
14. Scarleo @ 3.50 (Win)</t>
  </si>
  <si>
    <t>Canberra - R8 Allinsure (c1)
 Win or Place
3. Lamington Drive @ 4.80 (Win)</t>
  </si>
  <si>
    <t>Dalby - R5 Jtw Cleaning Services Hcp (55)
 Win or Place
3. By The Law @ 5.00 (Win)</t>
  </si>
  <si>
    <t>Dalby - R7 Supa Constructions (bm55)
 Win or Place
2. Palicki @ 2.60 (Win)</t>
  </si>
  <si>
    <t>Townsville - R7 Coral Coast Cup Hcp
 Win or Place
7. Buster Block @ 2.10 (Place)</t>
  </si>
  <si>
    <t>Rosehill - R4 Quincy Seltzer (bm78)
 Win or Place
8. Darleb @ 6.50 (Win)</t>
  </si>
  <si>
    <t>Moonee Valley - R4 Tua's Qlty Half Century (bm78)
 Win or Place
9. November Dreaming @ 3.90 (Win)</t>
  </si>
  <si>
    <t>Doomben - R1 Stella Artois Hcp (c6)
 Win or Place
6. Countess De Galvez @ 4.80 (Win)</t>
  </si>
  <si>
    <t>Doomben - R7 Four Pines Pacific Ale (c6)
 Win or Place
8. Boomtown Lass @ 2.45 (Win)</t>
  </si>
  <si>
    <t>Wolfsburg v Eintracht Frankfurt
 Both Teams To Score
Yes @ 1.45 (Win)</t>
  </si>
  <si>
    <t>Angle Park - R2 G-six Sky Racing Maiden Stake
 Win or Place
2. Victa Kurt @ 5.50 (Win)</t>
  </si>
  <si>
    <t>Angle Park - R7 G-six Xp3020 Mixed Stake
 Win or Place
4. American Man @ 5.50 (Win)</t>
  </si>
  <si>
    <t>Leverkusen v Hoffenheim
 Both Teams To Score
Yes @ 1.36 (Win)</t>
  </si>
  <si>
    <t>Mandurah - R12 Greyhoundsaspets.com.au
 Same Race Multi</t>
  </si>
  <si>
    <t>F1 Abu Dhabi Grand Prix
 Top 6 Finish
Esteban Ocon @ 7.50 (Win)</t>
  </si>
  <si>
    <t>Angle Park - R2 G-six Only At The Dogs Maiden Stake
 Win or Place
5. Another Peach @ 8.50 (Win)</t>
  </si>
  <si>
    <t>Angle Park - R7 G-six Bgc Industrial Cleaning Supplies Stake
 Win or Place
5. Heckle Me @ 8.00 (Win)</t>
  </si>
  <si>
    <t>Cannington - R6 Dart (final)/country/275
 Win or Place
2. Akali @ 20.00 (Win)</t>
  </si>
  <si>
    <t>Cannington - R11 &amp;#36;25 Parmi Pint Punt Wednesdays
 Win or Place
6. She's Due @ 17.00 (Win)</t>
  </si>
  <si>
    <t>Cannington - R6 Dart (final)/country/275
 Win or Place
2. Akali @ 3.60 (Place)</t>
  </si>
  <si>
    <t>Hobart Hurricanes v Adelaide Strikers
 Same Game Multi</t>
  </si>
  <si>
    <t>Eintracht Frankfurt v Mgladbach
 A Goal Scored In Both Halves
Yes @ 1.43 (Win)</t>
  </si>
  <si>
    <t>Caulfield - R3 Neds Same Race Multi Hcp (c1)
 Win or Place
1. Confidant @ 6.50 (Win)</t>
  </si>
  <si>
    <t>Bairnsdale - R3 Betta Electrical-b'dale Mdn
 Win or Place
10. Treatz @ 2.70 (Win)</t>
  </si>
  <si>
    <t>Strathalbyn - R5 Pearle Boutique Mdn
 Win or Place
11. Mrs Mourinho @ 1.80 (Win)</t>
  </si>
  <si>
    <t>Eagle Farm - R7 Gallopers Sports Club Plate-c2
 Win or Place
9. L'cosmo @ 3.00 (Win)</t>
  </si>
  <si>
    <t>Wyong - R2 Mainstream Finance Serv. Mdn
 Win or Place
1. Jesse James @ 1.70 (Win)</t>
  </si>
  <si>
    <t>Caulfield - R1 Neds Bet Back Mdn Hcp
 Win or Place
7. Ord @ 1.70 (Win)</t>
  </si>
  <si>
    <t>Hoffenheim v RB Leipzig
 Same Game Multi</t>
  </si>
  <si>
    <t>Angle Park - R10 Greyhounds As Pets Free For All
 Win or Place
4. Rock On Jimmy @ 11.00 (Win)</t>
  </si>
  <si>
    <t>Yarra Valley - R2 United Petroleum Mdn Plate
 Win or Place
11. Huskisson @ 4.20 (Place)</t>
  </si>
  <si>
    <t>Richmond - R5 Rrc Where Everyone Is Welcome
 Win or Place
6. Mako Mermaid @ 5.50 (Win)</t>
  </si>
  <si>
    <t>Cannington - R1 Free Entry Tabtouch Park
 Boxed Exacta (3, 5)</t>
  </si>
  <si>
    <t>Bendigo - R8 Bill Wilkinson Optical
 Win or Place
7. Soda Girl @ 2.40 (Win)</t>
  </si>
  <si>
    <t>Mandurah - R10 A1 Salvage &amp; Hardware
 Win or Place
2. Landish Boy @ 3.30 (Win)</t>
  </si>
  <si>
    <t>Doomben - R1 Brc Giddy Up Club Rb Hcp (70)
 Win or Place
11. Jubai Pride @ 2.70 (Place)</t>
  </si>
  <si>
    <t>Doomben - R7 Roku Gin (bm85)
 Win or Place
14. Say Haya @ 2.25 (Place)</t>
  </si>
  <si>
    <t>Randwick - R9 Heineken (bm88)
 Win or Place
10. Kordia @ 2.30 (Place)</t>
  </si>
  <si>
    <t>Flemington - R6 Merry Christmas Vrc Mem.-bm78
 Win or Place
1. Walking Flying @ 3.10 (Place)</t>
  </si>
  <si>
    <t>Newcastle - R4 Tozer Air (bm64)
 Win or Place
7. Microna @ 2.45 (Place)</t>
  </si>
  <si>
    <t>The Gardens - R5 Ladbrokes Red Dog Best 8
 Win or Place
8. Nangar Kash @ 3.00 (Win)</t>
  </si>
  <si>
    <t>Wentworth Park - R5 Ladbrokes Back Yourself
 Win or Place
6. Ad Astra @ 1.95 (Win)</t>
  </si>
  <si>
    <t>Ipswich - R7 Www.ipswichgreyhounds.com
 Win or Place
5. What A Debacle @ 2.60 (Win)</t>
  </si>
  <si>
    <t>Cannington - R1 Free Entry Tabtouch Park
 Win or Place
3. Try Catch Me @ 2.05 (Win)</t>
  </si>
  <si>
    <t>Ascot - R7 Agent Fresh-starstruck Classic
 Boxed Exacta (1, 3)</t>
  </si>
  <si>
    <t>Ascot - R9 Pikesaysthankswa (bm72+)
 Win or Place
4. Lorentinio @ 6.50 (Win)</t>
  </si>
  <si>
    <t>Ascot - R9 Pikesaysthankswa (bm72+)
 Win or Place
4. Lorentinio @ 2.30 (Place)</t>
  </si>
  <si>
    <t>Angle Park - R2 G-six Giddy-up Maiden Stake
 Win or Place
5. Another Peach @ 7.50 (Win)</t>
  </si>
  <si>
    <t>Angle Park - R11 G-six Saturgrey Racing Stake
 Win or Place
7. Yarindale @ 7.00 (Win)</t>
  </si>
  <si>
    <t>Angle Park - R5 Xp3020 (1-4 Wins)
 Win or Place
2. Fantastic Raven @ 2.65 (Win)</t>
  </si>
  <si>
    <t>Townsville - R8 Brown Brothers Hcp (55)
 Win or Place
5. October Storm @ 2.25 (Place)</t>
  </si>
  <si>
    <t>Townsville - R2 Tab Mdn Hcp
 Win or Place
7. Foxy Secret @ 3.80 (Place)</t>
  </si>
  <si>
    <t>Bulli - R6 Ladbrokes Back Yourself
 Win or Place
8. Undercut @ 2.00 (Win)</t>
  </si>
  <si>
    <t>Bulli - R7 Pece Is A Gentleman
 Win or Place
6. Sir Duke @ 2.50 (Win)</t>
  </si>
  <si>
    <t>Townsville - R4 Vetta Productions Plate (c3)
 Win or Place
5. Lassiter's Lode @ 1.90 (Win)</t>
  </si>
  <si>
    <t>Townsville - R5 Hygain Plate (c6)
 Win or Place
2. Fortification @ 2.70 (Win)</t>
  </si>
  <si>
    <t>Townsville - R6 Racing At Cluden On Jan 2 (c2)
 Win or Place
5. The Grove @ 4.40/1.85 (Each Way)</t>
  </si>
  <si>
    <t>Townsville - R7 Cluden Pk Mm Ctry Qlfier Hcp
 Win or Place
1. Langhro @ 3.00 (Win)</t>
  </si>
  <si>
    <t>Rockhampton - R9 Sandal Welding
 Win or Place
8. Skilled @ 2.80 (Win)</t>
  </si>
  <si>
    <t>Cranbourne - R7 Winning Post Supplies
 Win or Place
2. It's A Drama @ 3.60 (Win)</t>
  </si>
  <si>
    <t>Warwick Farm - R6 Impending @ Darley (bm72)
 Win or Place
7. Invincible Lad @ 6.00 (Win)</t>
  </si>
  <si>
    <t>Sandown - R5 The Big Screen Company (bm64)
 Win or Place
5. Hendrika @ 5.00 (Win)</t>
  </si>
  <si>
    <t>Sandown - R7 Ladbrokes Odds Boost (bm64)
 Win or Place
8. Laundy @ 6.00 (Win)</t>
  </si>
  <si>
    <t>Angle Park - R1 G-six Levrier By Jo Irvine Stake
 Win or Place
2. True Survivor @ 2.80 (Win)</t>
  </si>
  <si>
    <t>Angle Park - R3 G-six Tab Long May We Play Juvenile Stake
 Win or Place
1. Victa Saige @ 3.80 (Win)</t>
  </si>
  <si>
    <t>Angle Park - R5 Kris Kringle (males) Stake
 Win or Place
5. Spofforth @ 3.40 (Win)</t>
  </si>
  <si>
    <t>Angle Park - R6 Season's Greetings Stake
 Win or Place
6. American Man @ 2.70 (Win)</t>
  </si>
  <si>
    <t>Angle Park - R7 Silent Night Mixed Stake
 Win or Place
3. Ask Me Now @ 7.50 (Win)</t>
  </si>
  <si>
    <t>Angle Park - R10 G-six Merry Christmas From Grsa Stake
 Win or Place
5. Select Hypo @ 5.25 (Win)</t>
  </si>
  <si>
    <t>Angle Park - R9 G-six Santa Claus Is Coming To Town Stake
 Win or Place
1. Corryong Mclaren @ 2.20 (Win)</t>
  </si>
  <si>
    <t>Warrnambool - R12 Cassign Design Ht3
 Win or Place
7. Aston Hayato @ 5.50 (Win)</t>
  </si>
  <si>
    <t>Albion Park - R9 Motorhub
 Win or Place
6. Magical Hope @ 2.50 (Win)</t>
  </si>
  <si>
    <t>Cannington - R6 Property Plus Real Estate
 Win or Place
2. Westdale Ophelia @ 3.40 (Win)</t>
  </si>
  <si>
    <t>Nowra - R8 Premium Tyre Service Nowra
 Win or Place
1. Cumbria Belle @ 1.95 (Win)</t>
  </si>
  <si>
    <t>Ipswich - R7 Www.ipswichgreyhounds.com
 Win or Place
2. Bonus Only @ 2.00 (Win)</t>
  </si>
  <si>
    <t>Caulfield - R2 Happy 50th C Aranibar (bm70)
 Win or Place
5. Twist Of Fury @ 2.70 (Win)</t>
  </si>
  <si>
    <t>Caulfield - R4 Frank O'brien (bm78)
 Win or Place
7. Wicklow Town @ 5.00 (Win)</t>
  </si>
  <si>
    <t>Caulfield - R4 Frank O'brien (bm78)
 Win or Place
7. Wicklow Town @ 1.90 (Place)</t>
  </si>
  <si>
    <t>Caulfield - R7 Neds Christmas Stakes
 Win or Place
2. Sansom @ 2.00 (Place)</t>
  </si>
  <si>
    <t>Caulfield - R8 Neds Lord Stakes
 Win or Place
7. Tavidance @ 2.20 (Win)</t>
  </si>
  <si>
    <t>Ellerslie - R6 Shaw's Wire Ropes Uncle Remus
 Win or Place
2. Brando @ 1.95 (Win)</t>
  </si>
  <si>
    <t>Morphettville - R4 Tab Hcp (c2)
 Win or Place
1. Winning Weather @ 2.10 (Place)</t>
  </si>
  <si>
    <t>Eagle Farm - R4 Magic Millions B.j. Mclachlan
 Win or Place
1. Shaquero @ 2.00 (Win)</t>
  </si>
  <si>
    <t>Randwick - R6 Heineken Summer Cup
 Win or Place
9. Spirit Ridge @ 3.40 (Win)</t>
  </si>
  <si>
    <t>Randwick - R9 The Agency Real Estate (bm78)
 Win or Place
1. Madam Legend @ 3.80 (Win)</t>
  </si>
  <si>
    <t>Eagle Farm - R7 M. Millions Bernborough Plate
 Win or Place
4. The Harrovian @ 2.05 (Win)</t>
  </si>
  <si>
    <t>Eagle Farm - R8 Magic Millions Falvelon Qlty
 Win or Place
4. Isaurian @ 4.40 (Win)</t>
  </si>
  <si>
    <t>Ascot - R8 A.t.a. Stakes
 Win or Place
2. Neufbosc @ 2.35 (Win)</t>
  </si>
  <si>
    <t>Randwick - R8 Precise Air (bm78)
 Win or Place
13. Travest @ 6.00 (Win)</t>
  </si>
  <si>
    <t>Caulfield - R3 Ken Sturt (bm70)
 Win or Place
7. Safeeya @ 7.50 (Win)</t>
  </si>
  <si>
    <t>Eagle Farm - R4 Magic Millions B.j. Mclachlan
 Win or Place
3. Alpine Edge @ 5.00 (Win)</t>
  </si>
  <si>
    <t>Eagle Farm - R7 M. Millions Bernborough Plate
 Win or Place
1. Gaulois @ 7.50 (Win)</t>
  </si>
  <si>
    <t>Eagle Farm - R8 Magic Millions Falvelon Qlty
 Win or Place
5. Roheryn @ 5.00 (Win)</t>
  </si>
  <si>
    <t>Gosford - R6 Woy Woy Poultry Gosford Gold Cup Heat 2
 Win or Place
6. Sanctify @ 6.50 (Win)</t>
  </si>
  <si>
    <t>Gosford - R6 Woy Woy Poultry Gosford Gold Cup Heat 2
 Win or Place
6. Sanctify @ 1.90 (Place)</t>
  </si>
  <si>
    <t>Warragul - R4 Paua Kennels Veterans
 Win or Place
6. Typhoon Tessie @ 3.00 (Win)</t>
  </si>
  <si>
    <t>Sandown Park - R8 Tab - Long May We Play
 Win or Place
6. Zipping Sultan @ 1.70 (Win)</t>
  </si>
  <si>
    <t>Mandurah - R7 Love The Chase
 Win or Place
2. Fast Food Junkie @ 2.00 (Win)</t>
  </si>
  <si>
    <t>Mornington - R5 Mercedes-benz Mornington-bm58
 Win or Place
1. Fudging @ 6.00 (Win)</t>
  </si>
  <si>
    <t>Mornington - R8 Insight38 (bm64)
 Win or Place
2. Aluf @ 7.50 (Win)</t>
  </si>
  <si>
    <t>Sapphire Coast - R6 Tathra Bowlo Tathra Cup (c2)
 Win or Place
4. Phelan Thirsty @ 5.00 (Win)</t>
  </si>
  <si>
    <t>Albion Park - R2 Motorhub
 Win or Place
4. Faith In Norris @ 1.65 (Win)</t>
  </si>
  <si>
    <t>Albion Park - R8 Fabregas @ Meticulous Lodge
 Win or Place
4. Summer's Flyer @ 4.00 (Win)</t>
  </si>
  <si>
    <t>Angle Park - R6 Levrier By Jo Irvine Stake
 Win or Place
4. Footrot Fernando @ 3.00 (Win)</t>
  </si>
  <si>
    <t>Angle Park - R1 G-six Sky Racing
 Win or Place
1. Wreck It Luna @ 2.75 (Win)</t>
  </si>
  <si>
    <t>Angle Park - R2 Only At The Dogs Maiden Stake
 Win or Place
6. Shantui's Ember @ 3.30 (Win)</t>
  </si>
  <si>
    <t>Angle Park - R3 G-six Xp3020 Juvenile Stake
 Win or Place
1. Concede @ 5.00 (Win)</t>
  </si>
  <si>
    <t>Angle Park - R4 G-six Bgc Industrial Cleaning Supplies Stake
 Win or Place
4. Sebon Panther @ 2.80 (Win)</t>
  </si>
  <si>
    <t>Angle Park - R7 @thedogssa Mixed Stake
 Win or Place
2. Ashby Mayhem @ 5.50 (Win)</t>
  </si>
  <si>
    <t>Angle Park - R8 Greyhounds As Pets
 Win or Place
7. Dakota Dart @ 5.00 (Win)</t>
  </si>
  <si>
    <t>Angle Park - R10 G-six We Love Our Dogs Mixed Stake
 Win or Place
4. Danyo's Wylie @ 2.70 (Win)</t>
  </si>
  <si>
    <t>Angle Park - R9 G-six Accell Therapy Stake
 Win or Place
8. Rugged And Ready @ 2.70 (Win)</t>
  </si>
  <si>
    <t>Angle Park - R12 G-six Follow Thedogssa On Twitter Stake
 Win or Place
7. Ranger Rose @ 3.10 (Win)</t>
  </si>
  <si>
    <t>Bulli - R4 Punters Love Bulli
 Win or Place
2. Sir Duke @ 2.10 (Win)</t>
  </si>
  <si>
    <t>Gosford - R10 Happy New Year From Gosford
 Win or Place
8. Kasatkina @ 5.00 (Win)</t>
  </si>
  <si>
    <t>Mandurah - R7 Maiolo Constructions
 Win or Place
2. Cheeky Ricky @ 7.00 (Win)</t>
  </si>
  <si>
    <t>Wentworth Park - R5 Sponsor A Race At Wenty
 Win or Place
6. Cash View @ 1.60 (Win)</t>
  </si>
  <si>
    <t>Angle Park - R5 Bgc Industrial Cleaning Supplies Mixed Stake
 Win or Place
8. Major Havoc @ 2.90 (Win)</t>
  </si>
  <si>
    <t>Goulburn - R9 Ladbrokes 1-3 Win Heat 1
 Win or Place
3. Tanhaji @ 2.80 (Win)</t>
  </si>
  <si>
    <t>Albion Park - R5 Box 1 Photography
 Win or Place
2. Kooringa Lucy @ 3.60 (Win)</t>
  </si>
  <si>
    <t>Goulburn - R11 Ladbrokes 1-3 Win Heat 3
 Win or Place
3. Ritza William @ 2.65 (Win)</t>
  </si>
  <si>
    <t>Mandurah - R7 Mandurahmail.com.au
 Win or Place
2. Try Catch Me @ 3.30 (Win)</t>
  </si>
  <si>
    <t>Bendigo - R10 Ag Tyres &amp; Wheels Damsels Dash
 Win or Place
3. Aston Maeve @ 1.80 (Win)</t>
  </si>
  <si>
    <t>The Meadows - R4 Tab.com.au Ht2
 Win or Place
1. Drumroll Please @ 3.70 (Win)</t>
  </si>
  <si>
    <t>The Meadows - R6 Cookes Electrical And Air Conditioning
 Win or Place
6. Hadouken @ 3.60 (Win)</t>
  </si>
  <si>
    <t>Wentworth Park - R5 Ladbrokes Easy Form
 Win or Place
8. Sanctify @ 2.60 (Win)</t>
  </si>
  <si>
    <t>Warrnambool - R8 Warrnambool Fencing Specialist Ht1
 Win or Place
4. Lektra Yoyo @ 5.50 (Win)</t>
  </si>
  <si>
    <t>Warrnambool - R8 Warrnambool Fencing Specialist Ht1
 Win or Place
4. Lektra Yoyo @ 2.35 (Place)</t>
  </si>
  <si>
    <t>Warrnambool - R9 Warrnambool Fencing Specialist Ht2
 Win or Place
5. Notorious @ 3.25 (Win)</t>
  </si>
  <si>
    <t>Ascot - R2 Tabtouch-better Your Bet Plate
 Win or Place
3. Keep Your Feet @ 4.00 (Win)</t>
  </si>
  <si>
    <t>Ascot - R9 Mumm Champagne (rs1mw)
 Win or Place
10. Casa Rosada @ 9.00 (Win)</t>
  </si>
  <si>
    <t>Ascot - R9 Mumm Champagne (rs1mw)
 Win or Place
10. Casa Rosada @ 3.00 (Place)</t>
  </si>
  <si>
    <t>Sandown Park - R8 Sandown To Cranbourne Ht2
 Win or Place
3. Super Zoom Jake @ 2.50 (Win)</t>
  </si>
  <si>
    <t>Gosford - R10 Gbota Members Appreciation
 Win or Place
8. Electric Dreams @ 9.00 (Win)</t>
  </si>
  <si>
    <t>Gosford - R10 Gbota Members Appreciation
 Win or Place
2. Speedy Vuitton @ 3.10 (Win)</t>
  </si>
  <si>
    <t>Gosford - R9 'let's See Yas In The Wash Bay'
 Win or Place
1. Abbondanza Dixie @ 6.50 (Win)</t>
  </si>
  <si>
    <t>Gosford - R9 'let's See Yas In The Wash Bay'
 Win or Place
1. Abbondanza Dixie @ 2.20 (Place)</t>
  </si>
  <si>
    <t>Gosford - R8 Grnsw Middle Distance Series
 Win or Place
7. Double Bluff @ 3.10 (Win)</t>
  </si>
  <si>
    <t>Gosford - R7 Rce Goes To Gosford
 Win or Place
6. Nitroglycerine @ 2.10 (Win)</t>
  </si>
  <si>
    <t>Gosford - R5 Ladbrokes Red Dog
 Win or Place
7. Bones Mccoy @ 3.40 (Win)</t>
  </si>
  <si>
    <t>Gosford - R3 Sausage Man 1-2 Win
 Win or Place
7. Motown Prince @ 4.80 (Win)</t>
  </si>
  <si>
    <t>Mandurah - R5 Essential Aircor Services
 Win or Place
8. Cheeky Ricky @ 3.10 (Win)</t>
  </si>
  <si>
    <t>Townsville - R10 Dan The Painter Man
 Win or Place
2. Flying Tornado @ 2.60 (Win)</t>
  </si>
  <si>
    <t>Wangaratta - R2 Muddy Waters Cafe Mdn Plate
 Win or Place
4. Koperbeau @ 6.00 (Win)</t>
  </si>
  <si>
    <t>Warwick Farm - R3 Schweppes (bm72)
 Win or Place
2. Kaapfever @ 4.40 (Win)</t>
  </si>
  <si>
    <t>Cannington - R11 Love The Chase
 Win or Place
2. Rambo's Boy @ 2.45 (Win)</t>
  </si>
  <si>
    <t>Ballarat - R4 Eureka Concrete Ht1
 Win or Place
6. Radek Bale @ 1.45 (Win)</t>
  </si>
  <si>
    <t>Ballarat - R8 Steve Tudor Electrical
 Win or Place
1. Shima Jake @ 1.80 (Win)</t>
  </si>
  <si>
    <t>Cranbourne - R6 Backmans Pet Foods
 Win or Place
3. Mr. Bob @ 2.90 (Win)</t>
  </si>
  <si>
    <t>Cranbourne - R1 Vale Karen Walker Mdn Plate
 Win or Place
3. El For Effort @ Top Tote Plus (Win)</t>
  </si>
  <si>
    <t>Cranbourne - R1 Vale Karen Walker Mdn Plate
 Win or Place
4. Estoril Park @ Top Tote Plus (Win) - 3.90</t>
  </si>
  <si>
    <t>Angle Park - R7 Xp3020 Stake
 Win or Place
1. Like A Librarian @ 2.00 (Win)</t>
  </si>
  <si>
    <t>Angle Park - R3 Accell Therapy Free For All
 Win or Place
8. Sir Truculent @ 1.85 (Win)</t>
  </si>
  <si>
    <t>Albion Park - R9 Sky Racing
 Win or Place
4. Frieda Las Vegas @ 4.40 (Win)</t>
  </si>
  <si>
    <t>Sandown Park - R7 Rsn927 - Racing &amp; Sport
 Win or Place
2. Kaheem Bale @ 2.75 (Win)</t>
  </si>
  <si>
    <t>Stawell - R3 Bet 365 Mdn Plate
 Win or Place
7. Do The Narna @ 3.10 (Win)</t>
  </si>
  <si>
    <t>Warragul - R4 Evans Petroleum Warragul Cup Ht1
 Win or Place
4. Short Pork @ 2.80 (Win)</t>
  </si>
  <si>
    <t>Warragul - R9 Evans Petroleum Warragul Cup Ht6
 Win or Place
4. Zipping Zarbo @ 4.60 (Win)</t>
  </si>
  <si>
    <t>Mandurah - R7 Mandurahmail.com.au
 Win or Place
4. Cheeky Ricky @ 4.60 (Win)</t>
  </si>
  <si>
    <t>Cannington - R6 Property Plus Real Estate
 Win or Place
7. Wicked Rhythm @ 1.80 (Win)</t>
  </si>
  <si>
    <t>Wentworth Park - R3 Keep Your 1.5m Distance
 Win or Place
2. Whitfield @ 2.80 (Win)</t>
  </si>
  <si>
    <t>Wentworth Park - R8 Wear Your Masks Inside
 Win or Place
2. Sanctify @ 2.30 (Win)</t>
  </si>
  <si>
    <t>Warrnambool - R1 Sungold Milk Mdn Plate
 Win or Place
6. The Sistine Tales @ 6.00 (Win)</t>
  </si>
  <si>
    <t>Sandown Park - R5 Grv Vic Bred Series Ht1
 Win or Place
6. Desiree Devere @ Midi Div (Win)</t>
  </si>
  <si>
    <t>Albion Park - R5 Garrard's Horse And Hound
 Win or Place
5. Typhoon Tim @ Midi Div (Win)</t>
  </si>
  <si>
    <t>Sale - R8 Sale To Sandown (1-4 Wins) Ht2
 Win or Place
7. Jet Lee Rose @ 2.80 (Win)</t>
  </si>
  <si>
    <t>Albany - R9 Back Pike/what You Like-bm58+
 Win or Place
11. Frosty Beverage @ 3.10 (Win)</t>
  </si>
  <si>
    <t>Horsham - R8 Locks Constructions
 Win or Place
4. Helen's Memory @ 3.80 (Win)</t>
  </si>
  <si>
    <t>Horsham - R11 Horsham Doors &amp; Glass
 Win or Place
1. Rockstar Manners @ 4.30 (Win)</t>
  </si>
  <si>
    <t>Geelong - R7 Beckley Park Community Market
 Win or Place
3. Hasta Manana @ 4.80 (Win)</t>
  </si>
  <si>
    <t>Canberra - R7 Ainslie Laundrette Mdn Plate
 Win or Place
7. The Burning @ 2.80 (Win)</t>
  </si>
  <si>
    <t>Canberra - R7 Ainslie Laundrette Mdn Plate
 Win or Place
13. Surekat @ 9.50 (Win)</t>
  </si>
  <si>
    <t>Cannington - R6 Mpsanitize.com.au
 Win or Place
3. Cheeky Ricky @ 2.50 (Win)</t>
  </si>
  <si>
    <t>Caulfield - R3 Neds Filter Form Mdn
 Win or Place
4. Just Malcolm @ 3.60 (Win)</t>
  </si>
  <si>
    <t>Ballarat - R4 A1 Signage Final (vicgreys)
 Win or Place
5. Radek Bale @ 3.00 (Win)</t>
  </si>
  <si>
    <t>The Meadows - R3 Top Cat Video Ht1
 Win or Place
5. Suntory Rose @ 1.75 (Win)</t>
  </si>
  <si>
    <t>Gosford - R3 Gosford It Prov &amp; Ctry Mdn
 Win or Place
5. Rusconi @ 23.00 (Win)</t>
  </si>
  <si>
    <t>Gosford - R3 Gosford It Prov &amp; Ctry Mdn
 Win or Place
5. Rusconi @ 6.00 (Place)</t>
  </si>
  <si>
    <t>Wentworth Park - R2 Ladbrokes Back Yourself Maiden Heat 2
 Win or Place
2. Jungle Deuce @ 1.70 (Win)</t>
  </si>
  <si>
    <t>Wentworth Park - R3 Keep Your 1.5m Distance Maiden Heat 3
 Win or Place
1. Irinka Riley @ 1.55 (Win)</t>
  </si>
  <si>
    <t>Sandown Park - R4 Grv Vic Bred Series Final (vicgreys)
 Win or Place
6. Pure Quality @ 12.00 (Win)</t>
  </si>
  <si>
    <t>Sandown Park - R4 Grv Vic Bred Series Final (vicgreys)
 Win or Place
6. Pure Quality @ 3.20 (Place)</t>
  </si>
  <si>
    <t>Dapto - R7 Dapto Citizens Bowling Club
 Win or Place
7. Redshift Seven @ 2.35 (Win)</t>
  </si>
  <si>
    <t>Albion Park - R9 Fabregas @ Meticulous Lodge
 Win or Place
1. Big Boy Bruce @ 3.40 (Win)</t>
  </si>
  <si>
    <t>Angle Park - R6 Bgc Industrial Cleaning Supplies Mixed Stake
 Win or Place
4. Like A Librarian @ 3.30 (Win)</t>
  </si>
  <si>
    <t>Warrnambool - R8 Mepunga Oaks Ht3
 Win or Place
2. Surella Bale @ 2.75 (Win)</t>
  </si>
  <si>
    <t>Wentworth Park - R8 Ladbrokes National Derby Heat 5
 Win or Place
6. Hadouken @ 5.00 (Win)</t>
  </si>
  <si>
    <t>Wentworth Park - R9 Ladbrokes National Derby Heat 6
 Win or Place
4. Tyler Durden @ 8.50 (Win)</t>
  </si>
  <si>
    <t>The Meadows - R10 Feikuai Greyhounds Ht3
 Win or Place
1. Colden Dayto @ 2.50 (Win)</t>
  </si>
  <si>
    <t>Wentworth Park - R7 Ladbrokes Paws Of Thunder Heat 3
 Win or Place
8. Simon Told Helen @ 2.00 (Win)</t>
  </si>
  <si>
    <t>Warragul - R4 Paua Kennels
 Win or Place
4. Denzell Bale @ 3.80 (Win)</t>
  </si>
  <si>
    <t>Warragul - R10 Support Our Local Community Businesses
 Win or Place
4. Earn The Answers @ 3.50 (Win)</t>
  </si>
  <si>
    <t>Albion Park - R3 Garrard's Horse And Hound
 Win or Place
1. Highway Gem @ 2.50 (Win)</t>
  </si>
  <si>
    <t>Shepparton - R7 Tab Venue Mode Final (3-6 Wins) (vicgreys)
 Win or Place
8. Aston Ryker @ 2.80 (Win)</t>
  </si>
  <si>
    <t>Benalla - R1 Royal Hotel Benalla Mdn Plate
 Win or Place
7. Little Faifo @ 8.00 (Win)</t>
  </si>
  <si>
    <t>Bulli - R9 Bulli Battlers
 Win or Place
8. Bartholomew Bale @ 3.20 (Win)</t>
  </si>
  <si>
    <t>Wentworth Park - R9 Ladbrokes Cash In
 Win or Place
5. Weblec Pearl @ 3.50 (Win)</t>
  </si>
  <si>
    <t>Boston Celtics At Philadelphia 76ers
 To Score 25+ Points
Shake Milton @ 26.00 (Win)</t>
  </si>
  <si>
    <t>Boston Celtics At Philadelphia 76ers
 To Score 20+ Points
Kemba Walker @ 7.00 (Win)</t>
  </si>
  <si>
    <t>Boston Celtics At Philadelphia 76ers
 Same Game Multi</t>
  </si>
  <si>
    <t>Geelong - R3 Cheironhc.com.au Mdn Plate
 Win or Place
4. Adandiman @ 4.60 (Win)</t>
  </si>
  <si>
    <t>Geelong - R3 Cheironhc.com.au Mdn Plate
 Win or Place
8. Rosy Bubbles @ 8.00 (Win)</t>
  </si>
  <si>
    <t>Goulburn - R1 Ctry Championship Preview-c4
 Win or Place
2. Rothenburg @ 3.20 (Win)</t>
  </si>
  <si>
    <t>Albion Park - R6 Asset Body Corporate Bribie Island
 Win or Place
7. Farmor Watchers @ 2.60 (Win)</t>
  </si>
  <si>
    <t>Sandown Park - R8 Maidment Memorial
 Same Race Multi</t>
  </si>
  <si>
    <t>Pakenham - R8 Sportsbet Same Race Multi-bm64
 Win or Place
2. Sophia's Choice @ 8.00 (Win)</t>
  </si>
  <si>
    <t>Pakenham - R8 Sportsbet Same Race Multi-bm64
 Win or Place
12. Safe Passage @ 2.25 (Win)</t>
  </si>
  <si>
    <t>Warragul - R8 Sennachie At Stud
 Win or Place
8. Mr. Neo @ 2.50 (Win)</t>
  </si>
  <si>
    <t>Chicago Bulls At Charlotte Hornets
 1st Half Alternate Handicap
Charlotte Hornets +2.5 @ 1.45 (Win)</t>
  </si>
  <si>
    <t>The Meadows - R6 Home Of Ten Group 1's
 Win or Place
1. Wallbanger @ 2.60 (Win)</t>
  </si>
  <si>
    <t>The Meadows - R7 Themeadows.org.au
 Win or Place
1. Interrogate @ 2.50 (Win)</t>
  </si>
  <si>
    <t>Triple J Hottest 100 2020 - Outrights and Multis
 WAP v Get On The Beers
Get On The Beers (Mashd N Kutcher Ft. Dan Andrews) @ 2.75 (Win)</t>
  </si>
  <si>
    <t>Triple J Hottest 100 2020 - Outrights and Multis
 Hottest 100 - Winning Song
Lost In Yesterday (Tame Impala) @ 34.00 (Win)</t>
  </si>
  <si>
    <t>Temora - R11 Rick Firman Menswear
 Win or Place
5. Impress Us @ 8.00 (Win)</t>
  </si>
  <si>
    <t>Warragul - R10 Paua Kennels
 Win or Place
8. Earn The Blur @ 3.00 (Win)</t>
  </si>
  <si>
    <t>Albion Park - R8 Fabregas @ Meticulous Lodge
 Win or Place
1. Blame Brendan @ 3.10 (Win)</t>
  </si>
  <si>
    <t>Angle Park - R7 Kurt Donsberg Photography Stake
 Win or Place
2. Sentinel Mclaren @ 2.50 (Win)</t>
  </si>
  <si>
    <t>Warragul - R9 Paua Kennels (1-3 Wins)
 Win or Place
6. Invictus Jaxson @ 3.10 (Win)</t>
  </si>
  <si>
    <t>Cannington - R4 Greyhoundswa
 Win or Place
1. West On Brae @ 2.35 (Win)</t>
  </si>
  <si>
    <t>Wentworth Park - R1 Gbota Welcome Maiden
 Win or Place
7. Zipping Freeman @ 2.25 (Win)</t>
  </si>
  <si>
    <t>The Meadows - R7 Book Now For Aus Cup Ht3
 Win or Place
8. Sonny Daze @ 1.95 (Win)</t>
  </si>
  <si>
    <t>Albion Park - R1 Borgbet Tipping Service
 Win or Place
4. Pokie Payout @ 6.50 (Win)</t>
  </si>
  <si>
    <t>Albion Park - R3 Garrard's
 Win or Place
4. Burnt Ends @ 3.90 (Win)</t>
  </si>
  <si>
    <t>Albion Park - R4 Garrard's
 Win or Place
4. Arizona Eyes @ 7.50 (Win)</t>
  </si>
  <si>
    <t>Albion Park - R6 Garrard's
 Win or Place
8. Sentenced @ 1.95 (Win)</t>
  </si>
  <si>
    <t>Albion Park - R9 Sennachie @ Stud - Steve White
 Win or Place
6. Townson Beach @ 5.00 (Win)</t>
  </si>
  <si>
    <t>Albion Park - R10 Fabregas @ Meticulous Lodge
 Win or Place
2. Certification @ 2.40 (Win)</t>
  </si>
  <si>
    <t>Angle Park - R1 Sky Racing Juvenile Stake
 Win or Place
1. Jack's Well @ 1.65 (Win)</t>
  </si>
  <si>
    <t>Dapto - R6 Grnsw Middle Distance Series
 Win or Place
3. Zipping Niseko @ 2.20 (Win)</t>
  </si>
  <si>
    <t>Angle Park - R5 Giddy-up Mixed Stake
 Win or Place
2. Major Havoc @ 3.80 (Win)</t>
  </si>
  <si>
    <t>Angle Park - R11 Greyhounds As Pets Stake
 Win or Place
7. Stanley Keeping @ 3.10 (Win)</t>
  </si>
  <si>
    <t>Sandown Park - R3 Blackbook On Watchdog App
 Win or Place
2. Kuro Kismet @ 3.60 (Win)</t>
  </si>
  <si>
    <t>Sandown Park - R9 Accell Therapy
 Win or Place
3. Radek Bale @ 4.50 (Win)</t>
  </si>
  <si>
    <t>Warrnambool - R8 Lightning Frank Derby Final (vicgreys)
 Win or Place
5. Blackpool Flash @ 2.20 (Win)</t>
  </si>
  <si>
    <t>Brisbane Heat v Adelaide Strikers
 Same Game Multi</t>
  </si>
  <si>
    <t>Hobart - R10 Amy Cora 2020
 Win or Place
4. Victoria's Kara @ 1.90 (Win)</t>
  </si>
  <si>
    <t>Mandurah - R5 Essential Aircor Services
 Win or Place
3. Try Catch Me @ 3.55 (Win)</t>
  </si>
  <si>
    <t>The Gardens - R4 Ladbrokes Same Race Multi
 Win or Place
1. Coastal Prince @ 2.50 (Win)</t>
  </si>
  <si>
    <t>Taree - R4 Welcome Overseas Viewers Mdn
 Win or Place
1. Oh No Bro @ 7.50 (Win)</t>
  </si>
  <si>
    <t>Rockhampton - R7 (bm70)
 Win or Place
4. Sanglier @ 7.00 (Win)</t>
  </si>
  <si>
    <t>Rockhampton - R3 3yo Mdn Hcp
 Win or Place
5. Shemademedoit @ 1.90 (Win)</t>
  </si>
  <si>
    <t>Canterbury - R4 Tab (bm72)
 Win or Place
3. Pirate Ben @ 31.00/4.80 (Each Way)</t>
  </si>
  <si>
    <t>Canterbury - R4 Tab (bm72)
 Win or Place
5. Dylan's Romance @ 12.00/2.60 (Each Way)</t>
  </si>
  <si>
    <t>The Meadows - R3 Topcat Video
 Win or Place
3. Shima Classic @ 2.10 (Win)</t>
  </si>
  <si>
    <t>The Meadows - R8 The Antonio And Schmull Classic
 Win or Place
4. Tinker Craig @ 3.70 (Win)</t>
  </si>
  <si>
    <t>Caulfield - R2 Quayclean (bm78)
 Win or Place
5. High 'n' Dry @ 4.20 (Win)</t>
  </si>
  <si>
    <t>Caulfield - R2 Quayclean (bm78)
 Win or Place
5. High 'n' Dry @ 1.55 (Place)</t>
  </si>
  <si>
    <t>Caulfield - R3 Neds Toolbox (bm70)
 Win or Place
10. War Critic @ 8.00 (Win)</t>
  </si>
  <si>
    <t>Caulfield - R3 Neds Toolbox (bm70)
 Win or Place
10. War Critic @ 2.25 (Place)</t>
  </si>
  <si>
    <t>Caulfield - R6 Mal Seccull (bm78)
 Win or Place
6. Paperboy @ 6.00 (Win)</t>
  </si>
  <si>
    <t>Caulfield - R6 Mal Seccull (bm78)
 Win or Place
6. Paperboy @ 1.75 (Place)</t>
  </si>
  <si>
    <t>Caulfield - R8 Robert Hunter (bm78)
 Win or Place
9. Charleise @ 7.50 (Win)</t>
  </si>
  <si>
    <t>Caulfield - R8 Robert Hunter (bm78)
 Win or Place
9. Charleise @ 2.60 (Place)</t>
  </si>
  <si>
    <t>Caulfield - R9 John Moule Hcp
 Win or Place
1. Sound @ 10.00 (Win)</t>
  </si>
  <si>
    <t>Caulfield - R9 John Moule Hcp
 Win or Place
1. Sound @ 2.60 (Place)</t>
  </si>
  <si>
    <t>Albion Park - R9 Borgbet Tipping Service
 Win or Place
1. Farmor Bundys @ 2.20 (Win)</t>
  </si>
  <si>
    <t>Albion Park - R4 Sennachie @ Stud - Steve White
 Win or Place
2. Lil Swiss Miss @ 2.40 (Win)</t>
  </si>
  <si>
    <t>Horsham - R6 Wimmera Mallee Vet Services
 Win or Place
7. Ivy Wren @ 4.00 (Win)</t>
  </si>
  <si>
    <t>Warragul - R3 Khans Hospitality Services
 Win or Place
1. Massimo @ 3.00 (Win)</t>
  </si>
  <si>
    <t>Warragul - R5 Find Us On Facebook (1-3 Wins)
 Win or Place
3. Ha Ha Magoo @ 2.90 (Win)</t>
  </si>
  <si>
    <t>Warragul - R11 Adopt A Greyhound With Gap Ht2
 Win or Place
6. Dominus @ 3.50 (Win)</t>
  </si>
  <si>
    <t>Bank Transfer ******6682
ID 283209957</t>
  </si>
  <si>
    <t>Debit / Credit Card (************8496)
ID 289641592</t>
  </si>
  <si>
    <t>Bendigo - R2 Boltons Office National Mdn
 Win or Place
10. Charging Ahead @ Top Tote Plus (Win)</t>
  </si>
  <si>
    <t>Bendigo - R2 Boltons Office National Mdn
 Quinella (4, 10)</t>
  </si>
  <si>
    <t>Albury - R5 Dlg Aluminium &amp; Glazing Mdn
 Win or Place
4. Jack's All Magic @ 3.00 (Win)</t>
  </si>
  <si>
    <t>Ballarat - R1 Happy Birthday Macey Mdn Plate
 Win or Place
7. Savonia @ 13.00 (Win)</t>
  </si>
  <si>
    <t>Armidale - R1 Tony Williams Machinery Hcp
 Win or Place
10. Little Prophet @ 17.00 (Win)</t>
  </si>
  <si>
    <t>Armidale - R1 Tony Williams Machinery Hcp
 Win or Place
10. Little Prophet @ 4.20 (Place)</t>
  </si>
  <si>
    <t>Warwick Farm - R1 Anz Bloodstock News Mdn Hcp
 Win or Place
1. Ma And Pa @ 3.25 (Win)</t>
  </si>
  <si>
    <t>Port Macquarie - R2 Schweppes Mdn Hcp
 Win or Place
5. Excelness @ 3.80 (Win)</t>
  </si>
  <si>
    <t>Ipswich - R2 Mdn Hcp
 Win or Place
5. Bahamut @ 4.80 (Win)</t>
  </si>
  <si>
    <t>Cranbourne - R1 Ivan's Pies 3yo Mdn Plate
 Win or Place
4. Merlin's Charm @ Top Tote Plus (Win)</t>
  </si>
  <si>
    <t>Wentworth Park - R6 Get Your Name Here
Boxed Quinella (3, 4, 8, 7)</t>
  </si>
  <si>
    <t>Wentworth Park - R8 Ladbrokes Easy Form
Boxed Quinella (6, 4, 5, 2)</t>
  </si>
  <si>
    <t>Wentworth Park - R9 It's Going To Be Glorious
Boxed Quinella (8, 4, 1, 2)</t>
  </si>
  <si>
    <t>Wentworth Park - R10 Where Else But Wenty?
Boxed Quinella (1, 2, 8, 5)</t>
  </si>
  <si>
    <t>Canberra - R4 Riharna Thomson Memorial Mdn
 Win or Place
7. Glamour Runs Deep @ 2.10 (Win)</t>
  </si>
  <si>
    <t>Stawell - R1 Bet 365 Protest Promise Mdn
 Win or Place
5. Yulong Sovereign @ 5.50 (Win)</t>
  </si>
  <si>
    <t>Canberra - R5 Tab Lickety Split Mdn
 Win or Place
10. Glamour Runs Deep @ Top Tote Plus (Win)</t>
  </si>
  <si>
    <t>Canberra - R5 Tab Lickety Split Mdn
 Win or Place
1. Aramis En Avant @ Top Tote Plus (Win)</t>
  </si>
  <si>
    <t>Coffs Harbour - R4 Congrats Shane And Kat Mdn
 Win or Place
11. Name's Jane @ 3.25 (Win)</t>
  </si>
  <si>
    <t>Randwick-Kensington - R1 Tab Not One Day Mdn Plate
 Win or Place
2. Jojo Was A Man @ 3.00 (Win)</t>
  </si>
  <si>
    <t>Randwick-Kensington - R4 Cathy Mcevoy Mdn Plate
 Win or Place
4. Rainbow Connection @ 9.00 (Win)</t>
  </si>
  <si>
    <t>Pakenham - R2 Watch Live On Sportsbet Mdn
 Win or Place
5. Blue Angel @ 4.60 (Win)</t>
  </si>
  <si>
    <t>Pakenham - R3 Equine Train Tomorrow Mdn
 Win or Place
7. Georgie's Princess @ 5.50 (Win)</t>
  </si>
  <si>
    <t>Pakenham - R2 Watch Live On Sportsbet Mdn
 Win or Place
5. Blue Angel @ Top Tote Plus (Win)</t>
  </si>
  <si>
    <t>Kilmore - R3 Bet365 Protest Promise Mdn
 Win or Place
6. Charging Ahead @ 3.20 (Win)</t>
  </si>
  <si>
    <t>Debit / Credit Card (************8496)
ID 295039170</t>
  </si>
  <si>
    <t>Gosford - R1 Tooheys Mdn Plate
 Win or Place
3. Hasalake @ Top Tote Plus (Win)</t>
  </si>
  <si>
    <t>Yarra Valley - R1 De Bortoli Mdn Plate
 Win or Place
6. Always In Moment @ 3.60 (Win)</t>
  </si>
  <si>
    <t>Yarra Valley - R2 Centonove Mdn Plate
 Win or Place
4. Rich Sun @ 2.40 (Win)</t>
  </si>
  <si>
    <t>Yarra Valley - R2 Centonove Mdn Plate
 Win or Place
7. Cliffette @ 6.50 (Win)</t>
  </si>
  <si>
    <t>Yarra Valley - R2 Centonove Mdn Plate
 Win or Place
4. Rich Sun @ Top Tote Plus (Win)</t>
  </si>
  <si>
    <t>Yarra Valley - R3 Henry's 60th Brithday Mdn
 Win or Place
3. Akaka Falls @ 4.80 (Win)</t>
  </si>
  <si>
    <t>Scone - R2 Pryde's Easifeed 1986 Mdn
 Win or Place
3. Chaready @ 14.00 (Win)</t>
  </si>
  <si>
    <t>Scone - R2 Pryde's Easifeed 1986 Mdn
 Win or Place
5. Magnitudo @ 6.50 (Win)</t>
  </si>
  <si>
    <t>Scone - R4 Inglis Easter Yearling Sale-c1
 Win or Place
13. Running In Circles @ 7.50 (Win)</t>
  </si>
  <si>
    <t>Mandurah - R10 Love The Chase
 Same Race Multi</t>
  </si>
  <si>
    <t>Mandurah - R10 Love The Chase
 Win or Place
2. Spare A Square @ 8.00/2.10 (Each Way)</t>
  </si>
  <si>
    <t>Mandurah - R10 Love The Chase
 Win or Place
3. Slobber Chops @ 11.00/2.60 (Each Way)</t>
  </si>
  <si>
    <t>Mandurah - R11 Mandurah Stockfeeds
 Same Race Multi</t>
  </si>
  <si>
    <t>Mandurah - R11 Mandurah Stockfeeds
 Win or Place
7. Think Big Moment @ 4.40 (Win)</t>
  </si>
  <si>
    <t>Mandurah - R11 Mandurah Stockfeeds
 Win or Place
7. Think Big Moment @ 2.15 (Place)</t>
  </si>
  <si>
    <t>Mandurah - R12 Maiolo Constructions
 Win or Place
4. Hit It Gypsy @ 2.90 (Win)</t>
  </si>
  <si>
    <t>Mandurah - R12 Maiolo Constructions
 Win or Place
2. Productive Guess @ 23.00 (Win)</t>
  </si>
  <si>
    <t>Mandurah - R12 Maiolo Constructions
 Win or Place
2. Productive Guess @ 4.00 (Place)</t>
  </si>
  <si>
    <t>Kembla Grange - R5 Assett Services (bm68)
 Win or Place
2. Savvy Valentino @ 9.00 (Win)</t>
  </si>
  <si>
    <t>Kembla Grange - R5 Assett Services (bm68)
 Win or Place
2. Savvy Valentino @ 2.40 (Place)</t>
  </si>
  <si>
    <t>Kembla Grange - R5 Assett Services (bm68)
 Win or Place
13. Everly Girl @ 19.00 (Place)</t>
  </si>
  <si>
    <t>Kembla Grange - R8 Canadian Club (bm64)
 Win or Place
7. Readathon @ 7.50 (Win)</t>
  </si>
  <si>
    <t>Kembla Grange - R8 Canadian Club (bm64)
 Win or Place
7. Readathon @ 2.35 (Place)</t>
  </si>
  <si>
    <t>Cranbourne - R2 New Zealand Bloodstock Mdn
 Win or Place
9. River Cat @ 10.00 (Win)</t>
  </si>
  <si>
    <t>Cranbourne - R3 R&amp;c Asphalt &amp; Paving Mdn Plate
 Win or Place
5. Bellicosity @ 2.90 (Win)</t>
  </si>
  <si>
    <t>Cranbourne - R4 De Bortoli Wines Mdn Plate
 Win or Place
5. Goondiwindi @ 2.05 (Win)</t>
  </si>
  <si>
    <t>Cranbourne - R5 De Bortoli Wines (bm64)
 Win or Place
2. Eaton @ 3.10 (Win)</t>
  </si>
  <si>
    <t>Cranbourne - R6 Mercedes-benz Mornington-bm64
 Win or Place
4. Gutsy @ 5.50 (Win)</t>
  </si>
  <si>
    <t>Cranbourne - R7 Hygain (bm70)
 Win or Place
3. Cliffs Of Belaura @ 4.20 (Win)</t>
  </si>
  <si>
    <t>Cranbourne - R7 Hygain (bm70)
 Win or Place
3. Cliffs Of Belaura @ 2.05 (Place)</t>
  </si>
  <si>
    <t>Cranbourne - R2 New Zealand Bloodstock Mdn
 Win or Place
9. River Cat @ 3.90 (Place)</t>
  </si>
  <si>
    <t>Cranbourne - R6 Mercedes-benz Mornington-bm64
 Win or Place
4. Gutsy @ 2.40 (Place)</t>
  </si>
  <si>
    <t>Cranbourne - R8 Tab Long May We Play (bm64)
 Win or Place
4. Earl Of Kendal @ 19.00 (Win)</t>
  </si>
  <si>
    <t>Cranbourne - R8 Tab Long May We Play (bm64)
 Win or Place
4. Earl Of Kendal @ 4.40 (Place)</t>
  </si>
  <si>
    <t>Cranbourne - R8 Tab Long May We Play (bm64)
 Win or Place
12. Music Of The Night @ 34.00 (Win)</t>
  </si>
  <si>
    <t>Cranbourne - R8 Tab Long May We Play (bm64)
 Win or Place
12. Music Of The Night @ 7.00 (Place)</t>
  </si>
  <si>
    <t>Sunshine Coast - R1 24/7 Access Mdn Hcp
 Win or Place
1. Smart Star Prince @ 2.60 (Win)</t>
  </si>
  <si>
    <t>Sunshine Coast - R2 Oaks Oasis Resort (bm60)
 Win or Place
8. She's A Mitzy @ 17.00 (Win)</t>
  </si>
  <si>
    <t>Sunshine Coast - R2 Oaks Oasis Resort (bm60)
 Win or Place
8. She's A Mitzy @ 6.50 (Place)</t>
  </si>
  <si>
    <t>Sunshine Coast - R3 Dulux (bm65)
 Win or Place
5. Sweet Rhapsody @ 5.50 (Win)</t>
  </si>
  <si>
    <t>Sunshine Coast - R3 Dulux (bm65)
 Win or Place
5. Sweet Rhapsody @ 2.15 (Place)</t>
  </si>
  <si>
    <t>Sunshine Coast - R5 Vale Gerry Higgins (bm60)
 Win or Place
9. Princess Cavallo @ 34.00 (Win)</t>
  </si>
  <si>
    <t>Sunshine Coast - R5 Vale Gerry Higgins (bm60)
 Win or Place
9. Princess Cavallo @ 7.50 (Place)</t>
  </si>
  <si>
    <t>Sunshine Coast - R5 Vale Gerry Higgins (bm60)
 Win or Place
13. Chiaki @ 19.00 (Win)</t>
  </si>
  <si>
    <t>Sunshine Coast - R5 Vale Gerry Higgins (bm60)
 Win or Place
13. Chiaki @ 4.60 (Place)</t>
  </si>
  <si>
    <t>Sunshine Coast - R6 Dulux Hcp (c4)
 Win or Place
4. Wowsers @ 3.50 (Win)</t>
  </si>
  <si>
    <t>Cranbourne - R3 R&amp;c Asphalt &amp; Paving Mdn Plate
 Win or Place
9. Blue Angel @ 2.35 (Win)</t>
  </si>
  <si>
    <t>Cranbourne - R3 R&amp;c Asphalt &amp; Paving Mdn Plate
 Win or Place
9. Blue Angel @ Top Tote Plus (Win)</t>
  </si>
  <si>
    <t>Grafton - R2 Clarence Coast A/cond. Mdn
 Win or Place
6. Little Prophet @ 7.00 (Win)</t>
  </si>
  <si>
    <t>Grafton - R2 Clarence Coast A/cond. Mdn
 Win or Place
11. Vicky's One @ 26.00 (Win)</t>
  </si>
  <si>
    <t>Multibet (9 folds)</t>
  </si>
  <si>
    <t>Pakenham - R4 Australian Builders Cement Mdn
 Win or Place
2. Tycoon Raff @ 4.25 (Win)</t>
  </si>
  <si>
    <t>Pakenham - R4 Australian Builders Cement Mdn
 Win or Place
7. Always In Moment @ 4.40 (Win)</t>
  </si>
  <si>
    <t>Newcastle - R1 Coastline Pools &amp; Spas Mdn Hcp
 Win or Place
4. Excelness @ 2.00 (Win)</t>
  </si>
  <si>
    <t>Terang - R5 Murfett/whiting Electrical Mdn
 Win or Place
11. Little Faifo @ 7.00 (Win)</t>
  </si>
  <si>
    <t>Moonee Valley - R1 Evolve Interiors Hcp
 Win or Place
6. Private Sector @ 5.00 (Win)</t>
  </si>
  <si>
    <t>Moonee Valley - R1 Evolve Interiors Hcp
 Win or Place
5. Growl @ 12.00 (Win)</t>
  </si>
  <si>
    <t>Adelaide v Geelong
 Same Game Multi</t>
  </si>
  <si>
    <t>Muswellbrook - R3 Glen Gallic Stud Showcase Mdn
 Win or Place
16. Running In Circles @ 8.50 (Win)</t>
  </si>
  <si>
    <t>Goulburn - R1 Ironhorse Global Mdn Hcp
 Win or Place
4. Zoisite @ 4.30 (Win)</t>
  </si>
  <si>
    <t>Benalla - R1 Bet365 3yo Mdn Plate
 Win or Place
12. Pink And Black @ 3.25 (Win)</t>
  </si>
  <si>
    <t>Benalla - R1 Bet365 3yo Mdn Plate
 Win or Place
3. Miracle Day @ 9.00 (Win)</t>
  </si>
  <si>
    <t>Melbourne v Fremantle
 Same Game Multi</t>
  </si>
  <si>
    <t>Tamworth - R3 Glen Gallic Stud Mdn Plate
 Win or Place
16. Running In Circles @ 4.60 (Win)</t>
  </si>
  <si>
    <t>Pakenham - R2 Obrien Real Estate Mdn
 Win or Place
4. De Be Eleven @ 4.30 (Win)</t>
  </si>
  <si>
    <t>Pakenham - R2 Obrien Real Estate Mdn
 Win or Place
9. More Secrets @ 3.70 (Win)</t>
  </si>
  <si>
    <t>Randwick-Kensington - R3 Anz Bloodstock News Mdn
 Win or Place
9. Pretty Elsa @ 3.50 (Win)</t>
  </si>
  <si>
    <t>Kilmore - R4 Drinking. Driving. Mdn Plate
 Win or Place
3. Imprinted @ 6.00 (Win)</t>
  </si>
  <si>
    <t>Wagga - R5 Elders Rural Services Mdn
 Win or Place
9. Glamour Runs Deep @ 2.50 (Win)</t>
  </si>
  <si>
    <t>Warrnambool - R3 De Bortoli Mdn Plate
 Win or Place
6. Literary Magnate @ 6.50 (Win)</t>
  </si>
  <si>
    <t>Cranbourne - R2 Keith Turner Happy 60th Mdn
 Win or Place
10. Tiger Mum @ 5.00 (Win)</t>
  </si>
  <si>
    <t>Cranbourne - R3 Browns Sawdust &amp; Shavings Mdn
 Win or Place
3. Imprinted @ 5.50 (Win)</t>
  </si>
  <si>
    <t>Multibet (8 folds)</t>
  </si>
  <si>
    <t>Geelong v Brisbane
 Any Time Goal Scorer
Isaac Smith @ 1.91 (Win)</t>
  </si>
  <si>
    <t>Mornington - R2 Mornington Peninsula News Mdn
 Win or Place
5. De Be Eleven @ 2.20 (Win)</t>
  </si>
  <si>
    <t>St Kilda v Melbourne
 To Score 2 or More Goals
Christian Petracca @ 2.60 (Win)</t>
  </si>
  <si>
    <t>Pakenham - R3 Kaduna Park Estate Mdn
 Win or Place
3. Rich Sun @ 3.20 (Win)</t>
  </si>
  <si>
    <t>North Melbourne v Western Bulldogs
 Any Time Goal Scorer - 2nd Half
Tarryn Thomas @ 3.10 (Win)</t>
  </si>
  <si>
    <t>Warracknabeal - R1 Emmett's - W'beal Branch Mdn
 Win or Place
11. Waitingfortheday @ 3.10 (Win)</t>
  </si>
  <si>
    <t>Stawell - R3 Grampians Gate Caravan Pk Mdn
 Win or Place
4. French Moon @ 6.00 (Win)</t>
  </si>
  <si>
    <t>Stawell - R3 Grampians Gate Caravan Pk Mdn
 Win or Place
3. Deploy And Destroy @ 3.80 (Win)</t>
  </si>
  <si>
    <t>Stawell - R3 Grampians Gate Caravan Pk Mdn
 Win or Place
11. Sussex Royal @ 35.00/8.50 (Each Way)</t>
  </si>
  <si>
    <t>Warracknabeal - R1 Emmett's - W'beal Branch Mdn
 Win or Place
11. Waitingfortheday @ 2.80 (Win)</t>
  </si>
  <si>
    <t>Port Macquarie - R3 Schweppes Mdn Plate
 Win or Place
4. Excelness @ 3.00 (Win)</t>
  </si>
  <si>
    <t>Bendigo - R3 Dearaugo &amp; Lea Electrical Mdn
 Win or Place
11. Rose Quartz @ 2.25 (Win)</t>
  </si>
  <si>
    <t>Bendigo - R3 Dearaugo &amp; Lea Electrical Mdn
 Win or Place
12. The Queens Riches @ 7.50 (Win)</t>
  </si>
  <si>
    <t>Adelaide v Gold Coast
 To Score 6 or More Goals
Taylor Walker @ 18.00 (Win)</t>
  </si>
  <si>
    <t>Adelaide v Gold Coast
 Same Game Multi</t>
  </si>
  <si>
    <t>Mornington - R2 Tbsc.com.au Mdn Plate
 Win or Place
11. Waitingfortheday @ 1.85 (Win)</t>
  </si>
  <si>
    <t>Mornington - R2 Tbsc.com.au Mdn Plate
 Boxed Trifecta (1, 11, 4)</t>
  </si>
  <si>
    <t>Mornington - R2 Tbsc.com.au Mdn Plate
 Quinella (1, 11)</t>
  </si>
  <si>
    <t>Carlton v Fremantle
 Same Game Multi</t>
  </si>
  <si>
    <t>Geelong v Hawthorn
 Same Game Multi</t>
  </si>
  <si>
    <t>Wyong - R5 Markets 2259 At Wyong Mdn Hcp
 Win or Place
2. Whasir @ 13.00 (Win)</t>
  </si>
  <si>
    <t>Randwick - R1 Widden Kindergarten Stks
 Win or Place
11. Bahama @ 8.00 (Win)</t>
  </si>
  <si>
    <t>Morphettville - R4 Aami Dequetteville Stks
 Win or Place
8. Isles Of Avalon @ 9.00 (Win)</t>
  </si>
  <si>
    <t>Caulfield - R1 Neds Hcp
 Win or Place
6. Lucky Decision @ 4.80 (Win)</t>
  </si>
  <si>
    <t>Kilmore - R3 C&amp;m Build Group Mdn
 Win or Place
6. Master Magnus @ 26.00 (Win)</t>
  </si>
  <si>
    <t>Kilmore - R3 C&amp;m Build Group Mdn
 Win or Place
6. Master Magnus @ 6.50 (Place)</t>
  </si>
  <si>
    <t>Cranbourne - R2 Vale Shane Pattison Mdn
 Win or Place
2. Imprinted @ 2.35 (Win)</t>
  </si>
  <si>
    <t>North Melbourne v Adelaide
 BYO Sportsbet - Featured
Taylor Walker to kick 14 or more goals @ 81.00 (Win)</t>
  </si>
  <si>
    <t>North Melbourne v Adelaide
 To Score 6 or More Goals
Taylor Walker @ 4.20 (Win)</t>
  </si>
  <si>
    <t>North Melbourne v Adelaide
 BYO Sportsbet - Featured
Taylor Walker to kick 10 or more goals @ 15.00 (Win)</t>
  </si>
  <si>
    <t>Werribee - R1 Mclean Water Works Mdn Plate
 Win or Place
5. Kerioth @ 4.30 (Win)</t>
  </si>
  <si>
    <t>AFL Rising Star 2021
 Rising Star
Lachlan Sholl (Ade) (Rd 4) @ 10.00 (Win)</t>
  </si>
  <si>
    <t>Bendigo - R3 Bet365 Racing Refunds Mdn
 Win or Place
4. Safe Secret @ Top Tote Plus (Win)</t>
  </si>
  <si>
    <t>Terang - R2 Bet365 Racing Refunds Mdn
 Win or Place
10. Sovereign Gold @ 1.95 (Win)</t>
  </si>
  <si>
    <t>Terang - R1 Terang Co-op Mdn Plate
 Win or Place
10. Karolinka @ 12.00 (Win)</t>
  </si>
  <si>
    <t>Kyneton - R3 Mark Constable Mdn Plate
 Win or Place
4. Didier @ 3.60 (Win)</t>
  </si>
  <si>
    <t>Geelong - R4 Prestige Jayco Geelong Mdn
 Win or Place
2. Hartack @ 5.00 (Win)</t>
  </si>
  <si>
    <t>Randwick - R6 Arrowfield 3yo Sprint
 Win or Place
8. September Run @ 5.00 (Win)</t>
  </si>
  <si>
    <t>Caulfield - R6 The Showdown
 Win or Place
13. Literary Magnate @ Top Tote Plus (Win)</t>
  </si>
  <si>
    <t>Bendigo - R1 Cadell Food Services Mdn
 Win or Place
5. De Be Eleven @ 3.00 (Win)</t>
  </si>
  <si>
    <t>Bendigo - R2 Smartline Finance Mdn
 Win or Place
1. Adorable Huayu @ 3.55 (Win)</t>
  </si>
  <si>
    <t>Bendigo - R2 Smartline Finance Mdn
 Win or Place
1. Adorable Huayu @ Top Tote Plus (Win)</t>
  </si>
  <si>
    <t>Bendigo - R3 Ready Bake Classic Mdn Plate
 Win or Place
5. Mckeever @ 2.80 (Win)</t>
  </si>
  <si>
    <t>Bendigo - R3 Ready Bake Classic Mdn Plate
 Win or Place
5. Mckeever @ Top Tote Plus (Win) - 2.20</t>
  </si>
  <si>
    <t>Pakenham - R2 Tyreright Pakenham Mdn
 Win or Place
1. Charles The Great @ 3.60 (Win)</t>
  </si>
  <si>
    <t>Werribee - R2 In2access Services Mdn Plate
 Win or Place
10. La Isla Bonita @ 4.80 (Win)</t>
  </si>
  <si>
    <t>Werribee - R2 In2access Services Mdn Plate
 Win or Place
10. La Isla Bonita @ Top Tote Plus (Win) - 4.60</t>
  </si>
  <si>
    <t>Geelong v West Coast
 Same Game Multi</t>
  </si>
  <si>
    <t>Gold Coast v Sydney
 Same Game Multi</t>
  </si>
  <si>
    <t>Warwick Farm - R3 Robrick Lodge Hcp
 Win or Place
7. Greater Harlem @ Top Tote Plus (Win)</t>
  </si>
  <si>
    <t>Warwick Farm - R3 Robrick Lodge Hcp
 Win or Place
5. American President @ Top Tote Plus (Win)</t>
  </si>
  <si>
    <t>Ballarat - R2 Whitford Liquid Waste Mdn
 Win or Place
6. Winter Pinter @ 4.80 (Win)</t>
  </si>
  <si>
    <t>Ballarat - R2 Whitford Liquid Waste Mdn
 Boxed First 4 (1, 2, 6, 9, 11)</t>
  </si>
  <si>
    <t>Ballarat - R2 Whitford Liquid Waste Mdn
 Boxed Trifecta (1, 2, 6, 9, 11)</t>
  </si>
  <si>
    <t>Ballarat - R3 Evergreen Turf Mdn Plate
 Win or Place
4. Bengal Bandit @ 2.70 (Win)</t>
  </si>
  <si>
    <t>Ballarat - R3 Evergreen Turf Mdn Plate
 Win or Place
4. Bengal Bandit @ Top Tote Plus (Win)</t>
  </si>
  <si>
    <t>Warwick Farm - R3 Robrick Lodge Hcp
 Win or Place
5. American President @ 12.00 (Win)</t>
  </si>
  <si>
    <t>Warwick Farm - R3 Robrick Lodge Hcp
 Win or Place
7. Greater Harlem @ 6.00 (Win)</t>
  </si>
  <si>
    <t>Sale - R1 Monacellars Wine &amp; Spirits Mdn
 Win or Place
4. Annoy'en One @ Top Tote Plus (Win)</t>
  </si>
  <si>
    <t>Doomben 10,000 - Before Noms - Win Or Place
 Win or Place
Hard Empire @ 101.00 (Win)</t>
  </si>
  <si>
    <t>Lose</t>
  </si>
  <si>
    <t>Warrnambool - R4 Sl Distributors Mdn Plate
 Win or Place
3. Finneas @ 4.40 (Win)</t>
  </si>
  <si>
    <t>Warrnambool - R4 Sl Distributors Mdn Plate
 Win or Place
8. Bubbly Lass @ 3.70 (Win)</t>
  </si>
  <si>
    <t>Warrnambool - R5 Callaghan Motors V Gold Strike
 Win or Place
5. Edgy Era @ 7.00 (Win)</t>
  </si>
  <si>
    <t>Warrnambool - R10 Carlton Draught (bm64)
 Win or Place
8. Mckeever @ 7.50 (Win)</t>
  </si>
  <si>
    <t>Warrnambool - R10 Carlton Draught (bm64)
 Win or Place
9. Sacred Palace @ 4.40 (Win)</t>
  </si>
  <si>
    <t>Warrnambool - R1 Greyhound Racing Victoria Mdn
 Win or Place
1. Almsgiver @ 2.50 (Win)</t>
  </si>
  <si>
    <t>Warrnambool - R2 Bottle-o Warrnambool Mdn
 Win or Place
5. Pagador @ 5.50 (Win)</t>
  </si>
  <si>
    <t>Warrnambool - R9 Idetect (bm70)
 Win or Place
15. Sovereign Gold @ 7.00 (Win)</t>
  </si>
  <si>
    <t>Warrnambool - R10 Warrnambool Volkswagen (bm70)
 Win or Place
2. Vardani @ 7.00 (Win)</t>
  </si>
  <si>
    <t>Happy Valley - R6 To Kwa Wan Hcp (c4)
 Win or Place
1. Regency Master @ 7.00 (Win)</t>
  </si>
  <si>
    <t>Happy Valley - R6 To Kwa Wan Hcp (c4)
 Win or Place
1. Regency Master @ 2.25 (Place)</t>
  </si>
  <si>
    <t>Happy Valley - R7 Hung Hom Bay Hcp (c3)
 Win or Place
9. Wood On Fire @ 15.00 (Win)</t>
  </si>
  <si>
    <t>Happy Valley - R7 Hung Hom Bay Hcp (c3)
 Win or Place
9. Wood On Fire @ 4.40 (Place)</t>
  </si>
  <si>
    <t>Happy Valley - R8 Hung Hom Bay Hcp (c3)
 Win or Place
7. Majestic Star @ 5.00 (Win)</t>
  </si>
  <si>
    <t>Happy Valley - R5 Ma Tau Wai Hcp (c4)
 Win or Place
3. Shining On @ 41.00 (Win)</t>
  </si>
  <si>
    <t>Happy Valley - R5 Ma Tau Wai Hcp (c4)
 Win or Place
3. Shining On @ 11.00 (Place)</t>
  </si>
  <si>
    <t>Happy Valley - R5 Ma Tau Wai Hcp (c4)
 Win or Place
12. Champion Pride @ 21.00 (Win)</t>
  </si>
  <si>
    <t>Happy Valley - R5 Ma Tau Wai Hcp (c4)
 Win or Place
12. Champion Pride @ 5.50 (Place)</t>
  </si>
  <si>
    <t>Happy Valley - R9 Hok Yuen Hcp (c2)
 Win or Place
5. Handsome Bo Bo @ 3.40 (Win)</t>
  </si>
  <si>
    <t>Greater Western Sydney v Essendon
 Same Game Multi</t>
  </si>
  <si>
    <t>Ballarat - R2 Pipe Pro Direct. Drilling Mdn
 Win or Place
8. Lady Cumberland @ 3.70 (Win)</t>
  </si>
  <si>
    <t>Ballarat - R2 Pipe Pro Direct. Drilling Mdn
 Win or Place
11. Who Are Those Guys @ 21.00 (Win)</t>
  </si>
  <si>
    <t>Donald - R2 Goodwin Village Donald Mdn
 Win or Place
6. Rockribbed @ 1.90 (Win)</t>
  </si>
  <si>
    <t>Donald - R2 Goodwin Village Donald Mdn
 Win or Place
6. Rockribbed @ Top Tote Plus (Win) - 1.50</t>
  </si>
  <si>
    <t>Echuca - R2 Caledonian Hotel Mdn Plate
 Win or Place
7. Rockribbed @ 2.60 (Win)</t>
  </si>
  <si>
    <t>Echuca - R2 Caledonian Hotel Mdn Plate
 Win or Place
7. Rockribbed @ Top Tote Plus (Win)</t>
  </si>
  <si>
    <t>Ascot - R1 Morley Growers Market (bm72+)
 Win or Place
1. Cockney Crew @ 3.20 (Win)</t>
  </si>
  <si>
    <t>Ascot - R5 Events At Ascot (rs1mw)
 Win or Place
5. Drinkwhatyoulike @ 2.80 (Win)</t>
  </si>
  <si>
    <t>Ascot - R6 Crown Perth (bm66+)
 Win or Place
5. Megazone @ 2.20 (Place)</t>
  </si>
  <si>
    <t>Ascot - R6 Crown Perth (bm66+)
 Win or Place
5. Megazone @ 6.00 (Win)</t>
  </si>
  <si>
    <t>Ascot - R4 Amelia Park (bm62+)
 Win or Place
1. Chantorque @ 6.00 (Win)</t>
  </si>
  <si>
    <t>Rosehill - R2 Turangga Farm Woodlands Stks
 Win or Place
12. Satin Ribbons @ 3.55 (Win)</t>
  </si>
  <si>
    <t>Rosehill - R2 Turangga Farm Woodlands Stks
 Win or Place
12. Satin Ribbons @ Top Tote Plus (Win)</t>
  </si>
  <si>
    <t>Hamilton - R2 Phillips Farm Machinery Mdn
 Win or Place
1. Bengal Bandit @ 2.25 (Win)</t>
  </si>
  <si>
    <t>Hamilton - R5 Bet365 (bm64)
 Win or Place
3. Sacred Palace @ 2.60 (Win)</t>
  </si>
  <si>
    <t>Hawthorn v North Melbourne
 To Get 20 or More Disposals
Tom Powell @ 1.83 (Win)</t>
  </si>
  <si>
    <t>Gold Coast v Brisbane
 To Get 20 or More Disposals
Zac Bailey @ 1.72 (Win)</t>
  </si>
  <si>
    <t>Gold Coast v Brisbane
 To Get 15 or More Disposals
Jy Farrar @ 1.91 (Win)</t>
  </si>
  <si>
    <t>Richmond v Greater Western Sydney
 To Get 20 or More Disposals
Jack Graham @ 1.72 (Win)</t>
  </si>
  <si>
    <t>West Coast v Adelaide
 To Get 20 or More Disposals
Lachlan Sholl @ 1.62 (Win)</t>
  </si>
  <si>
    <t>West Coast v Adelaide
 To Get 30 or More Disposals
Rory Laird @ 1.91 (Win)</t>
  </si>
  <si>
    <t>Kembla Grange - R2 Alan Dumbleton Mdn Plate
 Win or Place
9. Satin Ribbons @ 1.75 (Win)</t>
  </si>
  <si>
    <t>Kembla Grange - R2 Alan Dumbleton Mdn Plate
 Win or Place
9. Satin Ribbons @ Top Tote Plus (Win)</t>
  </si>
  <si>
    <t>Ballarat - R3 Suez Mdn Plate
 Win or Place
2. Hampton Cove @ 21.00 (Win)</t>
  </si>
  <si>
    <t>Ballarat - R3 Suez Mdn Plate
 Win or Place
2. Hampton Cove @ 4.40 (Place)</t>
  </si>
  <si>
    <t>Ballarat - R5 Porter Plant (bm64)
 Win or Place
6. Sacred Palace @ Top Tote Plus (Win)</t>
  </si>
  <si>
    <t>Ballarat - R5 Porter Plant (bm64)
 Win or Place
6. Sacred Palace @ 3.25 (Win)</t>
  </si>
  <si>
    <t>Geelong - R1 Bet 365 Top Tote Plus Mdn
 Win or Place
4. Seonee @ Top Tote Plus (Win)</t>
  </si>
  <si>
    <t>Geelong - R1 Bet 365 Top Tote Plus Mdn
 Win or Place
6. Sistine Explorer @ Top Tote Plus (Win)</t>
  </si>
  <si>
    <t>Geelong - R4 The Beach Hotel Mdn Plate
 Win or Place
9. Catskill @ Top Tote Plus (Win)</t>
  </si>
  <si>
    <t>Geelong - R4 The Beach Hotel Mdn Plate
 Win or Place
9. Catskill @ 7.00 (Win)</t>
  </si>
  <si>
    <t>Geelong - R1 Bet 365 Top Tote Plus Mdn
 Win or Place
4. Seonee @ 6.00 (Win)</t>
  </si>
  <si>
    <t>Geelong - R1 Bet 365 Top Tote Plus Mdn
 Win or Place
6. Sistine Explorer @ 7.00 (Win)</t>
  </si>
  <si>
    <t>Ballarat - R2 Suez Mdn Plate
 Win or Place
2. Hurtle @ 2.80 (Win)</t>
  </si>
  <si>
    <t>Ballarat - R2 Suez Mdn Plate
 Win or Place
2. Hurtle @ Top Tote Plus (Win) - 2.10</t>
  </si>
  <si>
    <t>Sandown - R1 Clanbrooke Racing Hcp
 Win or Place
9. Tycoon's Girl @ 2.60 (Win)</t>
  </si>
  <si>
    <t>Sandown - R1 Clanbrooke Racing Hcp
 Win or Place
9. Tycoon's Girl @ Top Tote Plus (Win)</t>
  </si>
  <si>
    <t>Cashed Out</t>
  </si>
  <si>
    <t>Goulburn - R4 Hibernian Hotel Mdn Hcp
 Win or Place
2. Extravagent Lad @ 10.00 (Win)</t>
  </si>
  <si>
    <t>Goulburn - R4 Hibernian Hotel Mdn Hcp
 Win or Place
2. Extravagent Lad @ Top Tote Plus (Win)</t>
  </si>
  <si>
    <t>Caulfield - R1 Happy 50th Leanne Napper Hcp
 Win or Place
4. Set The Sails @ 2.35 (Win)</t>
  </si>
  <si>
    <t>Caulfield - R2 Neds Filter Form (bm78)
 Win or Place
15. Demando @ 15.00 (Win)</t>
  </si>
  <si>
    <t>Sandown Park - R2 Grv Vic Bred Maiden Final
 Win or Place
1. Eat My Dust @ 4.25 (Win)</t>
  </si>
  <si>
    <t>Dubbo - R5 Grnsw Appreciation
 Win or Place
4. Brea Casey @ 1.80 (Win)</t>
  </si>
  <si>
    <t>West Coast v Essendon
 To Score 2 or More Goals
Kyle Langford @ 5.50 (Win)</t>
  </si>
  <si>
    <t>Port Adelaide v Fremantle
 To Score 3 or More Goals
Rory Lobb @ 4.50 (Win)</t>
  </si>
  <si>
    <t>Port Adelaide v Fremantle
 To Score 2 or More Goals
Rory Lobb @ 2.10 (Win)</t>
  </si>
  <si>
    <t>Port Adelaide v Fremantle
 To Score 4 or More Goals
Rory Lobb @ 13.00 (Win)</t>
  </si>
  <si>
    <t>Cannington - R10 Auto Owls Bentley
 Win or Place
1. Shivani @ 2.25 (Win)</t>
  </si>
  <si>
    <t>Sandown - R2 Clanbrooke Racing Hcp
 Win or Place
8. Mac 'n' Cheese @ 2.25 (Win)</t>
  </si>
  <si>
    <t>Geelong - R1 Bet365 Top Tote Plus Mdn Plate
 Win or Place
13. Seonee @ 4.00 (Win)</t>
  </si>
  <si>
    <t>Geelong - R1 Bet365 Top Tote Plus Mdn Plate
 Win or Place
11. Argentia @ 4.80 (Win)</t>
  </si>
  <si>
    <t>Geelong - R4 Hr 4business Mdn Plate
 Win or Place
13. Valentino's On @ 13.00 (Win)</t>
  </si>
  <si>
    <t>Geelong - R4 Hr 4business Mdn Plate
 Win or Place
13. Valentino's On @ 4.00 (Place)</t>
  </si>
  <si>
    <t>Flemington - R4 Vrc Member Philip Jacobsen Hcp
 Win or Place
4. Argentia @ 8.50 (Win)</t>
  </si>
  <si>
    <t>Flemington - R4 Vrc Member Philip Jacobsen Hcp
 Win or Place
11. Sistine Explorer @ 7.50 (Win)</t>
  </si>
  <si>
    <t>Bendigo - R1 Bendigo Locksmiths Mdn Plate
 Win or Place
3. Galaxy Ruler @ 6.50 (Win)</t>
  </si>
  <si>
    <t>Newcastle - R3 Australian Bloodstock Mdn
 Win or Place
6. Satin Ribbons @ 2.80 (Win)</t>
  </si>
  <si>
    <t>Sha Tin - R7 On Ting Hcp (c4)
 Win or Place
5. Lucky With You @ 4.00 (Win)</t>
  </si>
  <si>
    <t>Sale - R2 David Wilson / Tony Hart Mdn
 Win or Place
2. Arentee @ 4.25 (Win)</t>
  </si>
  <si>
    <t>Sale - R2 David Wilson / Tony Hart Mdn
 Win or Place
2. Arentee @ Top Tote Plus (Win)</t>
  </si>
  <si>
    <t>Sale - R3 Thelma Coster Mdn Plate
 Win or Place
9. Pelorus Princess @ 7.50 (Win)</t>
  </si>
  <si>
    <t>Sale - R3 Thelma Coster Mdn Plate
 Win or Place
9. Pelorus Princess @ Top Tote Plus (Win)</t>
  </si>
  <si>
    <t>Queensland v New South Wales
 BYO Origin - Up to $10
Josh Addo-Carr to score zero tries in the match @ 2.00 (Win)</t>
  </si>
  <si>
    <t>Morphettville - R2 36 Degree South Beef Mdn
 Win or Place
11. Royal Obsession @ Top Tote Plus (Win) - 2.50</t>
  </si>
  <si>
    <t>Bank Transfer ******6682
ID 329198613</t>
  </si>
  <si>
    <t>Morphettville - R2 36 Degree South Beef Mdn
 Win or Place
11. Royal Obsession @ 3.40 (Win)</t>
  </si>
  <si>
    <t>Sandown - R1 Clanbrooke Racing Hcp
 Win or Place
5. Ranveer @ 3.00 (Win)</t>
  </si>
  <si>
    <t>Sandown - R1 Clanbrooke Racing Hcp
 Win or Place
5. Ranveer @ Top Tote Plus (Win) - 3.20</t>
  </si>
  <si>
    <t>Swan Hill - R1 Bet365 Top Tote Plus Mdn Plate
 Win or Place
10. Kentucky Casanova @ 4.40 (Win)</t>
  </si>
  <si>
    <t>Swan Hill - R1 Bet365 Top Tote Plus Mdn Plate
 Win or Place
10. Kentucky Casanova @ Top Tote Plus (Win) - 4.90</t>
  </si>
  <si>
    <t>Mornington - R2 Quayclean Mdn Plate
 Win or Place
14. Arentee @ 2.60 (Win)</t>
  </si>
  <si>
    <t>Mornington - R2 Quayclean Mdn Plate
 Win or Place
14. Arentee @ Top Tote Plus (Win)</t>
  </si>
  <si>
    <t>Warwick Farm - R1 Robrick Lodge Mdn Hcp
 Win or Place
7. Promise Of Success @ 4.40 (Win)</t>
  </si>
  <si>
    <t>Randwick - R6 Heineken Racing To Win Hcp
 Win or Place
2. Order Again @ 6.50 (Win)</t>
  </si>
  <si>
    <t>Randwick - R6 Heineken Racing To Win Hcp
 Win or Place
2. Order Again @ 2.15 (Place)</t>
  </si>
  <si>
    <t>Morphettville - R5 Furphy (bm68)
 Win or Place
7. Fall On A Star @ 4.20 (Win)</t>
  </si>
  <si>
    <t>Belmont - R5 Glenroy Chaff (rs1mw)
 Win or Place
2. Agent Jay @ 10.00 (Win)</t>
  </si>
  <si>
    <t>Belmont - R5 Glenroy Chaff (rs1mw)
 Win or Place
6. Island Missile @ 18.00 (Win)</t>
  </si>
  <si>
    <t>Belmont - R5 Glenroy Chaff (rs1mw)
 Win or Place
2. Agent Jay @ 2.35 (Place)</t>
  </si>
  <si>
    <t>Belmont - R5 Glenroy Chaff (rs1mw)
 Win or Place
6. Island Missile @ 3.60 (Place)</t>
  </si>
  <si>
    <t>Randwick - R7 Bob Charley Ao Stakes
 Win or Place
7. Wandabaa @ 5.00 (Win)</t>
  </si>
  <si>
    <t>Eagle Farm - R7 J.J. Atkins Plate
 Win or Place
5. Port Louis @ 3.70 (Win)</t>
  </si>
  <si>
    <t>West Coast v Richmond
 Same Game Multi</t>
  </si>
  <si>
    <t>Murray Bridge - R3 Paterson's Bulk Transport Mdn
 Win or Place
3. Ashburton @ 4.20 (Win)</t>
  </si>
  <si>
    <t>Geelong - R3 Taxi Network Geelong Mdn Plate
 Win or Place
8. Ashburton @ 4.40 (Win)</t>
  </si>
  <si>
    <t>Wangaratta - R3 Worklocker Wangaratta Mdn
 Win or Place
6. House Spouse @ 11.00 (Win)</t>
  </si>
  <si>
    <t>Wangaratta - R3 Worklocker Wangaratta Mdn
 Win or Place
7. Mr Brightside @ 4.60 (Win)</t>
  </si>
  <si>
    <t>Pakenham - R1 John Duff &amp; Co Mdn Plate
 Win or Place
9. Duty Dynasty @ 2.25 (Win)</t>
  </si>
  <si>
    <t>Pakenham - R1 John Duff &amp; Co Mdn Plate
 Win or Place
9. Duty Dynasty @ Top Tote Plus (Win)</t>
  </si>
  <si>
    <t>Cranbourne - R2 Ivan's Pies Mdn Plate
 Win or Place
13. Blue Army @ 3.00 (Win)</t>
  </si>
  <si>
    <t>Cranbourne - R2 Ivan's Pies Mdn Plate
 Win or Place
8. Twotochoose @ 3.10 (Place)</t>
  </si>
  <si>
    <t>Doomben - R2 Mullins Lawyers Mdn Hcp
 Win or Place
1. Style Seeker @ 4.40 (Win)</t>
  </si>
  <si>
    <t>Moe - R1 Ladbroke It Mdn Plate
 Win or Place
6. Duty Dynasty @ 2.65 (Win)</t>
  </si>
  <si>
    <t>Albion Park - R8 Orson Allen @ Stud
 Win or Place
1. Ziggy Star @ 3.00 (Win)</t>
  </si>
  <si>
    <t>Ballarat - R2 Pipe Pro Direct. Drilling Mdn
 Win or Place
17. Atlantic Seas @ 4.00 (Win)</t>
  </si>
  <si>
    <t>Werribee - R3 Function And Events Centre Mdn
 Win or Place
12. Bedford Estate @ 11.00 (Win)</t>
  </si>
  <si>
    <t>Werribee - R3 Function And Events Centre Mdn
 Win or Place
12. Bedford Estate @ 2.90 (Place)</t>
  </si>
  <si>
    <t>Pakenham - R1 Iron Jack Aust. Lagers Mdn
 Win or Place
1. Atlantic Seas @ 2.75 (Win)</t>
  </si>
  <si>
    <t>Echuca - R4 Discount Grocery Warehouse Mdn
 Win or Place
2. House Spouse @ 3.20 (Win)</t>
  </si>
  <si>
    <t>Ballarat - R4 Polytrack Mdn Plate
 Win or Place
10. Duty Dynasty @ 2.45 (Win)</t>
  </si>
  <si>
    <t>Hawkesbury - R2 Hrc Motel Mdn Hcp
 Win or Place
4. Low Altitude @ 26.00 (Place)</t>
  </si>
  <si>
    <t>Hawkesbury - R2 Hrc Motel Mdn Hcp
 Win or Place
4. Low Altitude @ 176.00 (Win)</t>
  </si>
  <si>
    <t>Hawkesbury - R3 Xxxx Gold Mdn Plate
 Win or Place
2. The Maxinator @ 5.00 (Win)</t>
  </si>
  <si>
    <t>Hawkesbury - R3 Xxxx Gold Mdn Plate
 Win or Place
5. Mishka Magic @ 9.00 (Win)</t>
  </si>
  <si>
    <t>Hawkesbury - R3 Xxxx Gold Mdn Plate
 Win or Place
5. Mishka Magic @ 2.45 (Place)</t>
  </si>
  <si>
    <t>Sandown - R1 Clanbrooke Racing Hcp (c1)
 Win or Place
1. Kentucky Casanova @ 4.20 (Win)</t>
  </si>
  <si>
    <t>Warwick Farm - R7 Sky Racing (bm72)
 Win or Place
16. Promise Of Success @ 2.15 (Win)</t>
  </si>
  <si>
    <t>Geelong - R2 Geelong Homes Mdn
 Win or Place
11. Ronin @ 5.50 (Win)</t>
  </si>
  <si>
    <t>Geelong - R2 Geelong Homes Mdn
 Win or Place
11. Ronin @ Top Tote Plus (Win)</t>
  </si>
  <si>
    <t>Phoenix Suns At Los Angeles Clippers
 Same Game Multi</t>
  </si>
  <si>
    <t>Sha Tin - R4 Serving The Community Hcp (c4)
 Win or Place
4. Infinity Win @ Midi Div (Win)</t>
  </si>
  <si>
    <t>Gold Coast v Richmond
 Same Game Multi</t>
  </si>
  <si>
    <t>Ballarat - R1 Ballarat Antenna Solutions Mdn
 Win or Place
5. True Patriot @ 7.50 (Win)</t>
  </si>
  <si>
    <t>Warracknabeal - R1 Emmetts/john Deere Mdn
 Win or Place
10. Lady Adelaide @ 6.00 (Win)</t>
  </si>
  <si>
    <t>Warracknabeal - R3 Life Member Ella Schilling Mdn
 Win or Place
3. Croc Lurkin' @ 8.50 (Win)</t>
  </si>
  <si>
    <t>Warracknabeal - R3 Life Member Ella Schilling Mdn
 Win or Place
16. Battle Tears @ 15.00 (Win)</t>
  </si>
  <si>
    <t>Warracknabeal - R3 Life Member Ella Schilling Mdn
 Win or Place
16. Battle Tears @ 4.60 (Place)</t>
  </si>
  <si>
    <t>Warracknabeal - R3 Life Member Ella Schilling Mdn
 Win or Place
3. Croc Lurkin' @ 2.90 (Place)</t>
  </si>
  <si>
    <t>Adelaide v Brisbane
 Same Game Multi</t>
  </si>
  <si>
    <t>Murray Bridge - R9 Greyhounds As Pets Mixed Stake
 Win or Place
8. Wild Card @ 3.10 (Win)</t>
  </si>
  <si>
    <t>Murray Bridge - R9 Greyhounds As Pets Mixed Stake
 Win or Place
2. Aston Franc @ 14.00 (Place)</t>
  </si>
  <si>
    <t>Kembla Grange - R3 Phillip Hood Mdn Hcp
 Win or Place
2. Perlant @ 2.00 (Win)</t>
  </si>
  <si>
    <t>Kembla Grange - R3 Phillip Hood Mdn Hcp
 Win or Place
2. Perlant @ Top Tote Plus (Win) - 2.40</t>
  </si>
  <si>
    <t>2021 AFL Brownlow Medal
 2021 AFL Brownlow Medal
Ollie Wines @ 5.50 (Win)</t>
  </si>
  <si>
    <t>Sale - R1 Mcdonalds Gippsland Mdn
 Win or Place
1. Cecil Street Lad @ 3.25 (Win)</t>
  </si>
  <si>
    <t>Sale - R1 Mcdonalds Gippsland Mdn
 Win or Place
10. Asteroidea @ 4.60 (Win)</t>
  </si>
  <si>
    <t>Ballarat - R2 Sam Miranda Mdn Plate
 Win or Place
1. Django Express @ Top Tote Plus (Win)</t>
  </si>
  <si>
    <t>Ballarat - R2 Sam Miranda Mdn Plate
 Win or Place
1. Django Express @ 3.50 (Win)</t>
  </si>
  <si>
    <t>Pakenham - R2 On Tour With Ab Tv Mdn Plate
 Win or Place
8. Ronin @ Top Tote Plus (Win)</t>
  </si>
  <si>
    <t>Pakenham - R2 On Tour With Ab Tv Mdn Plate
 Win or Place
8. Ronin @ 4.25 (Win)</t>
  </si>
  <si>
    <t>Pakenham - R3 Dippers Bbq Tv Mdn Plate
 Win or Place
4. Kurosawa @ 23.00 (Win)</t>
  </si>
  <si>
    <t>Pakenham - R3 Dippers Bbq Tv Mdn Plate
 Win or Place
9. Duty Dynasty @ 2.70 (Win)</t>
  </si>
  <si>
    <t>Ballarat - R3 Suez Mdn Plate
 Win or Place
2. Ho Ho Prince @ 4.80 (Win)</t>
  </si>
  <si>
    <t>Ballarat - R3 Suez Mdn Plate
 Win or Place
2. Ho Ho Prince @ Top Tote Plus (Win) - 7.20</t>
  </si>
  <si>
    <t>Albion Park - R2 Sennachie @ Stud - Steve White
 Win or Place
8. Brindle Hornet @ 4.20 (Win)</t>
  </si>
  <si>
    <t>Sandown - R1 Ladbrokes Hcp
 Win or Place
4. Cecil Street Lad @ 3.60 (Win)</t>
  </si>
  <si>
    <t>New South Wales v Queensland
 Same Game Multi</t>
  </si>
  <si>
    <t>Sandown - R1 Ladbrokes Hcp
 Win or Place
8. Antifragile @ 18.00 (Win)</t>
  </si>
  <si>
    <t>Bendigo - R4 Drake International Mdn Plate
 Win or Place
1. Colsridge @ 6.50 (Win)</t>
  </si>
  <si>
    <t>Bendigo - R4 Drake International Mdn Plate
 Win or Place
10. Rinnova @ 2.80 (Win)</t>
  </si>
  <si>
    <t>Geelong - R3 Bay Building Services Mdn
 Win or Place
8. The Garden @ 6.00 (Win)</t>
  </si>
  <si>
    <t>Geelong - R4 Hollard Commercial Ins. Mdn
 Win or Place
5. Mr Brightside @ 2.20 (Win)</t>
  </si>
  <si>
    <t>Richmond v Brisbane
 Same Game Multi</t>
  </si>
  <si>
    <t>Ballarat - R1 Ajm Contracting Mdn Plate
 Win or Place
12. Testa Rock @ 2.50 (Win)</t>
  </si>
  <si>
    <t>St Kilda v Port Adelaide
 Same Game Multi</t>
  </si>
  <si>
    <t>North Melbourne v Essendon
 Same Game Multi</t>
  </si>
  <si>
    <t>Collingwood v Carlton
 Same Game Multi</t>
  </si>
  <si>
    <t>Adelaide v West Coast
 Same Game Multi</t>
  </si>
  <si>
    <t>Greater Western Sydney v Sydney
 Same Game Multi</t>
  </si>
  <si>
    <t>Casterton - R2 De Bortoli Mdn Plate
 Quinella (4, 2)</t>
  </si>
  <si>
    <t>Ballarat - R3 The Haymarket Mdn Plate
 Win or Place
11. Festivus @ 2.45 (Win)</t>
  </si>
  <si>
    <t>Ballarat - R3 The Haymarket Mdn Plate
 Win or Place
16. Sir Phoenix @ 6.00 (Win)</t>
  </si>
  <si>
    <t>Ballarat - R3 The Haymarket Mdn Plate
 Win or Place
11. Festivus @ 2.20 (Win)</t>
  </si>
  <si>
    <t>Ballarat - R1 Ajm Contracting Mdn Plate
 Win or Place
12. Testa Rock @ Top Tote Plus (Win) - 2.10</t>
  </si>
  <si>
    <t>Cranbourne - R1 Designer Coolrooms Mdn
 Win or Place
11. Title Shot @ 12.00 (Win)</t>
  </si>
  <si>
    <t>Cranbourne - R1 Designer Coolrooms Mdn
 Win or Place
11. Title Shot @ 3.30 (Place)</t>
  </si>
  <si>
    <t>Mildura - R2 Visitmildura.com.au Mdn Plate
 Win or Place
2. Colsridge @ 2.50 (Win)</t>
  </si>
  <si>
    <t>Gosford - R3 Central Coast Granite Mdn Hcp
 Win or Place
7. Warmth @ 3.10 (Win)</t>
  </si>
  <si>
    <t>Sale - R6 Dfk Constructions Mdn Plate
 Win or Place
18. Ronin @ 26.00 (Win)</t>
  </si>
  <si>
    <t>Sale - R6 Dfk Constructions Mdn Plate
 Win or Place
18. Ronin @ 6.00 (Place)</t>
  </si>
  <si>
    <t>Port Adelaide v Collingwood
 Same Game Multi</t>
  </si>
  <si>
    <t>Carlton v North Melbourne
 Same Game Multi</t>
  </si>
  <si>
    <t>Brisbane v Gold Coast
 Same Game Multi</t>
  </si>
  <si>
    <t>Adelaide v Hawthorn
 Same Game Multi</t>
  </si>
  <si>
    <t>Melbourne v Western Bulldogs
 Same Game Multi</t>
  </si>
  <si>
    <t>Warracknabeal - R1 Emmett's W'beal Branch Mdn
 Win or Place
13. Jillette @ 3.10 (Place)</t>
  </si>
  <si>
    <t>Warracknabeal - R4 Emmett's/john Deere Mdn Plate
 Win or Place
9. Dancingmiracle @ 3.80 (Win)</t>
  </si>
  <si>
    <t>Geelong v Richmond
 Same Game Multi</t>
  </si>
  <si>
    <t>Essendon v Greater Western Sydney
 Same Game Multi</t>
  </si>
  <si>
    <t>Morphettville - R1 Terry Howe Printing Mdn Plate
 Win or Place
5. Italian Viking @ 2.90 (Win)</t>
  </si>
  <si>
    <t>Morphettville - R1 Terry Howe Printing Mdn Plate
Top Tote Quinella (4, 5)</t>
  </si>
  <si>
    <t>Morphettville - R1 Quayclean Mdn Plate
 Win or Place
12. Royal Dress @ 3.10 (Win)</t>
  </si>
  <si>
    <t>Morphettville - R1 Terry Howe Printing Mdn Plate
 Win or Place
5. Italian Viking @ 3.00 (Win)</t>
  </si>
  <si>
    <t>St Kilda v Carlton
 Same Game Multi</t>
  </si>
  <si>
    <t>Pakenham - R4 Thai Airways Mdn Plate
 Win or Place
5. Ronin @ 6.50 (Win)</t>
  </si>
  <si>
    <t>Pakenham - R3 Pakenham Mazda Mdn Plate
 Win or Place
2. Kurosawa @ 11.00 (Win)</t>
  </si>
  <si>
    <t>Echuca - R1 Border Inn Hotel Mdn
 Win or Place
9. Midnight Hussy @ 6.00 (Win)</t>
  </si>
  <si>
    <t>Echuca - R2 Carlton Draught Mdn Plate
 Win or Place
1. Bosspan @ 5.50 (Win)</t>
  </si>
  <si>
    <t>Echuca - R2 Carlton Draught Mdn Plate
 Win or Place
6. Red Red Wine @ 14.00 (Win)</t>
  </si>
  <si>
    <t>Echuca - R1 Border Inn Hotel Mdn
 Boxed First 4 (18, 15, 13, 9, 3)</t>
  </si>
  <si>
    <t>Fremantle v Richmond
 Same Game Multi</t>
  </si>
  <si>
    <t>Essendon v Sydney
 Same Game Multi</t>
  </si>
  <si>
    <t>Hawthorn v Brisbane
 Same Game Multi</t>
  </si>
  <si>
    <t>Greater Western Sydney v Port Adelaide
 Same Game Multi</t>
  </si>
  <si>
    <t>Warrnambool - R1 J&amp;p Advanced Plastering Mdn
 Win or Place
5. Smart Mozzie @ 5.00 (Win)</t>
  </si>
  <si>
    <t>Kembla Grange - R4 David Clout Mdn Plate
 Win or Place
7. Always Praying @ 4.60 (Win)</t>
  </si>
  <si>
    <t>Kembla Grange - R5 Gary Morris (bm64)
 Win or Place
7. Perlant @ 4.20 (Win)</t>
  </si>
  <si>
    <t>Coleraine - R1 J&amp;p Advanced Plastering Mdn
 Win or Place
5. Smart Mozzie @ 5.00 (Win)</t>
  </si>
  <si>
    <t>Ballarat - R1 Suez Mdn Plate
 Win or Place
12. Title Shot @ 7.00 (Win)</t>
  </si>
  <si>
    <t>Ballarat - R1 Suez Mdn Plate
 Win or Place
4. Vegas Destiny @ 20.00 (Win)</t>
  </si>
  <si>
    <t>Ballarat - R2 Hertz Ballarat Mdn Plate
 Win or Place
10. Midnight Hussy @ 2.60 (Win)</t>
  </si>
  <si>
    <t>Ballarat - R5 Porter Plant Mdn Plate
 Win or Place
8. Herodis @ 8.00 (Win)</t>
  </si>
  <si>
    <t>Ballarat - R5 Porter Plant Mdn Plate
 Win or Place
12. Sir Phoenix @ 4.20 (Win)</t>
  </si>
  <si>
    <t>Bendigo - R2 Drake International Mdn Plate
 Win or Place
9. The Duke Of Dubai @ 2.80 (Win)</t>
  </si>
  <si>
    <t>Mildura - R3 Congrats Nathan Hobson Mdn
 Win or Place
2. Paramedic @ 2.25 (Win)</t>
  </si>
  <si>
    <t>Hawkesbury - R5 Blacktown Workers Club Mdn
 Win or Place
5. Sabino @ 6.50 (Win)</t>
  </si>
  <si>
    <t>Ballarat - R2 Sam Miranda Mdn Plate
 Win or Place
4. Marimenko @ 5.50 (Win)</t>
  </si>
  <si>
    <t>Ballarat - R2 Sam Miranda Mdn Plate
 Win or Place
4. Marimenko @ 2.15 (Place)</t>
  </si>
  <si>
    <t>Ballarat - R1 Ballarat Antenna Solutions Mdn
 Win or Place
11. Ancient Girl @ 15.00 (Win)</t>
  </si>
  <si>
    <t>Ballarat - R1 Ballarat Antenna Solutions Mdn
 Win or Place
11. Ancient Girl @ 4.40 (Place)</t>
  </si>
  <si>
    <t>Carlton v Gold Coast
 Same Game Multi</t>
  </si>
  <si>
    <t>St Kilda v Sydney
 Same Game Multi</t>
  </si>
  <si>
    <t>Adelaide v Port Adelaide
 Same Game Multi</t>
  </si>
  <si>
    <t>Hawthorn v Collingwood
 Same Game Multi</t>
  </si>
  <si>
    <t>Western Bulldogs v Essendon
 Same Game Multi</t>
  </si>
  <si>
    <t>Fremantle v Brisbane
 Same Game Multi</t>
  </si>
  <si>
    <t>Goulburn - R3 B Mcdougall Jockey Of Year Mdn
 Win or Place
6. Scoffa @ 46.00 (Win)</t>
  </si>
  <si>
    <t>Goulburn - R3 B Mcdougall Jockey Of Year Mdn
 Win or Place
1. Aramis En Avant @ 14.00 (Win)</t>
  </si>
  <si>
    <t>Goulburn - R3 B Mcdougall Jockey Of Year Mdn
 Win or Place
6. Scoffa @ 11.00 (Place)</t>
  </si>
  <si>
    <t>Goulburn - R3 B Mcdougall Jockey Of Year Mdn
 Win or Place
1. Aramis En Avant @ 3.40 (Place)</t>
  </si>
  <si>
    <t>West Coast v Melbourne
 Same Game Multi</t>
  </si>
  <si>
    <t>Sale - R3 Ladbrokes Punter Assist Mdn
 Win or Place
2. Bosspan @ 6.50 (Win)</t>
  </si>
  <si>
    <t>Sale - R3 Ladbrokes Punter Assist Mdn
 Win or Place
6. Smart Mozzie @ 11.00 (Win)</t>
  </si>
  <si>
    <t>Sale - R2 Ladbrokes Bet Ticker Mdn Plate
 Win or Place
5. The Duke Of Dubai @ 2.60 (Win)</t>
  </si>
  <si>
    <t>Sale - R2 Ladbrokes Bet Ticker Mdn Plate
 Win or Place
7. Korobeiniki @ 9.00 (Place)</t>
  </si>
  <si>
    <t>Belmont - R9 Free Entry To Belmont Park-c5
 Win or Place
5. Roman Flirt @ 13.00 (Win)</t>
  </si>
  <si>
    <t>Belmont - R9 Free Entry To Belmont Park-c5
 Win or Place
5. Roman Flirt @ 3.00 (Place)</t>
  </si>
  <si>
    <t>Geelong - R7 Oz Equipment Rentals Hcp (c1)
 Win or Place
1. The Garden @ 1.75 (Win)</t>
  </si>
  <si>
    <t>Sale - R2 Ladbrokes Bet Ticker Mdn Plate
 Win or Place
5. The Duke Of Dubai @ Top Tote Plus (Win) - 4.40</t>
  </si>
  <si>
    <t>Cranbourne - R2 Frankston Sand Soil Mdn Plate
 Win or Place
3. Aura Gold @ 26.00 (Win)</t>
  </si>
  <si>
    <t>Cranbourne - R2 Frankston Sand Soil Mdn Plate
 Win or Place
3. Aura Gold @ 6.00 (Place)</t>
  </si>
  <si>
    <t>Geelong - R7 Oz Equipment Rentals Hcp (c1)
 Win or Place
9. Lavrovsky @ 15.00 (Place)</t>
  </si>
  <si>
    <t>Geelong - R7 Oz Equipment Rentals Hcp (c1)
 Win or Place
15. Let's Atom @ 34.00 (Place)</t>
  </si>
  <si>
    <t>Geelong - R7 Oz Equipment Rentals Hcp (c1)
 Win or Place
15. Let's Atom @ 151.00 (Win)</t>
  </si>
  <si>
    <t>Ballarat - R3 Spirit Of Valor @ Ryland Mdn
 Win or Place
7. Red Hawk @ 1.95 (Win)</t>
  </si>
  <si>
    <t>Ballarat - R3 Spirit Of Valor @ Ryland Mdn
 Win or Place
7. Red Hawk @ Top Tote Plus (Win) - 1.45</t>
  </si>
  <si>
    <t>Ballarat - R3 Spirit Of Valor @ Ryland Mdn
 Win or Place
5. Cable Town @ 3.90 (Place)</t>
  </si>
  <si>
    <t>Ballarat - R3 Spirit Of Valor @ Ryland Mdn
 Win or Place
5. Cable Town @ 16.00 (Win)</t>
  </si>
  <si>
    <t>Pakenham - R3 Downsize With Lifestyle Mdn
 Win or Place
9. No Way Ever @ 6.50 (Win)</t>
  </si>
  <si>
    <t>Pakenham - R3 Downsize With Lifestyle Mdn
 Win or Place
9. No Way Ever @ 2.15 (Place)</t>
  </si>
  <si>
    <t>Goulburn - R3 Wymap Transport Mdn Plate
 Win or Place
6. Warmth @ 3.30 (Win)</t>
  </si>
  <si>
    <t>Goulburn - R3 Wymap Transport Mdn Plate
 Win or Place
9. Kahawaty @ 10.00 (Win)</t>
  </si>
  <si>
    <t>Pakenham - R2 Lifestyle Meridian Mdn Plate
 Win or Place
1. Holt @ 3.80 (Win)</t>
  </si>
  <si>
    <t>Hawthorn v Western Bulldogs
 Same Game Multi</t>
  </si>
  <si>
    <t>Caulfield Guineas - All In - Win or Place
 Win or Place
Red Hawk @ 39.00 (Win)</t>
  </si>
  <si>
    <t>Sandown - R2 Ladbrokes Switch (bm64)
 Win or Place
6. Saucey Horsey @ 2.75 (Win)</t>
  </si>
  <si>
    <t>Sandown - R2 Ladbrokes Switch (bm64)
 Win or Place
6. Saucey Horsey @ Top Tote Plus (Win)</t>
  </si>
  <si>
    <t>Ballarat - R5 Porter Plant Mdn
 Win or Place
11. Sassy Choice @ 3.70 (Win)</t>
  </si>
  <si>
    <t>Taree - R4 Eddies Fresh Chicken Mdn
 Win or Place
10. Riva Del Sol @ 2.00 (Win)</t>
  </si>
  <si>
    <t>Pakenham - R2 Lifestyle Meridian Mdn Plate
 Boxed Exacta (1, 2, 6, 8, 10)</t>
  </si>
  <si>
    <t>Pakenham - R2 Lifestyle Meridian Mdn Plate
 Boxed Exacta (1, 2, 4, 6, 9, 5)</t>
  </si>
  <si>
    <t>Pakenham - R2 Lifestyle Meridian Mdn Plate
 Win or Place
1. Holt @ Top Tote Plus (Win)</t>
  </si>
  <si>
    <t>Pakenham - R3 Downsize With Lifestyle Mdn
 Win or Place
9. No Way Ever @ Top Tote Plus (Win) - 2.60</t>
  </si>
  <si>
    <t>Bendigo - R3 Bendigo Skin Clinic Mdn Plate
 Win or Place
14. Herodis @ 4.60 (Win)</t>
  </si>
  <si>
    <t>Warrnambool - R5 Oceanview Landscaping (bm64)
 Win or Place
7. House Spouse @ 2.60 (Win)</t>
  </si>
  <si>
    <t>Western Bulldogs v Port Adelaide
 BYO Sportsbet - Featured
Both Teams Kick 2+ Goals in Every Quarter @ 6.00 (Win)</t>
  </si>
  <si>
    <t>Geelong v Melbourne
 BYO Sportsbet - Featured
Both Teams Kick 2+ Goals in Every Quarter @ 7.50 (Win)</t>
  </si>
  <si>
    <t>Sale - R5 Centra Powder Coating Mdn
 Win or Place
12. Xtra Gear @ 8.00 (Win)</t>
  </si>
  <si>
    <t>Sale - R5 Centra Powder Coating Mdn
 Win or Place
12. Xtra Gear @ 2.35 (Place)</t>
  </si>
  <si>
    <t>Western Bulldogs v Port Adelaide
 Same Game Multi</t>
  </si>
  <si>
    <t>Ballarat - R4 Polytrack Mdn Plate
 Win or Place
6. The Queens Riches @ 4.40 (Win)</t>
  </si>
  <si>
    <t>Ballarat - R4 Polytrack Mdn Plate
 Win or Place
12. Defining @ 10.00 (Win)</t>
  </si>
  <si>
    <t>Nowra - R6 Southern Water Company Mdn Hcp
 Win or Place
11. Way To The Stars @ 2.05 (Win)</t>
  </si>
  <si>
    <t>Nowra - R6 Southern Water Company Mdn Hcp
 Win or Place
11. Way To The Stars @ Top Tote Plus (Win) - 2.40</t>
  </si>
  <si>
    <t>Randwick-Kensington - R2 Arrowfield Virtual Parade Mdn
 Win or Place
10. I Am Brazen @ 7.50 (Win)</t>
  </si>
  <si>
    <t>Randwick-Kensington - R2 Arrowfield Virtual Parade Mdn
 Win or Place
10. I Am Brazen @ 2.60 (Place)</t>
  </si>
  <si>
    <t>Queanbeyan - R3 Longpark Meat Co Mdn Hcp
 Win or Place
2. Antonio @ 4.00 (Win)</t>
  </si>
  <si>
    <t>Sandown - R1 Ladbrokes Punter Assist Mdn
 Win or Place
5. Mars Mission @ 5.50 (Win)</t>
  </si>
  <si>
    <t>Echuca - R4 Murphy's Turf/landscaping Mdn
 Win or Place
3. Signor Fangio @ 3.10 (Win)</t>
  </si>
  <si>
    <t>Echuca - R4 Murphy's Turf/landscaping Mdn
 Win or Place
3. Signor Fangio @ Top Tote Plus (Win) - 2.90</t>
  </si>
  <si>
    <t>Gosford - R3 Tooheys Mdn Hcp
 Win or Place
10. I Am Brazen @ 3.80 (Win)</t>
  </si>
  <si>
    <t>Pakenham - R2 Sportsbet Take A Sec Mdn
 Win or Place
2. Aura Gold @ 16.00 (Win)</t>
  </si>
  <si>
    <t>Pakenham - R2 Sportsbet Take A Sec Mdn
 Win or Place
9. Claudia Shiver @ 11.00 (Win)</t>
  </si>
  <si>
    <t>Pakenham - R3 Kennards Hire Pakenham Mdn
 Win or Place
10. Glint Of Hope @ 19.00 (Win)</t>
  </si>
  <si>
    <t>Pakenham - R3 Kennards Hire Pakenham Mdn
 Win or Place
10. Glint Of Hope @ 5.00 (Place)</t>
  </si>
  <si>
    <t>Pakenham - R8 Sportsbet Set A Limit Hcp-c1
 Win or Place
1. Smart Mozzie @ 3.80 (Win)</t>
  </si>
  <si>
    <t>Pakenham - R2 Sportsbet Take A Sec Mdn
 Win or Place
9. Claudia Shiver @ 14.00 (Win)</t>
  </si>
  <si>
    <t>Pakenham - R3 Kennards Hire Pakenham Mdn
 Win or Place
8. Cuban Link @ 3.10 (Win)</t>
  </si>
  <si>
    <t>Port Adelaide v Geelong
 Same Game Multi</t>
  </si>
  <si>
    <t>Warracknabeal - R2 Pony Xpress Mdn Plate
 Win or Place
14. Vegas Destiny @ 9.00 (Win)</t>
  </si>
  <si>
    <t>Warracknabeal - R2 Pony Xpress Mdn Plate
 Win or Place
14. Vegas Destiny @ 3.00 (Place)</t>
  </si>
  <si>
    <t>Ballarat - R3 Cervus Equipment Mdn Plate
 Win or Place
3. Vegas Destiny @ 10.00 (Win)</t>
  </si>
  <si>
    <t>Goulburn - R3 Jewell Builders Mdn Hcp
 Win or Place
1. Ma And Pa @ 1.90 (Win)</t>
  </si>
  <si>
    <t>Caulfield - R8 Moet &amp; Chandon Memsie Stakes
 Win or Place
10. Tofane @ 3.25 (Win)</t>
  </si>
  <si>
    <t>Kembla Grange - R10 Atc Thank You Owners (bm78)
 Win or Place
5. Kordia @ 19.00 (Win)</t>
  </si>
  <si>
    <t>Kembla Grange - R10 Atc Thank You Owners (bm78)
 Win or Place
5. Kordia @ 4.60 (Place)</t>
  </si>
  <si>
    <t>Moe - R3 Ladbrokes Mdn Plate
 Win or Place
2. Holt @ 2.05 (Win)</t>
  </si>
  <si>
    <t>Grafton - R12 Valley Protective Services
 Win or Place
7. Zanti Gracie @ 2.70 (Win)</t>
  </si>
  <si>
    <t>Gawler - R12 Gawler Carnival Of Cups Oct 2021 Stake
 Win or Place
4. It's Smudgy @ 2.40 (Win)</t>
  </si>
  <si>
    <t>Gawler - R12 Gawler Carnival Of Cups Oct 2021 Stake
 Win or Place
1. Hot Princess @ 9.00 (Place)</t>
  </si>
  <si>
    <t>Gawler - R12 Gawler Carnival Of Cups Oct 2021 Stake
 Win or Place
1. Hot Princess @ 41.00 (Win)</t>
  </si>
  <si>
    <t>Bro Park - R6 Jockeyklubbens Grand Prix
 Win or Place
5. Falkor @ 9.50 (Win)</t>
  </si>
  <si>
    <t>Bro Park - R6 Jockeyklubbens Grand Prix
 Win or Place
10. Impact Of Bloom @ 71.00 (Win)</t>
  </si>
  <si>
    <t>Belgian Grand Prix
 Podium Finish
Sebastian Vettel  @ 8.00 (Win)</t>
  </si>
  <si>
    <t>Belgian Grand Prix
 Podium Finish
Sergio Perez  @ 3.00 (Win)</t>
  </si>
  <si>
    <t>Randwick-Kensington - R1 1st Crop Magna Grecia Mdn Hcp
 Win or Place
6. Profondo @ 2.50 (Win)</t>
  </si>
  <si>
    <t>Ballarat - R3 Cervus Equipment Mdn Plate
 Win or Place
3. Vegas Destiny @ Midi Div Place (Place)</t>
  </si>
  <si>
    <t>Randwick-Kensington R4,5,6,7
Quaddie (3/9/1/8)</t>
  </si>
  <si>
    <t>Northam - R5 Gannons Sportswear/trophy Mdn
 Win or Place
12. Top Notch Scotch @ 16.00 (Place)</t>
  </si>
  <si>
    <t>Northam - R5 Gannons Sportswear/trophy Mdn
 Win or Place
12. Top Notch Scotch @ 81.00 (Win)</t>
  </si>
  <si>
    <t>Geelong - R4 Godings Mdn Plate
 Win or Place
6. Bank Bank Bank @ 9.00 (Win)</t>
  </si>
  <si>
    <t>Geelong - R4 Godings Mdn Plate
 Win or Place
6. Bank Bank Bank @ 3.00 (Place)</t>
  </si>
  <si>
    <t>Bairnsdale - R3 Viatek Print &amp; Scan Sol. Mdn
 Win or Place
11. Beaukati @ 5.00 (Win)</t>
  </si>
  <si>
    <t>Bairnsdale - R4 The Sign Shop Aust Mdn Plate
 Win or Place
14. Xtra Gear @ 3.20 (Win)</t>
  </si>
  <si>
    <t>Bairnsdale - R3 Viatek Print &amp; Scan Sol. Mdn
 Win or Place
17. Throntari @ 8.50 (Place)</t>
  </si>
  <si>
    <t>Bairnsdale - R3 Viatek Print &amp; Scan Sol. Mdn
 Win or Place
15. Offshore Bandit @ 5.50 (Place)</t>
  </si>
  <si>
    <t>Casterton - R1 Ag Warehouse Heywood Mdn Plate
 Win or Place
2. Bajraktari @ Top Tote Plus (Win)</t>
  </si>
  <si>
    <t>Casterton - R1 Ag Warehouse Heywood Mdn Plate
 Win or Place
2. Bajraktari @ 2.15 (Place)</t>
  </si>
  <si>
    <t>Sha Tin - R6 Lin Fa Shan Hcp (c4)
 Win or Place
6. Nervous Witness @ 1.55 (Win)</t>
  </si>
  <si>
    <t>Geelong - R3 Dmb Contracting Mdn Plate
 Boxed First 4 (1, 9, 13, 14)</t>
  </si>
  <si>
    <t>Geelong - R3 Dmb Contracting Mdn Plate
 Boxed Trifecta (1, 9, 13, 14)</t>
  </si>
  <si>
    <t>Geelong - R3 Dmb Contracting Mdn Plate
 Boxed Quinella (1, 9, 13, 14)</t>
  </si>
  <si>
    <t>Geelong - R4 Godings Mdn Plate
 Boxed Exacta (8, 6, 9)</t>
  </si>
  <si>
    <t>Geelong - R4 Godings Mdn Plate
Boxed Trifecta (8, 6, 9)</t>
  </si>
  <si>
    <t>Pakenham - R4 9mile Fresh Mdn Plate
 Win or Place
7. Beaukati @ 2.60 (Win)</t>
  </si>
  <si>
    <t>Reilly Opelka v Lloyd Harris
 Match Betting
Reilly Opelka @ 1.77 (Win)</t>
  </si>
  <si>
    <t>Pakenham - R4 9mile Fresh Mdn Plate
 Win or Place
14. Aura Gold @ 7.00 (Win)</t>
  </si>
  <si>
    <t>Pakenham - R4 9mile Fresh Mdn Plate
 Win or Place
14. Aura Gold @ 2.25 (Place)</t>
  </si>
  <si>
    <t>Pakenham - R4 9mile Fresh Mdn Plate
 Win or Place
14. Aura Gold @ Top Tote Plus (Win)</t>
  </si>
  <si>
    <t>Scone - R3 Buy A Turranga Yearling Mdn
 Win or Place
3. Every Last Penny @ 41.00 (Win)</t>
  </si>
  <si>
    <t>Scone - R3 Buy A Turranga Yearling Mdn
 Win or Place
3. Every Last Penny @ 10.00 (Place)</t>
  </si>
  <si>
    <t>Scone - R3 Buy A Turranga Yearling Mdn
 Win or Place
1. The Dramatist @ 11.00 (Win)</t>
  </si>
  <si>
    <t>Scone - R3 Buy A Turranga Yearling Mdn
 Win or Place
1. The Dramatist @ 3.10 (Place)</t>
  </si>
  <si>
    <t>Mornington - R3 Angela Jenkins Mdn Plate
 Win or Place
13. Top Honours @ 15.00 (Win)</t>
  </si>
  <si>
    <t>Mornington - R3 Angela Jenkins Mdn Plate
 Win or Place
13. Top Honours @ Midi Div Place (Place)</t>
  </si>
  <si>
    <t>Mornington R2,3,4,5
Early Quaddie (1, 6, 8, 12/2, 6, 7, 9, 12, 13, 16/1, 6, 2, 9/1, 6, 8, 4)</t>
  </si>
  <si>
    <t>Mornington - R3 Angela Jenkins Mdn Plate
Boxed First 4 (2, 6, 7, 9, 12, 13, 16)</t>
  </si>
  <si>
    <t>Cranbourne - R1 Tab Cranbourne Cup 13/11 Mdn
 Win or Place
10. Gunstock @ 4.20 (Win)</t>
  </si>
  <si>
    <t>Cranbourne - R2 Skye Excavations Mdn Plate
 Win or Place
9. Bedford Estate @ 4.20 (Win)</t>
  </si>
  <si>
    <t>Echuca - R4 Blaze Essential Services Mdn
 Win or Place
8. Lord Of The Sun @ 9.00 (Win)</t>
  </si>
  <si>
    <t>Echuca - R4 Blaze Essential Services Mdn
 Win or Place
8. Lord Of The Sun @ 2.60 (Place)</t>
  </si>
  <si>
    <t>Echuca - R4 Blaze Essential Services Mdn
 Win or Place
8. Lord Of The Sun @ Top Tote Plus (Win)</t>
  </si>
  <si>
    <t>Wangaratta - R3 Pacific Hire Mdn Plate
 Win or Place
12. Tiz Magic @ 10.00 (Win)</t>
  </si>
  <si>
    <t>Wangaratta - R3 Pacific Hire Mdn Plate
 Win or Place
12. Tiz Magic @ 3.30 (Place)</t>
  </si>
  <si>
    <t>Port Adelaide v Western Bulldogs
 Same Game Multi</t>
  </si>
  <si>
    <t>Man Utd v Newcastle
 Same Game Multi</t>
  </si>
  <si>
    <t>Donald - R1 Bet365 Top Tote Plus Mdn Plate
 Win or Place
6. Isles Of Avalon @ 2.10 (Win)</t>
  </si>
  <si>
    <t>Sha Tin - R3 Lam Tin Hcp (c4)
 Win or Place
5. Lord Thunder @ 2.00 (Win)</t>
  </si>
  <si>
    <t>Bendigo - R1 Bendigo Mazda Mdn Plate
 Win or Place
9. Mornington Glory @ 1.85 (Win)</t>
  </si>
  <si>
    <t>Young Boys v Man Utd
 BYO Sportsbet - $11 to $25
Man Utd to Win Each Half, Cristiano Ronaldo to Score &amp; Man Utd to Have Most Corners in Each Half @ 15.00 (Win)</t>
  </si>
  <si>
    <t>Sale - R2 Laurels Function Centre Mdn
 Win or Place
2. Come Along Jeffrey @ 3.10 (Win)</t>
  </si>
  <si>
    <t>Morphettville - R3 Terry Howe Printing Mdn Plate
 Win or Place
4. Italian Viking @ 4.00 (Win)</t>
  </si>
  <si>
    <t>Ballarat - R1 The Haymarket Mdn Plate
 Win or Place
10. Is This Love @ 11.00 (Win)</t>
  </si>
  <si>
    <t>Ballarat - R1 The Haymarket Mdn Plate
 Win or Place
8. Galaxy Lass @ 51.00 (Win)</t>
  </si>
  <si>
    <t>Ballarat - R1 The Haymarket Mdn Plate
 Win or Place
8. Galaxy Lass @ 14.00 (Place)</t>
  </si>
  <si>
    <t>Ballarat - R1 The Haymarket Mdn Plate
 Win or Place
10. Is This Love @ 2.70 (Place)</t>
  </si>
  <si>
    <t>Geelong - R2 All Time Plumbing Mdn Plate
 Win or Place
9. No Whining @ Top Tote Plus (Win)</t>
  </si>
  <si>
    <t>Geelong - R2 All Time Plumbing Mdn Plate
 Win or Place
9. No Whining @ 4.00 (Place)</t>
  </si>
  <si>
    <t>Horsham - R2 Drinking Driving Apart Mdn
 Win or Place
4. Launch Pad @ 3.50 (Win)</t>
  </si>
  <si>
    <t>Horsham - R2 Drinking Driving Apart Mdn
 Win or Place
9. Burning Power @ 7.50 (Win)</t>
  </si>
  <si>
    <t>Newcastle - R2 Epg Payroll &amp; Hr Mdn Plate
 Win or Place
5. Six Again @ 1.75 (Win)</t>
  </si>
  <si>
    <t>Kyneton - R2 Bet365 Protest Promise Mdn
 Win or Place
1. Dashing Rebel @ 35.00 (Win)</t>
  </si>
  <si>
    <t>Kyneton - R2 Bet365 Protest Promise Mdn
 Win or Place
1. Dashing Rebel @ 9.50 (Place)</t>
  </si>
  <si>
    <t>Randwick - R7 Fujitsu General George Main
 Win or Place
7. Verry Elleegant @ 1.90 (Win)</t>
  </si>
  <si>
    <t>Ballarat - R1 The Haymarket Mdn Plate
 Win or Place
10. Is This Love @ Top Tote Plus (Win)</t>
  </si>
  <si>
    <t>Ballarat - R1 The Haymarket Mdn Plate
 Win or Place
10. Is This Love @ 2.60 (Place)</t>
  </si>
  <si>
    <t>Cranbourne - R4 Hertz Cranbourne Mdn Plate
 Win or Place
3. State Squad @ 21.00 (Win)</t>
  </si>
  <si>
    <t>Cranbourne - R4 Hertz Cranbourne Mdn Plate
 Win or Place
3. State Squad @ 4.80 (Place)</t>
  </si>
  <si>
    <t>Benalla - R3 Specsavers Benalla Mdn Plate
 Win or Place
1. French War @ 11.00 (Win)</t>
  </si>
  <si>
    <t>Benalla - R3 Specsavers Benalla Mdn Plate
 Win or Place
1. French War @ 3.00 (Place)</t>
  </si>
  <si>
    <t>Rockhampton - R7 Wendy Mulry Travel
 Win or Place
3. Dyna Smokey @ 13.00 (Win)</t>
  </si>
  <si>
    <t>Rockhampton - R7 Wendy Mulry Travel
 Win or Place
3. Dyna Smokey @ 3.20 (Place)</t>
  </si>
  <si>
    <t>Coleraine - R1 Vickery Bros Mdn Plate
 Win or Place
2. Bajraktari @ 9.00 (Win)</t>
  </si>
  <si>
    <t>Coleraine - R1 Vickery Bros Mdn Plate
 Win or Place
2. Bajraktari @ 2.35 (Place)</t>
  </si>
  <si>
    <t>Moonee Valley - R3 Aspect Kitchens Stutt Stakes
 Win or Place
1. Mr Mozart @ 4.20 (Win)</t>
  </si>
  <si>
    <t>Sandown - R8 Beck Probuild Testa Rossa Stks
 Win or Place
4. Begood Toya Mother @ 4.80 (Place)</t>
  </si>
  <si>
    <t>Sandown - R8 Beck Probuild Testa Rossa Stks
 Win or Place
2. Newhart @ 7.00 (Win)</t>
  </si>
  <si>
    <t>Norm Smith Medal
 Norm Smith Medal
Bailey Smith (WB) @ 15.00 (Win)</t>
  </si>
  <si>
    <t>Benalla - R3 Specsavers Benalla Mdn Plate
 Win or Place
1. French War @ 10.00 (Win)</t>
  </si>
  <si>
    <t>Benalla - R3 Specsavers Benalla Mdn Plate
 Win or Place
1. French War @ Top Tote Plus (Win) - 10.90</t>
  </si>
  <si>
    <t>Benalla - R3 Specsavers Benalla Mdn Plate
 Win or Place
1. French War @ Midi Div Place (Place) - 3.20</t>
  </si>
  <si>
    <t>Toodyay - R1 Vernice Pty Ltd Mdn
 Win or Place
10. Tiny'n'tuff @ 6.50 (Win)</t>
  </si>
  <si>
    <t>Toodyay - R1 Vernice Pty Ltd Mdn
 Win or Place
10. Tiny'n'tuff @ 2.15 (Place)</t>
  </si>
  <si>
    <t>Toodyay - R2 Victoria Hotel Toodyay (bm44+)
 Win or Place
7. Cleve's Watching @ 17.00 (Win)</t>
  </si>
  <si>
    <t>Toodyay - R2 Victoria Hotel Toodyay (bm44+)
 Win or Place
7. Cleve's Watching @ 3.90 (Place)</t>
  </si>
  <si>
    <t>Toodyay - R2 Victoria Hotel Toodyay (bm44+)
 Win or Place
2. Choix De Lace @ 3.10 (Win)</t>
  </si>
  <si>
    <t>Toodyay - R3 Noble Falls Tavern (bm52+)
 Win or Place
5. Salcity @ 8.50 (Win)</t>
  </si>
  <si>
    <t>Toodyay - R3 Noble Falls Tavern (bm52+)
 Win or Place
5. Salcity @ 2.60 (Place)</t>
  </si>
  <si>
    <t>Toodyay - R3 Noble Falls Tavern (bm52+)
 Win or Place
7. Blazing Passion @ 4.20 (Win)</t>
  </si>
  <si>
    <t>Toodyay - R5 Tabtouch Toodyay Cup (c5)
 Win or Place
4. Purist @ 15.00 (Win)</t>
  </si>
  <si>
    <t>Toodyay - R5 Tabtouch Toodyay Cup (c5)
 Win or Place
4. Purist @ 3.70 (Place)</t>
  </si>
  <si>
    <t>Toodyay - R6 R&amp;l Hiab Services Mdn
 Win or Place
6. Leocardo @ 3.70 (Win)</t>
  </si>
  <si>
    <t>Toodyay - R6 R&amp;l Hiab Services Mdn
 Win or Place
1. Ethical Secret @ 12.00 (Win)</t>
  </si>
  <si>
    <t>Toodyay - R6 R&amp;l Hiab Services Mdn
 Win or Place
1. Ethical Secret @ 3.70 (Place)</t>
  </si>
  <si>
    <t>Toodyay - R7 Wacwill Earthworks (bm44+)
 Win or Place
6. High Mist @ 6.50 (Win)</t>
  </si>
  <si>
    <t>Toodyay - R7 Wacwill Earthworks (bm44+)
 Win or Place
6. High Mist @ 2.35 (Place)</t>
  </si>
  <si>
    <t>Toodyay - R8 The Races Wa (bm52+)
 Win or Place
1. The Divine Wind @ 10.00 (Win)</t>
  </si>
  <si>
    <t>Toodyay - R8 The Races Wa (bm52+)
 Win or Place
1. The Divine Wind @ 3.30 (Place)</t>
  </si>
  <si>
    <t>Randwick-Kensington - R2 Admire Mars At Arrowfield Mdn
 Win or Place
1. Able Willie @ 2.75 (Win)</t>
  </si>
  <si>
    <t>Geelong - R3 Elephant &amp; Castle Hotel Mdn
 Win or Place
2. Diamond Back @ 4.80 (Win)</t>
  </si>
  <si>
    <t>Geelong - R3 Elephant &amp; Castle Hotel Mdn
 Win or Place
4. Mahrez @ 7.00 (Win)</t>
  </si>
  <si>
    <t>Geraldton - R3 Iron Jack (bm70+)
 Win or Place
4. Angry Annie @ 3.80 (Win)</t>
  </si>
  <si>
    <t>Geraldton - R3 Iron Jack (bm70+)
 Boxed Exacta (3, 4)</t>
  </si>
  <si>
    <t>Moe - R1 Ladbroke It Mdn Plate
 Win or Place
6. Baekdu @ 2.50 (Win)</t>
  </si>
  <si>
    <t>Moe - R1 Ladbroke It Mdn Plate
 Boxed Trifecta (1, 3, 5, 6, 14)</t>
  </si>
  <si>
    <t>Randwick - R2 Keeneland Gimcrack Stks
 Win or Place
2. Coolangatta @ 1.90 (Win)</t>
  </si>
  <si>
    <t>Randwick-Kensington - R6 Vinery (bm72)
 Win or Place
4. Much Much Better @ 10.00 (Win)</t>
  </si>
  <si>
    <t>Randwick-Kensington - R6 Vinery (bm72)
 Win or Place
4. Much Much Better @ 2.80 (Place)</t>
  </si>
  <si>
    <t>Flemington - R1 Darley Maribyrnong Trial Sks
 Win or Place
7. Robusto @ 3.40 (Win)</t>
  </si>
  <si>
    <t>Flemington - R1 Darley Maribyrnong Trial Sks
 Win or Place
6. Rampant Lion @ 6.00 (Win)</t>
  </si>
  <si>
    <t>Pool</t>
  </si>
  <si>
    <t>Exotic</t>
  </si>
  <si>
    <t>Multiple</t>
  </si>
  <si>
    <t>Single</t>
  </si>
  <si>
    <t>Balance</t>
  </si>
  <si>
    <t>Bet Id</t>
  </si>
  <si>
    <t>Transaction Id</t>
  </si>
  <si>
    <t>Summary</t>
  </si>
  <si>
    <t>Time (AEST)</t>
  </si>
  <si>
    <t>Miss Balvenie</t>
  </si>
  <si>
    <t>Murtoa</t>
  </si>
  <si>
    <t>F4 - 5,6,7,9,10</t>
  </si>
  <si>
    <t>Get in the Spirit</t>
  </si>
  <si>
    <t>Heavenly Spirit</t>
  </si>
  <si>
    <t>Frosty Vonn</t>
  </si>
  <si>
    <t>Miss Moocha</t>
  </si>
  <si>
    <t>Nottaris</t>
  </si>
  <si>
    <t>Air Blue</t>
  </si>
  <si>
    <t>Magic Carpet</t>
  </si>
  <si>
    <t>Peri Peri Rich</t>
  </si>
  <si>
    <t>Aspen Chase</t>
  </si>
  <si>
    <t>Port Macquarie</t>
  </si>
  <si>
    <t>Corretto</t>
  </si>
  <si>
    <t>Dubai Oak</t>
  </si>
  <si>
    <t>Espiona</t>
  </si>
  <si>
    <t>Warwick Farm</t>
  </si>
  <si>
    <t>Deep'n'meaningful</t>
  </si>
  <si>
    <t>Petani</t>
  </si>
  <si>
    <t>Kings Consort</t>
  </si>
  <si>
    <t>Zoom Outcome</t>
  </si>
  <si>
    <t>May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</si>
  <si>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</si>
  <si>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</si>
  <si>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</si>
  <si>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</si>
  <si>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</si>
  <si>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</si>
  <si>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</si>
  <si>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</si>
  <si>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</si>
  <si>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</si>
  <si>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</si>
  <si>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Hunsangel</t>
  </si>
  <si>
    <t>Talcott Tori</t>
  </si>
  <si>
    <t>Arentee</t>
  </si>
  <si>
    <t>Sunshine Coast</t>
  </si>
  <si>
    <t>Skipping Girl</t>
  </si>
  <si>
    <t>Unflinching</t>
  </si>
  <si>
    <t>American President</t>
  </si>
  <si>
    <t>Celtic Harp</t>
  </si>
  <si>
    <t>Whywhywhydelilah</t>
  </si>
  <si>
    <t>Miss Cumberland</t>
  </si>
  <si>
    <t>Melanie</t>
  </si>
  <si>
    <t>M/ Whywhywhy&amp;Espiona</t>
  </si>
  <si>
    <t>M/ Miss Cumber&amp;Espiona</t>
  </si>
  <si>
    <t>checks</t>
  </si>
  <si>
    <t>profit</t>
  </si>
  <si>
    <t>tips</t>
  </si>
  <si>
    <t>M/ Unflinching</t>
  </si>
  <si>
    <t>Roots</t>
  </si>
  <si>
    <t>Strapparsi</t>
  </si>
  <si>
    <t>Aquapishe</t>
  </si>
  <si>
    <t>Lenlenni</t>
  </si>
  <si>
    <t>Nightstick</t>
  </si>
  <si>
    <t>Awesome Miss</t>
  </si>
  <si>
    <t>Gold Cut</t>
  </si>
  <si>
    <t>Singapore</t>
  </si>
  <si>
    <t>Submerge</t>
  </si>
  <si>
    <t>Spirit of Greg</t>
  </si>
  <si>
    <t>Be Be Canally</t>
  </si>
  <si>
    <t>You Ess Ess Are</t>
  </si>
  <si>
    <t>Jezoulenko</t>
  </si>
  <si>
    <t>Kadena</t>
  </si>
  <si>
    <t>Dunkeld</t>
  </si>
  <si>
    <t>month count</t>
  </si>
  <si>
    <t>month (L)</t>
  </si>
  <si>
    <t>month  (w)</t>
  </si>
  <si>
    <t>Total bets</t>
  </si>
  <si>
    <t>Total profit</t>
  </si>
  <si>
    <t>Pizarro</t>
  </si>
  <si>
    <t>Writey O'pal</t>
  </si>
  <si>
    <t>Ebhaar</t>
  </si>
  <si>
    <t>Charlies Tin</t>
  </si>
  <si>
    <t>Zupafy</t>
  </si>
  <si>
    <t>Princess Annalise</t>
  </si>
  <si>
    <t>Month</t>
  </si>
  <si>
    <t>total</t>
  </si>
  <si>
    <t>Alors Tu Crois</t>
  </si>
  <si>
    <t>Quin (1/6/9)</t>
  </si>
  <si>
    <t>Tri (1/6/9)</t>
  </si>
  <si>
    <t>Quin (1/4/6/9)</t>
  </si>
  <si>
    <t>Tri (1/4/6/9)</t>
  </si>
  <si>
    <t>Wonderful Horse</t>
  </si>
  <si>
    <t>Wolf Queen</t>
  </si>
  <si>
    <t>Swerving</t>
  </si>
  <si>
    <t>Juvino</t>
  </si>
  <si>
    <t>RACE NUMBER DATA</t>
  </si>
  <si>
    <t>Dunkerry</t>
  </si>
  <si>
    <t>Good Life Diva</t>
  </si>
  <si>
    <t>The Buzz</t>
  </si>
  <si>
    <t>Mudgee</t>
  </si>
  <si>
    <t>Hard Questions</t>
  </si>
  <si>
    <t>Corona Lad</t>
  </si>
  <si>
    <t>Verminto</t>
  </si>
  <si>
    <t>Wolflands</t>
  </si>
  <si>
    <t>Firebase Coral</t>
  </si>
  <si>
    <t>Higher</t>
  </si>
  <si>
    <t>Gold Coast</t>
  </si>
  <si>
    <t>Twilight Afair</t>
  </si>
  <si>
    <t>Yonce</t>
  </si>
  <si>
    <t>Canterbury</t>
  </si>
  <si>
    <t>Swiss Exile</t>
  </si>
  <si>
    <t>Eagle Farm</t>
  </si>
  <si>
    <t>Lady Hillary</t>
  </si>
  <si>
    <t>My Artemis</t>
  </si>
  <si>
    <t>Roma Avenue</t>
  </si>
  <si>
    <t>Fuller</t>
  </si>
  <si>
    <t>Django Express</t>
  </si>
  <si>
    <t>Dontbotherknockin</t>
  </si>
  <si>
    <t>Quin Lady/Joselyn</t>
  </si>
  <si>
    <t>Goulburn</t>
  </si>
  <si>
    <t>Elzamee</t>
  </si>
  <si>
    <t>Invincible Millie</t>
  </si>
  <si>
    <t>Mills</t>
  </si>
  <si>
    <t>Santa Fe Rose</t>
  </si>
  <si>
    <t>Lovie May</t>
  </si>
  <si>
    <t>Viking Rebel</t>
  </si>
  <si>
    <t>Quin (4,6,7)</t>
  </si>
  <si>
    <t>Tri (4,6,7)</t>
  </si>
  <si>
    <t>F4 (4,6,7)</t>
  </si>
  <si>
    <t>Jamesatelli</t>
  </si>
  <si>
    <t>Exceedingly Magic</t>
  </si>
  <si>
    <t>Place of Gold</t>
  </si>
  <si>
    <t>Green Belt</t>
  </si>
  <si>
    <t>Citric</t>
  </si>
  <si>
    <t>Scripta</t>
  </si>
  <si>
    <t>Simpkin</t>
  </si>
  <si>
    <t>Inverell</t>
  </si>
  <si>
    <t>Diamond Star</t>
  </si>
  <si>
    <t>Moruya</t>
  </si>
  <si>
    <t>Tempestarii</t>
  </si>
  <si>
    <t>Inundation</t>
  </si>
  <si>
    <t>Oriental Smoke</t>
  </si>
  <si>
    <t>English Riveria</t>
  </si>
  <si>
    <t>Healing Game</t>
  </si>
  <si>
    <t>Pink and Black</t>
  </si>
  <si>
    <t>Seven'o'kevin</t>
  </si>
  <si>
    <t>Allegorical</t>
  </si>
  <si>
    <t>Tararua</t>
  </si>
  <si>
    <t>Tri (1,5,6,7)</t>
  </si>
  <si>
    <t>F4 (1,5,6,7)</t>
  </si>
  <si>
    <t>Le Melody</t>
  </si>
  <si>
    <t>Muswellbrook</t>
  </si>
  <si>
    <t>The Big Heist</t>
  </si>
  <si>
    <t>Elite Icon</t>
  </si>
  <si>
    <t>Rojean</t>
  </si>
  <si>
    <t>Quin (2,3)</t>
  </si>
  <si>
    <t>Ruggiero</t>
  </si>
  <si>
    <t>Tri (5,6,7,8/",9/")</t>
  </si>
  <si>
    <t>Quad (5,6,7,8/",9/")</t>
  </si>
  <si>
    <t>Pandas Post</t>
  </si>
  <si>
    <t>Beautiful to Me</t>
  </si>
  <si>
    <t>Nano Star</t>
  </si>
  <si>
    <t>Incentive</t>
  </si>
  <si>
    <t>Daumier</t>
  </si>
  <si>
    <t>Chateau Nue</t>
  </si>
  <si>
    <t>Quin (4,5)</t>
  </si>
  <si>
    <t>Tri (2,3,4,5,7,11/",6,7/")</t>
  </si>
  <si>
    <t>Quad (2,3,4,5,7,11/",6,7/",")</t>
  </si>
  <si>
    <t>Wrote to Arataki</t>
  </si>
  <si>
    <t>Gleaming Legend</t>
  </si>
  <si>
    <t>Sir Ravanelli/Robusto</t>
  </si>
  <si>
    <t>Snakey Mag</t>
  </si>
  <si>
    <t>Rosehill</t>
  </si>
  <si>
    <t>Pretty Amazing</t>
  </si>
  <si>
    <t>Song of the Nile</t>
  </si>
  <si>
    <t>BANK ACCOUNT IF FOLLOWING FROM TIP (NO. 1)</t>
  </si>
  <si>
    <t>STAKES</t>
  </si>
  <si>
    <t>Unit Profit</t>
  </si>
  <si>
    <t>Tri (6,9,16)</t>
  </si>
  <si>
    <t>Tri (6,9,11,16)</t>
  </si>
  <si>
    <t>Tri (2,3,8/",6,12/")</t>
  </si>
  <si>
    <t>F4 (2,3,8/",6,12/"/")</t>
  </si>
  <si>
    <t>&lt;calc values</t>
  </si>
  <si>
    <t>Eventually</t>
  </si>
  <si>
    <t>Le Messager</t>
  </si>
  <si>
    <t>Quin (6,8)</t>
  </si>
  <si>
    <t>Well In Sight</t>
  </si>
  <si>
    <t>See U Again</t>
  </si>
  <si>
    <t>Demon Award</t>
  </si>
  <si>
    <t>Volpe Risora</t>
  </si>
  <si>
    <t>Stage Princess</t>
  </si>
  <si>
    <t>Chelmsford</t>
  </si>
  <si>
    <t>Summit Queen</t>
  </si>
  <si>
    <t>Galleon</t>
  </si>
  <si>
    <t>Track</t>
  </si>
  <si>
    <t>W%</t>
  </si>
  <si>
    <t>Total Races</t>
  </si>
  <si>
    <t>Total W</t>
  </si>
  <si>
    <t>Total L</t>
  </si>
  <si>
    <t>Total Profit</t>
  </si>
  <si>
    <t>Races</t>
  </si>
  <si>
    <t>M/ -W2Stars/DefiningP</t>
  </si>
  <si>
    <t>M/ i-W2Stars/DefiningW</t>
  </si>
  <si>
    <t>M/ -W2Stars/QueensR</t>
  </si>
  <si>
    <t>M/ -Xta/Nervous</t>
  </si>
  <si>
    <t>Tri (5,6,7,9,11)</t>
  </si>
  <si>
    <t>Tri (Exotic)</t>
  </si>
  <si>
    <t>Red Rapid</t>
  </si>
  <si>
    <t>Skybeam</t>
  </si>
  <si>
    <t>Enosi</t>
  </si>
  <si>
    <t>Gun Show</t>
  </si>
  <si>
    <t>British Columbia</t>
  </si>
  <si>
    <t>Quin (1,6)</t>
  </si>
  <si>
    <t>Exac (1/6)</t>
  </si>
  <si>
    <t>Girello</t>
  </si>
  <si>
    <t>Centrefoldstar</t>
  </si>
  <si>
    <t>Swanhill</t>
  </si>
  <si>
    <t>Metallicity</t>
  </si>
  <si>
    <t>Giga Kick</t>
  </si>
  <si>
    <t>M/ Wrote2Arataki+Espiona</t>
  </si>
  <si>
    <t>Chance Reward</t>
  </si>
  <si>
    <t>Navajo Warrior</t>
  </si>
  <si>
    <t>Champinksy</t>
  </si>
  <si>
    <t>Quin (1,2)</t>
  </si>
  <si>
    <t>Astelena</t>
  </si>
  <si>
    <t xml:space="preserve">Saviona </t>
  </si>
  <si>
    <t>Prado</t>
  </si>
  <si>
    <t>Quin (1,3)</t>
  </si>
  <si>
    <t>M/ Prado + Espiona</t>
  </si>
  <si>
    <t>Onika</t>
  </si>
  <si>
    <t>Kaliuwaa Falls</t>
  </si>
  <si>
    <t>Polyphonic</t>
  </si>
  <si>
    <t>Best Life</t>
  </si>
  <si>
    <t>Tri (3,4,5,6,8)</t>
  </si>
  <si>
    <t>F4 (3,4,5,6,8)</t>
  </si>
  <si>
    <t>Shorebreak</t>
  </si>
  <si>
    <t>Tri (1,2,3,5,8,9)</t>
  </si>
  <si>
    <t>F4 (1,2,3,5,8,9)</t>
  </si>
  <si>
    <t>Sanstoc</t>
  </si>
  <si>
    <t>Belluna</t>
  </si>
  <si>
    <t>So You See</t>
  </si>
  <si>
    <t>Zamborghini</t>
  </si>
  <si>
    <t>Another Cognac</t>
  </si>
  <si>
    <t>Winnertakesitall</t>
  </si>
  <si>
    <t>Rangitikei</t>
  </si>
  <si>
    <t>Vaneto</t>
  </si>
  <si>
    <t>Kuroneko</t>
  </si>
  <si>
    <t>Whenthedeelingsdun</t>
  </si>
  <si>
    <t>The Dramatist</t>
  </si>
  <si>
    <t>Irunthiscity</t>
  </si>
  <si>
    <t>Bellman</t>
  </si>
  <si>
    <t>Whatafox</t>
  </si>
  <si>
    <t>Entremet</t>
  </si>
  <si>
    <t>La Gioia</t>
  </si>
  <si>
    <t>Balaklava</t>
  </si>
  <si>
    <t>Tri (2,3,4)</t>
  </si>
  <si>
    <t>Quin (3,15)</t>
  </si>
  <si>
    <t>Headline Queen</t>
  </si>
  <si>
    <t>That’s Molly</t>
  </si>
  <si>
    <t>Tri( 4,10/13,14/",6"/")</t>
  </si>
  <si>
    <t>Tri( 4,8,10/13,14/",6"/")</t>
  </si>
  <si>
    <t>Quin (12,14)</t>
  </si>
  <si>
    <t>Wee Nessy</t>
  </si>
  <si>
    <t>Crystalist</t>
  </si>
  <si>
    <t>Tri (1,2,6,7,10)</t>
  </si>
  <si>
    <t>F4 ( 4,10/13,14/",6"/"/")</t>
  </si>
  <si>
    <t>F4( 4,8,10/13,14/",6"/"/")</t>
  </si>
  <si>
    <t>F4 (1,2,6,7,10)</t>
  </si>
  <si>
    <t>Kitanlad</t>
  </si>
  <si>
    <t>Le Plus Vite</t>
  </si>
  <si>
    <t>Sunshine Legendary</t>
  </si>
  <si>
    <t>La Danseuse Rouge</t>
  </si>
  <si>
    <t>Quin (8,9)</t>
  </si>
  <si>
    <t>Miss Matador</t>
  </si>
  <si>
    <t>Mrs Chrissie</t>
  </si>
  <si>
    <t>F4 (4,6,9,10/1,",11',",")</t>
  </si>
  <si>
    <t>Tri (4,6,9,10/1,",11',")</t>
  </si>
  <si>
    <t xml:space="preserve">The Cave </t>
  </si>
  <si>
    <t>Jiggler</t>
  </si>
  <si>
    <t>Lafargue</t>
  </si>
  <si>
    <t>Do Ya Punk</t>
  </si>
  <si>
    <t>Bellsprout</t>
  </si>
  <si>
    <t>Ancient Egypt</t>
  </si>
  <si>
    <t>Tahlequah</t>
  </si>
  <si>
    <t>Dramatist</t>
  </si>
  <si>
    <t>Smiling Amos</t>
  </si>
  <si>
    <t>Sacred Kenshi</t>
  </si>
  <si>
    <t>Katsu</t>
  </si>
  <si>
    <t>Mondo</t>
  </si>
  <si>
    <t>Quin (1,3,4)</t>
  </si>
  <si>
    <t>Tri (1,3,4)</t>
  </si>
  <si>
    <t>Dun Warrior</t>
  </si>
  <si>
    <t>The Squire</t>
  </si>
  <si>
    <t>LAST UPDATED</t>
  </si>
  <si>
    <t>Al Ranchero</t>
  </si>
  <si>
    <t>Improper</t>
  </si>
  <si>
    <t>Miss Jennifer</t>
  </si>
  <si>
    <t>10th</t>
  </si>
  <si>
    <t>Dustyland Fairytale</t>
  </si>
  <si>
    <t>Avoca</t>
  </si>
  <si>
    <t>Gotta Have Fun</t>
  </si>
  <si>
    <t>Hot and Strong</t>
  </si>
  <si>
    <t>M (Peri/Botany)</t>
  </si>
  <si>
    <t>Bairnsdale</t>
  </si>
  <si>
    <t>12th</t>
  </si>
  <si>
    <t>Verdansk</t>
  </si>
  <si>
    <t>Jamesonheart</t>
  </si>
  <si>
    <t>Vandelay Style</t>
  </si>
  <si>
    <t>Skyhawk</t>
  </si>
  <si>
    <t>Capital Express</t>
  </si>
  <si>
    <t>No Envy</t>
  </si>
  <si>
    <t>F4 (7,9,12/6,",14/"/")</t>
  </si>
  <si>
    <t>Didrikson</t>
  </si>
  <si>
    <t>Chorizama</t>
  </si>
  <si>
    <t>Americain Heart</t>
  </si>
  <si>
    <t>Magnalicious</t>
  </si>
  <si>
    <t>Rue De Palais</t>
  </si>
  <si>
    <t>Hollerlujah</t>
  </si>
  <si>
    <t>Bay of Kiel</t>
  </si>
  <si>
    <t>Devil Enuff</t>
  </si>
  <si>
    <t>Dyerville</t>
  </si>
  <si>
    <t>Foxship</t>
  </si>
  <si>
    <t>M (Foujia/Tahlequah/Bell)</t>
  </si>
  <si>
    <t>Crimson Factor</t>
  </si>
  <si>
    <t>M (Tahlequah/Bellsprout)</t>
  </si>
  <si>
    <t>Triumphantly</t>
  </si>
  <si>
    <t>Eye of the Eagle</t>
  </si>
  <si>
    <t>Sunzou</t>
  </si>
  <si>
    <t>Wonderful Warrior</t>
  </si>
  <si>
    <t>Is this Love</t>
  </si>
  <si>
    <t>Luna Diva</t>
  </si>
  <si>
    <t>F4 (3,4,5,10/1,",8,"/"/")</t>
  </si>
  <si>
    <t>Tri (3,4,5,10/1,",8,"/")</t>
  </si>
  <si>
    <t>BR</t>
  </si>
  <si>
    <t>Songaa</t>
  </si>
  <si>
    <t>Quin (5,6)</t>
  </si>
  <si>
    <t>Illation</t>
  </si>
  <si>
    <t>Itippedthis</t>
  </si>
  <si>
    <t>Eaglesaurus</t>
  </si>
  <si>
    <t>Newley Wed</t>
  </si>
  <si>
    <t>Cruziana</t>
  </si>
  <si>
    <t>Atomic Gold</t>
  </si>
  <si>
    <t>Snow Falcon</t>
  </si>
  <si>
    <t>Copperfield</t>
  </si>
  <si>
    <t>Bubble Palace</t>
  </si>
  <si>
    <t>Pride of Penraf</t>
  </si>
  <si>
    <t>Bavicia</t>
  </si>
  <si>
    <t>Star Patrol</t>
  </si>
  <si>
    <t>Riverside Special</t>
  </si>
  <si>
    <t>Tequila Storm</t>
  </si>
  <si>
    <t>Mount Gambier</t>
  </si>
  <si>
    <t>Not that Easy</t>
  </si>
  <si>
    <t>King of Swing</t>
  </si>
  <si>
    <t>Madrean</t>
  </si>
  <si>
    <t>Toomuchinformation</t>
  </si>
  <si>
    <t>Shines</t>
  </si>
  <si>
    <t>Pelosi</t>
  </si>
  <si>
    <t>Port Albert</t>
  </si>
  <si>
    <t>Zouthur</t>
  </si>
  <si>
    <t xml:space="preserve">Tycoons Girl </t>
  </si>
  <si>
    <t>Game to Love</t>
  </si>
  <si>
    <t>Legend of the Fall</t>
  </si>
  <si>
    <t>Bella Babe</t>
  </si>
  <si>
    <t>Passive Aggressive</t>
  </si>
  <si>
    <t>McTaggart</t>
  </si>
  <si>
    <t>Idontgetit</t>
  </si>
  <si>
    <t>Mister Buisnessman</t>
  </si>
  <si>
    <t>Catarats</t>
  </si>
  <si>
    <t>Dusse</t>
  </si>
  <si>
    <t>Anphina</t>
  </si>
  <si>
    <t>Just a Rebel</t>
  </si>
  <si>
    <t>Toregene</t>
  </si>
  <si>
    <t>A Dandy Catch</t>
  </si>
  <si>
    <t>Adorable Miss</t>
  </si>
  <si>
    <t>Treotto</t>
  </si>
  <si>
    <t>Maximillius</t>
  </si>
  <si>
    <t>Winning Revolution</t>
  </si>
  <si>
    <t>Glowing Gold</t>
  </si>
  <si>
    <t>Zupagrove</t>
  </si>
  <si>
    <t>American Heart</t>
  </si>
  <si>
    <t>The Hass</t>
  </si>
  <si>
    <t>Russian Mint</t>
  </si>
  <si>
    <t>E Rainbow</t>
  </si>
  <si>
    <t>Happy Valley</t>
  </si>
  <si>
    <t>Cisapline</t>
  </si>
  <si>
    <t>New Jersey</t>
  </si>
  <si>
    <t>Tuahine</t>
  </si>
  <si>
    <t>Touch of Patience</t>
  </si>
  <si>
    <t>Designer Dreamer</t>
  </si>
  <si>
    <t>11th</t>
  </si>
  <si>
    <t>Berkeley Square</t>
  </si>
  <si>
    <t xml:space="preserve">Delivery Man </t>
  </si>
  <si>
    <t>Gilgandra</t>
  </si>
  <si>
    <t>Mixmulti</t>
  </si>
  <si>
    <t>Cheques Galore</t>
  </si>
  <si>
    <t>Precious Gamble</t>
  </si>
  <si>
    <t>Navy Girl</t>
  </si>
  <si>
    <t>Everylittle Breeze</t>
  </si>
  <si>
    <t>Beauty Tycoon</t>
  </si>
  <si>
    <t>Madiba Rose</t>
  </si>
  <si>
    <t>Wheres the Hunter</t>
  </si>
  <si>
    <t>Lady Pangle</t>
  </si>
  <si>
    <t>Black Zous</t>
  </si>
  <si>
    <t>Avid Acheeva</t>
  </si>
  <si>
    <t>Carlito Brigante</t>
  </si>
  <si>
    <t>Koshu</t>
  </si>
  <si>
    <t>Lucky Variety</t>
  </si>
  <si>
    <t>Dashing</t>
  </si>
  <si>
    <t>Verbosity</t>
  </si>
  <si>
    <t>Glacier Queen</t>
  </si>
  <si>
    <t>Breaking Ground</t>
  </si>
  <si>
    <t>Roaring Success</t>
  </si>
  <si>
    <t>Typical You</t>
  </si>
  <si>
    <t>Farhh Flung</t>
  </si>
  <si>
    <t>Fields of Grace</t>
  </si>
  <si>
    <t>Vartolomei</t>
  </si>
  <si>
    <t>Quin (5,10)</t>
  </si>
  <si>
    <t>Its My Turn</t>
  </si>
  <si>
    <t>Discerning</t>
  </si>
  <si>
    <t>Super Jenni Kay</t>
  </si>
  <si>
    <t>Devils Fiddle</t>
  </si>
  <si>
    <t>Super Jenni Sing</t>
  </si>
  <si>
    <t>Mio Sorrento</t>
  </si>
  <si>
    <t>Innocent Enuff</t>
  </si>
  <si>
    <t>Bank Maur</t>
  </si>
  <si>
    <t>Georgie Get Mad</t>
  </si>
  <si>
    <t>Rura Penthe</t>
  </si>
  <si>
    <t>Bold Hoi Ho</t>
  </si>
  <si>
    <t>Quin (3,8)</t>
  </si>
  <si>
    <t>Bay Thirteen</t>
  </si>
  <si>
    <t>Rolling Fields</t>
  </si>
  <si>
    <t>Opalson</t>
  </si>
  <si>
    <t>Rain Lord</t>
  </si>
  <si>
    <t>Telecaster</t>
  </si>
  <si>
    <t>Jebel Hafeet</t>
  </si>
  <si>
    <t>Proud Conquest</t>
  </si>
  <si>
    <t xml:space="preserve">Miss Beautiful </t>
  </si>
  <si>
    <t>Stand Up for Me</t>
  </si>
  <si>
    <t>Irememberwhen</t>
  </si>
  <si>
    <t>Beirut Miss</t>
  </si>
  <si>
    <t>Pretty Wild</t>
  </si>
  <si>
    <t>Cappelletti</t>
  </si>
  <si>
    <t>Royal Merchant</t>
  </si>
  <si>
    <t>Appealing</t>
  </si>
  <si>
    <t>Kaido</t>
  </si>
  <si>
    <t>Almandra</t>
  </si>
  <si>
    <t>Ghaanati</t>
  </si>
  <si>
    <t>Fiery Revolution</t>
  </si>
  <si>
    <t>Colombe D'or</t>
  </si>
  <si>
    <t>Striking Plains</t>
  </si>
  <si>
    <t>Quin (2,6)</t>
  </si>
  <si>
    <t>Privitisation</t>
  </si>
  <si>
    <t>Rules A lot</t>
  </si>
  <si>
    <t xml:space="preserve">Permutation </t>
  </si>
  <si>
    <t>Mortar</t>
  </si>
  <si>
    <t>Just Johnno</t>
  </si>
  <si>
    <t>Zoisite</t>
  </si>
  <si>
    <t>Dubbo</t>
  </si>
  <si>
    <t>Simply Sparklez</t>
  </si>
  <si>
    <t>Dream Statement</t>
  </si>
  <si>
    <t>Independent</t>
  </si>
  <si>
    <t>Brilliant Reward</t>
  </si>
  <si>
    <t>Ravnikar</t>
  </si>
  <si>
    <t>I see you coming</t>
  </si>
  <si>
    <t>Listen to me jack</t>
  </si>
  <si>
    <t>Rich Paris</t>
  </si>
  <si>
    <t>Quin (2,3,4)</t>
  </si>
  <si>
    <t>Mangwanani</t>
  </si>
  <si>
    <t>Kimberley</t>
  </si>
  <si>
    <t>Stellar Moment</t>
  </si>
  <si>
    <t>Pokerjack</t>
  </si>
  <si>
    <t>Vengeful</t>
  </si>
  <si>
    <t>Miss Mya</t>
  </si>
  <si>
    <t>My Schieller Wood</t>
  </si>
  <si>
    <t>Pharoahs Reign</t>
  </si>
  <si>
    <t>Quin (4,6)</t>
  </si>
  <si>
    <t>Test of Faith</t>
  </si>
  <si>
    <t>Superior Force</t>
  </si>
  <si>
    <t>The Problem With</t>
  </si>
  <si>
    <t>Nevada Breeze</t>
  </si>
  <si>
    <t>Shalily</t>
  </si>
  <si>
    <t>On the Record</t>
  </si>
  <si>
    <t>Divine Flash</t>
  </si>
  <si>
    <t>November Falls</t>
  </si>
  <si>
    <t>Choquant</t>
  </si>
  <si>
    <t>Corner Off</t>
  </si>
  <si>
    <t>Hot Rocket</t>
  </si>
  <si>
    <t>Noble Empress</t>
  </si>
  <si>
    <t>Finance Harlem</t>
  </si>
  <si>
    <t>Flag of Honour</t>
  </si>
  <si>
    <t>F4 (5,8,11,12,12)</t>
  </si>
  <si>
    <t>Tri (5,8,11,12,12)</t>
  </si>
  <si>
    <t>Rockbarton Road</t>
  </si>
  <si>
    <t>Gundagai</t>
  </si>
  <si>
    <t>Twosret</t>
  </si>
  <si>
    <t>South of Houston</t>
  </si>
  <si>
    <t>Fingers Crossed</t>
  </si>
  <si>
    <t>Martial Music</t>
  </si>
  <si>
    <t>Rotorua</t>
  </si>
  <si>
    <t>Khalida</t>
  </si>
  <si>
    <t>Lovetta</t>
  </si>
  <si>
    <t>Darcis Debut</t>
  </si>
  <si>
    <t>Without Envy</t>
  </si>
  <si>
    <t>Lion City</t>
  </si>
  <si>
    <t>Jasiri</t>
  </si>
  <si>
    <t>Headwall</t>
  </si>
  <si>
    <t>Thalursian</t>
  </si>
  <si>
    <t>Supper Sunny Sling</t>
  </si>
  <si>
    <t>Blakmax</t>
  </si>
  <si>
    <t>Milk Run</t>
  </si>
  <si>
    <t>Sugar Pop</t>
  </si>
  <si>
    <t>His Zedness</t>
  </si>
  <si>
    <t>Morning Darling</t>
  </si>
  <si>
    <t>Vientiane</t>
  </si>
  <si>
    <t>Manhattan Thunder</t>
  </si>
  <si>
    <t>Whiskey Hangover</t>
  </si>
  <si>
    <t>F4 (4,7,9/",11,12/"/")</t>
  </si>
  <si>
    <t>Tri (4,7,9/",11,12/")</t>
  </si>
  <si>
    <t>Great Houdini</t>
  </si>
  <si>
    <t>Cadenabbia</t>
  </si>
  <si>
    <t>Quin (2,7)</t>
  </si>
  <si>
    <t>Rupp</t>
  </si>
  <si>
    <t>Ellens License</t>
  </si>
  <si>
    <t>Letthebanaflyhigh</t>
  </si>
  <si>
    <t>Smart Legend</t>
  </si>
  <si>
    <t>Street Conqueror</t>
  </si>
  <si>
    <t>Grand Impact</t>
  </si>
  <si>
    <t>Powershare</t>
  </si>
  <si>
    <t>Quin (1,4,7,11)</t>
  </si>
  <si>
    <t>Tri (1,4,7,11)</t>
  </si>
  <si>
    <t>F4 (1,4,7,11)</t>
  </si>
  <si>
    <t>Exacta  (1,2)</t>
  </si>
  <si>
    <t>Bless Her Soul</t>
  </si>
  <si>
    <t>Eyeque</t>
  </si>
  <si>
    <t>Double Rock</t>
  </si>
  <si>
    <t>Sailors Book</t>
  </si>
  <si>
    <t>Solbrook</t>
  </si>
  <si>
    <t>Miso</t>
  </si>
  <si>
    <t>Tri (2,4,5,10)</t>
  </si>
  <si>
    <t>F4 (2,4,5,10)</t>
  </si>
  <si>
    <t>Spiritchaser</t>
  </si>
  <si>
    <t>Thronbone</t>
  </si>
  <si>
    <t>Berkley Square</t>
  </si>
  <si>
    <t>Do I</t>
  </si>
  <si>
    <t>Sumo Fish</t>
  </si>
  <si>
    <t>Mr News</t>
  </si>
  <si>
    <t>Golden Fighter</t>
  </si>
  <si>
    <t>Keysborough</t>
  </si>
  <si>
    <t>Forbes</t>
  </si>
  <si>
    <t>Keitel</t>
  </si>
  <si>
    <t>Typhoon Titmus</t>
  </si>
  <si>
    <t>Suipdo Beauty</t>
  </si>
  <si>
    <t>Nijiko</t>
  </si>
  <si>
    <t>Sports Legend</t>
  </si>
  <si>
    <t>Buenos Noches</t>
  </si>
  <si>
    <t>Hans Albert</t>
  </si>
  <si>
    <t>Acquiescent</t>
  </si>
  <si>
    <t>Mayhem</t>
  </si>
  <si>
    <t>Bringonthebubbles</t>
  </si>
  <si>
    <t>Perfect Thought</t>
  </si>
  <si>
    <t>Dear Jewel</t>
  </si>
  <si>
    <t>Costless</t>
  </si>
  <si>
    <t>Quin (1,12)</t>
  </si>
  <si>
    <t>Solbrook Star</t>
  </si>
  <si>
    <t>Givara</t>
  </si>
  <si>
    <t>Narito</t>
  </si>
  <si>
    <t>Tri (1,4,6)</t>
  </si>
  <si>
    <t>Awesome Vega</t>
  </si>
  <si>
    <t>Quin (7,8)</t>
  </si>
  <si>
    <t>Tri (7,8,9)</t>
  </si>
  <si>
    <t>Bring Me to Life</t>
  </si>
  <si>
    <t>Quin (5,8)</t>
  </si>
  <si>
    <t>Ignacio</t>
  </si>
  <si>
    <t>Aggrandize</t>
  </si>
  <si>
    <t>Rajnish</t>
  </si>
  <si>
    <t>Wodonga</t>
  </si>
  <si>
    <t>Brogans Creek</t>
  </si>
  <si>
    <t>Cowra</t>
  </si>
  <si>
    <t>Enuffon</t>
  </si>
  <si>
    <t>Squad</t>
  </si>
  <si>
    <t>Redneck Rum</t>
  </si>
  <si>
    <t>Kapakiri</t>
  </si>
  <si>
    <t>Starros</t>
  </si>
  <si>
    <t>Dee Ar Ess</t>
  </si>
  <si>
    <t>Rasputina</t>
  </si>
  <si>
    <t>Multi (Avoid Me, Volpe)</t>
  </si>
  <si>
    <t>Prize Draw</t>
  </si>
  <si>
    <t>Multi (Dao, Funnyifitwon)</t>
  </si>
  <si>
    <t>Multi (Dao Place, Funnyifitwon)</t>
  </si>
  <si>
    <t>Cholante</t>
  </si>
  <si>
    <t>Artzino</t>
  </si>
  <si>
    <t>Quin (11,12)</t>
  </si>
  <si>
    <t>Tri (11,12,3)</t>
  </si>
  <si>
    <t>Bankstown</t>
  </si>
  <si>
    <t>Sallys Nickles</t>
  </si>
  <si>
    <t>Rich Divinity</t>
  </si>
  <si>
    <t>Reactivate</t>
  </si>
  <si>
    <t>Miss Thatcher</t>
  </si>
  <si>
    <t>Gaylebeck</t>
  </si>
  <si>
    <t>Jalpido</t>
  </si>
  <si>
    <t>Little Miss Kubi</t>
  </si>
  <si>
    <t>Lagos Daughter</t>
  </si>
  <si>
    <t>Grassmere Jewel</t>
  </si>
  <si>
    <t>Emathion</t>
  </si>
  <si>
    <t>Rivkin</t>
  </si>
  <si>
    <t>Goldcitygeneration</t>
  </si>
  <si>
    <t>Lonrioli</t>
  </si>
  <si>
    <t>Quin (3,6,10)</t>
  </si>
  <si>
    <t>Tri (3,6,10)</t>
  </si>
  <si>
    <t>Three Rings</t>
  </si>
  <si>
    <t>Berardino</t>
  </si>
  <si>
    <t>Eagle Nest</t>
  </si>
  <si>
    <t xml:space="preserve">Astelena </t>
  </si>
  <si>
    <t>Rockin Zain</t>
  </si>
  <si>
    <t xml:space="preserve">His Zedness </t>
  </si>
  <si>
    <t>He'll Rip</t>
  </si>
  <si>
    <t>Murray Factor</t>
  </si>
  <si>
    <t>Shipstern</t>
  </si>
  <si>
    <t>Harry Tudor</t>
  </si>
  <si>
    <t>Quin (5,11)</t>
  </si>
  <si>
    <t>Muisca</t>
  </si>
  <si>
    <t>Tycoon Commander</t>
  </si>
  <si>
    <t>Quin (6,10)</t>
  </si>
  <si>
    <t>Richaven</t>
  </si>
  <si>
    <t>Lucky Charm</t>
  </si>
  <si>
    <t>Refreshing</t>
  </si>
  <si>
    <t>Tranquilite</t>
  </si>
  <si>
    <t>Sumer Tycoon</t>
  </si>
  <si>
    <t>PALE LAGER</t>
  </si>
  <si>
    <t>STROKE OF LUCK</t>
  </si>
  <si>
    <t>NARITO</t>
  </si>
  <si>
    <t>Quin (3,4,8)</t>
  </si>
  <si>
    <t>Tri (3,4,8)</t>
  </si>
  <si>
    <t>SIR ROCKFORD</t>
  </si>
  <si>
    <t>Fireflies</t>
  </si>
  <si>
    <t>Redella</t>
  </si>
  <si>
    <t>Quin (8,10)</t>
  </si>
  <si>
    <t>Welcome Gypsy</t>
  </si>
  <si>
    <t>Pure Perfection</t>
  </si>
  <si>
    <t>Quin (9,11)</t>
  </si>
  <si>
    <t>Apache Thunder</t>
  </si>
  <si>
    <t>Diamond Model</t>
  </si>
  <si>
    <t>Hard Lovin Man</t>
  </si>
  <si>
    <t>Orzala</t>
  </si>
  <si>
    <t>I am Caviar</t>
  </si>
  <si>
    <t>Lake Agawam</t>
  </si>
  <si>
    <t>Wandas Outlaw</t>
  </si>
  <si>
    <t>Stormbolt</t>
  </si>
  <si>
    <t>Our Redente</t>
  </si>
  <si>
    <t>Tri (2,3,5,8)</t>
  </si>
  <si>
    <t>F4 (2,3,5,8)</t>
  </si>
  <si>
    <t>Cowgirl Lilly</t>
  </si>
  <si>
    <t>MURWILLUMBAH</t>
  </si>
  <si>
    <t>Mauretania</t>
  </si>
  <si>
    <t>Head'em</t>
  </si>
  <si>
    <t>Quin (1,7)</t>
  </si>
  <si>
    <t>Flute of Brute</t>
  </si>
  <si>
    <t>Perfect Panda</t>
  </si>
  <si>
    <t>The Brill Building</t>
  </si>
  <si>
    <t>Zequel</t>
  </si>
  <si>
    <t>Tweeted</t>
  </si>
  <si>
    <t>F4 (3,5,7,8,10,12)</t>
  </si>
  <si>
    <t>Quin (9,10)</t>
  </si>
  <si>
    <t>Quin (9,10,14)</t>
  </si>
  <si>
    <t>Tri (9,10,14)</t>
  </si>
  <si>
    <t>Starianne</t>
  </si>
  <si>
    <t>Master Polanski</t>
  </si>
  <si>
    <t>Resevoir Dog</t>
  </si>
  <si>
    <t>Victor the Winner</t>
  </si>
  <si>
    <t>Tri (3,5,7)</t>
  </si>
  <si>
    <t>Quin (3,5,7)</t>
  </si>
  <si>
    <t>Bellzen</t>
  </si>
  <si>
    <t>Embolden</t>
  </si>
  <si>
    <t>Big Impact</t>
  </si>
  <si>
    <t>Miss Givings</t>
  </si>
  <si>
    <t>Hoodabutta</t>
  </si>
  <si>
    <t>Stylised</t>
  </si>
  <si>
    <t>Tribeca Star</t>
  </si>
  <si>
    <t>Shadow Vampire</t>
  </si>
  <si>
    <t>Foxy Cleopatra</t>
  </si>
  <si>
    <t>Whispering Lady</t>
  </si>
  <si>
    <t>Pencilled Out</t>
  </si>
  <si>
    <t>Power Missile</t>
  </si>
  <si>
    <t>Majestic Rossa</t>
  </si>
  <si>
    <t>Needs to Succeed</t>
  </si>
  <si>
    <t>Tri (2,3,7,8,12)</t>
  </si>
  <si>
    <t>F4 (2,3,7,8,12)</t>
  </si>
  <si>
    <t>Shanghai Venture</t>
  </si>
  <si>
    <t>Poison Chalice</t>
  </si>
  <si>
    <t>Quin (2,5)</t>
  </si>
  <si>
    <t>Tri (2,5,9)</t>
  </si>
  <si>
    <t>Quin (3,7,13)</t>
  </si>
  <si>
    <t>Tri (3,4,6,7,10,13)</t>
  </si>
  <si>
    <t>F4 (3,4,6,7,10,13)</t>
  </si>
  <si>
    <t>Staunch</t>
  </si>
  <si>
    <t>Written Sun</t>
  </si>
  <si>
    <t>Imran</t>
  </si>
  <si>
    <t>Magadan</t>
  </si>
  <si>
    <t>Muselet</t>
  </si>
  <si>
    <t>Full Blown</t>
  </si>
  <si>
    <t>Hell Be Coming</t>
  </si>
  <si>
    <t xml:space="preserve">Caulfield </t>
  </si>
  <si>
    <t>Japanese Emperor</t>
  </si>
  <si>
    <t>Berardindo</t>
  </si>
  <si>
    <t>Tinge of Ginge</t>
  </si>
  <si>
    <t>Golden River Gift</t>
  </si>
  <si>
    <t xml:space="preserve">Wagga </t>
  </si>
  <si>
    <t>Zambezi River</t>
  </si>
  <si>
    <t xml:space="preserve">Newcastle </t>
  </si>
  <si>
    <t>Depasser</t>
  </si>
  <si>
    <t>Devonport</t>
  </si>
  <si>
    <t>Sorel Rising</t>
  </si>
  <si>
    <t>Bring the Boom</t>
  </si>
  <si>
    <t>Moko</t>
  </si>
  <si>
    <t>Believe the Hype</t>
  </si>
  <si>
    <t>Fast Victory</t>
  </si>
  <si>
    <t>Plus Fours</t>
  </si>
  <si>
    <t>Tiwi</t>
  </si>
  <si>
    <t>Sing a Rainbow</t>
  </si>
  <si>
    <t>Nevada Star</t>
  </si>
  <si>
    <t>Little Miss Bertie</t>
  </si>
  <si>
    <t>Pale Lager</t>
  </si>
  <si>
    <t>TYCOON COMMANDER</t>
  </si>
  <si>
    <t>Shoei</t>
  </si>
  <si>
    <t>Makarana</t>
  </si>
  <si>
    <t>Tokenist</t>
  </si>
  <si>
    <t>Gigaton</t>
  </si>
  <si>
    <t>PRINCIPESSA</t>
  </si>
  <si>
    <t>Beagle</t>
  </si>
  <si>
    <t>Igancio</t>
  </si>
  <si>
    <t>Quad (1,2,3,9/3,4,8/6,7,8,9,11,12/4,5,6,9,11)</t>
  </si>
  <si>
    <t>Highland Hill</t>
  </si>
  <si>
    <t>Le Derriere</t>
  </si>
  <si>
    <t>Fall of Rome</t>
  </si>
  <si>
    <t>Jayzeal</t>
  </si>
  <si>
    <t>Jukeboz Lucy</t>
  </si>
  <si>
    <t>Nevicata</t>
  </si>
  <si>
    <t>Black Iris</t>
  </si>
  <si>
    <t>Semenco</t>
  </si>
  <si>
    <t>Trust Rusty</t>
  </si>
  <si>
    <t>General Barca</t>
  </si>
  <si>
    <t>Snick</t>
  </si>
  <si>
    <t>Zayat King</t>
  </si>
  <si>
    <t xml:space="preserve">Benalla </t>
  </si>
  <si>
    <t>Selous</t>
  </si>
  <si>
    <t>Lulus Halo</t>
  </si>
  <si>
    <t>LOVEULIKEALOVESONG</t>
  </si>
  <si>
    <t>Offspring</t>
  </si>
  <si>
    <t xml:space="preserve">Orzala </t>
  </si>
  <si>
    <t>Better Not Bitter</t>
  </si>
  <si>
    <t>Over Shady</t>
  </si>
  <si>
    <t xml:space="preserve">Mornington </t>
  </si>
  <si>
    <t>Floating</t>
  </si>
  <si>
    <t>K Latham</t>
  </si>
  <si>
    <t>Newcatle</t>
  </si>
  <si>
    <t>Angry Skies</t>
  </si>
  <si>
    <t>Centerfold Star</t>
  </si>
  <si>
    <t>Naracoorte</t>
  </si>
  <si>
    <t>Flute of Brut</t>
  </si>
  <si>
    <t>Narrandera</t>
  </si>
  <si>
    <t>Cliff House</t>
  </si>
  <si>
    <t>Cenotes</t>
  </si>
  <si>
    <t>Kazalark</t>
  </si>
  <si>
    <t>Call Di</t>
  </si>
  <si>
    <t>Sir Rockford</t>
  </si>
  <si>
    <t>Fighting Force</t>
  </si>
  <si>
    <t>Climbing Star</t>
  </si>
  <si>
    <t>Vancouver Bay</t>
  </si>
  <si>
    <t>Korobeiniki</t>
  </si>
  <si>
    <t>Quin (7,11)</t>
  </si>
  <si>
    <t>Stardom Awaayts</t>
  </si>
  <si>
    <t>Lips Don’t Lie</t>
  </si>
  <si>
    <t>Moetman</t>
  </si>
  <si>
    <t>Headem</t>
  </si>
  <si>
    <t>Ripping Ruis</t>
  </si>
  <si>
    <t>Wheres the Fire</t>
  </si>
  <si>
    <t>Master Right</t>
  </si>
  <si>
    <t>Everglade</t>
  </si>
  <si>
    <t>Cannon</t>
  </si>
  <si>
    <t>The Predictor</t>
  </si>
  <si>
    <t>Shes jessie</t>
  </si>
  <si>
    <t>Quin (5,7)</t>
  </si>
  <si>
    <t>Mctaggart</t>
  </si>
  <si>
    <t>Arctic Ferry</t>
  </si>
  <si>
    <t>Mach ten</t>
  </si>
  <si>
    <t>Sicilian</t>
  </si>
  <si>
    <t>KRAKARIB</t>
  </si>
  <si>
    <t>CHARM STONE</t>
  </si>
  <si>
    <t>GENERAL BARCA</t>
  </si>
  <si>
    <t>SUNZOU</t>
  </si>
  <si>
    <t>BERARDINO</t>
  </si>
  <si>
    <t>EMBOLDEN</t>
  </si>
  <si>
    <t>EMATHION</t>
  </si>
  <si>
    <t>Garza Blanca</t>
  </si>
  <si>
    <t>FIELD OF MARS </t>
  </si>
  <si>
    <t>Lunar Module</t>
  </si>
  <si>
    <t>Big Me</t>
  </si>
  <si>
    <t>BANKSTOWN</t>
  </si>
  <si>
    <t>Pachino</t>
  </si>
  <si>
    <t>Pencilled out</t>
  </si>
  <si>
    <t>F4 (1,2,3,4,10)</t>
  </si>
  <si>
    <t>Master Of Illusion</t>
  </si>
  <si>
    <t>Fingolfin</t>
  </si>
  <si>
    <t>Naval Aviator</t>
  </si>
  <si>
    <t>SHE’S THE SHERIFF</t>
  </si>
  <si>
    <t>Electric Impulse</t>
  </si>
  <si>
    <t>VANBRUGH CASTLE</t>
  </si>
  <si>
    <t>HURRICANE THUNDER</t>
  </si>
  <si>
    <t>South Lake</t>
  </si>
  <si>
    <t xml:space="preserve">Sale </t>
  </si>
  <si>
    <t>BOOBOO BOOGIE</t>
  </si>
  <si>
    <t>MAKRANA</t>
  </si>
  <si>
    <t>BRAMBLE</t>
  </si>
  <si>
    <t>SONGMAN</t>
  </si>
  <si>
    <t>YOUR MANDARIN</t>
  </si>
  <si>
    <t>BREAKING GROUND</t>
  </si>
  <si>
    <t>PRETTY TAVI</t>
  </si>
  <si>
    <t>SHANGHAI VENTURE</t>
  </si>
  <si>
    <t>PRADA GOSSIP</t>
  </si>
  <si>
    <t>Binkou</t>
  </si>
  <si>
    <t>Tropiconni</t>
  </si>
  <si>
    <t>SHESALLSHENANIGANS</t>
  </si>
  <si>
    <t>REBELLION STYLE</t>
  </si>
  <si>
    <t>BRINICLE</t>
  </si>
  <si>
    <t>JAYZEAL</t>
  </si>
  <si>
    <t>HASTA LA MISSILE</t>
  </si>
  <si>
    <t>Penola</t>
  </si>
  <si>
    <t>Jukebox Lucy</t>
  </si>
  <si>
    <t>Yaltra</t>
  </si>
  <si>
    <t>Tamar</t>
  </si>
  <si>
    <t>Quin (1,4)</t>
  </si>
  <si>
    <t>Patchy Girl</t>
  </si>
  <si>
    <t>Cavup</t>
  </si>
  <si>
    <t>Larry of Arabia</t>
  </si>
  <si>
    <t xml:space="preserve">Moe </t>
  </si>
  <si>
    <t>Goergie Get Mad</t>
  </si>
  <si>
    <t>WONDEREACH</t>
  </si>
  <si>
    <t>BLACK IRIS</t>
  </si>
  <si>
    <t>HELL QUEEN</t>
  </si>
  <si>
    <t xml:space="preserve">Ballarat </t>
  </si>
  <si>
    <t>Trusty Rusty</t>
  </si>
  <si>
    <t>Track Chiller</t>
  </si>
  <si>
    <t>Astuner</t>
  </si>
  <si>
    <t>Flying Mojito</t>
  </si>
  <si>
    <t>Bonjour Rupert</t>
  </si>
  <si>
    <t>Bella Nights</t>
  </si>
  <si>
    <t>Quin (6,12)</t>
  </si>
  <si>
    <t>F4 (6,9,12,13)</t>
  </si>
  <si>
    <t>Prada Gossip</t>
  </si>
  <si>
    <t>Mikki Magic</t>
  </si>
  <si>
    <t>Drop the Verse</t>
  </si>
  <si>
    <t>Cheval Chic</t>
  </si>
  <si>
    <t>Ringdembells</t>
  </si>
  <si>
    <t>Laureus</t>
  </si>
  <si>
    <t>Private jet</t>
  </si>
  <si>
    <t>Master of Illusion</t>
  </si>
  <si>
    <t>Emerald Jack</t>
  </si>
  <si>
    <t>Leggy Point</t>
  </si>
  <si>
    <t>Field Marshall</t>
  </si>
  <si>
    <t>Sailors Rum</t>
  </si>
  <si>
    <t>Drifta</t>
  </si>
  <si>
    <t>Overhymn</t>
  </si>
  <si>
    <t>Little Deep</t>
  </si>
  <si>
    <t>St Arnaud</t>
  </si>
  <si>
    <t>Gitalong</t>
  </si>
  <si>
    <t>Dipsy Doodle</t>
  </si>
  <si>
    <t>Lulu's Halo</t>
  </si>
  <si>
    <t>Twins Perfection</t>
  </si>
  <si>
    <t>Apertivo</t>
  </si>
  <si>
    <t>Beaumont Newcastle</t>
  </si>
  <si>
    <t>MYLITLESTARTHATCAN</t>
  </si>
  <si>
    <t>Castel Trosino</t>
  </si>
  <si>
    <t>Mr Wallace</t>
  </si>
  <si>
    <t>Smax</t>
  </si>
  <si>
    <t>Kazou</t>
  </si>
  <si>
    <t>Angelic Rewards</t>
  </si>
  <si>
    <t>Altrove</t>
  </si>
  <si>
    <t>Zouther</t>
  </si>
  <si>
    <t>Amnesty</t>
  </si>
  <si>
    <t>Lady Damus</t>
  </si>
  <si>
    <t>The Unicorn</t>
  </si>
  <si>
    <t>Tri (2,3,9)</t>
  </si>
  <si>
    <t>Meinlas</t>
  </si>
  <si>
    <t>Amelie</t>
  </si>
  <si>
    <t>Bit of a Step</t>
  </si>
  <si>
    <t>Campaspe Run</t>
  </si>
  <si>
    <t>Bite Your Tongue</t>
  </si>
  <si>
    <t>Harold The Great</t>
  </si>
  <si>
    <t>High Blue Sea</t>
  </si>
  <si>
    <t>Rebellion Style</t>
  </si>
  <si>
    <t>Strawberry Cream</t>
  </si>
  <si>
    <t>Movader</t>
  </si>
  <si>
    <t>Noble Missile</t>
  </si>
  <si>
    <t>Strawberry Lad</t>
  </si>
  <si>
    <t>Makrana</t>
  </si>
  <si>
    <t xml:space="preserve">Flemington </t>
  </si>
  <si>
    <t>Hell Queen</t>
  </si>
  <si>
    <t>Spciy Margs</t>
  </si>
  <si>
    <t>Exsensible</t>
  </si>
  <si>
    <t>Sebring Sunset</t>
  </si>
  <si>
    <t>Sapphire Coast</t>
  </si>
  <si>
    <t>Fields of Joy</t>
  </si>
  <si>
    <t>Morpheus Bragi</t>
  </si>
  <si>
    <t>Brinicle</t>
  </si>
  <si>
    <t>Vanoureuce</t>
  </si>
  <si>
    <t>Warren</t>
  </si>
  <si>
    <t>Bounjour Rupert</t>
  </si>
  <si>
    <t>Armidale</t>
  </si>
  <si>
    <t>Don’t Change</t>
  </si>
  <si>
    <t>Turbo Toronado</t>
  </si>
  <si>
    <t>Eygyptian Icon</t>
  </si>
  <si>
    <t>Melody Again</t>
  </si>
  <si>
    <t>Currency Lad</t>
  </si>
  <si>
    <t>Remlaps Commander</t>
  </si>
  <si>
    <t>Trak Chiller</t>
  </si>
  <si>
    <t>Strait Acer</t>
  </si>
  <si>
    <t>Ghetto Supastar</t>
  </si>
  <si>
    <t>Kildrummie</t>
  </si>
  <si>
    <t>Shangai Venture</t>
  </si>
  <si>
    <t>Cause for Concern</t>
  </si>
  <si>
    <t>Delicate Babe</t>
  </si>
  <si>
    <t>Harlem Vic</t>
  </si>
  <si>
    <t>Seymour</t>
  </si>
  <si>
    <t>Cavaup</t>
  </si>
  <si>
    <t>Gently Rolled</t>
  </si>
  <si>
    <t>Zip on By</t>
  </si>
  <si>
    <t>Twin Perfection</t>
  </si>
  <si>
    <t>Wonderful Tonight</t>
  </si>
  <si>
    <t>Brave Instinction</t>
  </si>
  <si>
    <t>Ballina</t>
  </si>
  <si>
    <t>Another Pedrille</t>
  </si>
  <si>
    <t>Furosshi</t>
  </si>
  <si>
    <t>Powerbeel</t>
  </si>
  <si>
    <t>Piwhane</t>
  </si>
  <si>
    <t>Under the Palais</t>
  </si>
  <si>
    <t>Cottonmouth</t>
  </si>
  <si>
    <t>Sunshine in Paris</t>
  </si>
  <si>
    <t>Whitten</t>
  </si>
  <si>
    <t>Annihilate</t>
  </si>
  <si>
    <t>Majestic Style</t>
  </si>
  <si>
    <t>Contarelli</t>
  </si>
  <si>
    <t>Quin (6,9)</t>
  </si>
  <si>
    <t>Zurich</t>
  </si>
  <si>
    <t>Sassolino</t>
  </si>
  <si>
    <t>Howdeepisyourlove</t>
  </si>
  <si>
    <t>Super Magic</t>
  </si>
  <si>
    <t>Bel Thronum</t>
  </si>
  <si>
    <t>Thunderflash</t>
  </si>
  <si>
    <t>Musashi</t>
  </si>
  <si>
    <t>Elly Dee</t>
  </si>
  <si>
    <t>Midori Bully</t>
  </si>
  <si>
    <t>Princess Mary</t>
  </si>
  <si>
    <t>Sir Tom</t>
  </si>
  <si>
    <t>Quirindi</t>
  </si>
  <si>
    <t>Penman</t>
  </si>
  <si>
    <t>Vanburgh Castle</t>
  </si>
  <si>
    <t>Is It Me</t>
  </si>
  <si>
    <t>Penshurst</t>
  </si>
  <si>
    <t>Richon</t>
  </si>
  <si>
    <t xml:space="preserve">Gosford </t>
  </si>
  <si>
    <t>Sassy Boom</t>
  </si>
  <si>
    <t>Quin (4,7)</t>
  </si>
  <si>
    <t>Tri (4,7/",1,2,5,10/")</t>
  </si>
  <si>
    <t>Tri (4,7/"/",1,2,5,10)</t>
  </si>
  <si>
    <t>F4 (4,7/",1,2,5,10/"/")</t>
  </si>
  <si>
    <t>F4 (4,7/"/",1,2,5,10/")</t>
  </si>
  <si>
    <t>Gleefilly</t>
  </si>
  <si>
    <t>Running on Time</t>
  </si>
  <si>
    <t xml:space="preserve">Swan Hill </t>
  </si>
  <si>
    <t>Jabbawockeez</t>
  </si>
  <si>
    <t>Hoss</t>
  </si>
  <si>
    <t>Wiggles</t>
  </si>
  <si>
    <t>Mogo Magic</t>
  </si>
  <si>
    <t>Jenni L'artiste</t>
  </si>
  <si>
    <t>Bellatomic</t>
  </si>
  <si>
    <t>Siasha Jewel</t>
  </si>
  <si>
    <t>Mylittlestarthatcan</t>
  </si>
  <si>
    <t>Prefferal</t>
  </si>
  <si>
    <t>Warwick</t>
  </si>
  <si>
    <t>Mugen</t>
  </si>
  <si>
    <t>Exensible</t>
  </si>
  <si>
    <t>Captain George</t>
  </si>
  <si>
    <t>Mostrava</t>
  </si>
  <si>
    <t>Tolima</t>
  </si>
  <si>
    <t>Whitehart</t>
  </si>
  <si>
    <t>Flashing Steel</t>
  </si>
  <si>
    <t>Hello Carl</t>
  </si>
  <si>
    <t>Sulaco</t>
  </si>
  <si>
    <t>Kappys Angel</t>
  </si>
  <si>
    <t>Thatswhatshesaid</t>
  </si>
  <si>
    <t>Quin (6,8,9)</t>
  </si>
  <si>
    <t>Tri (6,8,9)</t>
  </si>
  <si>
    <t>Pennypacker</t>
  </si>
  <si>
    <t>Island Tide</t>
  </si>
  <si>
    <t>Beefeaters</t>
  </si>
  <si>
    <t>Spiritual Thinker</t>
  </si>
  <si>
    <t>Quin (3,9,11)</t>
  </si>
  <si>
    <t>Tri (3,9,11)</t>
  </si>
  <si>
    <t>Carolina Sunrise</t>
  </si>
  <si>
    <t>Quin (1,3,5)</t>
  </si>
  <si>
    <t>Tri (1,3,5)</t>
  </si>
  <si>
    <t>Chocablock</t>
  </si>
  <si>
    <t>Amor Victorious</t>
  </si>
  <si>
    <t>Always In</t>
  </si>
  <si>
    <t>Papillon</t>
  </si>
  <si>
    <t>Superazi</t>
  </si>
  <si>
    <t>Secret Glamor</t>
  </si>
  <si>
    <t>Penfold Park</t>
  </si>
  <si>
    <t>Midtown Boss</t>
  </si>
  <si>
    <t>Midnight Devil</t>
  </si>
  <si>
    <t>Diesel</t>
  </si>
  <si>
    <t>Communication</t>
  </si>
  <si>
    <t>Multi (Geminga, Is it me)</t>
  </si>
  <si>
    <t>Geminga</t>
  </si>
  <si>
    <t>Fox Dunnett</t>
  </si>
  <si>
    <t>Allonsy</t>
  </si>
  <si>
    <t>Thunder Flash</t>
  </si>
  <si>
    <t>Sovereign Dane</t>
  </si>
  <si>
    <t>Yankee Zulu</t>
  </si>
  <si>
    <t>Goats on Oats</t>
  </si>
  <si>
    <t>Blueskin</t>
  </si>
  <si>
    <t>Millybella</t>
  </si>
  <si>
    <t>Rebel Love</t>
  </si>
  <si>
    <t>Toronto Rain</t>
  </si>
  <si>
    <t>Were Da Ya Get It</t>
  </si>
  <si>
    <t>Midori Burly</t>
  </si>
  <si>
    <t>Savvy Smart</t>
  </si>
  <si>
    <t>Pride of Dixie</t>
  </si>
  <si>
    <t>Kempsey</t>
  </si>
  <si>
    <t>Iobject</t>
  </si>
  <si>
    <t>Scopics</t>
  </si>
  <si>
    <t>Luna Angel</t>
  </si>
  <si>
    <t>Tri (2,4,7/1,"",9/"")</t>
  </si>
  <si>
    <t>F4 (2,4,7/1,"",9/""/"")</t>
  </si>
  <si>
    <t>Kiss the Outcast</t>
  </si>
  <si>
    <t>Freedom</t>
  </si>
  <si>
    <t>Chilled</t>
  </si>
  <si>
    <t>Tri (5,11,6)</t>
  </si>
  <si>
    <t>Asva</t>
  </si>
  <si>
    <t>Country Blues</t>
  </si>
  <si>
    <t>Tereshkova</t>
  </si>
  <si>
    <t>Murwillumbah</t>
  </si>
  <si>
    <t>Shaime</t>
  </si>
  <si>
    <t>Time to Rumble</t>
  </si>
  <si>
    <t>Distorted</t>
  </si>
  <si>
    <t>Yasmeen</t>
  </si>
  <si>
    <t>Triples</t>
  </si>
  <si>
    <t>Glass Mountain</t>
  </si>
  <si>
    <t>Alice Downs</t>
  </si>
  <si>
    <t>Quin (8,11)</t>
  </si>
  <si>
    <t>Relatives</t>
  </si>
  <si>
    <t>Hulm</t>
  </si>
  <si>
    <t>Rouge Lune</t>
  </si>
  <si>
    <t>Multi (Facile/Godfather)</t>
  </si>
  <si>
    <t>Serasana</t>
  </si>
  <si>
    <t>Mislead</t>
  </si>
  <si>
    <t>Celui</t>
  </si>
  <si>
    <t>Iconic Missile</t>
  </si>
  <si>
    <t>Mvita</t>
  </si>
  <si>
    <t>Mach Ten</t>
  </si>
  <si>
    <t>Lonfire</t>
  </si>
  <si>
    <t>Cortes</t>
  </si>
  <si>
    <t>Tri (2,5,10)</t>
  </si>
  <si>
    <t>Lord Remy</t>
  </si>
  <si>
    <t>Cardone</t>
  </si>
  <si>
    <t>Ravera</t>
  </si>
  <si>
    <t>Scuderia</t>
  </si>
  <si>
    <t>Tolpuddle</t>
  </si>
  <si>
    <t>Might Just Happen</t>
  </si>
  <si>
    <t>Dennis Choux</t>
  </si>
  <si>
    <t>Lord Porchester</t>
  </si>
  <si>
    <t>Aramco</t>
  </si>
  <si>
    <t>Dorothy Girl</t>
  </si>
  <si>
    <t>Lazzago</t>
  </si>
  <si>
    <t>Funky Little Shack</t>
  </si>
  <si>
    <t>Tsegay</t>
  </si>
  <si>
    <t>My Girl Val</t>
  </si>
  <si>
    <t>Oriental Spirit</t>
  </si>
  <si>
    <t>Soaring Pengshan</t>
  </si>
  <si>
    <t>Corowa</t>
  </si>
  <si>
    <t>Elite Atom</t>
  </si>
  <si>
    <t>Actaeon</t>
  </si>
  <si>
    <t>Step Aside</t>
  </si>
  <si>
    <t>Fretta</t>
  </si>
  <si>
    <t>Sassy Anna</t>
  </si>
  <si>
    <t>Sukkary</t>
  </si>
  <si>
    <t>Different Drum</t>
  </si>
  <si>
    <t>Al Ash Lad</t>
  </si>
  <si>
    <t>Global King</t>
  </si>
  <si>
    <t>Circumpolar</t>
  </si>
  <si>
    <t>Medinah</t>
  </si>
  <si>
    <t>Angel of Boom</t>
  </si>
  <si>
    <t>Quin (1,14)</t>
  </si>
  <si>
    <t>Mere Morsel</t>
  </si>
  <si>
    <t>Gift of Oratory</t>
  </si>
  <si>
    <t>Blount County</t>
  </si>
  <si>
    <t>Godzilla</t>
  </si>
  <si>
    <t>Hellara</t>
  </si>
  <si>
    <t>Windshadow</t>
  </si>
  <si>
    <t>Rhesus</t>
  </si>
  <si>
    <t>Were da ya get it</t>
  </si>
  <si>
    <t xml:space="preserve">The Brill Building </t>
  </si>
  <si>
    <t>Bias</t>
  </si>
  <si>
    <t>Namid</t>
  </si>
  <si>
    <t>Siteki</t>
  </si>
  <si>
    <t>Dancinginthedark</t>
  </si>
  <si>
    <t>Winning Bid</t>
  </si>
  <si>
    <t>Read My Lips</t>
  </si>
  <si>
    <t>Detoron</t>
  </si>
  <si>
    <t>Young Pip</t>
  </si>
  <si>
    <t>Besson</t>
  </si>
  <si>
    <t>Extremely Wicked</t>
  </si>
  <si>
    <t>Diablo</t>
  </si>
  <si>
    <t>Whiskey Wisdom</t>
  </si>
  <si>
    <t>Drialle</t>
  </si>
  <si>
    <t>Is it Me</t>
  </si>
  <si>
    <t>Spritited Writings</t>
  </si>
  <si>
    <t>Turf Two</t>
  </si>
  <si>
    <t>Pyrois</t>
  </si>
  <si>
    <t>Governor</t>
  </si>
  <si>
    <t>Oriental Sprit</t>
  </si>
  <si>
    <t>Hollywood Hero</t>
  </si>
  <si>
    <t>West Cork</t>
  </si>
  <si>
    <t>Quin (4,8)</t>
  </si>
  <si>
    <t>Tjaarda</t>
  </si>
  <si>
    <t>Lady Tino</t>
  </si>
  <si>
    <t>Missile Leader</t>
  </si>
  <si>
    <t>Rogue Lune</t>
  </si>
  <si>
    <t>Gotebo</t>
  </si>
  <si>
    <t>Tri (5,7,9,13,18)</t>
  </si>
  <si>
    <t>F4 (5,7,9,13,18)</t>
  </si>
  <si>
    <t>Just a  Rebel</t>
  </si>
  <si>
    <t>Disputed River</t>
  </si>
  <si>
    <t>Mezidon</t>
  </si>
  <si>
    <t>Aperol Blitz</t>
  </si>
  <si>
    <t>Cigar Flick</t>
  </si>
  <si>
    <t>Quin (3,8,11)</t>
  </si>
  <si>
    <t>Sir Bitesalot</t>
  </si>
  <si>
    <t>Tri (1,2,4,6,12)</t>
  </si>
  <si>
    <t>F4 (1,2,4,6,12)</t>
  </si>
  <si>
    <t>The Rooster</t>
  </si>
  <si>
    <t>Coffs Harbour</t>
  </si>
  <si>
    <t>Mumma Sue</t>
  </si>
  <si>
    <t>Warnambool</t>
  </si>
  <si>
    <t>Zephyrious</t>
  </si>
  <si>
    <t>Acquiscent</t>
  </si>
  <si>
    <t>Chalice Well</t>
  </si>
  <si>
    <t>Tapin Three</t>
  </si>
  <si>
    <t>Duo Perna</t>
  </si>
  <si>
    <t>The Instructor</t>
  </si>
  <si>
    <t>Ortega</t>
  </si>
  <si>
    <t>Electrocube</t>
  </si>
  <si>
    <t>Millas Millions</t>
  </si>
  <si>
    <t>F4 (1,2,7,8,9)</t>
  </si>
  <si>
    <t>Priceless</t>
  </si>
  <si>
    <t>Highland Falcon</t>
  </si>
  <si>
    <t>Alluring Rebel</t>
  </si>
  <si>
    <t>Dancing in the Dark</t>
  </si>
  <si>
    <t>Makena</t>
  </si>
  <si>
    <t>Heiress</t>
  </si>
  <si>
    <t>Queen of Dragons</t>
  </si>
  <si>
    <t>Twentyman</t>
  </si>
  <si>
    <t>Nation Pride</t>
  </si>
  <si>
    <t>Irish Crickets</t>
  </si>
  <si>
    <t>Quin (9,13)</t>
  </si>
  <si>
    <t>Around the Buoy</t>
  </si>
  <si>
    <t>First Order</t>
  </si>
  <si>
    <t>Bold Rebel</t>
  </si>
  <si>
    <t>Cosmic Enigma</t>
  </si>
  <si>
    <t>Allaboutroy</t>
  </si>
  <si>
    <t>Devoted Poet</t>
  </si>
  <si>
    <t>Futile Resistance</t>
  </si>
  <si>
    <t>Yasuke</t>
  </si>
  <si>
    <t>Royal Empress</t>
  </si>
  <si>
    <t>Quin (2,5,9)</t>
  </si>
  <si>
    <t>Zadar Sunset</t>
  </si>
  <si>
    <t>Hughes</t>
  </si>
  <si>
    <t>Theorum</t>
  </si>
  <si>
    <t>Daddys Girl</t>
  </si>
  <si>
    <t>Dancing Alone</t>
  </si>
  <si>
    <t>Camberra</t>
  </si>
  <si>
    <t>Graysong</t>
  </si>
  <si>
    <t>Brave Agenda</t>
  </si>
  <si>
    <t>Rockabilly Rebel</t>
  </si>
  <si>
    <t>Prince of Porty</t>
  </si>
  <si>
    <t>Our Goddess</t>
  </si>
  <si>
    <t>Multi (2,8)</t>
  </si>
  <si>
    <t>Multi (2,12)</t>
  </si>
  <si>
    <t>Hissy Fit</t>
  </si>
  <si>
    <t>Skywriter</t>
  </si>
  <si>
    <t>Redfern</t>
  </si>
  <si>
    <t>Patriote Belle</t>
  </si>
  <si>
    <t>Better than Anyone</t>
  </si>
  <si>
    <t>Poorme Ashot</t>
  </si>
  <si>
    <t>Sir Atlas</t>
  </si>
  <si>
    <t>Firestorm Boy</t>
  </si>
  <si>
    <t>Ivans Hero</t>
  </si>
  <si>
    <t>Sir Zino</t>
  </si>
  <si>
    <t>Fashion Empire</t>
  </si>
  <si>
    <t>Learning to Fly</t>
  </si>
  <si>
    <t>Wilbury</t>
  </si>
  <si>
    <t>Audrey Grace</t>
  </si>
  <si>
    <t>Written Royalty</t>
  </si>
  <si>
    <t>Sephali</t>
  </si>
  <si>
    <t>Acclimatise</t>
  </si>
  <si>
    <t>Empress of Sydney</t>
  </si>
  <si>
    <t>Nicodemus</t>
  </si>
  <si>
    <t>Adlerian</t>
  </si>
  <si>
    <t>I Stole It</t>
  </si>
  <si>
    <t>Fastnet Angel</t>
  </si>
  <si>
    <t>Beaudesert</t>
  </si>
  <si>
    <t>Wonforwazza</t>
  </si>
  <si>
    <t>Hanging Rock</t>
  </si>
  <si>
    <t>Throw One In</t>
  </si>
  <si>
    <t>Ode To Joy</t>
  </si>
  <si>
    <t>So Audacious</t>
  </si>
  <si>
    <t>Bindis Choice</t>
  </si>
  <si>
    <t>Quin (2,9)</t>
  </si>
  <si>
    <t>2ns</t>
  </si>
  <si>
    <t>FourthSpargo</t>
  </si>
  <si>
    <t>City Escape</t>
  </si>
  <si>
    <t>Capitol Queen</t>
  </si>
  <si>
    <t>Snowman</t>
  </si>
  <si>
    <t xml:space="preserve">Sevillana </t>
  </si>
  <si>
    <t>Three Dog Night</t>
  </si>
  <si>
    <t>Magnupur</t>
  </si>
  <si>
    <t>Triggerific</t>
  </si>
  <si>
    <t>Pay The Russian</t>
  </si>
  <si>
    <t>Enterprise Lassie</t>
  </si>
  <si>
    <t>Tanglewood</t>
  </si>
  <si>
    <t>La Pittrice</t>
  </si>
  <si>
    <t>The Swooper</t>
  </si>
  <si>
    <t>El Soleado</t>
  </si>
  <si>
    <t>French Endeavour</t>
  </si>
  <si>
    <t>Kensignton</t>
  </si>
  <si>
    <t>Shaken</t>
  </si>
  <si>
    <t>Kollantai</t>
  </si>
  <si>
    <t>Written Bligh</t>
  </si>
  <si>
    <t>River Tamar</t>
  </si>
  <si>
    <t>Sicialian</t>
  </si>
  <si>
    <t>Tawfiq Star</t>
  </si>
  <si>
    <t>Regal Breeze</t>
  </si>
  <si>
    <t>Dirty Angel</t>
  </si>
  <si>
    <t>Tiz Enuf</t>
  </si>
  <si>
    <t>Any Zouwildo</t>
  </si>
  <si>
    <t>Worcester</t>
  </si>
  <si>
    <t>Ifyouvegotem</t>
  </si>
  <si>
    <t>Princess L'amour</t>
  </si>
  <si>
    <t>All Sassed Up</t>
  </si>
  <si>
    <t>Fashione Empire</t>
  </si>
  <si>
    <t>Eugenius</t>
  </si>
  <si>
    <t>Supersonic Surge</t>
  </si>
  <si>
    <t>Unleash</t>
  </si>
  <si>
    <t>Humming</t>
  </si>
  <si>
    <t>Foxhow</t>
  </si>
  <si>
    <t>Von Hauke</t>
  </si>
  <si>
    <t>Seductive</t>
  </si>
  <si>
    <t>One Thing Counts</t>
  </si>
  <si>
    <t>Ostwind</t>
  </si>
  <si>
    <t>Mexico</t>
  </si>
  <si>
    <t>Highland Glory</t>
  </si>
  <si>
    <t>Future Monarch</t>
  </si>
  <si>
    <t>Hayai Mesu</t>
  </si>
  <si>
    <t>Allocate</t>
  </si>
  <si>
    <t>Smooth Sailing</t>
  </si>
  <si>
    <t>Mister Hendershot</t>
  </si>
  <si>
    <t>Miss Beautiful</t>
  </si>
  <si>
    <t>Laser Victory</t>
  </si>
  <si>
    <t>Mana Combat</t>
  </si>
  <si>
    <t>Pasheona</t>
  </si>
  <si>
    <t>Hotzel</t>
  </si>
  <si>
    <t>Freakofnature</t>
  </si>
  <si>
    <t>Explosive Rose</t>
  </si>
  <si>
    <t>Puissance De Vol</t>
  </si>
  <si>
    <t>The Great Seal</t>
  </si>
  <si>
    <t>Zoupurring</t>
  </si>
  <si>
    <t>White Bear</t>
  </si>
  <si>
    <t>Tosen Glory</t>
  </si>
  <si>
    <t>Dutych of Cornwell</t>
  </si>
  <si>
    <t>Alsonso</t>
  </si>
  <si>
    <t>Treasurway</t>
  </si>
  <si>
    <t>Zed Leppelin</t>
  </si>
  <si>
    <t>Mandateless</t>
  </si>
  <si>
    <t>Anuddastorm</t>
  </si>
  <si>
    <t>Bulb Tycoon</t>
  </si>
  <si>
    <t>Tuscan Sun</t>
  </si>
  <si>
    <t>Sevillana</t>
  </si>
  <si>
    <t>One thing counts</t>
  </si>
  <si>
    <t>Introducing</t>
  </si>
  <si>
    <t>Divots</t>
  </si>
  <si>
    <t>Easterly</t>
  </si>
  <si>
    <t>Multi (3/8)</t>
  </si>
  <si>
    <t>War Frontier</t>
  </si>
  <si>
    <t>Candlelit</t>
  </si>
  <si>
    <t>Big Demeanor</t>
  </si>
  <si>
    <t>Deevie</t>
  </si>
  <si>
    <t>Tu Qui Santuzza</t>
  </si>
  <si>
    <t>Steel City</t>
  </si>
  <si>
    <t>Nettles</t>
  </si>
  <si>
    <t>Petersham</t>
  </si>
  <si>
    <t>Clear Choice</t>
  </si>
  <si>
    <t>Magmetric</t>
  </si>
  <si>
    <t>Love Shuck</t>
  </si>
  <si>
    <t>Circles of Angels</t>
  </si>
  <si>
    <t>Starlight Glow</t>
  </si>
  <si>
    <t>Density</t>
  </si>
  <si>
    <t>Bingoesbang</t>
  </si>
  <si>
    <t>Tango Jewel</t>
  </si>
  <si>
    <t>Knife Talk</t>
  </si>
  <si>
    <t>Multi (2,3)</t>
  </si>
  <si>
    <t>Untamed Spirit</t>
  </si>
  <si>
    <t>More for Us</t>
  </si>
  <si>
    <t>Ludovisi</t>
  </si>
  <si>
    <t>Lucky Canuck</t>
  </si>
  <si>
    <t>Free Enterprise</t>
  </si>
  <si>
    <t>Elegant Empress</t>
  </si>
  <si>
    <t>Shesallshenanigans</t>
  </si>
  <si>
    <t>Mootessa</t>
  </si>
  <si>
    <t>Norwegian Joy</t>
  </si>
  <si>
    <t>Valspar</t>
  </si>
  <si>
    <t>Sorry Sailor</t>
  </si>
  <si>
    <t>Dis is Heaven</t>
  </si>
  <si>
    <t>Del Routi</t>
  </si>
  <si>
    <t>Warmosa</t>
  </si>
  <si>
    <t>Wambeen</t>
  </si>
  <si>
    <t>Fall for Cindy</t>
  </si>
  <si>
    <t>Explosive Rosie</t>
  </si>
  <si>
    <t>The Negotiator</t>
  </si>
  <si>
    <t>Loco</t>
  </si>
  <si>
    <t>Namaska</t>
  </si>
  <si>
    <t>Shalectric</t>
  </si>
  <si>
    <t>Warriors Kiss</t>
  </si>
  <si>
    <t>Treasureway</t>
  </si>
  <si>
    <t>Fresmos</t>
  </si>
  <si>
    <t>Wangarrata</t>
  </si>
  <si>
    <t>Lalfilo</t>
  </si>
  <si>
    <t>Tass</t>
  </si>
  <si>
    <t>Shellys Ace</t>
  </si>
  <si>
    <t>Miss Galore</t>
  </si>
  <si>
    <t>Need a Miracle</t>
  </si>
  <si>
    <t>Secret Location</t>
  </si>
  <si>
    <t>One Last Kiss</t>
  </si>
  <si>
    <t>Soldier of Rome</t>
  </si>
  <si>
    <t>Shes Got Veuve</t>
  </si>
  <si>
    <t>Utopian Wine</t>
  </si>
  <si>
    <t>Fleur Du Monde</t>
  </si>
  <si>
    <t>Torovista</t>
  </si>
  <si>
    <t>Haarcaine</t>
  </si>
  <si>
    <t>Sisterhood</t>
  </si>
  <si>
    <t>Outta Compton</t>
  </si>
  <si>
    <t>Who Dares</t>
  </si>
  <si>
    <t>Be Be's Canally</t>
  </si>
  <si>
    <t>High Horse</t>
  </si>
  <si>
    <t>Tu Qui Santuza</t>
  </si>
  <si>
    <t>Edenhope</t>
  </si>
  <si>
    <t>Elegeant Empress</t>
  </si>
  <si>
    <t>Smart as Smart</t>
  </si>
  <si>
    <t>Aoife</t>
  </si>
  <si>
    <t>Towong</t>
  </si>
  <si>
    <t>Moon Catcher</t>
  </si>
  <si>
    <t>Hazel Baby</t>
  </si>
  <si>
    <t>Echuca</t>
  </si>
  <si>
    <t>Villa Seventynine</t>
  </si>
  <si>
    <t>Miss Ghent</t>
  </si>
  <si>
    <t>Tiz Invincible</t>
  </si>
  <si>
    <t>Alkalist</t>
  </si>
  <si>
    <t>Sony Creek</t>
  </si>
  <si>
    <t>Quin (5,9)</t>
  </si>
  <si>
    <t>Atala</t>
  </si>
  <si>
    <t>Matthew Mark</t>
  </si>
  <si>
    <t>Tiz Enuff</t>
  </si>
  <si>
    <t>Morphettville</t>
  </si>
  <si>
    <t>Bossy Nic</t>
  </si>
  <si>
    <t>Peace Officer</t>
  </si>
  <si>
    <t>Zahdi</t>
  </si>
  <si>
    <t>Pantelone</t>
  </si>
  <si>
    <t>Magarten</t>
  </si>
  <si>
    <t>Capital Mac</t>
  </si>
  <si>
    <t>Chico Sonado</t>
  </si>
  <si>
    <t>Man of Valour</t>
  </si>
  <si>
    <t>Moor Mumm</t>
  </si>
  <si>
    <t>Kathy Beau</t>
  </si>
  <si>
    <t>King Samuel</t>
  </si>
  <si>
    <t>Kyenton</t>
  </si>
  <si>
    <t>Kockibitoo</t>
  </si>
  <si>
    <t>Suruga Bay</t>
  </si>
  <si>
    <t>Globe</t>
  </si>
  <si>
    <t>Aolani</t>
  </si>
  <si>
    <t>Spirits Burn Deep</t>
  </si>
  <si>
    <t>Moonshine Annie</t>
  </si>
  <si>
    <t>Prayers</t>
  </si>
  <si>
    <t>Akeeds Girl</t>
  </si>
  <si>
    <t>Run Like Hell</t>
  </si>
  <si>
    <t>Tri (4,7,8)</t>
  </si>
  <si>
    <t>Madame Meteor</t>
  </si>
  <si>
    <t>Touch of Navy</t>
  </si>
  <si>
    <t>Capre Omnia</t>
  </si>
  <si>
    <t>Clinqstar</t>
  </si>
  <si>
    <t>Orange</t>
  </si>
  <si>
    <t>Falreine</t>
  </si>
  <si>
    <t>Savorski</t>
  </si>
  <si>
    <t>Meet in Brazil</t>
  </si>
  <si>
    <t>Kinky Reggae</t>
  </si>
  <si>
    <t>Zakurak</t>
  </si>
  <si>
    <t>Leopardi</t>
  </si>
  <si>
    <t>The King</t>
  </si>
  <si>
    <t>Simeon</t>
  </si>
  <si>
    <t>Tototsu</t>
  </si>
  <si>
    <t>Miss Icelandic</t>
  </si>
  <si>
    <t>Queen of Malwa</t>
  </si>
  <si>
    <t>Eagles Nest</t>
  </si>
  <si>
    <t>Decieve</t>
  </si>
  <si>
    <t>Hurricane Thunder</t>
  </si>
  <si>
    <t>Russian Front</t>
  </si>
  <si>
    <t>Fields of Jenni</t>
  </si>
  <si>
    <t>Sycamore</t>
  </si>
  <si>
    <t>Uncle Donny</t>
  </si>
  <si>
    <t>Lincove</t>
  </si>
  <si>
    <t>I am Unstoppable</t>
  </si>
  <si>
    <t>Mr Magnus</t>
  </si>
  <si>
    <t>Precious Charm</t>
  </si>
  <si>
    <t>Lafilio</t>
  </si>
  <si>
    <t>Shes Jessie</t>
  </si>
  <si>
    <t>Easy Jay</t>
  </si>
  <si>
    <t>Staroshka</t>
  </si>
  <si>
    <t>Nodachi</t>
  </si>
  <si>
    <t>Waimarie</t>
  </si>
  <si>
    <t>Mannequin</t>
  </si>
  <si>
    <t>Moya Lass</t>
  </si>
  <si>
    <t>Struck Twice</t>
  </si>
  <si>
    <t>Williamstown</t>
  </si>
  <si>
    <t>Countless Jenni</t>
  </si>
  <si>
    <t>Harsthon</t>
  </si>
  <si>
    <t>Zabeelist</t>
  </si>
  <si>
    <t>Suzido</t>
  </si>
  <si>
    <t>Yarra princess</t>
  </si>
  <si>
    <t>Star Vega</t>
  </si>
  <si>
    <t>Inveterate</t>
  </si>
  <si>
    <t>Florino</t>
  </si>
  <si>
    <t>Wymark</t>
  </si>
  <si>
    <t>TOTAL WIN / LOSS (ACTUAL)</t>
  </si>
  <si>
    <t>UNITS DATA (WON BET W or P)</t>
  </si>
  <si>
    <t>total wins (P wins - 1st)</t>
  </si>
  <si>
    <t>Belyaev</t>
  </si>
  <si>
    <t>Manhattan's</t>
  </si>
  <si>
    <t>Alexein</t>
  </si>
  <si>
    <t>Artie's Gem</t>
  </si>
  <si>
    <t>Armstrong Bay</t>
  </si>
  <si>
    <t xml:space="preserve">Matthew Mark </t>
  </si>
  <si>
    <t>Forty Four Cubits</t>
  </si>
  <si>
    <t>Almanac</t>
  </si>
  <si>
    <t>Kathy's Beau</t>
  </si>
  <si>
    <t>Snow Boum</t>
  </si>
  <si>
    <t>Ferlazzo</t>
  </si>
  <si>
    <t>Acquarello</t>
  </si>
  <si>
    <t>Worshipper</t>
  </si>
  <si>
    <t>Ramazzina</t>
  </si>
  <si>
    <t>Enveeo</t>
  </si>
  <si>
    <t>Vanbrugh Castle</t>
  </si>
  <si>
    <t>Red Elegance</t>
  </si>
  <si>
    <t>Lucky Encounter</t>
  </si>
  <si>
    <t>Samuel Langhorne</t>
  </si>
  <si>
    <t>Silver Waves</t>
  </si>
  <si>
    <t>Frilled</t>
  </si>
  <si>
    <t>Matusalem</t>
  </si>
  <si>
    <t>Long Lost Friend</t>
  </si>
  <si>
    <t>Blue Chip Girl</t>
  </si>
  <si>
    <t>Territory Express</t>
  </si>
  <si>
    <t>Let's Go Bro</t>
  </si>
  <si>
    <t>Causation</t>
  </si>
  <si>
    <t xml:space="preserve">Our Whazy Girl </t>
  </si>
  <si>
    <t>Schiava</t>
  </si>
  <si>
    <t>Wallenda</t>
  </si>
  <si>
    <t>Quinella Wallenda/Champers Girl</t>
  </si>
  <si>
    <t>Tamaroa</t>
  </si>
  <si>
    <t>Party at Artie's</t>
  </si>
  <si>
    <t xml:space="preserve">Pharose </t>
  </si>
  <si>
    <t>Skit 'n' Scat</t>
  </si>
  <si>
    <t>Chicalote</t>
  </si>
  <si>
    <t>F4  1,3,4,8</t>
  </si>
  <si>
    <t>Zouperb</t>
  </si>
  <si>
    <t>Nineveh</t>
  </si>
  <si>
    <t>Tri Terang R2</t>
  </si>
  <si>
    <t>Prince of the Nile</t>
  </si>
  <si>
    <t xml:space="preserve">Insightful Award </t>
  </si>
  <si>
    <t>Samita</t>
  </si>
  <si>
    <t>Tattle</t>
  </si>
  <si>
    <t xml:space="preserve">Hurricane Thunder </t>
  </si>
  <si>
    <t>Good times Again</t>
  </si>
  <si>
    <t xml:space="preserve">Influential </t>
  </si>
  <si>
    <t xml:space="preserve">Warwick Farm </t>
  </si>
  <si>
    <t>Ritzytwenties</t>
  </si>
  <si>
    <t>New Hampshire</t>
  </si>
  <si>
    <t>The Realm</t>
  </si>
  <si>
    <t>Is He Out</t>
  </si>
  <si>
    <t>Starbury</t>
  </si>
  <si>
    <t>Quin Chilled/Long Lost Friend</t>
  </si>
  <si>
    <t>Oscar Charlie</t>
  </si>
  <si>
    <t xml:space="preserve">Orient's Secret </t>
  </si>
  <si>
    <t>Spirited Writings</t>
  </si>
  <si>
    <t>Discreet Affair</t>
  </si>
  <si>
    <t>Quinella Discreet Affair/ Kerma Art</t>
  </si>
  <si>
    <t>Sea of Lights</t>
  </si>
  <si>
    <t>Walk of Fame</t>
  </si>
  <si>
    <t>Paulartes</t>
  </si>
  <si>
    <t>Beach Party</t>
  </si>
  <si>
    <t>Flamma</t>
  </si>
  <si>
    <t>Mr Ripple</t>
  </si>
  <si>
    <t>Snipperty Vixen</t>
  </si>
  <si>
    <t>Metallic Ruler</t>
  </si>
  <si>
    <t>Lyrical Beauty</t>
  </si>
  <si>
    <t>Rubilara</t>
  </si>
  <si>
    <t>Scheelite</t>
  </si>
  <si>
    <t>Sandown Hillside</t>
  </si>
  <si>
    <t>Identity</t>
  </si>
  <si>
    <t>Romi</t>
  </si>
  <si>
    <t>Where's My Boy</t>
  </si>
  <si>
    <t>Disturbia</t>
  </si>
  <si>
    <t xml:space="preserve">Half Mast </t>
  </si>
  <si>
    <t>Sasqualah</t>
  </si>
  <si>
    <t>Stella Boo</t>
  </si>
  <si>
    <t>Rose of Shalaa</t>
  </si>
  <si>
    <t>Susteren</t>
  </si>
  <si>
    <t xml:space="preserve">Sierra De Gredos </t>
  </si>
  <si>
    <t xml:space="preserve">Al Ras Blues </t>
  </si>
  <si>
    <t>Heaven Bound</t>
  </si>
  <si>
    <t>Celestial Legend</t>
  </si>
  <si>
    <t>Prefer the Wink</t>
  </si>
  <si>
    <t>Better Spoken</t>
  </si>
  <si>
    <t>Bull Sluice</t>
  </si>
  <si>
    <t>Cummin Spinner</t>
  </si>
  <si>
    <t xml:space="preserve">Bolshoi Princess </t>
  </si>
  <si>
    <t xml:space="preserve">Private Island </t>
  </si>
  <si>
    <t>Champers Girl</t>
  </si>
  <si>
    <t>Divine Vicky</t>
  </si>
  <si>
    <t>Sisu</t>
  </si>
  <si>
    <t>Wabrami</t>
  </si>
  <si>
    <t>Encantado</t>
  </si>
  <si>
    <t>Charlie Bali</t>
  </si>
  <si>
    <t>Atoyo</t>
  </si>
  <si>
    <t>Imperial Frontier</t>
  </si>
  <si>
    <t>Nitrogen</t>
  </si>
  <si>
    <t>Congratsalot</t>
  </si>
  <si>
    <t>Savatoff</t>
  </si>
  <si>
    <t>Tiz Time</t>
  </si>
  <si>
    <t>Exposay</t>
  </si>
  <si>
    <t>Upwoods</t>
  </si>
  <si>
    <t>Minister Garrett</t>
  </si>
  <si>
    <t>Lady Highland</t>
  </si>
  <si>
    <t xml:space="preserve">Arc De Puissance </t>
  </si>
  <si>
    <t>Sea what I See</t>
  </si>
  <si>
    <t>Rocketoro</t>
  </si>
  <si>
    <t>Khor</t>
  </si>
  <si>
    <t>Ofcourse I Will</t>
  </si>
  <si>
    <t>Just Press Send</t>
  </si>
  <si>
    <t xml:space="preserve">Blue Grass Mine </t>
  </si>
  <si>
    <t>Our Pappy</t>
  </si>
  <si>
    <t>Obsessive Maid</t>
  </si>
  <si>
    <t>Got yourself a Gun</t>
  </si>
  <si>
    <t>Marching</t>
  </si>
  <si>
    <t>Pendante</t>
  </si>
  <si>
    <t>Moree</t>
  </si>
  <si>
    <t>Giuliano</t>
  </si>
  <si>
    <t>Mysweetmoses</t>
  </si>
  <si>
    <t>Capulet</t>
  </si>
  <si>
    <t>Hotzino</t>
  </si>
  <si>
    <t>TRI Ironpot/Mikkis Moon/Hotzino</t>
  </si>
  <si>
    <t>Single Attraction</t>
  </si>
  <si>
    <t>Frankly Elegant</t>
  </si>
  <si>
    <t xml:space="preserve">Spiritual Thinker </t>
  </si>
  <si>
    <t>Immortality</t>
  </si>
  <si>
    <t>Great Gust</t>
  </si>
  <si>
    <t xml:space="preserve">Enzed Magic </t>
  </si>
  <si>
    <t>Quinella/Louisville/Prefer the Wink</t>
  </si>
  <si>
    <t>New Pharoah</t>
  </si>
  <si>
    <t>Bushtocity</t>
  </si>
  <si>
    <t>Divazou</t>
  </si>
  <si>
    <t>Gundaroo</t>
  </si>
  <si>
    <t>Craving Magic</t>
  </si>
  <si>
    <t>Afterboomer</t>
  </si>
  <si>
    <t>Sinner</t>
  </si>
  <si>
    <t>Keane Enuff</t>
  </si>
  <si>
    <t>Multi Keane Enuff/ Never Let Me Go</t>
  </si>
  <si>
    <t>Mornington/Sale</t>
  </si>
  <si>
    <t>Never Let me Go</t>
  </si>
  <si>
    <t>Shadowist</t>
  </si>
  <si>
    <t>Multi Never Let Me Go/ Upwoods</t>
  </si>
  <si>
    <t>Power Ballard</t>
  </si>
  <si>
    <t>Absolute Power</t>
  </si>
  <si>
    <t>Von Bee</t>
  </si>
  <si>
    <t>Bayraktar</t>
  </si>
  <si>
    <t>Angel Fund</t>
  </si>
  <si>
    <t>Amrap</t>
  </si>
  <si>
    <t>Quinella/Exposay/Kingwell</t>
  </si>
  <si>
    <t>Golden Path</t>
  </si>
  <si>
    <t>Euroskater</t>
  </si>
  <si>
    <t>The Simple Life</t>
  </si>
  <si>
    <t>Clavadatsch</t>
  </si>
  <si>
    <t>Axzelina</t>
  </si>
  <si>
    <t>Coeur Volante</t>
  </si>
  <si>
    <t>Links</t>
  </si>
  <si>
    <t xml:space="preserve">Gypsy Julie </t>
  </si>
  <si>
    <t>Credit Controller</t>
  </si>
  <si>
    <t>Tornado's Sister</t>
  </si>
  <si>
    <t>Exotics F4</t>
  </si>
  <si>
    <t>Noyers</t>
  </si>
  <si>
    <t>Love Tonight</t>
  </si>
  <si>
    <t>Orne</t>
  </si>
  <si>
    <t>Better Link</t>
  </si>
  <si>
    <t>Go Isla Go</t>
  </si>
  <si>
    <t>Verbatim Quote</t>
  </si>
  <si>
    <t>Copacabana</t>
  </si>
  <si>
    <t>Gelatin</t>
  </si>
  <si>
    <t>Miracle of Love</t>
  </si>
  <si>
    <t>5ht</t>
  </si>
  <si>
    <t>Stock the Rose</t>
  </si>
  <si>
    <t>Kharma</t>
  </si>
  <si>
    <t>Australian Harbour</t>
  </si>
  <si>
    <t>Hold</t>
  </si>
  <si>
    <t>Steparty</t>
  </si>
  <si>
    <t>Discover</t>
  </si>
  <si>
    <t>Sounds of Heaven</t>
  </si>
  <si>
    <t>Aye Aye Skipper</t>
  </si>
  <si>
    <t>Nadal</t>
  </si>
  <si>
    <t>Under and Over</t>
  </si>
  <si>
    <t>Soybean</t>
  </si>
  <si>
    <t>Sunfish</t>
  </si>
  <si>
    <t>City of Lights</t>
  </si>
  <si>
    <t>Explosive Torpido</t>
  </si>
  <si>
    <t>Soho Sushi</t>
  </si>
  <si>
    <t>Global Witness</t>
  </si>
  <si>
    <t>Rock the Joint</t>
  </si>
  <si>
    <t>Princess Rayaa</t>
  </si>
  <si>
    <t xml:space="preserve">1st </t>
  </si>
  <si>
    <t>Roman Law</t>
  </si>
  <si>
    <t xml:space="preserve">Another Wil </t>
  </si>
  <si>
    <t>Carbrook</t>
  </si>
  <si>
    <t>Runpukya</t>
  </si>
  <si>
    <t>Ozzmosis</t>
  </si>
  <si>
    <t>Vandemoer</t>
  </si>
  <si>
    <t>Foreign Raider</t>
  </si>
  <si>
    <t>Pride of Sullivan</t>
  </si>
  <si>
    <t>Six Steps</t>
  </si>
  <si>
    <t>Love 'n' Run</t>
  </si>
  <si>
    <t>Silvagni</t>
  </si>
  <si>
    <t>Tough Judge</t>
  </si>
  <si>
    <t>Snippety Star</t>
  </si>
  <si>
    <t>Louisville</t>
  </si>
  <si>
    <t>Bullhouse</t>
  </si>
  <si>
    <t>Hot Toddy</t>
  </si>
  <si>
    <t xml:space="preserve">Metrical </t>
  </si>
  <si>
    <t>Oubitsa</t>
  </si>
  <si>
    <t>Private Island</t>
  </si>
  <si>
    <t>Minister Garret</t>
  </si>
  <si>
    <t>Fast Serve</t>
  </si>
  <si>
    <t>Kapunda</t>
  </si>
  <si>
    <t>Ravisher</t>
  </si>
  <si>
    <t xml:space="preserve">Coeur Volante </t>
  </si>
  <si>
    <t xml:space="preserve">Credit Controller </t>
  </si>
  <si>
    <t>Onnamusha</t>
  </si>
  <si>
    <t>Sakowin</t>
  </si>
  <si>
    <t>Bonita Bon</t>
  </si>
  <si>
    <t>Glitzing</t>
  </si>
  <si>
    <t>Sibel</t>
  </si>
  <si>
    <t>Rolling Thunder</t>
  </si>
  <si>
    <t>Shepmate</t>
  </si>
  <si>
    <t>Sweet Sonoma</t>
  </si>
  <si>
    <t>Poifect</t>
  </si>
  <si>
    <t>Fire Power</t>
  </si>
  <si>
    <t>Dunwithcash</t>
  </si>
  <si>
    <t>Washington</t>
  </si>
  <si>
    <t>Spirit of Nurai</t>
  </si>
  <si>
    <t>Firebolt</t>
  </si>
  <si>
    <t>Puissance de Vol</t>
  </si>
  <si>
    <t>Fox Rocks</t>
  </si>
  <si>
    <t>Tropical Squall</t>
  </si>
  <si>
    <t>Embarque</t>
  </si>
  <si>
    <t>Trust Sylvester</t>
  </si>
  <si>
    <t>Estriella</t>
  </si>
  <si>
    <t>Gumdrops</t>
  </si>
  <si>
    <t>Grinzinger Abbey</t>
  </si>
  <si>
    <t>Papal Wars</t>
  </si>
  <si>
    <t>Archo Nacho</t>
  </si>
  <si>
    <t>Orcym Busby</t>
  </si>
  <si>
    <t>Waterski</t>
  </si>
  <si>
    <t>Princess Halo</t>
  </si>
  <si>
    <t>Ten Downing Street</t>
  </si>
  <si>
    <t>Chipstar</t>
  </si>
  <si>
    <t>Panda Legend</t>
  </si>
  <si>
    <t>Coral Emperor</t>
  </si>
  <si>
    <t>Love and Light</t>
  </si>
  <si>
    <t>Sandown Lakeside</t>
  </si>
  <si>
    <t>Fukubana</t>
  </si>
  <si>
    <t>Capzinzi</t>
  </si>
  <si>
    <t>Trapeze Pleasure</t>
  </si>
  <si>
    <t>Multi/Delicate Babe/Redoute's Night</t>
  </si>
  <si>
    <t>Pano's Pride</t>
  </si>
  <si>
    <t>Snippety Legend</t>
  </si>
  <si>
    <t>Dowager Duchess</t>
  </si>
  <si>
    <t>Multi/Another Wil/Redoute's Night</t>
  </si>
  <si>
    <t>Redoute's Night</t>
  </si>
  <si>
    <t>Invasaichi</t>
  </si>
  <si>
    <t>Lapras</t>
  </si>
  <si>
    <t>Spudnic</t>
  </si>
  <si>
    <t>Jenni Express</t>
  </si>
  <si>
    <t>Duvach</t>
  </si>
  <si>
    <t>Justamatteroftime</t>
  </si>
  <si>
    <t>Rub of the Green</t>
  </si>
  <si>
    <t>Sha'carri</t>
  </si>
  <si>
    <t>Darkley</t>
  </si>
  <si>
    <t>Gunnedah</t>
  </si>
  <si>
    <t>Piankhi</t>
  </si>
  <si>
    <t>Spellmaster</t>
  </si>
  <si>
    <t>Oh Wonderful Why</t>
  </si>
  <si>
    <t>Caballus</t>
  </si>
  <si>
    <t>Mchale</t>
  </si>
  <si>
    <t>Dual Pressure</t>
  </si>
  <si>
    <t>Life Sentence</t>
  </si>
  <si>
    <t>Cavallo Rampante</t>
  </si>
  <si>
    <t>I am Maverick</t>
  </si>
  <si>
    <t>Jennivamoose</t>
  </si>
  <si>
    <t>Batrana</t>
  </si>
  <si>
    <t>Quinella/Coral/Sacred</t>
  </si>
  <si>
    <t>Thin Red Line</t>
  </si>
  <si>
    <t>Amoreaux</t>
  </si>
  <si>
    <t>Essentric Nature</t>
  </si>
  <si>
    <t>Massira</t>
  </si>
  <si>
    <t>Soju</t>
  </si>
  <si>
    <t>Starsheena</t>
  </si>
  <si>
    <t>Quin/Mount Olympus/Wish Granted</t>
  </si>
  <si>
    <t>Bon Mistress</t>
  </si>
  <si>
    <t>Encap</t>
  </si>
  <si>
    <t>North Channel</t>
  </si>
  <si>
    <t>Been Our Angel</t>
  </si>
  <si>
    <t>Hellinda</t>
  </si>
  <si>
    <t>Sturty</t>
  </si>
  <si>
    <t xml:space="preserve">Lady of Poise </t>
  </si>
  <si>
    <t>Ironbar</t>
  </si>
  <si>
    <t xml:space="preserve">Missile Leader </t>
  </si>
  <si>
    <t>Brechen</t>
  </si>
  <si>
    <t>Watchguard</t>
  </si>
  <si>
    <t>Lismore</t>
  </si>
  <si>
    <t>Warlords</t>
  </si>
  <si>
    <t>Mystery Blonde</t>
  </si>
  <si>
    <t>Brier</t>
  </si>
  <si>
    <t>Lip De Lane</t>
  </si>
  <si>
    <t>Exotics Sale R2</t>
  </si>
  <si>
    <t>Lucky Compass</t>
  </si>
  <si>
    <t>Maz Kanata</t>
  </si>
  <si>
    <t>Cool Machine</t>
  </si>
  <si>
    <t>Brazen Shadow</t>
  </si>
  <si>
    <t>Tobi Saru</t>
  </si>
  <si>
    <t>Willmott</t>
  </si>
  <si>
    <t>Mural Crown</t>
  </si>
  <si>
    <t>She's Got Veuve</t>
  </si>
  <si>
    <t>The Mansman</t>
  </si>
  <si>
    <t>Quebeck</t>
  </si>
  <si>
    <t>Pure Rain</t>
  </si>
  <si>
    <t>Navy King</t>
  </si>
  <si>
    <t>Flycatcher</t>
  </si>
  <si>
    <t>Night Orb</t>
  </si>
  <si>
    <t>Windmill Road</t>
  </si>
  <si>
    <t>Miss Baturina</t>
  </si>
  <si>
    <t>Starworthy</t>
  </si>
  <si>
    <t>Team America</t>
  </si>
  <si>
    <t>Sheva</t>
  </si>
  <si>
    <t>Liberty State</t>
  </si>
  <si>
    <t>Our Anaconda</t>
  </si>
  <si>
    <t>Release Le Missile</t>
  </si>
  <si>
    <t>Light of Rose</t>
  </si>
  <si>
    <t>Canny Hell</t>
  </si>
  <si>
    <t>Royalz</t>
  </si>
  <si>
    <t>Cicada</t>
  </si>
  <si>
    <t>Dimitrov</t>
  </si>
  <si>
    <t>Planet Mars</t>
  </si>
  <si>
    <t>Alma Rouge</t>
  </si>
  <si>
    <t>Jenniferance</t>
  </si>
  <si>
    <t>Esra</t>
  </si>
  <si>
    <t>Dyecast Missile</t>
  </si>
  <si>
    <t>Imapagethree Girl</t>
  </si>
  <si>
    <t>Fire Star</t>
  </si>
  <si>
    <t>Prophet An Loss</t>
  </si>
  <si>
    <t>Tsarina Chaos</t>
  </si>
  <si>
    <t>Pushy</t>
  </si>
  <si>
    <t>Skoozi Yes</t>
  </si>
  <si>
    <t xml:space="preserve">Manhattan's </t>
  </si>
  <si>
    <t>Major Lazer</t>
  </si>
  <si>
    <t>In the Picture</t>
  </si>
  <si>
    <t>Hayaku</t>
  </si>
  <si>
    <t>Unreachable</t>
  </si>
  <si>
    <t>Noisy Boy</t>
  </si>
  <si>
    <t>Bella Ace</t>
  </si>
  <si>
    <t>Alvina's Luck</t>
  </si>
  <si>
    <t>Burj Emperor</t>
  </si>
  <si>
    <t>Probate</t>
  </si>
  <si>
    <t>Pearl Crescent</t>
  </si>
  <si>
    <t>Special Dancer</t>
  </si>
  <si>
    <t>Pharari</t>
  </si>
  <si>
    <t>Carrazana</t>
  </si>
  <si>
    <t>Nearing Liberty</t>
  </si>
  <si>
    <t>Wolfy</t>
  </si>
  <si>
    <t>Impulsivity</t>
  </si>
  <si>
    <t>Moravia</t>
  </si>
  <si>
    <t>Quality Miss</t>
  </si>
  <si>
    <t>Miss Couver</t>
  </si>
  <si>
    <t>Relentless Ruby</t>
  </si>
  <si>
    <t>Stylish</t>
  </si>
  <si>
    <t>Pivot City</t>
  </si>
  <si>
    <t>Enna's Dream</t>
  </si>
  <si>
    <t>Mad Max</t>
  </si>
  <si>
    <t>Shinjuku</t>
  </si>
  <si>
    <t>Lucky Day</t>
  </si>
  <si>
    <t>Showboat</t>
  </si>
  <si>
    <t>Tuncurry</t>
  </si>
  <si>
    <t>3RD</t>
  </si>
  <si>
    <t>Lounerse</t>
  </si>
  <si>
    <t>War Machine</t>
  </si>
  <si>
    <t>King of Fighters</t>
  </si>
  <si>
    <t>Frankfurt</t>
  </si>
  <si>
    <t>Wecansay Dun</t>
  </si>
  <si>
    <t>My Shalom</t>
  </si>
  <si>
    <t>Disney Castle</t>
  </si>
  <si>
    <t>Suigetsu</t>
  </si>
  <si>
    <t>Kerang</t>
  </si>
  <si>
    <t>Callsign Charlie</t>
  </si>
  <si>
    <t>Guerrera</t>
  </si>
  <si>
    <t>Tinwag</t>
  </si>
  <si>
    <t>Shelly's Ace</t>
  </si>
  <si>
    <t>Promising Prospect</t>
  </si>
  <si>
    <t>Englewood</t>
  </si>
  <si>
    <t>Manwe</t>
  </si>
  <si>
    <t>First Landing</t>
  </si>
  <si>
    <t>Cool and Calm</t>
  </si>
  <si>
    <t>Willinga Extreme</t>
  </si>
  <si>
    <t>Lang Park</t>
  </si>
  <si>
    <t>Deep Secret</t>
  </si>
  <si>
    <t>Exotics F4 Seymour</t>
  </si>
  <si>
    <t>Dear Prudence</t>
  </si>
  <si>
    <t>Petit Manhattan</t>
  </si>
  <si>
    <t>Chester Le Street</t>
  </si>
  <si>
    <t xml:space="preserve">Just Imagine If </t>
  </si>
  <si>
    <t>Mahindra</t>
  </si>
  <si>
    <t>College Farm</t>
  </si>
  <si>
    <t>Whistlefield</t>
  </si>
  <si>
    <t>Power Beau</t>
  </si>
  <si>
    <t>Big Shot Legend</t>
  </si>
  <si>
    <t>Austmarr</t>
  </si>
  <si>
    <t>You'vebeenswindled</t>
  </si>
  <si>
    <t>Artistic Genius</t>
  </si>
  <si>
    <t>Vain Esprit</t>
  </si>
  <si>
    <t>Giving Delight</t>
  </si>
  <si>
    <t>Ensign Parker</t>
  </si>
  <si>
    <t>Little Basheba</t>
  </si>
  <si>
    <t>Good Medicine</t>
  </si>
  <si>
    <t>Smuggler's Angel</t>
  </si>
  <si>
    <t>Arthur the Great</t>
  </si>
  <si>
    <t>Just Watch Me</t>
  </si>
  <si>
    <t>Lost</t>
  </si>
  <si>
    <t>Ravenclaw</t>
  </si>
  <si>
    <t>Lady Bollinger</t>
  </si>
  <si>
    <t>Served Cold</t>
  </si>
  <si>
    <t>Think Baby</t>
  </si>
  <si>
    <t>Pre Eminence</t>
  </si>
  <si>
    <t>Mr Saxabeat</t>
  </si>
  <si>
    <t xml:space="preserve">ClinicalyIncorrect </t>
  </si>
  <si>
    <t>Goldie</t>
  </si>
  <si>
    <t>Not in Doubt</t>
  </si>
  <si>
    <t>Fulmen</t>
  </si>
  <si>
    <t>Blooming Edge</t>
  </si>
  <si>
    <t>Splash Back</t>
  </si>
  <si>
    <t>Roguery</t>
  </si>
  <si>
    <t>Colleano</t>
  </si>
  <si>
    <t>Primo</t>
  </si>
  <si>
    <t>Rapido</t>
  </si>
  <si>
    <t>Countyourblessings</t>
  </si>
  <si>
    <t xml:space="preserve">Grinzinger Ace </t>
  </si>
  <si>
    <t>About to Happen</t>
  </si>
  <si>
    <t>Moesha</t>
  </si>
  <si>
    <t>Sure Thing</t>
  </si>
  <si>
    <t>Jeruca Star</t>
  </si>
  <si>
    <t>The Way we Were</t>
  </si>
  <si>
    <t>Brave Miss</t>
  </si>
  <si>
    <t>Green Park</t>
  </si>
  <si>
    <t>Mickio</t>
  </si>
  <si>
    <t>Yototsu</t>
  </si>
  <si>
    <t>Divus Romulus</t>
  </si>
  <si>
    <t>Hypeman</t>
  </si>
  <si>
    <t>Klassik Sistine</t>
  </si>
  <si>
    <t>Villasaurus</t>
  </si>
  <si>
    <t>Xidaki</t>
  </si>
  <si>
    <t>Superstitious</t>
  </si>
  <si>
    <t>Kamchatka</t>
  </si>
  <si>
    <t>You Oughta Know</t>
  </si>
  <si>
    <t>Shadowen</t>
  </si>
  <si>
    <t>Delta's Gold</t>
  </si>
  <si>
    <t>Torie's Rose</t>
  </si>
  <si>
    <t>Alot a Lip</t>
  </si>
  <si>
    <t>Just Joan</t>
  </si>
  <si>
    <t>My Heart</t>
  </si>
  <si>
    <t>Viva La War</t>
  </si>
  <si>
    <t>I'm Alpha</t>
  </si>
  <si>
    <t>Free as the Wind</t>
  </si>
  <si>
    <t>Alia Asahi</t>
  </si>
  <si>
    <t>Blown Away</t>
  </si>
  <si>
    <t>Justified at Last</t>
  </si>
  <si>
    <t>Dashing Donkey</t>
  </si>
  <si>
    <t>Key Legend</t>
  </si>
  <si>
    <t>Wild Flash</t>
  </si>
  <si>
    <t>President Victory</t>
  </si>
  <si>
    <t>Morryl Moral</t>
  </si>
  <si>
    <t>Quin/Morryl/Ken</t>
  </si>
  <si>
    <t>Starboard</t>
  </si>
  <si>
    <t>Diamond Lucy</t>
  </si>
  <si>
    <t>Miss Bayles</t>
  </si>
  <si>
    <t>Champion Method</t>
  </si>
  <si>
    <t>Everett</t>
  </si>
  <si>
    <t>Basilinna</t>
  </si>
  <si>
    <t>Zuri Miss</t>
  </si>
  <si>
    <t>Hotfoot Performer</t>
  </si>
  <si>
    <t>Chihuahua</t>
  </si>
  <si>
    <t>Renoir</t>
  </si>
  <si>
    <t>Atomic Forty Seven</t>
  </si>
  <si>
    <t>More Szylak</t>
  </si>
  <si>
    <t>Mawhera</t>
  </si>
  <si>
    <t>Another You</t>
  </si>
  <si>
    <t>Kowhai</t>
  </si>
  <si>
    <t>Doradus</t>
  </si>
  <si>
    <t>Groundrush</t>
  </si>
  <si>
    <t>Grand Larceny</t>
  </si>
  <si>
    <t>After Sunset</t>
  </si>
  <si>
    <t>Zente Dancer</t>
  </si>
  <si>
    <t>Jinsoku</t>
  </si>
  <si>
    <t>Missile Maiden</t>
  </si>
  <si>
    <t>Over You Pop</t>
  </si>
  <si>
    <t>Grey Ice</t>
  </si>
  <si>
    <t>Panic</t>
  </si>
  <si>
    <t>Shock</t>
  </si>
  <si>
    <t>Elouyou</t>
  </si>
  <si>
    <t>Crumpets</t>
  </si>
  <si>
    <t>Paragraph</t>
  </si>
  <si>
    <t xml:space="preserve">Ti Tree Lad </t>
  </si>
  <si>
    <t>Investment</t>
  </si>
  <si>
    <t>Dusk over Dubai</t>
  </si>
  <si>
    <t>Excess</t>
  </si>
  <si>
    <t>Quin Excess/Indian Jewel</t>
  </si>
  <si>
    <t>Superior Zara</t>
  </si>
  <si>
    <t>Time for Gold</t>
  </si>
  <si>
    <t>Noble One</t>
  </si>
  <si>
    <t>Life of Tree</t>
  </si>
  <si>
    <t>Arsenale</t>
  </si>
  <si>
    <t>Medatsu</t>
  </si>
  <si>
    <t>Flying Molly</t>
  </si>
  <si>
    <t>Hollywood Ace</t>
  </si>
  <si>
    <t>Rich Champagne</t>
  </si>
  <si>
    <t>Cape Doctor</t>
  </si>
  <si>
    <t>Headley Grange</t>
  </si>
  <si>
    <t>Universal Harmony</t>
  </si>
  <si>
    <t>Olivia's Scandal</t>
  </si>
  <si>
    <t>Barker</t>
  </si>
  <si>
    <t>Costa Smeralda</t>
  </si>
  <si>
    <t>Dark Halo</t>
  </si>
  <si>
    <t>Frottoir</t>
  </si>
  <si>
    <t>Establish</t>
  </si>
  <si>
    <t>Gecko Coin</t>
  </si>
  <si>
    <t>Ms Reeves</t>
  </si>
  <si>
    <t>Martini Mumma</t>
  </si>
  <si>
    <t>Lady Tassort</t>
  </si>
  <si>
    <t>Scampi</t>
  </si>
  <si>
    <t>Battle of Vienna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</si>
</sst>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0.0"/>
    <numFmt numFmtId="166" formatCode="0.0000000"/>
    <numFmt numFmtId="167" formatCode="[$-F800]dddd\,\ mmmm\ dd\,\ yyyy"/>
    <numFmt numFmtId="168" formatCode="&quot;$&quot;#,##0.00"/>
    <numFmt numFmtId="169" formatCode="0.0000"/>
    <numFmt numFmtId="170" formatCode="[$-C09]dd\-mmm\-yy;@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11" fillId="0" borderId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7" fillId="0" borderId="0"/>
    <xf numFmtId="164" fontId="16" fillId="0" borderId="0" applyFont="0" applyFill="0" applyBorder="0" applyAlignment="0" applyProtection="0"/>
  </cellStyleXfs>
  <cellXfs count="243">
    <xf numFmtId="0" fontId="0" fillId="0" borderId="0" xfId="0"/>
    <xf numFmtId="0" fontId="12" fillId="2" borderId="1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3" xfId="1" applyFont="1" applyFill="1" applyBorder="1" applyAlignment="1">
      <alignment horizontal="center" vertical="center"/>
    </xf>
    <xf numFmtId="0" fontId="12" fillId="2" borderId="5" xfId="1" applyFont="1" applyFill="1" applyBorder="1" applyAlignment="1">
      <alignment horizontal="center" vertical="center"/>
    </xf>
    <xf numFmtId="0" fontId="12" fillId="2" borderId="0" xfId="1" applyFont="1" applyFill="1" applyAlignment="1">
      <alignment horizontal="center" vertical="center"/>
    </xf>
    <xf numFmtId="0" fontId="12" fillId="2" borderId="6" xfId="1" applyFont="1" applyFill="1" applyBorder="1" applyAlignment="1">
      <alignment horizontal="center" vertical="center"/>
    </xf>
    <xf numFmtId="0" fontId="11" fillId="0" borderId="6" xfId="1" applyBorder="1" applyAlignment="1">
      <alignment horizontal="center" vertical="center"/>
    </xf>
    <xf numFmtId="0" fontId="11" fillId="0" borderId="0" xfId="1" applyAlignment="1">
      <alignment horizontal="center"/>
    </xf>
    <xf numFmtId="0" fontId="11" fillId="0" borderId="0" xfId="1"/>
    <xf numFmtId="0" fontId="13" fillId="4" borderId="10" xfId="1" applyFont="1" applyFill="1" applyBorder="1" applyAlignment="1">
      <alignment horizontal="left"/>
    </xf>
    <xf numFmtId="0" fontId="13" fillId="5" borderId="11" xfId="1" applyFont="1" applyFill="1" applyBorder="1" applyAlignment="1">
      <alignment horizontal="center"/>
    </xf>
    <xf numFmtId="0" fontId="13" fillId="4" borderId="11" xfId="1" applyFont="1" applyFill="1" applyBorder="1" applyAlignment="1">
      <alignment horizontal="center"/>
    </xf>
    <xf numFmtId="0" fontId="13" fillId="5" borderId="4" xfId="1" applyFont="1" applyFill="1" applyBorder="1" applyAlignment="1">
      <alignment horizontal="center" vertical="center"/>
    </xf>
    <xf numFmtId="0" fontId="13" fillId="4" borderId="12" xfId="1" applyFont="1" applyFill="1" applyBorder="1" applyAlignment="1">
      <alignment horizontal="center" vertical="center"/>
    </xf>
    <xf numFmtId="0" fontId="11" fillId="6" borderId="13" xfId="1" applyFill="1" applyBorder="1" applyAlignment="1">
      <alignment horizontal="center"/>
    </xf>
    <xf numFmtId="165" fontId="11" fillId="0" borderId="0" xfId="1" applyNumberFormat="1" applyAlignment="1">
      <alignment horizontal="center"/>
    </xf>
    <xf numFmtId="165" fontId="11" fillId="0" borderId="6" xfId="1" applyNumberFormat="1" applyBorder="1" applyAlignment="1">
      <alignment horizontal="center"/>
    </xf>
    <xf numFmtId="165" fontId="11" fillId="0" borderId="6" xfId="1" applyNumberFormat="1" applyBorder="1" applyAlignment="1">
      <alignment horizontal="center" vertical="center"/>
    </xf>
    <xf numFmtId="0" fontId="11" fillId="0" borderId="6" xfId="1" applyBorder="1" applyAlignment="1">
      <alignment horizontal="center"/>
    </xf>
    <xf numFmtId="0" fontId="13" fillId="4" borderId="14" xfId="1" applyFont="1" applyFill="1" applyBorder="1" applyAlignment="1">
      <alignment horizontal="left"/>
    </xf>
    <xf numFmtId="0" fontId="13" fillId="5" borderId="15" xfId="1" applyFont="1" applyFill="1" applyBorder="1" applyAlignment="1">
      <alignment horizontal="center"/>
    </xf>
    <xf numFmtId="0" fontId="13" fillId="4" borderId="15" xfId="1" applyFont="1" applyFill="1" applyBorder="1" applyAlignment="1">
      <alignment horizontal="center"/>
    </xf>
    <xf numFmtId="0" fontId="13" fillId="5" borderId="16" xfId="1" applyFont="1" applyFill="1" applyBorder="1" applyAlignment="1">
      <alignment horizontal="center" vertical="center"/>
    </xf>
    <xf numFmtId="0" fontId="13" fillId="4" borderId="17" xfId="1" applyFont="1" applyFill="1" applyBorder="1" applyAlignment="1">
      <alignment horizontal="center" vertical="center"/>
    </xf>
    <xf numFmtId="0" fontId="11" fillId="6" borderId="18" xfId="1" applyFill="1" applyBorder="1" applyAlignment="1">
      <alignment horizontal="center"/>
    </xf>
    <xf numFmtId="0" fontId="11" fillId="0" borderId="15" xfId="1" applyBorder="1" applyAlignment="1">
      <alignment horizontal="center"/>
    </xf>
    <xf numFmtId="0" fontId="13" fillId="5" borderId="11" xfId="1" applyFont="1" applyFill="1" applyBorder="1" applyAlignment="1">
      <alignment horizontal="center" vertical="center"/>
    </xf>
    <xf numFmtId="0" fontId="13" fillId="4" borderId="19" xfId="1" applyFont="1" applyFill="1" applyBorder="1" applyAlignment="1">
      <alignment horizontal="center" vertical="center"/>
    </xf>
    <xf numFmtId="0" fontId="11" fillId="6" borderId="20" xfId="1" applyFill="1" applyBorder="1" applyAlignment="1">
      <alignment horizontal="center"/>
    </xf>
    <xf numFmtId="0" fontId="13" fillId="5" borderId="15" xfId="1" applyFont="1" applyFill="1" applyBorder="1" applyAlignment="1">
      <alignment horizontal="center" vertical="center"/>
    </xf>
    <xf numFmtId="0" fontId="13" fillId="4" borderId="6" xfId="1" applyFont="1" applyFill="1" applyBorder="1" applyAlignment="1">
      <alignment horizontal="center" vertical="center"/>
    </xf>
    <xf numFmtId="0" fontId="11" fillId="6" borderId="21" xfId="1" applyFill="1" applyBorder="1" applyAlignment="1">
      <alignment horizontal="center"/>
    </xf>
    <xf numFmtId="0" fontId="11" fillId="0" borderId="4" xfId="1" applyBorder="1" applyAlignment="1">
      <alignment horizontal="right"/>
    </xf>
    <xf numFmtId="0" fontId="11" fillId="0" borderId="4" xfId="1" applyBorder="1"/>
    <xf numFmtId="0" fontId="11" fillId="0" borderId="4" xfId="1" applyBorder="1" applyAlignment="1">
      <alignment horizontal="center" vertical="center"/>
    </xf>
    <xf numFmtId="0" fontId="11" fillId="0" borderId="4" xfId="1" applyBorder="1" applyAlignment="1">
      <alignment horizontal="center"/>
    </xf>
    <xf numFmtId="9" fontId="0" fillId="0" borderId="4" xfId="2" applyFont="1" applyBorder="1"/>
    <xf numFmtId="0" fontId="14" fillId="4" borderId="10" xfId="1" applyFont="1" applyFill="1" applyBorder="1" applyAlignment="1">
      <alignment horizontal="left"/>
    </xf>
    <xf numFmtId="0" fontId="11" fillId="6" borderId="6" xfId="1" applyFill="1" applyBorder="1" applyAlignment="1">
      <alignment horizontal="center" vertical="center"/>
    </xf>
    <xf numFmtId="0" fontId="11" fillId="6" borderId="0" xfId="1" applyFill="1" applyAlignment="1">
      <alignment horizontal="center"/>
    </xf>
    <xf numFmtId="0" fontId="11" fillId="6" borderId="22" xfId="1" applyFill="1" applyBorder="1" applyAlignment="1">
      <alignment horizontal="center"/>
    </xf>
    <xf numFmtId="165" fontId="11" fillId="6" borderId="6" xfId="1" applyNumberFormat="1" applyFill="1" applyBorder="1" applyAlignment="1">
      <alignment horizontal="center" vertical="center"/>
    </xf>
    <xf numFmtId="165" fontId="11" fillId="0" borderId="0" xfId="1" applyNumberFormat="1"/>
    <xf numFmtId="0" fontId="11" fillId="5" borderId="4" xfId="1" applyFill="1" applyBorder="1"/>
    <xf numFmtId="0" fontId="13" fillId="5" borderId="12" xfId="1" applyFont="1" applyFill="1" applyBorder="1" applyAlignment="1">
      <alignment horizontal="center" vertical="center"/>
    </xf>
    <xf numFmtId="0" fontId="13" fillId="4" borderId="4" xfId="1" applyFont="1" applyFill="1" applyBorder="1" applyAlignment="1">
      <alignment horizontal="center" vertical="center"/>
    </xf>
    <xf numFmtId="0" fontId="11" fillId="0" borderId="16" xfId="1" applyBorder="1" applyAlignment="1">
      <alignment horizontal="right" vertical="center"/>
    </xf>
    <xf numFmtId="0" fontId="11" fillId="0" borderId="23" xfId="1" applyBorder="1" applyAlignment="1">
      <alignment horizontal="right" vertical="center"/>
    </xf>
    <xf numFmtId="0" fontId="11" fillId="0" borderId="24" xfId="1" applyBorder="1" applyAlignment="1">
      <alignment horizontal="right" vertical="center"/>
    </xf>
    <xf numFmtId="0" fontId="11" fillId="0" borderId="24" xfId="1" applyBorder="1" applyAlignment="1">
      <alignment horizontal="center"/>
    </xf>
    <xf numFmtId="0" fontId="11" fillId="0" borderId="11" xfId="1" applyBorder="1" applyAlignment="1">
      <alignment horizontal="right" vertical="center"/>
    </xf>
    <xf numFmtId="9" fontId="0" fillId="0" borderId="25" xfId="2" applyFont="1" applyBorder="1" applyAlignment="1">
      <alignment horizontal="right" vertical="center"/>
    </xf>
    <xf numFmtId="0" fontId="13" fillId="5" borderId="19" xfId="1" applyFont="1" applyFill="1" applyBorder="1" applyAlignment="1">
      <alignment horizontal="center" vertical="center"/>
    </xf>
    <xf numFmtId="0" fontId="13" fillId="5" borderId="4" xfId="1" applyFont="1" applyFill="1" applyBorder="1" applyAlignment="1">
      <alignment horizontal="center"/>
    </xf>
    <xf numFmtId="0" fontId="13" fillId="4" borderId="4" xfId="1" applyFont="1" applyFill="1" applyBorder="1" applyAlignment="1">
      <alignment horizontal="center"/>
    </xf>
    <xf numFmtId="0" fontId="11" fillId="5" borderId="0" xfId="1" applyFill="1"/>
    <xf numFmtId="0" fontId="11" fillId="4" borderId="4" xfId="1" applyFill="1" applyBorder="1"/>
    <xf numFmtId="2" fontId="11" fillId="0" borderId="4" xfId="1" applyNumberFormat="1" applyBorder="1"/>
    <xf numFmtId="2" fontId="11" fillId="0" borderId="4" xfId="1" applyNumberFormat="1" applyBorder="1" applyAlignment="1">
      <alignment horizontal="center"/>
    </xf>
    <xf numFmtId="165" fontId="11" fillId="6" borderId="0" xfId="1" applyNumberFormat="1" applyFill="1" applyAlignment="1">
      <alignment horizontal="center" vertical="center"/>
    </xf>
    <xf numFmtId="165" fontId="11" fillId="0" borderId="24" xfId="1" applyNumberFormat="1" applyBorder="1" applyAlignment="1">
      <alignment horizontal="center"/>
    </xf>
    <xf numFmtId="2" fontId="11" fillId="0" borderId="0" xfId="1" applyNumberFormat="1" applyAlignment="1">
      <alignment horizontal="center"/>
    </xf>
    <xf numFmtId="2" fontId="11" fillId="6" borderId="6" xfId="1" applyNumberFormat="1" applyFill="1" applyBorder="1" applyAlignment="1">
      <alignment horizontal="center" vertical="center"/>
    </xf>
    <xf numFmtId="2" fontId="11" fillId="0" borderId="0" xfId="1" applyNumberFormat="1"/>
    <xf numFmtId="2" fontId="11" fillId="0" borderId="6" xfId="1" applyNumberFormat="1" applyBorder="1" applyAlignment="1">
      <alignment horizontal="center" vertical="center"/>
    </xf>
    <xf numFmtId="166" fontId="11" fillId="0" borderId="0" xfId="1" applyNumberFormat="1"/>
    <xf numFmtId="0" fontId="13" fillId="4" borderId="11" xfId="1" quotePrefix="1" applyFont="1" applyFill="1" applyBorder="1" applyAlignment="1">
      <alignment horizontal="center"/>
    </xf>
    <xf numFmtId="0" fontId="13" fillId="4" borderId="26" xfId="1" applyFont="1" applyFill="1" applyBorder="1" applyAlignment="1">
      <alignment horizontal="left"/>
    </xf>
    <xf numFmtId="0" fontId="13" fillId="5" borderId="27" xfId="1" applyFont="1" applyFill="1" applyBorder="1" applyAlignment="1">
      <alignment horizontal="center"/>
    </xf>
    <xf numFmtId="0" fontId="13" fillId="5" borderId="28" xfId="1" applyFont="1" applyFill="1" applyBorder="1" applyAlignment="1">
      <alignment horizontal="center" vertical="center"/>
    </xf>
    <xf numFmtId="0" fontId="13" fillId="4" borderId="27" xfId="1" applyFont="1" applyFill="1" applyBorder="1" applyAlignment="1">
      <alignment horizontal="center" vertical="center"/>
    </xf>
    <xf numFmtId="0" fontId="13" fillId="4" borderId="27" xfId="1" applyFont="1" applyFill="1" applyBorder="1" applyAlignment="1">
      <alignment horizontal="center"/>
    </xf>
    <xf numFmtId="2" fontId="13" fillId="4" borderId="11" xfId="1" quotePrefix="1" applyNumberFormat="1" applyFont="1" applyFill="1" applyBorder="1" applyAlignment="1">
      <alignment horizontal="center"/>
    </xf>
    <xf numFmtId="16" fontId="13" fillId="4" borderId="11" xfId="1" quotePrefix="1" applyNumberFormat="1" applyFont="1" applyFill="1" applyBorder="1" applyAlignment="1">
      <alignment horizontal="center"/>
    </xf>
    <xf numFmtId="0" fontId="11" fillId="0" borderId="24" xfId="1" applyBorder="1" applyAlignment="1">
      <alignment horizontal="center" vertical="center"/>
    </xf>
    <xf numFmtId="0" fontId="11" fillId="0" borderId="19" xfId="1" applyBorder="1" applyAlignment="1">
      <alignment horizontal="center" vertical="center"/>
    </xf>
    <xf numFmtId="0" fontId="11" fillId="0" borderId="25" xfId="1" applyBorder="1" applyAlignment="1">
      <alignment horizontal="center" vertical="center"/>
    </xf>
    <xf numFmtId="0" fontId="11" fillId="0" borderId="0" xfId="1" applyAlignment="1">
      <alignment horizontal="center" vertical="center"/>
    </xf>
    <xf numFmtId="2" fontId="11" fillId="0" borderId="0" xfId="1" applyNumberFormat="1" applyAlignment="1">
      <alignment vertical="center"/>
    </xf>
    <xf numFmtId="0" fontId="11" fillId="0" borderId="0" xfId="1" applyAlignment="1">
      <alignment vertical="center"/>
    </xf>
    <xf numFmtId="2" fontId="11" fillId="0" borderId="4" xfId="1" applyNumberFormat="1" applyBorder="1" applyAlignment="1">
      <alignment vertical="center"/>
    </xf>
    <xf numFmtId="14" fontId="13" fillId="5" borderId="4" xfId="1" applyNumberFormat="1" applyFont="1" applyFill="1" applyBorder="1" applyAlignment="1">
      <alignment horizontal="center"/>
    </xf>
    <xf numFmtId="0" fontId="13" fillId="4" borderId="11" xfId="1" applyFont="1" applyFill="1" applyBorder="1" applyAlignment="1">
      <alignment horizontal="center" vertical="center"/>
    </xf>
    <xf numFmtId="0" fontId="12" fillId="2" borderId="31" xfId="1" applyFont="1" applyFill="1" applyBorder="1" applyAlignment="1">
      <alignment horizontal="center" vertical="center"/>
    </xf>
    <xf numFmtId="0" fontId="12" fillId="2" borderId="32" xfId="1" applyFont="1" applyFill="1" applyBorder="1" applyAlignment="1">
      <alignment horizontal="center" vertical="center"/>
    </xf>
    <xf numFmtId="0" fontId="12" fillId="2" borderId="33" xfId="1" applyFont="1" applyFill="1" applyBorder="1" applyAlignment="1">
      <alignment horizontal="center" vertical="center"/>
    </xf>
    <xf numFmtId="167" fontId="13" fillId="5" borderId="11" xfId="1" applyNumberFormat="1" applyFont="1" applyFill="1" applyBorder="1" applyAlignment="1">
      <alignment horizontal="center"/>
    </xf>
    <xf numFmtId="0" fontId="13" fillId="4" borderId="25" xfId="1" applyFont="1" applyFill="1" applyBorder="1" applyAlignment="1">
      <alignment horizontal="center"/>
    </xf>
    <xf numFmtId="0" fontId="13" fillId="4" borderId="24" xfId="1" applyFont="1" applyFill="1" applyBorder="1" applyAlignment="1">
      <alignment horizontal="center"/>
    </xf>
    <xf numFmtId="0" fontId="13" fillId="4" borderId="30" xfId="1" applyFont="1" applyFill="1" applyBorder="1" applyAlignment="1">
      <alignment horizontal="center"/>
    </xf>
    <xf numFmtId="0" fontId="12" fillId="2" borderId="32" xfId="4" applyFont="1" applyFill="1" applyBorder="1" applyAlignment="1">
      <alignment horizontal="center" vertical="center"/>
    </xf>
    <xf numFmtId="0" fontId="12" fillId="2" borderId="33" xfId="4" applyFont="1" applyFill="1" applyBorder="1" applyAlignment="1">
      <alignment horizontal="center" vertical="center"/>
    </xf>
    <xf numFmtId="0" fontId="12" fillId="2" borderId="0" xfId="4" applyFont="1" applyFill="1" applyAlignment="1">
      <alignment horizontal="center" vertical="center"/>
    </xf>
    <xf numFmtId="0" fontId="10" fillId="0" borderId="0" xfId="4"/>
    <xf numFmtId="0" fontId="13" fillId="4" borderId="25" xfId="4" applyFont="1" applyFill="1" applyBorder="1" applyAlignment="1">
      <alignment horizontal="left"/>
    </xf>
    <xf numFmtId="0" fontId="13" fillId="5" borderId="11" xfId="4" applyFont="1" applyFill="1" applyBorder="1" applyAlignment="1">
      <alignment horizontal="center"/>
    </xf>
    <xf numFmtId="0" fontId="13" fillId="4" borderId="11" xfId="4" applyFont="1" applyFill="1" applyBorder="1" applyAlignment="1">
      <alignment horizontal="center"/>
    </xf>
    <xf numFmtId="0" fontId="13" fillId="4" borderId="19" xfId="4" applyFont="1" applyFill="1" applyBorder="1" applyAlignment="1">
      <alignment horizontal="center" vertical="center"/>
    </xf>
    <xf numFmtId="0" fontId="13" fillId="5" borderId="19" xfId="4" applyFont="1" applyFill="1" applyBorder="1" applyAlignment="1">
      <alignment horizontal="center" vertical="center"/>
    </xf>
    <xf numFmtId="0" fontId="13" fillId="4" borderId="11" xfId="4" applyFont="1" applyFill="1" applyBorder="1" applyAlignment="1">
      <alignment horizontal="center" vertical="center"/>
    </xf>
    <xf numFmtId="0" fontId="10" fillId="6" borderId="20" xfId="4" applyFill="1" applyBorder="1" applyAlignment="1">
      <alignment horizontal="center"/>
    </xf>
    <xf numFmtId="165" fontId="10" fillId="0" borderId="6" xfId="4" applyNumberFormat="1" applyBorder="1" applyAlignment="1">
      <alignment horizontal="center"/>
    </xf>
    <xf numFmtId="0" fontId="13" fillId="4" borderId="12" xfId="4" applyFont="1" applyFill="1" applyBorder="1" applyAlignment="1">
      <alignment horizontal="center" vertical="center"/>
    </xf>
    <xf numFmtId="0" fontId="13" fillId="4" borderId="4" xfId="4" applyFont="1" applyFill="1" applyBorder="1" applyAlignment="1">
      <alignment horizontal="center" vertical="center"/>
    </xf>
    <xf numFmtId="0" fontId="10" fillId="6" borderId="13" xfId="4" applyFill="1" applyBorder="1" applyAlignment="1">
      <alignment horizontal="center"/>
    </xf>
    <xf numFmtId="0" fontId="10" fillId="0" borderId="6" xfId="4" applyBorder="1" applyAlignment="1">
      <alignment horizontal="center"/>
    </xf>
    <xf numFmtId="0" fontId="10" fillId="0" borderId="0" xfId="4" applyAlignment="1">
      <alignment horizontal="center"/>
    </xf>
    <xf numFmtId="0" fontId="10" fillId="0" borderId="15" xfId="4" applyBorder="1" applyAlignment="1">
      <alignment horizontal="center"/>
    </xf>
    <xf numFmtId="0" fontId="13" fillId="4" borderId="24" xfId="4" applyFont="1" applyFill="1" applyBorder="1" applyAlignment="1">
      <alignment horizontal="left"/>
    </xf>
    <xf numFmtId="0" fontId="13" fillId="5" borderId="15" xfId="4" applyFont="1" applyFill="1" applyBorder="1" applyAlignment="1">
      <alignment horizontal="center"/>
    </xf>
    <xf numFmtId="0" fontId="13" fillId="4" borderId="15" xfId="4" applyFont="1" applyFill="1" applyBorder="1" applyAlignment="1">
      <alignment horizontal="center"/>
    </xf>
    <xf numFmtId="0" fontId="13" fillId="4" borderId="30" xfId="4" applyFont="1" applyFill="1" applyBorder="1" applyAlignment="1">
      <alignment horizontal="left"/>
    </xf>
    <xf numFmtId="0" fontId="13" fillId="5" borderId="4" xfId="4" applyFont="1" applyFill="1" applyBorder="1" applyAlignment="1">
      <alignment horizontal="center"/>
    </xf>
    <xf numFmtId="0" fontId="13" fillId="4" borderId="4" xfId="4" applyFont="1" applyFill="1" applyBorder="1" applyAlignment="1">
      <alignment horizontal="center"/>
    </xf>
    <xf numFmtId="0" fontId="13" fillId="4" borderId="4" xfId="4" applyFont="1" applyFill="1" applyBorder="1" applyAlignment="1">
      <alignment horizontal="left"/>
    </xf>
    <xf numFmtId="0" fontId="10" fillId="6" borderId="0" xfId="4" applyFill="1" applyAlignment="1">
      <alignment horizontal="center"/>
    </xf>
    <xf numFmtId="0" fontId="10" fillId="6" borderId="22" xfId="4" applyFill="1" applyBorder="1" applyAlignment="1">
      <alignment horizontal="center"/>
    </xf>
    <xf numFmtId="0" fontId="10" fillId="5" borderId="4" xfId="4" applyFill="1" applyBorder="1"/>
    <xf numFmtId="0" fontId="10" fillId="5" borderId="0" xfId="4" applyFill="1"/>
    <xf numFmtId="0" fontId="10" fillId="4" borderId="4" xfId="4" applyFill="1" applyBorder="1"/>
    <xf numFmtId="0" fontId="9" fillId="0" borderId="0" xfId="1" applyFont="1" applyAlignment="1">
      <alignment horizontal="center"/>
    </xf>
    <xf numFmtId="0" fontId="9" fillId="0" borderId="0" xfId="1" applyFont="1"/>
    <xf numFmtId="0" fontId="9" fillId="0" borderId="4" xfId="1" applyFont="1" applyBorder="1" applyAlignment="1">
      <alignment horizontal="right"/>
    </xf>
    <xf numFmtId="0" fontId="9" fillId="0" borderId="4" xfId="1" applyFont="1" applyBorder="1" applyAlignment="1">
      <alignment horizontal="center"/>
    </xf>
    <xf numFmtId="0" fontId="9" fillId="0" borderId="12" xfId="1" applyFont="1" applyBorder="1" applyAlignment="1">
      <alignment horizontal="center" vertical="center"/>
    </xf>
    <xf numFmtId="0" fontId="9" fillId="0" borderId="29" xfId="1" applyFont="1" applyBorder="1" applyAlignment="1">
      <alignment horizontal="center" vertical="center"/>
    </xf>
    <xf numFmtId="0" fontId="9" fillId="0" borderId="30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9" fontId="9" fillId="0" borderId="24" xfId="3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9" fontId="9" fillId="0" borderId="11" xfId="3" applyFont="1" applyBorder="1" applyAlignment="1">
      <alignment horizontal="center" vertical="center"/>
    </xf>
    <xf numFmtId="0" fontId="9" fillId="0" borderId="0" xfId="1" applyFont="1" applyAlignment="1">
      <alignment vertical="center"/>
    </xf>
    <xf numFmtId="0" fontId="9" fillId="6" borderId="13" xfId="1" applyFont="1" applyFill="1" applyBorder="1" applyAlignment="1">
      <alignment horizontal="center"/>
    </xf>
    <xf numFmtId="9" fontId="9" fillId="0" borderId="4" xfId="3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15" xfId="1" applyFont="1" applyBorder="1" applyAlignment="1">
      <alignment horizontal="right" vertical="center"/>
    </xf>
    <xf numFmtId="0" fontId="9" fillId="0" borderId="4" xfId="1" applyFont="1" applyBorder="1"/>
    <xf numFmtId="0" fontId="8" fillId="6" borderId="13" xfId="4" applyFont="1" applyFill="1" applyBorder="1" applyAlignment="1">
      <alignment horizontal="center"/>
    </xf>
    <xf numFmtId="0" fontId="13" fillId="5" borderId="4" xfId="4" applyFont="1" applyFill="1" applyBorder="1" applyAlignment="1">
      <alignment horizontal="center" vertical="center"/>
    </xf>
    <xf numFmtId="2" fontId="13" fillId="4" borderId="12" xfId="4" applyNumberFormat="1" applyFont="1" applyFill="1" applyBorder="1" applyAlignment="1">
      <alignment horizontal="center" vertical="center"/>
    </xf>
    <xf numFmtId="2" fontId="10" fillId="0" borderId="0" xfId="4" applyNumberFormat="1" applyAlignment="1">
      <alignment horizontal="center"/>
    </xf>
    <xf numFmtId="0" fontId="7" fillId="0" borderId="0" xfId="6"/>
    <xf numFmtId="0" fontId="7" fillId="0" borderId="0" xfId="6" applyAlignment="1">
      <alignment wrapText="1"/>
    </xf>
    <xf numFmtId="22" fontId="7" fillId="0" borderId="0" xfId="6" applyNumberFormat="1"/>
    <xf numFmtId="0" fontId="6" fillId="0" borderId="0" xfId="4" applyFont="1"/>
    <xf numFmtId="0" fontId="0" fillId="0" borderId="0" xfId="0" applyAlignment="1">
      <alignment horizontal="center" vertical="center"/>
    </xf>
    <xf numFmtId="0" fontId="17" fillId="11" borderId="25" xfId="0" applyFont="1" applyFill="1" applyBorder="1" applyAlignment="1">
      <alignment horizontal="left"/>
    </xf>
    <xf numFmtId="169" fontId="0" fillId="0" borderId="0" xfId="0" applyNumberFormat="1" applyAlignment="1">
      <alignment horizontal="center" vertical="center"/>
    </xf>
    <xf numFmtId="169" fontId="0" fillId="0" borderId="0" xfId="0" applyNumberFormat="1"/>
    <xf numFmtId="170" fontId="10" fillId="0" borderId="0" xfId="4" applyNumberFormat="1"/>
    <xf numFmtId="0" fontId="12" fillId="2" borderId="51" xfId="4" applyFont="1" applyFill="1" applyBorder="1" applyAlignment="1">
      <alignment horizontal="center" vertical="center"/>
    </xf>
    <xf numFmtId="0" fontId="13" fillId="5" borderId="25" xfId="4" applyFont="1" applyFill="1" applyBorder="1" applyAlignment="1">
      <alignment horizontal="center"/>
    </xf>
    <xf numFmtId="0" fontId="13" fillId="4" borderId="52" xfId="4" applyFont="1" applyFill="1" applyBorder="1" applyAlignment="1">
      <alignment horizontal="center" vertical="center"/>
    </xf>
    <xf numFmtId="0" fontId="10" fillId="4" borderId="29" xfId="4" applyFill="1" applyBorder="1"/>
    <xf numFmtId="1" fontId="10" fillId="0" borderId="0" xfId="4" applyNumberForma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10" fillId="0" borderId="0" xfId="4" applyAlignment="1">
      <alignment horizontal="center" vertical="center"/>
    </xf>
    <xf numFmtId="168" fontId="10" fillId="0" borderId="0" xfId="4" applyNumberFormat="1" applyAlignment="1">
      <alignment horizontal="center" vertical="center"/>
    </xf>
    <xf numFmtId="0" fontId="4" fillId="6" borderId="13" xfId="4" applyFont="1" applyFill="1" applyBorder="1" applyAlignment="1">
      <alignment horizontal="center"/>
    </xf>
    <xf numFmtId="0" fontId="10" fillId="4" borderId="15" xfId="4" applyFill="1" applyBorder="1"/>
    <xf numFmtId="0" fontId="10" fillId="4" borderId="0" xfId="4" applyFill="1"/>
    <xf numFmtId="170" fontId="12" fillId="2" borderId="51" xfId="4" applyNumberFormat="1" applyFont="1" applyFill="1" applyBorder="1" applyAlignment="1">
      <alignment horizontal="center" vertical="center"/>
    </xf>
    <xf numFmtId="170" fontId="13" fillId="5" borderId="30" xfId="4" applyNumberFormat="1" applyFont="1" applyFill="1" applyBorder="1" applyAlignment="1">
      <alignment horizontal="center"/>
    </xf>
    <xf numFmtId="170" fontId="17" fillId="10" borderId="30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18" fillId="0" borderId="0" xfId="0" applyFont="1"/>
    <xf numFmtId="0" fontId="18" fillId="0" borderId="0" xfId="4" applyFont="1"/>
    <xf numFmtId="1" fontId="19" fillId="0" borderId="37" xfId="4" applyNumberFormat="1" applyFont="1" applyBorder="1" applyAlignment="1">
      <alignment horizontal="center" vertical="center"/>
    </xf>
    <xf numFmtId="168" fontId="19" fillId="8" borderId="4" xfId="7" applyNumberFormat="1" applyFont="1" applyFill="1" applyBorder="1" applyAlignment="1">
      <alignment horizontal="center" vertical="center"/>
    </xf>
    <xf numFmtId="168" fontId="19" fillId="8" borderId="37" xfId="7" applyNumberFormat="1" applyFont="1" applyFill="1" applyBorder="1" applyAlignment="1">
      <alignment horizontal="center" vertical="center"/>
    </xf>
    <xf numFmtId="0" fontId="19" fillId="7" borderId="43" xfId="4" applyFont="1" applyFill="1" applyBorder="1" applyAlignment="1">
      <alignment horizontal="center" vertical="center"/>
    </xf>
    <xf numFmtId="1" fontId="19" fillId="0" borderId="4" xfId="4" applyNumberFormat="1" applyFont="1" applyBorder="1" applyAlignment="1">
      <alignment horizontal="center" vertical="center"/>
    </xf>
    <xf numFmtId="168" fontId="19" fillId="0" borderId="4" xfId="4" applyNumberFormat="1" applyFont="1" applyBorder="1" applyAlignment="1">
      <alignment horizontal="center"/>
    </xf>
    <xf numFmtId="168" fontId="19" fillId="0" borderId="37" xfId="4" applyNumberFormat="1" applyFont="1" applyBorder="1" applyAlignment="1">
      <alignment horizontal="center"/>
    </xf>
    <xf numFmtId="9" fontId="19" fillId="0" borderId="39" xfId="5" applyFont="1" applyBorder="1" applyAlignment="1">
      <alignment horizontal="center" vertical="center"/>
    </xf>
    <xf numFmtId="168" fontId="19" fillId="0" borderId="27" xfId="4" applyNumberFormat="1" applyFont="1" applyBorder="1" applyAlignment="1">
      <alignment horizontal="center"/>
    </xf>
    <xf numFmtId="168" fontId="19" fillId="0" borderId="39" xfId="4" applyNumberFormat="1" applyFont="1" applyBorder="1" applyAlignment="1">
      <alignment horizontal="center"/>
    </xf>
    <xf numFmtId="0" fontId="19" fillId="7" borderId="44" xfId="4" applyFont="1" applyFill="1" applyBorder="1" applyAlignment="1">
      <alignment horizontal="center" vertical="center"/>
    </xf>
    <xf numFmtId="9" fontId="19" fillId="0" borderId="27" xfId="3" applyFont="1" applyBorder="1" applyAlignment="1">
      <alignment horizontal="center" vertical="center"/>
    </xf>
    <xf numFmtId="0" fontId="19" fillId="8" borderId="43" xfId="4" applyFont="1" applyFill="1" applyBorder="1" applyAlignment="1">
      <alignment horizontal="center" vertical="center"/>
    </xf>
    <xf numFmtId="0" fontId="19" fillId="8" borderId="4" xfId="4" applyFont="1" applyFill="1" applyBorder="1" applyAlignment="1">
      <alignment horizontal="center" vertical="center"/>
    </xf>
    <xf numFmtId="0" fontId="19" fillId="8" borderId="37" xfId="4" applyFont="1" applyFill="1" applyBorder="1" applyAlignment="1">
      <alignment horizontal="center" vertical="center"/>
    </xf>
    <xf numFmtId="0" fontId="19" fillId="0" borderId="4" xfId="4" applyFont="1" applyBorder="1" applyAlignment="1">
      <alignment horizontal="center" vertical="center"/>
    </xf>
    <xf numFmtId="9" fontId="19" fillId="0" borderId="4" xfId="3" applyFont="1" applyBorder="1" applyAlignment="1">
      <alignment horizontal="center" vertical="center"/>
    </xf>
    <xf numFmtId="2" fontId="19" fillId="0" borderId="37" xfId="4" applyNumberFormat="1" applyFont="1" applyBorder="1" applyAlignment="1">
      <alignment horizontal="center" vertical="center"/>
    </xf>
    <xf numFmtId="9" fontId="19" fillId="0" borderId="4" xfId="3" applyFont="1" applyFill="1" applyBorder="1" applyAlignment="1">
      <alignment horizontal="center" vertical="center"/>
    </xf>
    <xf numFmtId="0" fontId="19" fillId="7" borderId="43" xfId="4" applyFont="1" applyFill="1" applyBorder="1" applyAlignment="1">
      <alignment horizontal="center"/>
    </xf>
    <xf numFmtId="0" fontId="19" fillId="0" borderId="4" xfId="0" applyFont="1" applyBorder="1" applyAlignment="1">
      <alignment horizontal="center" vertical="center"/>
    </xf>
    <xf numFmtId="1" fontId="19" fillId="0" borderId="37" xfId="0" applyNumberFormat="1" applyFont="1" applyBorder="1" applyAlignment="1">
      <alignment horizontal="center" vertical="center"/>
    </xf>
    <xf numFmtId="0" fontId="19" fillId="7" borderId="44" xfId="4" applyFont="1" applyFill="1" applyBorder="1" applyAlignment="1">
      <alignment horizontal="center"/>
    </xf>
    <xf numFmtId="0" fontId="19" fillId="0" borderId="27" xfId="4" applyFont="1" applyBorder="1" applyAlignment="1">
      <alignment horizontal="center" vertical="center"/>
    </xf>
    <xf numFmtId="0" fontId="19" fillId="7" borderId="36" xfId="4" applyFont="1" applyFill="1" applyBorder="1" applyAlignment="1">
      <alignment horizontal="center" vertical="center"/>
    </xf>
    <xf numFmtId="0" fontId="19" fillId="7" borderId="14" xfId="4" applyFont="1" applyFill="1" applyBorder="1" applyAlignment="1">
      <alignment horizontal="center" vertical="center"/>
    </xf>
    <xf numFmtId="0" fontId="19" fillId="7" borderId="38" xfId="4" applyFont="1" applyFill="1" applyBorder="1" applyAlignment="1">
      <alignment horizontal="center" vertical="center"/>
    </xf>
    <xf numFmtId="0" fontId="3" fillId="0" borderId="0" xfId="4" applyFont="1"/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9" fontId="2" fillId="0" borderId="4" xfId="3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1" fillId="8" borderId="4" xfId="4" applyFont="1" applyFill="1" applyBorder="1" applyAlignment="1">
      <alignment horizontal="center" vertical="center"/>
    </xf>
    <xf numFmtId="0" fontId="21" fillId="8" borderId="4" xfId="4" applyFont="1" applyFill="1" applyBorder="1" applyAlignment="1">
      <alignment horizontal="left" vertical="center"/>
    </xf>
    <xf numFmtId="0" fontId="2" fillId="7" borderId="4" xfId="4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165" fontId="2" fillId="0" borderId="4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7" fillId="10" borderId="11" xfId="0" applyFont="1" applyFill="1" applyBorder="1" applyAlignment="1">
      <alignment horizontal="center"/>
    </xf>
    <xf numFmtId="14" fontId="13" fillId="5" borderId="11" xfId="4" applyNumberFormat="1" applyFont="1" applyFill="1" applyBorder="1" applyAlignment="1">
      <alignment horizontal="center"/>
    </xf>
    <xf numFmtId="165" fontId="10" fillId="0" borderId="0" xfId="4" applyNumberFormat="1" applyAlignment="1">
      <alignment horizontal="center" vertical="center"/>
    </xf>
    <xf numFmtId="0" fontId="13" fillId="5" borderId="11" xfId="4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2" fontId="10" fillId="0" borderId="0" xfId="4" applyNumberForma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4" applyFont="1" applyAlignment="1">
      <alignment horizontal="center" vertical="center"/>
    </xf>
    <xf numFmtId="165" fontId="13" fillId="4" borderId="12" xfId="4" applyNumberFormat="1" applyFont="1" applyFill="1" applyBorder="1" applyAlignment="1">
      <alignment horizontal="center" vertical="center"/>
    </xf>
    <xf numFmtId="165" fontId="13" fillId="5" borderId="4" xfId="4" applyNumberFormat="1" applyFont="1" applyFill="1" applyBorder="1" applyAlignment="1">
      <alignment horizontal="center" vertical="center"/>
    </xf>
    <xf numFmtId="170" fontId="17" fillId="10" borderId="25" xfId="0" applyNumberFormat="1" applyFont="1" applyFill="1" applyBorder="1" applyAlignment="1">
      <alignment horizontal="center"/>
    </xf>
    <xf numFmtId="170" fontId="13" fillId="5" borderId="30" xfId="4" applyNumberFormat="1" applyFont="1" applyFill="1" applyBorder="1" applyAlignment="1" applyProtection="1">
      <alignment horizontal="center"/>
      <protection locked="0"/>
    </xf>
    <xf numFmtId="167" fontId="12" fillId="3" borderId="7" xfId="1" applyNumberFormat="1" applyFont="1" applyFill="1" applyBorder="1" applyAlignment="1">
      <alignment horizontal="center" vertical="center"/>
    </xf>
    <xf numFmtId="167" fontId="12" fillId="3" borderId="8" xfId="1" applyNumberFormat="1" applyFont="1" applyFill="1" applyBorder="1" applyAlignment="1">
      <alignment horizontal="center" vertical="center"/>
    </xf>
    <xf numFmtId="167" fontId="12" fillId="3" borderId="9" xfId="1" applyNumberFormat="1" applyFont="1" applyFill="1" applyBorder="1" applyAlignment="1">
      <alignment horizontal="center" vertical="center"/>
    </xf>
    <xf numFmtId="0" fontId="12" fillId="3" borderId="8" xfId="1" applyFont="1" applyFill="1" applyBorder="1" applyAlignment="1">
      <alignment horizontal="center" vertical="center"/>
    </xf>
    <xf numFmtId="0" fontId="12" fillId="3" borderId="9" xfId="1" applyFont="1" applyFill="1" applyBorder="1" applyAlignment="1">
      <alignment horizontal="center" vertical="center"/>
    </xf>
    <xf numFmtId="0" fontId="20" fillId="9" borderId="40" xfId="4" applyFont="1" applyFill="1" applyBorder="1" applyAlignment="1">
      <alignment horizontal="center"/>
    </xf>
    <xf numFmtId="0" fontId="20" fillId="9" borderId="41" xfId="4" applyFont="1" applyFill="1" applyBorder="1" applyAlignment="1">
      <alignment horizontal="center"/>
    </xf>
    <xf numFmtId="0" fontId="20" fillId="9" borderId="42" xfId="4" applyFont="1" applyFill="1" applyBorder="1" applyAlignment="1">
      <alignment horizontal="center"/>
    </xf>
    <xf numFmtId="0" fontId="20" fillId="13" borderId="34" xfId="4" applyFont="1" applyFill="1" applyBorder="1" applyAlignment="1">
      <alignment horizontal="center"/>
    </xf>
    <xf numFmtId="0" fontId="20" fillId="13" borderId="35" xfId="4" applyFont="1" applyFill="1" applyBorder="1" applyAlignment="1">
      <alignment horizontal="center"/>
    </xf>
    <xf numFmtId="0" fontId="20" fillId="13" borderId="40" xfId="4" applyFont="1" applyFill="1" applyBorder="1" applyAlignment="1">
      <alignment horizontal="center"/>
    </xf>
    <xf numFmtId="0" fontId="20" fillId="13" borderId="41" xfId="4" applyFont="1" applyFill="1" applyBorder="1" applyAlignment="1">
      <alignment horizontal="center"/>
    </xf>
    <xf numFmtId="0" fontId="20" fillId="13" borderId="42" xfId="4" applyFont="1" applyFill="1" applyBorder="1" applyAlignment="1">
      <alignment horizontal="center"/>
    </xf>
    <xf numFmtId="1" fontId="19" fillId="0" borderId="45" xfId="4" applyNumberFormat="1" applyFont="1" applyBorder="1" applyAlignment="1">
      <alignment horizontal="center" vertical="center"/>
    </xf>
    <xf numFmtId="0" fontId="19" fillId="0" borderId="46" xfId="4" applyFont="1" applyBorder="1" applyAlignment="1">
      <alignment horizontal="center" vertical="center"/>
    </xf>
    <xf numFmtId="0" fontId="19" fillId="0" borderId="47" xfId="4" applyFont="1" applyBorder="1" applyAlignment="1">
      <alignment horizontal="center" vertical="center"/>
    </xf>
    <xf numFmtId="0" fontId="20" fillId="13" borderId="48" xfId="4" applyFont="1" applyFill="1" applyBorder="1" applyAlignment="1">
      <alignment horizontal="center"/>
    </xf>
    <xf numFmtId="0" fontId="20" fillId="13" borderId="49" xfId="4" applyFont="1" applyFill="1" applyBorder="1" applyAlignment="1">
      <alignment horizontal="center"/>
    </xf>
    <xf numFmtId="0" fontId="20" fillId="13" borderId="50" xfId="4" applyFont="1" applyFill="1" applyBorder="1" applyAlignment="1">
      <alignment horizontal="center"/>
    </xf>
    <xf numFmtId="14" fontId="20" fillId="12" borderId="48" xfId="4" applyNumberFormat="1" applyFont="1" applyFill="1" applyBorder="1" applyAlignment="1">
      <alignment horizontal="center" vertical="center"/>
    </xf>
    <xf numFmtId="14" fontId="20" fillId="12" borderId="50" xfId="4" applyNumberFormat="1" applyFont="1" applyFill="1" applyBorder="1" applyAlignment="1">
      <alignment horizontal="center" vertical="center"/>
    </xf>
    <xf numFmtId="14" fontId="20" fillId="12" borderId="49" xfId="4" applyNumberFormat="1" applyFont="1" applyFill="1" applyBorder="1" applyAlignment="1">
      <alignment horizontal="center" vertical="center"/>
    </xf>
  </cellXfs>
  <cellStyles count="8">
    <cellStyle name="Currency" xfId="7" builtinId="4"/>
    <cellStyle name="Normal" xfId="0" builtinId="0"/>
    <cellStyle name="Normal 2" xfId="1" xr:uid="{47581E6F-A682-4145-94C9-8E38B7D9E198}"/>
    <cellStyle name="Normal 2 2" xfId="4" xr:uid="{6C9014B0-1277-EF47-8395-AB0753D6907A}"/>
    <cellStyle name="Normal 3" xfId="6" xr:uid="{238FFF39-1B94-AA43-82C8-F881C6E46687}"/>
    <cellStyle name="Per cent 2" xfId="2" xr:uid="{4F99353F-7430-B740-AA99-5687046DC3BF}"/>
    <cellStyle name="Per cent 2 2" xfId="5" xr:uid="{BD77CCCE-4685-E948-AB96-FF4857317860}"/>
    <cellStyle name="Percent" xfId="3" builtinId="5"/>
  </cellStyles>
  <dxfs count="21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3200" b="1"/>
              <a:t>Profit on Investment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490000840927285E-2"/>
          <c:y val="7.892681651970207E-2"/>
          <c:w val="0.93435258540382649"/>
          <c:h val="0.83315401680937284"/>
        </c:manualLayout>
      </c:layout>
      <c:lineChart>
        <c:grouping val="standard"/>
        <c:varyColors val="0"/>
        <c:ser>
          <c:idx val="1"/>
          <c:order val="0"/>
          <c:tx>
            <c:strRef>
              <c:f>'MARK LATHAM'!$I$1</c:f>
              <c:strCache>
                <c:ptCount val="1"/>
                <c:pt idx="0">
                  <c:v>Suggested Tips</c:v>
                </c:pt>
              </c:strCache>
            </c:strRef>
          </c:tx>
          <c:spPr>
            <a:ln w="47625">
              <a:solidFill>
                <a:srgbClr val="ED7D31"/>
              </a:solidFill>
            </a:ln>
          </c:spPr>
          <c:marker>
            <c:symbol val="none"/>
          </c:marker>
          <c:val>
            <c:numRef>
              <c:f>'MARK LATHAM'!$I$2:$I$800</c:f>
              <c:numCache>
                <c:formatCode>General</c:formatCode>
                <c:ptCount val="799"/>
                <c:pt idx="0">
                  <c:v>0</c:v>
                </c:pt>
                <c:pt idx="1">
                  <c:v>-1.5</c:v>
                </c:pt>
                <c:pt idx="2">
                  <c:v>-3</c:v>
                </c:pt>
                <c:pt idx="3">
                  <c:v>-3</c:v>
                </c:pt>
                <c:pt idx="4">
                  <c:v>-5</c:v>
                </c:pt>
                <c:pt idx="5">
                  <c:v>-6</c:v>
                </c:pt>
                <c:pt idx="6">
                  <c:v>-2.4000000000000004</c:v>
                </c:pt>
                <c:pt idx="7">
                  <c:v>-4.4000000000000004</c:v>
                </c:pt>
                <c:pt idx="8">
                  <c:v>-4.4000000000000004</c:v>
                </c:pt>
                <c:pt idx="9">
                  <c:v>-6.4</c:v>
                </c:pt>
                <c:pt idx="10">
                  <c:v>-6.4</c:v>
                </c:pt>
                <c:pt idx="11">
                  <c:v>-1.4000000000000004</c:v>
                </c:pt>
                <c:pt idx="12">
                  <c:v>-2.4000000000000004</c:v>
                </c:pt>
                <c:pt idx="13">
                  <c:v>-3.4000000000000004</c:v>
                </c:pt>
                <c:pt idx="14">
                  <c:v>-5.4</c:v>
                </c:pt>
                <c:pt idx="15">
                  <c:v>-2.4000000000000004</c:v>
                </c:pt>
                <c:pt idx="16">
                  <c:v>-2.4000000000000004</c:v>
                </c:pt>
                <c:pt idx="17">
                  <c:v>-5.4</c:v>
                </c:pt>
                <c:pt idx="18">
                  <c:v>-5.4</c:v>
                </c:pt>
                <c:pt idx="19">
                  <c:v>-6.4</c:v>
                </c:pt>
                <c:pt idx="20">
                  <c:v>-7.9</c:v>
                </c:pt>
                <c:pt idx="21">
                  <c:v>-8.9</c:v>
                </c:pt>
                <c:pt idx="22">
                  <c:v>-12.9</c:v>
                </c:pt>
                <c:pt idx="23">
                  <c:v>-12.9</c:v>
                </c:pt>
                <c:pt idx="24">
                  <c:v>-14.4</c:v>
                </c:pt>
                <c:pt idx="25">
                  <c:v>-16.399999999999999</c:v>
                </c:pt>
                <c:pt idx="26">
                  <c:v>-17.149999999999999</c:v>
                </c:pt>
                <c:pt idx="27">
                  <c:v>-17.149999999999999</c:v>
                </c:pt>
                <c:pt idx="28">
                  <c:v>-15.149999999999999</c:v>
                </c:pt>
                <c:pt idx="29">
                  <c:v>-13.149999999999999</c:v>
                </c:pt>
                <c:pt idx="30">
                  <c:v>-10.149999999999999</c:v>
                </c:pt>
                <c:pt idx="31">
                  <c:v>-10.149999999999999</c:v>
                </c:pt>
                <c:pt idx="32">
                  <c:v>-12.149999999999999</c:v>
                </c:pt>
                <c:pt idx="33">
                  <c:v>-14.149999999999999</c:v>
                </c:pt>
                <c:pt idx="34">
                  <c:v>-16.149999999999999</c:v>
                </c:pt>
                <c:pt idx="35">
                  <c:v>-17.149999999999999</c:v>
                </c:pt>
                <c:pt idx="36">
                  <c:v>-17.149999999999999</c:v>
                </c:pt>
                <c:pt idx="37">
                  <c:v>-18.649999999999999</c:v>
                </c:pt>
                <c:pt idx="38">
                  <c:v>-20.149999999999999</c:v>
                </c:pt>
                <c:pt idx="39">
                  <c:v>-21.15</c:v>
                </c:pt>
                <c:pt idx="40">
                  <c:v>-19.537499999999998</c:v>
                </c:pt>
                <c:pt idx="41">
                  <c:v>-19.537499999999998</c:v>
                </c:pt>
                <c:pt idx="42">
                  <c:v>-20.537499999999998</c:v>
                </c:pt>
                <c:pt idx="43">
                  <c:v>-22.037499999999998</c:v>
                </c:pt>
                <c:pt idx="44">
                  <c:v>-17.037499999999998</c:v>
                </c:pt>
                <c:pt idx="45">
                  <c:v>-17.037499999999998</c:v>
                </c:pt>
                <c:pt idx="46">
                  <c:v>-12.237499999999997</c:v>
                </c:pt>
                <c:pt idx="47">
                  <c:v>-12.237499999999997</c:v>
                </c:pt>
                <c:pt idx="48">
                  <c:v>-14.237499999999997</c:v>
                </c:pt>
                <c:pt idx="49">
                  <c:v>-14.237499999999997</c:v>
                </c:pt>
                <c:pt idx="50">
                  <c:v>-16.237499999999997</c:v>
                </c:pt>
                <c:pt idx="51">
                  <c:v>-17.237499999999997</c:v>
                </c:pt>
                <c:pt idx="52">
                  <c:v>-18.737499999999997</c:v>
                </c:pt>
                <c:pt idx="53">
                  <c:v>-19.737499999999997</c:v>
                </c:pt>
                <c:pt idx="54">
                  <c:v>-19.737499999999997</c:v>
                </c:pt>
                <c:pt idx="55">
                  <c:v>-21.737499999999997</c:v>
                </c:pt>
                <c:pt idx="56">
                  <c:v>-20.037499999999998</c:v>
                </c:pt>
                <c:pt idx="57">
                  <c:v>-17.657499999999999</c:v>
                </c:pt>
                <c:pt idx="58">
                  <c:v>-18.657499999999999</c:v>
                </c:pt>
                <c:pt idx="59">
                  <c:v>-18.657499999999999</c:v>
                </c:pt>
                <c:pt idx="60">
                  <c:v>-19.657499999999999</c:v>
                </c:pt>
                <c:pt idx="61">
                  <c:v>-20.657499999999999</c:v>
                </c:pt>
                <c:pt idx="62">
                  <c:v>-20.657499999999999</c:v>
                </c:pt>
                <c:pt idx="63">
                  <c:v>-18.542499999999997</c:v>
                </c:pt>
                <c:pt idx="64">
                  <c:v>-20.042499999999997</c:v>
                </c:pt>
                <c:pt idx="65">
                  <c:v>-17.902499999999996</c:v>
                </c:pt>
                <c:pt idx="66">
                  <c:v>-16.837499999999995</c:v>
                </c:pt>
                <c:pt idx="67">
                  <c:v>-16.837499999999995</c:v>
                </c:pt>
                <c:pt idx="68">
                  <c:v>-19.837499999999995</c:v>
                </c:pt>
                <c:pt idx="69">
                  <c:v>-19.837499999999995</c:v>
                </c:pt>
                <c:pt idx="70">
                  <c:v>-15.977499999999996</c:v>
                </c:pt>
                <c:pt idx="71">
                  <c:v>-12.977499999999996</c:v>
                </c:pt>
                <c:pt idx="72">
                  <c:v>-13.977499999999996</c:v>
                </c:pt>
                <c:pt idx="73">
                  <c:v>-17.977499999999996</c:v>
                </c:pt>
                <c:pt idx="74">
                  <c:v>-17.977499999999996</c:v>
                </c:pt>
                <c:pt idx="75">
                  <c:v>-20.977499999999996</c:v>
                </c:pt>
                <c:pt idx="76">
                  <c:v>-23.977499999999996</c:v>
                </c:pt>
                <c:pt idx="77">
                  <c:v>-23.977499999999996</c:v>
                </c:pt>
                <c:pt idx="78">
                  <c:v>-24.977499999999996</c:v>
                </c:pt>
                <c:pt idx="79">
                  <c:v>-25.977499999999996</c:v>
                </c:pt>
                <c:pt idx="80">
                  <c:v>-25.977499999999996</c:v>
                </c:pt>
                <c:pt idx="81">
                  <c:v>-20.277499999999996</c:v>
                </c:pt>
                <c:pt idx="82">
                  <c:v>-22.277499999999996</c:v>
                </c:pt>
                <c:pt idx="83">
                  <c:v>-25.277499999999996</c:v>
                </c:pt>
                <c:pt idx="84">
                  <c:v>-25.277499999999996</c:v>
                </c:pt>
                <c:pt idx="85">
                  <c:v>-23.837499999999995</c:v>
                </c:pt>
                <c:pt idx="86">
                  <c:v>-23.837499999999995</c:v>
                </c:pt>
                <c:pt idx="87">
                  <c:v>-16.637499999999996</c:v>
                </c:pt>
                <c:pt idx="88">
                  <c:v>-19.637499999999996</c:v>
                </c:pt>
                <c:pt idx="89">
                  <c:v>-21.137499999999996</c:v>
                </c:pt>
                <c:pt idx="90">
                  <c:v>-18.437499999999996</c:v>
                </c:pt>
                <c:pt idx="91">
                  <c:v>-18.437499999999996</c:v>
                </c:pt>
                <c:pt idx="92">
                  <c:v>-19.437499999999996</c:v>
                </c:pt>
                <c:pt idx="93">
                  <c:v>-20.437499999999996</c:v>
                </c:pt>
                <c:pt idx="94">
                  <c:v>-21.937499999999996</c:v>
                </c:pt>
                <c:pt idx="95">
                  <c:v>-25.937499999999996</c:v>
                </c:pt>
                <c:pt idx="96">
                  <c:v>-27.937499999999996</c:v>
                </c:pt>
                <c:pt idx="97">
                  <c:v>-27.937499999999996</c:v>
                </c:pt>
                <c:pt idx="98">
                  <c:v>-24.497499999999995</c:v>
                </c:pt>
                <c:pt idx="99">
                  <c:v>-24.347499999999997</c:v>
                </c:pt>
                <c:pt idx="100">
                  <c:v>-25.347499999999997</c:v>
                </c:pt>
                <c:pt idx="101">
                  <c:v>-26.347499999999997</c:v>
                </c:pt>
                <c:pt idx="102">
                  <c:v>-26.347499999999997</c:v>
                </c:pt>
                <c:pt idx="103">
                  <c:v>-27.847499999999997</c:v>
                </c:pt>
                <c:pt idx="104">
                  <c:v>-24.247499999999995</c:v>
                </c:pt>
                <c:pt idx="105">
                  <c:v>-24.247499999999995</c:v>
                </c:pt>
                <c:pt idx="106">
                  <c:v>-25.747499999999995</c:v>
                </c:pt>
                <c:pt idx="107">
                  <c:v>-27.747499999999995</c:v>
                </c:pt>
                <c:pt idx="108">
                  <c:v>-25.067499999999995</c:v>
                </c:pt>
                <c:pt idx="109">
                  <c:v>-26.567499999999995</c:v>
                </c:pt>
                <c:pt idx="110">
                  <c:v>-26.567499999999995</c:v>
                </c:pt>
                <c:pt idx="111">
                  <c:v>-28.567499999999995</c:v>
                </c:pt>
                <c:pt idx="112">
                  <c:v>-25.867499999999996</c:v>
                </c:pt>
                <c:pt idx="113">
                  <c:v>-25.867499999999996</c:v>
                </c:pt>
                <c:pt idx="114">
                  <c:v>-27.867499999999996</c:v>
                </c:pt>
                <c:pt idx="115">
                  <c:v>-31.867499999999996</c:v>
                </c:pt>
                <c:pt idx="116">
                  <c:v>-32.867499999999993</c:v>
                </c:pt>
                <c:pt idx="117">
                  <c:v>-34.867499999999993</c:v>
                </c:pt>
                <c:pt idx="118">
                  <c:v>-34.867499999999993</c:v>
                </c:pt>
                <c:pt idx="119">
                  <c:v>-36.867499999999993</c:v>
                </c:pt>
                <c:pt idx="120">
                  <c:v>-31.067499999999992</c:v>
                </c:pt>
                <c:pt idx="121">
                  <c:v>-32.067499999999995</c:v>
                </c:pt>
                <c:pt idx="122">
                  <c:v>-32.067499999999995</c:v>
                </c:pt>
                <c:pt idx="123">
                  <c:v>-34.067499999999995</c:v>
                </c:pt>
                <c:pt idx="124">
                  <c:v>-35.067499999999995</c:v>
                </c:pt>
                <c:pt idx="125">
                  <c:v>-36.067499999999995</c:v>
                </c:pt>
                <c:pt idx="126">
                  <c:v>-34.777499999999996</c:v>
                </c:pt>
                <c:pt idx="127">
                  <c:v>-34.777499999999996</c:v>
                </c:pt>
                <c:pt idx="128">
                  <c:v>-37.777499999999996</c:v>
                </c:pt>
                <c:pt idx="129">
                  <c:v>-39.277499999999996</c:v>
                </c:pt>
                <c:pt idx="130">
                  <c:v>-40.277499999999996</c:v>
                </c:pt>
                <c:pt idx="131">
                  <c:v>-40.277499999999996</c:v>
                </c:pt>
                <c:pt idx="132">
                  <c:v>-42.277499999999996</c:v>
                </c:pt>
                <c:pt idx="133">
                  <c:v>-41.537499999999994</c:v>
                </c:pt>
                <c:pt idx="134">
                  <c:v>-42.037499999999994</c:v>
                </c:pt>
                <c:pt idx="135">
                  <c:v>-42.037499999999994</c:v>
                </c:pt>
                <c:pt idx="136">
                  <c:v>-39.502499999999998</c:v>
                </c:pt>
                <c:pt idx="137">
                  <c:v>-37.762499999999996</c:v>
                </c:pt>
                <c:pt idx="138">
                  <c:v>-32.242499999999993</c:v>
                </c:pt>
                <c:pt idx="139">
                  <c:v>-32.242499999999993</c:v>
                </c:pt>
                <c:pt idx="140">
                  <c:v>-34.242499999999993</c:v>
                </c:pt>
                <c:pt idx="141">
                  <c:v>-35.242499999999993</c:v>
                </c:pt>
                <c:pt idx="142">
                  <c:v>-34.952499999999993</c:v>
                </c:pt>
                <c:pt idx="143">
                  <c:v>-34.952499999999993</c:v>
                </c:pt>
                <c:pt idx="144">
                  <c:v>-37.952499999999993</c:v>
                </c:pt>
                <c:pt idx="145">
                  <c:v>-37.952499999999993</c:v>
                </c:pt>
                <c:pt idx="146">
                  <c:v>-35.552499999999995</c:v>
                </c:pt>
                <c:pt idx="147">
                  <c:v>-37.052499999999995</c:v>
                </c:pt>
                <c:pt idx="148">
                  <c:v>-38.052499999999995</c:v>
                </c:pt>
                <c:pt idx="149">
                  <c:v>-39.052499999999995</c:v>
                </c:pt>
                <c:pt idx="150">
                  <c:v>-37.902499999999996</c:v>
                </c:pt>
                <c:pt idx="151">
                  <c:v>-38.902499999999996</c:v>
                </c:pt>
                <c:pt idx="152">
                  <c:v>-37.102499999999999</c:v>
                </c:pt>
                <c:pt idx="153">
                  <c:v>-33.302500000000002</c:v>
                </c:pt>
                <c:pt idx="154">
                  <c:v>-33.082500000000003</c:v>
                </c:pt>
                <c:pt idx="155">
                  <c:v>-33.082500000000003</c:v>
                </c:pt>
                <c:pt idx="156">
                  <c:v>-30.382500000000004</c:v>
                </c:pt>
                <c:pt idx="157">
                  <c:v>-31.382500000000004</c:v>
                </c:pt>
                <c:pt idx="158">
                  <c:v>-32.382500000000007</c:v>
                </c:pt>
                <c:pt idx="159">
                  <c:v>-30.482500000000009</c:v>
                </c:pt>
                <c:pt idx="160">
                  <c:v>-30.482500000000009</c:v>
                </c:pt>
                <c:pt idx="161">
                  <c:v>-26.08250000000001</c:v>
                </c:pt>
                <c:pt idx="162">
                  <c:v>-27.58250000000001</c:v>
                </c:pt>
                <c:pt idx="163">
                  <c:v>-28.58250000000001</c:v>
                </c:pt>
                <c:pt idx="164">
                  <c:v>-28.58250000000001</c:v>
                </c:pt>
                <c:pt idx="165">
                  <c:v>-31.58250000000001</c:v>
                </c:pt>
                <c:pt idx="166">
                  <c:v>-33.08250000000001</c:v>
                </c:pt>
                <c:pt idx="167">
                  <c:v>-34.58250000000001</c:v>
                </c:pt>
                <c:pt idx="168">
                  <c:v>-34.58250000000001</c:v>
                </c:pt>
                <c:pt idx="169">
                  <c:v>-36.08250000000001</c:v>
                </c:pt>
                <c:pt idx="170">
                  <c:v>-36.08250000000001</c:v>
                </c:pt>
                <c:pt idx="171">
                  <c:v>-33.157500000000013</c:v>
                </c:pt>
                <c:pt idx="172">
                  <c:v>-33.157500000000013</c:v>
                </c:pt>
                <c:pt idx="173">
                  <c:v>-25.282500000000013</c:v>
                </c:pt>
                <c:pt idx="174">
                  <c:v>-19.402500000000014</c:v>
                </c:pt>
                <c:pt idx="175">
                  <c:v>-21.402500000000014</c:v>
                </c:pt>
                <c:pt idx="176">
                  <c:v>-21.402500000000014</c:v>
                </c:pt>
                <c:pt idx="177">
                  <c:v>-23.402500000000014</c:v>
                </c:pt>
                <c:pt idx="178">
                  <c:v>-23.402500000000014</c:v>
                </c:pt>
                <c:pt idx="179">
                  <c:v>-20.602500000000013</c:v>
                </c:pt>
                <c:pt idx="180">
                  <c:v>-22.602500000000013</c:v>
                </c:pt>
                <c:pt idx="181">
                  <c:v>-23.602500000000013</c:v>
                </c:pt>
                <c:pt idx="182">
                  <c:v>-25.102500000000013</c:v>
                </c:pt>
                <c:pt idx="183">
                  <c:v>-25.102500000000013</c:v>
                </c:pt>
                <c:pt idx="184">
                  <c:v>-22.102500000000013</c:v>
                </c:pt>
                <c:pt idx="185">
                  <c:v>-19.802500000000013</c:v>
                </c:pt>
                <c:pt idx="186">
                  <c:v>-17.402500000000011</c:v>
                </c:pt>
                <c:pt idx="187">
                  <c:v>-17.902500000000011</c:v>
                </c:pt>
                <c:pt idx="188">
                  <c:v>-17.152500000000011</c:v>
                </c:pt>
                <c:pt idx="189">
                  <c:v>-17.652500000000011</c:v>
                </c:pt>
                <c:pt idx="190">
                  <c:v>-18.652500000000011</c:v>
                </c:pt>
                <c:pt idx="191">
                  <c:v>-19.652500000000011</c:v>
                </c:pt>
                <c:pt idx="192">
                  <c:v>-21.152500000000011</c:v>
                </c:pt>
                <c:pt idx="193">
                  <c:v>-22.652500000000011</c:v>
                </c:pt>
                <c:pt idx="194">
                  <c:v>-21.152500000000011</c:v>
                </c:pt>
                <c:pt idx="195">
                  <c:v>-22.152500000000011</c:v>
                </c:pt>
                <c:pt idx="196">
                  <c:v>-22.152500000000011</c:v>
                </c:pt>
                <c:pt idx="197">
                  <c:v>-26.152500000000011</c:v>
                </c:pt>
                <c:pt idx="198">
                  <c:v>-28.152500000000011</c:v>
                </c:pt>
                <c:pt idx="199">
                  <c:v>-28.652500000000011</c:v>
                </c:pt>
                <c:pt idx="200">
                  <c:v>-29.152500000000011</c:v>
                </c:pt>
                <c:pt idx="201">
                  <c:v>-28.677500000000009</c:v>
                </c:pt>
                <c:pt idx="202">
                  <c:v>-24.677500000000009</c:v>
                </c:pt>
                <c:pt idx="203">
                  <c:v>-24.677500000000009</c:v>
                </c:pt>
                <c:pt idx="204">
                  <c:v>-22.952500000000008</c:v>
                </c:pt>
                <c:pt idx="205">
                  <c:v>-22.952500000000008</c:v>
                </c:pt>
                <c:pt idx="206">
                  <c:v>-24.952500000000008</c:v>
                </c:pt>
                <c:pt idx="207">
                  <c:v>-24.952500000000008</c:v>
                </c:pt>
                <c:pt idx="208">
                  <c:v>-26.952500000000008</c:v>
                </c:pt>
                <c:pt idx="209">
                  <c:v>-28.952500000000008</c:v>
                </c:pt>
                <c:pt idx="210">
                  <c:v>-28.952500000000008</c:v>
                </c:pt>
                <c:pt idx="211">
                  <c:v>-25.352500000000006</c:v>
                </c:pt>
                <c:pt idx="212">
                  <c:v>-26.852500000000006</c:v>
                </c:pt>
                <c:pt idx="213">
                  <c:v>-26.852500000000006</c:v>
                </c:pt>
                <c:pt idx="214">
                  <c:v>-32.852500000000006</c:v>
                </c:pt>
                <c:pt idx="215">
                  <c:v>-31.652500000000007</c:v>
                </c:pt>
                <c:pt idx="216">
                  <c:v>-32.652500000000003</c:v>
                </c:pt>
                <c:pt idx="217">
                  <c:v>-32.652500000000003</c:v>
                </c:pt>
                <c:pt idx="218">
                  <c:v>-34.152500000000003</c:v>
                </c:pt>
                <c:pt idx="219">
                  <c:v>-36.152500000000003</c:v>
                </c:pt>
                <c:pt idx="220">
                  <c:v>-32.152500000000003</c:v>
                </c:pt>
                <c:pt idx="221">
                  <c:v>-32.152500000000003</c:v>
                </c:pt>
                <c:pt idx="222">
                  <c:v>-33.152500000000003</c:v>
                </c:pt>
                <c:pt idx="223">
                  <c:v>-35.152500000000003</c:v>
                </c:pt>
                <c:pt idx="224">
                  <c:v>-32.152500000000003</c:v>
                </c:pt>
                <c:pt idx="225">
                  <c:v>-31.452500000000004</c:v>
                </c:pt>
                <c:pt idx="226">
                  <c:v>-30.452500000000004</c:v>
                </c:pt>
                <c:pt idx="227">
                  <c:v>-30.452500000000004</c:v>
                </c:pt>
                <c:pt idx="228">
                  <c:v>-31.452500000000004</c:v>
                </c:pt>
                <c:pt idx="229">
                  <c:v>-28.452500000000004</c:v>
                </c:pt>
                <c:pt idx="230">
                  <c:v>-26.502500000000005</c:v>
                </c:pt>
                <c:pt idx="231">
                  <c:v>-26.502500000000005</c:v>
                </c:pt>
                <c:pt idx="232">
                  <c:v>-20.502500000000005</c:v>
                </c:pt>
                <c:pt idx="233">
                  <c:v>-21.502500000000005</c:v>
                </c:pt>
                <c:pt idx="234">
                  <c:v>-19.302500000000006</c:v>
                </c:pt>
                <c:pt idx="235">
                  <c:v>-19.302500000000006</c:v>
                </c:pt>
                <c:pt idx="236">
                  <c:v>-21.302500000000006</c:v>
                </c:pt>
                <c:pt idx="237">
                  <c:v>-21.302500000000006</c:v>
                </c:pt>
                <c:pt idx="238">
                  <c:v>-22.302500000000006</c:v>
                </c:pt>
                <c:pt idx="239">
                  <c:v>-24.302500000000006</c:v>
                </c:pt>
                <c:pt idx="240">
                  <c:v>-25.302500000000006</c:v>
                </c:pt>
                <c:pt idx="241">
                  <c:v>-28.302500000000006</c:v>
                </c:pt>
                <c:pt idx="242">
                  <c:v>-28.302500000000006</c:v>
                </c:pt>
                <c:pt idx="243">
                  <c:v>-30.302500000000006</c:v>
                </c:pt>
                <c:pt idx="244">
                  <c:v>-31.302500000000006</c:v>
                </c:pt>
                <c:pt idx="245">
                  <c:v>-31.302500000000006</c:v>
                </c:pt>
                <c:pt idx="246">
                  <c:v>-27.252500000000005</c:v>
                </c:pt>
                <c:pt idx="247">
                  <c:v>-28.252500000000005</c:v>
                </c:pt>
                <c:pt idx="248">
                  <c:v>-29.252500000000005</c:v>
                </c:pt>
                <c:pt idx="249">
                  <c:v>-27.902500000000003</c:v>
                </c:pt>
                <c:pt idx="250">
                  <c:v>-28.902500000000003</c:v>
                </c:pt>
                <c:pt idx="251">
                  <c:v>-26.802500000000002</c:v>
                </c:pt>
                <c:pt idx="252">
                  <c:v>-26.802500000000002</c:v>
                </c:pt>
                <c:pt idx="253">
                  <c:v>-26.802500000000002</c:v>
                </c:pt>
                <c:pt idx="254">
                  <c:v>-27.552500000000002</c:v>
                </c:pt>
                <c:pt idx="255">
                  <c:v>-27.552500000000002</c:v>
                </c:pt>
                <c:pt idx="256">
                  <c:v>-28.552500000000002</c:v>
                </c:pt>
                <c:pt idx="257">
                  <c:v>-26.352500000000003</c:v>
                </c:pt>
                <c:pt idx="258">
                  <c:v>-27.352500000000003</c:v>
                </c:pt>
                <c:pt idx="259">
                  <c:v>-28.352500000000003</c:v>
                </c:pt>
                <c:pt idx="260">
                  <c:v>-29.852500000000003</c:v>
                </c:pt>
                <c:pt idx="261">
                  <c:v>-26.702500000000001</c:v>
                </c:pt>
                <c:pt idx="262">
                  <c:v>-27.702500000000001</c:v>
                </c:pt>
                <c:pt idx="263">
                  <c:v>-29.702500000000001</c:v>
                </c:pt>
                <c:pt idx="264">
                  <c:v>-29.702500000000001</c:v>
                </c:pt>
                <c:pt idx="265">
                  <c:v>-24.302500000000002</c:v>
                </c:pt>
                <c:pt idx="266">
                  <c:v>-25.802500000000002</c:v>
                </c:pt>
                <c:pt idx="267">
                  <c:v>-25.802500000000002</c:v>
                </c:pt>
                <c:pt idx="268">
                  <c:v>-26.802500000000002</c:v>
                </c:pt>
                <c:pt idx="269">
                  <c:v>-24.102500000000003</c:v>
                </c:pt>
                <c:pt idx="270">
                  <c:v>-26.102500000000003</c:v>
                </c:pt>
                <c:pt idx="271">
                  <c:v>-28.102500000000003</c:v>
                </c:pt>
                <c:pt idx="272">
                  <c:v>-28.102500000000003</c:v>
                </c:pt>
                <c:pt idx="273">
                  <c:v>-24.102500000000003</c:v>
                </c:pt>
                <c:pt idx="274">
                  <c:v>-26.102500000000003</c:v>
                </c:pt>
                <c:pt idx="275">
                  <c:v>-27.102500000000003</c:v>
                </c:pt>
                <c:pt idx="276">
                  <c:v>-25.352500000000003</c:v>
                </c:pt>
                <c:pt idx="277">
                  <c:v>-25.352500000000003</c:v>
                </c:pt>
                <c:pt idx="278">
                  <c:v>-26.852500000000003</c:v>
                </c:pt>
                <c:pt idx="279">
                  <c:v>-23.252500000000005</c:v>
                </c:pt>
                <c:pt idx="280">
                  <c:v>-24.752500000000005</c:v>
                </c:pt>
                <c:pt idx="281">
                  <c:v>-24.752500000000005</c:v>
                </c:pt>
                <c:pt idx="282">
                  <c:v>-23.152500000000003</c:v>
                </c:pt>
                <c:pt idx="283">
                  <c:v>-15.952500000000004</c:v>
                </c:pt>
                <c:pt idx="284">
                  <c:v>-17.952500000000004</c:v>
                </c:pt>
                <c:pt idx="285">
                  <c:v>-17.952500000000004</c:v>
                </c:pt>
                <c:pt idx="286">
                  <c:v>-18.952500000000004</c:v>
                </c:pt>
                <c:pt idx="287">
                  <c:v>-20.952500000000004</c:v>
                </c:pt>
                <c:pt idx="288">
                  <c:v>-20.952500000000004</c:v>
                </c:pt>
                <c:pt idx="289">
                  <c:v>-22.452500000000004</c:v>
                </c:pt>
                <c:pt idx="290">
                  <c:v>-26.452500000000004</c:v>
                </c:pt>
                <c:pt idx="291">
                  <c:v>-26.452500000000004</c:v>
                </c:pt>
                <c:pt idx="292">
                  <c:v>-27.452500000000004</c:v>
                </c:pt>
                <c:pt idx="293">
                  <c:v>-20.852500000000006</c:v>
                </c:pt>
                <c:pt idx="294">
                  <c:v>-21.852500000000006</c:v>
                </c:pt>
                <c:pt idx="295">
                  <c:v>-21.852500000000006</c:v>
                </c:pt>
                <c:pt idx="296">
                  <c:v>-23.852500000000006</c:v>
                </c:pt>
                <c:pt idx="297">
                  <c:v>-19.852500000000006</c:v>
                </c:pt>
                <c:pt idx="298">
                  <c:v>-20.852500000000006</c:v>
                </c:pt>
                <c:pt idx="299">
                  <c:v>-19.202500000000008</c:v>
                </c:pt>
                <c:pt idx="300">
                  <c:v>-17.802500000000009</c:v>
                </c:pt>
                <c:pt idx="301">
                  <c:v>-17.802500000000009</c:v>
                </c:pt>
                <c:pt idx="302">
                  <c:v>-18.802500000000009</c:v>
                </c:pt>
                <c:pt idx="303">
                  <c:v>-19.802500000000009</c:v>
                </c:pt>
                <c:pt idx="304">
                  <c:v>-21.302500000000009</c:v>
                </c:pt>
                <c:pt idx="305">
                  <c:v>-19.277500000000011</c:v>
                </c:pt>
                <c:pt idx="306">
                  <c:v>-21.277500000000011</c:v>
                </c:pt>
                <c:pt idx="307">
                  <c:v>-22.777500000000011</c:v>
                </c:pt>
                <c:pt idx="308">
                  <c:v>-22.777500000000011</c:v>
                </c:pt>
                <c:pt idx="309">
                  <c:v>-23.777500000000011</c:v>
                </c:pt>
                <c:pt idx="310">
                  <c:v>-24.777500000000011</c:v>
                </c:pt>
                <c:pt idx="311">
                  <c:v>-26.777500000000011</c:v>
                </c:pt>
                <c:pt idx="312">
                  <c:v>-26.777500000000011</c:v>
                </c:pt>
                <c:pt idx="313">
                  <c:v>-23.377500000000012</c:v>
                </c:pt>
                <c:pt idx="314">
                  <c:v>-21.377500000000012</c:v>
                </c:pt>
                <c:pt idx="315">
                  <c:v>-22.377500000000012</c:v>
                </c:pt>
                <c:pt idx="316">
                  <c:v>-23.377500000000012</c:v>
                </c:pt>
                <c:pt idx="317">
                  <c:v>-23.377500000000012</c:v>
                </c:pt>
                <c:pt idx="318">
                  <c:v>-20.227500000000013</c:v>
                </c:pt>
                <c:pt idx="319">
                  <c:v>-13.827500000000013</c:v>
                </c:pt>
                <c:pt idx="320">
                  <c:v>-13.827500000000013</c:v>
                </c:pt>
                <c:pt idx="321">
                  <c:v>-15.827500000000013</c:v>
                </c:pt>
                <c:pt idx="322">
                  <c:v>-15.827500000000013</c:v>
                </c:pt>
                <c:pt idx="323">
                  <c:v>-18.827500000000015</c:v>
                </c:pt>
                <c:pt idx="324">
                  <c:v>-18.827500000000015</c:v>
                </c:pt>
                <c:pt idx="325">
                  <c:v>-17.887500000000014</c:v>
                </c:pt>
                <c:pt idx="326">
                  <c:v>-19.387500000000014</c:v>
                </c:pt>
                <c:pt idx="327">
                  <c:v>-14.387500000000014</c:v>
                </c:pt>
                <c:pt idx="328">
                  <c:v>-16.387500000000014</c:v>
                </c:pt>
                <c:pt idx="329">
                  <c:v>-9.4275000000000126</c:v>
                </c:pt>
                <c:pt idx="330">
                  <c:v>-9.4275000000000126</c:v>
                </c:pt>
                <c:pt idx="331">
                  <c:v>-10.427500000000013</c:v>
                </c:pt>
                <c:pt idx="332">
                  <c:v>-6.9275000000000126</c:v>
                </c:pt>
                <c:pt idx="333">
                  <c:v>-3.7275000000000125</c:v>
                </c:pt>
                <c:pt idx="334">
                  <c:v>-4.7275000000000125</c:v>
                </c:pt>
                <c:pt idx="335">
                  <c:v>-2.0275000000000132</c:v>
                </c:pt>
                <c:pt idx="336">
                  <c:v>-3.5275000000000132</c:v>
                </c:pt>
                <c:pt idx="337">
                  <c:v>0.47249999999998682</c:v>
                </c:pt>
                <c:pt idx="338">
                  <c:v>3.3724999999999872</c:v>
                </c:pt>
                <c:pt idx="339">
                  <c:v>5.9724999999999877</c:v>
                </c:pt>
                <c:pt idx="340">
                  <c:v>5.9724999999999877</c:v>
                </c:pt>
                <c:pt idx="341">
                  <c:v>2.9724999999999877</c:v>
                </c:pt>
                <c:pt idx="342">
                  <c:v>2.9724999999999877</c:v>
                </c:pt>
                <c:pt idx="343">
                  <c:v>5.9724999999999877</c:v>
                </c:pt>
                <c:pt idx="344">
                  <c:v>10.772499999999988</c:v>
                </c:pt>
                <c:pt idx="345">
                  <c:v>10.772499999999988</c:v>
                </c:pt>
                <c:pt idx="346">
                  <c:v>8.7724999999999884</c:v>
                </c:pt>
                <c:pt idx="347">
                  <c:v>7.7724999999999884</c:v>
                </c:pt>
                <c:pt idx="348">
                  <c:v>7.7724999999999884</c:v>
                </c:pt>
                <c:pt idx="349">
                  <c:v>1.7724999999999884</c:v>
                </c:pt>
                <c:pt idx="350">
                  <c:v>3.8724999999999885</c:v>
                </c:pt>
                <c:pt idx="351">
                  <c:v>1.8724999999999885</c:v>
                </c:pt>
                <c:pt idx="352">
                  <c:v>-1.1275000000000115</c:v>
                </c:pt>
                <c:pt idx="353">
                  <c:v>-1.1275000000000115</c:v>
                </c:pt>
                <c:pt idx="354">
                  <c:v>-3.1275000000000115</c:v>
                </c:pt>
                <c:pt idx="355">
                  <c:v>-3.1275000000000115</c:v>
                </c:pt>
                <c:pt idx="356">
                  <c:v>-0.42750000000001132</c:v>
                </c:pt>
                <c:pt idx="357">
                  <c:v>-2.4275000000000113</c:v>
                </c:pt>
                <c:pt idx="358">
                  <c:v>1.3724999999999885</c:v>
                </c:pt>
                <c:pt idx="359">
                  <c:v>1.3724999999999885</c:v>
                </c:pt>
                <c:pt idx="360">
                  <c:v>6.8724999999999881</c:v>
                </c:pt>
                <c:pt idx="361">
                  <c:v>5.8724999999999881</c:v>
                </c:pt>
                <c:pt idx="362">
                  <c:v>8.7224999999999877</c:v>
                </c:pt>
                <c:pt idx="363">
                  <c:v>7.7224999999999877</c:v>
                </c:pt>
                <c:pt idx="364">
                  <c:v>5.7224999999999877</c:v>
                </c:pt>
                <c:pt idx="365">
                  <c:v>8.3224999999999874</c:v>
                </c:pt>
                <c:pt idx="366">
                  <c:v>13.122499999999988</c:v>
                </c:pt>
                <c:pt idx="367">
                  <c:v>12.122499999999988</c:v>
                </c:pt>
                <c:pt idx="368">
                  <c:v>11.622499999999988</c:v>
                </c:pt>
                <c:pt idx="369">
                  <c:v>13.572499999999987</c:v>
                </c:pt>
                <c:pt idx="370">
                  <c:v>12.572499999999987</c:v>
                </c:pt>
                <c:pt idx="371">
                  <c:v>10.572499999999987</c:v>
                </c:pt>
                <c:pt idx="372">
                  <c:v>10.572499999999987</c:v>
                </c:pt>
                <c:pt idx="373">
                  <c:v>9.5724999999999874</c:v>
                </c:pt>
                <c:pt idx="374">
                  <c:v>11.822499999999987</c:v>
                </c:pt>
                <c:pt idx="375">
                  <c:v>11.822499999999987</c:v>
                </c:pt>
                <c:pt idx="376">
                  <c:v>16.222499999999989</c:v>
                </c:pt>
                <c:pt idx="377">
                  <c:v>15.222499999999989</c:v>
                </c:pt>
                <c:pt idx="378">
                  <c:v>15.222499999999989</c:v>
                </c:pt>
                <c:pt idx="379">
                  <c:v>18.822499999999991</c:v>
                </c:pt>
                <c:pt idx="380">
                  <c:v>18.822499999999991</c:v>
                </c:pt>
                <c:pt idx="381">
                  <c:v>15.822499999999991</c:v>
                </c:pt>
                <c:pt idx="382">
                  <c:v>15.822499999999991</c:v>
                </c:pt>
                <c:pt idx="383">
                  <c:v>14.822499999999991</c:v>
                </c:pt>
                <c:pt idx="384">
                  <c:v>18.822499999999991</c:v>
                </c:pt>
                <c:pt idx="385">
                  <c:v>21.672499999999992</c:v>
                </c:pt>
                <c:pt idx="386">
                  <c:v>19.672499999999992</c:v>
                </c:pt>
                <c:pt idx="387">
                  <c:v>19.672499999999992</c:v>
                </c:pt>
                <c:pt idx="388">
                  <c:v>18.672499999999992</c:v>
                </c:pt>
                <c:pt idx="389">
                  <c:v>15.672499999999992</c:v>
                </c:pt>
                <c:pt idx="390">
                  <c:v>15.672499999999992</c:v>
                </c:pt>
                <c:pt idx="391">
                  <c:v>19.072499999999991</c:v>
                </c:pt>
                <c:pt idx="392">
                  <c:v>25.072499999999991</c:v>
                </c:pt>
                <c:pt idx="393">
                  <c:v>28.822499999999991</c:v>
                </c:pt>
                <c:pt idx="394">
                  <c:v>27.822499999999991</c:v>
                </c:pt>
                <c:pt idx="395">
                  <c:v>25.822499999999991</c:v>
                </c:pt>
                <c:pt idx="396">
                  <c:v>24.822499999999991</c:v>
                </c:pt>
                <c:pt idx="397">
                  <c:v>22.822499999999991</c:v>
                </c:pt>
                <c:pt idx="398">
                  <c:v>25.072499999999991</c:v>
                </c:pt>
                <c:pt idx="399">
                  <c:v>23.072499999999991</c:v>
                </c:pt>
                <c:pt idx="400">
                  <c:v>25.697499999999991</c:v>
                </c:pt>
                <c:pt idx="401">
                  <c:v>24.697499999999991</c:v>
                </c:pt>
                <c:pt idx="402">
                  <c:v>23.197499999999991</c:v>
                </c:pt>
                <c:pt idx="403">
                  <c:v>21.697499999999991</c:v>
                </c:pt>
                <c:pt idx="404">
                  <c:v>19.697499999999991</c:v>
                </c:pt>
                <c:pt idx="405">
                  <c:v>19.697499999999991</c:v>
                </c:pt>
                <c:pt idx="406">
                  <c:v>17.697499999999991</c:v>
                </c:pt>
                <c:pt idx="407">
                  <c:v>14.697499999999991</c:v>
                </c:pt>
                <c:pt idx="408">
                  <c:v>14.697499999999991</c:v>
                </c:pt>
                <c:pt idx="409">
                  <c:v>22.197499999999991</c:v>
                </c:pt>
                <c:pt idx="410">
                  <c:v>22.197499999999991</c:v>
                </c:pt>
                <c:pt idx="411">
                  <c:v>21.197499999999991</c:v>
                </c:pt>
                <c:pt idx="412">
                  <c:v>25.697499999999991</c:v>
                </c:pt>
                <c:pt idx="413">
                  <c:v>22.697499999999991</c:v>
                </c:pt>
                <c:pt idx="414">
                  <c:v>22.697499999999991</c:v>
                </c:pt>
                <c:pt idx="415">
                  <c:v>26.097499999999989</c:v>
                </c:pt>
                <c:pt idx="416">
                  <c:v>24.097499999999989</c:v>
                </c:pt>
                <c:pt idx="417">
                  <c:v>24.097499999999989</c:v>
                </c:pt>
                <c:pt idx="418">
                  <c:v>23.097499999999989</c:v>
                </c:pt>
                <c:pt idx="419">
                  <c:v>27.097499999999989</c:v>
                </c:pt>
                <c:pt idx="420">
                  <c:v>27.097499999999989</c:v>
                </c:pt>
                <c:pt idx="421">
                  <c:v>29.097499999999989</c:v>
                </c:pt>
                <c:pt idx="422">
                  <c:v>31.89749999999999</c:v>
                </c:pt>
                <c:pt idx="423">
                  <c:v>31.89749999999999</c:v>
                </c:pt>
                <c:pt idx="424">
                  <c:v>34.897499999999994</c:v>
                </c:pt>
                <c:pt idx="425">
                  <c:v>30.897499999999994</c:v>
                </c:pt>
                <c:pt idx="426">
                  <c:v>29.897499999999994</c:v>
                </c:pt>
                <c:pt idx="427">
                  <c:v>28.397499999999994</c:v>
                </c:pt>
                <c:pt idx="428">
                  <c:v>28.397499999999994</c:v>
                </c:pt>
                <c:pt idx="429">
                  <c:v>30.297499999999992</c:v>
                </c:pt>
                <c:pt idx="430">
                  <c:v>28.297499999999992</c:v>
                </c:pt>
                <c:pt idx="431">
                  <c:v>27.297499999999992</c:v>
                </c:pt>
                <c:pt idx="432">
                  <c:v>32.397499999999994</c:v>
                </c:pt>
                <c:pt idx="433">
                  <c:v>32.397499999999994</c:v>
                </c:pt>
                <c:pt idx="434">
                  <c:v>30.397499999999994</c:v>
                </c:pt>
                <c:pt idx="435">
                  <c:v>26.397499999999994</c:v>
                </c:pt>
                <c:pt idx="436">
                  <c:v>30.397499999999994</c:v>
                </c:pt>
                <c:pt idx="437">
                  <c:v>27.397499999999994</c:v>
                </c:pt>
                <c:pt idx="438">
                  <c:v>27.397499999999994</c:v>
                </c:pt>
                <c:pt idx="439">
                  <c:v>26.397499999999994</c:v>
                </c:pt>
                <c:pt idx="440">
                  <c:v>29.147499999999994</c:v>
                </c:pt>
                <c:pt idx="441">
                  <c:v>28.147499999999994</c:v>
                </c:pt>
                <c:pt idx="442">
                  <c:v>25.147499999999994</c:v>
                </c:pt>
                <c:pt idx="443">
                  <c:v>30.247499999999995</c:v>
                </c:pt>
                <c:pt idx="444">
                  <c:v>30.247499999999995</c:v>
                </c:pt>
                <c:pt idx="445">
                  <c:v>33.247499999999995</c:v>
                </c:pt>
                <c:pt idx="446">
                  <c:v>31.247499999999995</c:v>
                </c:pt>
                <c:pt idx="447">
                  <c:v>34.647499999999994</c:v>
                </c:pt>
                <c:pt idx="448">
                  <c:v>33.647499999999994</c:v>
                </c:pt>
                <c:pt idx="449">
                  <c:v>31.647499999999994</c:v>
                </c:pt>
                <c:pt idx="450">
                  <c:v>31.647499999999994</c:v>
                </c:pt>
                <c:pt idx="451">
                  <c:v>35.847499999999997</c:v>
                </c:pt>
                <c:pt idx="452">
                  <c:v>35.847499999999997</c:v>
                </c:pt>
                <c:pt idx="453">
                  <c:v>34.847499999999997</c:v>
                </c:pt>
                <c:pt idx="454">
                  <c:v>37.547499999999999</c:v>
                </c:pt>
                <c:pt idx="455">
                  <c:v>35.547499999999999</c:v>
                </c:pt>
                <c:pt idx="456">
                  <c:v>35.547499999999999</c:v>
                </c:pt>
                <c:pt idx="457">
                  <c:v>38.547499999999999</c:v>
                </c:pt>
                <c:pt idx="458">
                  <c:v>34.547499999999999</c:v>
                </c:pt>
                <c:pt idx="459">
                  <c:v>37.547499999999999</c:v>
                </c:pt>
                <c:pt idx="460">
                  <c:v>36.547499999999999</c:v>
                </c:pt>
                <c:pt idx="461">
                  <c:v>36.547499999999999</c:v>
                </c:pt>
                <c:pt idx="462">
                  <c:v>40.297499999999999</c:v>
                </c:pt>
                <c:pt idx="463">
                  <c:v>40.297499999999999</c:v>
                </c:pt>
                <c:pt idx="464">
                  <c:v>38.797499999999999</c:v>
                </c:pt>
                <c:pt idx="465">
                  <c:v>42.797499999999999</c:v>
                </c:pt>
                <c:pt idx="466">
                  <c:v>45.497500000000002</c:v>
                </c:pt>
                <c:pt idx="467">
                  <c:v>44.497500000000002</c:v>
                </c:pt>
                <c:pt idx="468">
                  <c:v>57.247500000000002</c:v>
                </c:pt>
                <c:pt idx="469">
                  <c:v>55.247500000000002</c:v>
                </c:pt>
                <c:pt idx="470">
                  <c:v>54.247500000000002</c:v>
                </c:pt>
                <c:pt idx="471">
                  <c:v>53.247500000000002</c:v>
                </c:pt>
                <c:pt idx="472">
                  <c:v>52.247500000000002</c:v>
                </c:pt>
                <c:pt idx="473">
                  <c:v>50.747500000000002</c:v>
                </c:pt>
                <c:pt idx="474">
                  <c:v>49.247500000000002</c:v>
                </c:pt>
                <c:pt idx="475">
                  <c:v>54.247500000000002</c:v>
                </c:pt>
                <c:pt idx="476">
                  <c:v>54.247500000000002</c:v>
                </c:pt>
                <c:pt idx="477">
                  <c:v>52.747500000000002</c:v>
                </c:pt>
                <c:pt idx="478">
                  <c:v>50.747500000000002</c:v>
                </c:pt>
                <c:pt idx="479">
                  <c:v>50.747500000000002</c:v>
                </c:pt>
                <c:pt idx="480">
                  <c:v>49.747500000000002</c:v>
                </c:pt>
                <c:pt idx="481">
                  <c:v>46.747500000000002</c:v>
                </c:pt>
                <c:pt idx="482">
                  <c:v>46.747500000000002</c:v>
                </c:pt>
                <c:pt idx="483">
                  <c:v>49.547499999999999</c:v>
                </c:pt>
                <c:pt idx="484">
                  <c:v>49.547499999999999</c:v>
                </c:pt>
                <c:pt idx="485">
                  <c:v>48.547499999999999</c:v>
                </c:pt>
                <c:pt idx="486">
                  <c:v>51.047499999999999</c:v>
                </c:pt>
                <c:pt idx="487">
                  <c:v>51.047499999999999</c:v>
                </c:pt>
                <c:pt idx="488">
                  <c:v>55.047499999999999</c:v>
                </c:pt>
                <c:pt idx="489">
                  <c:v>54.047499999999999</c:v>
                </c:pt>
                <c:pt idx="490">
                  <c:v>57.647500000000001</c:v>
                </c:pt>
                <c:pt idx="491">
                  <c:v>61.647500000000001</c:v>
                </c:pt>
                <c:pt idx="492">
                  <c:v>66.247500000000002</c:v>
                </c:pt>
                <c:pt idx="493">
                  <c:v>66.247500000000002</c:v>
                </c:pt>
                <c:pt idx="494">
                  <c:v>64.247500000000002</c:v>
                </c:pt>
                <c:pt idx="495">
                  <c:v>67.247500000000002</c:v>
                </c:pt>
                <c:pt idx="496">
                  <c:v>67.247500000000002</c:v>
                </c:pt>
                <c:pt idx="497">
                  <c:v>64.247500000000002</c:v>
                </c:pt>
                <c:pt idx="498">
                  <c:v>60.247500000000002</c:v>
                </c:pt>
                <c:pt idx="499">
                  <c:v>60.247500000000002</c:v>
                </c:pt>
                <c:pt idx="500">
                  <c:v>62.747500000000002</c:v>
                </c:pt>
                <c:pt idx="501">
                  <c:v>62.747500000000002</c:v>
                </c:pt>
                <c:pt idx="502">
                  <c:v>60.747500000000002</c:v>
                </c:pt>
                <c:pt idx="503">
                  <c:v>64.547499999999999</c:v>
                </c:pt>
                <c:pt idx="504">
                  <c:v>62.547499999999999</c:v>
                </c:pt>
                <c:pt idx="505">
                  <c:v>61.547499999999999</c:v>
                </c:pt>
                <c:pt idx="506">
                  <c:v>60.547499999999999</c:v>
                </c:pt>
                <c:pt idx="507">
                  <c:v>60.547499999999999</c:v>
                </c:pt>
                <c:pt idx="508">
                  <c:v>58.547499999999999</c:v>
                </c:pt>
                <c:pt idx="509">
                  <c:v>54.547499999999999</c:v>
                </c:pt>
                <c:pt idx="510">
                  <c:v>54.547499999999999</c:v>
                </c:pt>
                <c:pt idx="511">
                  <c:v>51.547499999999999</c:v>
                </c:pt>
                <c:pt idx="512">
                  <c:v>51.547499999999999</c:v>
                </c:pt>
                <c:pt idx="513">
                  <c:v>54.847499999999997</c:v>
                </c:pt>
                <c:pt idx="514">
                  <c:v>60.447499999999998</c:v>
                </c:pt>
                <c:pt idx="515">
                  <c:v>64.047499999999999</c:v>
                </c:pt>
                <c:pt idx="516">
                  <c:v>62.047499999999999</c:v>
                </c:pt>
                <c:pt idx="517">
                  <c:v>60.047499999999999</c:v>
                </c:pt>
                <c:pt idx="518">
                  <c:v>58.047499999999999</c:v>
                </c:pt>
                <c:pt idx="519">
                  <c:v>58.047499999999999</c:v>
                </c:pt>
                <c:pt idx="520">
                  <c:v>56.047499999999999</c:v>
                </c:pt>
                <c:pt idx="521">
                  <c:v>53.047499999999999</c:v>
                </c:pt>
                <c:pt idx="522">
                  <c:v>53.047499999999999</c:v>
                </c:pt>
                <c:pt idx="523">
                  <c:v>50.047499999999999</c:v>
                </c:pt>
                <c:pt idx="524">
                  <c:v>48.047499999999999</c:v>
                </c:pt>
                <c:pt idx="525">
                  <c:v>48.047499999999999</c:v>
                </c:pt>
                <c:pt idx="526">
                  <c:v>45.047499999999999</c:v>
                </c:pt>
                <c:pt idx="527">
                  <c:v>43.047499999999999</c:v>
                </c:pt>
                <c:pt idx="528">
                  <c:v>43.047499999999999</c:v>
                </c:pt>
                <c:pt idx="529">
                  <c:v>40.047499999999999</c:v>
                </c:pt>
                <c:pt idx="530">
                  <c:v>39.047499999999999</c:v>
                </c:pt>
                <c:pt idx="531">
                  <c:v>38.047499999999999</c:v>
                </c:pt>
                <c:pt idx="532">
                  <c:v>37.047499999999999</c:v>
                </c:pt>
                <c:pt idx="533">
                  <c:v>36.047499999999999</c:v>
                </c:pt>
                <c:pt idx="534">
                  <c:v>36.047499999999999</c:v>
                </c:pt>
                <c:pt idx="535">
                  <c:v>40.547499999999999</c:v>
                </c:pt>
                <c:pt idx="536">
                  <c:v>39.547499999999999</c:v>
                </c:pt>
                <c:pt idx="537">
                  <c:v>36.547499999999999</c:v>
                </c:pt>
                <c:pt idx="538">
                  <c:v>36.547499999999999</c:v>
                </c:pt>
                <c:pt idx="539">
                  <c:v>34.547499999999999</c:v>
                </c:pt>
                <c:pt idx="540">
                  <c:v>33.547499999999999</c:v>
                </c:pt>
                <c:pt idx="541">
                  <c:v>31.547499999999999</c:v>
                </c:pt>
                <c:pt idx="542">
                  <c:v>31.547499999999999</c:v>
                </c:pt>
                <c:pt idx="543">
                  <c:v>36.547499999999999</c:v>
                </c:pt>
                <c:pt idx="544">
                  <c:v>36.547499999999999</c:v>
                </c:pt>
                <c:pt idx="545">
                  <c:v>43.547499999999999</c:v>
                </c:pt>
                <c:pt idx="546">
                  <c:v>45.747500000000002</c:v>
                </c:pt>
                <c:pt idx="547">
                  <c:v>43.747500000000002</c:v>
                </c:pt>
                <c:pt idx="548">
                  <c:v>41.747500000000002</c:v>
                </c:pt>
                <c:pt idx="549">
                  <c:v>41.747500000000002</c:v>
                </c:pt>
                <c:pt idx="550">
                  <c:v>44.547499999999999</c:v>
                </c:pt>
                <c:pt idx="551">
                  <c:v>42.547499999999999</c:v>
                </c:pt>
                <c:pt idx="552">
                  <c:v>42.547499999999999</c:v>
                </c:pt>
                <c:pt idx="553">
                  <c:v>40.547499999999999</c:v>
                </c:pt>
                <c:pt idx="554">
                  <c:v>44.147500000000001</c:v>
                </c:pt>
                <c:pt idx="555">
                  <c:v>44.147500000000001</c:v>
                </c:pt>
                <c:pt idx="556">
                  <c:v>43.647500000000001</c:v>
                </c:pt>
                <c:pt idx="557">
                  <c:v>41.647500000000001</c:v>
                </c:pt>
                <c:pt idx="558">
                  <c:v>41.647500000000001</c:v>
                </c:pt>
                <c:pt idx="559">
                  <c:v>40.147500000000001</c:v>
                </c:pt>
                <c:pt idx="560">
                  <c:v>39.147500000000001</c:v>
                </c:pt>
                <c:pt idx="561">
                  <c:v>38.147500000000001</c:v>
                </c:pt>
                <c:pt idx="562">
                  <c:v>35.147500000000001</c:v>
                </c:pt>
                <c:pt idx="563">
                  <c:v>35.147500000000001</c:v>
                </c:pt>
                <c:pt idx="564">
                  <c:v>33.147500000000001</c:v>
                </c:pt>
                <c:pt idx="565">
                  <c:v>37.147500000000001</c:v>
                </c:pt>
                <c:pt idx="566">
                  <c:v>40.747500000000002</c:v>
                </c:pt>
                <c:pt idx="567">
                  <c:v>40.747500000000002</c:v>
                </c:pt>
                <c:pt idx="568">
                  <c:v>38.747500000000002</c:v>
                </c:pt>
                <c:pt idx="569">
                  <c:v>38.747500000000002</c:v>
                </c:pt>
                <c:pt idx="570">
                  <c:v>42.647500000000001</c:v>
                </c:pt>
                <c:pt idx="571">
                  <c:v>41.647500000000001</c:v>
                </c:pt>
                <c:pt idx="572">
                  <c:v>45.447499999999998</c:v>
                </c:pt>
                <c:pt idx="573">
                  <c:v>49.347499999999997</c:v>
                </c:pt>
                <c:pt idx="574">
                  <c:v>49.347499999999997</c:v>
                </c:pt>
                <c:pt idx="575">
                  <c:v>52.347499999999997</c:v>
                </c:pt>
                <c:pt idx="576">
                  <c:v>51.347499999999997</c:v>
                </c:pt>
                <c:pt idx="577">
                  <c:v>51.347499999999997</c:v>
                </c:pt>
                <c:pt idx="578">
                  <c:v>56.347499999999997</c:v>
                </c:pt>
                <c:pt idx="579">
                  <c:v>56.347499999999997</c:v>
                </c:pt>
                <c:pt idx="580">
                  <c:v>54.347499999999997</c:v>
                </c:pt>
                <c:pt idx="581">
                  <c:v>54.347499999999997</c:v>
                </c:pt>
                <c:pt idx="582">
                  <c:v>57.947499999999998</c:v>
                </c:pt>
                <c:pt idx="583">
                  <c:v>57.947499999999998</c:v>
                </c:pt>
                <c:pt idx="584">
                  <c:v>61.147500000000001</c:v>
                </c:pt>
                <c:pt idx="585">
                  <c:v>60.397500000000001</c:v>
                </c:pt>
                <c:pt idx="586">
                  <c:v>59.397500000000001</c:v>
                </c:pt>
                <c:pt idx="587">
                  <c:v>56.397500000000001</c:v>
                </c:pt>
                <c:pt idx="588">
                  <c:v>56.397500000000001</c:v>
                </c:pt>
                <c:pt idx="589">
                  <c:v>53.397500000000001</c:v>
                </c:pt>
                <c:pt idx="590">
                  <c:v>52.397500000000001</c:v>
                </c:pt>
                <c:pt idx="591">
                  <c:v>52.397500000000001</c:v>
                </c:pt>
                <c:pt idx="592">
                  <c:v>50.897500000000001</c:v>
                </c:pt>
                <c:pt idx="593">
                  <c:v>48.897500000000001</c:v>
                </c:pt>
                <c:pt idx="594">
                  <c:v>46.897500000000001</c:v>
                </c:pt>
                <c:pt idx="595">
                  <c:v>50.897500000000001</c:v>
                </c:pt>
                <c:pt idx="596">
                  <c:v>49.897500000000001</c:v>
                </c:pt>
                <c:pt idx="597">
                  <c:v>45.897500000000001</c:v>
                </c:pt>
                <c:pt idx="598">
                  <c:v>45.147500000000001</c:v>
                </c:pt>
                <c:pt idx="599">
                  <c:v>43.647500000000001</c:v>
                </c:pt>
                <c:pt idx="600">
                  <c:v>42.647500000000001</c:v>
                </c:pt>
                <c:pt idx="601">
                  <c:v>42.647500000000001</c:v>
                </c:pt>
                <c:pt idx="602">
                  <c:v>40.647500000000001</c:v>
                </c:pt>
                <c:pt idx="603">
                  <c:v>39.647500000000001</c:v>
                </c:pt>
                <c:pt idx="604">
                  <c:v>39.647500000000001</c:v>
                </c:pt>
                <c:pt idx="605">
                  <c:v>44.147500000000001</c:v>
                </c:pt>
                <c:pt idx="606">
                  <c:v>43.147500000000001</c:v>
                </c:pt>
                <c:pt idx="607">
                  <c:v>42.147500000000001</c:v>
                </c:pt>
                <c:pt idx="608">
                  <c:v>41.147500000000001</c:v>
                </c:pt>
                <c:pt idx="609">
                  <c:v>40.147500000000001</c:v>
                </c:pt>
                <c:pt idx="610">
                  <c:v>40.147500000000001</c:v>
                </c:pt>
                <c:pt idx="611">
                  <c:v>42.947499999999998</c:v>
                </c:pt>
                <c:pt idx="612">
                  <c:v>42.947499999999998</c:v>
                </c:pt>
                <c:pt idx="613">
                  <c:v>40.947499999999998</c:v>
                </c:pt>
                <c:pt idx="614">
                  <c:v>40.947499999999998</c:v>
                </c:pt>
                <c:pt idx="615">
                  <c:v>39.947499999999998</c:v>
                </c:pt>
                <c:pt idx="616">
                  <c:v>38.447499999999998</c:v>
                </c:pt>
                <c:pt idx="617">
                  <c:v>42.847499999999997</c:v>
                </c:pt>
                <c:pt idx="618">
                  <c:v>41.847499999999997</c:v>
                </c:pt>
                <c:pt idx="619">
                  <c:v>40.847499999999997</c:v>
                </c:pt>
                <c:pt idx="620">
                  <c:v>40.847499999999997</c:v>
                </c:pt>
                <c:pt idx="621">
                  <c:v>44.047499999999999</c:v>
                </c:pt>
                <c:pt idx="622">
                  <c:v>48.047499999999999</c:v>
                </c:pt>
                <c:pt idx="623">
                  <c:v>48.047499999999999</c:v>
                </c:pt>
                <c:pt idx="624">
                  <c:v>47.047499999999999</c:v>
                </c:pt>
                <c:pt idx="625">
                  <c:v>46.047499999999999</c:v>
                </c:pt>
                <c:pt idx="626">
                  <c:v>49.797499999999999</c:v>
                </c:pt>
                <c:pt idx="627">
                  <c:v>49.797499999999999</c:v>
                </c:pt>
                <c:pt idx="628">
                  <c:v>55.797499999999999</c:v>
                </c:pt>
                <c:pt idx="629">
                  <c:v>54.797499999999999</c:v>
                </c:pt>
                <c:pt idx="630">
                  <c:v>51.797499999999999</c:v>
                </c:pt>
                <c:pt idx="631">
                  <c:v>57.797499999999999</c:v>
                </c:pt>
                <c:pt idx="632">
                  <c:v>55.797499999999999</c:v>
                </c:pt>
                <c:pt idx="633">
                  <c:v>55.797499999999999</c:v>
                </c:pt>
                <c:pt idx="634">
                  <c:v>54.797499999999999</c:v>
                </c:pt>
                <c:pt idx="635">
                  <c:v>57.997500000000002</c:v>
                </c:pt>
                <c:pt idx="636">
                  <c:v>57.997500000000002</c:v>
                </c:pt>
                <c:pt idx="637">
                  <c:v>56.497500000000002</c:v>
                </c:pt>
                <c:pt idx="638">
                  <c:v>54.497500000000002</c:v>
                </c:pt>
                <c:pt idx="639">
                  <c:v>53.497500000000002</c:v>
                </c:pt>
                <c:pt idx="640">
                  <c:v>53.497500000000002</c:v>
                </c:pt>
                <c:pt idx="641">
                  <c:v>52.497500000000002</c:v>
                </c:pt>
                <c:pt idx="642">
                  <c:v>51.497500000000002</c:v>
                </c:pt>
                <c:pt idx="643">
                  <c:v>48.497500000000002</c:v>
                </c:pt>
                <c:pt idx="644">
                  <c:v>47.497500000000002</c:v>
                </c:pt>
                <c:pt idx="645">
                  <c:v>47.497500000000002</c:v>
                </c:pt>
                <c:pt idx="646">
                  <c:v>51.097500000000004</c:v>
                </c:pt>
                <c:pt idx="647">
                  <c:v>49.097500000000004</c:v>
                </c:pt>
                <c:pt idx="648">
                  <c:v>49.097500000000004</c:v>
                </c:pt>
                <c:pt idx="649">
                  <c:v>47.597500000000004</c:v>
                </c:pt>
                <c:pt idx="650">
                  <c:v>48.997500000000002</c:v>
                </c:pt>
                <c:pt idx="651">
                  <c:v>48.997500000000002</c:v>
                </c:pt>
                <c:pt idx="652">
                  <c:v>51.847500000000004</c:v>
                </c:pt>
                <c:pt idx="653">
                  <c:v>48.847500000000004</c:v>
                </c:pt>
                <c:pt idx="654">
                  <c:v>48.847500000000004</c:v>
                </c:pt>
                <c:pt idx="655">
                  <c:v>52.147500000000008</c:v>
                </c:pt>
                <c:pt idx="656">
                  <c:v>52.147500000000008</c:v>
                </c:pt>
                <c:pt idx="657">
                  <c:v>50.147500000000008</c:v>
                </c:pt>
                <c:pt idx="658">
                  <c:v>49.147500000000008</c:v>
                </c:pt>
                <c:pt idx="659">
                  <c:v>46.147500000000008</c:v>
                </c:pt>
                <c:pt idx="660">
                  <c:v>46.147500000000008</c:v>
                </c:pt>
                <c:pt idx="661">
                  <c:v>44.147500000000008</c:v>
                </c:pt>
                <c:pt idx="662">
                  <c:v>40.147500000000008</c:v>
                </c:pt>
                <c:pt idx="663">
                  <c:v>40.147500000000008</c:v>
                </c:pt>
                <c:pt idx="664">
                  <c:v>37.147500000000008</c:v>
                </c:pt>
                <c:pt idx="665">
                  <c:v>35.147500000000008</c:v>
                </c:pt>
                <c:pt idx="666">
                  <c:v>35.147500000000008</c:v>
                </c:pt>
                <c:pt idx="667">
                  <c:v>37.247500000000009</c:v>
                </c:pt>
                <c:pt idx="668">
                  <c:v>40.047500000000007</c:v>
                </c:pt>
                <c:pt idx="669">
                  <c:v>40.047500000000007</c:v>
                </c:pt>
                <c:pt idx="670">
                  <c:v>38.047500000000007</c:v>
                </c:pt>
                <c:pt idx="671">
                  <c:v>36.047500000000007</c:v>
                </c:pt>
                <c:pt idx="672">
                  <c:v>36.047500000000007</c:v>
                </c:pt>
                <c:pt idx="673">
                  <c:v>34.547500000000007</c:v>
                </c:pt>
                <c:pt idx="674">
                  <c:v>38.447500000000005</c:v>
                </c:pt>
                <c:pt idx="675">
                  <c:v>38.447500000000005</c:v>
                </c:pt>
                <c:pt idx="676">
                  <c:v>40.697500000000005</c:v>
                </c:pt>
                <c:pt idx="677">
                  <c:v>38.697500000000005</c:v>
                </c:pt>
                <c:pt idx="678">
                  <c:v>38.697500000000005</c:v>
                </c:pt>
                <c:pt idx="679">
                  <c:v>35.697500000000005</c:v>
                </c:pt>
                <c:pt idx="680">
                  <c:v>34.197500000000005</c:v>
                </c:pt>
                <c:pt idx="681">
                  <c:v>34.197500000000005</c:v>
                </c:pt>
                <c:pt idx="682">
                  <c:v>33.197500000000005</c:v>
                </c:pt>
                <c:pt idx="683">
                  <c:v>33.197500000000005</c:v>
                </c:pt>
                <c:pt idx="684">
                  <c:v>31.197500000000005</c:v>
                </c:pt>
                <c:pt idx="685">
                  <c:v>36.797500000000007</c:v>
                </c:pt>
                <c:pt idx="686">
                  <c:v>36.797500000000007</c:v>
                </c:pt>
                <c:pt idx="687">
                  <c:v>34.797500000000007</c:v>
                </c:pt>
                <c:pt idx="688">
                  <c:v>34.797500000000007</c:v>
                </c:pt>
                <c:pt idx="689">
                  <c:v>36.697500000000005</c:v>
                </c:pt>
                <c:pt idx="690">
                  <c:v>33.697500000000005</c:v>
                </c:pt>
                <c:pt idx="691">
                  <c:v>33.697500000000005</c:v>
                </c:pt>
                <c:pt idx="692">
                  <c:v>30.697500000000005</c:v>
                </c:pt>
                <c:pt idx="693">
                  <c:v>28.697500000000005</c:v>
                </c:pt>
                <c:pt idx="694">
                  <c:v>28.697500000000005</c:v>
                </c:pt>
                <c:pt idx="695">
                  <c:v>31.197500000000005</c:v>
                </c:pt>
                <c:pt idx="696">
                  <c:v>31.197500000000005</c:v>
                </c:pt>
                <c:pt idx="697">
                  <c:v>27.197500000000005</c:v>
                </c:pt>
                <c:pt idx="698">
                  <c:v>25.197500000000005</c:v>
                </c:pt>
                <c:pt idx="699">
                  <c:v>25.197500000000005</c:v>
                </c:pt>
                <c:pt idx="700">
                  <c:v>24.197500000000005</c:v>
                </c:pt>
                <c:pt idx="701">
                  <c:v>22.197500000000005</c:v>
                </c:pt>
                <c:pt idx="702">
                  <c:v>22.197500000000005</c:v>
                </c:pt>
                <c:pt idx="703">
                  <c:v>21.197500000000005</c:v>
                </c:pt>
                <c:pt idx="704">
                  <c:v>21.197500000000005</c:v>
                </c:pt>
                <c:pt idx="705">
                  <c:v>19.697500000000005</c:v>
                </c:pt>
                <c:pt idx="706">
                  <c:v>16.697500000000005</c:v>
                </c:pt>
                <c:pt idx="707">
                  <c:v>15.697500000000005</c:v>
                </c:pt>
                <c:pt idx="708">
                  <c:v>14.697500000000005</c:v>
                </c:pt>
                <c:pt idx="709">
                  <c:v>14.697500000000005</c:v>
                </c:pt>
                <c:pt idx="710">
                  <c:v>12.697500000000005</c:v>
                </c:pt>
                <c:pt idx="711">
                  <c:v>12.697500000000005</c:v>
                </c:pt>
                <c:pt idx="712">
                  <c:v>15.497500000000006</c:v>
                </c:pt>
                <c:pt idx="713">
                  <c:v>15.497500000000006</c:v>
                </c:pt>
                <c:pt idx="714">
                  <c:v>13.997500000000006</c:v>
                </c:pt>
                <c:pt idx="715">
                  <c:v>13.997500000000006</c:v>
                </c:pt>
                <c:pt idx="716">
                  <c:v>19.397500000000008</c:v>
                </c:pt>
                <c:pt idx="717">
                  <c:v>17.897500000000008</c:v>
                </c:pt>
                <c:pt idx="718">
                  <c:v>17.897500000000008</c:v>
                </c:pt>
                <c:pt idx="719">
                  <c:v>15.897500000000008</c:v>
                </c:pt>
                <c:pt idx="720">
                  <c:v>18.697500000000009</c:v>
                </c:pt>
                <c:pt idx="721">
                  <c:v>12.697500000000009</c:v>
                </c:pt>
                <c:pt idx="722">
                  <c:v>12.697500000000009</c:v>
                </c:pt>
                <c:pt idx="723">
                  <c:v>11.697500000000009</c:v>
                </c:pt>
                <c:pt idx="724">
                  <c:v>7.6975000000000087</c:v>
                </c:pt>
                <c:pt idx="725">
                  <c:v>12.297500000000008</c:v>
                </c:pt>
                <c:pt idx="726">
                  <c:v>12.297500000000008</c:v>
                </c:pt>
                <c:pt idx="727">
                  <c:v>10.297500000000008</c:v>
                </c:pt>
                <c:pt idx="728">
                  <c:v>7.2975000000000083</c:v>
                </c:pt>
                <c:pt idx="729">
                  <c:v>7.2975000000000083</c:v>
                </c:pt>
                <c:pt idx="730">
                  <c:v>9.0975000000000072</c:v>
                </c:pt>
                <c:pt idx="731">
                  <c:v>9.0975000000000072</c:v>
                </c:pt>
                <c:pt idx="732">
                  <c:v>6.0975000000000072</c:v>
                </c:pt>
                <c:pt idx="733">
                  <c:v>8.4225000000000065</c:v>
                </c:pt>
                <c:pt idx="734">
                  <c:v>8.4225000000000065</c:v>
                </c:pt>
                <c:pt idx="735">
                  <c:v>8.4225000000000065</c:v>
                </c:pt>
                <c:pt idx="736">
                  <c:v>8.4225000000000065</c:v>
                </c:pt>
                <c:pt idx="737">
                  <c:v>8.4225000000000065</c:v>
                </c:pt>
                <c:pt idx="738">
                  <c:v>8.4225000000000065</c:v>
                </c:pt>
                <c:pt idx="739">
                  <c:v>8.4225000000000065</c:v>
                </c:pt>
                <c:pt idx="740">
                  <c:v>8.4225000000000065</c:v>
                </c:pt>
                <c:pt idx="741">
                  <c:v>8.4225000000000065</c:v>
                </c:pt>
                <c:pt idx="742">
                  <c:v>8.4225000000000065</c:v>
                </c:pt>
                <c:pt idx="743">
                  <c:v>8.4225000000000065</c:v>
                </c:pt>
                <c:pt idx="744">
                  <c:v>8.4225000000000065</c:v>
                </c:pt>
                <c:pt idx="745">
                  <c:v>8.4225000000000065</c:v>
                </c:pt>
                <c:pt idx="746">
                  <c:v>8.4225000000000065</c:v>
                </c:pt>
                <c:pt idx="747">
                  <c:v>8.4225000000000065</c:v>
                </c:pt>
                <c:pt idx="748">
                  <c:v>8.4225000000000065</c:v>
                </c:pt>
                <c:pt idx="749">
                  <c:v>8.4225000000000065</c:v>
                </c:pt>
                <c:pt idx="750">
                  <c:v>8.4225000000000065</c:v>
                </c:pt>
                <c:pt idx="751">
                  <c:v>8.4225000000000065</c:v>
                </c:pt>
                <c:pt idx="752">
                  <c:v>8.4225000000000065</c:v>
                </c:pt>
                <c:pt idx="753">
                  <c:v>8.4225000000000065</c:v>
                </c:pt>
                <c:pt idx="754">
                  <c:v>8.4225000000000065</c:v>
                </c:pt>
                <c:pt idx="755">
                  <c:v>8.4225000000000065</c:v>
                </c:pt>
                <c:pt idx="756">
                  <c:v>8.4225000000000065</c:v>
                </c:pt>
                <c:pt idx="757">
                  <c:v>8.4225000000000065</c:v>
                </c:pt>
                <c:pt idx="758">
                  <c:v>8.4225000000000065</c:v>
                </c:pt>
                <c:pt idx="759">
                  <c:v>8.4225000000000065</c:v>
                </c:pt>
                <c:pt idx="760">
                  <c:v>8.4225000000000065</c:v>
                </c:pt>
                <c:pt idx="761">
                  <c:v>8.4225000000000065</c:v>
                </c:pt>
                <c:pt idx="762">
                  <c:v>8.4225000000000065</c:v>
                </c:pt>
                <c:pt idx="763">
                  <c:v>8.4225000000000065</c:v>
                </c:pt>
                <c:pt idx="764">
                  <c:v>8.4225000000000065</c:v>
                </c:pt>
                <c:pt idx="765">
                  <c:v>8.4225000000000065</c:v>
                </c:pt>
                <c:pt idx="766">
                  <c:v>8.4225000000000065</c:v>
                </c:pt>
                <c:pt idx="767">
                  <c:v>8.4225000000000065</c:v>
                </c:pt>
                <c:pt idx="768">
                  <c:v>8.4225000000000065</c:v>
                </c:pt>
                <c:pt idx="769">
                  <c:v>8.4225000000000065</c:v>
                </c:pt>
                <c:pt idx="770">
                  <c:v>8.4225000000000065</c:v>
                </c:pt>
                <c:pt idx="771">
                  <c:v>8.4225000000000065</c:v>
                </c:pt>
                <c:pt idx="772">
                  <c:v>8.4225000000000065</c:v>
                </c:pt>
                <c:pt idx="773">
                  <c:v>8.4225000000000065</c:v>
                </c:pt>
                <c:pt idx="774">
                  <c:v>8.4225000000000065</c:v>
                </c:pt>
                <c:pt idx="775">
                  <c:v>8.4225000000000065</c:v>
                </c:pt>
                <c:pt idx="776">
                  <c:v>8.4225000000000065</c:v>
                </c:pt>
                <c:pt idx="777">
                  <c:v>8.4225000000000065</c:v>
                </c:pt>
                <c:pt idx="778">
                  <c:v>8.4225000000000065</c:v>
                </c:pt>
                <c:pt idx="779">
                  <c:v>8.4225000000000065</c:v>
                </c:pt>
                <c:pt idx="780">
                  <c:v>8.4225000000000065</c:v>
                </c:pt>
                <c:pt idx="781">
                  <c:v>8.4225000000000065</c:v>
                </c:pt>
                <c:pt idx="782">
                  <c:v>8.4225000000000065</c:v>
                </c:pt>
                <c:pt idx="783">
                  <c:v>8.4225000000000065</c:v>
                </c:pt>
                <c:pt idx="784">
                  <c:v>8.4225000000000065</c:v>
                </c:pt>
                <c:pt idx="785">
                  <c:v>8.4225000000000065</c:v>
                </c:pt>
                <c:pt idx="786">
                  <c:v>8.4225000000000065</c:v>
                </c:pt>
                <c:pt idx="787">
                  <c:v>8.4225000000000065</c:v>
                </c:pt>
                <c:pt idx="788">
                  <c:v>8.4225000000000065</c:v>
                </c:pt>
                <c:pt idx="789">
                  <c:v>8.4225000000000065</c:v>
                </c:pt>
                <c:pt idx="790">
                  <c:v>8.4225000000000065</c:v>
                </c:pt>
                <c:pt idx="791">
                  <c:v>8.4225000000000065</c:v>
                </c:pt>
                <c:pt idx="792">
                  <c:v>8.4225000000000065</c:v>
                </c:pt>
                <c:pt idx="793">
                  <c:v>8.4225000000000065</c:v>
                </c:pt>
                <c:pt idx="794">
                  <c:v>8.4225000000000065</c:v>
                </c:pt>
                <c:pt idx="795">
                  <c:v>8.4225000000000065</c:v>
                </c:pt>
                <c:pt idx="796">
                  <c:v>8.4225000000000065</c:v>
                </c:pt>
                <c:pt idx="797">
                  <c:v>8.4225000000000065</c:v>
                </c:pt>
                <c:pt idx="798">
                  <c:v>8.4225000000000065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C-814A-90CB-33EC203EE2B4}"/>
            </c:ext>
          </c:extLst>
        </c:ser>
        <c:ser>
          <c:idx val="0"/>
          <c:order val="1"/>
          <c:tx>
            <c:strRef>
              <c:f>'MARK LATHAM'!$K$1</c:f>
              <c:strCache>
                <c:ptCount val="1"/>
                <c:pt idx="0">
                  <c:v>Daily Set</c:v>
                </c:pt>
              </c:strCache>
            </c:strRef>
          </c:tx>
          <c:spPr>
            <a:ln w="47625" cap="rnd" cmpd="sng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'MARK LATHAM'!$K$2:$K$800</c:f>
              <c:numCache>
                <c:formatCode>0.0</c:formatCode>
                <c:ptCount val="799"/>
                <c:pt idx="0" formatCode="General">
                  <c:v>0</c:v>
                </c:pt>
                <c:pt idx="1">
                  <c:v>-3</c:v>
                </c:pt>
                <c:pt idx="2" formatCode="General">
                  <c:v>-3</c:v>
                </c:pt>
                <c:pt idx="3" formatCode="General">
                  <c:v>-3</c:v>
                </c:pt>
                <c:pt idx="4" formatCode="General">
                  <c:v>-4.4000000000000004</c:v>
                </c:pt>
                <c:pt idx="5" formatCode="General">
                  <c:v>-4.4000000000000004</c:v>
                </c:pt>
                <c:pt idx="6" formatCode="General">
                  <c:v>-4.4000000000000004</c:v>
                </c:pt>
                <c:pt idx="7" formatCode="General">
                  <c:v>-4.4000000000000004</c:v>
                </c:pt>
                <c:pt idx="8" formatCode="General">
                  <c:v>-4.4000000000000004</c:v>
                </c:pt>
                <c:pt idx="9" formatCode="General">
                  <c:v>-6.4</c:v>
                </c:pt>
                <c:pt idx="10" formatCode="General">
                  <c:v>-6.4</c:v>
                </c:pt>
                <c:pt idx="11" formatCode="General">
                  <c:v>-2.4000000000000004</c:v>
                </c:pt>
                <c:pt idx="12" formatCode="General">
                  <c:v>-2.4000000000000004</c:v>
                </c:pt>
                <c:pt idx="13" formatCode="General">
                  <c:v>-2.4000000000000004</c:v>
                </c:pt>
                <c:pt idx="14" formatCode="General">
                  <c:v>-2.4000000000000004</c:v>
                </c:pt>
                <c:pt idx="15" formatCode="General">
                  <c:v>-2.4000000000000004</c:v>
                </c:pt>
                <c:pt idx="16" formatCode="General">
                  <c:v>-2.4000000000000004</c:v>
                </c:pt>
                <c:pt idx="17" formatCode="General">
                  <c:v>-5.4</c:v>
                </c:pt>
                <c:pt idx="18" formatCode="General">
                  <c:v>-5.4</c:v>
                </c:pt>
                <c:pt idx="19" formatCode="General">
                  <c:v>-12.9</c:v>
                </c:pt>
                <c:pt idx="20" formatCode="General">
                  <c:v>-12.9</c:v>
                </c:pt>
                <c:pt idx="21" formatCode="General">
                  <c:v>-12.9</c:v>
                </c:pt>
                <c:pt idx="22" formatCode="General">
                  <c:v>-12.9</c:v>
                </c:pt>
                <c:pt idx="23" formatCode="General">
                  <c:v>-12.9</c:v>
                </c:pt>
                <c:pt idx="24" formatCode="General">
                  <c:v>-17.149999999999999</c:v>
                </c:pt>
                <c:pt idx="25" formatCode="General">
                  <c:v>-17.149999999999999</c:v>
                </c:pt>
                <c:pt idx="26" formatCode="General">
                  <c:v>-17.149999999999999</c:v>
                </c:pt>
                <c:pt idx="27" formatCode="General">
                  <c:v>-17.149999999999999</c:v>
                </c:pt>
                <c:pt idx="28" formatCode="General">
                  <c:v>-10.149999999999999</c:v>
                </c:pt>
                <c:pt idx="29" formatCode="General">
                  <c:v>-10.149999999999999</c:v>
                </c:pt>
                <c:pt idx="30" formatCode="General">
                  <c:v>-10.149999999999999</c:v>
                </c:pt>
                <c:pt idx="31" formatCode="General">
                  <c:v>-10.149999999999999</c:v>
                </c:pt>
                <c:pt idx="32" formatCode="General">
                  <c:v>-17.149999999999999</c:v>
                </c:pt>
                <c:pt idx="33" formatCode="General">
                  <c:v>-17.149999999999999</c:v>
                </c:pt>
                <c:pt idx="34" formatCode="General">
                  <c:v>-17.149999999999999</c:v>
                </c:pt>
                <c:pt idx="35" formatCode="General">
                  <c:v>-17.149999999999999</c:v>
                </c:pt>
                <c:pt idx="36" formatCode="General">
                  <c:v>-17.149999999999999</c:v>
                </c:pt>
                <c:pt idx="37" formatCode="General">
                  <c:v>-19.537499999999998</c:v>
                </c:pt>
                <c:pt idx="38" formatCode="General">
                  <c:v>-19.537499999999998</c:v>
                </c:pt>
                <c:pt idx="39" formatCode="General">
                  <c:v>-19.537499999999998</c:v>
                </c:pt>
                <c:pt idx="40" formatCode="General">
                  <c:v>-19.537499999999998</c:v>
                </c:pt>
                <c:pt idx="41" formatCode="General">
                  <c:v>-19.537499999999998</c:v>
                </c:pt>
                <c:pt idx="42" formatCode="General">
                  <c:v>-17.037499999999998</c:v>
                </c:pt>
                <c:pt idx="43" formatCode="General">
                  <c:v>-17.037499999999998</c:v>
                </c:pt>
                <c:pt idx="44" formatCode="General">
                  <c:v>-17.037499999999998</c:v>
                </c:pt>
                <c:pt idx="45" formatCode="General">
                  <c:v>-17.037499999999998</c:v>
                </c:pt>
                <c:pt idx="46" formatCode="General">
                  <c:v>-12.237499999999997</c:v>
                </c:pt>
                <c:pt idx="47" formatCode="General">
                  <c:v>-12.237499999999997</c:v>
                </c:pt>
                <c:pt idx="48" formatCode="General">
                  <c:v>-14.237499999999997</c:v>
                </c:pt>
                <c:pt idx="49" formatCode="General">
                  <c:v>-14.237499999999997</c:v>
                </c:pt>
                <c:pt idx="50" formatCode="General">
                  <c:v>-19.737499999999997</c:v>
                </c:pt>
                <c:pt idx="51" formatCode="General">
                  <c:v>-19.737499999999997</c:v>
                </c:pt>
                <c:pt idx="52" formatCode="General">
                  <c:v>-19.737499999999997</c:v>
                </c:pt>
                <c:pt idx="53" formatCode="General">
                  <c:v>-19.737499999999997</c:v>
                </c:pt>
                <c:pt idx="54" formatCode="General">
                  <c:v>-19.737499999999997</c:v>
                </c:pt>
                <c:pt idx="55" formatCode="General">
                  <c:v>-18.657499999999999</c:v>
                </c:pt>
                <c:pt idx="56" formatCode="General">
                  <c:v>-18.657499999999999</c:v>
                </c:pt>
                <c:pt idx="57" formatCode="General">
                  <c:v>-18.657499999999999</c:v>
                </c:pt>
                <c:pt idx="58" formatCode="General">
                  <c:v>-18.657499999999999</c:v>
                </c:pt>
                <c:pt idx="59" formatCode="General">
                  <c:v>-18.657499999999999</c:v>
                </c:pt>
                <c:pt idx="60" formatCode="General">
                  <c:v>-20.657499999999999</c:v>
                </c:pt>
                <c:pt idx="61" formatCode="General">
                  <c:v>-20.657499999999999</c:v>
                </c:pt>
                <c:pt idx="62" formatCode="General">
                  <c:v>-20.657499999999999</c:v>
                </c:pt>
                <c:pt idx="63" formatCode="General">
                  <c:v>-16.837499999999999</c:v>
                </c:pt>
                <c:pt idx="64" formatCode="General">
                  <c:v>-16.837499999999999</c:v>
                </c:pt>
                <c:pt idx="65" formatCode="General">
                  <c:v>-16.837499999999999</c:v>
                </c:pt>
                <c:pt idx="66" formatCode="General">
                  <c:v>-16.837499999999999</c:v>
                </c:pt>
                <c:pt idx="67" formatCode="General">
                  <c:v>-16.837499999999999</c:v>
                </c:pt>
                <c:pt idx="68" formatCode="General">
                  <c:v>-19.837499999999999</c:v>
                </c:pt>
                <c:pt idx="69" formatCode="General">
                  <c:v>-19.837499999999999</c:v>
                </c:pt>
                <c:pt idx="70" formatCode="General">
                  <c:v>-17.977499999999999</c:v>
                </c:pt>
                <c:pt idx="71" formatCode="General">
                  <c:v>-17.977499999999999</c:v>
                </c:pt>
                <c:pt idx="72" formatCode="General">
                  <c:v>-17.977499999999999</c:v>
                </c:pt>
                <c:pt idx="73" formatCode="General">
                  <c:v>-17.977499999999999</c:v>
                </c:pt>
                <c:pt idx="74" formatCode="General">
                  <c:v>-17.977499999999999</c:v>
                </c:pt>
                <c:pt idx="75" formatCode="General">
                  <c:v>-23.977499999999999</c:v>
                </c:pt>
                <c:pt idx="76" formatCode="General">
                  <c:v>-23.977499999999999</c:v>
                </c:pt>
                <c:pt idx="77" formatCode="General">
                  <c:v>-23.977499999999999</c:v>
                </c:pt>
                <c:pt idx="78" formatCode="General">
                  <c:v>-25.977499999999999</c:v>
                </c:pt>
                <c:pt idx="79" formatCode="General">
                  <c:v>-25.977499999999999</c:v>
                </c:pt>
                <c:pt idx="80" formatCode="General">
                  <c:v>-25.977499999999999</c:v>
                </c:pt>
                <c:pt idx="81" formatCode="General">
                  <c:v>-25.2775</c:v>
                </c:pt>
                <c:pt idx="82" formatCode="General">
                  <c:v>-25.2775</c:v>
                </c:pt>
                <c:pt idx="83" formatCode="General">
                  <c:v>-25.2775</c:v>
                </c:pt>
                <c:pt idx="84" formatCode="General">
                  <c:v>-25.2775</c:v>
                </c:pt>
                <c:pt idx="85" formatCode="General">
                  <c:v>-23.837499999999999</c:v>
                </c:pt>
                <c:pt idx="86" formatCode="General">
                  <c:v>-23.837499999999999</c:v>
                </c:pt>
                <c:pt idx="87" formatCode="General">
                  <c:v>-18.4375</c:v>
                </c:pt>
                <c:pt idx="88" formatCode="General">
                  <c:v>-18.4375</c:v>
                </c:pt>
                <c:pt idx="89" formatCode="General">
                  <c:v>-18.4375</c:v>
                </c:pt>
                <c:pt idx="90" formatCode="General">
                  <c:v>-18.4375</c:v>
                </c:pt>
                <c:pt idx="91" formatCode="General">
                  <c:v>-18.4375</c:v>
                </c:pt>
                <c:pt idx="92" formatCode="General">
                  <c:v>-27.9375</c:v>
                </c:pt>
                <c:pt idx="93" formatCode="General">
                  <c:v>-27.9375</c:v>
                </c:pt>
                <c:pt idx="94" formatCode="General">
                  <c:v>-27.9375</c:v>
                </c:pt>
                <c:pt idx="95" formatCode="General">
                  <c:v>-27.9375</c:v>
                </c:pt>
                <c:pt idx="96" formatCode="General">
                  <c:v>-27.9375</c:v>
                </c:pt>
                <c:pt idx="97" formatCode="General">
                  <c:v>-27.9375</c:v>
                </c:pt>
                <c:pt idx="98" formatCode="General">
                  <c:v>-26.3475</c:v>
                </c:pt>
                <c:pt idx="99" formatCode="General">
                  <c:v>-26.3475</c:v>
                </c:pt>
                <c:pt idx="100" formatCode="General">
                  <c:v>-26.3475</c:v>
                </c:pt>
                <c:pt idx="101" formatCode="General">
                  <c:v>-26.3475</c:v>
                </c:pt>
                <c:pt idx="102" formatCode="General">
                  <c:v>-26.3475</c:v>
                </c:pt>
                <c:pt idx="103" formatCode="General">
                  <c:v>-24.247500000000002</c:v>
                </c:pt>
                <c:pt idx="104" formatCode="General">
                  <c:v>-24.247500000000002</c:v>
                </c:pt>
                <c:pt idx="105" formatCode="General">
                  <c:v>-24.247500000000002</c:v>
                </c:pt>
                <c:pt idx="106" formatCode="General">
                  <c:v>-26.567500000000003</c:v>
                </c:pt>
                <c:pt idx="107" formatCode="General">
                  <c:v>-26.567500000000003</c:v>
                </c:pt>
                <c:pt idx="108" formatCode="General">
                  <c:v>-26.567500000000003</c:v>
                </c:pt>
                <c:pt idx="109" formatCode="General">
                  <c:v>-26.567500000000003</c:v>
                </c:pt>
                <c:pt idx="110" formatCode="General">
                  <c:v>-26.567500000000003</c:v>
                </c:pt>
                <c:pt idx="111" formatCode="General">
                  <c:v>-25.867500000000003</c:v>
                </c:pt>
                <c:pt idx="112" formatCode="General">
                  <c:v>-25.867500000000003</c:v>
                </c:pt>
                <c:pt idx="113" formatCode="General">
                  <c:v>-25.867500000000003</c:v>
                </c:pt>
                <c:pt idx="114" formatCode="General">
                  <c:v>-34.867500000000007</c:v>
                </c:pt>
                <c:pt idx="115" formatCode="General">
                  <c:v>-34.867500000000007</c:v>
                </c:pt>
                <c:pt idx="116" formatCode="General">
                  <c:v>-34.867500000000007</c:v>
                </c:pt>
                <c:pt idx="117" formatCode="General">
                  <c:v>-34.867500000000007</c:v>
                </c:pt>
                <c:pt idx="118" formatCode="General">
                  <c:v>-34.867500000000007</c:v>
                </c:pt>
                <c:pt idx="119" formatCode="General">
                  <c:v>-32.06750000000001</c:v>
                </c:pt>
                <c:pt idx="120" formatCode="General">
                  <c:v>-32.06750000000001</c:v>
                </c:pt>
                <c:pt idx="121" formatCode="General">
                  <c:v>-32.06750000000001</c:v>
                </c:pt>
                <c:pt idx="122" formatCode="General">
                  <c:v>-32.06750000000001</c:v>
                </c:pt>
                <c:pt idx="123" formatCode="General">
                  <c:v>-34.777500000000011</c:v>
                </c:pt>
                <c:pt idx="124" formatCode="General">
                  <c:v>-34.777500000000011</c:v>
                </c:pt>
                <c:pt idx="125" formatCode="General">
                  <c:v>-34.777500000000011</c:v>
                </c:pt>
                <c:pt idx="126" formatCode="General">
                  <c:v>-34.777500000000011</c:v>
                </c:pt>
                <c:pt idx="127" formatCode="General">
                  <c:v>-34.777500000000011</c:v>
                </c:pt>
                <c:pt idx="128" formatCode="General">
                  <c:v>-40.277500000000011</c:v>
                </c:pt>
                <c:pt idx="129" formatCode="General">
                  <c:v>-40.277500000000011</c:v>
                </c:pt>
                <c:pt idx="130" formatCode="General">
                  <c:v>-40.277500000000011</c:v>
                </c:pt>
                <c:pt idx="131" formatCode="General">
                  <c:v>-40.277500000000011</c:v>
                </c:pt>
                <c:pt idx="132" formatCode="General">
                  <c:v>-42.037500000000009</c:v>
                </c:pt>
                <c:pt idx="133" formatCode="General">
                  <c:v>-42.037500000000009</c:v>
                </c:pt>
                <c:pt idx="134" formatCode="General">
                  <c:v>-42.037500000000009</c:v>
                </c:pt>
                <c:pt idx="135" formatCode="General">
                  <c:v>-42.037500000000009</c:v>
                </c:pt>
                <c:pt idx="136" formatCode="General">
                  <c:v>-32.242500000000007</c:v>
                </c:pt>
                <c:pt idx="137" formatCode="General">
                  <c:v>-32.242500000000007</c:v>
                </c:pt>
                <c:pt idx="138" formatCode="General">
                  <c:v>-32.242500000000007</c:v>
                </c:pt>
                <c:pt idx="139" formatCode="General">
                  <c:v>-32.242500000000007</c:v>
                </c:pt>
                <c:pt idx="140" formatCode="General">
                  <c:v>-34.952500000000008</c:v>
                </c:pt>
                <c:pt idx="141" formatCode="General">
                  <c:v>-34.952500000000008</c:v>
                </c:pt>
                <c:pt idx="142" formatCode="General">
                  <c:v>-34.952500000000008</c:v>
                </c:pt>
                <c:pt idx="143" formatCode="General">
                  <c:v>-34.952500000000008</c:v>
                </c:pt>
                <c:pt idx="144" formatCode="General">
                  <c:v>-37.952500000000008</c:v>
                </c:pt>
                <c:pt idx="145" formatCode="General">
                  <c:v>-37.952500000000008</c:v>
                </c:pt>
                <c:pt idx="146" formatCode="General">
                  <c:v>-30.482500000000009</c:v>
                </c:pt>
                <c:pt idx="147" formatCode="General">
                  <c:v>-30.482500000000009</c:v>
                </c:pt>
                <c:pt idx="148" formatCode="General">
                  <c:v>-30.482500000000009</c:v>
                </c:pt>
                <c:pt idx="149" formatCode="General">
                  <c:v>-30.482500000000009</c:v>
                </c:pt>
                <c:pt idx="150" formatCode="General">
                  <c:v>-30.482500000000009</c:v>
                </c:pt>
                <c:pt idx="151" formatCode="General">
                  <c:v>-30.482500000000009</c:v>
                </c:pt>
                <c:pt idx="152" formatCode="General">
                  <c:v>-30.482500000000009</c:v>
                </c:pt>
                <c:pt idx="153" formatCode="General">
                  <c:v>-30.482500000000009</c:v>
                </c:pt>
                <c:pt idx="154" formatCode="General">
                  <c:v>-30.482500000000009</c:v>
                </c:pt>
                <c:pt idx="155" formatCode="General">
                  <c:v>-30.482500000000009</c:v>
                </c:pt>
                <c:pt idx="156" formatCode="General">
                  <c:v>-30.482500000000009</c:v>
                </c:pt>
                <c:pt idx="157" formatCode="General">
                  <c:v>-30.482500000000009</c:v>
                </c:pt>
                <c:pt idx="158" formatCode="General">
                  <c:v>-30.482500000000009</c:v>
                </c:pt>
                <c:pt idx="159" formatCode="General">
                  <c:v>-30.482500000000009</c:v>
                </c:pt>
                <c:pt idx="160" formatCode="General">
                  <c:v>-30.482500000000009</c:v>
                </c:pt>
                <c:pt idx="161" formatCode="General">
                  <c:v>-28.58250000000001</c:v>
                </c:pt>
                <c:pt idx="162" formatCode="General">
                  <c:v>-28.58250000000001</c:v>
                </c:pt>
                <c:pt idx="163" formatCode="General">
                  <c:v>-28.58250000000001</c:v>
                </c:pt>
                <c:pt idx="164" formatCode="General">
                  <c:v>-28.58250000000001</c:v>
                </c:pt>
                <c:pt idx="165" formatCode="General">
                  <c:v>-34.58250000000001</c:v>
                </c:pt>
                <c:pt idx="166" formatCode="General">
                  <c:v>-34.58250000000001</c:v>
                </c:pt>
                <c:pt idx="167" formatCode="General">
                  <c:v>-34.58250000000001</c:v>
                </c:pt>
                <c:pt idx="168" formatCode="General">
                  <c:v>-34.58250000000001</c:v>
                </c:pt>
                <c:pt idx="169" formatCode="General">
                  <c:v>-36.08250000000001</c:v>
                </c:pt>
                <c:pt idx="170" formatCode="General">
                  <c:v>-36.08250000000001</c:v>
                </c:pt>
                <c:pt idx="171" formatCode="General">
                  <c:v>-33.157500000000013</c:v>
                </c:pt>
                <c:pt idx="172" formatCode="General">
                  <c:v>-33.157500000000013</c:v>
                </c:pt>
                <c:pt idx="173" formatCode="General">
                  <c:v>-21.402500000000014</c:v>
                </c:pt>
                <c:pt idx="174" formatCode="General">
                  <c:v>-21.402500000000014</c:v>
                </c:pt>
                <c:pt idx="175" formatCode="General">
                  <c:v>-21.402500000000014</c:v>
                </c:pt>
                <c:pt idx="176" formatCode="General">
                  <c:v>-21.402500000000014</c:v>
                </c:pt>
                <c:pt idx="177" formatCode="General">
                  <c:v>-23.402500000000014</c:v>
                </c:pt>
                <c:pt idx="178" formatCode="General">
                  <c:v>-23.402500000000014</c:v>
                </c:pt>
                <c:pt idx="179" formatCode="General">
                  <c:v>-25.102500000000013</c:v>
                </c:pt>
                <c:pt idx="180" formatCode="General">
                  <c:v>-25.102500000000013</c:v>
                </c:pt>
                <c:pt idx="181" formatCode="General">
                  <c:v>-25.102500000000013</c:v>
                </c:pt>
                <c:pt idx="182" formatCode="General">
                  <c:v>-25.102500000000013</c:v>
                </c:pt>
                <c:pt idx="183" formatCode="General">
                  <c:v>-25.102500000000013</c:v>
                </c:pt>
                <c:pt idx="184" formatCode="General">
                  <c:v>-22.152500000000014</c:v>
                </c:pt>
                <c:pt idx="185" formatCode="General">
                  <c:v>-22.152500000000014</c:v>
                </c:pt>
                <c:pt idx="186" formatCode="General">
                  <c:v>-22.152500000000014</c:v>
                </c:pt>
                <c:pt idx="187" formatCode="General">
                  <c:v>-22.152500000000014</c:v>
                </c:pt>
                <c:pt idx="188" formatCode="General">
                  <c:v>-22.152500000000014</c:v>
                </c:pt>
                <c:pt idx="189" formatCode="General">
                  <c:v>-22.152500000000014</c:v>
                </c:pt>
                <c:pt idx="190" formatCode="General">
                  <c:v>-22.152500000000014</c:v>
                </c:pt>
                <c:pt idx="191" formatCode="General">
                  <c:v>-22.152500000000014</c:v>
                </c:pt>
                <c:pt idx="192" formatCode="General">
                  <c:v>-22.152500000000014</c:v>
                </c:pt>
                <c:pt idx="193" formatCode="General">
                  <c:v>-22.152500000000014</c:v>
                </c:pt>
                <c:pt idx="194" formatCode="General">
                  <c:v>-22.152500000000014</c:v>
                </c:pt>
                <c:pt idx="195" formatCode="General">
                  <c:v>-22.152500000000014</c:v>
                </c:pt>
                <c:pt idx="196" formatCode="General">
                  <c:v>-22.152500000000014</c:v>
                </c:pt>
                <c:pt idx="197" formatCode="General">
                  <c:v>-24.677500000000016</c:v>
                </c:pt>
                <c:pt idx="198" formatCode="General">
                  <c:v>-24.677500000000016</c:v>
                </c:pt>
                <c:pt idx="199" formatCode="General">
                  <c:v>-24.677500000000016</c:v>
                </c:pt>
                <c:pt idx="200" formatCode="General">
                  <c:v>-24.677500000000016</c:v>
                </c:pt>
                <c:pt idx="201" formatCode="General">
                  <c:v>-24.677500000000016</c:v>
                </c:pt>
                <c:pt idx="202" formatCode="General">
                  <c:v>-24.677500000000016</c:v>
                </c:pt>
                <c:pt idx="203" formatCode="General">
                  <c:v>-24.677500000000016</c:v>
                </c:pt>
                <c:pt idx="204" formatCode="General">
                  <c:v>-22.952500000000015</c:v>
                </c:pt>
                <c:pt idx="205" formatCode="General">
                  <c:v>-22.952500000000015</c:v>
                </c:pt>
                <c:pt idx="206" formatCode="General">
                  <c:v>-24.952500000000015</c:v>
                </c:pt>
                <c:pt idx="207" formatCode="General">
                  <c:v>-24.952500000000015</c:v>
                </c:pt>
                <c:pt idx="208" formatCode="General">
                  <c:v>-28.952500000000015</c:v>
                </c:pt>
                <c:pt idx="209" formatCode="General">
                  <c:v>-28.952500000000015</c:v>
                </c:pt>
                <c:pt idx="210" formatCode="General">
                  <c:v>-28.952500000000015</c:v>
                </c:pt>
                <c:pt idx="211" formatCode="General">
                  <c:v>-26.852500000000013</c:v>
                </c:pt>
                <c:pt idx="212" formatCode="General">
                  <c:v>-26.852500000000013</c:v>
                </c:pt>
                <c:pt idx="213" formatCode="General">
                  <c:v>-26.852500000000013</c:v>
                </c:pt>
                <c:pt idx="214" formatCode="General">
                  <c:v>-32.652500000000011</c:v>
                </c:pt>
                <c:pt idx="215" formatCode="General">
                  <c:v>-32.652500000000011</c:v>
                </c:pt>
                <c:pt idx="216" formatCode="General">
                  <c:v>-32.652500000000011</c:v>
                </c:pt>
                <c:pt idx="217" formatCode="General">
                  <c:v>-32.652500000000011</c:v>
                </c:pt>
                <c:pt idx="218" formatCode="General">
                  <c:v>-32.152500000000011</c:v>
                </c:pt>
                <c:pt idx="219" formatCode="General">
                  <c:v>-32.152500000000011</c:v>
                </c:pt>
                <c:pt idx="220" formatCode="General">
                  <c:v>-32.152500000000011</c:v>
                </c:pt>
                <c:pt idx="221" formatCode="General">
                  <c:v>-32.152500000000011</c:v>
                </c:pt>
                <c:pt idx="222" formatCode="General">
                  <c:v>-30.452500000000011</c:v>
                </c:pt>
                <c:pt idx="223" formatCode="General">
                  <c:v>-30.452500000000011</c:v>
                </c:pt>
                <c:pt idx="224" formatCode="General">
                  <c:v>-30.452500000000011</c:v>
                </c:pt>
                <c:pt idx="225" formatCode="General">
                  <c:v>-30.452500000000011</c:v>
                </c:pt>
                <c:pt idx="226" formatCode="General">
                  <c:v>-30.452500000000011</c:v>
                </c:pt>
                <c:pt idx="227" formatCode="General">
                  <c:v>-30.452500000000011</c:v>
                </c:pt>
                <c:pt idx="228" formatCode="General">
                  <c:v>-26.502500000000012</c:v>
                </c:pt>
                <c:pt idx="229" formatCode="General">
                  <c:v>-26.502500000000012</c:v>
                </c:pt>
                <c:pt idx="230" formatCode="General">
                  <c:v>-26.502500000000012</c:v>
                </c:pt>
                <c:pt idx="231" formatCode="General">
                  <c:v>-26.502500000000012</c:v>
                </c:pt>
                <c:pt idx="232" formatCode="General">
                  <c:v>-19.302500000000013</c:v>
                </c:pt>
                <c:pt idx="233" formatCode="General">
                  <c:v>-19.302500000000013</c:v>
                </c:pt>
                <c:pt idx="234" formatCode="General">
                  <c:v>-19.302500000000013</c:v>
                </c:pt>
                <c:pt idx="235" formatCode="General">
                  <c:v>-19.302500000000013</c:v>
                </c:pt>
                <c:pt idx="236" formatCode="General">
                  <c:v>-21.302500000000013</c:v>
                </c:pt>
                <c:pt idx="237" formatCode="General">
                  <c:v>-21.302500000000013</c:v>
                </c:pt>
                <c:pt idx="238" formatCode="General">
                  <c:v>-28.302500000000013</c:v>
                </c:pt>
                <c:pt idx="239" formatCode="General">
                  <c:v>-28.302500000000013</c:v>
                </c:pt>
                <c:pt idx="240" formatCode="General">
                  <c:v>-28.302500000000013</c:v>
                </c:pt>
                <c:pt idx="241" formatCode="General">
                  <c:v>-28.302500000000013</c:v>
                </c:pt>
                <c:pt idx="242" formatCode="General">
                  <c:v>-28.302500000000013</c:v>
                </c:pt>
                <c:pt idx="243" formatCode="General">
                  <c:v>-31.302500000000013</c:v>
                </c:pt>
                <c:pt idx="244" formatCode="General">
                  <c:v>-31.302500000000013</c:v>
                </c:pt>
                <c:pt idx="245" formatCode="General">
                  <c:v>-31.302500000000013</c:v>
                </c:pt>
                <c:pt idx="246" formatCode="General">
                  <c:v>-26.802500000000013</c:v>
                </c:pt>
                <c:pt idx="247" formatCode="General">
                  <c:v>-26.802500000000013</c:v>
                </c:pt>
                <c:pt idx="248" formatCode="General">
                  <c:v>-26.802500000000013</c:v>
                </c:pt>
                <c:pt idx="249" formatCode="General">
                  <c:v>-26.802500000000013</c:v>
                </c:pt>
                <c:pt idx="250" formatCode="General">
                  <c:v>-26.802500000000013</c:v>
                </c:pt>
                <c:pt idx="251" formatCode="General">
                  <c:v>-26.802500000000013</c:v>
                </c:pt>
                <c:pt idx="252" formatCode="General">
                  <c:v>-26.802500000000013</c:v>
                </c:pt>
                <c:pt idx="253" formatCode="General">
                  <c:v>-29.702500000000011</c:v>
                </c:pt>
                <c:pt idx="254" formatCode="General">
                  <c:v>-29.702500000000011</c:v>
                </c:pt>
                <c:pt idx="255" formatCode="General">
                  <c:v>-29.702500000000011</c:v>
                </c:pt>
                <c:pt idx="256" formatCode="General">
                  <c:v>-29.702500000000011</c:v>
                </c:pt>
                <c:pt idx="257" formatCode="General">
                  <c:v>-29.702500000000011</c:v>
                </c:pt>
                <c:pt idx="258" formatCode="General">
                  <c:v>-29.702500000000011</c:v>
                </c:pt>
                <c:pt idx="259" formatCode="General">
                  <c:v>-29.702500000000011</c:v>
                </c:pt>
                <c:pt idx="260" formatCode="General">
                  <c:v>-29.702500000000011</c:v>
                </c:pt>
                <c:pt idx="261" formatCode="General">
                  <c:v>-29.702500000000011</c:v>
                </c:pt>
                <c:pt idx="262" formatCode="General">
                  <c:v>-29.702500000000011</c:v>
                </c:pt>
                <c:pt idx="263" formatCode="General">
                  <c:v>-29.702500000000011</c:v>
                </c:pt>
                <c:pt idx="264" formatCode="General">
                  <c:v>-29.702500000000011</c:v>
                </c:pt>
                <c:pt idx="265" formatCode="General">
                  <c:v>-25.802500000000013</c:v>
                </c:pt>
                <c:pt idx="266" formatCode="General">
                  <c:v>-25.802500000000013</c:v>
                </c:pt>
                <c:pt idx="267" formatCode="General">
                  <c:v>-25.802500000000013</c:v>
                </c:pt>
                <c:pt idx="268" formatCode="General">
                  <c:v>-28.102500000000013</c:v>
                </c:pt>
                <c:pt idx="269" formatCode="General">
                  <c:v>-28.102500000000013</c:v>
                </c:pt>
                <c:pt idx="270" formatCode="General">
                  <c:v>-28.102500000000013</c:v>
                </c:pt>
                <c:pt idx="271" formatCode="General">
                  <c:v>-28.102500000000013</c:v>
                </c:pt>
                <c:pt idx="272" formatCode="General">
                  <c:v>-28.102500000000013</c:v>
                </c:pt>
                <c:pt idx="273" formatCode="General">
                  <c:v>-25.352500000000013</c:v>
                </c:pt>
                <c:pt idx="274" formatCode="General">
                  <c:v>-25.352500000000013</c:v>
                </c:pt>
                <c:pt idx="275" formatCode="General">
                  <c:v>-25.352500000000013</c:v>
                </c:pt>
                <c:pt idx="276" formatCode="General">
                  <c:v>-25.352500000000013</c:v>
                </c:pt>
                <c:pt idx="277" formatCode="General">
                  <c:v>-25.352500000000013</c:v>
                </c:pt>
                <c:pt idx="278" formatCode="General">
                  <c:v>-24.752500000000012</c:v>
                </c:pt>
                <c:pt idx="279" formatCode="General">
                  <c:v>-24.752500000000012</c:v>
                </c:pt>
                <c:pt idx="280" formatCode="General">
                  <c:v>-24.752500000000012</c:v>
                </c:pt>
                <c:pt idx="281" formatCode="General">
                  <c:v>-24.752500000000012</c:v>
                </c:pt>
                <c:pt idx="282" formatCode="General">
                  <c:v>-17.952500000000015</c:v>
                </c:pt>
                <c:pt idx="283" formatCode="General">
                  <c:v>-17.952500000000015</c:v>
                </c:pt>
                <c:pt idx="284" formatCode="General">
                  <c:v>-17.952500000000015</c:v>
                </c:pt>
                <c:pt idx="285" formatCode="General">
                  <c:v>-17.952500000000015</c:v>
                </c:pt>
                <c:pt idx="286" formatCode="General">
                  <c:v>-20.952500000000015</c:v>
                </c:pt>
                <c:pt idx="287" formatCode="General">
                  <c:v>-20.952500000000015</c:v>
                </c:pt>
                <c:pt idx="288" formatCode="General">
                  <c:v>-20.952500000000015</c:v>
                </c:pt>
                <c:pt idx="289" formatCode="General">
                  <c:v>-26.452500000000015</c:v>
                </c:pt>
                <c:pt idx="290" formatCode="General">
                  <c:v>-26.452500000000015</c:v>
                </c:pt>
                <c:pt idx="291" formatCode="General">
                  <c:v>-26.452500000000015</c:v>
                </c:pt>
                <c:pt idx="292" formatCode="General">
                  <c:v>-21.852500000000013</c:v>
                </c:pt>
                <c:pt idx="293" formatCode="General">
                  <c:v>-21.852500000000013</c:v>
                </c:pt>
                <c:pt idx="294" formatCode="General">
                  <c:v>-21.852500000000013</c:v>
                </c:pt>
                <c:pt idx="295" formatCode="General">
                  <c:v>-21.852500000000013</c:v>
                </c:pt>
                <c:pt idx="296" formatCode="General">
                  <c:v>-17.802500000000013</c:v>
                </c:pt>
                <c:pt idx="297" formatCode="General">
                  <c:v>-17.802500000000013</c:v>
                </c:pt>
                <c:pt idx="298" formatCode="General">
                  <c:v>-17.802500000000013</c:v>
                </c:pt>
                <c:pt idx="299" formatCode="General">
                  <c:v>-17.802500000000013</c:v>
                </c:pt>
                <c:pt idx="300" formatCode="General">
                  <c:v>-17.802500000000013</c:v>
                </c:pt>
                <c:pt idx="301" formatCode="General">
                  <c:v>-17.802500000000013</c:v>
                </c:pt>
                <c:pt idx="302" formatCode="General">
                  <c:v>-22.777500000000011</c:v>
                </c:pt>
                <c:pt idx="303" formatCode="General">
                  <c:v>-22.777500000000011</c:v>
                </c:pt>
                <c:pt idx="304" formatCode="General">
                  <c:v>-22.777500000000011</c:v>
                </c:pt>
                <c:pt idx="305" formatCode="General">
                  <c:v>-22.777500000000011</c:v>
                </c:pt>
                <c:pt idx="306" formatCode="General">
                  <c:v>-22.777500000000011</c:v>
                </c:pt>
                <c:pt idx="307" formatCode="General">
                  <c:v>-22.777500000000011</c:v>
                </c:pt>
                <c:pt idx="308" formatCode="General">
                  <c:v>-22.777500000000011</c:v>
                </c:pt>
                <c:pt idx="309" formatCode="General">
                  <c:v>-26.777500000000011</c:v>
                </c:pt>
                <c:pt idx="310" formatCode="General">
                  <c:v>-26.777500000000011</c:v>
                </c:pt>
                <c:pt idx="311" formatCode="General">
                  <c:v>-26.777500000000011</c:v>
                </c:pt>
                <c:pt idx="312" formatCode="General">
                  <c:v>-26.777500000000011</c:v>
                </c:pt>
                <c:pt idx="313" formatCode="General">
                  <c:v>-23.377500000000012</c:v>
                </c:pt>
                <c:pt idx="314" formatCode="General">
                  <c:v>-23.377500000000012</c:v>
                </c:pt>
                <c:pt idx="315" formatCode="General">
                  <c:v>-23.377500000000012</c:v>
                </c:pt>
                <c:pt idx="316" formatCode="General">
                  <c:v>-23.377500000000012</c:v>
                </c:pt>
                <c:pt idx="317" formatCode="General">
                  <c:v>-23.377500000000012</c:v>
                </c:pt>
                <c:pt idx="318" formatCode="General">
                  <c:v>-13.827500000000011</c:v>
                </c:pt>
                <c:pt idx="319" formatCode="General">
                  <c:v>-13.827500000000011</c:v>
                </c:pt>
                <c:pt idx="320" formatCode="General">
                  <c:v>-13.827500000000011</c:v>
                </c:pt>
                <c:pt idx="321" formatCode="General">
                  <c:v>-15.827500000000011</c:v>
                </c:pt>
                <c:pt idx="322" formatCode="General">
                  <c:v>-15.827500000000011</c:v>
                </c:pt>
                <c:pt idx="323" formatCode="General">
                  <c:v>-18.827500000000011</c:v>
                </c:pt>
                <c:pt idx="324" formatCode="General">
                  <c:v>-18.827500000000011</c:v>
                </c:pt>
                <c:pt idx="325" formatCode="General">
                  <c:v>-9.4275000000000109</c:v>
                </c:pt>
                <c:pt idx="326" formatCode="General">
                  <c:v>-9.4275000000000109</c:v>
                </c:pt>
                <c:pt idx="327" formatCode="General">
                  <c:v>-9.4275000000000109</c:v>
                </c:pt>
                <c:pt idx="328" formatCode="General">
                  <c:v>-9.4275000000000109</c:v>
                </c:pt>
                <c:pt idx="329" formatCode="General">
                  <c:v>-9.4275000000000109</c:v>
                </c:pt>
                <c:pt idx="330" formatCode="General">
                  <c:v>-9.4275000000000109</c:v>
                </c:pt>
                <c:pt idx="331" formatCode="General">
                  <c:v>5.9724999999999877</c:v>
                </c:pt>
                <c:pt idx="332" formatCode="General">
                  <c:v>5.9724999999999877</c:v>
                </c:pt>
                <c:pt idx="333" formatCode="General">
                  <c:v>5.9724999999999877</c:v>
                </c:pt>
                <c:pt idx="334" formatCode="General">
                  <c:v>5.9724999999999877</c:v>
                </c:pt>
                <c:pt idx="335" formatCode="General">
                  <c:v>5.9724999999999877</c:v>
                </c:pt>
                <c:pt idx="336" formatCode="General">
                  <c:v>5.9724999999999877</c:v>
                </c:pt>
                <c:pt idx="337" formatCode="General">
                  <c:v>5.9724999999999877</c:v>
                </c:pt>
                <c:pt idx="338" formatCode="General">
                  <c:v>5.9724999999999877</c:v>
                </c:pt>
                <c:pt idx="339" formatCode="General">
                  <c:v>5.9724999999999877</c:v>
                </c:pt>
                <c:pt idx="340" formatCode="General">
                  <c:v>5.9724999999999877</c:v>
                </c:pt>
                <c:pt idx="341" formatCode="General">
                  <c:v>2.9724999999999877</c:v>
                </c:pt>
                <c:pt idx="342" formatCode="General">
                  <c:v>2.9724999999999877</c:v>
                </c:pt>
                <c:pt idx="343" formatCode="General">
                  <c:v>10.772499999999988</c:v>
                </c:pt>
                <c:pt idx="344" formatCode="General">
                  <c:v>10.772499999999988</c:v>
                </c:pt>
                <c:pt idx="345" formatCode="General">
                  <c:v>10.772499999999988</c:v>
                </c:pt>
                <c:pt idx="346" formatCode="General">
                  <c:v>7.7724999999999884</c:v>
                </c:pt>
                <c:pt idx="347" formatCode="General">
                  <c:v>7.7724999999999884</c:v>
                </c:pt>
                <c:pt idx="348" formatCode="General">
                  <c:v>7.7724999999999884</c:v>
                </c:pt>
                <c:pt idx="349" formatCode="General">
                  <c:v>-1.1275000000000119</c:v>
                </c:pt>
                <c:pt idx="350" formatCode="General">
                  <c:v>-1.1275000000000119</c:v>
                </c:pt>
                <c:pt idx="351" formatCode="General">
                  <c:v>-1.1275000000000119</c:v>
                </c:pt>
                <c:pt idx="352" formatCode="General">
                  <c:v>-1.1275000000000119</c:v>
                </c:pt>
                <c:pt idx="353" formatCode="General">
                  <c:v>-1.1275000000000119</c:v>
                </c:pt>
                <c:pt idx="354" formatCode="General">
                  <c:v>-3.1275000000000119</c:v>
                </c:pt>
                <c:pt idx="355" formatCode="General">
                  <c:v>-3.1275000000000119</c:v>
                </c:pt>
                <c:pt idx="356" formatCode="General">
                  <c:v>1.3724999999999881</c:v>
                </c:pt>
                <c:pt idx="357" formatCode="General">
                  <c:v>1.3724999999999881</c:v>
                </c:pt>
                <c:pt idx="358" formatCode="General">
                  <c:v>1.3724999999999881</c:v>
                </c:pt>
                <c:pt idx="359" formatCode="General">
                  <c:v>1.3724999999999881</c:v>
                </c:pt>
                <c:pt idx="360" formatCode="General">
                  <c:v>10.572499999999987</c:v>
                </c:pt>
                <c:pt idx="361" formatCode="General">
                  <c:v>10.572499999999987</c:v>
                </c:pt>
                <c:pt idx="362" formatCode="General">
                  <c:v>10.572499999999987</c:v>
                </c:pt>
                <c:pt idx="363" formatCode="General">
                  <c:v>10.572499999999987</c:v>
                </c:pt>
                <c:pt idx="364" formatCode="General">
                  <c:v>10.572499999999987</c:v>
                </c:pt>
                <c:pt idx="365" formatCode="General">
                  <c:v>10.572499999999987</c:v>
                </c:pt>
                <c:pt idx="366" formatCode="General">
                  <c:v>10.572499999999987</c:v>
                </c:pt>
                <c:pt idx="367" formatCode="General">
                  <c:v>10.572499999999987</c:v>
                </c:pt>
                <c:pt idx="368" formatCode="General">
                  <c:v>10.572499999999987</c:v>
                </c:pt>
                <c:pt idx="369" formatCode="General">
                  <c:v>10.572499999999987</c:v>
                </c:pt>
                <c:pt idx="370" formatCode="General">
                  <c:v>10.572499999999987</c:v>
                </c:pt>
                <c:pt idx="371" formatCode="General">
                  <c:v>10.572499999999987</c:v>
                </c:pt>
                <c:pt idx="372" formatCode="General">
                  <c:v>10.572499999999987</c:v>
                </c:pt>
                <c:pt idx="373" formatCode="General">
                  <c:v>11.822499999999987</c:v>
                </c:pt>
                <c:pt idx="374" formatCode="General">
                  <c:v>11.822499999999987</c:v>
                </c:pt>
                <c:pt idx="375" formatCode="General">
                  <c:v>11.822499999999987</c:v>
                </c:pt>
                <c:pt idx="376" formatCode="General">
                  <c:v>15.222499999999988</c:v>
                </c:pt>
                <c:pt idx="377" formatCode="General">
                  <c:v>15.222499999999988</c:v>
                </c:pt>
                <c:pt idx="378" formatCode="General">
                  <c:v>15.222499999999988</c:v>
                </c:pt>
                <c:pt idx="379" formatCode="General">
                  <c:v>18.822499999999987</c:v>
                </c:pt>
                <c:pt idx="380" formatCode="General">
                  <c:v>18.822499999999987</c:v>
                </c:pt>
                <c:pt idx="381" formatCode="General">
                  <c:v>15.822499999999987</c:v>
                </c:pt>
                <c:pt idx="382" formatCode="General">
                  <c:v>15.822499999999987</c:v>
                </c:pt>
                <c:pt idx="383" formatCode="General">
                  <c:v>19.672499999999985</c:v>
                </c:pt>
                <c:pt idx="384" formatCode="General">
                  <c:v>19.672499999999985</c:v>
                </c:pt>
                <c:pt idx="385" formatCode="General">
                  <c:v>19.672499999999985</c:v>
                </c:pt>
                <c:pt idx="386" formatCode="General">
                  <c:v>19.672499999999985</c:v>
                </c:pt>
                <c:pt idx="387" formatCode="General">
                  <c:v>19.672499999999985</c:v>
                </c:pt>
                <c:pt idx="388" formatCode="General">
                  <c:v>15.672499999999985</c:v>
                </c:pt>
                <c:pt idx="389" formatCode="General">
                  <c:v>15.672499999999985</c:v>
                </c:pt>
                <c:pt idx="390" formatCode="General">
                  <c:v>15.672499999999985</c:v>
                </c:pt>
                <c:pt idx="391" formatCode="General">
                  <c:v>19.697499999999984</c:v>
                </c:pt>
                <c:pt idx="392" formatCode="General">
                  <c:v>19.697499999999984</c:v>
                </c:pt>
                <c:pt idx="393" formatCode="General">
                  <c:v>19.697499999999984</c:v>
                </c:pt>
                <c:pt idx="394" formatCode="General">
                  <c:v>19.697499999999984</c:v>
                </c:pt>
                <c:pt idx="395" formatCode="General">
                  <c:v>19.697499999999984</c:v>
                </c:pt>
                <c:pt idx="396" formatCode="General">
                  <c:v>19.697499999999984</c:v>
                </c:pt>
                <c:pt idx="397" formatCode="General">
                  <c:v>19.697499999999984</c:v>
                </c:pt>
                <c:pt idx="398" formatCode="General">
                  <c:v>19.697499999999984</c:v>
                </c:pt>
                <c:pt idx="399" formatCode="General">
                  <c:v>19.697499999999984</c:v>
                </c:pt>
                <c:pt idx="400" formatCode="General">
                  <c:v>19.697499999999984</c:v>
                </c:pt>
                <c:pt idx="401" formatCode="General">
                  <c:v>19.697499999999984</c:v>
                </c:pt>
                <c:pt idx="402" formatCode="General">
                  <c:v>19.697499999999984</c:v>
                </c:pt>
                <c:pt idx="403" formatCode="General">
                  <c:v>19.697499999999984</c:v>
                </c:pt>
                <c:pt idx="404" formatCode="General">
                  <c:v>19.697499999999984</c:v>
                </c:pt>
                <c:pt idx="405" formatCode="General">
                  <c:v>19.697499999999984</c:v>
                </c:pt>
                <c:pt idx="406" formatCode="General">
                  <c:v>14.697499999999984</c:v>
                </c:pt>
                <c:pt idx="407" formatCode="General">
                  <c:v>14.697499999999984</c:v>
                </c:pt>
                <c:pt idx="408" formatCode="General">
                  <c:v>14.697499999999984</c:v>
                </c:pt>
                <c:pt idx="409" formatCode="General">
                  <c:v>22.197499999999984</c:v>
                </c:pt>
                <c:pt idx="410" formatCode="General">
                  <c:v>22.197499999999984</c:v>
                </c:pt>
                <c:pt idx="411" formatCode="General">
                  <c:v>22.697499999999984</c:v>
                </c:pt>
                <c:pt idx="412" formatCode="General">
                  <c:v>22.697499999999984</c:v>
                </c:pt>
                <c:pt idx="413" formatCode="General">
                  <c:v>22.697499999999984</c:v>
                </c:pt>
                <c:pt idx="414" formatCode="General">
                  <c:v>22.697499999999984</c:v>
                </c:pt>
                <c:pt idx="415" formatCode="General">
                  <c:v>24.097499999999982</c:v>
                </c:pt>
                <c:pt idx="416" formatCode="General">
                  <c:v>24.097499999999982</c:v>
                </c:pt>
                <c:pt idx="417" formatCode="General">
                  <c:v>24.097499999999982</c:v>
                </c:pt>
                <c:pt idx="418" formatCode="General">
                  <c:v>27.097499999999982</c:v>
                </c:pt>
                <c:pt idx="419" formatCode="General">
                  <c:v>27.097499999999982</c:v>
                </c:pt>
                <c:pt idx="420" formatCode="General">
                  <c:v>27.097499999999982</c:v>
                </c:pt>
                <c:pt idx="421" formatCode="General">
                  <c:v>31.897499999999983</c:v>
                </c:pt>
                <c:pt idx="422" formatCode="General">
                  <c:v>31.897499999999983</c:v>
                </c:pt>
                <c:pt idx="423" formatCode="General">
                  <c:v>31.897499999999983</c:v>
                </c:pt>
                <c:pt idx="424" formatCode="General">
                  <c:v>28.397499999999983</c:v>
                </c:pt>
                <c:pt idx="425" formatCode="General">
                  <c:v>28.397499999999983</c:v>
                </c:pt>
                <c:pt idx="426" formatCode="General">
                  <c:v>28.397499999999983</c:v>
                </c:pt>
                <c:pt idx="427" formatCode="General">
                  <c:v>28.397499999999983</c:v>
                </c:pt>
                <c:pt idx="428" formatCode="General">
                  <c:v>28.397499999999983</c:v>
                </c:pt>
                <c:pt idx="429" formatCode="General">
                  <c:v>32.39749999999998</c:v>
                </c:pt>
                <c:pt idx="430" formatCode="General">
                  <c:v>32.39749999999998</c:v>
                </c:pt>
                <c:pt idx="431" formatCode="General">
                  <c:v>32.39749999999998</c:v>
                </c:pt>
                <c:pt idx="432" formatCode="General">
                  <c:v>32.39749999999998</c:v>
                </c:pt>
                <c:pt idx="433" formatCode="General">
                  <c:v>32.39749999999998</c:v>
                </c:pt>
                <c:pt idx="434" formatCode="General">
                  <c:v>27.39749999999998</c:v>
                </c:pt>
                <c:pt idx="435" formatCode="General">
                  <c:v>27.39749999999998</c:v>
                </c:pt>
                <c:pt idx="436" formatCode="General">
                  <c:v>27.39749999999998</c:v>
                </c:pt>
                <c:pt idx="437" formatCode="General">
                  <c:v>27.39749999999998</c:v>
                </c:pt>
                <c:pt idx="438" formatCode="General">
                  <c:v>27.39749999999998</c:v>
                </c:pt>
                <c:pt idx="439" formatCode="General">
                  <c:v>30.247499999999981</c:v>
                </c:pt>
                <c:pt idx="440" formatCode="General">
                  <c:v>30.247499999999981</c:v>
                </c:pt>
                <c:pt idx="441" formatCode="General">
                  <c:v>30.247499999999981</c:v>
                </c:pt>
                <c:pt idx="442" formatCode="General">
                  <c:v>30.247499999999981</c:v>
                </c:pt>
                <c:pt idx="443" formatCode="General">
                  <c:v>30.247499999999981</c:v>
                </c:pt>
                <c:pt idx="444" formatCode="General">
                  <c:v>30.247499999999981</c:v>
                </c:pt>
                <c:pt idx="445" formatCode="General">
                  <c:v>31.64749999999998</c:v>
                </c:pt>
                <c:pt idx="446" formatCode="General">
                  <c:v>31.64749999999998</c:v>
                </c:pt>
                <c:pt idx="447" formatCode="General">
                  <c:v>31.64749999999998</c:v>
                </c:pt>
                <c:pt idx="448" formatCode="General">
                  <c:v>31.64749999999998</c:v>
                </c:pt>
                <c:pt idx="449" formatCode="General">
                  <c:v>31.64749999999998</c:v>
                </c:pt>
                <c:pt idx="450" formatCode="General">
                  <c:v>31.64749999999998</c:v>
                </c:pt>
                <c:pt idx="451" formatCode="General">
                  <c:v>35.847499999999982</c:v>
                </c:pt>
                <c:pt idx="452" formatCode="General">
                  <c:v>35.847499999999982</c:v>
                </c:pt>
                <c:pt idx="453" formatCode="General">
                  <c:v>35.547499999999985</c:v>
                </c:pt>
                <c:pt idx="454" formatCode="General">
                  <c:v>35.547499999999985</c:v>
                </c:pt>
                <c:pt idx="455" formatCode="General">
                  <c:v>35.547499999999985</c:v>
                </c:pt>
                <c:pt idx="456" formatCode="General">
                  <c:v>35.547499999999985</c:v>
                </c:pt>
                <c:pt idx="457" formatCode="General">
                  <c:v>36.547499999999985</c:v>
                </c:pt>
                <c:pt idx="458" formatCode="General">
                  <c:v>36.547499999999985</c:v>
                </c:pt>
                <c:pt idx="459" formatCode="General">
                  <c:v>36.547499999999985</c:v>
                </c:pt>
                <c:pt idx="460" formatCode="General">
                  <c:v>36.547499999999985</c:v>
                </c:pt>
                <c:pt idx="461" formatCode="General">
                  <c:v>36.547499999999985</c:v>
                </c:pt>
                <c:pt idx="462" formatCode="General">
                  <c:v>40.297499999999985</c:v>
                </c:pt>
                <c:pt idx="463" formatCode="General">
                  <c:v>40.297499999999985</c:v>
                </c:pt>
                <c:pt idx="464" formatCode="General">
                  <c:v>54.247499999999988</c:v>
                </c:pt>
                <c:pt idx="465" formatCode="General">
                  <c:v>54.247499999999988</c:v>
                </c:pt>
                <c:pt idx="466" formatCode="General">
                  <c:v>54.247499999999988</c:v>
                </c:pt>
                <c:pt idx="467" formatCode="General">
                  <c:v>54.247499999999988</c:v>
                </c:pt>
                <c:pt idx="468" formatCode="General">
                  <c:v>54.247499999999988</c:v>
                </c:pt>
                <c:pt idx="469" formatCode="General">
                  <c:v>54.247499999999988</c:v>
                </c:pt>
                <c:pt idx="470" formatCode="General">
                  <c:v>54.247499999999988</c:v>
                </c:pt>
                <c:pt idx="471" formatCode="General">
                  <c:v>54.247499999999988</c:v>
                </c:pt>
                <c:pt idx="472" formatCode="General">
                  <c:v>54.247499999999988</c:v>
                </c:pt>
                <c:pt idx="473" formatCode="General">
                  <c:v>54.247499999999988</c:v>
                </c:pt>
                <c:pt idx="474" formatCode="General">
                  <c:v>54.247499999999988</c:v>
                </c:pt>
                <c:pt idx="475" formatCode="General">
                  <c:v>54.247499999999988</c:v>
                </c:pt>
                <c:pt idx="476" formatCode="General">
                  <c:v>54.247499999999988</c:v>
                </c:pt>
                <c:pt idx="477" formatCode="General">
                  <c:v>50.747499999999988</c:v>
                </c:pt>
                <c:pt idx="478" formatCode="General">
                  <c:v>50.747499999999988</c:v>
                </c:pt>
                <c:pt idx="479" formatCode="General">
                  <c:v>50.747499999999988</c:v>
                </c:pt>
                <c:pt idx="480" formatCode="General">
                  <c:v>46.747499999999988</c:v>
                </c:pt>
                <c:pt idx="481" formatCode="General">
                  <c:v>46.747499999999988</c:v>
                </c:pt>
                <c:pt idx="482" formatCode="General">
                  <c:v>46.747499999999988</c:v>
                </c:pt>
                <c:pt idx="483" formatCode="General">
                  <c:v>49.547499999999985</c:v>
                </c:pt>
                <c:pt idx="484" formatCode="General">
                  <c:v>49.547499999999985</c:v>
                </c:pt>
                <c:pt idx="485" formatCode="General">
                  <c:v>51.047499999999985</c:v>
                </c:pt>
                <c:pt idx="486" formatCode="General">
                  <c:v>51.047499999999985</c:v>
                </c:pt>
                <c:pt idx="487" formatCode="General">
                  <c:v>51.047499999999985</c:v>
                </c:pt>
                <c:pt idx="488" formatCode="General">
                  <c:v>66.247499999999988</c:v>
                </c:pt>
                <c:pt idx="489" formatCode="General">
                  <c:v>66.247499999999988</c:v>
                </c:pt>
                <c:pt idx="490" formatCode="General">
                  <c:v>66.247499999999988</c:v>
                </c:pt>
                <c:pt idx="491" formatCode="General">
                  <c:v>66.247499999999988</c:v>
                </c:pt>
                <c:pt idx="492" formatCode="General">
                  <c:v>66.247499999999988</c:v>
                </c:pt>
                <c:pt idx="493" formatCode="General">
                  <c:v>66.247499999999988</c:v>
                </c:pt>
                <c:pt idx="494" formatCode="General">
                  <c:v>67.247499999999988</c:v>
                </c:pt>
                <c:pt idx="495" formatCode="General">
                  <c:v>67.247499999999988</c:v>
                </c:pt>
                <c:pt idx="496" formatCode="General">
                  <c:v>67.247499999999988</c:v>
                </c:pt>
                <c:pt idx="497" formatCode="General">
                  <c:v>60.247499999999988</c:v>
                </c:pt>
                <c:pt idx="498" formatCode="General">
                  <c:v>60.247499999999988</c:v>
                </c:pt>
                <c:pt idx="499" formatCode="General">
                  <c:v>60.247499999999988</c:v>
                </c:pt>
                <c:pt idx="500" formatCode="General">
                  <c:v>62.747499999999988</c:v>
                </c:pt>
                <c:pt idx="501" formatCode="General">
                  <c:v>62.747499999999988</c:v>
                </c:pt>
                <c:pt idx="502" formatCode="General">
                  <c:v>60.547499999999985</c:v>
                </c:pt>
                <c:pt idx="503" formatCode="General">
                  <c:v>60.547499999999985</c:v>
                </c:pt>
                <c:pt idx="504" formatCode="General">
                  <c:v>60.547499999999985</c:v>
                </c:pt>
                <c:pt idx="505" formatCode="General">
                  <c:v>60.547499999999985</c:v>
                </c:pt>
                <c:pt idx="506" formatCode="General">
                  <c:v>60.547499999999985</c:v>
                </c:pt>
                <c:pt idx="507" formatCode="General">
                  <c:v>60.547499999999985</c:v>
                </c:pt>
                <c:pt idx="508" formatCode="General">
                  <c:v>54.547499999999985</c:v>
                </c:pt>
                <c:pt idx="509" formatCode="General">
                  <c:v>54.547499999999985</c:v>
                </c:pt>
                <c:pt idx="510" formatCode="General">
                  <c:v>54.547499999999985</c:v>
                </c:pt>
                <c:pt idx="511" formatCode="General">
                  <c:v>51.547499999999985</c:v>
                </c:pt>
                <c:pt idx="512" formatCode="General">
                  <c:v>51.547499999999985</c:v>
                </c:pt>
                <c:pt idx="513" formatCode="General">
                  <c:v>58.047499999999985</c:v>
                </c:pt>
                <c:pt idx="514" formatCode="General">
                  <c:v>58.047499999999985</c:v>
                </c:pt>
                <c:pt idx="515" formatCode="General">
                  <c:v>58.047499999999985</c:v>
                </c:pt>
                <c:pt idx="516" formatCode="General">
                  <c:v>58.047499999999985</c:v>
                </c:pt>
                <c:pt idx="517" formatCode="General">
                  <c:v>58.047499999999985</c:v>
                </c:pt>
                <c:pt idx="518" formatCode="General">
                  <c:v>58.047499999999985</c:v>
                </c:pt>
                <c:pt idx="519" formatCode="General">
                  <c:v>58.047499999999985</c:v>
                </c:pt>
                <c:pt idx="520" formatCode="General">
                  <c:v>53.047499999999985</c:v>
                </c:pt>
                <c:pt idx="521" formatCode="General">
                  <c:v>53.047499999999985</c:v>
                </c:pt>
                <c:pt idx="522" formatCode="General">
                  <c:v>53.047499999999985</c:v>
                </c:pt>
                <c:pt idx="523" formatCode="General">
                  <c:v>48.047499999999985</c:v>
                </c:pt>
                <c:pt idx="524" formatCode="General">
                  <c:v>48.047499999999985</c:v>
                </c:pt>
                <c:pt idx="525" formatCode="General">
                  <c:v>48.047499999999985</c:v>
                </c:pt>
                <c:pt idx="526" formatCode="General">
                  <c:v>43.047499999999985</c:v>
                </c:pt>
                <c:pt idx="527" formatCode="General">
                  <c:v>43.047499999999985</c:v>
                </c:pt>
                <c:pt idx="528" formatCode="General">
                  <c:v>43.047499999999985</c:v>
                </c:pt>
                <c:pt idx="529" formatCode="General">
                  <c:v>36.047499999999985</c:v>
                </c:pt>
                <c:pt idx="530" formatCode="General">
                  <c:v>36.047499999999985</c:v>
                </c:pt>
                <c:pt idx="531" formatCode="General">
                  <c:v>36.047499999999985</c:v>
                </c:pt>
                <c:pt idx="532" formatCode="General">
                  <c:v>36.047499999999985</c:v>
                </c:pt>
                <c:pt idx="533" formatCode="General">
                  <c:v>36.047499999999985</c:v>
                </c:pt>
                <c:pt idx="534" formatCode="General">
                  <c:v>36.047499999999985</c:v>
                </c:pt>
                <c:pt idx="535" formatCode="General">
                  <c:v>36.547499999999985</c:v>
                </c:pt>
                <c:pt idx="536" formatCode="General">
                  <c:v>36.547499999999985</c:v>
                </c:pt>
                <c:pt idx="537" formatCode="General">
                  <c:v>36.547499999999985</c:v>
                </c:pt>
                <c:pt idx="538" formatCode="General">
                  <c:v>36.547499999999985</c:v>
                </c:pt>
                <c:pt idx="539" formatCode="General">
                  <c:v>31.547499999999985</c:v>
                </c:pt>
                <c:pt idx="540" formatCode="General">
                  <c:v>31.547499999999985</c:v>
                </c:pt>
                <c:pt idx="541" formatCode="General">
                  <c:v>31.547499999999985</c:v>
                </c:pt>
                <c:pt idx="542" formatCode="General">
                  <c:v>31.547499999999985</c:v>
                </c:pt>
                <c:pt idx="543" formatCode="General">
                  <c:v>36.547499999999985</c:v>
                </c:pt>
                <c:pt idx="544" formatCode="General">
                  <c:v>36.547499999999985</c:v>
                </c:pt>
                <c:pt idx="545" formatCode="General">
                  <c:v>41.747499999999988</c:v>
                </c:pt>
                <c:pt idx="546" formatCode="General">
                  <c:v>41.747499999999988</c:v>
                </c:pt>
                <c:pt idx="547" formatCode="General">
                  <c:v>41.747499999999988</c:v>
                </c:pt>
                <c:pt idx="548" formatCode="General">
                  <c:v>41.747499999999988</c:v>
                </c:pt>
                <c:pt idx="549" formatCode="General">
                  <c:v>41.747499999999988</c:v>
                </c:pt>
                <c:pt idx="550" formatCode="General">
                  <c:v>42.547499999999985</c:v>
                </c:pt>
                <c:pt idx="551" formatCode="General">
                  <c:v>42.547499999999985</c:v>
                </c:pt>
                <c:pt idx="552" formatCode="General">
                  <c:v>42.547499999999985</c:v>
                </c:pt>
                <c:pt idx="553" formatCode="General">
                  <c:v>44.147499999999987</c:v>
                </c:pt>
                <c:pt idx="554" formatCode="General">
                  <c:v>44.147499999999987</c:v>
                </c:pt>
                <c:pt idx="555" formatCode="General">
                  <c:v>44.147499999999987</c:v>
                </c:pt>
                <c:pt idx="556" formatCode="General">
                  <c:v>41.647499999999987</c:v>
                </c:pt>
                <c:pt idx="557" formatCode="General">
                  <c:v>41.647499999999987</c:v>
                </c:pt>
                <c:pt idx="558" formatCode="General">
                  <c:v>41.647499999999987</c:v>
                </c:pt>
                <c:pt idx="559" formatCode="General">
                  <c:v>35.147499999999987</c:v>
                </c:pt>
                <c:pt idx="560" formatCode="General">
                  <c:v>35.147499999999987</c:v>
                </c:pt>
                <c:pt idx="561" formatCode="General">
                  <c:v>35.147499999999987</c:v>
                </c:pt>
                <c:pt idx="562" formatCode="General">
                  <c:v>35.147499999999987</c:v>
                </c:pt>
                <c:pt idx="563" formatCode="General">
                  <c:v>35.147499999999987</c:v>
                </c:pt>
                <c:pt idx="564" formatCode="General">
                  <c:v>40.747499999999988</c:v>
                </c:pt>
                <c:pt idx="565" formatCode="General">
                  <c:v>40.747499999999988</c:v>
                </c:pt>
                <c:pt idx="566" formatCode="General">
                  <c:v>40.747499999999988</c:v>
                </c:pt>
                <c:pt idx="567" formatCode="General">
                  <c:v>40.747499999999988</c:v>
                </c:pt>
                <c:pt idx="568" formatCode="General">
                  <c:v>38.747499999999988</c:v>
                </c:pt>
                <c:pt idx="569" formatCode="General">
                  <c:v>38.747499999999988</c:v>
                </c:pt>
                <c:pt idx="570" formatCode="General">
                  <c:v>49.347499999999989</c:v>
                </c:pt>
                <c:pt idx="571" formatCode="General">
                  <c:v>49.347499999999989</c:v>
                </c:pt>
                <c:pt idx="572" formatCode="General">
                  <c:v>49.347499999999989</c:v>
                </c:pt>
                <c:pt idx="573" formatCode="General">
                  <c:v>49.347499999999989</c:v>
                </c:pt>
                <c:pt idx="574" formatCode="General">
                  <c:v>49.347499999999989</c:v>
                </c:pt>
                <c:pt idx="575" formatCode="General">
                  <c:v>51.347499999999989</c:v>
                </c:pt>
                <c:pt idx="576" formatCode="General">
                  <c:v>51.347499999999989</c:v>
                </c:pt>
                <c:pt idx="577" formatCode="General">
                  <c:v>51.347499999999989</c:v>
                </c:pt>
                <c:pt idx="578" formatCode="General">
                  <c:v>56.347499999999989</c:v>
                </c:pt>
                <c:pt idx="579" formatCode="General">
                  <c:v>56.347499999999989</c:v>
                </c:pt>
                <c:pt idx="580" formatCode="General">
                  <c:v>54.347499999999989</c:v>
                </c:pt>
                <c:pt idx="581" formatCode="General">
                  <c:v>54.347499999999989</c:v>
                </c:pt>
                <c:pt idx="582" formatCode="General">
                  <c:v>57.947499999999991</c:v>
                </c:pt>
                <c:pt idx="583" formatCode="General">
                  <c:v>57.947499999999991</c:v>
                </c:pt>
                <c:pt idx="584" formatCode="General">
                  <c:v>56.397499999999994</c:v>
                </c:pt>
                <c:pt idx="585" formatCode="General">
                  <c:v>56.397499999999994</c:v>
                </c:pt>
                <c:pt idx="586" formatCode="General">
                  <c:v>56.397499999999994</c:v>
                </c:pt>
                <c:pt idx="587" formatCode="General">
                  <c:v>56.397499999999994</c:v>
                </c:pt>
                <c:pt idx="588" formatCode="General">
                  <c:v>56.397499999999994</c:v>
                </c:pt>
                <c:pt idx="589" formatCode="General">
                  <c:v>52.397499999999994</c:v>
                </c:pt>
                <c:pt idx="590" formatCode="General">
                  <c:v>52.397499999999994</c:v>
                </c:pt>
                <c:pt idx="591" formatCode="General">
                  <c:v>52.397499999999994</c:v>
                </c:pt>
                <c:pt idx="592" formatCode="General">
                  <c:v>42.647499999999994</c:v>
                </c:pt>
                <c:pt idx="593" formatCode="General">
                  <c:v>42.647499999999994</c:v>
                </c:pt>
                <c:pt idx="594" formatCode="General">
                  <c:v>42.647499999999994</c:v>
                </c:pt>
                <c:pt idx="595" formatCode="General">
                  <c:v>42.647499999999994</c:v>
                </c:pt>
                <c:pt idx="596" formatCode="General">
                  <c:v>42.647499999999994</c:v>
                </c:pt>
                <c:pt idx="597" formatCode="General">
                  <c:v>42.647499999999994</c:v>
                </c:pt>
                <c:pt idx="598" formatCode="General">
                  <c:v>42.647499999999994</c:v>
                </c:pt>
                <c:pt idx="599" formatCode="General">
                  <c:v>42.647499999999994</c:v>
                </c:pt>
                <c:pt idx="600" formatCode="General">
                  <c:v>42.647499999999994</c:v>
                </c:pt>
                <c:pt idx="601" formatCode="General">
                  <c:v>42.647499999999994</c:v>
                </c:pt>
                <c:pt idx="602" formatCode="General">
                  <c:v>39.647499999999994</c:v>
                </c:pt>
                <c:pt idx="603" formatCode="General">
                  <c:v>39.647499999999994</c:v>
                </c:pt>
                <c:pt idx="604" formatCode="General">
                  <c:v>39.647499999999994</c:v>
                </c:pt>
                <c:pt idx="605" formatCode="General">
                  <c:v>40.147499999999994</c:v>
                </c:pt>
                <c:pt idx="606" formatCode="General">
                  <c:v>40.147499999999994</c:v>
                </c:pt>
                <c:pt idx="607" formatCode="General">
                  <c:v>40.147499999999994</c:v>
                </c:pt>
                <c:pt idx="608" formatCode="General">
                  <c:v>40.147499999999994</c:v>
                </c:pt>
                <c:pt idx="609" formatCode="General">
                  <c:v>40.147499999999994</c:v>
                </c:pt>
                <c:pt idx="610" formatCode="General">
                  <c:v>40.147499999999994</c:v>
                </c:pt>
                <c:pt idx="611" formatCode="General">
                  <c:v>42.947499999999991</c:v>
                </c:pt>
                <c:pt idx="612" formatCode="General">
                  <c:v>42.947499999999991</c:v>
                </c:pt>
                <c:pt idx="613" formatCode="General">
                  <c:v>40.947499999999991</c:v>
                </c:pt>
                <c:pt idx="614" formatCode="General">
                  <c:v>40.947499999999991</c:v>
                </c:pt>
                <c:pt idx="615" formatCode="General">
                  <c:v>40.847499999999989</c:v>
                </c:pt>
                <c:pt idx="616" formatCode="General">
                  <c:v>40.847499999999989</c:v>
                </c:pt>
                <c:pt idx="617" formatCode="General">
                  <c:v>40.847499999999989</c:v>
                </c:pt>
                <c:pt idx="618" formatCode="General">
                  <c:v>40.847499999999989</c:v>
                </c:pt>
                <c:pt idx="619" formatCode="General">
                  <c:v>40.847499999999989</c:v>
                </c:pt>
                <c:pt idx="620" formatCode="General">
                  <c:v>40.847499999999989</c:v>
                </c:pt>
                <c:pt idx="621" formatCode="General">
                  <c:v>48.047499999999992</c:v>
                </c:pt>
                <c:pt idx="622" formatCode="General">
                  <c:v>48.047499999999992</c:v>
                </c:pt>
                <c:pt idx="623" formatCode="General">
                  <c:v>48.047499999999992</c:v>
                </c:pt>
                <c:pt idx="624" formatCode="General">
                  <c:v>49.797499999999992</c:v>
                </c:pt>
                <c:pt idx="625" formatCode="General">
                  <c:v>49.797499999999992</c:v>
                </c:pt>
                <c:pt idx="626" formatCode="General">
                  <c:v>49.797499999999992</c:v>
                </c:pt>
                <c:pt idx="627" formatCode="General">
                  <c:v>49.797499999999992</c:v>
                </c:pt>
                <c:pt idx="628" formatCode="General">
                  <c:v>55.797499999999992</c:v>
                </c:pt>
                <c:pt idx="629" formatCode="General">
                  <c:v>55.797499999999992</c:v>
                </c:pt>
                <c:pt idx="630" formatCode="General">
                  <c:v>55.797499999999992</c:v>
                </c:pt>
                <c:pt idx="631" formatCode="General">
                  <c:v>55.797499999999992</c:v>
                </c:pt>
                <c:pt idx="632" formatCode="General">
                  <c:v>55.797499999999992</c:v>
                </c:pt>
                <c:pt idx="633" formatCode="General">
                  <c:v>55.797499999999992</c:v>
                </c:pt>
                <c:pt idx="634" formatCode="General">
                  <c:v>57.997499999999995</c:v>
                </c:pt>
                <c:pt idx="635" formatCode="General">
                  <c:v>57.997499999999995</c:v>
                </c:pt>
                <c:pt idx="636" formatCode="General">
                  <c:v>57.997499999999995</c:v>
                </c:pt>
                <c:pt idx="637" formatCode="General">
                  <c:v>53.497499999999995</c:v>
                </c:pt>
                <c:pt idx="638" formatCode="General">
                  <c:v>53.497499999999995</c:v>
                </c:pt>
                <c:pt idx="639" formatCode="General">
                  <c:v>53.497499999999995</c:v>
                </c:pt>
                <c:pt idx="640" formatCode="General">
                  <c:v>53.497499999999995</c:v>
                </c:pt>
                <c:pt idx="641" formatCode="General">
                  <c:v>47.497499999999995</c:v>
                </c:pt>
                <c:pt idx="642" formatCode="General">
                  <c:v>47.497499999999995</c:v>
                </c:pt>
                <c:pt idx="643" formatCode="General">
                  <c:v>47.497499999999995</c:v>
                </c:pt>
                <c:pt idx="644" formatCode="General">
                  <c:v>47.497499999999995</c:v>
                </c:pt>
                <c:pt idx="645" formatCode="General">
                  <c:v>47.497499999999995</c:v>
                </c:pt>
                <c:pt idx="646" formatCode="General">
                  <c:v>49.097499999999997</c:v>
                </c:pt>
                <c:pt idx="647" formatCode="General">
                  <c:v>49.097499999999997</c:v>
                </c:pt>
                <c:pt idx="648" formatCode="General">
                  <c:v>49.097499999999997</c:v>
                </c:pt>
                <c:pt idx="649" formatCode="General">
                  <c:v>48.997499999999995</c:v>
                </c:pt>
                <c:pt idx="650" formatCode="General">
                  <c:v>48.997499999999995</c:v>
                </c:pt>
                <c:pt idx="651" formatCode="General">
                  <c:v>48.997499999999995</c:v>
                </c:pt>
                <c:pt idx="652" formatCode="General">
                  <c:v>48.847499999999997</c:v>
                </c:pt>
                <c:pt idx="653" formatCode="General">
                  <c:v>48.847499999999997</c:v>
                </c:pt>
                <c:pt idx="654" formatCode="General">
                  <c:v>48.847499999999997</c:v>
                </c:pt>
                <c:pt idx="655" formatCode="General">
                  <c:v>52.147499999999994</c:v>
                </c:pt>
                <c:pt idx="656" formatCode="General">
                  <c:v>52.147499999999994</c:v>
                </c:pt>
                <c:pt idx="657" formatCode="General">
                  <c:v>46.147499999999994</c:v>
                </c:pt>
                <c:pt idx="658" formatCode="General">
                  <c:v>46.147499999999994</c:v>
                </c:pt>
                <c:pt idx="659" formatCode="General">
                  <c:v>46.147499999999994</c:v>
                </c:pt>
                <c:pt idx="660" formatCode="General">
                  <c:v>46.147499999999994</c:v>
                </c:pt>
                <c:pt idx="661" formatCode="General">
                  <c:v>40.147499999999994</c:v>
                </c:pt>
                <c:pt idx="662" formatCode="General">
                  <c:v>40.147499999999994</c:v>
                </c:pt>
                <c:pt idx="663" formatCode="General">
                  <c:v>40.147499999999994</c:v>
                </c:pt>
                <c:pt idx="664" formatCode="General">
                  <c:v>35.147499999999994</c:v>
                </c:pt>
                <c:pt idx="665" formatCode="General">
                  <c:v>35.147499999999994</c:v>
                </c:pt>
                <c:pt idx="666" formatCode="General">
                  <c:v>35.147499999999994</c:v>
                </c:pt>
                <c:pt idx="667" formatCode="General">
                  <c:v>40.047499999999992</c:v>
                </c:pt>
                <c:pt idx="668" formatCode="General">
                  <c:v>40.047499999999992</c:v>
                </c:pt>
                <c:pt idx="669" formatCode="General">
                  <c:v>40.047499999999992</c:v>
                </c:pt>
                <c:pt idx="670" formatCode="General">
                  <c:v>36.047499999999992</c:v>
                </c:pt>
                <c:pt idx="671" formatCode="General">
                  <c:v>36.047499999999992</c:v>
                </c:pt>
                <c:pt idx="672" formatCode="General">
                  <c:v>36.047499999999992</c:v>
                </c:pt>
                <c:pt idx="673" formatCode="General">
                  <c:v>38.447499999999991</c:v>
                </c:pt>
                <c:pt idx="674" formatCode="General">
                  <c:v>38.447499999999991</c:v>
                </c:pt>
                <c:pt idx="675" formatCode="General">
                  <c:v>38.447499999999991</c:v>
                </c:pt>
                <c:pt idx="676" formatCode="General">
                  <c:v>38.697499999999991</c:v>
                </c:pt>
                <c:pt idx="677" formatCode="General">
                  <c:v>38.697499999999991</c:v>
                </c:pt>
                <c:pt idx="678" formatCode="General">
                  <c:v>38.697499999999991</c:v>
                </c:pt>
                <c:pt idx="679" formatCode="General">
                  <c:v>34.197499999999991</c:v>
                </c:pt>
                <c:pt idx="680" formatCode="General">
                  <c:v>34.197499999999991</c:v>
                </c:pt>
                <c:pt idx="681" formatCode="General">
                  <c:v>34.197499999999991</c:v>
                </c:pt>
                <c:pt idx="682" formatCode="General">
                  <c:v>33.197499999999991</c:v>
                </c:pt>
                <c:pt idx="683" formatCode="General">
                  <c:v>33.197499999999991</c:v>
                </c:pt>
                <c:pt idx="684" formatCode="General">
                  <c:v>36.797499999999992</c:v>
                </c:pt>
                <c:pt idx="685" formatCode="General">
                  <c:v>36.797499999999992</c:v>
                </c:pt>
                <c:pt idx="686" formatCode="General">
                  <c:v>36.797499999999992</c:v>
                </c:pt>
                <c:pt idx="687" formatCode="General">
                  <c:v>34.797499999999992</c:v>
                </c:pt>
                <c:pt idx="688" formatCode="General">
                  <c:v>34.797499999999992</c:v>
                </c:pt>
                <c:pt idx="689" formatCode="General">
                  <c:v>33.697499999999991</c:v>
                </c:pt>
                <c:pt idx="690" formatCode="General">
                  <c:v>33.697499999999991</c:v>
                </c:pt>
                <c:pt idx="691" formatCode="General">
                  <c:v>33.697499999999991</c:v>
                </c:pt>
                <c:pt idx="692" formatCode="General">
                  <c:v>28.697499999999991</c:v>
                </c:pt>
                <c:pt idx="693" formatCode="General">
                  <c:v>28.697499999999991</c:v>
                </c:pt>
                <c:pt idx="694" formatCode="General">
                  <c:v>28.697499999999991</c:v>
                </c:pt>
                <c:pt idx="695" formatCode="General">
                  <c:v>31.197499999999991</c:v>
                </c:pt>
                <c:pt idx="696" formatCode="General">
                  <c:v>31.197499999999991</c:v>
                </c:pt>
                <c:pt idx="697" formatCode="General">
                  <c:v>25.197499999999991</c:v>
                </c:pt>
                <c:pt idx="698" formatCode="General">
                  <c:v>25.197499999999991</c:v>
                </c:pt>
                <c:pt idx="699" formatCode="General">
                  <c:v>25.197499999999991</c:v>
                </c:pt>
                <c:pt idx="700" formatCode="General">
                  <c:v>22.197499999999991</c:v>
                </c:pt>
                <c:pt idx="701" formatCode="General">
                  <c:v>22.197499999999991</c:v>
                </c:pt>
                <c:pt idx="702" formatCode="General">
                  <c:v>22.197499999999991</c:v>
                </c:pt>
                <c:pt idx="703" formatCode="General">
                  <c:v>21.197499999999991</c:v>
                </c:pt>
                <c:pt idx="704" formatCode="General">
                  <c:v>21.197499999999991</c:v>
                </c:pt>
                <c:pt idx="705" formatCode="General">
                  <c:v>14.697499999999991</c:v>
                </c:pt>
                <c:pt idx="706" formatCode="General">
                  <c:v>14.697499999999991</c:v>
                </c:pt>
                <c:pt idx="707" formatCode="General">
                  <c:v>14.697499999999991</c:v>
                </c:pt>
                <c:pt idx="708" formatCode="General">
                  <c:v>14.697499999999991</c:v>
                </c:pt>
                <c:pt idx="709" formatCode="General">
                  <c:v>14.697499999999991</c:v>
                </c:pt>
                <c:pt idx="710" formatCode="General">
                  <c:v>12.697499999999991</c:v>
                </c:pt>
                <c:pt idx="711" formatCode="General">
                  <c:v>12.697499999999991</c:v>
                </c:pt>
                <c:pt idx="712" formatCode="General">
                  <c:v>15.497499999999992</c:v>
                </c:pt>
                <c:pt idx="713" formatCode="General">
                  <c:v>15.497499999999992</c:v>
                </c:pt>
                <c:pt idx="714" formatCode="General">
                  <c:v>13.997499999999992</c:v>
                </c:pt>
                <c:pt idx="715" formatCode="General">
                  <c:v>13.997499999999992</c:v>
                </c:pt>
                <c:pt idx="716" formatCode="General">
                  <c:v>17.897499999999994</c:v>
                </c:pt>
                <c:pt idx="717" formatCode="General">
                  <c:v>17.897499999999994</c:v>
                </c:pt>
                <c:pt idx="718" formatCode="General">
                  <c:v>17.897499999999994</c:v>
                </c:pt>
                <c:pt idx="719" formatCode="General">
                  <c:v>12.697499999999994</c:v>
                </c:pt>
                <c:pt idx="720" formatCode="General">
                  <c:v>12.697499999999994</c:v>
                </c:pt>
                <c:pt idx="721" formatCode="General">
                  <c:v>12.697499999999994</c:v>
                </c:pt>
                <c:pt idx="722" formatCode="General">
                  <c:v>12.697499999999994</c:v>
                </c:pt>
                <c:pt idx="723" formatCode="General">
                  <c:v>12.297499999999994</c:v>
                </c:pt>
                <c:pt idx="724" formatCode="General">
                  <c:v>12.297499999999994</c:v>
                </c:pt>
                <c:pt idx="725" formatCode="General">
                  <c:v>12.297499999999994</c:v>
                </c:pt>
                <c:pt idx="726" formatCode="General">
                  <c:v>12.297499999999994</c:v>
                </c:pt>
                <c:pt idx="727" formatCode="General">
                  <c:v>7.2974999999999941</c:v>
                </c:pt>
                <c:pt idx="728" formatCode="General">
                  <c:v>7.2974999999999941</c:v>
                </c:pt>
                <c:pt idx="729" formatCode="General">
                  <c:v>7.2974999999999941</c:v>
                </c:pt>
                <c:pt idx="730" formatCode="General">
                  <c:v>9.097499999999993</c:v>
                </c:pt>
                <c:pt idx="731" formatCode="General">
                  <c:v>9.097499999999993</c:v>
                </c:pt>
                <c:pt idx="732" formatCode="General">
                  <c:v>8.4224999999999923</c:v>
                </c:pt>
                <c:pt idx="733" formatCode="General">
                  <c:v>8.4224999999999923</c:v>
                </c:pt>
                <c:pt idx="734" formatCode="General">
                  <c:v>8.4224999999999923</c:v>
                </c:pt>
                <c:pt idx="735" formatCode="General">
                  <c:v>8.4224999999999923</c:v>
                </c:pt>
                <c:pt idx="736" formatCode="General">
                  <c:v>8.4224999999999923</c:v>
                </c:pt>
                <c:pt idx="737" formatCode="General">
                  <c:v>8.4224999999999923</c:v>
                </c:pt>
                <c:pt idx="738" formatCode="General">
                  <c:v>8.4224999999999923</c:v>
                </c:pt>
                <c:pt idx="739" formatCode="General">
                  <c:v>8.4224999999999923</c:v>
                </c:pt>
                <c:pt idx="740" formatCode="General">
                  <c:v>8.4224999999999923</c:v>
                </c:pt>
                <c:pt idx="741" formatCode="General">
                  <c:v>8.4224999999999923</c:v>
                </c:pt>
                <c:pt idx="742" formatCode="General">
                  <c:v>8.4224999999999923</c:v>
                </c:pt>
                <c:pt idx="743" formatCode="General">
                  <c:v>8.4224999999999923</c:v>
                </c:pt>
                <c:pt idx="744" formatCode="General">
                  <c:v>8.4224999999999923</c:v>
                </c:pt>
                <c:pt idx="745" formatCode="General">
                  <c:v>8.4224999999999923</c:v>
                </c:pt>
                <c:pt idx="746" formatCode="General">
                  <c:v>8.4224999999999923</c:v>
                </c:pt>
                <c:pt idx="747" formatCode="General">
                  <c:v>8.4224999999999923</c:v>
                </c:pt>
                <c:pt idx="748" formatCode="General">
                  <c:v>8.4224999999999923</c:v>
                </c:pt>
                <c:pt idx="749" formatCode="General">
                  <c:v>8.4224999999999923</c:v>
                </c:pt>
                <c:pt idx="750" formatCode="General">
                  <c:v>8.4224999999999923</c:v>
                </c:pt>
                <c:pt idx="751" formatCode="General">
                  <c:v>8.4224999999999923</c:v>
                </c:pt>
                <c:pt idx="752" formatCode="General">
                  <c:v>8.4224999999999923</c:v>
                </c:pt>
                <c:pt idx="753" formatCode="General">
                  <c:v>8.4224999999999923</c:v>
                </c:pt>
                <c:pt idx="754" formatCode="General">
                  <c:v>8.4224999999999923</c:v>
                </c:pt>
                <c:pt idx="755" formatCode="General">
                  <c:v>8.4224999999999923</c:v>
                </c:pt>
                <c:pt idx="756" formatCode="General">
                  <c:v>8.4224999999999923</c:v>
                </c:pt>
                <c:pt idx="757" formatCode="General">
                  <c:v>8.4224999999999923</c:v>
                </c:pt>
                <c:pt idx="758" formatCode="General">
                  <c:v>8.4224999999999923</c:v>
                </c:pt>
                <c:pt idx="759" formatCode="General">
                  <c:v>8.4224999999999923</c:v>
                </c:pt>
                <c:pt idx="760" formatCode="General">
                  <c:v>8.4224999999999923</c:v>
                </c:pt>
                <c:pt idx="761" formatCode="General">
                  <c:v>8.4224999999999923</c:v>
                </c:pt>
                <c:pt idx="762" formatCode="General">
                  <c:v>8.4224999999999923</c:v>
                </c:pt>
                <c:pt idx="763" formatCode="General">
                  <c:v>8.4224999999999923</c:v>
                </c:pt>
                <c:pt idx="764" formatCode="General">
                  <c:v>8.4224999999999923</c:v>
                </c:pt>
                <c:pt idx="765" formatCode="General">
                  <c:v>8.4224999999999923</c:v>
                </c:pt>
                <c:pt idx="766" formatCode="General">
                  <c:v>8.4224999999999923</c:v>
                </c:pt>
                <c:pt idx="767" formatCode="General">
                  <c:v>8.4224999999999923</c:v>
                </c:pt>
                <c:pt idx="768" formatCode="General">
                  <c:v>8.4224999999999923</c:v>
                </c:pt>
                <c:pt idx="769" formatCode="General">
                  <c:v>8.4224999999999923</c:v>
                </c:pt>
                <c:pt idx="770" formatCode="General">
                  <c:v>8.4224999999999923</c:v>
                </c:pt>
                <c:pt idx="771" formatCode="General">
                  <c:v>8.4224999999999923</c:v>
                </c:pt>
                <c:pt idx="772" formatCode="General">
                  <c:v>8.4224999999999923</c:v>
                </c:pt>
                <c:pt idx="773" formatCode="General">
                  <c:v>8.4224999999999923</c:v>
                </c:pt>
                <c:pt idx="774" formatCode="General">
                  <c:v>8.4224999999999923</c:v>
                </c:pt>
                <c:pt idx="775" formatCode="General">
                  <c:v>8.4224999999999923</c:v>
                </c:pt>
                <c:pt idx="776" formatCode="General">
                  <c:v>8.4224999999999923</c:v>
                </c:pt>
                <c:pt idx="777" formatCode="General">
                  <c:v>8.4224999999999923</c:v>
                </c:pt>
                <c:pt idx="778" formatCode="General">
                  <c:v>8.4224999999999923</c:v>
                </c:pt>
                <c:pt idx="779" formatCode="General">
                  <c:v>8.4224999999999923</c:v>
                </c:pt>
                <c:pt idx="780" formatCode="General">
                  <c:v>8.4224999999999923</c:v>
                </c:pt>
                <c:pt idx="781" formatCode="General">
                  <c:v>8.4224999999999923</c:v>
                </c:pt>
                <c:pt idx="782" formatCode="General">
                  <c:v>8.4224999999999923</c:v>
                </c:pt>
                <c:pt idx="783" formatCode="General">
                  <c:v>8.4224999999999923</c:v>
                </c:pt>
                <c:pt idx="784" formatCode="General">
                  <c:v>8.4224999999999923</c:v>
                </c:pt>
                <c:pt idx="785" formatCode="General">
                  <c:v>8.4224999999999923</c:v>
                </c:pt>
                <c:pt idx="786" formatCode="General">
                  <c:v>8.4224999999999923</c:v>
                </c:pt>
                <c:pt idx="787" formatCode="General">
                  <c:v>8.4224999999999923</c:v>
                </c:pt>
                <c:pt idx="788" formatCode="General">
                  <c:v>8.4224999999999923</c:v>
                </c:pt>
                <c:pt idx="789" formatCode="General">
                  <c:v>8.4224999999999923</c:v>
                </c:pt>
                <c:pt idx="790" formatCode="General">
                  <c:v>8.4224999999999923</c:v>
                </c:pt>
                <c:pt idx="791" formatCode="General">
                  <c:v>8.4224999999999923</c:v>
                </c:pt>
                <c:pt idx="792" formatCode="General">
                  <c:v>8.4224999999999923</c:v>
                </c:pt>
                <c:pt idx="793" formatCode="General">
                  <c:v>8.4224999999999923</c:v>
                </c:pt>
                <c:pt idx="794" formatCode="General">
                  <c:v>8.4224999999999923</c:v>
                </c:pt>
                <c:pt idx="795" formatCode="General">
                  <c:v>8.4224999999999923</c:v>
                </c:pt>
                <c:pt idx="796" formatCode="General">
                  <c:v>8.4224999999999923</c:v>
                </c:pt>
                <c:pt idx="797" formatCode="General">
                  <c:v>8.4224999999999923</c:v>
                </c:pt>
                <c:pt idx="798" formatCode="General">
                  <c:v>8.4224999999999923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C-814A-90CB-33EC203EE2B4}"/>
            </c:ext>
          </c:extLst>
        </c:ser>
        <c:ser>
          <c:idx val="2"/>
          <c:order val="2"/>
          <c:tx>
            <c:v>Month</c:v>
          </c:tx>
          <c:spPr>
            <a:ln w="4127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'MARK LATHAM'!$L$3:$L$800</c:f>
              <c:numCache>
                <c:formatCode>0.0</c:formatCode>
                <c:ptCount val="798"/>
                <c:pt idx="0">
                  <c:v>-26.567500000000003</c:v>
                </c:pt>
                <c:pt idx="1">
                  <c:v>-26.567500000000003</c:v>
                </c:pt>
                <c:pt idx="2">
                  <c:v>-26.567500000000003</c:v>
                </c:pt>
                <c:pt idx="3">
                  <c:v>-26.567500000000003</c:v>
                </c:pt>
                <c:pt idx="4">
                  <c:v>-26.567500000000003</c:v>
                </c:pt>
                <c:pt idx="5">
                  <c:v>-26.567500000000003</c:v>
                </c:pt>
                <c:pt idx="6">
                  <c:v>-26.567500000000003</c:v>
                </c:pt>
                <c:pt idx="7">
                  <c:v>-26.567500000000003</c:v>
                </c:pt>
                <c:pt idx="8">
                  <c:v>-26.567500000000003</c:v>
                </c:pt>
                <c:pt idx="9">
                  <c:v>-26.567500000000003</c:v>
                </c:pt>
                <c:pt idx="10">
                  <c:v>-26.567500000000003</c:v>
                </c:pt>
                <c:pt idx="11">
                  <c:v>-26.567500000000003</c:v>
                </c:pt>
                <c:pt idx="12">
                  <c:v>-26.567500000000003</c:v>
                </c:pt>
                <c:pt idx="13">
                  <c:v>-26.567500000000003</c:v>
                </c:pt>
                <c:pt idx="14">
                  <c:v>-26.567500000000003</c:v>
                </c:pt>
                <c:pt idx="15">
                  <c:v>-26.567500000000003</c:v>
                </c:pt>
                <c:pt idx="16">
                  <c:v>-26.567500000000003</c:v>
                </c:pt>
                <c:pt idx="17">
                  <c:v>-26.567500000000003</c:v>
                </c:pt>
                <c:pt idx="18">
                  <c:v>-26.567500000000003</c:v>
                </c:pt>
                <c:pt idx="19">
                  <c:v>-26.567500000000003</c:v>
                </c:pt>
                <c:pt idx="20">
                  <c:v>-26.567500000000003</c:v>
                </c:pt>
                <c:pt idx="21">
                  <c:v>-26.567500000000003</c:v>
                </c:pt>
                <c:pt idx="22">
                  <c:v>-26.567500000000003</c:v>
                </c:pt>
                <c:pt idx="23">
                  <c:v>-26.567500000000003</c:v>
                </c:pt>
                <c:pt idx="24">
                  <c:v>-26.567500000000003</c:v>
                </c:pt>
                <c:pt idx="25">
                  <c:v>-26.567500000000003</c:v>
                </c:pt>
                <c:pt idx="26">
                  <c:v>-26.567500000000003</c:v>
                </c:pt>
                <c:pt idx="27">
                  <c:v>-26.567500000000003</c:v>
                </c:pt>
                <c:pt idx="28">
                  <c:v>-26.567500000000003</c:v>
                </c:pt>
                <c:pt idx="29">
                  <c:v>-26.567500000000003</c:v>
                </c:pt>
                <c:pt idx="30">
                  <c:v>-26.567500000000003</c:v>
                </c:pt>
                <c:pt idx="31">
                  <c:v>-26.567500000000003</c:v>
                </c:pt>
                <c:pt idx="32">
                  <c:v>-26.567500000000003</c:v>
                </c:pt>
                <c:pt idx="33">
                  <c:v>-26.567500000000003</c:v>
                </c:pt>
                <c:pt idx="34">
                  <c:v>-26.567500000000003</c:v>
                </c:pt>
                <c:pt idx="35">
                  <c:v>-26.567500000000003</c:v>
                </c:pt>
                <c:pt idx="36">
                  <c:v>-26.567500000000003</c:v>
                </c:pt>
                <c:pt idx="37">
                  <c:v>-26.567500000000003</c:v>
                </c:pt>
                <c:pt idx="38">
                  <c:v>-26.567500000000003</c:v>
                </c:pt>
                <c:pt idx="39">
                  <c:v>-26.567500000000003</c:v>
                </c:pt>
                <c:pt idx="40">
                  <c:v>-26.567500000000003</c:v>
                </c:pt>
                <c:pt idx="41">
                  <c:v>-26.567500000000003</c:v>
                </c:pt>
                <c:pt idx="42">
                  <c:v>-26.567500000000003</c:v>
                </c:pt>
                <c:pt idx="43">
                  <c:v>-26.567500000000003</c:v>
                </c:pt>
                <c:pt idx="44">
                  <c:v>-26.567500000000003</c:v>
                </c:pt>
                <c:pt idx="45">
                  <c:v>-26.567500000000003</c:v>
                </c:pt>
                <c:pt idx="46">
                  <c:v>-26.567500000000003</c:v>
                </c:pt>
                <c:pt idx="47">
                  <c:v>-26.567500000000003</c:v>
                </c:pt>
                <c:pt idx="48">
                  <c:v>-26.567500000000003</c:v>
                </c:pt>
                <c:pt idx="49">
                  <c:v>-26.567500000000003</c:v>
                </c:pt>
                <c:pt idx="50">
                  <c:v>-26.567500000000003</c:v>
                </c:pt>
                <c:pt idx="51">
                  <c:v>-26.567500000000003</c:v>
                </c:pt>
                <c:pt idx="52">
                  <c:v>-26.567500000000003</c:v>
                </c:pt>
                <c:pt idx="53">
                  <c:v>-26.567500000000003</c:v>
                </c:pt>
                <c:pt idx="54">
                  <c:v>-26.567500000000003</c:v>
                </c:pt>
                <c:pt idx="55">
                  <c:v>-26.567500000000003</c:v>
                </c:pt>
                <c:pt idx="56">
                  <c:v>-26.567500000000003</c:v>
                </c:pt>
                <c:pt idx="57">
                  <c:v>-26.567500000000003</c:v>
                </c:pt>
                <c:pt idx="58">
                  <c:v>-26.567500000000003</c:v>
                </c:pt>
                <c:pt idx="59">
                  <c:v>-26.567500000000003</c:v>
                </c:pt>
                <c:pt idx="60">
                  <c:v>-26.567500000000003</c:v>
                </c:pt>
                <c:pt idx="61">
                  <c:v>-26.567500000000003</c:v>
                </c:pt>
                <c:pt idx="62">
                  <c:v>-26.567500000000003</c:v>
                </c:pt>
                <c:pt idx="63">
                  <c:v>-26.567500000000003</c:v>
                </c:pt>
                <c:pt idx="64">
                  <c:v>-26.567500000000003</c:v>
                </c:pt>
                <c:pt idx="65">
                  <c:v>-26.567500000000003</c:v>
                </c:pt>
                <c:pt idx="66">
                  <c:v>-26.567500000000003</c:v>
                </c:pt>
                <c:pt idx="67">
                  <c:v>-26.567500000000003</c:v>
                </c:pt>
                <c:pt idx="68">
                  <c:v>-26.567500000000003</c:v>
                </c:pt>
                <c:pt idx="69">
                  <c:v>-26.567500000000003</c:v>
                </c:pt>
                <c:pt idx="70">
                  <c:v>-26.567500000000003</c:v>
                </c:pt>
                <c:pt idx="71">
                  <c:v>-26.567500000000003</c:v>
                </c:pt>
                <c:pt idx="72">
                  <c:v>-26.567500000000003</c:v>
                </c:pt>
                <c:pt idx="73">
                  <c:v>-26.567500000000003</c:v>
                </c:pt>
                <c:pt idx="74">
                  <c:v>-26.567500000000003</c:v>
                </c:pt>
                <c:pt idx="75">
                  <c:v>-26.567500000000003</c:v>
                </c:pt>
                <c:pt idx="76">
                  <c:v>-26.567500000000003</c:v>
                </c:pt>
                <c:pt idx="77">
                  <c:v>-26.567500000000003</c:v>
                </c:pt>
                <c:pt idx="78">
                  <c:v>-26.567500000000003</c:v>
                </c:pt>
                <c:pt idx="79">
                  <c:v>-26.567500000000003</c:v>
                </c:pt>
                <c:pt idx="80">
                  <c:v>-26.567500000000003</c:v>
                </c:pt>
                <c:pt idx="81">
                  <c:v>-26.567500000000003</c:v>
                </c:pt>
                <c:pt idx="82">
                  <c:v>-26.567500000000003</c:v>
                </c:pt>
                <c:pt idx="83">
                  <c:v>-26.567500000000003</c:v>
                </c:pt>
                <c:pt idx="84">
                  <c:v>-26.567500000000003</c:v>
                </c:pt>
                <c:pt idx="85">
                  <c:v>-26.567500000000003</c:v>
                </c:pt>
                <c:pt idx="86">
                  <c:v>-26.567500000000003</c:v>
                </c:pt>
                <c:pt idx="87">
                  <c:v>-26.567500000000003</c:v>
                </c:pt>
                <c:pt idx="88">
                  <c:v>-26.567500000000003</c:v>
                </c:pt>
                <c:pt idx="89">
                  <c:v>-26.567500000000003</c:v>
                </c:pt>
                <c:pt idx="90">
                  <c:v>-26.567500000000003</c:v>
                </c:pt>
                <c:pt idx="91">
                  <c:v>-26.567500000000003</c:v>
                </c:pt>
                <c:pt idx="92">
                  <c:v>-26.567500000000003</c:v>
                </c:pt>
                <c:pt idx="93">
                  <c:v>-26.567500000000003</c:v>
                </c:pt>
                <c:pt idx="94">
                  <c:v>-26.567500000000003</c:v>
                </c:pt>
                <c:pt idx="95">
                  <c:v>-26.567500000000003</c:v>
                </c:pt>
                <c:pt idx="96">
                  <c:v>-26.567500000000003</c:v>
                </c:pt>
                <c:pt idx="97">
                  <c:v>-26.567500000000003</c:v>
                </c:pt>
                <c:pt idx="98">
                  <c:v>-26.567500000000003</c:v>
                </c:pt>
                <c:pt idx="99">
                  <c:v>-26.567500000000003</c:v>
                </c:pt>
                <c:pt idx="100">
                  <c:v>-26.567500000000003</c:v>
                </c:pt>
                <c:pt idx="101">
                  <c:v>-26.567500000000003</c:v>
                </c:pt>
                <c:pt idx="102">
                  <c:v>-26.567500000000003</c:v>
                </c:pt>
                <c:pt idx="103">
                  <c:v>-26.567500000000003</c:v>
                </c:pt>
                <c:pt idx="104">
                  <c:v>-26.567500000000003</c:v>
                </c:pt>
                <c:pt idx="105">
                  <c:v>-26.567500000000003</c:v>
                </c:pt>
                <c:pt idx="106">
                  <c:v>-26.567500000000003</c:v>
                </c:pt>
                <c:pt idx="107">
                  <c:v>-26.567500000000003</c:v>
                </c:pt>
                <c:pt idx="108">
                  <c:v>-26.567500000000003</c:v>
                </c:pt>
                <c:pt idx="109">
                  <c:v>-26.567500000000003</c:v>
                </c:pt>
                <c:pt idx="110">
                  <c:v>-28.302500000000013</c:v>
                </c:pt>
                <c:pt idx="111">
                  <c:v>-28.302500000000013</c:v>
                </c:pt>
                <c:pt idx="112">
                  <c:v>-28.302500000000013</c:v>
                </c:pt>
                <c:pt idx="113">
                  <c:v>-28.302500000000013</c:v>
                </c:pt>
                <c:pt idx="114">
                  <c:v>-28.302500000000013</c:v>
                </c:pt>
                <c:pt idx="115">
                  <c:v>-28.302500000000013</c:v>
                </c:pt>
                <c:pt idx="116">
                  <c:v>-28.302500000000013</c:v>
                </c:pt>
                <c:pt idx="117">
                  <c:v>-28.302500000000013</c:v>
                </c:pt>
                <c:pt idx="118">
                  <c:v>-28.302500000000013</c:v>
                </c:pt>
                <c:pt idx="119">
                  <c:v>-28.302500000000013</c:v>
                </c:pt>
                <c:pt idx="120">
                  <c:v>-28.302500000000013</c:v>
                </c:pt>
                <c:pt idx="121">
                  <c:v>-28.302500000000013</c:v>
                </c:pt>
                <c:pt idx="122">
                  <c:v>-28.302500000000013</c:v>
                </c:pt>
                <c:pt idx="123">
                  <c:v>-28.302500000000013</c:v>
                </c:pt>
                <c:pt idx="124">
                  <c:v>-28.302500000000013</c:v>
                </c:pt>
                <c:pt idx="125">
                  <c:v>-28.302500000000013</c:v>
                </c:pt>
                <c:pt idx="126">
                  <c:v>-28.302500000000013</c:v>
                </c:pt>
                <c:pt idx="127">
                  <c:v>-28.302500000000013</c:v>
                </c:pt>
                <c:pt idx="128">
                  <c:v>-28.302500000000013</c:v>
                </c:pt>
                <c:pt idx="129">
                  <c:v>-28.302500000000013</c:v>
                </c:pt>
                <c:pt idx="130">
                  <c:v>-28.302500000000013</c:v>
                </c:pt>
                <c:pt idx="131">
                  <c:v>-28.302500000000013</c:v>
                </c:pt>
                <c:pt idx="132">
                  <c:v>-28.302500000000013</c:v>
                </c:pt>
                <c:pt idx="133">
                  <c:v>-28.302500000000013</c:v>
                </c:pt>
                <c:pt idx="134">
                  <c:v>-28.302500000000013</c:v>
                </c:pt>
                <c:pt idx="135">
                  <c:v>-28.302500000000013</c:v>
                </c:pt>
                <c:pt idx="136">
                  <c:v>-28.302500000000013</c:v>
                </c:pt>
                <c:pt idx="137">
                  <c:v>-28.302500000000013</c:v>
                </c:pt>
                <c:pt idx="138">
                  <c:v>-28.302500000000013</c:v>
                </c:pt>
                <c:pt idx="139">
                  <c:v>-28.302500000000013</c:v>
                </c:pt>
                <c:pt idx="140">
                  <c:v>-28.302500000000013</c:v>
                </c:pt>
                <c:pt idx="141">
                  <c:v>-28.302500000000013</c:v>
                </c:pt>
                <c:pt idx="142">
                  <c:v>-28.302500000000013</c:v>
                </c:pt>
                <c:pt idx="143">
                  <c:v>-28.302500000000013</c:v>
                </c:pt>
                <c:pt idx="144">
                  <c:v>-28.302500000000013</c:v>
                </c:pt>
                <c:pt idx="145">
                  <c:v>-28.302500000000013</c:v>
                </c:pt>
                <c:pt idx="146">
                  <c:v>-28.302500000000013</c:v>
                </c:pt>
                <c:pt idx="147">
                  <c:v>-28.302500000000013</c:v>
                </c:pt>
                <c:pt idx="148">
                  <c:v>-28.302500000000013</c:v>
                </c:pt>
                <c:pt idx="149">
                  <c:v>-28.302500000000013</c:v>
                </c:pt>
                <c:pt idx="150">
                  <c:v>-28.302500000000013</c:v>
                </c:pt>
                <c:pt idx="151">
                  <c:v>-28.302500000000013</c:v>
                </c:pt>
                <c:pt idx="152">
                  <c:v>-28.302500000000013</c:v>
                </c:pt>
                <c:pt idx="153">
                  <c:v>-28.302500000000013</c:v>
                </c:pt>
                <c:pt idx="154">
                  <c:v>-28.302500000000013</c:v>
                </c:pt>
                <c:pt idx="155">
                  <c:v>-28.302500000000013</c:v>
                </c:pt>
                <c:pt idx="156">
                  <c:v>-28.302500000000013</c:v>
                </c:pt>
                <c:pt idx="157">
                  <c:v>-28.302500000000013</c:v>
                </c:pt>
                <c:pt idx="158">
                  <c:v>-28.302500000000013</c:v>
                </c:pt>
                <c:pt idx="159">
                  <c:v>-28.302500000000013</c:v>
                </c:pt>
                <c:pt idx="160">
                  <c:v>-28.302500000000013</c:v>
                </c:pt>
                <c:pt idx="161">
                  <c:v>-28.302500000000013</c:v>
                </c:pt>
                <c:pt idx="162">
                  <c:v>-28.302500000000013</c:v>
                </c:pt>
                <c:pt idx="163">
                  <c:v>-28.302500000000013</c:v>
                </c:pt>
                <c:pt idx="164">
                  <c:v>-28.302500000000013</c:v>
                </c:pt>
                <c:pt idx="165">
                  <c:v>-28.302500000000013</c:v>
                </c:pt>
                <c:pt idx="166">
                  <c:v>-28.302500000000013</c:v>
                </c:pt>
                <c:pt idx="167">
                  <c:v>-28.302500000000013</c:v>
                </c:pt>
                <c:pt idx="168">
                  <c:v>-28.302500000000013</c:v>
                </c:pt>
                <c:pt idx="169">
                  <c:v>-28.302500000000013</c:v>
                </c:pt>
                <c:pt idx="170">
                  <c:v>-28.302500000000013</c:v>
                </c:pt>
                <c:pt idx="171">
                  <c:v>-28.302500000000013</c:v>
                </c:pt>
                <c:pt idx="172">
                  <c:v>-28.302500000000013</c:v>
                </c:pt>
                <c:pt idx="173">
                  <c:v>-28.302500000000013</c:v>
                </c:pt>
                <c:pt idx="174">
                  <c:v>-28.302500000000013</c:v>
                </c:pt>
                <c:pt idx="175">
                  <c:v>-28.302500000000013</c:v>
                </c:pt>
                <c:pt idx="176">
                  <c:v>-28.302500000000013</c:v>
                </c:pt>
                <c:pt idx="177">
                  <c:v>-28.302500000000013</c:v>
                </c:pt>
                <c:pt idx="178">
                  <c:v>-28.302500000000013</c:v>
                </c:pt>
                <c:pt idx="179">
                  <c:v>-28.302500000000013</c:v>
                </c:pt>
                <c:pt idx="180">
                  <c:v>-28.302500000000013</c:v>
                </c:pt>
                <c:pt idx="181">
                  <c:v>-28.302500000000013</c:v>
                </c:pt>
                <c:pt idx="182">
                  <c:v>-28.302500000000013</c:v>
                </c:pt>
                <c:pt idx="183">
                  <c:v>-28.302500000000013</c:v>
                </c:pt>
                <c:pt idx="184">
                  <c:v>-28.302500000000013</c:v>
                </c:pt>
                <c:pt idx="185">
                  <c:v>-28.302500000000013</c:v>
                </c:pt>
                <c:pt idx="186">
                  <c:v>-28.302500000000013</c:v>
                </c:pt>
                <c:pt idx="187">
                  <c:v>-28.302500000000013</c:v>
                </c:pt>
                <c:pt idx="188">
                  <c:v>-28.302500000000013</c:v>
                </c:pt>
                <c:pt idx="189">
                  <c:v>-28.302500000000013</c:v>
                </c:pt>
                <c:pt idx="190">
                  <c:v>-28.302500000000013</c:v>
                </c:pt>
                <c:pt idx="191">
                  <c:v>-28.302500000000013</c:v>
                </c:pt>
                <c:pt idx="192">
                  <c:v>-28.302500000000013</c:v>
                </c:pt>
                <c:pt idx="193">
                  <c:v>-28.302500000000013</c:v>
                </c:pt>
                <c:pt idx="194">
                  <c:v>-28.302500000000013</c:v>
                </c:pt>
                <c:pt idx="195">
                  <c:v>-28.302500000000013</c:v>
                </c:pt>
                <c:pt idx="196">
                  <c:v>-28.302500000000013</c:v>
                </c:pt>
                <c:pt idx="197">
                  <c:v>-28.302500000000013</c:v>
                </c:pt>
                <c:pt idx="198">
                  <c:v>-28.302500000000013</c:v>
                </c:pt>
                <c:pt idx="199">
                  <c:v>-28.302500000000013</c:v>
                </c:pt>
                <c:pt idx="200">
                  <c:v>-28.302500000000013</c:v>
                </c:pt>
                <c:pt idx="201">
                  <c:v>-28.302500000000013</c:v>
                </c:pt>
                <c:pt idx="202">
                  <c:v>-28.302500000000013</c:v>
                </c:pt>
                <c:pt idx="203">
                  <c:v>-28.302500000000013</c:v>
                </c:pt>
                <c:pt idx="204">
                  <c:v>-28.302500000000013</c:v>
                </c:pt>
                <c:pt idx="205">
                  <c:v>-28.302500000000013</c:v>
                </c:pt>
                <c:pt idx="206">
                  <c:v>-28.302500000000013</c:v>
                </c:pt>
                <c:pt idx="207">
                  <c:v>-28.302500000000013</c:v>
                </c:pt>
                <c:pt idx="208">
                  <c:v>-28.302500000000013</c:v>
                </c:pt>
                <c:pt idx="209">
                  <c:v>-28.302500000000013</c:v>
                </c:pt>
                <c:pt idx="210">
                  <c:v>-28.302500000000013</c:v>
                </c:pt>
                <c:pt idx="211">
                  <c:v>-28.302500000000013</c:v>
                </c:pt>
                <c:pt idx="212">
                  <c:v>-28.302500000000013</c:v>
                </c:pt>
                <c:pt idx="213">
                  <c:v>-28.302500000000013</c:v>
                </c:pt>
                <c:pt idx="214">
                  <c:v>-28.302500000000013</c:v>
                </c:pt>
                <c:pt idx="215">
                  <c:v>-28.302500000000013</c:v>
                </c:pt>
                <c:pt idx="216">
                  <c:v>-28.302500000000013</c:v>
                </c:pt>
                <c:pt idx="217">
                  <c:v>-28.302500000000013</c:v>
                </c:pt>
                <c:pt idx="218">
                  <c:v>-28.302500000000013</c:v>
                </c:pt>
                <c:pt idx="219">
                  <c:v>-28.302500000000013</c:v>
                </c:pt>
                <c:pt idx="220">
                  <c:v>-28.302500000000013</c:v>
                </c:pt>
                <c:pt idx="221">
                  <c:v>-28.302500000000013</c:v>
                </c:pt>
                <c:pt idx="222">
                  <c:v>-28.302500000000013</c:v>
                </c:pt>
                <c:pt idx="223">
                  <c:v>-28.302500000000013</c:v>
                </c:pt>
                <c:pt idx="224">
                  <c:v>-28.302500000000013</c:v>
                </c:pt>
                <c:pt idx="225">
                  <c:v>-28.302500000000013</c:v>
                </c:pt>
                <c:pt idx="226">
                  <c:v>-28.302500000000013</c:v>
                </c:pt>
                <c:pt idx="227">
                  <c:v>-28.302500000000013</c:v>
                </c:pt>
                <c:pt idx="228">
                  <c:v>-28.302500000000013</c:v>
                </c:pt>
                <c:pt idx="229">
                  <c:v>-28.302500000000013</c:v>
                </c:pt>
                <c:pt idx="230">
                  <c:v>-28.302500000000013</c:v>
                </c:pt>
                <c:pt idx="231">
                  <c:v>-28.302500000000013</c:v>
                </c:pt>
                <c:pt idx="232">
                  <c:v>-28.302500000000013</c:v>
                </c:pt>
                <c:pt idx="233">
                  <c:v>-28.302500000000013</c:v>
                </c:pt>
                <c:pt idx="234">
                  <c:v>-28.302500000000013</c:v>
                </c:pt>
                <c:pt idx="235">
                  <c:v>-28.302500000000013</c:v>
                </c:pt>
                <c:pt idx="236">
                  <c:v>-28.302500000000013</c:v>
                </c:pt>
                <c:pt idx="237">
                  <c:v>-28.302500000000013</c:v>
                </c:pt>
                <c:pt idx="238">
                  <c:v>-28.302500000000013</c:v>
                </c:pt>
                <c:pt idx="239">
                  <c:v>-28.302500000000013</c:v>
                </c:pt>
                <c:pt idx="240">
                  <c:v>-28.302500000000013</c:v>
                </c:pt>
                <c:pt idx="241">
                  <c:v>-28.302500000000013</c:v>
                </c:pt>
                <c:pt idx="242" formatCode="General">
                  <c:v>18.822499999999987</c:v>
                </c:pt>
                <c:pt idx="243" formatCode="General">
                  <c:v>18.822499999999987</c:v>
                </c:pt>
                <c:pt idx="244" formatCode="General">
                  <c:v>18.822499999999987</c:v>
                </c:pt>
                <c:pt idx="245" formatCode="General">
                  <c:v>18.822499999999987</c:v>
                </c:pt>
                <c:pt idx="246" formatCode="General">
                  <c:v>18.822499999999987</c:v>
                </c:pt>
                <c:pt idx="247" formatCode="General">
                  <c:v>18.822499999999987</c:v>
                </c:pt>
                <c:pt idx="248" formatCode="General">
                  <c:v>18.822499999999987</c:v>
                </c:pt>
                <c:pt idx="249" formatCode="General">
                  <c:v>18.822499999999987</c:v>
                </c:pt>
                <c:pt idx="250" formatCode="General">
                  <c:v>18.822499999999987</c:v>
                </c:pt>
                <c:pt idx="251" formatCode="General">
                  <c:v>18.822499999999987</c:v>
                </c:pt>
                <c:pt idx="252" formatCode="General">
                  <c:v>18.822499999999987</c:v>
                </c:pt>
                <c:pt idx="253" formatCode="General">
                  <c:v>18.822499999999987</c:v>
                </c:pt>
                <c:pt idx="254" formatCode="General">
                  <c:v>18.822499999999987</c:v>
                </c:pt>
                <c:pt idx="255" formatCode="General">
                  <c:v>18.822499999999987</c:v>
                </c:pt>
                <c:pt idx="256" formatCode="General">
                  <c:v>18.822499999999987</c:v>
                </c:pt>
                <c:pt idx="257" formatCode="General">
                  <c:v>18.822499999999987</c:v>
                </c:pt>
                <c:pt idx="258" formatCode="General">
                  <c:v>18.822499999999987</c:v>
                </c:pt>
                <c:pt idx="259" formatCode="General">
                  <c:v>18.822499999999987</c:v>
                </c:pt>
                <c:pt idx="260" formatCode="General">
                  <c:v>18.822499999999987</c:v>
                </c:pt>
                <c:pt idx="261" formatCode="General">
                  <c:v>18.822499999999987</c:v>
                </c:pt>
                <c:pt idx="262" formatCode="General">
                  <c:v>18.822499999999987</c:v>
                </c:pt>
                <c:pt idx="263" formatCode="General">
                  <c:v>18.822499999999987</c:v>
                </c:pt>
                <c:pt idx="264" formatCode="General">
                  <c:v>18.822499999999987</c:v>
                </c:pt>
                <c:pt idx="265" formatCode="General">
                  <c:v>18.822499999999987</c:v>
                </c:pt>
                <c:pt idx="266" formatCode="General">
                  <c:v>18.822499999999987</c:v>
                </c:pt>
                <c:pt idx="267" formatCode="General">
                  <c:v>18.822499999999987</c:v>
                </c:pt>
                <c:pt idx="268" formatCode="General">
                  <c:v>18.822499999999987</c:v>
                </c:pt>
                <c:pt idx="269" formatCode="General">
                  <c:v>18.822499999999987</c:v>
                </c:pt>
                <c:pt idx="270" formatCode="General">
                  <c:v>18.822499999999987</c:v>
                </c:pt>
                <c:pt idx="271" formatCode="General">
                  <c:v>18.822499999999987</c:v>
                </c:pt>
                <c:pt idx="272" formatCode="General">
                  <c:v>18.822499999999987</c:v>
                </c:pt>
                <c:pt idx="273" formatCode="General">
                  <c:v>18.822499999999987</c:v>
                </c:pt>
                <c:pt idx="274" formatCode="General">
                  <c:v>18.822499999999987</c:v>
                </c:pt>
                <c:pt idx="275" formatCode="General">
                  <c:v>18.822499999999987</c:v>
                </c:pt>
                <c:pt idx="276" formatCode="General">
                  <c:v>18.822499999999987</c:v>
                </c:pt>
                <c:pt idx="277" formatCode="General">
                  <c:v>18.822499999999987</c:v>
                </c:pt>
                <c:pt idx="278" formatCode="General">
                  <c:v>18.822499999999987</c:v>
                </c:pt>
                <c:pt idx="279" formatCode="General">
                  <c:v>18.822499999999987</c:v>
                </c:pt>
                <c:pt idx="280" formatCode="General">
                  <c:v>18.822499999999987</c:v>
                </c:pt>
                <c:pt idx="281" formatCode="General">
                  <c:v>18.822499999999987</c:v>
                </c:pt>
                <c:pt idx="282" formatCode="General">
                  <c:v>18.822499999999987</c:v>
                </c:pt>
                <c:pt idx="283" formatCode="General">
                  <c:v>18.822499999999987</c:v>
                </c:pt>
                <c:pt idx="284" formatCode="General">
                  <c:v>18.822499999999987</c:v>
                </c:pt>
                <c:pt idx="285" formatCode="General">
                  <c:v>18.822499999999987</c:v>
                </c:pt>
                <c:pt idx="286" formatCode="General">
                  <c:v>18.822499999999987</c:v>
                </c:pt>
                <c:pt idx="287" formatCode="General">
                  <c:v>18.822499999999987</c:v>
                </c:pt>
                <c:pt idx="288" formatCode="General">
                  <c:v>18.822499999999987</c:v>
                </c:pt>
                <c:pt idx="289" formatCode="General">
                  <c:v>18.822499999999987</c:v>
                </c:pt>
                <c:pt idx="290" formatCode="General">
                  <c:v>18.822499999999987</c:v>
                </c:pt>
                <c:pt idx="291" formatCode="General">
                  <c:v>18.822499999999987</c:v>
                </c:pt>
                <c:pt idx="292" formatCode="General">
                  <c:v>18.822499999999987</c:v>
                </c:pt>
                <c:pt idx="293" formatCode="General">
                  <c:v>18.822499999999987</c:v>
                </c:pt>
                <c:pt idx="294" formatCode="General">
                  <c:v>18.822499999999987</c:v>
                </c:pt>
                <c:pt idx="295" formatCode="General">
                  <c:v>18.822499999999987</c:v>
                </c:pt>
                <c:pt idx="296" formatCode="General">
                  <c:v>18.822499999999987</c:v>
                </c:pt>
                <c:pt idx="297" formatCode="General">
                  <c:v>18.822499999999987</c:v>
                </c:pt>
                <c:pt idx="298" formatCode="General">
                  <c:v>18.822499999999987</c:v>
                </c:pt>
                <c:pt idx="299" formatCode="General">
                  <c:v>18.822499999999987</c:v>
                </c:pt>
                <c:pt idx="300" formatCode="General">
                  <c:v>18.822499999999987</c:v>
                </c:pt>
                <c:pt idx="301" formatCode="General">
                  <c:v>18.822499999999987</c:v>
                </c:pt>
                <c:pt idx="302" formatCode="General">
                  <c:v>18.822499999999987</c:v>
                </c:pt>
                <c:pt idx="303" formatCode="General">
                  <c:v>18.822499999999987</c:v>
                </c:pt>
                <c:pt idx="304" formatCode="General">
                  <c:v>18.822499999999987</c:v>
                </c:pt>
                <c:pt idx="305" formatCode="General">
                  <c:v>18.822499999999987</c:v>
                </c:pt>
                <c:pt idx="306" formatCode="General">
                  <c:v>18.822499999999987</c:v>
                </c:pt>
                <c:pt idx="307" formatCode="General">
                  <c:v>18.822499999999987</c:v>
                </c:pt>
                <c:pt idx="308" formatCode="General">
                  <c:v>18.822499999999987</c:v>
                </c:pt>
                <c:pt idx="309" formatCode="General">
                  <c:v>18.822499999999987</c:v>
                </c:pt>
                <c:pt idx="310" formatCode="General">
                  <c:v>18.822499999999987</c:v>
                </c:pt>
                <c:pt idx="311" formatCode="General">
                  <c:v>18.822499999999987</c:v>
                </c:pt>
                <c:pt idx="312" formatCode="General">
                  <c:v>18.822499999999987</c:v>
                </c:pt>
                <c:pt idx="313" formatCode="General">
                  <c:v>18.822499999999987</c:v>
                </c:pt>
                <c:pt idx="314" formatCode="General">
                  <c:v>18.822499999999987</c:v>
                </c:pt>
                <c:pt idx="315" formatCode="General">
                  <c:v>18.822499999999987</c:v>
                </c:pt>
                <c:pt idx="316" formatCode="General">
                  <c:v>18.822499999999987</c:v>
                </c:pt>
                <c:pt idx="317" formatCode="General">
                  <c:v>18.822499999999987</c:v>
                </c:pt>
                <c:pt idx="318" formatCode="General">
                  <c:v>18.822499999999987</c:v>
                </c:pt>
                <c:pt idx="319" formatCode="General">
                  <c:v>18.822499999999987</c:v>
                </c:pt>
                <c:pt idx="320" formatCode="General">
                  <c:v>18.822499999999987</c:v>
                </c:pt>
                <c:pt idx="321" formatCode="General">
                  <c:v>18.822499999999987</c:v>
                </c:pt>
                <c:pt idx="322" formatCode="General">
                  <c:v>18.822499999999987</c:v>
                </c:pt>
                <c:pt idx="323" formatCode="General">
                  <c:v>18.822499999999987</c:v>
                </c:pt>
                <c:pt idx="324" formatCode="General">
                  <c:v>18.822499999999987</c:v>
                </c:pt>
                <c:pt idx="325" formatCode="General">
                  <c:v>18.822499999999987</c:v>
                </c:pt>
                <c:pt idx="326" formatCode="General">
                  <c:v>18.822499999999987</c:v>
                </c:pt>
                <c:pt idx="327" formatCode="General">
                  <c:v>18.822499999999987</c:v>
                </c:pt>
                <c:pt idx="328" formatCode="General">
                  <c:v>18.822499999999987</c:v>
                </c:pt>
                <c:pt idx="329" formatCode="General">
                  <c:v>18.822499999999987</c:v>
                </c:pt>
                <c:pt idx="330" formatCode="General">
                  <c:v>18.822499999999987</c:v>
                </c:pt>
                <c:pt idx="331" formatCode="General">
                  <c:v>18.822499999999987</c:v>
                </c:pt>
                <c:pt idx="332" formatCode="General">
                  <c:v>18.822499999999987</c:v>
                </c:pt>
                <c:pt idx="333" formatCode="General">
                  <c:v>18.822499999999987</c:v>
                </c:pt>
                <c:pt idx="334" formatCode="General">
                  <c:v>18.822499999999987</c:v>
                </c:pt>
                <c:pt idx="335" formatCode="General">
                  <c:v>18.822499999999987</c:v>
                </c:pt>
                <c:pt idx="336" formatCode="General">
                  <c:v>18.822499999999987</c:v>
                </c:pt>
                <c:pt idx="337" formatCode="General">
                  <c:v>18.822499999999987</c:v>
                </c:pt>
                <c:pt idx="338" formatCode="General">
                  <c:v>18.822499999999987</c:v>
                </c:pt>
                <c:pt idx="339" formatCode="General">
                  <c:v>18.822499999999987</c:v>
                </c:pt>
                <c:pt idx="340" formatCode="General">
                  <c:v>18.822499999999987</c:v>
                </c:pt>
                <c:pt idx="341" formatCode="General">
                  <c:v>18.822499999999987</c:v>
                </c:pt>
                <c:pt idx="342" formatCode="General">
                  <c:v>18.822499999999987</c:v>
                </c:pt>
                <c:pt idx="343" formatCode="General">
                  <c:v>18.822499999999987</c:v>
                </c:pt>
                <c:pt idx="344" formatCode="General">
                  <c:v>18.822499999999987</c:v>
                </c:pt>
                <c:pt idx="345" formatCode="General">
                  <c:v>18.822499999999987</c:v>
                </c:pt>
                <c:pt idx="346" formatCode="General">
                  <c:v>18.822499999999987</c:v>
                </c:pt>
                <c:pt idx="347" formatCode="General">
                  <c:v>18.822499999999987</c:v>
                </c:pt>
                <c:pt idx="348" formatCode="General">
                  <c:v>18.822499999999987</c:v>
                </c:pt>
                <c:pt idx="349" formatCode="General">
                  <c:v>18.822499999999987</c:v>
                </c:pt>
                <c:pt idx="350" formatCode="General">
                  <c:v>18.822499999999987</c:v>
                </c:pt>
                <c:pt idx="351" formatCode="General">
                  <c:v>18.822499999999987</c:v>
                </c:pt>
                <c:pt idx="352" formatCode="General">
                  <c:v>18.822499999999987</c:v>
                </c:pt>
                <c:pt idx="353" formatCode="General">
                  <c:v>18.822499999999987</c:v>
                </c:pt>
                <c:pt idx="354" formatCode="General">
                  <c:v>18.822499999999987</c:v>
                </c:pt>
                <c:pt idx="355" formatCode="General">
                  <c:v>18.822499999999987</c:v>
                </c:pt>
                <c:pt idx="356" formatCode="General">
                  <c:v>18.822499999999987</c:v>
                </c:pt>
                <c:pt idx="357" formatCode="General">
                  <c:v>18.822499999999987</c:v>
                </c:pt>
                <c:pt idx="358" formatCode="General">
                  <c:v>18.822499999999987</c:v>
                </c:pt>
                <c:pt idx="359" formatCode="General">
                  <c:v>18.822499999999987</c:v>
                </c:pt>
                <c:pt idx="360" formatCode="General">
                  <c:v>18.822499999999987</c:v>
                </c:pt>
                <c:pt idx="361" formatCode="General">
                  <c:v>18.822499999999987</c:v>
                </c:pt>
                <c:pt idx="362" formatCode="General">
                  <c:v>18.822499999999987</c:v>
                </c:pt>
                <c:pt idx="363" formatCode="General">
                  <c:v>18.822499999999987</c:v>
                </c:pt>
                <c:pt idx="364" formatCode="General">
                  <c:v>18.822499999999987</c:v>
                </c:pt>
                <c:pt idx="365" formatCode="General">
                  <c:v>18.822499999999987</c:v>
                </c:pt>
                <c:pt idx="366" formatCode="General">
                  <c:v>18.822499999999987</c:v>
                </c:pt>
                <c:pt idx="367" formatCode="General">
                  <c:v>18.822499999999987</c:v>
                </c:pt>
                <c:pt idx="368" formatCode="General">
                  <c:v>18.822499999999987</c:v>
                </c:pt>
                <c:pt idx="369" formatCode="General">
                  <c:v>18.822499999999987</c:v>
                </c:pt>
                <c:pt idx="370" formatCode="General">
                  <c:v>18.822499999999987</c:v>
                </c:pt>
                <c:pt idx="371" formatCode="General">
                  <c:v>18.822499999999987</c:v>
                </c:pt>
                <c:pt idx="372" formatCode="General">
                  <c:v>18.822499999999987</c:v>
                </c:pt>
                <c:pt idx="373" formatCode="General">
                  <c:v>18.822499999999987</c:v>
                </c:pt>
                <c:pt idx="374" formatCode="General">
                  <c:v>18.822499999999987</c:v>
                </c:pt>
                <c:pt idx="375" formatCode="General">
                  <c:v>18.822499999999987</c:v>
                </c:pt>
                <c:pt idx="376" formatCode="General">
                  <c:v>18.822499999999987</c:v>
                </c:pt>
                <c:pt idx="377" formatCode="General">
                  <c:v>18.822499999999987</c:v>
                </c:pt>
                <c:pt idx="378" formatCode="General">
                  <c:v>18.822499999999987</c:v>
                </c:pt>
                <c:pt idx="379" formatCode="General">
                  <c:v>18.822499999999987</c:v>
                </c:pt>
                <c:pt idx="380" formatCode="General">
                  <c:v>18.822499999999987</c:v>
                </c:pt>
                <c:pt idx="381" formatCode="General">
                  <c:v>62.747499999999988</c:v>
                </c:pt>
                <c:pt idx="382" formatCode="General">
                  <c:v>62.747499999999988</c:v>
                </c:pt>
                <c:pt idx="383" formatCode="General">
                  <c:v>62.747499999999988</c:v>
                </c:pt>
                <c:pt idx="384" formatCode="General">
                  <c:v>62.747499999999988</c:v>
                </c:pt>
                <c:pt idx="385" formatCode="General">
                  <c:v>62.747499999999988</c:v>
                </c:pt>
                <c:pt idx="386" formatCode="General">
                  <c:v>62.747499999999988</c:v>
                </c:pt>
                <c:pt idx="387" formatCode="General">
                  <c:v>62.747499999999988</c:v>
                </c:pt>
                <c:pt idx="388" formatCode="General">
                  <c:v>62.747499999999988</c:v>
                </c:pt>
                <c:pt idx="389" formatCode="General">
                  <c:v>62.747499999999988</c:v>
                </c:pt>
                <c:pt idx="390" formatCode="General">
                  <c:v>62.747499999999988</c:v>
                </c:pt>
                <c:pt idx="391" formatCode="General">
                  <c:v>62.747499999999988</c:v>
                </c:pt>
                <c:pt idx="392" formatCode="General">
                  <c:v>62.747499999999988</c:v>
                </c:pt>
                <c:pt idx="393" formatCode="General">
                  <c:v>62.747499999999988</c:v>
                </c:pt>
                <c:pt idx="394" formatCode="General">
                  <c:v>62.747499999999988</c:v>
                </c:pt>
                <c:pt idx="395" formatCode="General">
                  <c:v>62.747499999999988</c:v>
                </c:pt>
                <c:pt idx="396" formatCode="General">
                  <c:v>62.747499999999988</c:v>
                </c:pt>
                <c:pt idx="397" formatCode="General">
                  <c:v>62.747499999999988</c:v>
                </c:pt>
                <c:pt idx="398" formatCode="General">
                  <c:v>62.747499999999988</c:v>
                </c:pt>
                <c:pt idx="399" formatCode="General">
                  <c:v>62.747499999999988</c:v>
                </c:pt>
                <c:pt idx="400" formatCode="General">
                  <c:v>62.747499999999988</c:v>
                </c:pt>
                <c:pt idx="401" formatCode="General">
                  <c:v>62.747499999999988</c:v>
                </c:pt>
                <c:pt idx="402" formatCode="General">
                  <c:v>62.747499999999988</c:v>
                </c:pt>
                <c:pt idx="403" formatCode="General">
                  <c:v>62.747499999999988</c:v>
                </c:pt>
                <c:pt idx="404" formatCode="General">
                  <c:v>62.747499999999988</c:v>
                </c:pt>
                <c:pt idx="405" formatCode="General">
                  <c:v>62.747499999999988</c:v>
                </c:pt>
                <c:pt idx="406" formatCode="General">
                  <c:v>62.747499999999988</c:v>
                </c:pt>
                <c:pt idx="407" formatCode="General">
                  <c:v>62.747499999999988</c:v>
                </c:pt>
                <c:pt idx="408" formatCode="General">
                  <c:v>62.747499999999988</c:v>
                </c:pt>
                <c:pt idx="409" formatCode="General">
                  <c:v>62.747499999999988</c:v>
                </c:pt>
                <c:pt idx="410" formatCode="General">
                  <c:v>62.747499999999988</c:v>
                </c:pt>
                <c:pt idx="411" formatCode="General">
                  <c:v>62.747499999999988</c:v>
                </c:pt>
                <c:pt idx="412" formatCode="General">
                  <c:v>62.747499999999988</c:v>
                </c:pt>
                <c:pt idx="413" formatCode="General">
                  <c:v>62.747499999999988</c:v>
                </c:pt>
                <c:pt idx="414" formatCode="General">
                  <c:v>62.747499999999988</c:v>
                </c:pt>
                <c:pt idx="415" formatCode="General">
                  <c:v>62.747499999999988</c:v>
                </c:pt>
                <c:pt idx="416" formatCode="General">
                  <c:v>62.747499999999988</c:v>
                </c:pt>
                <c:pt idx="417" formatCode="General">
                  <c:v>62.747499999999988</c:v>
                </c:pt>
                <c:pt idx="418" formatCode="General">
                  <c:v>62.747499999999988</c:v>
                </c:pt>
                <c:pt idx="419" formatCode="General">
                  <c:v>62.747499999999988</c:v>
                </c:pt>
                <c:pt idx="420" formatCode="General">
                  <c:v>62.747499999999988</c:v>
                </c:pt>
                <c:pt idx="421" formatCode="General">
                  <c:v>62.747499999999988</c:v>
                </c:pt>
                <c:pt idx="422" formatCode="General">
                  <c:v>62.747499999999988</c:v>
                </c:pt>
                <c:pt idx="423" formatCode="General">
                  <c:v>62.747499999999988</c:v>
                </c:pt>
                <c:pt idx="424" formatCode="General">
                  <c:v>62.747499999999988</c:v>
                </c:pt>
                <c:pt idx="425" formatCode="General">
                  <c:v>62.747499999999988</c:v>
                </c:pt>
                <c:pt idx="426" formatCode="General">
                  <c:v>62.747499999999988</c:v>
                </c:pt>
                <c:pt idx="427" formatCode="General">
                  <c:v>62.747499999999988</c:v>
                </c:pt>
                <c:pt idx="428" formatCode="General">
                  <c:v>62.747499999999988</c:v>
                </c:pt>
                <c:pt idx="429" formatCode="General">
                  <c:v>62.747499999999988</c:v>
                </c:pt>
                <c:pt idx="430" formatCode="General">
                  <c:v>62.747499999999988</c:v>
                </c:pt>
                <c:pt idx="431" formatCode="General">
                  <c:v>62.747499999999988</c:v>
                </c:pt>
                <c:pt idx="432" formatCode="General">
                  <c:v>62.747499999999988</c:v>
                </c:pt>
                <c:pt idx="433" formatCode="General">
                  <c:v>62.747499999999988</c:v>
                </c:pt>
                <c:pt idx="434" formatCode="General">
                  <c:v>62.747499999999988</c:v>
                </c:pt>
                <c:pt idx="435" formatCode="General">
                  <c:v>62.747499999999988</c:v>
                </c:pt>
                <c:pt idx="436" formatCode="General">
                  <c:v>62.747499999999988</c:v>
                </c:pt>
                <c:pt idx="437" formatCode="General">
                  <c:v>62.747499999999988</c:v>
                </c:pt>
                <c:pt idx="438" formatCode="General">
                  <c:v>62.747499999999988</c:v>
                </c:pt>
                <c:pt idx="439" formatCode="General">
                  <c:v>62.747499999999988</c:v>
                </c:pt>
                <c:pt idx="440" formatCode="General">
                  <c:v>62.747499999999988</c:v>
                </c:pt>
                <c:pt idx="441" formatCode="General">
                  <c:v>62.747499999999988</c:v>
                </c:pt>
                <c:pt idx="442" formatCode="General">
                  <c:v>62.747499999999988</c:v>
                </c:pt>
                <c:pt idx="443" formatCode="General">
                  <c:v>62.747499999999988</c:v>
                </c:pt>
                <c:pt idx="444" formatCode="General">
                  <c:v>62.747499999999988</c:v>
                </c:pt>
                <c:pt idx="445" formatCode="General">
                  <c:v>62.747499999999988</c:v>
                </c:pt>
                <c:pt idx="446" formatCode="General">
                  <c:v>62.747499999999988</c:v>
                </c:pt>
                <c:pt idx="447" formatCode="General">
                  <c:v>62.747499999999988</c:v>
                </c:pt>
                <c:pt idx="448" formatCode="General">
                  <c:v>62.747499999999988</c:v>
                </c:pt>
                <c:pt idx="449" formatCode="General">
                  <c:v>62.747499999999988</c:v>
                </c:pt>
                <c:pt idx="450" formatCode="General">
                  <c:v>62.747499999999988</c:v>
                </c:pt>
                <c:pt idx="451" formatCode="General">
                  <c:v>62.747499999999988</c:v>
                </c:pt>
                <c:pt idx="452" formatCode="General">
                  <c:v>62.747499999999988</c:v>
                </c:pt>
                <c:pt idx="453" formatCode="General">
                  <c:v>62.747499999999988</c:v>
                </c:pt>
                <c:pt idx="454" formatCode="General">
                  <c:v>62.747499999999988</c:v>
                </c:pt>
                <c:pt idx="455" formatCode="General">
                  <c:v>62.747499999999988</c:v>
                </c:pt>
                <c:pt idx="456" formatCode="General">
                  <c:v>62.747499999999988</c:v>
                </c:pt>
                <c:pt idx="457" formatCode="General">
                  <c:v>62.747499999999988</c:v>
                </c:pt>
                <c:pt idx="458" formatCode="General">
                  <c:v>62.747499999999988</c:v>
                </c:pt>
                <c:pt idx="459" formatCode="General">
                  <c:v>62.747499999999988</c:v>
                </c:pt>
                <c:pt idx="460" formatCode="General">
                  <c:v>62.747499999999988</c:v>
                </c:pt>
                <c:pt idx="461" formatCode="General">
                  <c:v>62.747499999999988</c:v>
                </c:pt>
                <c:pt idx="462" formatCode="General">
                  <c:v>62.747499999999988</c:v>
                </c:pt>
                <c:pt idx="463" formatCode="General">
                  <c:v>62.747499999999988</c:v>
                </c:pt>
                <c:pt idx="464" formatCode="General">
                  <c:v>62.747499999999988</c:v>
                </c:pt>
                <c:pt idx="465" formatCode="General">
                  <c:v>62.747499999999988</c:v>
                </c:pt>
                <c:pt idx="466" formatCode="General">
                  <c:v>62.747499999999988</c:v>
                </c:pt>
                <c:pt idx="467" formatCode="General">
                  <c:v>62.747499999999988</c:v>
                </c:pt>
                <c:pt idx="468" formatCode="General">
                  <c:v>62.747499999999988</c:v>
                </c:pt>
                <c:pt idx="469" formatCode="General">
                  <c:v>62.747499999999988</c:v>
                </c:pt>
                <c:pt idx="470" formatCode="General">
                  <c:v>62.747499999999988</c:v>
                </c:pt>
                <c:pt idx="471" formatCode="General">
                  <c:v>62.747499999999988</c:v>
                </c:pt>
                <c:pt idx="472" formatCode="General">
                  <c:v>62.747499999999988</c:v>
                </c:pt>
                <c:pt idx="473" formatCode="General">
                  <c:v>62.747499999999988</c:v>
                </c:pt>
                <c:pt idx="474" formatCode="General">
                  <c:v>62.747499999999988</c:v>
                </c:pt>
                <c:pt idx="475" formatCode="General">
                  <c:v>62.747499999999988</c:v>
                </c:pt>
                <c:pt idx="476" formatCode="General">
                  <c:v>62.747499999999988</c:v>
                </c:pt>
                <c:pt idx="477" formatCode="General">
                  <c:v>62.747499999999988</c:v>
                </c:pt>
                <c:pt idx="478" formatCode="General">
                  <c:v>62.747499999999988</c:v>
                </c:pt>
                <c:pt idx="479" formatCode="General">
                  <c:v>62.747499999999988</c:v>
                </c:pt>
                <c:pt idx="480" formatCode="General">
                  <c:v>62.747499999999988</c:v>
                </c:pt>
                <c:pt idx="481" formatCode="General">
                  <c:v>62.747499999999988</c:v>
                </c:pt>
                <c:pt idx="482" formatCode="General">
                  <c:v>62.747499999999988</c:v>
                </c:pt>
                <c:pt idx="483" formatCode="General">
                  <c:v>62.747499999999988</c:v>
                </c:pt>
                <c:pt idx="484" formatCode="General">
                  <c:v>62.747499999999988</c:v>
                </c:pt>
                <c:pt idx="485" formatCode="General">
                  <c:v>62.747499999999988</c:v>
                </c:pt>
                <c:pt idx="486" formatCode="General">
                  <c:v>62.747499999999988</c:v>
                </c:pt>
                <c:pt idx="487" formatCode="General">
                  <c:v>62.747499999999988</c:v>
                </c:pt>
                <c:pt idx="488" formatCode="General">
                  <c:v>62.747499999999988</c:v>
                </c:pt>
                <c:pt idx="489" formatCode="General">
                  <c:v>62.747499999999988</c:v>
                </c:pt>
                <c:pt idx="490" formatCode="General">
                  <c:v>62.747499999999988</c:v>
                </c:pt>
                <c:pt idx="491" formatCode="General">
                  <c:v>62.747499999999988</c:v>
                </c:pt>
                <c:pt idx="492" formatCode="General">
                  <c:v>62.747499999999988</c:v>
                </c:pt>
                <c:pt idx="493" formatCode="General">
                  <c:v>62.747499999999988</c:v>
                </c:pt>
                <c:pt idx="494" formatCode="General">
                  <c:v>62.747499999999988</c:v>
                </c:pt>
                <c:pt idx="495" formatCode="General">
                  <c:v>62.747499999999988</c:v>
                </c:pt>
                <c:pt idx="496" formatCode="General">
                  <c:v>62.747499999999988</c:v>
                </c:pt>
                <c:pt idx="497" formatCode="General">
                  <c:v>62.747499999999988</c:v>
                </c:pt>
                <c:pt idx="498" formatCode="General">
                  <c:v>62.747499999999988</c:v>
                </c:pt>
                <c:pt idx="499" formatCode="General">
                  <c:v>62.747499999999988</c:v>
                </c:pt>
                <c:pt idx="500" formatCode="General">
                  <c:v>40.947499999999991</c:v>
                </c:pt>
                <c:pt idx="501" formatCode="General">
                  <c:v>40.947499999999991</c:v>
                </c:pt>
                <c:pt idx="502" formatCode="General">
                  <c:v>40.947499999999991</c:v>
                </c:pt>
                <c:pt idx="503" formatCode="General">
                  <c:v>40.947499999999991</c:v>
                </c:pt>
                <c:pt idx="504" formatCode="General">
                  <c:v>40.947499999999991</c:v>
                </c:pt>
                <c:pt idx="505" formatCode="General">
                  <c:v>40.947499999999991</c:v>
                </c:pt>
                <c:pt idx="506" formatCode="General">
                  <c:v>40.947499999999991</c:v>
                </c:pt>
                <c:pt idx="507" formatCode="General">
                  <c:v>40.947499999999991</c:v>
                </c:pt>
                <c:pt idx="508" formatCode="General">
                  <c:v>40.947499999999991</c:v>
                </c:pt>
                <c:pt idx="509" formatCode="General">
                  <c:v>40.947499999999991</c:v>
                </c:pt>
                <c:pt idx="510" formatCode="General">
                  <c:v>40.947499999999991</c:v>
                </c:pt>
                <c:pt idx="511" formatCode="General">
                  <c:v>40.947499999999991</c:v>
                </c:pt>
                <c:pt idx="512" formatCode="General">
                  <c:v>40.947499999999991</c:v>
                </c:pt>
                <c:pt idx="513" formatCode="General">
                  <c:v>40.947499999999991</c:v>
                </c:pt>
                <c:pt idx="514" formatCode="General">
                  <c:v>40.947499999999991</c:v>
                </c:pt>
                <c:pt idx="515" formatCode="General">
                  <c:v>40.947499999999991</c:v>
                </c:pt>
                <c:pt idx="516" formatCode="General">
                  <c:v>40.947499999999991</c:v>
                </c:pt>
                <c:pt idx="517" formatCode="General">
                  <c:v>40.947499999999991</c:v>
                </c:pt>
                <c:pt idx="518" formatCode="General">
                  <c:v>40.947499999999991</c:v>
                </c:pt>
                <c:pt idx="519" formatCode="General">
                  <c:v>40.947499999999991</c:v>
                </c:pt>
                <c:pt idx="520" formatCode="General">
                  <c:v>40.947499999999991</c:v>
                </c:pt>
                <c:pt idx="521" formatCode="General">
                  <c:v>40.947499999999991</c:v>
                </c:pt>
                <c:pt idx="522" formatCode="General">
                  <c:v>40.947499999999991</c:v>
                </c:pt>
                <c:pt idx="523" formatCode="General">
                  <c:v>40.947499999999991</c:v>
                </c:pt>
                <c:pt idx="524" formatCode="General">
                  <c:v>40.947499999999991</c:v>
                </c:pt>
                <c:pt idx="525" formatCode="General">
                  <c:v>40.947499999999991</c:v>
                </c:pt>
                <c:pt idx="526" formatCode="General">
                  <c:v>40.947499999999991</c:v>
                </c:pt>
                <c:pt idx="527" formatCode="General">
                  <c:v>40.947499999999991</c:v>
                </c:pt>
                <c:pt idx="528" formatCode="General">
                  <c:v>40.947499999999991</c:v>
                </c:pt>
                <c:pt idx="529" formatCode="General">
                  <c:v>40.947499999999991</c:v>
                </c:pt>
                <c:pt idx="530" formatCode="General">
                  <c:v>40.947499999999991</c:v>
                </c:pt>
                <c:pt idx="531" formatCode="General">
                  <c:v>40.947499999999991</c:v>
                </c:pt>
                <c:pt idx="532" formatCode="General">
                  <c:v>40.947499999999991</c:v>
                </c:pt>
                <c:pt idx="533" formatCode="General">
                  <c:v>40.947499999999991</c:v>
                </c:pt>
                <c:pt idx="534" formatCode="General">
                  <c:v>40.947499999999991</c:v>
                </c:pt>
                <c:pt idx="535" formatCode="General">
                  <c:v>40.947499999999991</c:v>
                </c:pt>
                <c:pt idx="536" formatCode="General">
                  <c:v>40.947499999999991</c:v>
                </c:pt>
                <c:pt idx="537" formatCode="General">
                  <c:v>40.947499999999991</c:v>
                </c:pt>
                <c:pt idx="538" formatCode="General">
                  <c:v>40.947499999999991</c:v>
                </c:pt>
                <c:pt idx="539" formatCode="General">
                  <c:v>40.947499999999991</c:v>
                </c:pt>
                <c:pt idx="540" formatCode="General">
                  <c:v>40.947499999999991</c:v>
                </c:pt>
                <c:pt idx="541" formatCode="General">
                  <c:v>40.947499999999991</c:v>
                </c:pt>
                <c:pt idx="542" formatCode="General">
                  <c:v>40.947499999999991</c:v>
                </c:pt>
                <c:pt idx="543" formatCode="General">
                  <c:v>40.947499999999991</c:v>
                </c:pt>
                <c:pt idx="544" formatCode="General">
                  <c:v>40.947499999999991</c:v>
                </c:pt>
                <c:pt idx="545" formatCode="General">
                  <c:v>40.947499999999991</c:v>
                </c:pt>
                <c:pt idx="546" formatCode="General">
                  <c:v>40.947499999999991</c:v>
                </c:pt>
                <c:pt idx="547" formatCode="General">
                  <c:v>40.947499999999991</c:v>
                </c:pt>
                <c:pt idx="548" formatCode="General">
                  <c:v>40.947499999999991</c:v>
                </c:pt>
                <c:pt idx="549" formatCode="General">
                  <c:v>40.947499999999991</c:v>
                </c:pt>
                <c:pt idx="550" formatCode="General">
                  <c:v>40.947499999999991</c:v>
                </c:pt>
                <c:pt idx="551" formatCode="General">
                  <c:v>40.947499999999991</c:v>
                </c:pt>
                <c:pt idx="552" formatCode="General">
                  <c:v>40.947499999999991</c:v>
                </c:pt>
                <c:pt idx="553" formatCode="General">
                  <c:v>40.947499999999991</c:v>
                </c:pt>
                <c:pt idx="554" formatCode="General">
                  <c:v>40.947499999999991</c:v>
                </c:pt>
                <c:pt idx="555" formatCode="General">
                  <c:v>40.947499999999991</c:v>
                </c:pt>
                <c:pt idx="556" formatCode="General">
                  <c:v>40.947499999999991</c:v>
                </c:pt>
                <c:pt idx="557" formatCode="General">
                  <c:v>40.947499999999991</c:v>
                </c:pt>
                <c:pt idx="558" formatCode="General">
                  <c:v>40.947499999999991</c:v>
                </c:pt>
                <c:pt idx="559" formatCode="General">
                  <c:v>40.947499999999991</c:v>
                </c:pt>
                <c:pt idx="560" formatCode="General">
                  <c:v>40.947499999999991</c:v>
                </c:pt>
                <c:pt idx="561" formatCode="General">
                  <c:v>40.947499999999991</c:v>
                </c:pt>
                <c:pt idx="562" formatCode="General">
                  <c:v>40.947499999999991</c:v>
                </c:pt>
                <c:pt idx="563" formatCode="General">
                  <c:v>40.947499999999991</c:v>
                </c:pt>
                <c:pt idx="564" formatCode="General">
                  <c:v>40.947499999999991</c:v>
                </c:pt>
                <c:pt idx="565" formatCode="General">
                  <c:v>40.947499999999991</c:v>
                </c:pt>
                <c:pt idx="566" formatCode="General">
                  <c:v>40.947499999999991</c:v>
                </c:pt>
                <c:pt idx="567" formatCode="General">
                  <c:v>40.947499999999991</c:v>
                </c:pt>
                <c:pt idx="568" formatCode="General">
                  <c:v>40.947499999999991</c:v>
                </c:pt>
                <c:pt idx="569" formatCode="General">
                  <c:v>40.947499999999991</c:v>
                </c:pt>
                <c:pt idx="570" formatCode="General">
                  <c:v>40.947499999999991</c:v>
                </c:pt>
                <c:pt idx="571" formatCode="General">
                  <c:v>40.947499999999991</c:v>
                </c:pt>
                <c:pt idx="572" formatCode="General">
                  <c:v>40.947499999999991</c:v>
                </c:pt>
                <c:pt idx="573" formatCode="General">
                  <c:v>40.947499999999991</c:v>
                </c:pt>
                <c:pt idx="574" formatCode="General">
                  <c:v>40.947499999999991</c:v>
                </c:pt>
                <c:pt idx="575" formatCode="General">
                  <c:v>40.947499999999991</c:v>
                </c:pt>
                <c:pt idx="576" formatCode="General">
                  <c:v>40.947499999999991</c:v>
                </c:pt>
                <c:pt idx="577" formatCode="General">
                  <c:v>40.947499999999991</c:v>
                </c:pt>
                <c:pt idx="578" formatCode="General">
                  <c:v>40.947499999999991</c:v>
                </c:pt>
                <c:pt idx="579" formatCode="General">
                  <c:v>40.947499999999991</c:v>
                </c:pt>
                <c:pt idx="580" formatCode="General">
                  <c:v>40.947499999999991</c:v>
                </c:pt>
                <c:pt idx="581" formatCode="General">
                  <c:v>40.947499999999991</c:v>
                </c:pt>
                <c:pt idx="582" formatCode="General">
                  <c:v>40.947499999999991</c:v>
                </c:pt>
                <c:pt idx="583" formatCode="General">
                  <c:v>40.947499999999991</c:v>
                </c:pt>
                <c:pt idx="584" formatCode="General">
                  <c:v>40.947499999999991</c:v>
                </c:pt>
                <c:pt idx="585" formatCode="General">
                  <c:v>40.947499999999991</c:v>
                </c:pt>
                <c:pt idx="586" formatCode="General">
                  <c:v>40.947499999999991</c:v>
                </c:pt>
                <c:pt idx="587" formatCode="General">
                  <c:v>40.947499999999991</c:v>
                </c:pt>
                <c:pt idx="588" formatCode="General">
                  <c:v>40.947499999999991</c:v>
                </c:pt>
                <c:pt idx="589" formatCode="General">
                  <c:v>40.947499999999991</c:v>
                </c:pt>
                <c:pt idx="590" formatCode="General">
                  <c:v>40.947499999999991</c:v>
                </c:pt>
                <c:pt idx="591" formatCode="General">
                  <c:v>40.947499999999991</c:v>
                </c:pt>
                <c:pt idx="592" formatCode="General">
                  <c:v>40.947499999999991</c:v>
                </c:pt>
                <c:pt idx="593" formatCode="General">
                  <c:v>40.947499999999991</c:v>
                </c:pt>
                <c:pt idx="594" formatCode="General">
                  <c:v>40.947499999999991</c:v>
                </c:pt>
                <c:pt idx="595" formatCode="General">
                  <c:v>40.947499999999991</c:v>
                </c:pt>
                <c:pt idx="596" formatCode="General">
                  <c:v>40.947499999999991</c:v>
                </c:pt>
                <c:pt idx="597" formatCode="General">
                  <c:v>40.947499999999991</c:v>
                </c:pt>
                <c:pt idx="598" formatCode="General">
                  <c:v>40.947499999999991</c:v>
                </c:pt>
                <c:pt idx="599" formatCode="General">
                  <c:v>40.947499999999991</c:v>
                </c:pt>
                <c:pt idx="600" formatCode="General">
                  <c:v>40.947499999999991</c:v>
                </c:pt>
                <c:pt idx="601" formatCode="General">
                  <c:v>40.947499999999991</c:v>
                </c:pt>
                <c:pt idx="602" formatCode="General">
                  <c:v>40.947499999999991</c:v>
                </c:pt>
                <c:pt idx="603" formatCode="General">
                  <c:v>40.947499999999991</c:v>
                </c:pt>
                <c:pt idx="604" formatCode="General">
                  <c:v>40.947499999999991</c:v>
                </c:pt>
                <c:pt idx="605" formatCode="General">
                  <c:v>40.947499999999991</c:v>
                </c:pt>
                <c:pt idx="606" formatCode="General">
                  <c:v>40.947499999999991</c:v>
                </c:pt>
                <c:pt idx="607" formatCode="General">
                  <c:v>40.947499999999991</c:v>
                </c:pt>
                <c:pt idx="608" formatCode="General">
                  <c:v>40.947499999999991</c:v>
                </c:pt>
                <c:pt idx="609" formatCode="General">
                  <c:v>40.947499999999991</c:v>
                </c:pt>
                <c:pt idx="610" formatCode="General">
                  <c:v>40.947499999999991</c:v>
                </c:pt>
                <c:pt idx="611" formatCode="General">
                  <c:v>40.947499999999991</c:v>
                </c:pt>
                <c:pt idx="612" formatCode="General">
                  <c:v>40.947499999999991</c:v>
                </c:pt>
                <c:pt idx="613" formatCode="General">
                  <c:v>21.197499999999991</c:v>
                </c:pt>
                <c:pt idx="614" formatCode="General">
                  <c:v>21.197499999999991</c:v>
                </c:pt>
                <c:pt idx="615" formatCode="General">
                  <c:v>21.197499999999991</c:v>
                </c:pt>
                <c:pt idx="616" formatCode="General">
                  <c:v>21.197499999999991</c:v>
                </c:pt>
                <c:pt idx="617" formatCode="General">
                  <c:v>21.197499999999991</c:v>
                </c:pt>
                <c:pt idx="618" formatCode="General">
                  <c:v>21.197499999999991</c:v>
                </c:pt>
                <c:pt idx="619" formatCode="General">
                  <c:v>21.197499999999991</c:v>
                </c:pt>
                <c:pt idx="620" formatCode="General">
                  <c:v>21.197499999999991</c:v>
                </c:pt>
                <c:pt idx="621" formatCode="General">
                  <c:v>21.197499999999991</c:v>
                </c:pt>
                <c:pt idx="622" formatCode="General">
                  <c:v>21.197499999999991</c:v>
                </c:pt>
                <c:pt idx="623" formatCode="General">
                  <c:v>21.197499999999991</c:v>
                </c:pt>
                <c:pt idx="624" formatCode="General">
                  <c:v>21.197499999999991</c:v>
                </c:pt>
                <c:pt idx="625" formatCode="General">
                  <c:v>21.197499999999991</c:v>
                </c:pt>
                <c:pt idx="626" formatCode="General">
                  <c:v>21.197499999999991</c:v>
                </c:pt>
                <c:pt idx="627" formatCode="General">
                  <c:v>21.197499999999991</c:v>
                </c:pt>
                <c:pt idx="628" formatCode="General">
                  <c:v>21.197499999999991</c:v>
                </c:pt>
                <c:pt idx="629" formatCode="General">
                  <c:v>21.197499999999991</c:v>
                </c:pt>
                <c:pt idx="630" formatCode="General">
                  <c:v>21.197499999999991</c:v>
                </c:pt>
                <c:pt idx="631" formatCode="General">
                  <c:v>21.197499999999991</c:v>
                </c:pt>
                <c:pt idx="632" formatCode="General">
                  <c:v>21.197499999999991</c:v>
                </c:pt>
                <c:pt idx="633" formatCode="General">
                  <c:v>21.197499999999991</c:v>
                </c:pt>
                <c:pt idx="634" formatCode="General">
                  <c:v>21.197499999999991</c:v>
                </c:pt>
                <c:pt idx="635" formatCode="General">
                  <c:v>21.197499999999991</c:v>
                </c:pt>
                <c:pt idx="636" formatCode="General">
                  <c:v>21.197499999999991</c:v>
                </c:pt>
                <c:pt idx="637" formatCode="General">
                  <c:v>21.197499999999991</c:v>
                </c:pt>
                <c:pt idx="638" formatCode="General">
                  <c:v>21.197499999999991</c:v>
                </c:pt>
                <c:pt idx="639" formatCode="General">
                  <c:v>21.197499999999991</c:v>
                </c:pt>
                <c:pt idx="640" formatCode="General">
                  <c:v>21.197499999999991</c:v>
                </c:pt>
                <c:pt idx="641" formatCode="General">
                  <c:v>21.197499999999991</c:v>
                </c:pt>
                <c:pt idx="642" formatCode="General">
                  <c:v>21.197499999999991</c:v>
                </c:pt>
                <c:pt idx="643" formatCode="General">
                  <c:v>21.197499999999991</c:v>
                </c:pt>
                <c:pt idx="644" formatCode="General">
                  <c:v>21.197499999999991</c:v>
                </c:pt>
                <c:pt idx="645" formatCode="General">
                  <c:v>21.197499999999991</c:v>
                </c:pt>
                <c:pt idx="646" formatCode="General">
                  <c:v>21.197499999999991</c:v>
                </c:pt>
                <c:pt idx="647" formatCode="General">
                  <c:v>21.197499999999991</c:v>
                </c:pt>
                <c:pt idx="648" formatCode="General">
                  <c:v>21.197499999999991</c:v>
                </c:pt>
                <c:pt idx="649" formatCode="General">
                  <c:v>21.197499999999991</c:v>
                </c:pt>
                <c:pt idx="650" formatCode="General">
                  <c:v>21.197499999999991</c:v>
                </c:pt>
                <c:pt idx="651" formatCode="General">
                  <c:v>21.197499999999991</c:v>
                </c:pt>
                <c:pt idx="652" formatCode="General">
                  <c:v>21.197499999999991</c:v>
                </c:pt>
                <c:pt idx="653" formatCode="General">
                  <c:v>21.197499999999991</c:v>
                </c:pt>
                <c:pt idx="654" formatCode="General">
                  <c:v>21.197499999999991</c:v>
                </c:pt>
                <c:pt idx="655" formatCode="General">
                  <c:v>21.197499999999991</c:v>
                </c:pt>
                <c:pt idx="656" formatCode="General">
                  <c:v>21.197499999999991</c:v>
                </c:pt>
                <c:pt idx="657" formatCode="General">
                  <c:v>21.197499999999991</c:v>
                </c:pt>
                <c:pt idx="658" formatCode="General">
                  <c:v>21.197499999999991</c:v>
                </c:pt>
                <c:pt idx="659" formatCode="General">
                  <c:v>21.197499999999991</c:v>
                </c:pt>
                <c:pt idx="660" formatCode="General">
                  <c:v>21.197499999999991</c:v>
                </c:pt>
                <c:pt idx="661" formatCode="General">
                  <c:v>21.197499999999991</c:v>
                </c:pt>
                <c:pt idx="662" formatCode="General">
                  <c:v>21.197499999999991</c:v>
                </c:pt>
                <c:pt idx="663" formatCode="General">
                  <c:v>21.197499999999991</c:v>
                </c:pt>
                <c:pt idx="664" formatCode="General">
                  <c:v>21.197499999999991</c:v>
                </c:pt>
                <c:pt idx="665" formatCode="General">
                  <c:v>21.197499999999991</c:v>
                </c:pt>
                <c:pt idx="666" formatCode="General">
                  <c:v>21.197499999999991</c:v>
                </c:pt>
                <c:pt idx="667" formatCode="General">
                  <c:v>21.197499999999991</c:v>
                </c:pt>
                <c:pt idx="668" formatCode="General">
                  <c:v>21.197499999999991</c:v>
                </c:pt>
                <c:pt idx="669" formatCode="General">
                  <c:v>21.197499999999991</c:v>
                </c:pt>
                <c:pt idx="670" formatCode="General">
                  <c:v>21.197499999999991</c:v>
                </c:pt>
                <c:pt idx="671" formatCode="General">
                  <c:v>21.197499999999991</c:v>
                </c:pt>
                <c:pt idx="672" formatCode="General">
                  <c:v>21.197499999999991</c:v>
                </c:pt>
                <c:pt idx="673" formatCode="General">
                  <c:v>21.197499999999991</c:v>
                </c:pt>
                <c:pt idx="674" formatCode="General">
                  <c:v>21.197499999999991</c:v>
                </c:pt>
                <c:pt idx="675" formatCode="General">
                  <c:v>21.197499999999991</c:v>
                </c:pt>
                <c:pt idx="676" formatCode="General">
                  <c:v>21.197499999999991</c:v>
                </c:pt>
                <c:pt idx="677" formatCode="General">
                  <c:v>21.197499999999991</c:v>
                </c:pt>
                <c:pt idx="678" formatCode="General">
                  <c:v>21.197499999999991</c:v>
                </c:pt>
                <c:pt idx="679" formatCode="General">
                  <c:v>21.197499999999991</c:v>
                </c:pt>
                <c:pt idx="680" formatCode="General">
                  <c:v>21.197499999999991</c:v>
                </c:pt>
                <c:pt idx="681" formatCode="General">
                  <c:v>21.197499999999991</c:v>
                </c:pt>
                <c:pt idx="682" formatCode="General">
                  <c:v>21.197499999999991</c:v>
                </c:pt>
                <c:pt idx="683" formatCode="General">
                  <c:v>21.197499999999991</c:v>
                </c:pt>
                <c:pt idx="684" formatCode="General">
                  <c:v>21.197499999999991</c:v>
                </c:pt>
                <c:pt idx="685" formatCode="General">
                  <c:v>21.197499999999991</c:v>
                </c:pt>
                <c:pt idx="686" formatCode="General">
                  <c:v>21.197499999999991</c:v>
                </c:pt>
                <c:pt idx="687" formatCode="General">
                  <c:v>21.197499999999991</c:v>
                </c:pt>
                <c:pt idx="688" formatCode="General">
                  <c:v>21.197499999999991</c:v>
                </c:pt>
                <c:pt idx="689" formatCode="General">
                  <c:v>21.197499999999991</c:v>
                </c:pt>
                <c:pt idx="690" formatCode="General">
                  <c:v>21.197499999999991</c:v>
                </c:pt>
                <c:pt idx="691" formatCode="General">
                  <c:v>21.197499999999991</c:v>
                </c:pt>
                <c:pt idx="692" formatCode="General">
                  <c:v>21.197499999999991</c:v>
                </c:pt>
                <c:pt idx="693" formatCode="General">
                  <c:v>21.197499999999991</c:v>
                </c:pt>
                <c:pt idx="694" formatCode="General">
                  <c:v>21.197499999999991</c:v>
                </c:pt>
                <c:pt idx="695" formatCode="General">
                  <c:v>21.197499999999991</c:v>
                </c:pt>
                <c:pt idx="696" formatCode="General">
                  <c:v>21.197499999999991</c:v>
                </c:pt>
                <c:pt idx="697" formatCode="General">
                  <c:v>21.197499999999991</c:v>
                </c:pt>
                <c:pt idx="698" formatCode="General">
                  <c:v>21.197499999999991</c:v>
                </c:pt>
                <c:pt idx="699" formatCode="General">
                  <c:v>21.197499999999991</c:v>
                </c:pt>
                <c:pt idx="700" formatCode="General">
                  <c:v>21.197499999999991</c:v>
                </c:pt>
                <c:pt idx="701" formatCode="General">
                  <c:v>21.197499999999991</c:v>
                </c:pt>
                <c:pt idx="702" formatCode="General">
                  <c:v>21.197499999999991</c:v>
                </c:pt>
                <c:pt idx="703" formatCode="General">
                  <c:v>8.4224999999999923</c:v>
                </c:pt>
                <c:pt idx="704" formatCode="General">
                  <c:v>8.4224999999999923</c:v>
                </c:pt>
                <c:pt idx="705" formatCode="General">
                  <c:v>8.4224999999999923</c:v>
                </c:pt>
                <c:pt idx="706" formatCode="General">
                  <c:v>8.4224999999999923</c:v>
                </c:pt>
                <c:pt idx="707" formatCode="General">
                  <c:v>8.4224999999999923</c:v>
                </c:pt>
                <c:pt idx="708" formatCode="General">
                  <c:v>8.4224999999999923</c:v>
                </c:pt>
                <c:pt idx="709" formatCode="General">
                  <c:v>8.4224999999999923</c:v>
                </c:pt>
                <c:pt idx="710" formatCode="General">
                  <c:v>8.4224999999999923</c:v>
                </c:pt>
                <c:pt idx="711" formatCode="General">
                  <c:v>8.4224999999999923</c:v>
                </c:pt>
                <c:pt idx="712" formatCode="General">
                  <c:v>8.4224999999999923</c:v>
                </c:pt>
                <c:pt idx="713" formatCode="General">
                  <c:v>8.4224999999999923</c:v>
                </c:pt>
                <c:pt idx="714" formatCode="General">
                  <c:v>8.4224999999999923</c:v>
                </c:pt>
                <c:pt idx="715" formatCode="General">
                  <c:v>8.4224999999999923</c:v>
                </c:pt>
                <c:pt idx="716" formatCode="General">
                  <c:v>8.4224999999999923</c:v>
                </c:pt>
                <c:pt idx="717" formatCode="General">
                  <c:v>8.4224999999999923</c:v>
                </c:pt>
                <c:pt idx="718" formatCode="General">
                  <c:v>8.4224999999999923</c:v>
                </c:pt>
                <c:pt idx="719" formatCode="General">
                  <c:v>8.4224999999999923</c:v>
                </c:pt>
                <c:pt idx="720" formatCode="General">
                  <c:v>8.4224999999999923</c:v>
                </c:pt>
                <c:pt idx="721" formatCode="General">
                  <c:v>8.4224999999999923</c:v>
                </c:pt>
                <c:pt idx="722" formatCode="General">
                  <c:v>8.4224999999999923</c:v>
                </c:pt>
                <c:pt idx="723" formatCode="General">
                  <c:v>8.4224999999999923</c:v>
                </c:pt>
                <c:pt idx="724" formatCode="General">
                  <c:v>8.4224999999999923</c:v>
                </c:pt>
                <c:pt idx="725" formatCode="General">
                  <c:v>8.4224999999999923</c:v>
                </c:pt>
                <c:pt idx="726" formatCode="General">
                  <c:v>8.4224999999999923</c:v>
                </c:pt>
                <c:pt idx="727" formatCode="General">
                  <c:v>8.4224999999999923</c:v>
                </c:pt>
                <c:pt idx="728" formatCode="General">
                  <c:v>8.4224999999999923</c:v>
                </c:pt>
                <c:pt idx="729" formatCode="General">
                  <c:v>8.4224999999999923</c:v>
                </c:pt>
                <c:pt idx="730" formatCode="General">
                  <c:v>8.4224999999999923</c:v>
                </c:pt>
                <c:pt idx="731" formatCode="General">
                  <c:v>8.4224999999999923</c:v>
                </c:pt>
                <c:pt idx="732" formatCode="General">
                  <c:v>8.4224999999999923</c:v>
                </c:pt>
                <c:pt idx="733" formatCode="General">
                  <c:v>8.4224999999999923</c:v>
                </c:pt>
                <c:pt idx="734" formatCode="General">
                  <c:v>8.4224999999999923</c:v>
                </c:pt>
                <c:pt idx="735" formatCode="General">
                  <c:v>8.4224999999999923</c:v>
                </c:pt>
                <c:pt idx="736" formatCode="General">
                  <c:v>8.4224999999999923</c:v>
                </c:pt>
                <c:pt idx="737" formatCode="General">
                  <c:v>8.4224999999999923</c:v>
                </c:pt>
                <c:pt idx="738" formatCode="General">
                  <c:v>8.4224999999999923</c:v>
                </c:pt>
                <c:pt idx="739" formatCode="General">
                  <c:v>8.4224999999999923</c:v>
                </c:pt>
                <c:pt idx="740" formatCode="General">
                  <c:v>8.4224999999999923</c:v>
                </c:pt>
                <c:pt idx="741" formatCode="General">
                  <c:v>8.4224999999999923</c:v>
                </c:pt>
                <c:pt idx="742" formatCode="General">
                  <c:v>8.4224999999999923</c:v>
                </c:pt>
                <c:pt idx="743" formatCode="General">
                  <c:v>8.4224999999999923</c:v>
                </c:pt>
                <c:pt idx="744" formatCode="General">
                  <c:v>8.4224999999999923</c:v>
                </c:pt>
                <c:pt idx="745" formatCode="General">
                  <c:v>8.4224999999999923</c:v>
                </c:pt>
                <c:pt idx="746" formatCode="General">
                  <c:v>8.4224999999999923</c:v>
                </c:pt>
                <c:pt idx="747" formatCode="General">
                  <c:v>8.4224999999999923</c:v>
                </c:pt>
                <c:pt idx="748" formatCode="General">
                  <c:v>8.4224999999999923</c:v>
                </c:pt>
                <c:pt idx="749" formatCode="General">
                  <c:v>8.4224999999999923</c:v>
                </c:pt>
                <c:pt idx="750" formatCode="General">
                  <c:v>8.4224999999999923</c:v>
                </c:pt>
                <c:pt idx="751" formatCode="General">
                  <c:v>8.4224999999999923</c:v>
                </c:pt>
                <c:pt idx="752" formatCode="General">
                  <c:v>8.4224999999999923</c:v>
                </c:pt>
                <c:pt idx="753" formatCode="General">
                  <c:v>8.4224999999999923</c:v>
                </c:pt>
                <c:pt idx="754" formatCode="General">
                  <c:v>8.4224999999999923</c:v>
                </c:pt>
                <c:pt idx="755" formatCode="General">
                  <c:v>8.4224999999999923</c:v>
                </c:pt>
                <c:pt idx="756" formatCode="General">
                  <c:v>8.4224999999999923</c:v>
                </c:pt>
                <c:pt idx="757" formatCode="General">
                  <c:v>8.4224999999999923</c:v>
                </c:pt>
                <c:pt idx="758" formatCode="General">
                  <c:v>8.4224999999999923</c:v>
                </c:pt>
                <c:pt idx="759" formatCode="General">
                  <c:v>8.4224999999999923</c:v>
                </c:pt>
                <c:pt idx="760" formatCode="General">
                  <c:v>8.4224999999999923</c:v>
                </c:pt>
                <c:pt idx="761" formatCode="General">
                  <c:v>8.4224999999999923</c:v>
                </c:pt>
                <c:pt idx="762" formatCode="General">
                  <c:v>8.4224999999999923</c:v>
                </c:pt>
                <c:pt idx="763" formatCode="General">
                  <c:v>8.4224999999999923</c:v>
                </c:pt>
                <c:pt idx="764" formatCode="General">
                  <c:v>8.4224999999999923</c:v>
                </c:pt>
                <c:pt idx="765" formatCode="General">
                  <c:v>8.4224999999999923</c:v>
                </c:pt>
                <c:pt idx="766" formatCode="General">
                  <c:v>8.4224999999999923</c:v>
                </c:pt>
                <c:pt idx="767" formatCode="General">
                  <c:v>8.4224999999999923</c:v>
                </c:pt>
                <c:pt idx="768" formatCode="General">
                  <c:v>8.4224999999999923</c:v>
                </c:pt>
                <c:pt idx="769" formatCode="General">
                  <c:v>8.4224999999999923</c:v>
                </c:pt>
                <c:pt idx="770" formatCode="General">
                  <c:v>8.4224999999999923</c:v>
                </c:pt>
                <c:pt idx="771" formatCode="General">
                  <c:v>8.4224999999999923</c:v>
                </c:pt>
                <c:pt idx="772" formatCode="General">
                  <c:v>8.4224999999999923</c:v>
                </c:pt>
                <c:pt idx="773" formatCode="General">
                  <c:v>8.4224999999999923</c:v>
                </c:pt>
                <c:pt idx="774" formatCode="General">
                  <c:v>8.4224999999999923</c:v>
                </c:pt>
                <c:pt idx="775" formatCode="General">
                  <c:v>8.4224999999999923</c:v>
                </c:pt>
                <c:pt idx="776" formatCode="General">
                  <c:v>8.4224999999999923</c:v>
                </c:pt>
                <c:pt idx="777" formatCode="General">
                  <c:v>8.4224999999999923</c:v>
                </c:pt>
                <c:pt idx="778" formatCode="General">
                  <c:v>8.4224999999999923</c:v>
                </c:pt>
                <c:pt idx="779" formatCode="General">
                  <c:v>8.4224999999999923</c:v>
                </c:pt>
                <c:pt idx="780" formatCode="General">
                  <c:v>8.4224999999999923</c:v>
                </c:pt>
                <c:pt idx="781" formatCode="General">
                  <c:v>8.4224999999999923</c:v>
                </c:pt>
                <c:pt idx="782" formatCode="General">
                  <c:v>8.4224999999999923</c:v>
                </c:pt>
                <c:pt idx="783" formatCode="General">
                  <c:v>8.4224999999999923</c:v>
                </c:pt>
                <c:pt idx="784" formatCode="General">
                  <c:v>8.4224999999999923</c:v>
                </c:pt>
                <c:pt idx="785" formatCode="General">
                  <c:v>8.4224999999999923</c:v>
                </c:pt>
                <c:pt idx="786" formatCode="General">
                  <c:v>8.4224999999999923</c:v>
                </c:pt>
                <c:pt idx="787" formatCode="General">
                  <c:v>8.4224999999999923</c:v>
                </c:pt>
                <c:pt idx="788" formatCode="General">
                  <c:v>8.4224999999999923</c:v>
                </c:pt>
                <c:pt idx="789" formatCode="General">
                  <c:v>8.4224999999999923</c:v>
                </c:pt>
                <c:pt idx="790" formatCode="General">
                  <c:v>8.4224999999999923</c:v>
                </c:pt>
                <c:pt idx="791" formatCode="General">
                  <c:v>8.4224999999999923</c:v>
                </c:pt>
                <c:pt idx="792" formatCode="General">
                  <c:v>8.4224999999999923</c:v>
                </c:pt>
                <c:pt idx="793" formatCode="General">
                  <c:v>8.4224999999999923</c:v>
                </c:pt>
                <c:pt idx="794" formatCode="General">
                  <c:v>8.4224999999999923</c:v>
                </c:pt>
                <c:pt idx="795" formatCode="General">
                  <c:v>8.4224999999999923</c:v>
                </c:pt>
                <c:pt idx="796" formatCode="General">
                  <c:v>8.4224999999999923</c:v>
                </c:pt>
                <c:pt idx="797" formatCode="General">
                  <c:v>8.4224999999999923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C-814A-90CB-33EC203EE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772672"/>
        <c:axId val="419945408"/>
      </c:lineChart>
      <c:catAx>
        <c:axId val="41977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GB" sz="2000"/>
                  <a:t>Bet Number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45408"/>
        <c:crosses val="autoZero"/>
        <c:auto val="1"/>
        <c:lblAlgn val="ctr"/>
        <c:lblOffset val="10"/>
        <c:tickLblSkip val="20"/>
        <c:tickMarkSkip val="50"/>
        <c:noMultiLvlLbl val="0"/>
      </c:catAx>
      <c:valAx>
        <c:axId val="419945408"/>
        <c:scaling>
          <c:orientation val="minMax"/>
          <c:max val="8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2000"/>
                </a:pPr>
                <a:r>
                  <a:rPr lang="en-GB" sz="2000" baseline="0"/>
                  <a:t>Profit</a:t>
                </a:r>
              </a:p>
              <a:p>
                <a:pPr>
                  <a:defRPr sz="2000"/>
                </a:pPr>
                <a:endParaRPr lang="en-GB" sz="2000" baseline="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772672"/>
        <c:crossesAt val="1"/>
        <c:crossBetween val="midCat"/>
        <c:majorUnit val="10"/>
      </c:valAx>
    </c:plotArea>
    <c:legend>
      <c:legendPos val="t"/>
      <c:layout>
        <c:manualLayout>
          <c:xMode val="edge"/>
          <c:yMode val="edge"/>
          <c:x val="9.9909823161123013E-2"/>
          <c:y val="7.8056128186372073E-2"/>
          <c:w val="0.13771226147687135"/>
          <c:h val="0.2864663300273218"/>
        </c:manualLayout>
      </c:layout>
      <c:overlay val="0"/>
      <c:txPr>
        <a:bodyPr/>
        <a:lstStyle/>
        <a:p>
          <a:pPr>
            <a:defRPr sz="20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3200" b="1"/>
              <a:t>Overall Profit</a:t>
            </a:r>
          </a:p>
        </c:rich>
      </c:tx>
      <c:layout>
        <c:manualLayout>
          <c:xMode val="edge"/>
          <c:yMode val="edge"/>
          <c:x val="0.46172314592783908"/>
          <c:y val="2.007715873149853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3908684778463944E-2"/>
          <c:y val="2.4201318846485336E-2"/>
          <c:w val="0.9223614690832197"/>
          <c:h val="0.85273883832530617"/>
        </c:manualLayout>
      </c:layout>
      <c:lineChart>
        <c:grouping val="standard"/>
        <c:varyColors val="0"/>
        <c:ser>
          <c:idx val="1"/>
          <c:order val="0"/>
          <c:tx>
            <c:strRef>
              <c:f>'BEN BEARE'!$L$2</c:f>
              <c:strCache>
                <c:ptCount val="1"/>
                <c:pt idx="0">
                  <c:v>Suggested Tips</c:v>
                </c:pt>
              </c:strCache>
            </c:strRef>
          </c:tx>
          <c:spPr>
            <a:ln w="82550">
              <a:solidFill>
                <a:srgbClr val="ED7D31"/>
              </a:solidFill>
            </a:ln>
          </c:spPr>
          <c:marker>
            <c:symbol val="none"/>
          </c:marker>
          <c:trendline>
            <c:name>Trend Line</c:name>
            <c:spPr>
              <a:ln w="38100">
                <a:solidFill>
                  <a:sysClr val="windowText" lastClr="000000"/>
                </a:solidFill>
              </a:ln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2.1545020392610182E-2"/>
                  <c:y val="0.5784628522387084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800"/>
                  </a:pPr>
                  <a:endParaRPr lang="en-US"/>
                </a:p>
              </c:txPr>
            </c:trendlineLbl>
          </c:trendline>
          <c:val>
            <c:numRef>
              <c:f>'BEN BEARE'!$L$3:$L$3000</c:f>
              <c:numCache>
                <c:formatCode>0.0</c:formatCode>
                <c:ptCount val="2998"/>
                <c:pt idx="0">
                  <c:v>2.12</c:v>
                </c:pt>
                <c:pt idx="1">
                  <c:v>1.1200000000000001</c:v>
                </c:pt>
                <c:pt idx="2">
                  <c:v>0.12000000000000011</c:v>
                </c:pt>
                <c:pt idx="3">
                  <c:v>13.620000000000001</c:v>
                </c:pt>
                <c:pt idx="4">
                  <c:v>14.21</c:v>
                </c:pt>
                <c:pt idx="5">
                  <c:v>13.21</c:v>
                </c:pt>
                <c:pt idx="6">
                  <c:v>15.370000000000001</c:v>
                </c:pt>
                <c:pt idx="7">
                  <c:v>16.57</c:v>
                </c:pt>
                <c:pt idx="8">
                  <c:v>15.57</c:v>
                </c:pt>
                <c:pt idx="9">
                  <c:v>16.170000000000002</c:v>
                </c:pt>
                <c:pt idx="10">
                  <c:v>20.270000000000003</c:v>
                </c:pt>
                <c:pt idx="11">
                  <c:v>21.35</c:v>
                </c:pt>
                <c:pt idx="12">
                  <c:v>20.350000000000001</c:v>
                </c:pt>
                <c:pt idx="13">
                  <c:v>21.19</c:v>
                </c:pt>
                <c:pt idx="14">
                  <c:v>20.190000000000001</c:v>
                </c:pt>
                <c:pt idx="15">
                  <c:v>21.03</c:v>
                </c:pt>
                <c:pt idx="16">
                  <c:v>24.34</c:v>
                </c:pt>
                <c:pt idx="17">
                  <c:v>23.34</c:v>
                </c:pt>
                <c:pt idx="18">
                  <c:v>22.34</c:v>
                </c:pt>
                <c:pt idx="19">
                  <c:v>21.34</c:v>
                </c:pt>
                <c:pt idx="20">
                  <c:v>20.34</c:v>
                </c:pt>
                <c:pt idx="21">
                  <c:v>19.34</c:v>
                </c:pt>
                <c:pt idx="22">
                  <c:v>18.34</c:v>
                </c:pt>
                <c:pt idx="23">
                  <c:v>17.34</c:v>
                </c:pt>
                <c:pt idx="24">
                  <c:v>24.54</c:v>
                </c:pt>
                <c:pt idx="25">
                  <c:v>23.54</c:v>
                </c:pt>
                <c:pt idx="26">
                  <c:v>31.04</c:v>
                </c:pt>
                <c:pt idx="27">
                  <c:v>33.04</c:v>
                </c:pt>
                <c:pt idx="28">
                  <c:v>36.04</c:v>
                </c:pt>
                <c:pt idx="29">
                  <c:v>35.04</c:v>
                </c:pt>
                <c:pt idx="30">
                  <c:v>36.49</c:v>
                </c:pt>
                <c:pt idx="31">
                  <c:v>35.49</c:v>
                </c:pt>
                <c:pt idx="32">
                  <c:v>34.49</c:v>
                </c:pt>
                <c:pt idx="33">
                  <c:v>33.49</c:v>
                </c:pt>
                <c:pt idx="34">
                  <c:v>32.99</c:v>
                </c:pt>
                <c:pt idx="35">
                  <c:v>33.515000000000001</c:v>
                </c:pt>
                <c:pt idx="36">
                  <c:v>33.015000000000001</c:v>
                </c:pt>
                <c:pt idx="37">
                  <c:v>32.515000000000001</c:v>
                </c:pt>
                <c:pt idx="38">
                  <c:v>31.515000000000001</c:v>
                </c:pt>
                <c:pt idx="39">
                  <c:v>30.515000000000001</c:v>
                </c:pt>
                <c:pt idx="40">
                  <c:v>29.515000000000001</c:v>
                </c:pt>
                <c:pt idx="41">
                  <c:v>28.515000000000001</c:v>
                </c:pt>
                <c:pt idx="42">
                  <c:v>32.115000000000002</c:v>
                </c:pt>
                <c:pt idx="43">
                  <c:v>29.115000000000002</c:v>
                </c:pt>
                <c:pt idx="44">
                  <c:v>26.115000000000002</c:v>
                </c:pt>
                <c:pt idx="45">
                  <c:v>25.115000000000002</c:v>
                </c:pt>
                <c:pt idx="46">
                  <c:v>24.115000000000002</c:v>
                </c:pt>
                <c:pt idx="47">
                  <c:v>23.115000000000002</c:v>
                </c:pt>
                <c:pt idx="48">
                  <c:v>22.115000000000002</c:v>
                </c:pt>
                <c:pt idx="49">
                  <c:v>24.915000000000003</c:v>
                </c:pt>
                <c:pt idx="50">
                  <c:v>21.915000000000003</c:v>
                </c:pt>
                <c:pt idx="51">
                  <c:v>25.415000000000003</c:v>
                </c:pt>
                <c:pt idx="52">
                  <c:v>37.415000000000006</c:v>
                </c:pt>
                <c:pt idx="53">
                  <c:v>39.415000000000006</c:v>
                </c:pt>
                <c:pt idx="54">
                  <c:v>38.415000000000006</c:v>
                </c:pt>
                <c:pt idx="55">
                  <c:v>48.415000000000006</c:v>
                </c:pt>
                <c:pt idx="56">
                  <c:v>47.415000000000006</c:v>
                </c:pt>
                <c:pt idx="57">
                  <c:v>59.415000000000006</c:v>
                </c:pt>
                <c:pt idx="58">
                  <c:v>58.415000000000006</c:v>
                </c:pt>
                <c:pt idx="59">
                  <c:v>57.415000000000006</c:v>
                </c:pt>
                <c:pt idx="60">
                  <c:v>61.915000000000006</c:v>
                </c:pt>
                <c:pt idx="61">
                  <c:v>58.915000000000006</c:v>
                </c:pt>
                <c:pt idx="62">
                  <c:v>98.915000000000006</c:v>
                </c:pt>
                <c:pt idx="63">
                  <c:v>97.915000000000006</c:v>
                </c:pt>
                <c:pt idx="64">
                  <c:v>96.915000000000006</c:v>
                </c:pt>
                <c:pt idx="65">
                  <c:v>95.915000000000006</c:v>
                </c:pt>
                <c:pt idx="66">
                  <c:v>91.915000000000006</c:v>
                </c:pt>
                <c:pt idx="67">
                  <c:v>89.915000000000006</c:v>
                </c:pt>
                <c:pt idx="68">
                  <c:v>87.915000000000006</c:v>
                </c:pt>
                <c:pt idx="69">
                  <c:v>85.915000000000006</c:v>
                </c:pt>
                <c:pt idx="70">
                  <c:v>84.915000000000006</c:v>
                </c:pt>
                <c:pt idx="71">
                  <c:v>88.315000000000012</c:v>
                </c:pt>
                <c:pt idx="72">
                  <c:v>87.315000000000012</c:v>
                </c:pt>
                <c:pt idx="73">
                  <c:v>84.315000000000012</c:v>
                </c:pt>
                <c:pt idx="74">
                  <c:v>99.315000000000012</c:v>
                </c:pt>
                <c:pt idx="75">
                  <c:v>98.815000000000012</c:v>
                </c:pt>
                <c:pt idx="76">
                  <c:v>98.315000000000012</c:v>
                </c:pt>
                <c:pt idx="77">
                  <c:v>94.315000000000012</c:v>
                </c:pt>
                <c:pt idx="78">
                  <c:v>101.31500000000001</c:v>
                </c:pt>
                <c:pt idx="79">
                  <c:v>100.31500000000001</c:v>
                </c:pt>
                <c:pt idx="80">
                  <c:v>99.315000000000012</c:v>
                </c:pt>
                <c:pt idx="81">
                  <c:v>101.31500000000001</c:v>
                </c:pt>
                <c:pt idx="82">
                  <c:v>109.31500000000001</c:v>
                </c:pt>
                <c:pt idx="83">
                  <c:v>111.51500000000001</c:v>
                </c:pt>
                <c:pt idx="84">
                  <c:v>110.51500000000001</c:v>
                </c:pt>
                <c:pt idx="85">
                  <c:v>108.51500000000001</c:v>
                </c:pt>
                <c:pt idx="86">
                  <c:v>107.51500000000001</c:v>
                </c:pt>
                <c:pt idx="87">
                  <c:v>106.51500000000001</c:v>
                </c:pt>
                <c:pt idx="88">
                  <c:v>105.51500000000001</c:v>
                </c:pt>
                <c:pt idx="89">
                  <c:v>104.51500000000001</c:v>
                </c:pt>
                <c:pt idx="90">
                  <c:v>103.51500000000001</c:v>
                </c:pt>
                <c:pt idx="91">
                  <c:v>103.01500000000001</c:v>
                </c:pt>
                <c:pt idx="92">
                  <c:v>102.51500000000001</c:v>
                </c:pt>
                <c:pt idx="93">
                  <c:v>102.01500000000001</c:v>
                </c:pt>
                <c:pt idx="94">
                  <c:v>108.81500000000001</c:v>
                </c:pt>
                <c:pt idx="95">
                  <c:v>107.81500000000001</c:v>
                </c:pt>
                <c:pt idx="96">
                  <c:v>105.81500000000001</c:v>
                </c:pt>
                <c:pt idx="97">
                  <c:v>104.81500000000001</c:v>
                </c:pt>
                <c:pt idx="98">
                  <c:v>103.81500000000001</c:v>
                </c:pt>
                <c:pt idx="99">
                  <c:v>106.81500000000001</c:v>
                </c:pt>
                <c:pt idx="100">
                  <c:v>109.51500000000001</c:v>
                </c:pt>
                <c:pt idx="101">
                  <c:v>106.51500000000001</c:v>
                </c:pt>
                <c:pt idx="102">
                  <c:v>128.51500000000001</c:v>
                </c:pt>
                <c:pt idx="103">
                  <c:v>125.51500000000001</c:v>
                </c:pt>
                <c:pt idx="104">
                  <c:v>122.51500000000001</c:v>
                </c:pt>
                <c:pt idx="105">
                  <c:v>121.51500000000001</c:v>
                </c:pt>
                <c:pt idx="106">
                  <c:v>117.51500000000001</c:v>
                </c:pt>
                <c:pt idx="107">
                  <c:v>121.26500000000001</c:v>
                </c:pt>
                <c:pt idx="108">
                  <c:v>120.26500000000001</c:v>
                </c:pt>
                <c:pt idx="109">
                  <c:v>119.26500000000001</c:v>
                </c:pt>
                <c:pt idx="110">
                  <c:v>117.26500000000001</c:v>
                </c:pt>
                <c:pt idx="111">
                  <c:v>116.26500000000001</c:v>
                </c:pt>
                <c:pt idx="112">
                  <c:v>115.26500000000001</c:v>
                </c:pt>
                <c:pt idx="113">
                  <c:v>114.26500000000001</c:v>
                </c:pt>
                <c:pt idx="114">
                  <c:v>117.10500000000002</c:v>
                </c:pt>
                <c:pt idx="115">
                  <c:v>116.10500000000002</c:v>
                </c:pt>
                <c:pt idx="116">
                  <c:v>115.10500000000002</c:v>
                </c:pt>
                <c:pt idx="117">
                  <c:v>114.10500000000002</c:v>
                </c:pt>
                <c:pt idx="118">
                  <c:v>113.10500000000002</c:v>
                </c:pt>
                <c:pt idx="119">
                  <c:v>115.95500000000001</c:v>
                </c:pt>
                <c:pt idx="120">
                  <c:v>112.95500000000001</c:v>
                </c:pt>
                <c:pt idx="121">
                  <c:v>107.95500000000001</c:v>
                </c:pt>
                <c:pt idx="122">
                  <c:v>106.95500000000001</c:v>
                </c:pt>
                <c:pt idx="123">
                  <c:v>115.95500000000001</c:v>
                </c:pt>
                <c:pt idx="124">
                  <c:v>118.55500000000001</c:v>
                </c:pt>
                <c:pt idx="125">
                  <c:v>122.355</c:v>
                </c:pt>
                <c:pt idx="126">
                  <c:v>121.355</c:v>
                </c:pt>
                <c:pt idx="127">
                  <c:v>120.355</c:v>
                </c:pt>
                <c:pt idx="128">
                  <c:v>115.355</c:v>
                </c:pt>
                <c:pt idx="129">
                  <c:v>114.855</c:v>
                </c:pt>
                <c:pt idx="130">
                  <c:v>113.855</c:v>
                </c:pt>
                <c:pt idx="131">
                  <c:v>113.355</c:v>
                </c:pt>
                <c:pt idx="132">
                  <c:v>110.355</c:v>
                </c:pt>
                <c:pt idx="133">
                  <c:v>113.05500000000001</c:v>
                </c:pt>
                <c:pt idx="134">
                  <c:v>111.05500000000001</c:v>
                </c:pt>
                <c:pt idx="135">
                  <c:v>108.05500000000001</c:v>
                </c:pt>
                <c:pt idx="136">
                  <c:v>107.05500000000001</c:v>
                </c:pt>
                <c:pt idx="137">
                  <c:v>106.55500000000001</c:v>
                </c:pt>
                <c:pt idx="138">
                  <c:v>105.05500000000001</c:v>
                </c:pt>
                <c:pt idx="139">
                  <c:v>104.55500000000001</c:v>
                </c:pt>
                <c:pt idx="140">
                  <c:v>102.55500000000001</c:v>
                </c:pt>
                <c:pt idx="141">
                  <c:v>106.155</c:v>
                </c:pt>
                <c:pt idx="142">
                  <c:v>105.155</c:v>
                </c:pt>
                <c:pt idx="143">
                  <c:v>102.155</c:v>
                </c:pt>
                <c:pt idx="144">
                  <c:v>105.905</c:v>
                </c:pt>
                <c:pt idx="145">
                  <c:v>100.905</c:v>
                </c:pt>
                <c:pt idx="146">
                  <c:v>100.405</c:v>
                </c:pt>
                <c:pt idx="147">
                  <c:v>102.105</c:v>
                </c:pt>
                <c:pt idx="148">
                  <c:v>101.105</c:v>
                </c:pt>
                <c:pt idx="149">
                  <c:v>99.605000000000004</c:v>
                </c:pt>
                <c:pt idx="150">
                  <c:v>98.605000000000004</c:v>
                </c:pt>
                <c:pt idx="151">
                  <c:v>95.605000000000004</c:v>
                </c:pt>
                <c:pt idx="152">
                  <c:v>98.405000000000001</c:v>
                </c:pt>
                <c:pt idx="153">
                  <c:v>95.405000000000001</c:v>
                </c:pt>
                <c:pt idx="154">
                  <c:v>93.905000000000001</c:v>
                </c:pt>
                <c:pt idx="155">
                  <c:v>92.905000000000001</c:v>
                </c:pt>
                <c:pt idx="156">
                  <c:v>91.905000000000001</c:v>
                </c:pt>
                <c:pt idx="157">
                  <c:v>89.905000000000001</c:v>
                </c:pt>
                <c:pt idx="158">
                  <c:v>112.58500000000001</c:v>
                </c:pt>
                <c:pt idx="159">
                  <c:v>109.58500000000001</c:v>
                </c:pt>
                <c:pt idx="160">
                  <c:v>114.98500000000001</c:v>
                </c:pt>
                <c:pt idx="161">
                  <c:v>112.98500000000001</c:v>
                </c:pt>
                <c:pt idx="162">
                  <c:v>112.48500000000001</c:v>
                </c:pt>
                <c:pt idx="163">
                  <c:v>110.48500000000001</c:v>
                </c:pt>
                <c:pt idx="164">
                  <c:v>109.48500000000001</c:v>
                </c:pt>
                <c:pt idx="165">
                  <c:v>113.98500000000001</c:v>
                </c:pt>
                <c:pt idx="166">
                  <c:v>121.98500000000001</c:v>
                </c:pt>
                <c:pt idx="167">
                  <c:v>124.38500000000002</c:v>
                </c:pt>
                <c:pt idx="168">
                  <c:v>125.88500000000002</c:v>
                </c:pt>
                <c:pt idx="169">
                  <c:v>124.88500000000002</c:v>
                </c:pt>
                <c:pt idx="170">
                  <c:v>122.88500000000002</c:v>
                </c:pt>
                <c:pt idx="171">
                  <c:v>122.38500000000002</c:v>
                </c:pt>
                <c:pt idx="172">
                  <c:v>133.38500000000002</c:v>
                </c:pt>
                <c:pt idx="173">
                  <c:v>132.38500000000002</c:v>
                </c:pt>
                <c:pt idx="174">
                  <c:v>137.16250000000002</c:v>
                </c:pt>
                <c:pt idx="175">
                  <c:v>134.16250000000002</c:v>
                </c:pt>
                <c:pt idx="176">
                  <c:v>133.16250000000002</c:v>
                </c:pt>
                <c:pt idx="177">
                  <c:v>135.14250000000001</c:v>
                </c:pt>
                <c:pt idx="178">
                  <c:v>133.14250000000001</c:v>
                </c:pt>
                <c:pt idx="179">
                  <c:v>131.64250000000001</c:v>
                </c:pt>
                <c:pt idx="180">
                  <c:v>132.72250000000003</c:v>
                </c:pt>
                <c:pt idx="181">
                  <c:v>134.34450000000001</c:v>
                </c:pt>
                <c:pt idx="182">
                  <c:v>137.74450000000002</c:v>
                </c:pt>
                <c:pt idx="183">
                  <c:v>136.74450000000002</c:v>
                </c:pt>
                <c:pt idx="184">
                  <c:v>134.74450000000002</c:v>
                </c:pt>
                <c:pt idx="185">
                  <c:v>131.24450000000002</c:v>
                </c:pt>
                <c:pt idx="186">
                  <c:v>151.49450000000002</c:v>
                </c:pt>
                <c:pt idx="187">
                  <c:v>150.99450000000002</c:v>
                </c:pt>
                <c:pt idx="188">
                  <c:v>158.79450000000003</c:v>
                </c:pt>
                <c:pt idx="189">
                  <c:v>159.99450000000002</c:v>
                </c:pt>
                <c:pt idx="190">
                  <c:v>164.45450000000002</c:v>
                </c:pt>
                <c:pt idx="191">
                  <c:v>166.73450000000003</c:v>
                </c:pt>
                <c:pt idx="192">
                  <c:v>170.58450000000002</c:v>
                </c:pt>
                <c:pt idx="193">
                  <c:v>169.58450000000002</c:v>
                </c:pt>
                <c:pt idx="194">
                  <c:v>172.48450000000003</c:v>
                </c:pt>
                <c:pt idx="195">
                  <c:v>171.48450000000003</c:v>
                </c:pt>
                <c:pt idx="196">
                  <c:v>169.98450000000003</c:v>
                </c:pt>
                <c:pt idx="197">
                  <c:v>172.98450000000003</c:v>
                </c:pt>
                <c:pt idx="198">
                  <c:v>171.48450000000003</c:v>
                </c:pt>
                <c:pt idx="199">
                  <c:v>170.48450000000003</c:v>
                </c:pt>
                <c:pt idx="200">
                  <c:v>175.66850000000002</c:v>
                </c:pt>
                <c:pt idx="201">
                  <c:v>172.66850000000002</c:v>
                </c:pt>
                <c:pt idx="202">
                  <c:v>172.16850000000002</c:v>
                </c:pt>
                <c:pt idx="203">
                  <c:v>177.66850000000002</c:v>
                </c:pt>
                <c:pt idx="204">
                  <c:v>177.16850000000002</c:v>
                </c:pt>
                <c:pt idx="205">
                  <c:v>176.66850000000002</c:v>
                </c:pt>
                <c:pt idx="206">
                  <c:v>174.66850000000002</c:v>
                </c:pt>
                <c:pt idx="207">
                  <c:v>172.66850000000002</c:v>
                </c:pt>
                <c:pt idx="208">
                  <c:v>170.66850000000002</c:v>
                </c:pt>
                <c:pt idx="209">
                  <c:v>169.66850000000002</c:v>
                </c:pt>
                <c:pt idx="210">
                  <c:v>169.16850000000002</c:v>
                </c:pt>
                <c:pt idx="211">
                  <c:v>168.66850000000002</c:v>
                </c:pt>
                <c:pt idx="212">
                  <c:v>169.17600000000002</c:v>
                </c:pt>
                <c:pt idx="213">
                  <c:v>168.92600000000002</c:v>
                </c:pt>
                <c:pt idx="214">
                  <c:v>175.92600000000002</c:v>
                </c:pt>
                <c:pt idx="215">
                  <c:v>177.07600000000002</c:v>
                </c:pt>
                <c:pt idx="216">
                  <c:v>186.07600000000002</c:v>
                </c:pt>
                <c:pt idx="217">
                  <c:v>184.07600000000002</c:v>
                </c:pt>
                <c:pt idx="218">
                  <c:v>183.07600000000002</c:v>
                </c:pt>
                <c:pt idx="219">
                  <c:v>196.57600000000002</c:v>
                </c:pt>
                <c:pt idx="220">
                  <c:v>206.77600000000001</c:v>
                </c:pt>
                <c:pt idx="221">
                  <c:v>207.52600000000001</c:v>
                </c:pt>
                <c:pt idx="222">
                  <c:v>206.02600000000001</c:v>
                </c:pt>
                <c:pt idx="223">
                  <c:v>204.02600000000001</c:v>
                </c:pt>
                <c:pt idx="224">
                  <c:v>203.52600000000001</c:v>
                </c:pt>
                <c:pt idx="225">
                  <c:v>203.02600000000001</c:v>
                </c:pt>
                <c:pt idx="226">
                  <c:v>202.52600000000001</c:v>
                </c:pt>
                <c:pt idx="227">
                  <c:v>205.42600000000002</c:v>
                </c:pt>
                <c:pt idx="228">
                  <c:v>209.92600000000002</c:v>
                </c:pt>
                <c:pt idx="229">
                  <c:v>206.92600000000002</c:v>
                </c:pt>
                <c:pt idx="230">
                  <c:v>208.07600000000002</c:v>
                </c:pt>
                <c:pt idx="231">
                  <c:v>212.17600000000002</c:v>
                </c:pt>
                <c:pt idx="232">
                  <c:v>213.17600000000002</c:v>
                </c:pt>
                <c:pt idx="233">
                  <c:v>212.17600000000002</c:v>
                </c:pt>
                <c:pt idx="234">
                  <c:v>211.17600000000002</c:v>
                </c:pt>
                <c:pt idx="235">
                  <c:v>210.92600000000002</c:v>
                </c:pt>
                <c:pt idx="236">
                  <c:v>210.67600000000002</c:v>
                </c:pt>
                <c:pt idx="237">
                  <c:v>210.17600000000002</c:v>
                </c:pt>
                <c:pt idx="238">
                  <c:v>213.85100000000003</c:v>
                </c:pt>
                <c:pt idx="239">
                  <c:v>212.35100000000003</c:v>
                </c:pt>
                <c:pt idx="240">
                  <c:v>213.88250000000002</c:v>
                </c:pt>
                <c:pt idx="241">
                  <c:v>212.88250000000002</c:v>
                </c:pt>
                <c:pt idx="242">
                  <c:v>208.88250000000002</c:v>
                </c:pt>
                <c:pt idx="243">
                  <c:v>204.88250000000002</c:v>
                </c:pt>
                <c:pt idx="244">
                  <c:v>204.38250000000002</c:v>
                </c:pt>
                <c:pt idx="245">
                  <c:v>214.88250000000002</c:v>
                </c:pt>
                <c:pt idx="246">
                  <c:v>214.38250000000002</c:v>
                </c:pt>
                <c:pt idx="247">
                  <c:v>214.13250000000002</c:v>
                </c:pt>
                <c:pt idx="248">
                  <c:v>213.63250000000002</c:v>
                </c:pt>
                <c:pt idx="249">
                  <c:v>212.63250000000002</c:v>
                </c:pt>
                <c:pt idx="250">
                  <c:v>211.13250000000002</c:v>
                </c:pt>
                <c:pt idx="251">
                  <c:v>212.18250000000003</c:v>
                </c:pt>
                <c:pt idx="252">
                  <c:v>210.68250000000003</c:v>
                </c:pt>
                <c:pt idx="253">
                  <c:v>209.18250000000003</c:v>
                </c:pt>
                <c:pt idx="254">
                  <c:v>215.18250000000003</c:v>
                </c:pt>
                <c:pt idx="255">
                  <c:v>212.18250000000003</c:v>
                </c:pt>
                <c:pt idx="256">
                  <c:v>209.18250000000003</c:v>
                </c:pt>
                <c:pt idx="257">
                  <c:v>208.68250000000003</c:v>
                </c:pt>
                <c:pt idx="258">
                  <c:v>208.18250000000003</c:v>
                </c:pt>
                <c:pt idx="259">
                  <c:v>207.93250000000003</c:v>
                </c:pt>
                <c:pt idx="260">
                  <c:v>213.39250000000004</c:v>
                </c:pt>
                <c:pt idx="261">
                  <c:v>215.59250000000003</c:v>
                </c:pt>
                <c:pt idx="262">
                  <c:v>215.34250000000003</c:v>
                </c:pt>
                <c:pt idx="263">
                  <c:v>214.84250000000003</c:v>
                </c:pt>
                <c:pt idx="264">
                  <c:v>214.34250000000003</c:v>
                </c:pt>
                <c:pt idx="265">
                  <c:v>213.84250000000003</c:v>
                </c:pt>
                <c:pt idx="266">
                  <c:v>214.15500000000003</c:v>
                </c:pt>
                <c:pt idx="267">
                  <c:v>213.15500000000003</c:v>
                </c:pt>
                <c:pt idx="268">
                  <c:v>212.65500000000003</c:v>
                </c:pt>
                <c:pt idx="269">
                  <c:v>212.15500000000003</c:v>
                </c:pt>
                <c:pt idx="270">
                  <c:v>208.65500000000003</c:v>
                </c:pt>
                <c:pt idx="271">
                  <c:v>206.65500000000003</c:v>
                </c:pt>
                <c:pt idx="272">
                  <c:v>209.85500000000002</c:v>
                </c:pt>
                <c:pt idx="273">
                  <c:v>207.85500000000002</c:v>
                </c:pt>
                <c:pt idx="274">
                  <c:v>212.47800000000001</c:v>
                </c:pt>
                <c:pt idx="275">
                  <c:v>236.078</c:v>
                </c:pt>
                <c:pt idx="276">
                  <c:v>239.03300000000002</c:v>
                </c:pt>
                <c:pt idx="277">
                  <c:v>237.03300000000002</c:v>
                </c:pt>
                <c:pt idx="278">
                  <c:v>236.78300000000002</c:v>
                </c:pt>
                <c:pt idx="279">
                  <c:v>236.28300000000002</c:v>
                </c:pt>
                <c:pt idx="280">
                  <c:v>234.78300000000002</c:v>
                </c:pt>
                <c:pt idx="281">
                  <c:v>235.46300000000002</c:v>
                </c:pt>
                <c:pt idx="282">
                  <c:v>237.93800000000002</c:v>
                </c:pt>
                <c:pt idx="283">
                  <c:v>235.43800000000002</c:v>
                </c:pt>
                <c:pt idx="284">
                  <c:v>234.43800000000002</c:v>
                </c:pt>
                <c:pt idx="285">
                  <c:v>233.43800000000002</c:v>
                </c:pt>
                <c:pt idx="286">
                  <c:v>233.18800000000002</c:v>
                </c:pt>
                <c:pt idx="287">
                  <c:v>232.93800000000002</c:v>
                </c:pt>
                <c:pt idx="288">
                  <c:v>232.68800000000002</c:v>
                </c:pt>
                <c:pt idx="289">
                  <c:v>232.18800000000002</c:v>
                </c:pt>
                <c:pt idx="290">
                  <c:v>250.18800000000002</c:v>
                </c:pt>
                <c:pt idx="291">
                  <c:v>254.18800000000002</c:v>
                </c:pt>
                <c:pt idx="292">
                  <c:v>261.18799999999999</c:v>
                </c:pt>
                <c:pt idx="293">
                  <c:v>260.18799999999999</c:v>
                </c:pt>
                <c:pt idx="294">
                  <c:v>264.68799999999999</c:v>
                </c:pt>
                <c:pt idx="295">
                  <c:v>261.68799999999999</c:v>
                </c:pt>
                <c:pt idx="296">
                  <c:v>265.88799999999998</c:v>
                </c:pt>
                <c:pt idx="297">
                  <c:v>267.238</c:v>
                </c:pt>
                <c:pt idx="298">
                  <c:v>274.96300000000002</c:v>
                </c:pt>
                <c:pt idx="299">
                  <c:v>281.46300000000002</c:v>
                </c:pt>
                <c:pt idx="300">
                  <c:v>289.05100000000004</c:v>
                </c:pt>
                <c:pt idx="301">
                  <c:v>287.05100000000004</c:v>
                </c:pt>
                <c:pt idx="302">
                  <c:v>290.75100000000003</c:v>
                </c:pt>
                <c:pt idx="303">
                  <c:v>291.79350000000005</c:v>
                </c:pt>
                <c:pt idx="304">
                  <c:v>291.54350000000005</c:v>
                </c:pt>
                <c:pt idx="305">
                  <c:v>289.79350000000005</c:v>
                </c:pt>
                <c:pt idx="306">
                  <c:v>289.29350000000005</c:v>
                </c:pt>
                <c:pt idx="307">
                  <c:v>288.29350000000005</c:v>
                </c:pt>
                <c:pt idx="308">
                  <c:v>287.79350000000005</c:v>
                </c:pt>
                <c:pt idx="309">
                  <c:v>285.79350000000005</c:v>
                </c:pt>
                <c:pt idx="310">
                  <c:v>284.29350000000005</c:v>
                </c:pt>
                <c:pt idx="311">
                  <c:v>289.89350000000007</c:v>
                </c:pt>
                <c:pt idx="312">
                  <c:v>288.89350000000007</c:v>
                </c:pt>
                <c:pt idx="313">
                  <c:v>286.39350000000007</c:v>
                </c:pt>
                <c:pt idx="314">
                  <c:v>289.57350000000008</c:v>
                </c:pt>
                <c:pt idx="315">
                  <c:v>287.57350000000008</c:v>
                </c:pt>
                <c:pt idx="316">
                  <c:v>286.57350000000008</c:v>
                </c:pt>
                <c:pt idx="317">
                  <c:v>290.62150000000008</c:v>
                </c:pt>
                <c:pt idx="318">
                  <c:v>289.12150000000008</c:v>
                </c:pt>
                <c:pt idx="319">
                  <c:v>286.12150000000008</c:v>
                </c:pt>
                <c:pt idx="320">
                  <c:v>283.12150000000008</c:v>
                </c:pt>
                <c:pt idx="321">
                  <c:v>281.12150000000008</c:v>
                </c:pt>
                <c:pt idx="322">
                  <c:v>278.12150000000008</c:v>
                </c:pt>
                <c:pt idx="323">
                  <c:v>277.62150000000008</c:v>
                </c:pt>
                <c:pt idx="324">
                  <c:v>277.12150000000008</c:v>
                </c:pt>
                <c:pt idx="325">
                  <c:v>276.87150000000008</c:v>
                </c:pt>
                <c:pt idx="326">
                  <c:v>276.62150000000008</c:v>
                </c:pt>
                <c:pt idx="327">
                  <c:v>274.12150000000008</c:v>
                </c:pt>
                <c:pt idx="328">
                  <c:v>272.62150000000008</c:v>
                </c:pt>
                <c:pt idx="329">
                  <c:v>274.95400000000006</c:v>
                </c:pt>
                <c:pt idx="330">
                  <c:v>276.85900000000004</c:v>
                </c:pt>
                <c:pt idx="331">
                  <c:v>282.85900000000004</c:v>
                </c:pt>
                <c:pt idx="332">
                  <c:v>281.85900000000004</c:v>
                </c:pt>
                <c:pt idx="333">
                  <c:v>280.35900000000004</c:v>
                </c:pt>
                <c:pt idx="334">
                  <c:v>275.35900000000004</c:v>
                </c:pt>
                <c:pt idx="335">
                  <c:v>271.35900000000004</c:v>
                </c:pt>
                <c:pt idx="336">
                  <c:v>269.85900000000004</c:v>
                </c:pt>
                <c:pt idx="337">
                  <c:v>268.85900000000004</c:v>
                </c:pt>
                <c:pt idx="338">
                  <c:v>266.85900000000004</c:v>
                </c:pt>
                <c:pt idx="339">
                  <c:v>269.05650000000003</c:v>
                </c:pt>
                <c:pt idx="340">
                  <c:v>268.80650000000003</c:v>
                </c:pt>
                <c:pt idx="341">
                  <c:v>268.55650000000003</c:v>
                </c:pt>
                <c:pt idx="342">
                  <c:v>270.75650000000002</c:v>
                </c:pt>
                <c:pt idx="343">
                  <c:v>270.25650000000002</c:v>
                </c:pt>
                <c:pt idx="344">
                  <c:v>269.75650000000002</c:v>
                </c:pt>
                <c:pt idx="345">
                  <c:v>275.55650000000003</c:v>
                </c:pt>
                <c:pt idx="346">
                  <c:v>275.45650000000001</c:v>
                </c:pt>
                <c:pt idx="347">
                  <c:v>272.45650000000001</c:v>
                </c:pt>
                <c:pt idx="348">
                  <c:v>268.45650000000001</c:v>
                </c:pt>
                <c:pt idx="349">
                  <c:v>267.95650000000001</c:v>
                </c:pt>
                <c:pt idx="350">
                  <c:v>283.88150000000002</c:v>
                </c:pt>
                <c:pt idx="351">
                  <c:v>283.78149999999999</c:v>
                </c:pt>
                <c:pt idx="352">
                  <c:v>281.78149999999999</c:v>
                </c:pt>
                <c:pt idx="353">
                  <c:v>280.28149999999999</c:v>
                </c:pt>
                <c:pt idx="354">
                  <c:v>278.78149999999999</c:v>
                </c:pt>
                <c:pt idx="355">
                  <c:v>276.78149999999999</c:v>
                </c:pt>
                <c:pt idx="356">
                  <c:v>271.78149999999999</c:v>
                </c:pt>
                <c:pt idx="357">
                  <c:v>270.78149999999999</c:v>
                </c:pt>
                <c:pt idx="358">
                  <c:v>268.78149999999999</c:v>
                </c:pt>
                <c:pt idx="359">
                  <c:v>263.78149999999999</c:v>
                </c:pt>
                <c:pt idx="360">
                  <c:v>266.38150000000002</c:v>
                </c:pt>
                <c:pt idx="361">
                  <c:v>259.38150000000002</c:v>
                </c:pt>
                <c:pt idx="362">
                  <c:v>258.38150000000002</c:v>
                </c:pt>
                <c:pt idx="363">
                  <c:v>257.38150000000002</c:v>
                </c:pt>
                <c:pt idx="364">
                  <c:v>267.28149999999999</c:v>
                </c:pt>
                <c:pt idx="365">
                  <c:v>269.12349999999998</c:v>
                </c:pt>
                <c:pt idx="366">
                  <c:v>268.87349999999998</c:v>
                </c:pt>
                <c:pt idx="367">
                  <c:v>268.37349999999998</c:v>
                </c:pt>
                <c:pt idx="368">
                  <c:v>268.12349999999998</c:v>
                </c:pt>
                <c:pt idx="369">
                  <c:v>268.02349999999996</c:v>
                </c:pt>
                <c:pt idx="370">
                  <c:v>267.52349999999996</c:v>
                </c:pt>
                <c:pt idx="371">
                  <c:v>267.27349999999996</c:v>
                </c:pt>
                <c:pt idx="372">
                  <c:v>267.02349999999996</c:v>
                </c:pt>
                <c:pt idx="373">
                  <c:v>266.02349999999996</c:v>
                </c:pt>
                <c:pt idx="374">
                  <c:v>265.52349999999996</c:v>
                </c:pt>
                <c:pt idx="375">
                  <c:v>265.02349999999996</c:v>
                </c:pt>
                <c:pt idx="376">
                  <c:v>264.02349999999996</c:v>
                </c:pt>
                <c:pt idx="377">
                  <c:v>269.72349999999994</c:v>
                </c:pt>
                <c:pt idx="378">
                  <c:v>267.72349999999994</c:v>
                </c:pt>
                <c:pt idx="379">
                  <c:v>262.72349999999994</c:v>
                </c:pt>
                <c:pt idx="380">
                  <c:v>262.47349999999994</c:v>
                </c:pt>
                <c:pt idx="381">
                  <c:v>260.47349999999994</c:v>
                </c:pt>
                <c:pt idx="382">
                  <c:v>265.47349999999994</c:v>
                </c:pt>
                <c:pt idx="383">
                  <c:v>262.97349999999994</c:v>
                </c:pt>
                <c:pt idx="384">
                  <c:v>265.47349999999994</c:v>
                </c:pt>
                <c:pt idx="385">
                  <c:v>265.22349999999994</c:v>
                </c:pt>
                <c:pt idx="386">
                  <c:v>262.22349999999994</c:v>
                </c:pt>
                <c:pt idx="387">
                  <c:v>259.22349999999994</c:v>
                </c:pt>
                <c:pt idx="388">
                  <c:v>255.22349999999994</c:v>
                </c:pt>
                <c:pt idx="389">
                  <c:v>254.22349999999994</c:v>
                </c:pt>
                <c:pt idx="390">
                  <c:v>251.72349999999994</c:v>
                </c:pt>
                <c:pt idx="391">
                  <c:v>254.72349999999994</c:v>
                </c:pt>
                <c:pt idx="392">
                  <c:v>251.72349999999994</c:v>
                </c:pt>
                <c:pt idx="393">
                  <c:v>250.22349999999994</c:v>
                </c:pt>
                <c:pt idx="394">
                  <c:v>255.22349999999994</c:v>
                </c:pt>
                <c:pt idx="395">
                  <c:v>254.22349999999994</c:v>
                </c:pt>
                <c:pt idx="396">
                  <c:v>253.72349999999994</c:v>
                </c:pt>
                <c:pt idx="397">
                  <c:v>250.72349999999994</c:v>
                </c:pt>
                <c:pt idx="398">
                  <c:v>249.72349999999994</c:v>
                </c:pt>
                <c:pt idx="399">
                  <c:v>248.72349999999994</c:v>
                </c:pt>
                <c:pt idx="400">
                  <c:v>248.22349999999994</c:v>
                </c:pt>
                <c:pt idx="401">
                  <c:v>276.22349999999994</c:v>
                </c:pt>
                <c:pt idx="402">
                  <c:v>279.42349999999993</c:v>
                </c:pt>
                <c:pt idx="403">
                  <c:v>277.92349999999993</c:v>
                </c:pt>
                <c:pt idx="404">
                  <c:v>277.67349999999993</c:v>
                </c:pt>
                <c:pt idx="405">
                  <c:v>277.42349999999993</c:v>
                </c:pt>
                <c:pt idx="406">
                  <c:v>281.62349999999992</c:v>
                </c:pt>
                <c:pt idx="407">
                  <c:v>281.12349999999992</c:v>
                </c:pt>
                <c:pt idx="408">
                  <c:v>292.72349999999994</c:v>
                </c:pt>
                <c:pt idx="409">
                  <c:v>292.22349999999994</c:v>
                </c:pt>
                <c:pt idx="410">
                  <c:v>298.22349999999994</c:v>
                </c:pt>
                <c:pt idx="411">
                  <c:v>297.97349999999994</c:v>
                </c:pt>
                <c:pt idx="412">
                  <c:v>296.47349999999994</c:v>
                </c:pt>
                <c:pt idx="413">
                  <c:v>294.97349999999994</c:v>
                </c:pt>
                <c:pt idx="414">
                  <c:v>294.72349999999994</c:v>
                </c:pt>
                <c:pt idx="415">
                  <c:v>294.47349999999994</c:v>
                </c:pt>
                <c:pt idx="416">
                  <c:v>294.22349999999994</c:v>
                </c:pt>
                <c:pt idx="417">
                  <c:v>305.67949999999996</c:v>
                </c:pt>
                <c:pt idx="418">
                  <c:v>307.56749999999994</c:v>
                </c:pt>
                <c:pt idx="419">
                  <c:v>307.06749999999994</c:v>
                </c:pt>
                <c:pt idx="420">
                  <c:v>306.06749999999994</c:v>
                </c:pt>
                <c:pt idx="421">
                  <c:v>304.06749999999994</c:v>
                </c:pt>
                <c:pt idx="422">
                  <c:v>302.06749999999994</c:v>
                </c:pt>
                <c:pt idx="423">
                  <c:v>307.31749999999994</c:v>
                </c:pt>
                <c:pt idx="424">
                  <c:v>312.56749999999994</c:v>
                </c:pt>
                <c:pt idx="425">
                  <c:v>310.56749999999994</c:v>
                </c:pt>
                <c:pt idx="426">
                  <c:v>311.06749999999994</c:v>
                </c:pt>
                <c:pt idx="427">
                  <c:v>310.81749999999994</c:v>
                </c:pt>
                <c:pt idx="428">
                  <c:v>322.79749999999996</c:v>
                </c:pt>
                <c:pt idx="429">
                  <c:v>322.54749999999996</c:v>
                </c:pt>
                <c:pt idx="430">
                  <c:v>322.29749999999996</c:v>
                </c:pt>
                <c:pt idx="431">
                  <c:v>322.04749999999996</c:v>
                </c:pt>
                <c:pt idx="432">
                  <c:v>328.19749999999993</c:v>
                </c:pt>
                <c:pt idx="433">
                  <c:v>327.94749999999993</c:v>
                </c:pt>
                <c:pt idx="434">
                  <c:v>325.94749999999993</c:v>
                </c:pt>
                <c:pt idx="435">
                  <c:v>322.94749999999993</c:v>
                </c:pt>
                <c:pt idx="436">
                  <c:v>321.94749999999993</c:v>
                </c:pt>
                <c:pt idx="437">
                  <c:v>320.44749999999993</c:v>
                </c:pt>
                <c:pt idx="438">
                  <c:v>316.69749999999993</c:v>
                </c:pt>
                <c:pt idx="439">
                  <c:v>318.79749999999996</c:v>
                </c:pt>
                <c:pt idx="440">
                  <c:v>318.29749999999996</c:v>
                </c:pt>
                <c:pt idx="441">
                  <c:v>316.54749999999996</c:v>
                </c:pt>
                <c:pt idx="442">
                  <c:v>325.54749999999996</c:v>
                </c:pt>
                <c:pt idx="443">
                  <c:v>325.29749999999996</c:v>
                </c:pt>
                <c:pt idx="444">
                  <c:v>325.04749999999996</c:v>
                </c:pt>
                <c:pt idx="445">
                  <c:v>323.54749999999996</c:v>
                </c:pt>
                <c:pt idx="446">
                  <c:v>324.59749999999997</c:v>
                </c:pt>
                <c:pt idx="447">
                  <c:v>322.59749999999997</c:v>
                </c:pt>
                <c:pt idx="448">
                  <c:v>318.59749999999997</c:v>
                </c:pt>
                <c:pt idx="449">
                  <c:v>316.84749999999997</c:v>
                </c:pt>
                <c:pt idx="450">
                  <c:v>313.34749999999997</c:v>
                </c:pt>
                <c:pt idx="451">
                  <c:v>312.34749999999997</c:v>
                </c:pt>
                <c:pt idx="452">
                  <c:v>306.84749999999997</c:v>
                </c:pt>
                <c:pt idx="453">
                  <c:v>305.34749999999997</c:v>
                </c:pt>
                <c:pt idx="454">
                  <c:v>304.84749999999997</c:v>
                </c:pt>
                <c:pt idx="455">
                  <c:v>304.34749999999997</c:v>
                </c:pt>
                <c:pt idx="456">
                  <c:v>303.34749999999997</c:v>
                </c:pt>
                <c:pt idx="457">
                  <c:v>302.59749999999997</c:v>
                </c:pt>
                <c:pt idx="458">
                  <c:v>298.59749999999997</c:v>
                </c:pt>
                <c:pt idx="459">
                  <c:v>297.59749999999997</c:v>
                </c:pt>
                <c:pt idx="460">
                  <c:v>293.59749999999997</c:v>
                </c:pt>
                <c:pt idx="461">
                  <c:v>299.59749999999997</c:v>
                </c:pt>
                <c:pt idx="462">
                  <c:v>314.59749999999997</c:v>
                </c:pt>
                <c:pt idx="463">
                  <c:v>314.57749999999999</c:v>
                </c:pt>
                <c:pt idx="464">
                  <c:v>315.57749999999999</c:v>
                </c:pt>
                <c:pt idx="465">
                  <c:v>313.07749999999999</c:v>
                </c:pt>
                <c:pt idx="466">
                  <c:v>312.07749999999999</c:v>
                </c:pt>
                <c:pt idx="467">
                  <c:v>310.07749999999999</c:v>
                </c:pt>
                <c:pt idx="468">
                  <c:v>315.17750000000001</c:v>
                </c:pt>
                <c:pt idx="469">
                  <c:v>314.17750000000001</c:v>
                </c:pt>
                <c:pt idx="470">
                  <c:v>331.3775</c:v>
                </c:pt>
                <c:pt idx="471">
                  <c:v>332.59550000000002</c:v>
                </c:pt>
                <c:pt idx="472">
                  <c:v>331.09550000000002</c:v>
                </c:pt>
                <c:pt idx="473">
                  <c:v>329.59550000000002</c:v>
                </c:pt>
                <c:pt idx="474">
                  <c:v>329.09550000000002</c:v>
                </c:pt>
                <c:pt idx="475">
                  <c:v>328.86710493827161</c:v>
                </c:pt>
                <c:pt idx="476">
                  <c:v>328.96710493827163</c:v>
                </c:pt>
                <c:pt idx="477">
                  <c:v>324.96710493827163</c:v>
                </c:pt>
                <c:pt idx="478">
                  <c:v>327.96710493827163</c:v>
                </c:pt>
                <c:pt idx="479">
                  <c:v>325.46710493827163</c:v>
                </c:pt>
                <c:pt idx="480">
                  <c:v>324.46710493827163</c:v>
                </c:pt>
                <c:pt idx="481">
                  <c:v>323.46710493827163</c:v>
                </c:pt>
                <c:pt idx="482">
                  <c:v>324.81710493827165</c:v>
                </c:pt>
                <c:pt idx="483">
                  <c:v>321.81710493827165</c:v>
                </c:pt>
                <c:pt idx="484">
                  <c:v>320.81710493827165</c:v>
                </c:pt>
                <c:pt idx="485">
                  <c:v>324.61710493827167</c:v>
                </c:pt>
                <c:pt idx="486">
                  <c:v>323.61710493827167</c:v>
                </c:pt>
                <c:pt idx="487">
                  <c:v>315.61710493827167</c:v>
                </c:pt>
                <c:pt idx="488">
                  <c:v>313.61710493827167</c:v>
                </c:pt>
                <c:pt idx="489">
                  <c:v>309.61710493827167</c:v>
                </c:pt>
                <c:pt idx="490">
                  <c:v>308.61710493827167</c:v>
                </c:pt>
                <c:pt idx="491">
                  <c:v>306.61710493827167</c:v>
                </c:pt>
                <c:pt idx="492">
                  <c:v>304.61710493827167</c:v>
                </c:pt>
                <c:pt idx="493">
                  <c:v>303.61710493827167</c:v>
                </c:pt>
                <c:pt idx="494">
                  <c:v>315.58210493827164</c:v>
                </c:pt>
                <c:pt idx="495">
                  <c:v>314.58210493827164</c:v>
                </c:pt>
                <c:pt idx="496">
                  <c:v>313.58210493827164</c:v>
                </c:pt>
                <c:pt idx="497">
                  <c:v>314.98210493827162</c:v>
                </c:pt>
                <c:pt idx="498">
                  <c:v>314.48210493827162</c:v>
                </c:pt>
                <c:pt idx="499">
                  <c:v>311.48210493827162</c:v>
                </c:pt>
                <c:pt idx="500">
                  <c:v>309.98210493827162</c:v>
                </c:pt>
                <c:pt idx="501">
                  <c:v>308.48210493827162</c:v>
                </c:pt>
                <c:pt idx="502">
                  <c:v>306.98210493827162</c:v>
                </c:pt>
                <c:pt idx="503">
                  <c:v>304.98210493827162</c:v>
                </c:pt>
                <c:pt idx="504">
                  <c:v>303.48210493827162</c:v>
                </c:pt>
                <c:pt idx="505">
                  <c:v>301.98210493827162</c:v>
                </c:pt>
                <c:pt idx="506">
                  <c:v>300.48210493827162</c:v>
                </c:pt>
                <c:pt idx="507">
                  <c:v>298.48210493827162</c:v>
                </c:pt>
                <c:pt idx="508">
                  <c:v>304.78210493827163</c:v>
                </c:pt>
                <c:pt idx="509">
                  <c:v>297.78210493827163</c:v>
                </c:pt>
                <c:pt idx="510">
                  <c:v>291.78210493827163</c:v>
                </c:pt>
                <c:pt idx="511">
                  <c:v>300.78210493827163</c:v>
                </c:pt>
                <c:pt idx="512">
                  <c:v>298.78210493827163</c:v>
                </c:pt>
                <c:pt idx="513">
                  <c:v>298.28210493827163</c:v>
                </c:pt>
                <c:pt idx="514">
                  <c:v>297.78210493827163</c:v>
                </c:pt>
                <c:pt idx="515">
                  <c:v>296.78210493827163</c:v>
                </c:pt>
                <c:pt idx="516">
                  <c:v>298.18210493827161</c:v>
                </c:pt>
                <c:pt idx="517">
                  <c:v>297.18210493827161</c:v>
                </c:pt>
                <c:pt idx="518">
                  <c:v>296.18210493827161</c:v>
                </c:pt>
                <c:pt idx="519">
                  <c:v>293.18210493827161</c:v>
                </c:pt>
                <c:pt idx="520">
                  <c:v>287.18210493827161</c:v>
                </c:pt>
                <c:pt idx="521">
                  <c:v>294.16210493827163</c:v>
                </c:pt>
                <c:pt idx="522">
                  <c:v>292.16210493827163</c:v>
                </c:pt>
                <c:pt idx="523">
                  <c:v>302.96210493827164</c:v>
                </c:pt>
                <c:pt idx="524">
                  <c:v>305.86210493827161</c:v>
                </c:pt>
                <c:pt idx="525">
                  <c:v>304.36210493827161</c:v>
                </c:pt>
                <c:pt idx="526">
                  <c:v>314.36210493827161</c:v>
                </c:pt>
                <c:pt idx="527">
                  <c:v>311.36210493827161</c:v>
                </c:pt>
                <c:pt idx="528">
                  <c:v>304.36210493827161</c:v>
                </c:pt>
                <c:pt idx="529">
                  <c:v>307.0621049382716</c:v>
                </c:pt>
                <c:pt idx="530">
                  <c:v>304.5621049382716</c:v>
                </c:pt>
                <c:pt idx="531">
                  <c:v>303.3121049382716</c:v>
                </c:pt>
                <c:pt idx="532">
                  <c:v>302.8121049382716</c:v>
                </c:pt>
                <c:pt idx="533">
                  <c:v>302.3121049382716</c:v>
                </c:pt>
                <c:pt idx="534">
                  <c:v>301.5621049382716</c:v>
                </c:pt>
                <c:pt idx="535">
                  <c:v>301.3121049382716</c:v>
                </c:pt>
                <c:pt idx="536">
                  <c:v>301.0621049382716</c:v>
                </c:pt>
                <c:pt idx="537">
                  <c:v>302.71210493827158</c:v>
                </c:pt>
                <c:pt idx="538">
                  <c:v>301.96210493827158</c:v>
                </c:pt>
                <c:pt idx="539">
                  <c:v>297.96210493827158</c:v>
                </c:pt>
                <c:pt idx="540">
                  <c:v>320.46210493827158</c:v>
                </c:pt>
                <c:pt idx="541">
                  <c:v>318.46210493827158</c:v>
                </c:pt>
                <c:pt idx="542">
                  <c:v>317.46210493827158</c:v>
                </c:pt>
                <c:pt idx="543">
                  <c:v>314.46210493827158</c:v>
                </c:pt>
                <c:pt idx="544">
                  <c:v>308.46210493827158</c:v>
                </c:pt>
                <c:pt idx="545">
                  <c:v>318.46210493827158</c:v>
                </c:pt>
                <c:pt idx="546">
                  <c:v>317.46210493827158</c:v>
                </c:pt>
                <c:pt idx="547">
                  <c:v>315.46210493827158</c:v>
                </c:pt>
                <c:pt idx="548">
                  <c:v>313.46210493827158</c:v>
                </c:pt>
                <c:pt idx="549">
                  <c:v>312.46210493827158</c:v>
                </c:pt>
                <c:pt idx="550">
                  <c:v>336.46210493827158</c:v>
                </c:pt>
                <c:pt idx="551">
                  <c:v>335.21210493827158</c:v>
                </c:pt>
                <c:pt idx="552">
                  <c:v>344.01210493827159</c:v>
                </c:pt>
                <c:pt idx="553">
                  <c:v>341.01210493827159</c:v>
                </c:pt>
                <c:pt idx="554">
                  <c:v>339.01210493827159</c:v>
                </c:pt>
                <c:pt idx="555">
                  <c:v>337.26210493827159</c:v>
                </c:pt>
                <c:pt idx="556">
                  <c:v>336.76210493827159</c:v>
                </c:pt>
                <c:pt idx="557">
                  <c:v>339.46210493827158</c:v>
                </c:pt>
                <c:pt idx="558">
                  <c:v>339.21210493827158</c:v>
                </c:pt>
                <c:pt idx="559">
                  <c:v>338.21210493827158</c:v>
                </c:pt>
                <c:pt idx="560">
                  <c:v>337.21210493827158</c:v>
                </c:pt>
                <c:pt idx="561">
                  <c:v>335.21210493827158</c:v>
                </c:pt>
                <c:pt idx="562">
                  <c:v>333.21210493827158</c:v>
                </c:pt>
                <c:pt idx="563">
                  <c:v>330.21210493827158</c:v>
                </c:pt>
                <c:pt idx="564">
                  <c:v>329.46210493827158</c:v>
                </c:pt>
                <c:pt idx="565">
                  <c:v>328.96210493827158</c:v>
                </c:pt>
                <c:pt idx="566">
                  <c:v>328.21210493827158</c:v>
                </c:pt>
                <c:pt idx="567">
                  <c:v>327.71210493827158</c:v>
                </c:pt>
                <c:pt idx="568">
                  <c:v>326.71210493827158</c:v>
                </c:pt>
                <c:pt idx="569">
                  <c:v>322.96210493827158</c:v>
                </c:pt>
                <c:pt idx="570">
                  <c:v>320.71210493827158</c:v>
                </c:pt>
                <c:pt idx="571">
                  <c:v>320.21210493827158</c:v>
                </c:pt>
                <c:pt idx="572">
                  <c:v>319.71210493827158</c:v>
                </c:pt>
                <c:pt idx="573">
                  <c:v>315.21210493827158</c:v>
                </c:pt>
                <c:pt idx="574">
                  <c:v>314.21210493827158</c:v>
                </c:pt>
                <c:pt idx="575">
                  <c:v>312.21210493827158</c:v>
                </c:pt>
                <c:pt idx="576">
                  <c:v>310.21210493827158</c:v>
                </c:pt>
                <c:pt idx="577">
                  <c:v>307.21210493827158</c:v>
                </c:pt>
                <c:pt idx="578">
                  <c:v>302.71210493827158</c:v>
                </c:pt>
                <c:pt idx="579">
                  <c:v>300.71210493827158</c:v>
                </c:pt>
                <c:pt idx="580">
                  <c:v>297.71210493827158</c:v>
                </c:pt>
                <c:pt idx="581">
                  <c:v>318.71210493827158</c:v>
                </c:pt>
                <c:pt idx="582">
                  <c:v>317.71210493827158</c:v>
                </c:pt>
                <c:pt idx="583">
                  <c:v>316.71210493827158</c:v>
                </c:pt>
                <c:pt idx="584">
                  <c:v>316.21210493827158</c:v>
                </c:pt>
                <c:pt idx="585">
                  <c:v>315.21210493827158</c:v>
                </c:pt>
                <c:pt idx="586">
                  <c:v>318.21210493827158</c:v>
                </c:pt>
                <c:pt idx="587">
                  <c:v>331.8121049382716</c:v>
                </c:pt>
                <c:pt idx="588">
                  <c:v>327.8121049382716</c:v>
                </c:pt>
                <c:pt idx="589">
                  <c:v>326.0621049382716</c:v>
                </c:pt>
                <c:pt idx="590">
                  <c:v>325.0621049382716</c:v>
                </c:pt>
                <c:pt idx="591">
                  <c:v>317.0621049382716</c:v>
                </c:pt>
                <c:pt idx="592">
                  <c:v>318.0621049382716</c:v>
                </c:pt>
                <c:pt idx="593">
                  <c:v>319.0621049382716</c:v>
                </c:pt>
                <c:pt idx="594">
                  <c:v>331.68660493827161</c:v>
                </c:pt>
                <c:pt idx="595">
                  <c:v>330.68660493827161</c:v>
                </c:pt>
                <c:pt idx="596">
                  <c:v>328.68660493827161</c:v>
                </c:pt>
                <c:pt idx="597">
                  <c:v>327.18660493827161</c:v>
                </c:pt>
                <c:pt idx="598">
                  <c:v>326.43660493827161</c:v>
                </c:pt>
                <c:pt idx="599">
                  <c:v>325.68660493827161</c:v>
                </c:pt>
                <c:pt idx="600">
                  <c:v>321.68660493827161</c:v>
                </c:pt>
                <c:pt idx="601">
                  <c:v>336.91510493827161</c:v>
                </c:pt>
                <c:pt idx="602">
                  <c:v>336.16510493827161</c:v>
                </c:pt>
                <c:pt idx="603">
                  <c:v>335.16510493827161</c:v>
                </c:pt>
                <c:pt idx="604">
                  <c:v>333.66510493827161</c:v>
                </c:pt>
                <c:pt idx="605">
                  <c:v>340.26510493827163</c:v>
                </c:pt>
                <c:pt idx="606">
                  <c:v>335.76510493827163</c:v>
                </c:pt>
                <c:pt idx="607">
                  <c:v>334.26510493827163</c:v>
                </c:pt>
                <c:pt idx="608">
                  <c:v>336.36510493827166</c:v>
                </c:pt>
                <c:pt idx="609">
                  <c:v>335.36510493827166</c:v>
                </c:pt>
                <c:pt idx="610">
                  <c:v>333.86510493827166</c:v>
                </c:pt>
                <c:pt idx="611">
                  <c:v>335.86510493827166</c:v>
                </c:pt>
                <c:pt idx="612">
                  <c:v>337.31510493827165</c:v>
                </c:pt>
                <c:pt idx="613">
                  <c:v>336.81510493827165</c:v>
                </c:pt>
                <c:pt idx="614">
                  <c:v>337.16510493827167</c:v>
                </c:pt>
                <c:pt idx="615">
                  <c:v>336.66510493827167</c:v>
                </c:pt>
                <c:pt idx="616">
                  <c:v>336.16510493827167</c:v>
                </c:pt>
                <c:pt idx="617">
                  <c:v>335.66510493827167</c:v>
                </c:pt>
                <c:pt idx="618">
                  <c:v>334.16510493827167</c:v>
                </c:pt>
                <c:pt idx="619">
                  <c:v>333.66510493827167</c:v>
                </c:pt>
                <c:pt idx="620">
                  <c:v>332.16510493827167</c:v>
                </c:pt>
                <c:pt idx="621">
                  <c:v>335.36510493827166</c:v>
                </c:pt>
                <c:pt idx="622">
                  <c:v>334.86510493827166</c:v>
                </c:pt>
                <c:pt idx="623">
                  <c:v>336.26510493827163</c:v>
                </c:pt>
                <c:pt idx="624">
                  <c:v>331.26510493827163</c:v>
                </c:pt>
                <c:pt idx="625">
                  <c:v>355.26510493827163</c:v>
                </c:pt>
                <c:pt idx="626">
                  <c:v>356.31510493827165</c:v>
                </c:pt>
                <c:pt idx="627">
                  <c:v>353.31510493827165</c:v>
                </c:pt>
                <c:pt idx="628">
                  <c:v>352.31510493827165</c:v>
                </c:pt>
                <c:pt idx="629">
                  <c:v>349.31510493827165</c:v>
                </c:pt>
                <c:pt idx="630">
                  <c:v>349.06510493827165</c:v>
                </c:pt>
                <c:pt idx="631">
                  <c:v>356.56510493827165</c:v>
                </c:pt>
                <c:pt idx="632">
                  <c:v>351.06510493827165</c:v>
                </c:pt>
                <c:pt idx="633">
                  <c:v>349.56510493827165</c:v>
                </c:pt>
                <c:pt idx="634">
                  <c:v>348.81510493827165</c:v>
                </c:pt>
                <c:pt idx="635">
                  <c:v>348.06510493827165</c:v>
                </c:pt>
                <c:pt idx="636">
                  <c:v>343.06510493827165</c:v>
                </c:pt>
                <c:pt idx="637">
                  <c:v>341.56510493827165</c:v>
                </c:pt>
                <c:pt idx="638">
                  <c:v>336.56510493827165</c:v>
                </c:pt>
                <c:pt idx="639">
                  <c:v>336.31510493827165</c:v>
                </c:pt>
                <c:pt idx="640">
                  <c:v>331.81510493827165</c:v>
                </c:pt>
                <c:pt idx="641">
                  <c:v>327.81510493827165</c:v>
                </c:pt>
                <c:pt idx="642">
                  <c:v>326.81510493827165</c:v>
                </c:pt>
                <c:pt idx="643">
                  <c:v>325.81510493827165</c:v>
                </c:pt>
                <c:pt idx="644">
                  <c:v>324.81510493827165</c:v>
                </c:pt>
                <c:pt idx="645">
                  <c:v>330.41510493827167</c:v>
                </c:pt>
                <c:pt idx="646">
                  <c:v>338.01510493827169</c:v>
                </c:pt>
                <c:pt idx="647">
                  <c:v>341.76510493827169</c:v>
                </c:pt>
                <c:pt idx="648">
                  <c:v>337.76510493827169</c:v>
                </c:pt>
                <c:pt idx="649">
                  <c:v>331.76510493827169</c:v>
                </c:pt>
                <c:pt idx="650">
                  <c:v>321.76510493827169</c:v>
                </c:pt>
                <c:pt idx="651">
                  <c:v>317.76510493827169</c:v>
                </c:pt>
                <c:pt idx="652">
                  <c:v>324.76510493827169</c:v>
                </c:pt>
                <c:pt idx="653">
                  <c:v>324.26510493827169</c:v>
                </c:pt>
                <c:pt idx="654">
                  <c:v>322.26510493827169</c:v>
                </c:pt>
                <c:pt idx="655">
                  <c:v>322.01510493827169</c:v>
                </c:pt>
                <c:pt idx="656">
                  <c:v>318.51510493827169</c:v>
                </c:pt>
                <c:pt idx="657">
                  <c:v>321.74010493827171</c:v>
                </c:pt>
                <c:pt idx="658">
                  <c:v>317.74010493827171</c:v>
                </c:pt>
                <c:pt idx="659">
                  <c:v>316.74010493827171</c:v>
                </c:pt>
                <c:pt idx="660">
                  <c:v>314.74010493827171</c:v>
                </c:pt>
                <c:pt idx="661">
                  <c:v>314.49010493827171</c:v>
                </c:pt>
                <c:pt idx="662">
                  <c:v>312.49010493827171</c:v>
                </c:pt>
                <c:pt idx="663">
                  <c:v>310.99010493827171</c:v>
                </c:pt>
                <c:pt idx="664">
                  <c:v>308.99010493827171</c:v>
                </c:pt>
                <c:pt idx="665">
                  <c:v>307.99010493827171</c:v>
                </c:pt>
                <c:pt idx="666">
                  <c:v>305.49010493827171</c:v>
                </c:pt>
                <c:pt idx="667">
                  <c:v>303.49010493827171</c:v>
                </c:pt>
                <c:pt idx="668">
                  <c:v>305.74010493827171</c:v>
                </c:pt>
                <c:pt idx="669">
                  <c:v>303.74010493827171</c:v>
                </c:pt>
                <c:pt idx="670">
                  <c:v>301.74010493827171</c:v>
                </c:pt>
                <c:pt idx="671">
                  <c:v>308.49010493827171</c:v>
                </c:pt>
                <c:pt idx="672">
                  <c:v>313.49010493827171</c:v>
                </c:pt>
                <c:pt idx="673">
                  <c:v>310.49010493827171</c:v>
                </c:pt>
                <c:pt idx="674">
                  <c:v>309.74010493827171</c:v>
                </c:pt>
                <c:pt idx="675">
                  <c:v>312.74010493827171</c:v>
                </c:pt>
                <c:pt idx="676">
                  <c:v>310.74010493827171</c:v>
                </c:pt>
                <c:pt idx="677">
                  <c:v>313.14010493827169</c:v>
                </c:pt>
                <c:pt idx="678">
                  <c:v>305.14010493827169</c:v>
                </c:pt>
                <c:pt idx="679">
                  <c:v>304.14010493827169</c:v>
                </c:pt>
                <c:pt idx="680">
                  <c:v>303.89010493827169</c:v>
                </c:pt>
                <c:pt idx="681">
                  <c:v>301.89010493827169</c:v>
                </c:pt>
                <c:pt idx="682">
                  <c:v>296.89010493827169</c:v>
                </c:pt>
                <c:pt idx="683">
                  <c:v>296.14010493827169</c:v>
                </c:pt>
                <c:pt idx="684">
                  <c:v>294.64010493827169</c:v>
                </c:pt>
                <c:pt idx="685">
                  <c:v>307.4401049382717</c:v>
                </c:pt>
                <c:pt idx="686">
                  <c:v>313.4401049382717</c:v>
                </c:pt>
                <c:pt idx="687">
                  <c:v>309.4401049382717</c:v>
                </c:pt>
                <c:pt idx="688">
                  <c:v>308.6901049382717</c:v>
                </c:pt>
                <c:pt idx="689">
                  <c:v>307.9401049382717</c:v>
                </c:pt>
                <c:pt idx="690">
                  <c:v>310.49010493827171</c:v>
                </c:pt>
                <c:pt idx="691">
                  <c:v>308.99010493827171</c:v>
                </c:pt>
                <c:pt idx="692">
                  <c:v>302.99010493827171</c:v>
                </c:pt>
                <c:pt idx="693">
                  <c:v>302.74010493827171</c:v>
                </c:pt>
                <c:pt idx="694">
                  <c:v>307.74010493827171</c:v>
                </c:pt>
                <c:pt idx="695">
                  <c:v>310.4401049382717</c:v>
                </c:pt>
                <c:pt idx="696">
                  <c:v>312.54010493827172</c:v>
                </c:pt>
                <c:pt idx="697">
                  <c:v>309.54010493827172</c:v>
                </c:pt>
                <c:pt idx="698">
                  <c:v>305.54010493827172</c:v>
                </c:pt>
                <c:pt idx="699">
                  <c:v>301.54010493827172</c:v>
                </c:pt>
                <c:pt idx="700">
                  <c:v>297.54010493827172</c:v>
                </c:pt>
                <c:pt idx="701">
                  <c:v>295.54010493827172</c:v>
                </c:pt>
                <c:pt idx="702">
                  <c:v>294.54010493827172</c:v>
                </c:pt>
                <c:pt idx="703">
                  <c:v>293.54010493827172</c:v>
                </c:pt>
                <c:pt idx="704">
                  <c:v>291.54010493827172</c:v>
                </c:pt>
                <c:pt idx="705">
                  <c:v>304.14010493827175</c:v>
                </c:pt>
                <c:pt idx="706">
                  <c:v>303.64010493827175</c:v>
                </c:pt>
                <c:pt idx="707">
                  <c:v>302.14010493827175</c:v>
                </c:pt>
                <c:pt idx="708">
                  <c:v>293.14010493827175</c:v>
                </c:pt>
                <c:pt idx="709">
                  <c:v>290.14010493827175</c:v>
                </c:pt>
                <c:pt idx="710">
                  <c:v>289.64010493827175</c:v>
                </c:pt>
                <c:pt idx="711">
                  <c:v>289.39010493827175</c:v>
                </c:pt>
                <c:pt idx="712">
                  <c:v>282.39010493827175</c:v>
                </c:pt>
                <c:pt idx="713">
                  <c:v>280.39010493827175</c:v>
                </c:pt>
                <c:pt idx="714">
                  <c:v>290.19010493827176</c:v>
                </c:pt>
                <c:pt idx="715">
                  <c:v>292.04010493827178</c:v>
                </c:pt>
                <c:pt idx="716">
                  <c:v>283.04010493827178</c:v>
                </c:pt>
                <c:pt idx="717">
                  <c:v>281.54010493827178</c:v>
                </c:pt>
                <c:pt idx="718">
                  <c:v>280.54010493827178</c:v>
                </c:pt>
                <c:pt idx="719">
                  <c:v>290.29010493827178</c:v>
                </c:pt>
                <c:pt idx="720">
                  <c:v>306.29010493827178</c:v>
                </c:pt>
                <c:pt idx="721">
                  <c:v>305.79010493827178</c:v>
                </c:pt>
                <c:pt idx="722">
                  <c:v>305.29010493827178</c:v>
                </c:pt>
                <c:pt idx="723">
                  <c:v>322.29010493827178</c:v>
                </c:pt>
                <c:pt idx="724">
                  <c:v>323.41510493827178</c:v>
                </c:pt>
                <c:pt idx="725">
                  <c:v>315.41510493827178</c:v>
                </c:pt>
                <c:pt idx="726">
                  <c:v>311.41510493827178</c:v>
                </c:pt>
                <c:pt idx="727">
                  <c:v>314.41510493827178</c:v>
                </c:pt>
                <c:pt idx="728">
                  <c:v>325.41510493827178</c:v>
                </c:pt>
                <c:pt idx="729">
                  <c:v>324.91510493827178</c:v>
                </c:pt>
                <c:pt idx="730">
                  <c:v>322.91510493827178</c:v>
                </c:pt>
                <c:pt idx="731">
                  <c:v>322.16510493827178</c:v>
                </c:pt>
                <c:pt idx="732">
                  <c:v>329.16510493827178</c:v>
                </c:pt>
                <c:pt idx="733">
                  <c:v>327.66510493827178</c:v>
                </c:pt>
                <c:pt idx="734">
                  <c:v>326.91510493827178</c:v>
                </c:pt>
                <c:pt idx="735">
                  <c:v>324.66510493827178</c:v>
                </c:pt>
                <c:pt idx="736">
                  <c:v>322.66510493827178</c:v>
                </c:pt>
                <c:pt idx="737">
                  <c:v>321.16510493827178</c:v>
                </c:pt>
                <c:pt idx="738">
                  <c:v>320.91510493827178</c:v>
                </c:pt>
                <c:pt idx="739">
                  <c:v>322.16510493827178</c:v>
                </c:pt>
                <c:pt idx="740">
                  <c:v>328.16510493827178</c:v>
                </c:pt>
                <c:pt idx="741">
                  <c:v>329.66510493827178</c:v>
                </c:pt>
                <c:pt idx="742">
                  <c:v>327.66510493827178</c:v>
                </c:pt>
                <c:pt idx="743">
                  <c:v>325.16510493827178</c:v>
                </c:pt>
                <c:pt idx="744">
                  <c:v>324.91510493827178</c:v>
                </c:pt>
                <c:pt idx="745">
                  <c:v>322.91510493827178</c:v>
                </c:pt>
                <c:pt idx="746">
                  <c:v>322.16510493827178</c:v>
                </c:pt>
                <c:pt idx="747">
                  <c:v>320.16510493827178</c:v>
                </c:pt>
                <c:pt idx="748">
                  <c:v>319.91510493827178</c:v>
                </c:pt>
                <c:pt idx="749">
                  <c:v>319.41510493827178</c:v>
                </c:pt>
                <c:pt idx="750">
                  <c:v>313.41510493827178</c:v>
                </c:pt>
                <c:pt idx="751">
                  <c:v>307.91510493827178</c:v>
                </c:pt>
                <c:pt idx="752">
                  <c:v>301.41510493827178</c:v>
                </c:pt>
                <c:pt idx="753">
                  <c:v>300.41510493827178</c:v>
                </c:pt>
                <c:pt idx="754">
                  <c:v>295.41510493827178</c:v>
                </c:pt>
                <c:pt idx="755">
                  <c:v>308.91510493827178</c:v>
                </c:pt>
                <c:pt idx="756">
                  <c:v>308.41510493827178</c:v>
                </c:pt>
                <c:pt idx="757">
                  <c:v>307.91510493827178</c:v>
                </c:pt>
                <c:pt idx="758">
                  <c:v>300.91510493827178</c:v>
                </c:pt>
                <c:pt idx="759">
                  <c:v>297.91510493827178</c:v>
                </c:pt>
                <c:pt idx="760">
                  <c:v>297.41510493827178</c:v>
                </c:pt>
                <c:pt idx="761">
                  <c:v>289.41510493827178</c:v>
                </c:pt>
                <c:pt idx="762">
                  <c:v>293.0151049382718</c:v>
                </c:pt>
                <c:pt idx="763">
                  <c:v>295.7651049382718</c:v>
                </c:pt>
                <c:pt idx="764">
                  <c:v>320.96510493827179</c:v>
                </c:pt>
                <c:pt idx="765">
                  <c:v>317.96510493827179</c:v>
                </c:pt>
                <c:pt idx="766">
                  <c:v>315.96510493827179</c:v>
                </c:pt>
                <c:pt idx="767">
                  <c:v>311.96510493827179</c:v>
                </c:pt>
                <c:pt idx="768">
                  <c:v>310.46510493827179</c:v>
                </c:pt>
                <c:pt idx="769">
                  <c:v>308.96510493827179</c:v>
                </c:pt>
                <c:pt idx="770">
                  <c:v>335.96510493827179</c:v>
                </c:pt>
                <c:pt idx="771">
                  <c:v>334.46510493827179</c:v>
                </c:pt>
                <c:pt idx="772">
                  <c:v>331.46510493827179</c:v>
                </c:pt>
                <c:pt idx="773">
                  <c:v>335.46510493827179</c:v>
                </c:pt>
                <c:pt idx="774">
                  <c:v>334.46510493827179</c:v>
                </c:pt>
                <c:pt idx="775">
                  <c:v>332.46510493827179</c:v>
                </c:pt>
                <c:pt idx="776">
                  <c:v>328.46510493827179</c:v>
                </c:pt>
                <c:pt idx="777">
                  <c:v>335.96510493827179</c:v>
                </c:pt>
                <c:pt idx="778">
                  <c:v>334.46510493827179</c:v>
                </c:pt>
                <c:pt idx="779">
                  <c:v>348.86510493827177</c:v>
                </c:pt>
                <c:pt idx="780">
                  <c:v>347.86510493827177</c:v>
                </c:pt>
                <c:pt idx="781">
                  <c:v>345.86510493827177</c:v>
                </c:pt>
                <c:pt idx="782">
                  <c:v>344.86510493827177</c:v>
                </c:pt>
                <c:pt idx="783">
                  <c:v>336.86510493827177</c:v>
                </c:pt>
                <c:pt idx="784">
                  <c:v>330.86510493827177</c:v>
                </c:pt>
                <c:pt idx="785">
                  <c:v>340.46510493827179</c:v>
                </c:pt>
                <c:pt idx="786">
                  <c:v>339.96510493827179</c:v>
                </c:pt>
                <c:pt idx="787">
                  <c:v>335.96510493827179</c:v>
                </c:pt>
                <c:pt idx="788">
                  <c:v>340.04510493827178</c:v>
                </c:pt>
                <c:pt idx="789">
                  <c:v>338.54510493827178</c:v>
                </c:pt>
                <c:pt idx="790">
                  <c:v>348.74510493827177</c:v>
                </c:pt>
                <c:pt idx="791">
                  <c:v>347.99510493827177</c:v>
                </c:pt>
                <c:pt idx="792">
                  <c:v>347.49510493827177</c:v>
                </c:pt>
                <c:pt idx="793">
                  <c:v>353.19510493827175</c:v>
                </c:pt>
                <c:pt idx="794">
                  <c:v>352.69510493827175</c:v>
                </c:pt>
                <c:pt idx="795">
                  <c:v>352.19510493827175</c:v>
                </c:pt>
                <c:pt idx="796">
                  <c:v>355.19510493827175</c:v>
                </c:pt>
                <c:pt idx="797">
                  <c:v>347.19510493827175</c:v>
                </c:pt>
                <c:pt idx="798">
                  <c:v>343.19510493827175</c:v>
                </c:pt>
                <c:pt idx="799">
                  <c:v>341.69510493827175</c:v>
                </c:pt>
                <c:pt idx="800">
                  <c:v>337.19510493827175</c:v>
                </c:pt>
                <c:pt idx="801">
                  <c:v>374.07510493827175</c:v>
                </c:pt>
                <c:pt idx="802">
                  <c:v>373.82510493827175</c:v>
                </c:pt>
                <c:pt idx="803">
                  <c:v>372.82510493827175</c:v>
                </c:pt>
                <c:pt idx="804">
                  <c:v>364.82510493827175</c:v>
                </c:pt>
                <c:pt idx="805">
                  <c:v>371.57510493827175</c:v>
                </c:pt>
                <c:pt idx="806">
                  <c:v>377.57510493827175</c:v>
                </c:pt>
                <c:pt idx="807">
                  <c:v>375.57510493827175</c:v>
                </c:pt>
                <c:pt idx="808">
                  <c:v>374.57510493827175</c:v>
                </c:pt>
                <c:pt idx="809">
                  <c:v>373.82510493827175</c:v>
                </c:pt>
                <c:pt idx="810">
                  <c:v>372.82510493827175</c:v>
                </c:pt>
                <c:pt idx="811">
                  <c:v>372.07510493827175</c:v>
                </c:pt>
                <c:pt idx="812">
                  <c:v>374.25010493827176</c:v>
                </c:pt>
                <c:pt idx="813">
                  <c:v>374.00010493827176</c:v>
                </c:pt>
                <c:pt idx="814">
                  <c:v>370.00010493827176</c:v>
                </c:pt>
                <c:pt idx="815">
                  <c:v>368.50010493827176</c:v>
                </c:pt>
                <c:pt idx="816">
                  <c:v>367.75010493827176</c:v>
                </c:pt>
                <c:pt idx="817">
                  <c:v>366.75010493827176</c:v>
                </c:pt>
                <c:pt idx="818">
                  <c:v>365.25010493827176</c:v>
                </c:pt>
                <c:pt idx="819">
                  <c:v>363.75010493827176</c:v>
                </c:pt>
                <c:pt idx="820">
                  <c:v>362.25010493827176</c:v>
                </c:pt>
                <c:pt idx="821">
                  <c:v>361.75010493827176</c:v>
                </c:pt>
                <c:pt idx="822">
                  <c:v>364.45010493827175</c:v>
                </c:pt>
                <c:pt idx="823">
                  <c:v>363.95010493827175</c:v>
                </c:pt>
                <c:pt idx="824">
                  <c:v>355.95010493827175</c:v>
                </c:pt>
                <c:pt idx="825">
                  <c:v>352.95010493827175</c:v>
                </c:pt>
                <c:pt idx="826">
                  <c:v>353.75010493827176</c:v>
                </c:pt>
                <c:pt idx="827">
                  <c:v>353.50010493827176</c:v>
                </c:pt>
                <c:pt idx="828">
                  <c:v>352.75010493827176</c:v>
                </c:pt>
                <c:pt idx="829">
                  <c:v>356.50010493827176</c:v>
                </c:pt>
                <c:pt idx="830">
                  <c:v>355.75010493827176</c:v>
                </c:pt>
                <c:pt idx="831">
                  <c:v>347.75010493827176</c:v>
                </c:pt>
                <c:pt idx="832">
                  <c:v>344.75010493827176</c:v>
                </c:pt>
                <c:pt idx="833">
                  <c:v>344.50010493827176</c:v>
                </c:pt>
                <c:pt idx="834">
                  <c:v>341.50010493827176</c:v>
                </c:pt>
                <c:pt idx="835">
                  <c:v>342.35010493827178</c:v>
                </c:pt>
                <c:pt idx="836">
                  <c:v>341.35010493827178</c:v>
                </c:pt>
                <c:pt idx="837">
                  <c:v>340.35010493827178</c:v>
                </c:pt>
                <c:pt idx="838">
                  <c:v>338.35010493827178</c:v>
                </c:pt>
                <c:pt idx="839">
                  <c:v>337.35010493827178</c:v>
                </c:pt>
                <c:pt idx="840">
                  <c:v>361.67010493827178</c:v>
                </c:pt>
                <c:pt idx="841">
                  <c:v>360.67010493827178</c:v>
                </c:pt>
                <c:pt idx="842">
                  <c:v>360.42010493827178</c:v>
                </c:pt>
                <c:pt idx="843">
                  <c:v>360.17010493827178</c:v>
                </c:pt>
                <c:pt idx="844">
                  <c:v>364.22010493827179</c:v>
                </c:pt>
                <c:pt idx="845">
                  <c:v>362.72010493827179</c:v>
                </c:pt>
                <c:pt idx="846">
                  <c:v>361.22010493827179</c:v>
                </c:pt>
                <c:pt idx="847">
                  <c:v>359.22010493827179</c:v>
                </c:pt>
                <c:pt idx="848">
                  <c:v>358.22010493827179</c:v>
                </c:pt>
                <c:pt idx="849">
                  <c:v>357.22010493827179</c:v>
                </c:pt>
                <c:pt idx="850">
                  <c:v>359.62010493827177</c:v>
                </c:pt>
                <c:pt idx="851">
                  <c:v>358.62010493827177</c:v>
                </c:pt>
                <c:pt idx="852">
                  <c:v>355.62010493827177</c:v>
                </c:pt>
                <c:pt idx="853">
                  <c:v>353.62010493827177</c:v>
                </c:pt>
                <c:pt idx="854">
                  <c:v>353.12010493827177</c:v>
                </c:pt>
                <c:pt idx="855">
                  <c:v>352.12010493827177</c:v>
                </c:pt>
                <c:pt idx="856">
                  <c:v>353.12010493827177</c:v>
                </c:pt>
                <c:pt idx="857">
                  <c:v>352.87010493827177</c:v>
                </c:pt>
                <c:pt idx="858">
                  <c:v>352.62010493827177</c:v>
                </c:pt>
                <c:pt idx="859">
                  <c:v>351.12010493827177</c:v>
                </c:pt>
                <c:pt idx="860">
                  <c:v>350.12010493827177</c:v>
                </c:pt>
                <c:pt idx="861">
                  <c:v>364.82010493827175</c:v>
                </c:pt>
                <c:pt idx="862">
                  <c:v>363.82010493827175</c:v>
                </c:pt>
                <c:pt idx="863">
                  <c:v>357.82010493827175</c:v>
                </c:pt>
                <c:pt idx="864">
                  <c:v>349.82010493827175</c:v>
                </c:pt>
                <c:pt idx="865">
                  <c:v>346.82010493827175</c:v>
                </c:pt>
                <c:pt idx="866">
                  <c:v>344.82010493827175</c:v>
                </c:pt>
                <c:pt idx="867">
                  <c:v>342.82010493827175</c:v>
                </c:pt>
                <c:pt idx="868">
                  <c:v>341.32010493827175</c:v>
                </c:pt>
                <c:pt idx="869">
                  <c:v>339.82010493827175</c:v>
                </c:pt>
                <c:pt idx="870">
                  <c:v>347.32010493827175</c:v>
                </c:pt>
                <c:pt idx="871">
                  <c:v>345.32010493827175</c:v>
                </c:pt>
                <c:pt idx="872">
                  <c:v>344.32010493827175</c:v>
                </c:pt>
                <c:pt idx="873">
                  <c:v>343.32010493827175</c:v>
                </c:pt>
                <c:pt idx="874">
                  <c:v>347.82010493827175</c:v>
                </c:pt>
                <c:pt idx="875">
                  <c:v>371.82010493827175</c:v>
                </c:pt>
                <c:pt idx="876">
                  <c:v>370.82010493827175</c:v>
                </c:pt>
                <c:pt idx="877">
                  <c:v>367.82010493827175</c:v>
                </c:pt>
                <c:pt idx="878">
                  <c:v>365.82010493827175</c:v>
                </c:pt>
                <c:pt idx="879">
                  <c:v>360.82010493827175</c:v>
                </c:pt>
                <c:pt idx="880">
                  <c:v>351.82010493827175</c:v>
                </c:pt>
                <c:pt idx="881">
                  <c:v>356.82010493827175</c:v>
                </c:pt>
                <c:pt idx="882">
                  <c:v>353.82010493827175</c:v>
                </c:pt>
                <c:pt idx="883">
                  <c:v>356.32010493827175</c:v>
                </c:pt>
                <c:pt idx="884">
                  <c:v>355.32010493827175</c:v>
                </c:pt>
                <c:pt idx="885">
                  <c:v>354.32010493827175</c:v>
                </c:pt>
                <c:pt idx="886">
                  <c:v>353.32010493827175</c:v>
                </c:pt>
                <c:pt idx="887">
                  <c:v>352.32010493827175</c:v>
                </c:pt>
                <c:pt idx="888">
                  <c:v>348.32010493827175</c:v>
                </c:pt>
                <c:pt idx="889">
                  <c:v>346.32010493827175</c:v>
                </c:pt>
                <c:pt idx="890">
                  <c:v>349.02010493827174</c:v>
                </c:pt>
                <c:pt idx="891">
                  <c:v>382.62010493827177</c:v>
                </c:pt>
                <c:pt idx="892">
                  <c:v>378.62010493827177</c:v>
                </c:pt>
                <c:pt idx="893">
                  <c:v>379.86010493827177</c:v>
                </c:pt>
                <c:pt idx="894">
                  <c:v>380.86010493827177</c:v>
                </c:pt>
                <c:pt idx="895">
                  <c:v>379.86010493827177</c:v>
                </c:pt>
                <c:pt idx="896">
                  <c:v>378.86010493827177</c:v>
                </c:pt>
                <c:pt idx="897">
                  <c:v>377.86010493827177</c:v>
                </c:pt>
                <c:pt idx="898">
                  <c:v>369.86010493827177</c:v>
                </c:pt>
                <c:pt idx="899">
                  <c:v>368.36010493827177</c:v>
                </c:pt>
                <c:pt idx="900">
                  <c:v>367.86010493827177</c:v>
                </c:pt>
                <c:pt idx="901">
                  <c:v>369.86010493827177</c:v>
                </c:pt>
                <c:pt idx="902">
                  <c:v>369.61010493827177</c:v>
                </c:pt>
                <c:pt idx="903">
                  <c:v>368.61010493827177</c:v>
                </c:pt>
                <c:pt idx="904">
                  <c:v>359.61010493827177</c:v>
                </c:pt>
                <c:pt idx="905">
                  <c:v>373.11010493827177</c:v>
                </c:pt>
                <c:pt idx="906">
                  <c:v>372.11010493827177</c:v>
                </c:pt>
                <c:pt idx="907">
                  <c:v>369.11010493827177</c:v>
                </c:pt>
                <c:pt idx="908">
                  <c:v>368.61010493827177</c:v>
                </c:pt>
                <c:pt idx="909">
                  <c:v>368.11010493827177</c:v>
                </c:pt>
                <c:pt idx="910">
                  <c:v>367.61010493827177</c:v>
                </c:pt>
                <c:pt idx="911">
                  <c:v>366.61010493827177</c:v>
                </c:pt>
                <c:pt idx="912">
                  <c:v>365.61010493827177</c:v>
                </c:pt>
                <c:pt idx="913">
                  <c:v>364.61010493827177</c:v>
                </c:pt>
                <c:pt idx="914">
                  <c:v>363.61010493827177</c:v>
                </c:pt>
                <c:pt idx="915">
                  <c:v>360.61010493827177</c:v>
                </c:pt>
                <c:pt idx="916">
                  <c:v>358.61010493827177</c:v>
                </c:pt>
                <c:pt idx="917">
                  <c:v>351.61010493827177</c:v>
                </c:pt>
                <c:pt idx="918">
                  <c:v>351.11010493827177</c:v>
                </c:pt>
                <c:pt idx="919">
                  <c:v>354.11010493827177</c:v>
                </c:pt>
                <c:pt idx="920">
                  <c:v>352.11010493827177</c:v>
                </c:pt>
                <c:pt idx="921">
                  <c:v>351.11010493827177</c:v>
                </c:pt>
                <c:pt idx="922">
                  <c:v>348.11010493827177</c:v>
                </c:pt>
                <c:pt idx="923">
                  <c:v>345.11010493827177</c:v>
                </c:pt>
                <c:pt idx="924">
                  <c:v>342.11010493827177</c:v>
                </c:pt>
                <c:pt idx="925">
                  <c:v>338.11010493827177</c:v>
                </c:pt>
                <c:pt idx="926">
                  <c:v>355.11010493827177</c:v>
                </c:pt>
                <c:pt idx="927">
                  <c:v>354.11010493827177</c:v>
                </c:pt>
                <c:pt idx="928">
                  <c:v>353.11010493827177</c:v>
                </c:pt>
                <c:pt idx="929">
                  <c:v>352.11010493827177</c:v>
                </c:pt>
                <c:pt idx="930">
                  <c:v>362.61010493827177</c:v>
                </c:pt>
                <c:pt idx="931">
                  <c:v>374.31010493827176</c:v>
                </c:pt>
                <c:pt idx="932">
                  <c:v>375.26010493827175</c:v>
                </c:pt>
                <c:pt idx="933">
                  <c:v>368.26010493827175</c:v>
                </c:pt>
                <c:pt idx="934">
                  <c:v>366.76010493827175</c:v>
                </c:pt>
                <c:pt idx="935">
                  <c:v>378.76010493827175</c:v>
                </c:pt>
                <c:pt idx="936">
                  <c:v>377.76010493827175</c:v>
                </c:pt>
                <c:pt idx="937">
                  <c:v>376.76010493827175</c:v>
                </c:pt>
                <c:pt idx="938">
                  <c:v>387.96010493827174</c:v>
                </c:pt>
                <c:pt idx="939">
                  <c:v>398.11010493827172</c:v>
                </c:pt>
                <c:pt idx="940">
                  <c:v>395.61010493827172</c:v>
                </c:pt>
                <c:pt idx="941">
                  <c:v>389.61010493827172</c:v>
                </c:pt>
                <c:pt idx="942">
                  <c:v>383.61010493827172</c:v>
                </c:pt>
                <c:pt idx="943">
                  <c:v>397.36010493827172</c:v>
                </c:pt>
                <c:pt idx="944">
                  <c:v>407.36010493827172</c:v>
                </c:pt>
                <c:pt idx="945">
                  <c:v>407.2601049382717</c:v>
                </c:pt>
                <c:pt idx="946">
                  <c:v>404.7601049382717</c:v>
                </c:pt>
                <c:pt idx="947">
                  <c:v>405.7601049382717</c:v>
                </c:pt>
                <c:pt idx="948">
                  <c:v>416.56010493827171</c:v>
                </c:pt>
                <c:pt idx="949">
                  <c:v>415.06010493827171</c:v>
                </c:pt>
                <c:pt idx="950">
                  <c:v>413.06010493827171</c:v>
                </c:pt>
                <c:pt idx="951">
                  <c:v>428.18510493827171</c:v>
                </c:pt>
                <c:pt idx="952">
                  <c:v>426.68510493827171</c:v>
                </c:pt>
                <c:pt idx="953">
                  <c:v>417.68510493827171</c:v>
                </c:pt>
                <c:pt idx="954">
                  <c:v>415.18510493827171</c:v>
                </c:pt>
                <c:pt idx="955">
                  <c:v>420.68510493827171</c:v>
                </c:pt>
                <c:pt idx="956">
                  <c:v>417.18510493827171</c:v>
                </c:pt>
                <c:pt idx="957">
                  <c:v>415.68510493827171</c:v>
                </c:pt>
                <c:pt idx="958">
                  <c:v>415.18510493827171</c:v>
                </c:pt>
                <c:pt idx="959">
                  <c:v>413.18510493827171</c:v>
                </c:pt>
                <c:pt idx="960">
                  <c:v>411.18510493827171</c:v>
                </c:pt>
                <c:pt idx="961">
                  <c:v>414.08510493827168</c:v>
                </c:pt>
                <c:pt idx="962">
                  <c:v>412.08510493827168</c:v>
                </c:pt>
                <c:pt idx="963">
                  <c:v>410.08510493827168</c:v>
                </c:pt>
                <c:pt idx="964">
                  <c:v>408.58510493827168</c:v>
                </c:pt>
                <c:pt idx="965">
                  <c:v>408.33510493827168</c:v>
                </c:pt>
                <c:pt idx="966">
                  <c:v>407.33510493827168</c:v>
                </c:pt>
                <c:pt idx="967">
                  <c:v>405.33510493827168</c:v>
                </c:pt>
                <c:pt idx="968">
                  <c:v>404.33510493827168</c:v>
                </c:pt>
                <c:pt idx="969">
                  <c:v>405.68510493827171</c:v>
                </c:pt>
                <c:pt idx="970">
                  <c:v>392.68510493827171</c:v>
                </c:pt>
                <c:pt idx="971">
                  <c:v>389.68510493827171</c:v>
                </c:pt>
                <c:pt idx="972">
                  <c:v>388.18510493827171</c:v>
                </c:pt>
                <c:pt idx="973">
                  <c:v>418.08510493827168</c:v>
                </c:pt>
                <c:pt idx="974">
                  <c:v>430.8851049382717</c:v>
                </c:pt>
                <c:pt idx="975">
                  <c:v>430.3851049382717</c:v>
                </c:pt>
                <c:pt idx="976">
                  <c:v>429.3851049382717</c:v>
                </c:pt>
                <c:pt idx="977">
                  <c:v>428.3851049382717</c:v>
                </c:pt>
                <c:pt idx="978">
                  <c:v>427.3851049382717</c:v>
                </c:pt>
                <c:pt idx="979">
                  <c:v>426.6351049382717</c:v>
                </c:pt>
                <c:pt idx="980">
                  <c:v>425.8851049382717</c:v>
                </c:pt>
                <c:pt idx="981">
                  <c:v>418.8851049382717</c:v>
                </c:pt>
                <c:pt idx="982">
                  <c:v>418.7601049382717</c:v>
                </c:pt>
                <c:pt idx="983">
                  <c:v>419.6351049382717</c:v>
                </c:pt>
                <c:pt idx="984">
                  <c:v>414.6351049382717</c:v>
                </c:pt>
                <c:pt idx="985">
                  <c:v>411.6351049382717</c:v>
                </c:pt>
                <c:pt idx="986">
                  <c:v>405.6351049382717</c:v>
                </c:pt>
                <c:pt idx="987">
                  <c:v>415.6351049382717</c:v>
                </c:pt>
                <c:pt idx="988">
                  <c:v>417.83510493827168</c:v>
                </c:pt>
                <c:pt idx="989">
                  <c:v>416.33510493827168</c:v>
                </c:pt>
                <c:pt idx="990">
                  <c:v>414.33510493827168</c:v>
                </c:pt>
                <c:pt idx="991">
                  <c:v>416.53510493827167</c:v>
                </c:pt>
                <c:pt idx="992">
                  <c:v>409.53510493827167</c:v>
                </c:pt>
                <c:pt idx="993">
                  <c:v>408.53510493827167</c:v>
                </c:pt>
                <c:pt idx="994">
                  <c:v>408.28510493827167</c:v>
                </c:pt>
                <c:pt idx="995">
                  <c:v>408.03510493827167</c:v>
                </c:pt>
                <c:pt idx="996">
                  <c:v>407.53510493827167</c:v>
                </c:pt>
                <c:pt idx="997">
                  <c:v>404.53510493827167</c:v>
                </c:pt>
                <c:pt idx="998">
                  <c:v>404.28510493827167</c:v>
                </c:pt>
                <c:pt idx="999">
                  <c:v>390.28510493827167</c:v>
                </c:pt>
                <c:pt idx="1000">
                  <c:v>383.28510493827167</c:v>
                </c:pt>
                <c:pt idx="1001">
                  <c:v>422.28510493827167</c:v>
                </c:pt>
                <c:pt idx="1002">
                  <c:v>421.28510493827167</c:v>
                </c:pt>
                <c:pt idx="1003">
                  <c:v>421.03510493827167</c:v>
                </c:pt>
                <c:pt idx="1004">
                  <c:v>420.03510493827167</c:v>
                </c:pt>
                <c:pt idx="1005">
                  <c:v>428.53510493827167</c:v>
                </c:pt>
                <c:pt idx="1006">
                  <c:v>434.53510493827167</c:v>
                </c:pt>
                <c:pt idx="1007">
                  <c:v>433.53510493827167</c:v>
                </c:pt>
                <c:pt idx="1008">
                  <c:v>433.03510493827167</c:v>
                </c:pt>
                <c:pt idx="1009">
                  <c:v>453.43510493827165</c:v>
                </c:pt>
                <c:pt idx="1010">
                  <c:v>450.43510493827165</c:v>
                </c:pt>
                <c:pt idx="1011">
                  <c:v>447.43510493827165</c:v>
                </c:pt>
                <c:pt idx="1012">
                  <c:v>445.43510493827165</c:v>
                </c:pt>
                <c:pt idx="1013">
                  <c:v>443.93510493827165</c:v>
                </c:pt>
                <c:pt idx="1014">
                  <c:v>443.43510493827165</c:v>
                </c:pt>
                <c:pt idx="1015">
                  <c:v>435.43510493827165</c:v>
                </c:pt>
                <c:pt idx="1016">
                  <c:v>423.43510493827165</c:v>
                </c:pt>
                <c:pt idx="1017">
                  <c:v>424.43510493827165</c:v>
                </c:pt>
                <c:pt idx="1018">
                  <c:v>427.03510493827167</c:v>
                </c:pt>
                <c:pt idx="1019">
                  <c:v>426.53510493827167</c:v>
                </c:pt>
                <c:pt idx="1020">
                  <c:v>430.28510493827167</c:v>
                </c:pt>
                <c:pt idx="1021">
                  <c:v>430.03510493827167</c:v>
                </c:pt>
                <c:pt idx="1022">
                  <c:v>420.03510493827167</c:v>
                </c:pt>
                <c:pt idx="1023">
                  <c:v>443.23510493827166</c:v>
                </c:pt>
                <c:pt idx="1024">
                  <c:v>441.23510493827166</c:v>
                </c:pt>
                <c:pt idx="1025">
                  <c:v>440.73510493827166</c:v>
                </c:pt>
                <c:pt idx="1026">
                  <c:v>439.73510493827166</c:v>
                </c:pt>
                <c:pt idx="1027">
                  <c:v>443.93510493827165</c:v>
                </c:pt>
                <c:pt idx="1028">
                  <c:v>443.43510493827165</c:v>
                </c:pt>
                <c:pt idx="1029">
                  <c:v>433.43510493827165</c:v>
                </c:pt>
                <c:pt idx="1030">
                  <c:v>429.43510493827165</c:v>
                </c:pt>
                <c:pt idx="1031">
                  <c:v>428.43510493827165</c:v>
                </c:pt>
                <c:pt idx="1032">
                  <c:v>427.43510493827165</c:v>
                </c:pt>
                <c:pt idx="1033">
                  <c:v>427.18510493827165</c:v>
                </c:pt>
                <c:pt idx="1034">
                  <c:v>424.68510493827165</c:v>
                </c:pt>
                <c:pt idx="1035">
                  <c:v>423.68510493827165</c:v>
                </c:pt>
                <c:pt idx="1036">
                  <c:v>434.48510493827166</c:v>
                </c:pt>
                <c:pt idx="1037">
                  <c:v>437.98510493827166</c:v>
                </c:pt>
                <c:pt idx="1038">
                  <c:v>437.48510493827166</c:v>
                </c:pt>
                <c:pt idx="1039">
                  <c:v>436.98510493827166</c:v>
                </c:pt>
                <c:pt idx="1040">
                  <c:v>428.98510493827166</c:v>
                </c:pt>
                <c:pt idx="1041">
                  <c:v>420.98510493827166</c:v>
                </c:pt>
                <c:pt idx="1042">
                  <c:v>467.88510493827164</c:v>
                </c:pt>
                <c:pt idx="1043">
                  <c:v>482.88510493827164</c:v>
                </c:pt>
                <c:pt idx="1044">
                  <c:v>479.88510493827164</c:v>
                </c:pt>
                <c:pt idx="1045">
                  <c:v>476.38510493827164</c:v>
                </c:pt>
                <c:pt idx="1046">
                  <c:v>474.38510493827164</c:v>
                </c:pt>
                <c:pt idx="1047">
                  <c:v>469.38510493827164</c:v>
                </c:pt>
                <c:pt idx="1048">
                  <c:v>471.38510493827164</c:v>
                </c:pt>
                <c:pt idx="1049">
                  <c:v>470.38510493827164</c:v>
                </c:pt>
                <c:pt idx="1050">
                  <c:v>483.88510493827164</c:v>
                </c:pt>
                <c:pt idx="1051">
                  <c:v>497.88510493827164</c:v>
                </c:pt>
                <c:pt idx="1052">
                  <c:v>496.88510493827164</c:v>
                </c:pt>
                <c:pt idx="1053">
                  <c:v>486.88510493827164</c:v>
                </c:pt>
                <c:pt idx="1054">
                  <c:v>481.88510493827164</c:v>
                </c:pt>
                <c:pt idx="1055">
                  <c:v>481.38510493827164</c:v>
                </c:pt>
                <c:pt idx="1056">
                  <c:v>498.18510493827165</c:v>
                </c:pt>
                <c:pt idx="1057">
                  <c:v>515.18510493827171</c:v>
                </c:pt>
                <c:pt idx="1058">
                  <c:v>505.18510493827171</c:v>
                </c:pt>
                <c:pt idx="1059">
                  <c:v>504.18510493827171</c:v>
                </c:pt>
                <c:pt idx="1060">
                  <c:v>500.18510493827171</c:v>
                </c:pt>
                <c:pt idx="1061">
                  <c:v>500.23510493827172</c:v>
                </c:pt>
                <c:pt idx="1062">
                  <c:v>499.73510493827172</c:v>
                </c:pt>
                <c:pt idx="1063">
                  <c:v>498.98510493827172</c:v>
                </c:pt>
                <c:pt idx="1064">
                  <c:v>496.98510493827172</c:v>
                </c:pt>
                <c:pt idx="1065">
                  <c:v>496.73510493827172</c:v>
                </c:pt>
                <c:pt idx="1066">
                  <c:v>517.53510493827173</c:v>
                </c:pt>
                <c:pt idx="1067">
                  <c:v>516.53510493827173</c:v>
                </c:pt>
                <c:pt idx="1068">
                  <c:v>513.53510493827173</c:v>
                </c:pt>
                <c:pt idx="1069">
                  <c:v>510.53510493827173</c:v>
                </c:pt>
                <c:pt idx="1070">
                  <c:v>512.53510493827173</c:v>
                </c:pt>
                <c:pt idx="1071">
                  <c:v>511.03510493827173</c:v>
                </c:pt>
                <c:pt idx="1072">
                  <c:v>515.43510493827171</c:v>
                </c:pt>
                <c:pt idx="1073">
                  <c:v>502.43510493827171</c:v>
                </c:pt>
                <c:pt idx="1074">
                  <c:v>501.93510493827171</c:v>
                </c:pt>
                <c:pt idx="1075">
                  <c:v>501.43510493827171</c:v>
                </c:pt>
                <c:pt idx="1076">
                  <c:v>501.18510493827171</c:v>
                </c:pt>
                <c:pt idx="1077">
                  <c:v>505.58510493827168</c:v>
                </c:pt>
                <c:pt idx="1078">
                  <c:v>505.78510493827167</c:v>
                </c:pt>
                <c:pt idx="1079">
                  <c:v>505.53510493827167</c:v>
                </c:pt>
                <c:pt idx="1080">
                  <c:v>504.53510493827167</c:v>
                </c:pt>
                <c:pt idx="1081">
                  <c:v>501.53510493827167</c:v>
                </c:pt>
                <c:pt idx="1082">
                  <c:v>500.53510493827167</c:v>
                </c:pt>
                <c:pt idx="1083">
                  <c:v>499.53510493827167</c:v>
                </c:pt>
                <c:pt idx="1084">
                  <c:v>498.03510493827167</c:v>
                </c:pt>
                <c:pt idx="1085">
                  <c:v>507.03510493827167</c:v>
                </c:pt>
                <c:pt idx="1086">
                  <c:v>505.03510493827167</c:v>
                </c:pt>
                <c:pt idx="1087">
                  <c:v>504.03510493827167</c:v>
                </c:pt>
                <c:pt idx="1088">
                  <c:v>496.03510493827167</c:v>
                </c:pt>
                <c:pt idx="1089">
                  <c:v>495.03510493827167</c:v>
                </c:pt>
                <c:pt idx="1090">
                  <c:v>517.03510493827162</c:v>
                </c:pt>
                <c:pt idx="1091">
                  <c:v>516.53510493827162</c:v>
                </c:pt>
                <c:pt idx="1092">
                  <c:v>514.53510493827162</c:v>
                </c:pt>
                <c:pt idx="1093">
                  <c:v>512.03510493827162</c:v>
                </c:pt>
                <c:pt idx="1094">
                  <c:v>511.03510493827162</c:v>
                </c:pt>
                <c:pt idx="1095">
                  <c:v>510.53510493827162</c:v>
                </c:pt>
                <c:pt idx="1096">
                  <c:v>507.53510493827162</c:v>
                </c:pt>
                <c:pt idx="1097">
                  <c:v>505.53510493827162</c:v>
                </c:pt>
                <c:pt idx="1098">
                  <c:v>497.53510493827162</c:v>
                </c:pt>
                <c:pt idx="1099">
                  <c:v>495.53510493827162</c:v>
                </c:pt>
                <c:pt idx="1100">
                  <c:v>495.03510493827162</c:v>
                </c:pt>
                <c:pt idx="1101">
                  <c:v>494.03510493827162</c:v>
                </c:pt>
                <c:pt idx="1102">
                  <c:v>493.03510493827162</c:v>
                </c:pt>
                <c:pt idx="1103">
                  <c:v>491.03510493827162</c:v>
                </c:pt>
                <c:pt idx="1104">
                  <c:v>490.03510493827162</c:v>
                </c:pt>
                <c:pt idx="1105">
                  <c:v>486.03510493827162</c:v>
                </c:pt>
                <c:pt idx="1106">
                  <c:v>484.03510493827162</c:v>
                </c:pt>
                <c:pt idx="1107">
                  <c:v>483.03510493827162</c:v>
                </c:pt>
                <c:pt idx="1108">
                  <c:v>481.03510493827162</c:v>
                </c:pt>
                <c:pt idx="1109">
                  <c:v>480.53510493827162</c:v>
                </c:pt>
                <c:pt idx="1110">
                  <c:v>480.03510493827162</c:v>
                </c:pt>
                <c:pt idx="1111">
                  <c:v>479.78510493827162</c:v>
                </c:pt>
                <c:pt idx="1112">
                  <c:v>479.53510493827162</c:v>
                </c:pt>
                <c:pt idx="1113">
                  <c:v>479.28510493827162</c:v>
                </c:pt>
                <c:pt idx="1114">
                  <c:v>479.03510493827162</c:v>
                </c:pt>
                <c:pt idx="1115">
                  <c:v>478.53510493827162</c:v>
                </c:pt>
                <c:pt idx="1116">
                  <c:v>476.53510493827162</c:v>
                </c:pt>
                <c:pt idx="1117">
                  <c:v>496.53510493827162</c:v>
                </c:pt>
                <c:pt idx="1118">
                  <c:v>493.53510493827162</c:v>
                </c:pt>
                <c:pt idx="1119">
                  <c:v>492.03510493827162</c:v>
                </c:pt>
                <c:pt idx="1120">
                  <c:v>491.78510493827162</c:v>
                </c:pt>
                <c:pt idx="1121">
                  <c:v>491.53510493827162</c:v>
                </c:pt>
                <c:pt idx="1122">
                  <c:v>490.03510493827162</c:v>
                </c:pt>
                <c:pt idx="1123">
                  <c:v>489.03510493827162</c:v>
                </c:pt>
                <c:pt idx="1124">
                  <c:v>488.03510493827162</c:v>
                </c:pt>
                <c:pt idx="1125">
                  <c:v>492.53510493827162</c:v>
                </c:pt>
                <c:pt idx="1126">
                  <c:v>492.28510493827162</c:v>
                </c:pt>
                <c:pt idx="1127">
                  <c:v>489.28510493827162</c:v>
                </c:pt>
                <c:pt idx="1128">
                  <c:v>484.28510493827162</c:v>
                </c:pt>
                <c:pt idx="1129">
                  <c:v>483.78510493827162</c:v>
                </c:pt>
                <c:pt idx="1130">
                  <c:v>483.28510493827162</c:v>
                </c:pt>
                <c:pt idx="1131">
                  <c:v>482.28510493827162</c:v>
                </c:pt>
                <c:pt idx="1132">
                  <c:v>484.28510493827162</c:v>
                </c:pt>
                <c:pt idx="1133">
                  <c:v>478.28510493827162</c:v>
                </c:pt>
                <c:pt idx="1134">
                  <c:v>477.28510493827162</c:v>
                </c:pt>
                <c:pt idx="1135">
                  <c:v>474.78510493827162</c:v>
                </c:pt>
                <c:pt idx="1136">
                  <c:v>473.28510493827162</c:v>
                </c:pt>
                <c:pt idx="1137">
                  <c:v>472.78510493827162</c:v>
                </c:pt>
                <c:pt idx="1138">
                  <c:v>471.28510493827162</c:v>
                </c:pt>
                <c:pt idx="1139">
                  <c:v>470.78510493827162</c:v>
                </c:pt>
                <c:pt idx="1140">
                  <c:v>467.78510493827162</c:v>
                </c:pt>
                <c:pt idx="1141">
                  <c:v>470.78510493827162</c:v>
                </c:pt>
                <c:pt idx="1142">
                  <c:v>469.78510493827162</c:v>
                </c:pt>
                <c:pt idx="1143">
                  <c:v>467.78510493827162</c:v>
                </c:pt>
                <c:pt idx="1144">
                  <c:v>455.78510493827162</c:v>
                </c:pt>
                <c:pt idx="1145">
                  <c:v>443.78510493827162</c:v>
                </c:pt>
                <c:pt idx="1146">
                  <c:v>493.18510493827159</c:v>
                </c:pt>
                <c:pt idx="1147">
                  <c:v>491.68510493827159</c:v>
                </c:pt>
                <c:pt idx="1148">
                  <c:v>490.18510493827159</c:v>
                </c:pt>
                <c:pt idx="1149">
                  <c:v>487.68510493827159</c:v>
                </c:pt>
                <c:pt idx="1150">
                  <c:v>484.68510493827159</c:v>
                </c:pt>
                <c:pt idx="1151">
                  <c:v>483.68510493827159</c:v>
                </c:pt>
                <c:pt idx="1152">
                  <c:v>485.78510493827162</c:v>
                </c:pt>
                <c:pt idx="1153">
                  <c:v>484.28510493827162</c:v>
                </c:pt>
                <c:pt idx="1154">
                  <c:v>484.03510493827162</c:v>
                </c:pt>
                <c:pt idx="1155">
                  <c:v>483.78510493827162</c:v>
                </c:pt>
                <c:pt idx="1156">
                  <c:v>492.03510493827162</c:v>
                </c:pt>
                <c:pt idx="1157">
                  <c:v>491.78510493827162</c:v>
                </c:pt>
                <c:pt idx="1158">
                  <c:v>489.78510493827162</c:v>
                </c:pt>
                <c:pt idx="1159">
                  <c:v>489.28510493827162</c:v>
                </c:pt>
                <c:pt idx="1160">
                  <c:v>489.03510493827162</c:v>
                </c:pt>
                <c:pt idx="1161">
                  <c:v>488.78510493827162</c:v>
                </c:pt>
                <c:pt idx="1162">
                  <c:v>474.78510493827162</c:v>
                </c:pt>
                <c:pt idx="1163">
                  <c:v>471.78510493827162</c:v>
                </c:pt>
                <c:pt idx="1164">
                  <c:v>464.28510493827162</c:v>
                </c:pt>
                <c:pt idx="1165">
                  <c:v>494.28510493827162</c:v>
                </c:pt>
                <c:pt idx="1166">
                  <c:v>487.28510493827162</c:v>
                </c:pt>
                <c:pt idx="1167">
                  <c:v>479.28510493827162</c:v>
                </c:pt>
                <c:pt idx="1168">
                  <c:v>480.18510493827159</c:v>
                </c:pt>
                <c:pt idx="1169">
                  <c:v>472.18510493827159</c:v>
                </c:pt>
                <c:pt idx="1170">
                  <c:v>471.68510493827159</c:v>
                </c:pt>
                <c:pt idx="1171">
                  <c:v>472.81010493827159</c:v>
                </c:pt>
                <c:pt idx="1172">
                  <c:v>472.06010493827159</c:v>
                </c:pt>
                <c:pt idx="1173">
                  <c:v>471.06010493827159</c:v>
                </c:pt>
                <c:pt idx="1174">
                  <c:v>470.06010493827159</c:v>
                </c:pt>
                <c:pt idx="1175">
                  <c:v>492.06010493827159</c:v>
                </c:pt>
                <c:pt idx="1176">
                  <c:v>482.06010493827159</c:v>
                </c:pt>
                <c:pt idx="1177">
                  <c:v>481.56010493827159</c:v>
                </c:pt>
                <c:pt idx="1178">
                  <c:v>479.56010493827159</c:v>
                </c:pt>
                <c:pt idx="1179">
                  <c:v>481.16010493827162</c:v>
                </c:pt>
                <c:pt idx="1180">
                  <c:v>490.16010493827162</c:v>
                </c:pt>
                <c:pt idx="1181">
                  <c:v>488.16010493827162</c:v>
                </c:pt>
                <c:pt idx="1182">
                  <c:v>474.16010493827162</c:v>
                </c:pt>
                <c:pt idx="1183">
                  <c:v>471.16010493827162</c:v>
                </c:pt>
                <c:pt idx="1184">
                  <c:v>469.16010493827162</c:v>
                </c:pt>
                <c:pt idx="1185">
                  <c:v>468.66010493827162</c:v>
                </c:pt>
                <c:pt idx="1186">
                  <c:v>463.66010493827162</c:v>
                </c:pt>
                <c:pt idx="1187">
                  <c:v>460.66010493827162</c:v>
                </c:pt>
                <c:pt idx="1188">
                  <c:v>440.66010493827162</c:v>
                </c:pt>
                <c:pt idx="1189">
                  <c:v>436.66010493827162</c:v>
                </c:pt>
                <c:pt idx="1190">
                  <c:v>429.66010493827162</c:v>
                </c:pt>
                <c:pt idx="1191">
                  <c:v>424.66010493827162</c:v>
                </c:pt>
                <c:pt idx="1192">
                  <c:v>424.16010493827162</c:v>
                </c:pt>
                <c:pt idx="1193">
                  <c:v>432.56010493827159</c:v>
                </c:pt>
                <c:pt idx="1194">
                  <c:v>431.56010493827159</c:v>
                </c:pt>
                <c:pt idx="1195">
                  <c:v>430.56010493827159</c:v>
                </c:pt>
                <c:pt idx="1196">
                  <c:v>429.06010493827159</c:v>
                </c:pt>
                <c:pt idx="1197">
                  <c:v>428.06010493827159</c:v>
                </c:pt>
                <c:pt idx="1198">
                  <c:v>427.06010493827159</c:v>
                </c:pt>
                <c:pt idx="1199">
                  <c:v>426.06010493827159</c:v>
                </c:pt>
                <c:pt idx="1200">
                  <c:v>421.06010493827159</c:v>
                </c:pt>
                <c:pt idx="1201">
                  <c:v>411.06010493827159</c:v>
                </c:pt>
                <c:pt idx="1202">
                  <c:v>409.06010493827159</c:v>
                </c:pt>
                <c:pt idx="1203">
                  <c:v>407.06010493827159</c:v>
                </c:pt>
                <c:pt idx="1204">
                  <c:v>406.06010493827159</c:v>
                </c:pt>
                <c:pt idx="1205">
                  <c:v>402.06010493827159</c:v>
                </c:pt>
                <c:pt idx="1206">
                  <c:v>409.06010493827159</c:v>
                </c:pt>
                <c:pt idx="1207">
                  <c:v>453.06010493827159</c:v>
                </c:pt>
                <c:pt idx="1208">
                  <c:v>452.06010493827159</c:v>
                </c:pt>
                <c:pt idx="1209">
                  <c:v>451.31010493827159</c:v>
                </c:pt>
                <c:pt idx="1210">
                  <c:v>450.81010493827159</c:v>
                </c:pt>
                <c:pt idx="1211">
                  <c:v>450.31010493827159</c:v>
                </c:pt>
                <c:pt idx="1212">
                  <c:v>450.06010493827159</c:v>
                </c:pt>
                <c:pt idx="1213">
                  <c:v>449.31010493827159</c:v>
                </c:pt>
                <c:pt idx="1214">
                  <c:v>444.31010493827159</c:v>
                </c:pt>
                <c:pt idx="1215">
                  <c:v>469.81010493827159</c:v>
                </c:pt>
                <c:pt idx="1216">
                  <c:v>464.81010493827159</c:v>
                </c:pt>
                <c:pt idx="1217">
                  <c:v>459.81010493827159</c:v>
                </c:pt>
                <c:pt idx="1218">
                  <c:v>456.81010493827159</c:v>
                </c:pt>
                <c:pt idx="1219">
                  <c:v>453.81010493827159</c:v>
                </c:pt>
                <c:pt idx="1220">
                  <c:v>453.56010493827159</c:v>
                </c:pt>
                <c:pt idx="1221">
                  <c:v>453.31010493827159</c:v>
                </c:pt>
                <c:pt idx="1222">
                  <c:v>452.31010493827159</c:v>
                </c:pt>
                <c:pt idx="1223">
                  <c:v>470.31010493827159</c:v>
                </c:pt>
                <c:pt idx="1224">
                  <c:v>467.31010493827159</c:v>
                </c:pt>
                <c:pt idx="1225">
                  <c:v>471.21010493827157</c:v>
                </c:pt>
                <c:pt idx="1226">
                  <c:v>468.21010493827157</c:v>
                </c:pt>
                <c:pt idx="1227">
                  <c:v>466.71010493827157</c:v>
                </c:pt>
                <c:pt idx="1228">
                  <c:v>473.31010493827159</c:v>
                </c:pt>
                <c:pt idx="1229">
                  <c:v>467.31010493827159</c:v>
                </c:pt>
                <c:pt idx="1230">
                  <c:v>470.91010493827162</c:v>
                </c:pt>
                <c:pt idx="1231">
                  <c:v>472.71010493827163</c:v>
                </c:pt>
                <c:pt idx="1232">
                  <c:v>471.71010493827163</c:v>
                </c:pt>
                <c:pt idx="1233">
                  <c:v>470.71010493827163</c:v>
                </c:pt>
                <c:pt idx="1234">
                  <c:v>469.71010493827163</c:v>
                </c:pt>
                <c:pt idx="1235">
                  <c:v>457.71010493827163</c:v>
                </c:pt>
                <c:pt idx="1236">
                  <c:v>456.96010493827163</c:v>
                </c:pt>
                <c:pt idx="1237">
                  <c:v>456.21010493827163</c:v>
                </c:pt>
                <c:pt idx="1238">
                  <c:v>455.46010493827163</c:v>
                </c:pt>
                <c:pt idx="1239">
                  <c:v>454.71010493827163</c:v>
                </c:pt>
                <c:pt idx="1240">
                  <c:v>453.71010493827163</c:v>
                </c:pt>
                <c:pt idx="1241">
                  <c:v>453.46010493827163</c:v>
                </c:pt>
                <c:pt idx="1242">
                  <c:v>453.21010493827163</c:v>
                </c:pt>
                <c:pt idx="1243">
                  <c:v>452.71010493827163</c:v>
                </c:pt>
                <c:pt idx="1244">
                  <c:v>446.71010493827163</c:v>
                </c:pt>
                <c:pt idx="1245">
                  <c:v>446.46010493827163</c:v>
                </c:pt>
                <c:pt idx="1246">
                  <c:v>437.46010493827163</c:v>
                </c:pt>
                <c:pt idx="1247">
                  <c:v>429.46010493827163</c:v>
                </c:pt>
                <c:pt idx="1248">
                  <c:v>429.21010493827163</c:v>
                </c:pt>
                <c:pt idx="1249">
                  <c:v>428.21010493827163</c:v>
                </c:pt>
                <c:pt idx="1250">
                  <c:v>424.21010493827163</c:v>
                </c:pt>
                <c:pt idx="1251">
                  <c:v>421.21010493827163</c:v>
                </c:pt>
                <c:pt idx="1252">
                  <c:v>433.21010493827163</c:v>
                </c:pt>
                <c:pt idx="1253">
                  <c:v>477.21010493827163</c:v>
                </c:pt>
                <c:pt idx="1254">
                  <c:v>476.46010493827163</c:v>
                </c:pt>
                <c:pt idx="1255">
                  <c:v>473.46010493827163</c:v>
                </c:pt>
                <c:pt idx="1256">
                  <c:v>473.21010493827163</c:v>
                </c:pt>
                <c:pt idx="1257">
                  <c:v>472.96010493827163</c:v>
                </c:pt>
                <c:pt idx="1258">
                  <c:v>475.3601049382716</c:v>
                </c:pt>
                <c:pt idx="1259">
                  <c:v>474.8601049382716</c:v>
                </c:pt>
                <c:pt idx="1260">
                  <c:v>470.8601049382716</c:v>
                </c:pt>
                <c:pt idx="1261">
                  <c:v>463.8601049382716</c:v>
                </c:pt>
                <c:pt idx="1262">
                  <c:v>460.3601049382716</c:v>
                </c:pt>
                <c:pt idx="1263">
                  <c:v>459.6101049382716</c:v>
                </c:pt>
                <c:pt idx="1264">
                  <c:v>454.6101049382716</c:v>
                </c:pt>
                <c:pt idx="1265">
                  <c:v>453.6101049382716</c:v>
                </c:pt>
                <c:pt idx="1266">
                  <c:v>453.1101049382716</c:v>
                </c:pt>
                <c:pt idx="1267">
                  <c:v>452.6101049382716</c:v>
                </c:pt>
                <c:pt idx="1268">
                  <c:v>445.6101049382716</c:v>
                </c:pt>
                <c:pt idx="1269">
                  <c:v>443.6101049382716</c:v>
                </c:pt>
                <c:pt idx="1270">
                  <c:v>442.6101049382716</c:v>
                </c:pt>
                <c:pt idx="1271">
                  <c:v>442.1101049382716</c:v>
                </c:pt>
                <c:pt idx="1272">
                  <c:v>441.6101049382716</c:v>
                </c:pt>
                <c:pt idx="1273">
                  <c:v>441.3601049382716</c:v>
                </c:pt>
                <c:pt idx="1274">
                  <c:v>452.3601049382716</c:v>
                </c:pt>
                <c:pt idx="1275">
                  <c:v>451.8601049382716</c:v>
                </c:pt>
                <c:pt idx="1276">
                  <c:v>450.3601049382716</c:v>
                </c:pt>
                <c:pt idx="1277">
                  <c:v>445.3601049382716</c:v>
                </c:pt>
                <c:pt idx="1278">
                  <c:v>440.3601049382716</c:v>
                </c:pt>
                <c:pt idx="1279">
                  <c:v>447.8601049382716</c:v>
                </c:pt>
                <c:pt idx="1280">
                  <c:v>443.8601049382716</c:v>
                </c:pt>
                <c:pt idx="1281">
                  <c:v>443.3601049382716</c:v>
                </c:pt>
                <c:pt idx="1282">
                  <c:v>440.3601049382716</c:v>
                </c:pt>
                <c:pt idx="1283">
                  <c:v>438.3601049382716</c:v>
                </c:pt>
                <c:pt idx="1284">
                  <c:v>457.8601049382716</c:v>
                </c:pt>
                <c:pt idx="1285">
                  <c:v>457.6101049382716</c:v>
                </c:pt>
                <c:pt idx="1286">
                  <c:v>450.6101049382716</c:v>
                </c:pt>
                <c:pt idx="1287">
                  <c:v>441.6101049382716</c:v>
                </c:pt>
                <c:pt idx="1288">
                  <c:v>436.6101049382716</c:v>
                </c:pt>
                <c:pt idx="1289">
                  <c:v>436.3601049382716</c:v>
                </c:pt>
                <c:pt idx="1290">
                  <c:v>433.3601049382716</c:v>
                </c:pt>
                <c:pt idx="1291">
                  <c:v>432.3601049382716</c:v>
                </c:pt>
                <c:pt idx="1292">
                  <c:v>432.1101049382716</c:v>
                </c:pt>
                <c:pt idx="1293">
                  <c:v>440.6101049382716</c:v>
                </c:pt>
                <c:pt idx="1294">
                  <c:v>439.6101049382716</c:v>
                </c:pt>
                <c:pt idx="1295">
                  <c:v>439.1101049382716</c:v>
                </c:pt>
                <c:pt idx="1296">
                  <c:v>431.1101049382716</c:v>
                </c:pt>
                <c:pt idx="1297">
                  <c:v>430.6101049382716</c:v>
                </c:pt>
                <c:pt idx="1298">
                  <c:v>427.6101049382716</c:v>
                </c:pt>
                <c:pt idx="1299">
                  <c:v>426.8601049382716</c:v>
                </c:pt>
                <c:pt idx="1300">
                  <c:v>423.8601049382716</c:v>
                </c:pt>
                <c:pt idx="1301">
                  <c:v>419.8601049382716</c:v>
                </c:pt>
                <c:pt idx="1302">
                  <c:v>416.8601049382716</c:v>
                </c:pt>
                <c:pt idx="1303">
                  <c:v>422.06010493827159</c:v>
                </c:pt>
                <c:pt idx="1304">
                  <c:v>428.3601049382716</c:v>
                </c:pt>
                <c:pt idx="1305">
                  <c:v>426.3601049382716</c:v>
                </c:pt>
                <c:pt idx="1306">
                  <c:v>420.3601049382716</c:v>
                </c:pt>
                <c:pt idx="1307">
                  <c:v>420.1101049382716</c:v>
                </c:pt>
                <c:pt idx="1308">
                  <c:v>425.1101049382716</c:v>
                </c:pt>
                <c:pt idx="1309">
                  <c:v>424.8601049382716</c:v>
                </c:pt>
                <c:pt idx="1310">
                  <c:v>424.6101049382716</c:v>
                </c:pt>
                <c:pt idx="1311">
                  <c:v>424.3601049382716</c:v>
                </c:pt>
                <c:pt idx="1312">
                  <c:v>421.3601049382716</c:v>
                </c:pt>
                <c:pt idx="1313">
                  <c:v>418.3601049382716</c:v>
                </c:pt>
                <c:pt idx="1314">
                  <c:v>413.3601049382716</c:v>
                </c:pt>
                <c:pt idx="1315">
                  <c:v>411.3601049382716</c:v>
                </c:pt>
                <c:pt idx="1316">
                  <c:v>416.56010493827159</c:v>
                </c:pt>
                <c:pt idx="1317">
                  <c:v>416.31010493827159</c:v>
                </c:pt>
                <c:pt idx="1318">
                  <c:v>411.31010493827159</c:v>
                </c:pt>
                <c:pt idx="1319">
                  <c:v>409.31010493827159</c:v>
                </c:pt>
                <c:pt idx="1320">
                  <c:v>407.31010493827159</c:v>
                </c:pt>
                <c:pt idx="1321">
                  <c:v>405.31010493827159</c:v>
                </c:pt>
                <c:pt idx="1322">
                  <c:v>409.16010493827162</c:v>
                </c:pt>
                <c:pt idx="1323">
                  <c:v>408.16010493827162</c:v>
                </c:pt>
                <c:pt idx="1324">
                  <c:v>405.16010493827162</c:v>
                </c:pt>
                <c:pt idx="1325">
                  <c:v>409.91010493827162</c:v>
                </c:pt>
                <c:pt idx="1326">
                  <c:v>409.66010493827162</c:v>
                </c:pt>
                <c:pt idx="1327">
                  <c:v>409.41010493827162</c:v>
                </c:pt>
                <c:pt idx="1328">
                  <c:v>408.41010493827162</c:v>
                </c:pt>
                <c:pt idx="1329">
                  <c:v>407.91010493827162</c:v>
                </c:pt>
                <c:pt idx="1330">
                  <c:v>402.91010493827162</c:v>
                </c:pt>
                <c:pt idx="1331">
                  <c:v>402.66010493827162</c:v>
                </c:pt>
                <c:pt idx="1332">
                  <c:v>420.06010493827159</c:v>
                </c:pt>
                <c:pt idx="1333">
                  <c:v>415.06010493827159</c:v>
                </c:pt>
                <c:pt idx="1334">
                  <c:v>419.06010493827159</c:v>
                </c:pt>
                <c:pt idx="1335">
                  <c:v>414.06010493827159</c:v>
                </c:pt>
                <c:pt idx="1336">
                  <c:v>412.06010493827159</c:v>
                </c:pt>
                <c:pt idx="1337">
                  <c:v>410.06010493827159</c:v>
                </c:pt>
                <c:pt idx="1338">
                  <c:v>415.76010493827158</c:v>
                </c:pt>
                <c:pt idx="1339">
                  <c:v>410.76010493827158</c:v>
                </c:pt>
                <c:pt idx="1340">
                  <c:v>408.76010493827158</c:v>
                </c:pt>
                <c:pt idx="1341">
                  <c:v>401.76010493827158</c:v>
                </c:pt>
                <c:pt idx="1342">
                  <c:v>399.76010493827158</c:v>
                </c:pt>
                <c:pt idx="1343">
                  <c:v>396.76010493827158</c:v>
                </c:pt>
                <c:pt idx="1344">
                  <c:v>429.76010493827158</c:v>
                </c:pt>
                <c:pt idx="1345">
                  <c:v>429.51010493827158</c:v>
                </c:pt>
                <c:pt idx="1346">
                  <c:v>419.51010493827158</c:v>
                </c:pt>
                <c:pt idx="1347">
                  <c:v>417.51010493827158</c:v>
                </c:pt>
                <c:pt idx="1348">
                  <c:v>416.76010493827158</c:v>
                </c:pt>
                <c:pt idx="1349">
                  <c:v>416.51010493827158</c:v>
                </c:pt>
                <c:pt idx="1350">
                  <c:v>414.51010493827158</c:v>
                </c:pt>
                <c:pt idx="1351">
                  <c:v>410.51010493827158</c:v>
                </c:pt>
                <c:pt idx="1352">
                  <c:v>409.51010493827158</c:v>
                </c:pt>
                <c:pt idx="1353">
                  <c:v>405.51010493827158</c:v>
                </c:pt>
                <c:pt idx="1354">
                  <c:v>405.26010493827158</c:v>
                </c:pt>
                <c:pt idx="1355">
                  <c:v>402.26010493827158</c:v>
                </c:pt>
                <c:pt idx="1356">
                  <c:v>398.26010493827158</c:v>
                </c:pt>
                <c:pt idx="1357">
                  <c:v>391.26010493827158</c:v>
                </c:pt>
                <c:pt idx="1358">
                  <c:v>394.51010493827158</c:v>
                </c:pt>
                <c:pt idx="1359">
                  <c:v>396.13510493827158</c:v>
                </c:pt>
                <c:pt idx="1360">
                  <c:v>396.71010493827157</c:v>
                </c:pt>
                <c:pt idx="1361">
                  <c:v>392.71010493827157</c:v>
                </c:pt>
                <c:pt idx="1362">
                  <c:v>392.46010493827157</c:v>
                </c:pt>
                <c:pt idx="1363">
                  <c:v>398.26010493827158</c:v>
                </c:pt>
                <c:pt idx="1364">
                  <c:v>397.76010493827158</c:v>
                </c:pt>
                <c:pt idx="1365">
                  <c:v>398.46010493827157</c:v>
                </c:pt>
                <c:pt idx="1366">
                  <c:v>400.06010493827159</c:v>
                </c:pt>
                <c:pt idx="1367">
                  <c:v>397.06010493827159</c:v>
                </c:pt>
                <c:pt idx="1368">
                  <c:v>397.56010493827159</c:v>
                </c:pt>
                <c:pt idx="1369">
                  <c:v>395.56010493827159</c:v>
                </c:pt>
                <c:pt idx="1370">
                  <c:v>393.56010493827159</c:v>
                </c:pt>
                <c:pt idx="1371">
                  <c:v>392.56010493827159</c:v>
                </c:pt>
                <c:pt idx="1372">
                  <c:v>392.31010493827159</c:v>
                </c:pt>
                <c:pt idx="1373">
                  <c:v>393.81010493827159</c:v>
                </c:pt>
                <c:pt idx="1374">
                  <c:v>392.81010493827159</c:v>
                </c:pt>
                <c:pt idx="1375">
                  <c:v>392.56010493827159</c:v>
                </c:pt>
                <c:pt idx="1376">
                  <c:v>390.56010493827159</c:v>
                </c:pt>
                <c:pt idx="1377">
                  <c:v>388.56010493827159</c:v>
                </c:pt>
                <c:pt idx="1378">
                  <c:v>386.56010493827159</c:v>
                </c:pt>
                <c:pt idx="1379">
                  <c:v>388.06010493827159</c:v>
                </c:pt>
                <c:pt idx="1380">
                  <c:v>387.56010493827159</c:v>
                </c:pt>
                <c:pt idx="1381">
                  <c:v>386.56010493827159</c:v>
                </c:pt>
                <c:pt idx="1382">
                  <c:v>384.81010493827159</c:v>
                </c:pt>
                <c:pt idx="1383">
                  <c:v>383.06010493827159</c:v>
                </c:pt>
                <c:pt idx="1384">
                  <c:v>451.06010493827159</c:v>
                </c:pt>
                <c:pt idx="1385">
                  <c:v>462.31010493827159</c:v>
                </c:pt>
                <c:pt idx="1386">
                  <c:v>461.56010493827159</c:v>
                </c:pt>
                <c:pt idx="1387">
                  <c:v>460.56010493827159</c:v>
                </c:pt>
                <c:pt idx="1388">
                  <c:v>460.31010493827159</c:v>
                </c:pt>
                <c:pt idx="1389">
                  <c:v>459.81010493827159</c:v>
                </c:pt>
                <c:pt idx="1390">
                  <c:v>453.81010493827159</c:v>
                </c:pt>
                <c:pt idx="1391">
                  <c:v>452.06010493827159</c:v>
                </c:pt>
                <c:pt idx="1392">
                  <c:v>451.81010493827159</c:v>
                </c:pt>
                <c:pt idx="1393">
                  <c:v>450.81010493827159</c:v>
                </c:pt>
                <c:pt idx="1394">
                  <c:v>448.81010493827159</c:v>
                </c:pt>
                <c:pt idx="1395">
                  <c:v>447.81010493827159</c:v>
                </c:pt>
                <c:pt idx="1396">
                  <c:v>446.06010493827159</c:v>
                </c:pt>
                <c:pt idx="1397">
                  <c:v>443.06010493827159</c:v>
                </c:pt>
                <c:pt idx="1398">
                  <c:v>442.31010493827159</c:v>
                </c:pt>
                <c:pt idx="1399">
                  <c:v>441.31010493827159</c:v>
                </c:pt>
                <c:pt idx="1400">
                  <c:v>439.31010493827159</c:v>
                </c:pt>
                <c:pt idx="1401">
                  <c:v>438.31010493827159</c:v>
                </c:pt>
                <c:pt idx="1402">
                  <c:v>435.81010493827159</c:v>
                </c:pt>
                <c:pt idx="1403">
                  <c:v>433.81010493827159</c:v>
                </c:pt>
                <c:pt idx="1404">
                  <c:v>431.81010493827159</c:v>
                </c:pt>
                <c:pt idx="1405">
                  <c:v>429.81010493827159</c:v>
                </c:pt>
                <c:pt idx="1406">
                  <c:v>439.81010493827159</c:v>
                </c:pt>
                <c:pt idx="1407">
                  <c:v>439.56010493827159</c:v>
                </c:pt>
                <c:pt idx="1408">
                  <c:v>441.3601049382716</c:v>
                </c:pt>
                <c:pt idx="1409">
                  <c:v>441.1101049382716</c:v>
                </c:pt>
                <c:pt idx="1410">
                  <c:v>444.71010493827163</c:v>
                </c:pt>
                <c:pt idx="1411">
                  <c:v>459.83510493827163</c:v>
                </c:pt>
                <c:pt idx="1412">
                  <c:v>457.83510493827163</c:v>
                </c:pt>
                <c:pt idx="1413">
                  <c:v>457.58510493827163</c:v>
                </c:pt>
                <c:pt idx="1414">
                  <c:v>456.58510493827163</c:v>
                </c:pt>
                <c:pt idx="1415">
                  <c:v>454.33510493827163</c:v>
                </c:pt>
                <c:pt idx="1416">
                  <c:v>453.83510493827163</c:v>
                </c:pt>
                <c:pt idx="1417">
                  <c:v>451.58510493827163</c:v>
                </c:pt>
                <c:pt idx="1418">
                  <c:v>451.33510493827163</c:v>
                </c:pt>
                <c:pt idx="1419">
                  <c:v>450.33510493827163</c:v>
                </c:pt>
                <c:pt idx="1420">
                  <c:v>449.58510493827163</c:v>
                </c:pt>
                <c:pt idx="1421">
                  <c:v>447.83510493827163</c:v>
                </c:pt>
                <c:pt idx="1422">
                  <c:v>447.33510493827163</c:v>
                </c:pt>
                <c:pt idx="1423">
                  <c:v>449.63510493827164</c:v>
                </c:pt>
                <c:pt idx="1424">
                  <c:v>451.73510493827166</c:v>
                </c:pt>
                <c:pt idx="1425">
                  <c:v>456.23510493827166</c:v>
                </c:pt>
                <c:pt idx="1426">
                  <c:v>455.23510493827166</c:v>
                </c:pt>
                <c:pt idx="1427">
                  <c:v>454.48510493827166</c:v>
                </c:pt>
                <c:pt idx="1428">
                  <c:v>449.48510493827166</c:v>
                </c:pt>
                <c:pt idx="1429">
                  <c:v>448.23510493827166</c:v>
                </c:pt>
                <c:pt idx="1430">
                  <c:v>459.78510493827167</c:v>
                </c:pt>
                <c:pt idx="1431">
                  <c:v>459.53510493827167</c:v>
                </c:pt>
                <c:pt idx="1432">
                  <c:v>458.03510493827167</c:v>
                </c:pt>
                <c:pt idx="1433">
                  <c:v>456.53510493827167</c:v>
                </c:pt>
                <c:pt idx="1434">
                  <c:v>453.53510493827167</c:v>
                </c:pt>
                <c:pt idx="1435">
                  <c:v>454.33510493827168</c:v>
                </c:pt>
                <c:pt idx="1436">
                  <c:v>453.83510493827168</c:v>
                </c:pt>
                <c:pt idx="1437">
                  <c:v>463.43510493827171</c:v>
                </c:pt>
                <c:pt idx="1438">
                  <c:v>466.03510493827173</c:v>
                </c:pt>
                <c:pt idx="1439">
                  <c:v>463.28510493827173</c:v>
                </c:pt>
                <c:pt idx="1440">
                  <c:v>461.28510493827173</c:v>
                </c:pt>
                <c:pt idx="1441">
                  <c:v>460.28510493827173</c:v>
                </c:pt>
                <c:pt idx="1442">
                  <c:v>459.28510493827173</c:v>
                </c:pt>
                <c:pt idx="1443">
                  <c:v>458.28510493827173</c:v>
                </c:pt>
                <c:pt idx="1444">
                  <c:v>457.28510493827173</c:v>
                </c:pt>
                <c:pt idx="1445">
                  <c:v>476.48510493827172</c:v>
                </c:pt>
                <c:pt idx="1446">
                  <c:v>475.23510493827172</c:v>
                </c:pt>
                <c:pt idx="1447">
                  <c:v>474.23510493827172</c:v>
                </c:pt>
                <c:pt idx="1448">
                  <c:v>481.73510493827172</c:v>
                </c:pt>
                <c:pt idx="1449">
                  <c:v>489.23510493827172</c:v>
                </c:pt>
                <c:pt idx="1450">
                  <c:v>488.48510493827172</c:v>
                </c:pt>
                <c:pt idx="1451">
                  <c:v>508.8851049382717</c:v>
                </c:pt>
                <c:pt idx="1452">
                  <c:v>533.88510493827175</c:v>
                </c:pt>
                <c:pt idx="1453">
                  <c:v>534.38510493827175</c:v>
                </c:pt>
                <c:pt idx="1454">
                  <c:v>534.93510493827171</c:v>
                </c:pt>
                <c:pt idx="1455">
                  <c:v>528.93510493827171</c:v>
                </c:pt>
                <c:pt idx="1456">
                  <c:v>526.93510493827171</c:v>
                </c:pt>
                <c:pt idx="1457">
                  <c:v>526.43510493827171</c:v>
                </c:pt>
                <c:pt idx="1458">
                  <c:v>526.18510493827171</c:v>
                </c:pt>
                <c:pt idx="1459">
                  <c:v>527.13510493827175</c:v>
                </c:pt>
                <c:pt idx="1460">
                  <c:v>526.63510493827175</c:v>
                </c:pt>
                <c:pt idx="1461">
                  <c:v>516.63510493827175</c:v>
                </c:pt>
                <c:pt idx="1462">
                  <c:v>516.38510493827175</c:v>
                </c:pt>
                <c:pt idx="1463">
                  <c:v>511.38510493827175</c:v>
                </c:pt>
                <c:pt idx="1464">
                  <c:v>509.38510493827175</c:v>
                </c:pt>
                <c:pt idx="1465">
                  <c:v>514.13510493827175</c:v>
                </c:pt>
                <c:pt idx="1466">
                  <c:v>515.78510493827173</c:v>
                </c:pt>
                <c:pt idx="1467">
                  <c:v>515.03510493827173</c:v>
                </c:pt>
                <c:pt idx="1468">
                  <c:v>512.03510493827173</c:v>
                </c:pt>
                <c:pt idx="1469">
                  <c:v>510.03510493827173</c:v>
                </c:pt>
                <c:pt idx="1470">
                  <c:v>508.78510493827173</c:v>
                </c:pt>
                <c:pt idx="1471">
                  <c:v>506.28510493827173</c:v>
                </c:pt>
                <c:pt idx="1472">
                  <c:v>505.78510493827173</c:v>
                </c:pt>
                <c:pt idx="1473">
                  <c:v>504.78510493827173</c:v>
                </c:pt>
                <c:pt idx="1474">
                  <c:v>501.78510493827173</c:v>
                </c:pt>
                <c:pt idx="1475">
                  <c:v>499.78510493827173</c:v>
                </c:pt>
                <c:pt idx="1476">
                  <c:v>495.28510493827173</c:v>
                </c:pt>
                <c:pt idx="1477">
                  <c:v>499.03510493827173</c:v>
                </c:pt>
                <c:pt idx="1478">
                  <c:v>498.78510493827173</c:v>
                </c:pt>
                <c:pt idx="1479">
                  <c:v>498.28510493827173</c:v>
                </c:pt>
                <c:pt idx="1480">
                  <c:v>496.28510493827173</c:v>
                </c:pt>
                <c:pt idx="1481">
                  <c:v>495.78510493827173</c:v>
                </c:pt>
                <c:pt idx="1482">
                  <c:v>495.28510493827173</c:v>
                </c:pt>
                <c:pt idx="1483">
                  <c:v>495.03510493827173</c:v>
                </c:pt>
                <c:pt idx="1484">
                  <c:v>494.78510493827173</c:v>
                </c:pt>
                <c:pt idx="1485">
                  <c:v>494.28510493827173</c:v>
                </c:pt>
                <c:pt idx="1486">
                  <c:v>493.78510493827173</c:v>
                </c:pt>
                <c:pt idx="1487">
                  <c:v>485.78510493827173</c:v>
                </c:pt>
                <c:pt idx="1488">
                  <c:v>510.53510493827173</c:v>
                </c:pt>
                <c:pt idx="1489">
                  <c:v>509.28510493827173</c:v>
                </c:pt>
                <c:pt idx="1490">
                  <c:v>500.28510493827173</c:v>
                </c:pt>
                <c:pt idx="1491">
                  <c:v>499.78510493827173</c:v>
                </c:pt>
                <c:pt idx="1492">
                  <c:v>499.28510493827173</c:v>
                </c:pt>
                <c:pt idx="1493">
                  <c:v>494.28510493827173</c:v>
                </c:pt>
                <c:pt idx="1494">
                  <c:v>508.28510493827173</c:v>
                </c:pt>
                <c:pt idx="1495">
                  <c:v>510.91010493827173</c:v>
                </c:pt>
                <c:pt idx="1496">
                  <c:v>509.41010493827173</c:v>
                </c:pt>
                <c:pt idx="1497">
                  <c:v>507.91010493827173</c:v>
                </c:pt>
                <c:pt idx="1498">
                  <c:v>505.91010493827173</c:v>
                </c:pt>
                <c:pt idx="1499">
                  <c:v>507.91010493827173</c:v>
                </c:pt>
                <c:pt idx="1500">
                  <c:v>505.91010493827173</c:v>
                </c:pt>
                <c:pt idx="1501">
                  <c:v>505.41010493827173</c:v>
                </c:pt>
                <c:pt idx="1502">
                  <c:v>504.91010493827173</c:v>
                </c:pt>
                <c:pt idx="1503">
                  <c:v>507.91010493827173</c:v>
                </c:pt>
                <c:pt idx="1504">
                  <c:v>511.31010493827171</c:v>
                </c:pt>
                <c:pt idx="1505">
                  <c:v>510.81010493827171</c:v>
                </c:pt>
                <c:pt idx="1506">
                  <c:v>509.81010493827171</c:v>
                </c:pt>
                <c:pt idx="1507">
                  <c:v>508.81010493827171</c:v>
                </c:pt>
                <c:pt idx="1508">
                  <c:v>508.56010493827171</c:v>
                </c:pt>
                <c:pt idx="1509">
                  <c:v>503.56010493827171</c:v>
                </c:pt>
                <c:pt idx="1510">
                  <c:v>502.06010493827171</c:v>
                </c:pt>
                <c:pt idx="1511">
                  <c:v>501.56010493827171</c:v>
                </c:pt>
                <c:pt idx="1512">
                  <c:v>503.56010493827171</c:v>
                </c:pt>
                <c:pt idx="1513">
                  <c:v>501.56010493827171</c:v>
                </c:pt>
                <c:pt idx="1514">
                  <c:v>499.81010493827171</c:v>
                </c:pt>
                <c:pt idx="1515">
                  <c:v>519.41010493827173</c:v>
                </c:pt>
                <c:pt idx="1516">
                  <c:v>522.86010493827177</c:v>
                </c:pt>
                <c:pt idx="1517">
                  <c:v>521.86010493827177</c:v>
                </c:pt>
                <c:pt idx="1518">
                  <c:v>520.61010493827177</c:v>
                </c:pt>
                <c:pt idx="1519">
                  <c:v>519.36010493827177</c:v>
                </c:pt>
                <c:pt idx="1520">
                  <c:v>526.26010493827175</c:v>
                </c:pt>
                <c:pt idx="1521">
                  <c:v>525.76010493827175</c:v>
                </c:pt>
                <c:pt idx="1522">
                  <c:v>524.26010493827175</c:v>
                </c:pt>
                <c:pt idx="1523">
                  <c:v>522.76010493827175</c:v>
                </c:pt>
                <c:pt idx="1524">
                  <c:v>519.01010493827175</c:v>
                </c:pt>
                <c:pt idx="1525">
                  <c:v>527.81010493827171</c:v>
                </c:pt>
                <c:pt idx="1526">
                  <c:v>527.56010493827171</c:v>
                </c:pt>
                <c:pt idx="1527">
                  <c:v>525.06010493827171</c:v>
                </c:pt>
                <c:pt idx="1528">
                  <c:v>524.06010493827171</c:v>
                </c:pt>
                <c:pt idx="1529">
                  <c:v>526.16010493827173</c:v>
                </c:pt>
                <c:pt idx="1530">
                  <c:v>542.41010493827173</c:v>
                </c:pt>
                <c:pt idx="1531">
                  <c:v>539.91010493827173</c:v>
                </c:pt>
                <c:pt idx="1532">
                  <c:v>538.16010493827173</c:v>
                </c:pt>
                <c:pt idx="1533">
                  <c:v>536.16010493827173</c:v>
                </c:pt>
                <c:pt idx="1534">
                  <c:v>545.53510493827173</c:v>
                </c:pt>
                <c:pt idx="1535">
                  <c:v>544.03510493827173</c:v>
                </c:pt>
                <c:pt idx="1536">
                  <c:v>570.28510493827173</c:v>
                </c:pt>
                <c:pt idx="1537">
                  <c:v>569.78510493827173</c:v>
                </c:pt>
                <c:pt idx="1538">
                  <c:v>566.03510493827173</c:v>
                </c:pt>
                <c:pt idx="1539">
                  <c:v>575.13510493827175</c:v>
                </c:pt>
                <c:pt idx="1540">
                  <c:v>582.26010493827175</c:v>
                </c:pt>
                <c:pt idx="1541">
                  <c:v>579.01010493827175</c:v>
                </c:pt>
                <c:pt idx="1542">
                  <c:v>578.01010493827175</c:v>
                </c:pt>
                <c:pt idx="1543">
                  <c:v>577.51010493827175</c:v>
                </c:pt>
                <c:pt idx="1544">
                  <c:v>577.01010493827175</c:v>
                </c:pt>
                <c:pt idx="1545">
                  <c:v>574.51010493827175</c:v>
                </c:pt>
                <c:pt idx="1546">
                  <c:v>574.01010493827175</c:v>
                </c:pt>
                <c:pt idx="1547">
                  <c:v>572.01010493827175</c:v>
                </c:pt>
                <c:pt idx="1548">
                  <c:v>570.26010493827175</c:v>
                </c:pt>
                <c:pt idx="1549">
                  <c:v>565.76010493827175</c:v>
                </c:pt>
                <c:pt idx="1550">
                  <c:v>564.76010493827175</c:v>
                </c:pt>
                <c:pt idx="1551">
                  <c:v>574.9601049382718</c:v>
                </c:pt>
                <c:pt idx="1552">
                  <c:v>573.2101049382718</c:v>
                </c:pt>
                <c:pt idx="1553">
                  <c:v>571.4601049382718</c:v>
                </c:pt>
                <c:pt idx="1554">
                  <c:v>569.4601049382718</c:v>
                </c:pt>
                <c:pt idx="1555">
                  <c:v>568.9601049382718</c:v>
                </c:pt>
                <c:pt idx="1556">
                  <c:v>567.9601049382718</c:v>
                </c:pt>
                <c:pt idx="1557">
                  <c:v>566.9601049382718</c:v>
                </c:pt>
                <c:pt idx="1558">
                  <c:v>565.7101049382718</c:v>
                </c:pt>
                <c:pt idx="1559">
                  <c:v>561.9601049382718</c:v>
                </c:pt>
                <c:pt idx="1560">
                  <c:v>560.7101049382718</c:v>
                </c:pt>
                <c:pt idx="1561">
                  <c:v>575.7101049382718</c:v>
                </c:pt>
                <c:pt idx="1562">
                  <c:v>581.7101049382718</c:v>
                </c:pt>
                <c:pt idx="1563">
                  <c:v>580.7101049382718</c:v>
                </c:pt>
                <c:pt idx="1564">
                  <c:v>576.9601049382718</c:v>
                </c:pt>
                <c:pt idx="1565">
                  <c:v>573.4601049382718</c:v>
                </c:pt>
                <c:pt idx="1566">
                  <c:v>571.9601049382718</c:v>
                </c:pt>
                <c:pt idx="1567">
                  <c:v>570.9601049382718</c:v>
                </c:pt>
                <c:pt idx="1568">
                  <c:v>569.2101049382718</c:v>
                </c:pt>
                <c:pt idx="1569">
                  <c:v>567.7101049382718</c:v>
                </c:pt>
                <c:pt idx="1570">
                  <c:v>565.4601049382718</c:v>
                </c:pt>
                <c:pt idx="1571">
                  <c:v>556.4601049382718</c:v>
                </c:pt>
                <c:pt idx="1572">
                  <c:v>555.9601049382718</c:v>
                </c:pt>
                <c:pt idx="1573">
                  <c:v>552.9601049382718</c:v>
                </c:pt>
                <c:pt idx="1574">
                  <c:v>547.9601049382718</c:v>
                </c:pt>
                <c:pt idx="1575">
                  <c:v>593.4601049382718</c:v>
                </c:pt>
                <c:pt idx="1576">
                  <c:v>591.9601049382718</c:v>
                </c:pt>
                <c:pt idx="1577">
                  <c:v>591.4601049382718</c:v>
                </c:pt>
                <c:pt idx="1578">
                  <c:v>597.16010493827184</c:v>
                </c:pt>
                <c:pt idx="1579">
                  <c:v>595.16010493827184</c:v>
                </c:pt>
                <c:pt idx="1580">
                  <c:v>594.91010493827184</c:v>
                </c:pt>
                <c:pt idx="1581">
                  <c:v>595.63510493827187</c:v>
                </c:pt>
                <c:pt idx="1582">
                  <c:v>591.63510493827187</c:v>
                </c:pt>
                <c:pt idx="1583">
                  <c:v>591.13510493827187</c:v>
                </c:pt>
                <c:pt idx="1584">
                  <c:v>590.13510493827187</c:v>
                </c:pt>
                <c:pt idx="1585">
                  <c:v>583.63510493827187</c:v>
                </c:pt>
                <c:pt idx="1586">
                  <c:v>582.88510493827187</c:v>
                </c:pt>
                <c:pt idx="1587">
                  <c:v>605.38510493827187</c:v>
                </c:pt>
                <c:pt idx="1588">
                  <c:v>608.08510493827191</c:v>
                </c:pt>
                <c:pt idx="1589">
                  <c:v>605.33510493827191</c:v>
                </c:pt>
                <c:pt idx="1590">
                  <c:v>604.58510493827191</c:v>
                </c:pt>
                <c:pt idx="1591">
                  <c:v>607.58510493827191</c:v>
                </c:pt>
                <c:pt idx="1592">
                  <c:v>600.33510493827191</c:v>
                </c:pt>
                <c:pt idx="1593">
                  <c:v>599.33510493827191</c:v>
                </c:pt>
                <c:pt idx="1594">
                  <c:v>597.33510493827191</c:v>
                </c:pt>
                <c:pt idx="1595">
                  <c:v>595.33510493827191</c:v>
                </c:pt>
                <c:pt idx="1596">
                  <c:v>623.46010493827191</c:v>
                </c:pt>
                <c:pt idx="1597">
                  <c:v>619.71010493827191</c:v>
                </c:pt>
                <c:pt idx="1598">
                  <c:v>616.21010493827191</c:v>
                </c:pt>
                <c:pt idx="1599">
                  <c:v>614.71010493827191</c:v>
                </c:pt>
                <c:pt idx="1600">
                  <c:v>626.21010493827191</c:v>
                </c:pt>
                <c:pt idx="1601">
                  <c:v>625.21010493827191</c:v>
                </c:pt>
                <c:pt idx="1602">
                  <c:v>623.21010493827191</c:v>
                </c:pt>
                <c:pt idx="1603">
                  <c:v>621.46010493827191</c:v>
                </c:pt>
                <c:pt idx="1604">
                  <c:v>689.71010493827191</c:v>
                </c:pt>
                <c:pt idx="1605">
                  <c:v>689.46010493827191</c:v>
                </c:pt>
                <c:pt idx="1606">
                  <c:v>687.71010493827191</c:v>
                </c:pt>
                <c:pt idx="1607">
                  <c:v>700.46010493827191</c:v>
                </c:pt>
                <c:pt idx="1608">
                  <c:v>699.71010493827191</c:v>
                </c:pt>
                <c:pt idx="1609">
                  <c:v>695.96010493827191</c:v>
                </c:pt>
                <c:pt idx="1610">
                  <c:v>701.71010493827191</c:v>
                </c:pt>
                <c:pt idx="1611">
                  <c:v>698.96010493827191</c:v>
                </c:pt>
                <c:pt idx="1612">
                  <c:v>710.96010493827191</c:v>
                </c:pt>
                <c:pt idx="1613">
                  <c:v>709.46010493827191</c:v>
                </c:pt>
                <c:pt idx="1614">
                  <c:v>709.21010493827191</c:v>
                </c:pt>
                <c:pt idx="1615">
                  <c:v>708.71010493827191</c:v>
                </c:pt>
                <c:pt idx="1616">
                  <c:v>705.71010493827191</c:v>
                </c:pt>
                <c:pt idx="1617">
                  <c:v>705.21010493827191</c:v>
                </c:pt>
                <c:pt idx="1618">
                  <c:v>704.46010493827191</c:v>
                </c:pt>
                <c:pt idx="1619">
                  <c:v>703.46010493827191</c:v>
                </c:pt>
                <c:pt idx="1620">
                  <c:v>702.96010493827191</c:v>
                </c:pt>
                <c:pt idx="1621">
                  <c:v>701.71010493827191</c:v>
                </c:pt>
                <c:pt idx="1622">
                  <c:v>701.21010493827191</c:v>
                </c:pt>
                <c:pt idx="1623">
                  <c:v>699.21010493827191</c:v>
                </c:pt>
                <c:pt idx="1624">
                  <c:v>698.21010493827191</c:v>
                </c:pt>
                <c:pt idx="1625">
                  <c:v>696.71010493827191</c:v>
                </c:pt>
                <c:pt idx="1626">
                  <c:v>694.46010493827191</c:v>
                </c:pt>
                <c:pt idx="1627">
                  <c:v>705.66010493827196</c:v>
                </c:pt>
                <c:pt idx="1628">
                  <c:v>700.66010493827196</c:v>
                </c:pt>
                <c:pt idx="1629">
                  <c:v>705.16010493827196</c:v>
                </c:pt>
                <c:pt idx="1630">
                  <c:v>704.66010493827196</c:v>
                </c:pt>
                <c:pt idx="1631">
                  <c:v>704.41010493827196</c:v>
                </c:pt>
                <c:pt idx="1632">
                  <c:v>704.16010493827196</c:v>
                </c:pt>
                <c:pt idx="1633">
                  <c:v>703.91010493827196</c:v>
                </c:pt>
                <c:pt idx="1634">
                  <c:v>696.91010493827196</c:v>
                </c:pt>
                <c:pt idx="1635">
                  <c:v>695.91010493827196</c:v>
                </c:pt>
                <c:pt idx="1636">
                  <c:v>695.41010493827196</c:v>
                </c:pt>
                <c:pt idx="1637">
                  <c:v>692.66010493827196</c:v>
                </c:pt>
                <c:pt idx="1638">
                  <c:v>691.91010493827196</c:v>
                </c:pt>
                <c:pt idx="1639">
                  <c:v>690.41010493827196</c:v>
                </c:pt>
                <c:pt idx="1640">
                  <c:v>689.41010493827196</c:v>
                </c:pt>
                <c:pt idx="1641">
                  <c:v>688.16010493827196</c:v>
                </c:pt>
                <c:pt idx="1642">
                  <c:v>686.91010493827196</c:v>
                </c:pt>
                <c:pt idx="1643">
                  <c:v>685.16010493827196</c:v>
                </c:pt>
                <c:pt idx="1644">
                  <c:v>675.16010493827196</c:v>
                </c:pt>
                <c:pt idx="1645">
                  <c:v>669.16010493827196</c:v>
                </c:pt>
                <c:pt idx="1646">
                  <c:v>668.66010493827196</c:v>
                </c:pt>
                <c:pt idx="1647">
                  <c:v>666.16010493827196</c:v>
                </c:pt>
                <c:pt idx="1648">
                  <c:v>669.91010493827196</c:v>
                </c:pt>
                <c:pt idx="1649">
                  <c:v>667.16010493827196</c:v>
                </c:pt>
                <c:pt idx="1650">
                  <c:v>664.41010493827196</c:v>
                </c:pt>
                <c:pt idx="1651">
                  <c:v>657.41010493827196</c:v>
                </c:pt>
                <c:pt idx="1652">
                  <c:v>652.66010493827196</c:v>
                </c:pt>
                <c:pt idx="1653">
                  <c:v>648.91010493827196</c:v>
                </c:pt>
                <c:pt idx="1654">
                  <c:v>648.16010493827196</c:v>
                </c:pt>
                <c:pt idx="1655">
                  <c:v>650.66010493827196</c:v>
                </c:pt>
                <c:pt idx="1656">
                  <c:v>647.66010493827196</c:v>
                </c:pt>
                <c:pt idx="1657">
                  <c:v>644.66010493827196</c:v>
                </c:pt>
                <c:pt idx="1658">
                  <c:v>644.41010493827196</c:v>
                </c:pt>
                <c:pt idx="1659">
                  <c:v>653.91010493827196</c:v>
                </c:pt>
                <c:pt idx="1660">
                  <c:v>655.18510493827193</c:v>
                </c:pt>
                <c:pt idx="1661">
                  <c:v>652.43510493827193</c:v>
                </c:pt>
                <c:pt idx="1662">
                  <c:v>648.68510493827193</c:v>
                </c:pt>
                <c:pt idx="1663">
                  <c:v>647.43510493827193</c:v>
                </c:pt>
                <c:pt idx="1664">
                  <c:v>644.68510493827193</c:v>
                </c:pt>
                <c:pt idx="1665">
                  <c:v>641.93510493827193</c:v>
                </c:pt>
                <c:pt idx="1666">
                  <c:v>638.43510493827193</c:v>
                </c:pt>
                <c:pt idx="1667">
                  <c:v>634.93510493827193</c:v>
                </c:pt>
                <c:pt idx="1668">
                  <c:v>634.68510493827193</c:v>
                </c:pt>
                <c:pt idx="1669">
                  <c:v>642.66010493827196</c:v>
                </c:pt>
                <c:pt idx="1670">
                  <c:v>641.91010493827196</c:v>
                </c:pt>
                <c:pt idx="1671">
                  <c:v>640.91010493827196</c:v>
                </c:pt>
                <c:pt idx="1672">
                  <c:v>634.91010493827196</c:v>
                </c:pt>
                <c:pt idx="1673">
                  <c:v>632.16010493827196</c:v>
                </c:pt>
                <c:pt idx="1674">
                  <c:v>631.16010493827196</c:v>
                </c:pt>
                <c:pt idx="1675">
                  <c:v>630.66010493827196</c:v>
                </c:pt>
                <c:pt idx="1676">
                  <c:v>630.16010493827196</c:v>
                </c:pt>
                <c:pt idx="1677">
                  <c:v>628.41010493827196</c:v>
                </c:pt>
                <c:pt idx="1678">
                  <c:v>628.16010493827196</c:v>
                </c:pt>
                <c:pt idx="1679">
                  <c:v>624.16010493827196</c:v>
                </c:pt>
                <c:pt idx="1680">
                  <c:v>622.16010493827196</c:v>
                </c:pt>
                <c:pt idx="1681">
                  <c:v>627.16010493827196</c:v>
                </c:pt>
                <c:pt idx="1682">
                  <c:v>623.16010493827196</c:v>
                </c:pt>
                <c:pt idx="1683">
                  <c:v>627.16010493827196</c:v>
                </c:pt>
                <c:pt idx="1684">
                  <c:v>624.41010493827196</c:v>
                </c:pt>
                <c:pt idx="1685">
                  <c:v>624.16010493827196</c:v>
                </c:pt>
                <c:pt idx="1686">
                  <c:v>623.91010493827196</c:v>
                </c:pt>
                <c:pt idx="1687">
                  <c:v>618.91010493827196</c:v>
                </c:pt>
                <c:pt idx="1688">
                  <c:v>617.16010493827196</c:v>
                </c:pt>
                <c:pt idx="1689">
                  <c:v>609.41010493827196</c:v>
                </c:pt>
                <c:pt idx="1690">
                  <c:v>606.41010493827196</c:v>
                </c:pt>
                <c:pt idx="1691">
                  <c:v>636.93510493827193</c:v>
                </c:pt>
                <c:pt idx="1692">
                  <c:v>641.33510493827191</c:v>
                </c:pt>
                <c:pt idx="1693">
                  <c:v>636.58510493827191</c:v>
                </c:pt>
                <c:pt idx="1694">
                  <c:v>647.46010493827191</c:v>
                </c:pt>
                <c:pt idx="1695">
                  <c:v>646.96010493827191</c:v>
                </c:pt>
                <c:pt idx="1696">
                  <c:v>654.83510493827191</c:v>
                </c:pt>
                <c:pt idx="1697">
                  <c:v>654.08510493827191</c:v>
                </c:pt>
                <c:pt idx="1698">
                  <c:v>655.78510493827196</c:v>
                </c:pt>
                <c:pt idx="1699">
                  <c:v>654.03510493827196</c:v>
                </c:pt>
                <c:pt idx="1700">
                  <c:v>652.28510493827196</c:v>
                </c:pt>
                <c:pt idx="1701">
                  <c:v>651.78510493827196</c:v>
                </c:pt>
                <c:pt idx="1702">
                  <c:v>651.28510493827196</c:v>
                </c:pt>
                <c:pt idx="1703">
                  <c:v>650.53510493827196</c:v>
                </c:pt>
                <c:pt idx="1704">
                  <c:v>647.78510493827196</c:v>
                </c:pt>
                <c:pt idx="1705">
                  <c:v>646.03510493827196</c:v>
                </c:pt>
                <c:pt idx="1706">
                  <c:v>641.03510493827196</c:v>
                </c:pt>
                <c:pt idx="1707">
                  <c:v>636.03510493827196</c:v>
                </c:pt>
                <c:pt idx="1708">
                  <c:v>627.28510493827196</c:v>
                </c:pt>
                <c:pt idx="1709">
                  <c:v>633.78510493827196</c:v>
                </c:pt>
                <c:pt idx="1710">
                  <c:v>631.53510493827196</c:v>
                </c:pt>
                <c:pt idx="1711">
                  <c:v>627.78510493827196</c:v>
                </c:pt>
                <c:pt idx="1712">
                  <c:v>624.78510493827196</c:v>
                </c:pt>
                <c:pt idx="1713">
                  <c:v>621.78510493827196</c:v>
                </c:pt>
                <c:pt idx="1714">
                  <c:v>632.235104938272</c:v>
                </c:pt>
                <c:pt idx="1715">
                  <c:v>640.672604938272</c:v>
                </c:pt>
                <c:pt idx="1716">
                  <c:v>638.672604938272</c:v>
                </c:pt>
                <c:pt idx="1717">
                  <c:v>633.422604938272</c:v>
                </c:pt>
                <c:pt idx="1718">
                  <c:v>631.922604938272</c:v>
                </c:pt>
                <c:pt idx="1719">
                  <c:v>630.672604938272</c:v>
                </c:pt>
                <c:pt idx="1720">
                  <c:v>635.172604938272</c:v>
                </c:pt>
                <c:pt idx="1721">
                  <c:v>632.672604938272</c:v>
                </c:pt>
                <c:pt idx="1722">
                  <c:v>631.922604938272</c:v>
                </c:pt>
                <c:pt idx="1723">
                  <c:v>630.172604938272</c:v>
                </c:pt>
                <c:pt idx="1724">
                  <c:v>628.172604938272</c:v>
                </c:pt>
                <c:pt idx="1725">
                  <c:v>626.172604938272</c:v>
                </c:pt>
                <c:pt idx="1726">
                  <c:v>623.922604938272</c:v>
                </c:pt>
                <c:pt idx="1727">
                  <c:v>621.172604938272</c:v>
                </c:pt>
                <c:pt idx="1728">
                  <c:v>618.422604938272</c:v>
                </c:pt>
                <c:pt idx="1729">
                  <c:v>615.422604938272</c:v>
                </c:pt>
                <c:pt idx="1730">
                  <c:v>610.922604938272</c:v>
                </c:pt>
                <c:pt idx="1731">
                  <c:v>606.422604938272</c:v>
                </c:pt>
                <c:pt idx="1732">
                  <c:v>598.922604938272</c:v>
                </c:pt>
                <c:pt idx="1733">
                  <c:v>596.172604938272</c:v>
                </c:pt>
                <c:pt idx="1734">
                  <c:v>666.172604938272</c:v>
                </c:pt>
                <c:pt idx="1735">
                  <c:v>664.172604938272</c:v>
                </c:pt>
                <c:pt idx="1736">
                  <c:v>659.172604938272</c:v>
                </c:pt>
                <c:pt idx="1737">
                  <c:v>650.422604938272</c:v>
                </c:pt>
                <c:pt idx="1738">
                  <c:v>648.922604938272</c:v>
                </c:pt>
                <c:pt idx="1739">
                  <c:v>646.172604938272</c:v>
                </c:pt>
                <c:pt idx="1740">
                  <c:v>645.172604938272</c:v>
                </c:pt>
                <c:pt idx="1741">
                  <c:v>642.422604938272</c:v>
                </c:pt>
                <c:pt idx="1742">
                  <c:v>639.672604938272</c:v>
                </c:pt>
                <c:pt idx="1743">
                  <c:v>634.672604938272</c:v>
                </c:pt>
                <c:pt idx="1744">
                  <c:v>630.922604938272</c:v>
                </c:pt>
                <c:pt idx="1745">
                  <c:v>628.922604938272</c:v>
                </c:pt>
                <c:pt idx="1746">
                  <c:v>627.672604938272</c:v>
                </c:pt>
                <c:pt idx="1747">
                  <c:v>659.172604938272</c:v>
                </c:pt>
                <c:pt idx="1748">
                  <c:v>685.047604938272</c:v>
                </c:pt>
                <c:pt idx="1749">
                  <c:v>683.797604938272</c:v>
                </c:pt>
                <c:pt idx="1750">
                  <c:v>688.99760493827205</c:v>
                </c:pt>
                <c:pt idx="1751">
                  <c:v>688.49760493827205</c:v>
                </c:pt>
                <c:pt idx="1752">
                  <c:v>682.74760493827205</c:v>
                </c:pt>
                <c:pt idx="1753">
                  <c:v>682.24760493827205</c:v>
                </c:pt>
                <c:pt idx="1754">
                  <c:v>683.99760493827205</c:v>
                </c:pt>
                <c:pt idx="1755">
                  <c:v>683.49760493827205</c:v>
                </c:pt>
                <c:pt idx="1756">
                  <c:v>691.49760493827205</c:v>
                </c:pt>
                <c:pt idx="1757">
                  <c:v>695.24760493827205</c:v>
                </c:pt>
                <c:pt idx="1758">
                  <c:v>693.74760493827205</c:v>
                </c:pt>
                <c:pt idx="1759">
                  <c:v>696.18510493827205</c:v>
                </c:pt>
                <c:pt idx="1760">
                  <c:v>686.93510493827205</c:v>
                </c:pt>
                <c:pt idx="1761">
                  <c:v>685.68510493827205</c:v>
                </c:pt>
                <c:pt idx="1762">
                  <c:v>684.93510493827205</c:v>
                </c:pt>
                <c:pt idx="1763">
                  <c:v>683.93510493827205</c:v>
                </c:pt>
                <c:pt idx="1764">
                  <c:v>696.43510493827205</c:v>
                </c:pt>
                <c:pt idx="1765">
                  <c:v>694.43510493827205</c:v>
                </c:pt>
                <c:pt idx="1766">
                  <c:v>703.43510493827205</c:v>
                </c:pt>
                <c:pt idx="1767">
                  <c:v>701.68510493827205</c:v>
                </c:pt>
                <c:pt idx="1768">
                  <c:v>702.99760493827205</c:v>
                </c:pt>
                <c:pt idx="1769">
                  <c:v>704.297604938272</c:v>
                </c:pt>
                <c:pt idx="1770">
                  <c:v>701.047604938272</c:v>
                </c:pt>
                <c:pt idx="1771">
                  <c:v>700.047604938272</c:v>
                </c:pt>
                <c:pt idx="1772">
                  <c:v>699.047604938272</c:v>
                </c:pt>
                <c:pt idx="1773">
                  <c:v>694.047604938272</c:v>
                </c:pt>
                <c:pt idx="1774">
                  <c:v>692.047604938272</c:v>
                </c:pt>
                <c:pt idx="1775">
                  <c:v>691.797604938272</c:v>
                </c:pt>
                <c:pt idx="1776">
                  <c:v>689.797604938272</c:v>
                </c:pt>
                <c:pt idx="1777">
                  <c:v>688.047604938272</c:v>
                </c:pt>
                <c:pt idx="1778">
                  <c:v>686.297604938272</c:v>
                </c:pt>
                <c:pt idx="1779">
                  <c:v>684.047604938272</c:v>
                </c:pt>
                <c:pt idx="1780">
                  <c:v>683.547604938272</c:v>
                </c:pt>
                <c:pt idx="1781">
                  <c:v>687.672604938272</c:v>
                </c:pt>
                <c:pt idx="1782">
                  <c:v>686.422604938272</c:v>
                </c:pt>
                <c:pt idx="1783">
                  <c:v>682.672604938272</c:v>
                </c:pt>
                <c:pt idx="1784">
                  <c:v>679.672604938272</c:v>
                </c:pt>
                <c:pt idx="1785">
                  <c:v>672.672604938272</c:v>
                </c:pt>
                <c:pt idx="1786">
                  <c:v>681.37260493827205</c:v>
                </c:pt>
                <c:pt idx="1787">
                  <c:v>680.37260493827205</c:v>
                </c:pt>
                <c:pt idx="1788">
                  <c:v>678.12260493827205</c:v>
                </c:pt>
                <c:pt idx="1789">
                  <c:v>676.87260493827205</c:v>
                </c:pt>
                <c:pt idx="1790">
                  <c:v>690.37260493827205</c:v>
                </c:pt>
                <c:pt idx="1791">
                  <c:v>686.12260493827205</c:v>
                </c:pt>
                <c:pt idx="1792">
                  <c:v>696.62260493827205</c:v>
                </c:pt>
                <c:pt idx="1793">
                  <c:v>701.27260493827202</c:v>
                </c:pt>
                <c:pt idx="1794">
                  <c:v>695.02260493827202</c:v>
                </c:pt>
                <c:pt idx="1795">
                  <c:v>691.27260493827202</c:v>
                </c:pt>
                <c:pt idx="1796">
                  <c:v>709.27260493827202</c:v>
                </c:pt>
                <c:pt idx="1797">
                  <c:v>708.52260493827202</c:v>
                </c:pt>
                <c:pt idx="1798">
                  <c:v>705.77260493827202</c:v>
                </c:pt>
                <c:pt idx="1799">
                  <c:v>703.02260493827202</c:v>
                </c:pt>
                <c:pt idx="1800">
                  <c:v>702.27260493827202</c:v>
                </c:pt>
                <c:pt idx="1801">
                  <c:v>724.77260493827202</c:v>
                </c:pt>
                <c:pt idx="1802">
                  <c:v>724.27260493827202</c:v>
                </c:pt>
                <c:pt idx="1803">
                  <c:v>722.02260493827202</c:v>
                </c:pt>
                <c:pt idx="1804">
                  <c:v>719.27260493827202</c:v>
                </c:pt>
                <c:pt idx="1805">
                  <c:v>717.27260493827202</c:v>
                </c:pt>
                <c:pt idx="1806">
                  <c:v>714.27260493827202</c:v>
                </c:pt>
                <c:pt idx="1807">
                  <c:v>708.52260493827202</c:v>
                </c:pt>
                <c:pt idx="1808">
                  <c:v>705.52260493827202</c:v>
                </c:pt>
                <c:pt idx="1809">
                  <c:v>706.672604938272</c:v>
                </c:pt>
                <c:pt idx="1810">
                  <c:v>698.672604938272</c:v>
                </c:pt>
                <c:pt idx="1811">
                  <c:v>698.172604938272</c:v>
                </c:pt>
                <c:pt idx="1812">
                  <c:v>691.172604938272</c:v>
                </c:pt>
                <c:pt idx="1813">
                  <c:v>690.922604938272</c:v>
                </c:pt>
                <c:pt idx="1814">
                  <c:v>681.922604938272</c:v>
                </c:pt>
                <c:pt idx="1815">
                  <c:v>678.172604938272</c:v>
                </c:pt>
                <c:pt idx="1816">
                  <c:v>674.172604938272</c:v>
                </c:pt>
                <c:pt idx="1817">
                  <c:v>669.172604938272</c:v>
                </c:pt>
                <c:pt idx="1818">
                  <c:v>668.422604938272</c:v>
                </c:pt>
                <c:pt idx="1819">
                  <c:v>667.672604938272</c:v>
                </c:pt>
                <c:pt idx="1820">
                  <c:v>666.672604938272</c:v>
                </c:pt>
                <c:pt idx="1821">
                  <c:v>665.172604938272</c:v>
                </c:pt>
                <c:pt idx="1822">
                  <c:v>668.77260493827202</c:v>
                </c:pt>
                <c:pt idx="1823">
                  <c:v>668.52260493827202</c:v>
                </c:pt>
                <c:pt idx="1824">
                  <c:v>667.52260493827202</c:v>
                </c:pt>
                <c:pt idx="1825">
                  <c:v>664.52260493827202</c:v>
                </c:pt>
                <c:pt idx="1826">
                  <c:v>661.77260493827202</c:v>
                </c:pt>
                <c:pt idx="1827">
                  <c:v>653.77260493827202</c:v>
                </c:pt>
                <c:pt idx="1828">
                  <c:v>651.77260493827202</c:v>
                </c:pt>
                <c:pt idx="1829">
                  <c:v>647.77260493827202</c:v>
                </c:pt>
                <c:pt idx="1830">
                  <c:v>644.52260493827202</c:v>
                </c:pt>
                <c:pt idx="1831">
                  <c:v>658.52260493827202</c:v>
                </c:pt>
                <c:pt idx="1832">
                  <c:v>655.52260493827202</c:v>
                </c:pt>
                <c:pt idx="1833">
                  <c:v>654.52260493827202</c:v>
                </c:pt>
                <c:pt idx="1834">
                  <c:v>652.52260493827202</c:v>
                </c:pt>
                <c:pt idx="1835">
                  <c:v>651.52260493827202</c:v>
                </c:pt>
                <c:pt idx="1836">
                  <c:v>644.52260493827202</c:v>
                </c:pt>
                <c:pt idx="1837">
                  <c:v>641.52260493827202</c:v>
                </c:pt>
                <c:pt idx="1838">
                  <c:v>640.02260493827202</c:v>
                </c:pt>
                <c:pt idx="1839">
                  <c:v>638.52260493827202</c:v>
                </c:pt>
                <c:pt idx="1840">
                  <c:v>635.52260493827202</c:v>
                </c:pt>
                <c:pt idx="1841">
                  <c:v>635.02260493827202</c:v>
                </c:pt>
                <c:pt idx="1842">
                  <c:v>625.27260493827202</c:v>
                </c:pt>
                <c:pt idx="1843">
                  <c:v>651.172604938272</c:v>
                </c:pt>
                <c:pt idx="1844">
                  <c:v>641.422604938272</c:v>
                </c:pt>
                <c:pt idx="1845">
                  <c:v>637.422604938272</c:v>
                </c:pt>
                <c:pt idx="1846">
                  <c:v>635.422604938272</c:v>
                </c:pt>
                <c:pt idx="1847">
                  <c:v>628.422604938272</c:v>
                </c:pt>
                <c:pt idx="1848">
                  <c:v>625.422604938272</c:v>
                </c:pt>
                <c:pt idx="1849">
                  <c:v>624.672604938272</c:v>
                </c:pt>
                <c:pt idx="1850">
                  <c:v>618.672604938272</c:v>
                </c:pt>
                <c:pt idx="1851">
                  <c:v>617.922604938272</c:v>
                </c:pt>
                <c:pt idx="1852">
                  <c:v>613.672604938272</c:v>
                </c:pt>
                <c:pt idx="1853">
                  <c:v>607.922604938272</c:v>
                </c:pt>
                <c:pt idx="1854">
                  <c:v>602.922604938272</c:v>
                </c:pt>
                <c:pt idx="1855">
                  <c:v>608.922604938272</c:v>
                </c:pt>
                <c:pt idx="1856">
                  <c:v>607.922604938272</c:v>
                </c:pt>
                <c:pt idx="1857">
                  <c:v>606.922604938272</c:v>
                </c:pt>
                <c:pt idx="1858">
                  <c:v>599.922604938272</c:v>
                </c:pt>
                <c:pt idx="1859">
                  <c:v>598.922604938272</c:v>
                </c:pt>
                <c:pt idx="1860">
                  <c:v>598.172604938272</c:v>
                </c:pt>
                <c:pt idx="1861">
                  <c:v>589.172604938272</c:v>
                </c:pt>
                <c:pt idx="1862">
                  <c:v>588.172604938272</c:v>
                </c:pt>
                <c:pt idx="1863">
                  <c:v>587.172604938272</c:v>
                </c:pt>
                <c:pt idx="1864">
                  <c:v>584.172604938272</c:v>
                </c:pt>
                <c:pt idx="1865">
                  <c:v>583.172604938272</c:v>
                </c:pt>
                <c:pt idx="1866">
                  <c:v>582.672604938272</c:v>
                </c:pt>
                <c:pt idx="1867">
                  <c:v>581.172604938272</c:v>
                </c:pt>
                <c:pt idx="1868">
                  <c:v>578.172604938272</c:v>
                </c:pt>
                <c:pt idx="1869">
                  <c:v>577.422604938272</c:v>
                </c:pt>
                <c:pt idx="1870">
                  <c:v>575.672604938272</c:v>
                </c:pt>
                <c:pt idx="1871">
                  <c:v>570.922604938272</c:v>
                </c:pt>
                <c:pt idx="1872">
                  <c:v>564.922604938272</c:v>
                </c:pt>
                <c:pt idx="1873">
                  <c:v>563.172604938272</c:v>
                </c:pt>
                <c:pt idx="1874">
                  <c:v>562.922604938272</c:v>
                </c:pt>
                <c:pt idx="1875">
                  <c:v>568.87260493827205</c:v>
                </c:pt>
                <c:pt idx="1876">
                  <c:v>562.87260493827205</c:v>
                </c:pt>
                <c:pt idx="1877">
                  <c:v>560.87260493827205</c:v>
                </c:pt>
                <c:pt idx="1878">
                  <c:v>555.87260493827205</c:v>
                </c:pt>
                <c:pt idx="1879">
                  <c:v>552.12260493827205</c:v>
                </c:pt>
                <c:pt idx="1880">
                  <c:v>570.12260493827205</c:v>
                </c:pt>
                <c:pt idx="1881">
                  <c:v>583.28510493827207</c:v>
                </c:pt>
                <c:pt idx="1882">
                  <c:v>583.03510493827207</c:v>
                </c:pt>
                <c:pt idx="1883">
                  <c:v>585.83510493827202</c:v>
                </c:pt>
                <c:pt idx="1884">
                  <c:v>581.33510493827202</c:v>
                </c:pt>
                <c:pt idx="1885">
                  <c:v>610.13510493827198</c:v>
                </c:pt>
                <c:pt idx="1886">
                  <c:v>609.38510493827198</c:v>
                </c:pt>
                <c:pt idx="1887">
                  <c:v>641.110104938272</c:v>
                </c:pt>
                <c:pt idx="1888">
                  <c:v>632.360104938272</c:v>
                </c:pt>
                <c:pt idx="1889">
                  <c:v>632.110104938272</c:v>
                </c:pt>
                <c:pt idx="1890">
                  <c:v>627.860104938272</c:v>
                </c:pt>
                <c:pt idx="1891">
                  <c:v>623.610104938272</c:v>
                </c:pt>
                <c:pt idx="1892">
                  <c:v>617.610104938272</c:v>
                </c:pt>
                <c:pt idx="1893">
                  <c:v>625.610104938272</c:v>
                </c:pt>
                <c:pt idx="1894">
                  <c:v>621.610104938272</c:v>
                </c:pt>
                <c:pt idx="1895">
                  <c:v>629.41010493827196</c:v>
                </c:pt>
                <c:pt idx="1896">
                  <c:v>627.66010493827196</c:v>
                </c:pt>
                <c:pt idx="1897">
                  <c:v>625.91010493827196</c:v>
                </c:pt>
                <c:pt idx="1898">
                  <c:v>625.41010493827196</c:v>
                </c:pt>
                <c:pt idx="1899">
                  <c:v>624.41010493827196</c:v>
                </c:pt>
                <c:pt idx="1900">
                  <c:v>632.66010493827196</c:v>
                </c:pt>
                <c:pt idx="1901">
                  <c:v>629.91010493827196</c:v>
                </c:pt>
                <c:pt idx="1902">
                  <c:v>629.41010493827196</c:v>
                </c:pt>
                <c:pt idx="1903">
                  <c:v>628.91010493827196</c:v>
                </c:pt>
                <c:pt idx="1904">
                  <c:v>632.91010493827196</c:v>
                </c:pt>
                <c:pt idx="1905">
                  <c:v>631.91010493827196</c:v>
                </c:pt>
                <c:pt idx="1906">
                  <c:v>630.91010493827196</c:v>
                </c:pt>
                <c:pt idx="1907">
                  <c:v>630.66010493827196</c:v>
                </c:pt>
                <c:pt idx="1908">
                  <c:v>630.16010493827196</c:v>
                </c:pt>
                <c:pt idx="1909">
                  <c:v>629.66010493827196</c:v>
                </c:pt>
                <c:pt idx="1910">
                  <c:v>628.66010493827196</c:v>
                </c:pt>
                <c:pt idx="1911">
                  <c:v>625.66010493827196</c:v>
                </c:pt>
                <c:pt idx="1912">
                  <c:v>622.66010493827196</c:v>
                </c:pt>
                <c:pt idx="1913">
                  <c:v>617.66010493827196</c:v>
                </c:pt>
                <c:pt idx="1914">
                  <c:v>612.66010493827196</c:v>
                </c:pt>
                <c:pt idx="1915">
                  <c:v>625.33510493827191</c:v>
                </c:pt>
                <c:pt idx="1916">
                  <c:v>622.33510493827191</c:v>
                </c:pt>
                <c:pt idx="1917">
                  <c:v>624.03510493827196</c:v>
                </c:pt>
                <c:pt idx="1918">
                  <c:v>618.03510493827196</c:v>
                </c:pt>
                <c:pt idx="1919">
                  <c:v>615.03510493827196</c:v>
                </c:pt>
                <c:pt idx="1920">
                  <c:v>607.03510493827196</c:v>
                </c:pt>
                <c:pt idx="1921">
                  <c:v>605.53510493827196</c:v>
                </c:pt>
                <c:pt idx="1922">
                  <c:v>604.03510493827196</c:v>
                </c:pt>
                <c:pt idx="1923">
                  <c:v>603.03510493827196</c:v>
                </c:pt>
                <c:pt idx="1924">
                  <c:v>600.03510493827196</c:v>
                </c:pt>
                <c:pt idx="1925">
                  <c:v>614.43510493827193</c:v>
                </c:pt>
                <c:pt idx="1926">
                  <c:v>606.43510493827193</c:v>
                </c:pt>
                <c:pt idx="1927">
                  <c:v>602.43510493827193</c:v>
                </c:pt>
                <c:pt idx="1928">
                  <c:v>601.43510493827193</c:v>
                </c:pt>
                <c:pt idx="1929">
                  <c:v>600.93510493827193</c:v>
                </c:pt>
                <c:pt idx="1930">
                  <c:v>601.98510493827189</c:v>
                </c:pt>
                <c:pt idx="1931">
                  <c:v>607.98510493827189</c:v>
                </c:pt>
                <c:pt idx="1932">
                  <c:v>609.18510493827193</c:v>
                </c:pt>
                <c:pt idx="1933">
                  <c:v>621.78510493827196</c:v>
                </c:pt>
                <c:pt idx="1934">
                  <c:v>619.28510493827196</c:v>
                </c:pt>
                <c:pt idx="1935">
                  <c:v>616.78510493827196</c:v>
                </c:pt>
                <c:pt idx="1936">
                  <c:v>615.03510493827196</c:v>
                </c:pt>
                <c:pt idx="1937">
                  <c:v>629.43510493827193</c:v>
                </c:pt>
                <c:pt idx="1938">
                  <c:v>641.68510493827193</c:v>
                </c:pt>
                <c:pt idx="1939">
                  <c:v>640.18510493827193</c:v>
                </c:pt>
                <c:pt idx="1940">
                  <c:v>630.93510493827193</c:v>
                </c:pt>
                <c:pt idx="1941">
                  <c:v>624.93510493827193</c:v>
                </c:pt>
                <c:pt idx="1942">
                  <c:v>623.18510493827193</c:v>
                </c:pt>
                <c:pt idx="1943">
                  <c:v>622.68510493827193</c:v>
                </c:pt>
                <c:pt idx="1944">
                  <c:v>620.68510493827193</c:v>
                </c:pt>
                <c:pt idx="1945">
                  <c:v>613.68510493827193</c:v>
                </c:pt>
                <c:pt idx="1946">
                  <c:v>605.43510493827193</c:v>
                </c:pt>
                <c:pt idx="1947">
                  <c:v>603.68510493827193</c:v>
                </c:pt>
                <c:pt idx="1948">
                  <c:v>610.28510493827196</c:v>
                </c:pt>
                <c:pt idx="1949">
                  <c:v>606.78510493827196</c:v>
                </c:pt>
                <c:pt idx="1950">
                  <c:v>626.78510493827196</c:v>
                </c:pt>
                <c:pt idx="1951">
                  <c:v>635.03510493827196</c:v>
                </c:pt>
                <c:pt idx="1952">
                  <c:v>633.28510493827196</c:v>
                </c:pt>
                <c:pt idx="1953">
                  <c:v>783.28510493827196</c:v>
                </c:pt>
                <c:pt idx="1954">
                  <c:v>798.485104938272</c:v>
                </c:pt>
                <c:pt idx="1955">
                  <c:v>797.485104938272</c:v>
                </c:pt>
                <c:pt idx="1956">
                  <c:v>793.735104938272</c:v>
                </c:pt>
                <c:pt idx="1957">
                  <c:v>804.93510493827205</c:v>
                </c:pt>
                <c:pt idx="1958">
                  <c:v>803.18510493827205</c:v>
                </c:pt>
                <c:pt idx="1959">
                  <c:v>800.18510493827205</c:v>
                </c:pt>
                <c:pt idx="1960">
                  <c:v>797.43510493827205</c:v>
                </c:pt>
                <c:pt idx="1961">
                  <c:v>796.18510493827205</c:v>
                </c:pt>
                <c:pt idx="1962">
                  <c:v>795.18510493827205</c:v>
                </c:pt>
                <c:pt idx="1963">
                  <c:v>790.18510493827205</c:v>
                </c:pt>
                <c:pt idx="1964">
                  <c:v>785.18510493827205</c:v>
                </c:pt>
                <c:pt idx="1965">
                  <c:v>781.43510493827205</c:v>
                </c:pt>
                <c:pt idx="1966">
                  <c:v>797.03510493827207</c:v>
                </c:pt>
                <c:pt idx="1967">
                  <c:v>795.78510493827207</c:v>
                </c:pt>
                <c:pt idx="1968">
                  <c:v>790.78510493827207</c:v>
                </c:pt>
                <c:pt idx="1969">
                  <c:v>788.78510493827207</c:v>
                </c:pt>
                <c:pt idx="1970">
                  <c:v>787.78510493827207</c:v>
                </c:pt>
                <c:pt idx="1971">
                  <c:v>786.78510493827207</c:v>
                </c:pt>
                <c:pt idx="1972">
                  <c:v>791.78510493827207</c:v>
                </c:pt>
                <c:pt idx="1973">
                  <c:v>788.78510493827207</c:v>
                </c:pt>
                <c:pt idx="1974">
                  <c:v>787.53510493827207</c:v>
                </c:pt>
                <c:pt idx="1975">
                  <c:v>790.28510493827207</c:v>
                </c:pt>
                <c:pt idx="1976">
                  <c:v>786.03510493827207</c:v>
                </c:pt>
                <c:pt idx="1977">
                  <c:v>801.23510493827212</c:v>
                </c:pt>
                <c:pt idx="1978">
                  <c:v>800.23510493827212</c:v>
                </c:pt>
                <c:pt idx="1979">
                  <c:v>828.67260493827212</c:v>
                </c:pt>
                <c:pt idx="1980">
                  <c:v>826.42260493827212</c:v>
                </c:pt>
                <c:pt idx="1981">
                  <c:v>825.17260493827212</c:v>
                </c:pt>
                <c:pt idx="1982">
                  <c:v>831.17260493827212</c:v>
                </c:pt>
                <c:pt idx="1983">
                  <c:v>860.23510493827212</c:v>
                </c:pt>
                <c:pt idx="1984">
                  <c:v>858.23510493827212</c:v>
                </c:pt>
                <c:pt idx="1985">
                  <c:v>854.48510493827212</c:v>
                </c:pt>
                <c:pt idx="1986">
                  <c:v>851.48510493827212</c:v>
                </c:pt>
                <c:pt idx="1987">
                  <c:v>903.98510493827212</c:v>
                </c:pt>
                <c:pt idx="1988">
                  <c:v>911.48510493827212</c:v>
                </c:pt>
                <c:pt idx="1989">
                  <c:v>913.48510493827212</c:v>
                </c:pt>
                <c:pt idx="1990">
                  <c:v>913.23510493827212</c:v>
                </c:pt>
                <c:pt idx="1991">
                  <c:v>912.98510493827212</c:v>
                </c:pt>
                <c:pt idx="1992">
                  <c:v>912.73510493827212</c:v>
                </c:pt>
                <c:pt idx="1993">
                  <c:v>903.48510493827212</c:v>
                </c:pt>
                <c:pt idx="1994">
                  <c:v>910.98510493827212</c:v>
                </c:pt>
                <c:pt idx="1995">
                  <c:v>907.98510493827212</c:v>
                </c:pt>
                <c:pt idx="1996">
                  <c:v>912.29760493827212</c:v>
                </c:pt>
                <c:pt idx="1997">
                  <c:v>911.29760493827212</c:v>
                </c:pt>
                <c:pt idx="1998">
                  <c:v>907.79760493827212</c:v>
                </c:pt>
                <c:pt idx="1999">
                  <c:v>905.29760493827212</c:v>
                </c:pt>
                <c:pt idx="2000">
                  <c:v>903.29760493827212</c:v>
                </c:pt>
                <c:pt idx="2001">
                  <c:v>902.29760493827212</c:v>
                </c:pt>
                <c:pt idx="2002">
                  <c:v>901.29760493827212</c:v>
                </c:pt>
                <c:pt idx="2003">
                  <c:v>899.79760493827212</c:v>
                </c:pt>
                <c:pt idx="2004">
                  <c:v>896.79760493827212</c:v>
                </c:pt>
                <c:pt idx="2005">
                  <c:v>899.04760493827212</c:v>
                </c:pt>
                <c:pt idx="2006">
                  <c:v>909.24760493827216</c:v>
                </c:pt>
                <c:pt idx="2007">
                  <c:v>913.27260493827214</c:v>
                </c:pt>
                <c:pt idx="2008">
                  <c:v>910.77260493827214</c:v>
                </c:pt>
                <c:pt idx="2009">
                  <c:v>908.27260493827214</c:v>
                </c:pt>
                <c:pt idx="2010">
                  <c:v>904.52260493827214</c:v>
                </c:pt>
                <c:pt idx="2011">
                  <c:v>903.52260493827214</c:v>
                </c:pt>
                <c:pt idx="2012">
                  <c:v>969.52260493827214</c:v>
                </c:pt>
                <c:pt idx="2013">
                  <c:v>968.27260493827214</c:v>
                </c:pt>
                <c:pt idx="2014">
                  <c:v>959.52260493827214</c:v>
                </c:pt>
                <c:pt idx="2015">
                  <c:v>955.52260493827214</c:v>
                </c:pt>
                <c:pt idx="2016">
                  <c:v>951.52260493827214</c:v>
                </c:pt>
                <c:pt idx="2017">
                  <c:v>945.52260493827214</c:v>
                </c:pt>
                <c:pt idx="2018">
                  <c:v>999.52260493827214</c:v>
                </c:pt>
                <c:pt idx="2019">
                  <c:v>993.52260493827214</c:v>
                </c:pt>
                <c:pt idx="2020">
                  <c:v>992.52260493827214</c:v>
                </c:pt>
                <c:pt idx="2021">
                  <c:v>991.02260493827214</c:v>
                </c:pt>
                <c:pt idx="2022">
                  <c:v>990.02260493827214</c:v>
                </c:pt>
                <c:pt idx="2023">
                  <c:v>989.52260493827214</c:v>
                </c:pt>
                <c:pt idx="2024">
                  <c:v>996.32260493827209</c:v>
                </c:pt>
                <c:pt idx="2025">
                  <c:v>998.02260493827214</c:v>
                </c:pt>
                <c:pt idx="2026">
                  <c:v>997.27260493827214</c:v>
                </c:pt>
                <c:pt idx="2027">
                  <c:v>994.27260493827214</c:v>
                </c:pt>
                <c:pt idx="2028">
                  <c:v>992.52260493827214</c:v>
                </c:pt>
                <c:pt idx="2029">
                  <c:v>988.77260493827214</c:v>
                </c:pt>
                <c:pt idx="2030">
                  <c:v>987.77260493827214</c:v>
                </c:pt>
                <c:pt idx="2031">
                  <c:v>987.27260493827214</c:v>
                </c:pt>
                <c:pt idx="2032">
                  <c:v>984.27260493827214</c:v>
                </c:pt>
                <c:pt idx="2033">
                  <c:v>981.27260493827214</c:v>
                </c:pt>
                <c:pt idx="2034">
                  <c:v>1002.2726049382721</c:v>
                </c:pt>
                <c:pt idx="2035">
                  <c:v>1006.2726049382721</c:v>
                </c:pt>
                <c:pt idx="2036">
                  <c:v>1003.0226049382721</c:v>
                </c:pt>
                <c:pt idx="2037">
                  <c:v>1002.5226049382721</c:v>
                </c:pt>
                <c:pt idx="2038">
                  <c:v>999.52260493827214</c:v>
                </c:pt>
                <c:pt idx="2039">
                  <c:v>1010.7226049382722</c:v>
                </c:pt>
                <c:pt idx="2040">
                  <c:v>1008.7226049382722</c:v>
                </c:pt>
                <c:pt idx="2041">
                  <c:v>1035.7226049382721</c:v>
                </c:pt>
                <c:pt idx="2042">
                  <c:v>1039.7226049382721</c:v>
                </c:pt>
                <c:pt idx="2043">
                  <c:v>1049.3476049382721</c:v>
                </c:pt>
                <c:pt idx="2044">
                  <c:v>1045.3476049382721</c:v>
                </c:pt>
                <c:pt idx="2045">
                  <c:v>1038.3476049382721</c:v>
                </c:pt>
                <c:pt idx="2046">
                  <c:v>1035.3476049382721</c:v>
                </c:pt>
                <c:pt idx="2047">
                  <c:v>1045.3476049382721</c:v>
                </c:pt>
                <c:pt idx="2048">
                  <c:v>1041.5976049382721</c:v>
                </c:pt>
                <c:pt idx="2049">
                  <c:v>1032.8476049382721</c:v>
                </c:pt>
                <c:pt idx="2050">
                  <c:v>1028.8476049382721</c:v>
                </c:pt>
                <c:pt idx="2051">
                  <c:v>1025.8476049382721</c:v>
                </c:pt>
                <c:pt idx="2052">
                  <c:v>1024.8476049382721</c:v>
                </c:pt>
                <c:pt idx="2053">
                  <c:v>1023.8476049382721</c:v>
                </c:pt>
                <c:pt idx="2054">
                  <c:v>1021.8476049382721</c:v>
                </c:pt>
                <c:pt idx="2055">
                  <c:v>1020.5976049382721</c:v>
                </c:pt>
                <c:pt idx="2056">
                  <c:v>1042.5976049382721</c:v>
                </c:pt>
                <c:pt idx="2057">
                  <c:v>1046.0476049382721</c:v>
                </c:pt>
                <c:pt idx="2058">
                  <c:v>1045.0476049382721</c:v>
                </c:pt>
                <c:pt idx="2059">
                  <c:v>1042.0476049382721</c:v>
                </c:pt>
                <c:pt idx="2060">
                  <c:v>1041.0476049382721</c:v>
                </c:pt>
                <c:pt idx="2061">
                  <c:v>1038.0476049382721</c:v>
                </c:pt>
                <c:pt idx="2062">
                  <c:v>1036.0476049382721</c:v>
                </c:pt>
                <c:pt idx="2063">
                  <c:v>1040.5476049382721</c:v>
                </c:pt>
                <c:pt idx="2064">
                  <c:v>1036.0476049382721</c:v>
                </c:pt>
                <c:pt idx="2065">
                  <c:v>1033.0476049382721</c:v>
                </c:pt>
                <c:pt idx="2066">
                  <c:v>1030.2976049382721</c:v>
                </c:pt>
                <c:pt idx="2067">
                  <c:v>1029.7976049382721</c:v>
                </c:pt>
                <c:pt idx="2068">
                  <c:v>1029.2976049382721</c:v>
                </c:pt>
                <c:pt idx="2069">
                  <c:v>1023.5476049382721</c:v>
                </c:pt>
                <c:pt idx="2070">
                  <c:v>1022.2976049382721</c:v>
                </c:pt>
                <c:pt idx="2071">
                  <c:v>1021.0476049382721</c:v>
                </c:pt>
                <c:pt idx="2072">
                  <c:v>1020.7976049382721</c:v>
                </c:pt>
                <c:pt idx="2073">
                  <c:v>1018.2976049382721</c:v>
                </c:pt>
                <c:pt idx="2074">
                  <c:v>1015.7976049382721</c:v>
                </c:pt>
                <c:pt idx="2075">
                  <c:v>1014.5476049382721</c:v>
                </c:pt>
                <c:pt idx="2076">
                  <c:v>1019.0976049382721</c:v>
                </c:pt>
                <c:pt idx="2077">
                  <c:v>1018.0976049382721</c:v>
                </c:pt>
                <c:pt idx="2078">
                  <c:v>1017.0976049382721</c:v>
                </c:pt>
                <c:pt idx="2079">
                  <c:v>1020.6976049382721</c:v>
                </c:pt>
                <c:pt idx="2080">
                  <c:v>1018.9476049382721</c:v>
                </c:pt>
                <c:pt idx="2081">
                  <c:v>1017.1976049382721</c:v>
                </c:pt>
                <c:pt idx="2082">
                  <c:v>1009.1976049382721</c:v>
                </c:pt>
                <c:pt idx="2083">
                  <c:v>1031.197604938272</c:v>
                </c:pt>
                <c:pt idx="2084">
                  <c:v>1029.947604938272</c:v>
                </c:pt>
                <c:pt idx="2085">
                  <c:v>1028.697604938272</c:v>
                </c:pt>
                <c:pt idx="2086">
                  <c:v>1034.9976049382719</c:v>
                </c:pt>
                <c:pt idx="2087">
                  <c:v>1037.397604938272</c:v>
                </c:pt>
                <c:pt idx="2088">
                  <c:v>1037.147604938272</c:v>
                </c:pt>
                <c:pt idx="2089">
                  <c:v>1034.147604938272</c:v>
                </c:pt>
                <c:pt idx="2090">
                  <c:v>1070.147604938272</c:v>
                </c:pt>
                <c:pt idx="2091">
                  <c:v>1066.147604938272</c:v>
                </c:pt>
                <c:pt idx="2092">
                  <c:v>1064.147604938272</c:v>
                </c:pt>
                <c:pt idx="2093">
                  <c:v>1073.7476049382719</c:v>
                </c:pt>
                <c:pt idx="2094">
                  <c:v>1093.2976049382719</c:v>
                </c:pt>
                <c:pt idx="2095">
                  <c:v>1096.0976049382718</c:v>
                </c:pt>
                <c:pt idx="2096">
                  <c:v>1094.8476049382718</c:v>
                </c:pt>
                <c:pt idx="2097">
                  <c:v>1093.0976049382718</c:v>
                </c:pt>
                <c:pt idx="2098">
                  <c:v>1099.0976049382718</c:v>
                </c:pt>
                <c:pt idx="2099">
                  <c:v>1093.3476049382718</c:v>
                </c:pt>
                <c:pt idx="2100">
                  <c:v>1111.3476049382718</c:v>
                </c:pt>
                <c:pt idx="2101">
                  <c:v>1109.3476049382718</c:v>
                </c:pt>
                <c:pt idx="2102">
                  <c:v>1117.1476049382718</c:v>
                </c:pt>
                <c:pt idx="2103">
                  <c:v>1115.3976049382718</c:v>
                </c:pt>
                <c:pt idx="2104">
                  <c:v>1113.8976049382718</c:v>
                </c:pt>
                <c:pt idx="2105">
                  <c:v>1105.1476049382718</c:v>
                </c:pt>
                <c:pt idx="2106">
                  <c:v>1103.8976049382718</c:v>
                </c:pt>
                <c:pt idx="2107">
                  <c:v>1096.8976049382718</c:v>
                </c:pt>
                <c:pt idx="2108">
                  <c:v>1100.8976049382718</c:v>
                </c:pt>
                <c:pt idx="2109">
                  <c:v>1111.8976049382718</c:v>
                </c:pt>
                <c:pt idx="2110">
                  <c:v>1108.8976049382718</c:v>
                </c:pt>
                <c:pt idx="2111">
                  <c:v>1105.6476049382718</c:v>
                </c:pt>
                <c:pt idx="2112">
                  <c:v>1103.6476049382718</c:v>
                </c:pt>
                <c:pt idx="2113">
                  <c:v>1101.6476049382718</c:v>
                </c:pt>
                <c:pt idx="2114">
                  <c:v>1098.6476049382718</c:v>
                </c:pt>
                <c:pt idx="2115">
                  <c:v>1105.8476049382718</c:v>
                </c:pt>
                <c:pt idx="2116">
                  <c:v>1102.8476049382718</c:v>
                </c:pt>
                <c:pt idx="2117">
                  <c:v>1101.8476049382718</c:v>
                </c:pt>
                <c:pt idx="2118">
                  <c:v>1097.8476049382718</c:v>
                </c:pt>
                <c:pt idx="2119">
                  <c:v>1093.8476049382718</c:v>
                </c:pt>
                <c:pt idx="2120">
                  <c:v>1097.8476049382718</c:v>
                </c:pt>
                <c:pt idx="2121">
                  <c:v>1093.8476049382718</c:v>
                </c:pt>
                <c:pt idx="2122">
                  <c:v>1101.3476049382718</c:v>
                </c:pt>
                <c:pt idx="2123">
                  <c:v>1099.3476049382718</c:v>
                </c:pt>
                <c:pt idx="2124">
                  <c:v>1097.3476049382718</c:v>
                </c:pt>
                <c:pt idx="2125">
                  <c:v>1089.5976049382718</c:v>
                </c:pt>
                <c:pt idx="2126">
                  <c:v>1087.3476049382718</c:v>
                </c:pt>
                <c:pt idx="2127">
                  <c:v>1077.8476049382718</c:v>
                </c:pt>
                <c:pt idx="2128">
                  <c:v>1084.5976049382718</c:v>
                </c:pt>
                <c:pt idx="2129">
                  <c:v>1081.5976049382718</c:v>
                </c:pt>
                <c:pt idx="2130">
                  <c:v>1079.5976049382718</c:v>
                </c:pt>
                <c:pt idx="2131">
                  <c:v>1083.4976049382719</c:v>
                </c:pt>
                <c:pt idx="2132">
                  <c:v>1107.4976049382719</c:v>
                </c:pt>
                <c:pt idx="2133">
                  <c:v>1106.4976049382719</c:v>
                </c:pt>
                <c:pt idx="2134">
                  <c:v>1114.4976049382719</c:v>
                </c:pt>
                <c:pt idx="2135">
                  <c:v>1113.4976049382719</c:v>
                </c:pt>
                <c:pt idx="2136">
                  <c:v>1105.9976049382719</c:v>
                </c:pt>
                <c:pt idx="2137">
                  <c:v>1104.9976049382719</c:v>
                </c:pt>
                <c:pt idx="2138">
                  <c:v>1103.9976049382719</c:v>
                </c:pt>
                <c:pt idx="2139">
                  <c:v>1097.9976049382719</c:v>
                </c:pt>
                <c:pt idx="2140">
                  <c:v>1093.9976049382719</c:v>
                </c:pt>
                <c:pt idx="2141">
                  <c:v>1096.697604938272</c:v>
                </c:pt>
                <c:pt idx="2142">
                  <c:v>1095.697604938272</c:v>
                </c:pt>
                <c:pt idx="2143">
                  <c:v>1110.697604938272</c:v>
                </c:pt>
                <c:pt idx="2144">
                  <c:v>1115.197604938272</c:v>
                </c:pt>
                <c:pt idx="2145">
                  <c:v>1112.947604938272</c:v>
                </c:pt>
                <c:pt idx="2146">
                  <c:v>1112.697604938272</c:v>
                </c:pt>
                <c:pt idx="2147">
                  <c:v>1112.447604938272</c:v>
                </c:pt>
                <c:pt idx="2148">
                  <c:v>1120.447604938272</c:v>
                </c:pt>
                <c:pt idx="2149">
                  <c:v>1121.8476049382721</c:v>
                </c:pt>
                <c:pt idx="2150">
                  <c:v>1120.0976049382721</c:v>
                </c:pt>
                <c:pt idx="2151">
                  <c:v>1125.5976049382721</c:v>
                </c:pt>
                <c:pt idx="2152">
                  <c:v>1121.5976049382721</c:v>
                </c:pt>
                <c:pt idx="2153">
                  <c:v>1119.5976049382721</c:v>
                </c:pt>
                <c:pt idx="2154">
                  <c:v>1118.5976049382721</c:v>
                </c:pt>
                <c:pt idx="2155">
                  <c:v>1142.5976049382721</c:v>
                </c:pt>
                <c:pt idx="2156">
                  <c:v>1142.0976049382721</c:v>
                </c:pt>
                <c:pt idx="2157">
                  <c:v>1134.0976049382721</c:v>
                </c:pt>
                <c:pt idx="2158">
                  <c:v>1132.0976049382721</c:v>
                </c:pt>
                <c:pt idx="2159">
                  <c:v>1142.0976049382721</c:v>
                </c:pt>
                <c:pt idx="2160">
                  <c:v>1139.0976049382721</c:v>
                </c:pt>
                <c:pt idx="2161">
                  <c:v>1134.0976049382721</c:v>
                </c:pt>
                <c:pt idx="2162">
                  <c:v>1132.5976049382721</c:v>
                </c:pt>
                <c:pt idx="2163">
                  <c:v>1129.5976049382721</c:v>
                </c:pt>
                <c:pt idx="2164">
                  <c:v>1125.5976049382721</c:v>
                </c:pt>
                <c:pt idx="2165">
                  <c:v>1129.5976049382721</c:v>
                </c:pt>
                <c:pt idx="2166">
                  <c:v>1150.8476049382721</c:v>
                </c:pt>
                <c:pt idx="2167">
                  <c:v>1153.8476049382721</c:v>
                </c:pt>
                <c:pt idx="2168">
                  <c:v>1151.3476049382721</c:v>
                </c:pt>
                <c:pt idx="2169">
                  <c:v>1158.3476049382721</c:v>
                </c:pt>
                <c:pt idx="2170">
                  <c:v>1151.8476049382721</c:v>
                </c:pt>
                <c:pt idx="2171">
                  <c:v>1173.7226049382721</c:v>
                </c:pt>
                <c:pt idx="2172">
                  <c:v>1172.7226049382721</c:v>
                </c:pt>
                <c:pt idx="2173">
                  <c:v>1171.7226049382721</c:v>
                </c:pt>
                <c:pt idx="2174">
                  <c:v>1177.322604938272</c:v>
                </c:pt>
                <c:pt idx="2175">
                  <c:v>1188.5351049382721</c:v>
                </c:pt>
                <c:pt idx="2176">
                  <c:v>1197.5351049382721</c:v>
                </c:pt>
                <c:pt idx="2177">
                  <c:v>1192.2851049382721</c:v>
                </c:pt>
                <c:pt idx="2178">
                  <c:v>1187.5351049382721</c:v>
                </c:pt>
                <c:pt idx="2179">
                  <c:v>1215.5351049382721</c:v>
                </c:pt>
                <c:pt idx="2180">
                  <c:v>1220.0351049382721</c:v>
                </c:pt>
                <c:pt idx="2181">
                  <c:v>1219.2851049382721</c:v>
                </c:pt>
                <c:pt idx="2182">
                  <c:v>1218.2851049382721</c:v>
                </c:pt>
                <c:pt idx="2183">
                  <c:v>1217.7851049382721</c:v>
                </c:pt>
                <c:pt idx="2184">
                  <c:v>1216.0351049382721</c:v>
                </c:pt>
                <c:pt idx="2185">
                  <c:v>1224.4351049382722</c:v>
                </c:pt>
                <c:pt idx="2186">
                  <c:v>1218.4351049382722</c:v>
                </c:pt>
                <c:pt idx="2187">
                  <c:v>1214.4351049382722</c:v>
                </c:pt>
                <c:pt idx="2188">
                  <c:v>1204.6851049382722</c:v>
                </c:pt>
                <c:pt idx="2189">
                  <c:v>1204.1851049382722</c:v>
                </c:pt>
                <c:pt idx="2190">
                  <c:v>1202.4351049382722</c:v>
                </c:pt>
                <c:pt idx="2191">
                  <c:v>1197.4351049382722</c:v>
                </c:pt>
                <c:pt idx="2192">
                  <c:v>1188.1851049382722</c:v>
                </c:pt>
                <c:pt idx="2193">
                  <c:v>1185.4351049382722</c:v>
                </c:pt>
                <c:pt idx="2194">
                  <c:v>1178.4351049382722</c:v>
                </c:pt>
                <c:pt idx="2195">
                  <c:v>1187.1351049382722</c:v>
                </c:pt>
                <c:pt idx="2196">
                  <c:v>1183.3851049382722</c:v>
                </c:pt>
                <c:pt idx="2197">
                  <c:v>1181.6351049382722</c:v>
                </c:pt>
                <c:pt idx="2198">
                  <c:v>1181.3851049382722</c:v>
                </c:pt>
                <c:pt idx="2199">
                  <c:v>1178.6351049382722</c:v>
                </c:pt>
                <c:pt idx="2200">
                  <c:v>1168.6351049382722</c:v>
                </c:pt>
                <c:pt idx="2201">
                  <c:v>1161.6351049382722</c:v>
                </c:pt>
                <c:pt idx="2202">
                  <c:v>1159.6351049382722</c:v>
                </c:pt>
                <c:pt idx="2203">
                  <c:v>1158.6351049382722</c:v>
                </c:pt>
                <c:pt idx="2204">
                  <c:v>1148.8851049382722</c:v>
                </c:pt>
                <c:pt idx="2205">
                  <c:v>1146.8851049382722</c:v>
                </c:pt>
                <c:pt idx="2206">
                  <c:v>1148.8851049382722</c:v>
                </c:pt>
                <c:pt idx="2207">
                  <c:v>1145.3851049382722</c:v>
                </c:pt>
                <c:pt idx="2208">
                  <c:v>1142.8851049382722</c:v>
                </c:pt>
                <c:pt idx="2209">
                  <c:v>1134.1351049382722</c:v>
                </c:pt>
                <c:pt idx="2210">
                  <c:v>1127.1351049382722</c:v>
                </c:pt>
                <c:pt idx="2211">
                  <c:v>1124.3851049382722</c:v>
                </c:pt>
                <c:pt idx="2212">
                  <c:v>1121.3851049382722</c:v>
                </c:pt>
                <c:pt idx="2213">
                  <c:v>1118.3851049382722</c:v>
                </c:pt>
                <c:pt idx="2214">
                  <c:v>1124.3851049382722</c:v>
                </c:pt>
                <c:pt idx="2215">
                  <c:v>1127.7851049382723</c:v>
                </c:pt>
                <c:pt idx="2216">
                  <c:v>1126.7851049382723</c:v>
                </c:pt>
                <c:pt idx="2217">
                  <c:v>1125.7851049382723</c:v>
                </c:pt>
                <c:pt idx="2218">
                  <c:v>1122.0351049382723</c:v>
                </c:pt>
                <c:pt idx="2219">
                  <c:v>1120.2851049382723</c:v>
                </c:pt>
                <c:pt idx="2220">
                  <c:v>1117.5351049382723</c:v>
                </c:pt>
                <c:pt idx="2221">
                  <c:v>1116.5351049382723</c:v>
                </c:pt>
                <c:pt idx="2222">
                  <c:v>1115.7851049382723</c:v>
                </c:pt>
                <c:pt idx="2223">
                  <c:v>1113.7851049382723</c:v>
                </c:pt>
                <c:pt idx="2224">
                  <c:v>1122.2851049382723</c:v>
                </c:pt>
                <c:pt idx="2225">
                  <c:v>1119.2851049382723</c:v>
                </c:pt>
                <c:pt idx="2226">
                  <c:v>1121.4101049382723</c:v>
                </c:pt>
                <c:pt idx="2227">
                  <c:v>1131.8101049382724</c:v>
                </c:pt>
                <c:pt idx="2228">
                  <c:v>1134.6101049382723</c:v>
                </c:pt>
                <c:pt idx="2229">
                  <c:v>1137.2101049382723</c:v>
                </c:pt>
                <c:pt idx="2230">
                  <c:v>1136.4601049382723</c:v>
                </c:pt>
                <c:pt idx="2231">
                  <c:v>1127.9601049382723</c:v>
                </c:pt>
                <c:pt idx="2232">
                  <c:v>1122.9601049382723</c:v>
                </c:pt>
                <c:pt idx="2233">
                  <c:v>1119.2101049382723</c:v>
                </c:pt>
                <c:pt idx="2234">
                  <c:v>1124.0851049382723</c:v>
                </c:pt>
                <c:pt idx="2235">
                  <c:v>1119.0851049382723</c:v>
                </c:pt>
                <c:pt idx="2236">
                  <c:v>1116.5851049382723</c:v>
                </c:pt>
                <c:pt idx="2237">
                  <c:v>1115.0851049382723</c:v>
                </c:pt>
                <c:pt idx="2238">
                  <c:v>1120.6851049382722</c:v>
                </c:pt>
                <c:pt idx="2239">
                  <c:v>1137.1851049382722</c:v>
                </c:pt>
                <c:pt idx="2240">
                  <c:v>1135.9351049382722</c:v>
                </c:pt>
                <c:pt idx="2241">
                  <c:v>1134.9351049382722</c:v>
                </c:pt>
                <c:pt idx="2242">
                  <c:v>1125.1851049382722</c:v>
                </c:pt>
                <c:pt idx="2243">
                  <c:v>1119.1851049382722</c:v>
                </c:pt>
                <c:pt idx="2244">
                  <c:v>1115.1851049382722</c:v>
                </c:pt>
                <c:pt idx="2245">
                  <c:v>1117.4851049382721</c:v>
                </c:pt>
                <c:pt idx="2246">
                  <c:v>1115.4851049382721</c:v>
                </c:pt>
                <c:pt idx="2247">
                  <c:v>1117.085104938272</c:v>
                </c:pt>
                <c:pt idx="2248">
                  <c:v>1116.085104938272</c:v>
                </c:pt>
                <c:pt idx="2249">
                  <c:v>1114.085104938272</c:v>
                </c:pt>
                <c:pt idx="2250">
                  <c:v>1112.085104938272</c:v>
                </c:pt>
                <c:pt idx="2251">
                  <c:v>1110.085104938272</c:v>
                </c:pt>
                <c:pt idx="2252">
                  <c:v>1101.085104938272</c:v>
                </c:pt>
                <c:pt idx="2253">
                  <c:v>1098.335104938272</c:v>
                </c:pt>
                <c:pt idx="2254">
                  <c:v>1095.335104938272</c:v>
                </c:pt>
                <c:pt idx="2255">
                  <c:v>1115.335104938272</c:v>
                </c:pt>
                <c:pt idx="2256">
                  <c:v>1108.335104938272</c:v>
                </c:pt>
                <c:pt idx="2257">
                  <c:v>1101.335104938272</c:v>
                </c:pt>
                <c:pt idx="2258">
                  <c:v>1109.335104938272</c:v>
                </c:pt>
                <c:pt idx="2259">
                  <c:v>1133.085104938272</c:v>
                </c:pt>
                <c:pt idx="2260">
                  <c:v>1126.085104938272</c:v>
                </c:pt>
                <c:pt idx="2261">
                  <c:v>1125.085104938272</c:v>
                </c:pt>
                <c:pt idx="2262">
                  <c:v>1132.6851049382719</c:v>
                </c:pt>
                <c:pt idx="2263">
                  <c:v>1142.2851049382718</c:v>
                </c:pt>
                <c:pt idx="2264">
                  <c:v>1141.0351049382718</c:v>
                </c:pt>
                <c:pt idx="2265">
                  <c:v>1139.2851049382718</c:v>
                </c:pt>
                <c:pt idx="2266">
                  <c:v>1146.0351049382718</c:v>
                </c:pt>
                <c:pt idx="2267">
                  <c:v>1143.5351049382718</c:v>
                </c:pt>
                <c:pt idx="2268">
                  <c:v>1146.5351049382718</c:v>
                </c:pt>
                <c:pt idx="2269">
                  <c:v>1146.2851049382718</c:v>
                </c:pt>
                <c:pt idx="2270">
                  <c:v>1147.5351049382718</c:v>
                </c:pt>
                <c:pt idx="2271">
                  <c:v>1145.5351049382718</c:v>
                </c:pt>
                <c:pt idx="2272">
                  <c:v>1145.2851049382718</c:v>
                </c:pt>
                <c:pt idx="2273">
                  <c:v>1145.0351049382718</c:v>
                </c:pt>
                <c:pt idx="2274">
                  <c:v>1187.0351049382718</c:v>
                </c:pt>
                <c:pt idx="2275">
                  <c:v>1183.0351049382718</c:v>
                </c:pt>
                <c:pt idx="2276">
                  <c:v>1181.2851049382718</c:v>
                </c:pt>
                <c:pt idx="2277">
                  <c:v>1179.5351049382718</c:v>
                </c:pt>
                <c:pt idx="2278">
                  <c:v>1185.5351049382718</c:v>
                </c:pt>
                <c:pt idx="2279">
                  <c:v>1179.2851049382718</c:v>
                </c:pt>
                <c:pt idx="2280">
                  <c:v>1174.2851049382718</c:v>
                </c:pt>
                <c:pt idx="2281">
                  <c:v>1167.7851049382718</c:v>
                </c:pt>
                <c:pt idx="2282">
                  <c:v>1166.0351049382718</c:v>
                </c:pt>
                <c:pt idx="2283">
                  <c:v>1162.0351049382718</c:v>
                </c:pt>
                <c:pt idx="2284">
                  <c:v>1167.0351049382718</c:v>
                </c:pt>
                <c:pt idx="2285">
                  <c:v>1164.7851049382718</c:v>
                </c:pt>
                <c:pt idx="2286">
                  <c:v>1161.0351049382718</c:v>
                </c:pt>
                <c:pt idx="2287">
                  <c:v>1151.0351049382718</c:v>
                </c:pt>
                <c:pt idx="2288">
                  <c:v>1150.0351049382718</c:v>
                </c:pt>
                <c:pt idx="2289">
                  <c:v>1147.5351049382718</c:v>
                </c:pt>
                <c:pt idx="2290">
                  <c:v>1144.7851049382718</c:v>
                </c:pt>
                <c:pt idx="2291">
                  <c:v>1143.2851049382718</c:v>
                </c:pt>
                <c:pt idx="2292">
                  <c:v>1143.0351049382718</c:v>
                </c:pt>
                <c:pt idx="2293">
                  <c:v>1142.5351049382718</c:v>
                </c:pt>
                <c:pt idx="2294">
                  <c:v>1138.7851049382718</c:v>
                </c:pt>
                <c:pt idx="2295">
                  <c:v>1135.0351049382718</c:v>
                </c:pt>
                <c:pt idx="2296">
                  <c:v>1131.7851049382718</c:v>
                </c:pt>
                <c:pt idx="2297">
                  <c:v>1130.5351049382718</c:v>
                </c:pt>
                <c:pt idx="2298">
                  <c:v>1126.7851049382718</c:v>
                </c:pt>
                <c:pt idx="2299">
                  <c:v>1125.0351049382718</c:v>
                </c:pt>
                <c:pt idx="2300">
                  <c:v>1169.6601049382718</c:v>
                </c:pt>
                <c:pt idx="2301">
                  <c:v>1166.6601049382718</c:v>
                </c:pt>
                <c:pt idx="2302">
                  <c:v>1161.6601049382718</c:v>
                </c:pt>
                <c:pt idx="2303">
                  <c:v>1159.4101049382718</c:v>
                </c:pt>
                <c:pt idx="2304">
                  <c:v>1157.6601049382718</c:v>
                </c:pt>
                <c:pt idx="2305">
                  <c:v>1155.9101049382718</c:v>
                </c:pt>
                <c:pt idx="2306">
                  <c:v>1154.1601049382718</c:v>
                </c:pt>
                <c:pt idx="2307">
                  <c:v>1157.5601049382719</c:v>
                </c:pt>
                <c:pt idx="2308">
                  <c:v>1152.8101049382719</c:v>
                </c:pt>
                <c:pt idx="2309">
                  <c:v>1152.0601049382719</c:v>
                </c:pt>
                <c:pt idx="2310">
                  <c:v>1151.3101049382719</c:v>
                </c:pt>
                <c:pt idx="2311">
                  <c:v>1148.3101049382719</c:v>
                </c:pt>
                <c:pt idx="2312">
                  <c:v>1164.0601049382719</c:v>
                </c:pt>
                <c:pt idx="2313">
                  <c:v>1167.0601049382719</c:v>
                </c:pt>
                <c:pt idx="2314">
                  <c:v>1165.3101049382719</c:v>
                </c:pt>
                <c:pt idx="2315">
                  <c:v>1161.0601049382719</c:v>
                </c:pt>
                <c:pt idx="2316">
                  <c:v>1158.8101049382719</c:v>
                </c:pt>
                <c:pt idx="2317">
                  <c:v>1151.8101049382719</c:v>
                </c:pt>
                <c:pt idx="2318">
                  <c:v>1151.0601049382719</c:v>
                </c:pt>
                <c:pt idx="2319">
                  <c:v>1154.5601049382719</c:v>
                </c:pt>
                <c:pt idx="2320">
                  <c:v>1147.5601049382719</c:v>
                </c:pt>
                <c:pt idx="2321">
                  <c:v>1156.9101049382718</c:v>
                </c:pt>
                <c:pt idx="2322">
                  <c:v>1156.6601049382718</c:v>
                </c:pt>
                <c:pt idx="2323">
                  <c:v>1151.6601049382718</c:v>
                </c:pt>
                <c:pt idx="2324">
                  <c:v>1149.1601049382718</c:v>
                </c:pt>
                <c:pt idx="2325">
                  <c:v>1145.4101049382718</c:v>
                </c:pt>
                <c:pt idx="2326">
                  <c:v>1142.9101049382718</c:v>
                </c:pt>
                <c:pt idx="2327">
                  <c:v>1140.9101049382718</c:v>
                </c:pt>
                <c:pt idx="2328">
                  <c:v>1137.4101049382718</c:v>
                </c:pt>
                <c:pt idx="2329">
                  <c:v>1135.4101049382718</c:v>
                </c:pt>
                <c:pt idx="2330">
                  <c:v>1130.4101049382718</c:v>
                </c:pt>
                <c:pt idx="2331">
                  <c:v>1133.9101049382718</c:v>
                </c:pt>
                <c:pt idx="2332">
                  <c:v>1124.4101049382718</c:v>
                </c:pt>
                <c:pt idx="2333">
                  <c:v>1119.4101049382718</c:v>
                </c:pt>
                <c:pt idx="2334">
                  <c:v>1118.1601049382718</c:v>
                </c:pt>
                <c:pt idx="2335">
                  <c:v>1117.1601049382718</c:v>
                </c:pt>
                <c:pt idx="2336">
                  <c:v>1112.1601049382718</c:v>
                </c:pt>
                <c:pt idx="2337">
                  <c:v>1111.6601049382718</c:v>
                </c:pt>
                <c:pt idx="2338">
                  <c:v>1111.4101049382718</c:v>
                </c:pt>
                <c:pt idx="2339">
                  <c:v>1111.1601049382718</c:v>
                </c:pt>
                <c:pt idx="2340">
                  <c:v>1103.6601049382718</c:v>
                </c:pt>
                <c:pt idx="2341">
                  <c:v>1100.9101049382718</c:v>
                </c:pt>
                <c:pt idx="2342">
                  <c:v>1094.9101049382718</c:v>
                </c:pt>
                <c:pt idx="2343">
                  <c:v>1091.6601049382718</c:v>
                </c:pt>
                <c:pt idx="2344">
                  <c:v>1090.9101049382718</c:v>
                </c:pt>
                <c:pt idx="2345">
                  <c:v>1090.6601049382718</c:v>
                </c:pt>
                <c:pt idx="2346">
                  <c:v>1086.9101049382718</c:v>
                </c:pt>
                <c:pt idx="2347">
                  <c:v>1083.1601049382718</c:v>
                </c:pt>
                <c:pt idx="2348">
                  <c:v>1087.2101049382718</c:v>
                </c:pt>
                <c:pt idx="2349">
                  <c:v>1111.0101049382718</c:v>
                </c:pt>
                <c:pt idx="2350">
                  <c:v>1108.0101049382718</c:v>
                </c:pt>
                <c:pt idx="2351">
                  <c:v>1107.7601049382718</c:v>
                </c:pt>
                <c:pt idx="2352">
                  <c:v>1122.1601049382718</c:v>
                </c:pt>
                <c:pt idx="2353">
                  <c:v>1118.1601049382718</c:v>
                </c:pt>
                <c:pt idx="2354">
                  <c:v>1109.6601049382718</c:v>
                </c:pt>
                <c:pt idx="2355">
                  <c:v>1107.9101049382718</c:v>
                </c:pt>
                <c:pt idx="2356">
                  <c:v>1134.5101049382718</c:v>
                </c:pt>
                <c:pt idx="2357">
                  <c:v>1131.5101049382718</c:v>
                </c:pt>
                <c:pt idx="2358">
                  <c:v>1137.5101049382718</c:v>
                </c:pt>
                <c:pt idx="2359">
                  <c:v>1179.5101049382718</c:v>
                </c:pt>
                <c:pt idx="2360">
                  <c:v>1178.0101049382718</c:v>
                </c:pt>
                <c:pt idx="2361">
                  <c:v>1181.5101049382718</c:v>
                </c:pt>
                <c:pt idx="2362">
                  <c:v>1180.5101049382718</c:v>
                </c:pt>
                <c:pt idx="2363">
                  <c:v>1176.7601049382718</c:v>
                </c:pt>
                <c:pt idx="2364">
                  <c:v>1179.7601049382718</c:v>
                </c:pt>
                <c:pt idx="2365">
                  <c:v>1177.7601049382718</c:v>
                </c:pt>
                <c:pt idx="2366">
                  <c:v>1175.0101049382718</c:v>
                </c:pt>
                <c:pt idx="2367">
                  <c:v>1173.0101049382718</c:v>
                </c:pt>
                <c:pt idx="2368">
                  <c:v>1163.5101049382718</c:v>
                </c:pt>
                <c:pt idx="2369">
                  <c:v>1163.0101049382718</c:v>
                </c:pt>
                <c:pt idx="2370">
                  <c:v>1159.5101049382718</c:v>
                </c:pt>
                <c:pt idx="2371">
                  <c:v>1159.0101049382718</c:v>
                </c:pt>
                <c:pt idx="2372">
                  <c:v>1156.5101049382718</c:v>
                </c:pt>
                <c:pt idx="2373">
                  <c:v>1154.0101049382718</c:v>
                </c:pt>
                <c:pt idx="2374">
                  <c:v>1151.0101049382718</c:v>
                </c:pt>
                <c:pt idx="2375">
                  <c:v>1166.2101049382718</c:v>
                </c:pt>
                <c:pt idx="2376">
                  <c:v>1163.2101049382718</c:v>
                </c:pt>
                <c:pt idx="2377">
                  <c:v>1153.2101049382718</c:v>
                </c:pt>
                <c:pt idx="2378">
                  <c:v>1147.2101049382718</c:v>
                </c:pt>
                <c:pt idx="2379">
                  <c:v>1139.7101049382718</c:v>
                </c:pt>
                <c:pt idx="2380">
                  <c:v>1137.2101049382718</c:v>
                </c:pt>
                <c:pt idx="2381">
                  <c:v>1135.9601049382718</c:v>
                </c:pt>
                <c:pt idx="2382">
                  <c:v>1134.9601049382718</c:v>
                </c:pt>
                <c:pt idx="2383">
                  <c:v>1131.9601049382718</c:v>
                </c:pt>
                <c:pt idx="2384">
                  <c:v>1128.9601049382718</c:v>
                </c:pt>
                <c:pt idx="2385">
                  <c:v>1130.9601049382718</c:v>
                </c:pt>
                <c:pt idx="2386">
                  <c:v>1127.9601049382718</c:v>
                </c:pt>
                <c:pt idx="2387">
                  <c:v>1125.9601049382718</c:v>
                </c:pt>
                <c:pt idx="2388">
                  <c:v>1133.1601049382718</c:v>
                </c:pt>
                <c:pt idx="2389">
                  <c:v>1131.1601049382718</c:v>
                </c:pt>
                <c:pt idx="2390">
                  <c:v>1127.1601049382718</c:v>
                </c:pt>
                <c:pt idx="2391">
                  <c:v>1135.2851049382718</c:v>
                </c:pt>
                <c:pt idx="2392">
                  <c:v>1135.0351049382718</c:v>
                </c:pt>
                <c:pt idx="2393">
                  <c:v>1134.5351049382718</c:v>
                </c:pt>
                <c:pt idx="2394">
                  <c:v>1125.2851049382718</c:v>
                </c:pt>
                <c:pt idx="2395">
                  <c:v>1131.4601049382718</c:v>
                </c:pt>
                <c:pt idx="2396">
                  <c:v>1129.9601049382718</c:v>
                </c:pt>
                <c:pt idx="2397">
                  <c:v>1156.9601049382718</c:v>
                </c:pt>
                <c:pt idx="2398">
                  <c:v>1152.9601049382718</c:v>
                </c:pt>
                <c:pt idx="2399">
                  <c:v>1149.9601049382718</c:v>
                </c:pt>
                <c:pt idx="2400">
                  <c:v>1148.4601049382718</c:v>
                </c:pt>
                <c:pt idx="2401">
                  <c:v>1144.9601049382718</c:v>
                </c:pt>
                <c:pt idx="2402">
                  <c:v>1139.2101049382718</c:v>
                </c:pt>
                <c:pt idx="2403">
                  <c:v>1136.9601049382718</c:v>
                </c:pt>
                <c:pt idx="2404">
                  <c:v>1136.4601049382718</c:v>
                </c:pt>
                <c:pt idx="2405">
                  <c:v>1134.9601049382718</c:v>
                </c:pt>
                <c:pt idx="2406">
                  <c:v>1138.4601049382718</c:v>
                </c:pt>
                <c:pt idx="2407">
                  <c:v>1128.7101049382718</c:v>
                </c:pt>
                <c:pt idx="2408">
                  <c:v>1123.7101049382718</c:v>
                </c:pt>
                <c:pt idx="2409">
                  <c:v>1119.7101049382718</c:v>
                </c:pt>
                <c:pt idx="2410">
                  <c:v>1125.4476049382718</c:v>
                </c:pt>
                <c:pt idx="2411">
                  <c:v>1123.4476049382718</c:v>
                </c:pt>
                <c:pt idx="2412">
                  <c:v>1122.1976049382718</c:v>
                </c:pt>
                <c:pt idx="2413">
                  <c:v>1121.6976049382718</c:v>
                </c:pt>
                <c:pt idx="2414">
                  <c:v>1115.6976049382718</c:v>
                </c:pt>
                <c:pt idx="2415">
                  <c:v>1111.6976049382718</c:v>
                </c:pt>
                <c:pt idx="2416">
                  <c:v>1110.6976049382718</c:v>
                </c:pt>
                <c:pt idx="2417">
                  <c:v>1113.2476049382717</c:v>
                </c:pt>
                <c:pt idx="2418">
                  <c:v>1110.7476049382717</c:v>
                </c:pt>
                <c:pt idx="2419">
                  <c:v>1103.7476049382717</c:v>
                </c:pt>
                <c:pt idx="2420">
                  <c:v>1094.7476049382717</c:v>
                </c:pt>
                <c:pt idx="2421">
                  <c:v>1085.9976049382717</c:v>
                </c:pt>
                <c:pt idx="2422">
                  <c:v>1083.9976049382717</c:v>
                </c:pt>
                <c:pt idx="2423">
                  <c:v>1081.2476049382717</c:v>
                </c:pt>
                <c:pt idx="2424">
                  <c:v>1078.9976049382717</c:v>
                </c:pt>
                <c:pt idx="2425">
                  <c:v>1086.1476049382718</c:v>
                </c:pt>
                <c:pt idx="2426">
                  <c:v>1082.1476049382718</c:v>
                </c:pt>
                <c:pt idx="2427">
                  <c:v>1078.3976049382718</c:v>
                </c:pt>
                <c:pt idx="2428">
                  <c:v>1115.4476049382718</c:v>
                </c:pt>
                <c:pt idx="2429">
                  <c:v>1111.6976049382718</c:v>
                </c:pt>
                <c:pt idx="2430">
                  <c:v>1110.6976049382718</c:v>
                </c:pt>
                <c:pt idx="2431">
                  <c:v>1106.6976049382718</c:v>
                </c:pt>
                <c:pt idx="2432">
                  <c:v>1102.9476049382718</c:v>
                </c:pt>
                <c:pt idx="2433">
                  <c:v>1101.6976049382718</c:v>
                </c:pt>
                <c:pt idx="2434">
                  <c:v>1097.9476049382718</c:v>
                </c:pt>
                <c:pt idx="2435">
                  <c:v>1096.1976049382718</c:v>
                </c:pt>
                <c:pt idx="2436">
                  <c:v>1093.4476049382718</c:v>
                </c:pt>
                <c:pt idx="2437">
                  <c:v>1088.4476049382718</c:v>
                </c:pt>
                <c:pt idx="2438">
                  <c:v>1086.6976049382718</c:v>
                </c:pt>
                <c:pt idx="2439">
                  <c:v>1084.6976049382718</c:v>
                </c:pt>
                <c:pt idx="2440">
                  <c:v>1104.8226049382718</c:v>
                </c:pt>
                <c:pt idx="2441">
                  <c:v>1104.5726049382718</c:v>
                </c:pt>
                <c:pt idx="2442">
                  <c:v>1100.0726049382718</c:v>
                </c:pt>
                <c:pt idx="2443">
                  <c:v>1090.3226049382718</c:v>
                </c:pt>
                <c:pt idx="2444">
                  <c:v>1090.0726049382718</c:v>
                </c:pt>
                <c:pt idx="2445">
                  <c:v>1094.9476049382718</c:v>
                </c:pt>
                <c:pt idx="2446">
                  <c:v>1090.9476049382718</c:v>
                </c:pt>
                <c:pt idx="2447">
                  <c:v>1086.9476049382718</c:v>
                </c:pt>
                <c:pt idx="2448">
                  <c:v>1081.9476049382718</c:v>
                </c:pt>
                <c:pt idx="2449">
                  <c:v>1079.9476049382718</c:v>
                </c:pt>
                <c:pt idx="2450">
                  <c:v>1078.6976049382718</c:v>
                </c:pt>
                <c:pt idx="2451">
                  <c:v>1077.1976049382718</c:v>
                </c:pt>
                <c:pt idx="2452">
                  <c:v>1071.1976049382718</c:v>
                </c:pt>
                <c:pt idx="2453">
                  <c:v>1074.9476049382718</c:v>
                </c:pt>
                <c:pt idx="2454">
                  <c:v>1084.4476049382718</c:v>
                </c:pt>
                <c:pt idx="2455">
                  <c:v>1074.6976049382718</c:v>
                </c:pt>
                <c:pt idx="2456">
                  <c:v>1071.9476049382718</c:v>
                </c:pt>
                <c:pt idx="2457">
                  <c:v>1080.9476049382718</c:v>
                </c:pt>
                <c:pt idx="2458">
                  <c:v>1077.9476049382718</c:v>
                </c:pt>
                <c:pt idx="2459">
                  <c:v>1080.2851049382718</c:v>
                </c:pt>
                <c:pt idx="2460">
                  <c:v>1076.5351049382718</c:v>
                </c:pt>
                <c:pt idx="2461">
                  <c:v>1076.0351049382718</c:v>
                </c:pt>
                <c:pt idx="2462">
                  <c:v>1075.5351049382718</c:v>
                </c:pt>
                <c:pt idx="2463">
                  <c:v>1073.7851049382718</c:v>
                </c:pt>
                <c:pt idx="2464">
                  <c:v>1072.0351049382718</c:v>
                </c:pt>
                <c:pt idx="2465">
                  <c:v>1082.1601049382718</c:v>
                </c:pt>
                <c:pt idx="2466">
                  <c:v>1081.4101049382718</c:v>
                </c:pt>
                <c:pt idx="2467">
                  <c:v>1081.1601049382718</c:v>
                </c:pt>
                <c:pt idx="2468">
                  <c:v>1087.1601049382718</c:v>
                </c:pt>
                <c:pt idx="2469">
                  <c:v>1083.1601049382718</c:v>
                </c:pt>
                <c:pt idx="2470">
                  <c:v>1080.1601049382718</c:v>
                </c:pt>
                <c:pt idx="2471">
                  <c:v>1078.4101049382718</c:v>
                </c:pt>
                <c:pt idx="2472">
                  <c:v>1082.9101049382718</c:v>
                </c:pt>
                <c:pt idx="2473">
                  <c:v>1079.9101049382718</c:v>
                </c:pt>
                <c:pt idx="2474">
                  <c:v>1087.9101049382718</c:v>
                </c:pt>
                <c:pt idx="2475">
                  <c:v>1087.4101049382718</c:v>
                </c:pt>
                <c:pt idx="2476">
                  <c:v>1086.9101049382718</c:v>
                </c:pt>
                <c:pt idx="2477">
                  <c:v>1078.9101049382718</c:v>
                </c:pt>
                <c:pt idx="2478">
                  <c:v>1103.6601049382718</c:v>
                </c:pt>
                <c:pt idx="2479">
                  <c:v>1100.6601049382718</c:v>
                </c:pt>
                <c:pt idx="2480">
                  <c:v>1095.6601049382718</c:v>
                </c:pt>
                <c:pt idx="2481">
                  <c:v>1094.6601049382718</c:v>
                </c:pt>
                <c:pt idx="2482">
                  <c:v>1093.6601049382718</c:v>
                </c:pt>
                <c:pt idx="2483">
                  <c:v>1103.4101049382718</c:v>
                </c:pt>
                <c:pt idx="2484">
                  <c:v>1112.4101049382718</c:v>
                </c:pt>
                <c:pt idx="2485">
                  <c:v>1105.9101049382718</c:v>
                </c:pt>
                <c:pt idx="2486">
                  <c:v>1108.9101049382718</c:v>
                </c:pt>
                <c:pt idx="2487">
                  <c:v>1105.9101049382718</c:v>
                </c:pt>
                <c:pt idx="2488">
                  <c:v>1104.6601049382718</c:v>
                </c:pt>
                <c:pt idx="2489">
                  <c:v>1098.9101049382718</c:v>
                </c:pt>
                <c:pt idx="2490">
                  <c:v>1094.9101049382718</c:v>
                </c:pt>
                <c:pt idx="2491">
                  <c:v>1091.6601049382718</c:v>
                </c:pt>
                <c:pt idx="2492">
                  <c:v>1088.9101049382718</c:v>
                </c:pt>
                <c:pt idx="2493">
                  <c:v>1085.1601049382718</c:v>
                </c:pt>
                <c:pt idx="2494">
                  <c:v>1083.9101049382718</c:v>
                </c:pt>
                <c:pt idx="2495">
                  <c:v>1081.9101049382718</c:v>
                </c:pt>
                <c:pt idx="2496">
                  <c:v>1098.7101049382718</c:v>
                </c:pt>
                <c:pt idx="2497">
                  <c:v>1094.7101049382718</c:v>
                </c:pt>
                <c:pt idx="2498">
                  <c:v>1089.7101049382718</c:v>
                </c:pt>
                <c:pt idx="2499">
                  <c:v>1088.7101049382718</c:v>
                </c:pt>
                <c:pt idx="2500">
                  <c:v>1087.7101049382718</c:v>
                </c:pt>
                <c:pt idx="2501">
                  <c:v>1086.2101049382718</c:v>
                </c:pt>
                <c:pt idx="2502">
                  <c:v>1089.2101049382718</c:v>
                </c:pt>
                <c:pt idx="2503">
                  <c:v>1086.2101049382718</c:v>
                </c:pt>
                <c:pt idx="2504">
                  <c:v>1085.2101049382718</c:v>
                </c:pt>
                <c:pt idx="2505">
                  <c:v>1087.6101049382719</c:v>
                </c:pt>
                <c:pt idx="2506">
                  <c:v>1080.6101049382719</c:v>
                </c:pt>
                <c:pt idx="2507">
                  <c:v>1077.6101049382719</c:v>
                </c:pt>
                <c:pt idx="2508">
                  <c:v>1070.6101049382719</c:v>
                </c:pt>
                <c:pt idx="2509">
                  <c:v>1083.3601049382719</c:v>
                </c:pt>
                <c:pt idx="2510">
                  <c:v>1078.6101049382719</c:v>
                </c:pt>
                <c:pt idx="2511">
                  <c:v>1075.8601049382719</c:v>
                </c:pt>
                <c:pt idx="2512">
                  <c:v>1072.1101049382719</c:v>
                </c:pt>
                <c:pt idx="2513">
                  <c:v>1075.3601049382719</c:v>
                </c:pt>
                <c:pt idx="2514">
                  <c:v>1069.3601049382719</c:v>
                </c:pt>
                <c:pt idx="2515">
                  <c:v>1060.6101049382719</c:v>
                </c:pt>
                <c:pt idx="2516">
                  <c:v>1057.6101049382719</c:v>
                </c:pt>
                <c:pt idx="2517">
                  <c:v>1055.6101049382719</c:v>
                </c:pt>
                <c:pt idx="2518">
                  <c:v>1052.6101049382719</c:v>
                </c:pt>
                <c:pt idx="2519">
                  <c:v>1063.4101049382718</c:v>
                </c:pt>
                <c:pt idx="2520">
                  <c:v>1053.9101049382718</c:v>
                </c:pt>
                <c:pt idx="2521">
                  <c:v>1055.4101049382718</c:v>
                </c:pt>
                <c:pt idx="2522">
                  <c:v>1048.4101049382718</c:v>
                </c:pt>
                <c:pt idx="2523">
                  <c:v>1044.6601049382718</c:v>
                </c:pt>
                <c:pt idx="2524">
                  <c:v>1067.6601049382718</c:v>
                </c:pt>
                <c:pt idx="2525">
                  <c:v>1066.6601049382718</c:v>
                </c:pt>
                <c:pt idx="2526">
                  <c:v>1058.6601049382718</c:v>
                </c:pt>
                <c:pt idx="2527">
                  <c:v>1055.9101049382718</c:v>
                </c:pt>
                <c:pt idx="2528">
                  <c:v>1058.9101049382718</c:v>
                </c:pt>
                <c:pt idx="2529">
                  <c:v>1055.9101049382718</c:v>
                </c:pt>
                <c:pt idx="2530">
                  <c:v>1045.9101049382718</c:v>
                </c:pt>
                <c:pt idx="2531">
                  <c:v>1043.9101049382718</c:v>
                </c:pt>
                <c:pt idx="2532">
                  <c:v>1049.6851049382719</c:v>
                </c:pt>
                <c:pt idx="2533">
                  <c:v>1046.9351049382719</c:v>
                </c:pt>
                <c:pt idx="2534">
                  <c:v>1050.6851049382719</c:v>
                </c:pt>
                <c:pt idx="2535">
                  <c:v>1049.4351049382719</c:v>
                </c:pt>
                <c:pt idx="2536">
                  <c:v>1046.1851049382719</c:v>
                </c:pt>
                <c:pt idx="2537">
                  <c:v>1044.4351049382719</c:v>
                </c:pt>
                <c:pt idx="2538">
                  <c:v>1042.4351049382719</c:v>
                </c:pt>
                <c:pt idx="2539">
                  <c:v>1041.4351049382719</c:v>
                </c:pt>
                <c:pt idx="2540">
                  <c:v>1039.4351049382719</c:v>
                </c:pt>
                <c:pt idx="2541">
                  <c:v>1038.4351049382719</c:v>
                </c:pt>
                <c:pt idx="2542">
                  <c:v>1034.4351049382719</c:v>
                </c:pt>
                <c:pt idx="2543">
                  <c:v>1035.1851049382719</c:v>
                </c:pt>
                <c:pt idx="2544">
                  <c:v>1033.1851049382719</c:v>
                </c:pt>
                <c:pt idx="2545">
                  <c:v>1041.9351049382719</c:v>
                </c:pt>
                <c:pt idx="2546">
                  <c:v>1034.9351049382719</c:v>
                </c:pt>
                <c:pt idx="2547">
                  <c:v>1034.1851049382719</c:v>
                </c:pt>
                <c:pt idx="2548">
                  <c:v>1031.6851049382719</c:v>
                </c:pt>
                <c:pt idx="2549">
                  <c:v>1029.6851049382719</c:v>
                </c:pt>
                <c:pt idx="2550">
                  <c:v>1022.6851049382719</c:v>
                </c:pt>
                <c:pt idx="2551">
                  <c:v>1020.9351049382719</c:v>
                </c:pt>
                <c:pt idx="2552">
                  <c:v>1019.1851049382719</c:v>
                </c:pt>
                <c:pt idx="2553">
                  <c:v>1025.835104938272</c:v>
                </c:pt>
                <c:pt idx="2554">
                  <c:v>1022.835104938272</c:v>
                </c:pt>
                <c:pt idx="2555">
                  <c:v>1021.835104938272</c:v>
                </c:pt>
                <c:pt idx="2556">
                  <c:v>1014.835104938272</c:v>
                </c:pt>
                <c:pt idx="2557">
                  <c:v>1004.835104938272</c:v>
                </c:pt>
                <c:pt idx="2558">
                  <c:v>1003.585104938272</c:v>
                </c:pt>
                <c:pt idx="2559">
                  <c:v>1002.835104938272</c:v>
                </c:pt>
                <c:pt idx="2560">
                  <c:v>997.08510493827202</c:v>
                </c:pt>
                <c:pt idx="2561">
                  <c:v>993.08510493827202</c:v>
                </c:pt>
                <c:pt idx="2562">
                  <c:v>992.33510493827202</c:v>
                </c:pt>
                <c:pt idx="2563">
                  <c:v>991.33510493827202</c:v>
                </c:pt>
                <c:pt idx="2564">
                  <c:v>985.33510493827202</c:v>
                </c:pt>
                <c:pt idx="2565">
                  <c:v>982.58510493827202</c:v>
                </c:pt>
                <c:pt idx="2566">
                  <c:v>981.83510493827202</c:v>
                </c:pt>
                <c:pt idx="2567">
                  <c:v>983.96010493827202</c:v>
                </c:pt>
                <c:pt idx="2568">
                  <c:v>988.235104938272</c:v>
                </c:pt>
                <c:pt idx="2569">
                  <c:v>982.235104938272</c:v>
                </c:pt>
                <c:pt idx="2570">
                  <c:v>976.485104938272</c:v>
                </c:pt>
                <c:pt idx="2571">
                  <c:v>973.735104938272</c:v>
                </c:pt>
                <c:pt idx="2572">
                  <c:v>970.735104938272</c:v>
                </c:pt>
                <c:pt idx="2573">
                  <c:v>968.735104938272</c:v>
                </c:pt>
                <c:pt idx="2574">
                  <c:v>967.235104938272</c:v>
                </c:pt>
                <c:pt idx="2575">
                  <c:v>965.735104938272</c:v>
                </c:pt>
                <c:pt idx="2576">
                  <c:v>959.735104938272</c:v>
                </c:pt>
                <c:pt idx="2577">
                  <c:v>1023.735104938272</c:v>
                </c:pt>
                <c:pt idx="2578">
                  <c:v>1021.985104938272</c:v>
                </c:pt>
                <c:pt idx="2579">
                  <c:v>1019.735104938272</c:v>
                </c:pt>
                <c:pt idx="2580">
                  <c:v>1014.985104938272</c:v>
                </c:pt>
                <c:pt idx="2581">
                  <c:v>1011.985104938272</c:v>
                </c:pt>
                <c:pt idx="2582">
                  <c:v>1009.985104938272</c:v>
                </c:pt>
                <c:pt idx="2583">
                  <c:v>1007.235104938272</c:v>
                </c:pt>
                <c:pt idx="2584">
                  <c:v>1019.235104938272</c:v>
                </c:pt>
                <c:pt idx="2585">
                  <c:v>1094.2351049382719</c:v>
                </c:pt>
                <c:pt idx="2586">
                  <c:v>1109.2351049382719</c:v>
                </c:pt>
                <c:pt idx="2587">
                  <c:v>1108.7351049382719</c:v>
                </c:pt>
                <c:pt idx="2588">
                  <c:v>1107.7351049382719</c:v>
                </c:pt>
                <c:pt idx="2589">
                  <c:v>1104.9851049382719</c:v>
                </c:pt>
                <c:pt idx="2590">
                  <c:v>1103.9851049382719</c:v>
                </c:pt>
                <c:pt idx="2591">
                  <c:v>1102.9851049382719</c:v>
                </c:pt>
                <c:pt idx="2592">
                  <c:v>1099.7351049382719</c:v>
                </c:pt>
                <c:pt idx="2593">
                  <c:v>1102.4351049382719</c:v>
                </c:pt>
                <c:pt idx="2594">
                  <c:v>1101.6851049382719</c:v>
                </c:pt>
                <c:pt idx="2595">
                  <c:v>1100.1851049382719</c:v>
                </c:pt>
                <c:pt idx="2596">
                  <c:v>1098.1851049382719</c:v>
                </c:pt>
                <c:pt idx="2597">
                  <c:v>1096.4351049382719</c:v>
                </c:pt>
                <c:pt idx="2598">
                  <c:v>1092.6851049382719</c:v>
                </c:pt>
                <c:pt idx="2599">
                  <c:v>1089.6851049382719</c:v>
                </c:pt>
                <c:pt idx="2600">
                  <c:v>1086.9351049382719</c:v>
                </c:pt>
                <c:pt idx="2601">
                  <c:v>1086.1851049382719</c:v>
                </c:pt>
                <c:pt idx="2602">
                  <c:v>1084.1851049382719</c:v>
                </c:pt>
                <c:pt idx="2603">
                  <c:v>1074.1851049382719</c:v>
                </c:pt>
                <c:pt idx="2604">
                  <c:v>1072.4351049382719</c:v>
                </c:pt>
                <c:pt idx="2605">
                  <c:v>1071.9351049382719</c:v>
                </c:pt>
                <c:pt idx="2606">
                  <c:v>1066.4351049382719</c:v>
                </c:pt>
                <c:pt idx="2607">
                  <c:v>1080.835104938272</c:v>
                </c:pt>
                <c:pt idx="2608">
                  <c:v>1079.335104938272</c:v>
                </c:pt>
                <c:pt idx="2609">
                  <c:v>1082.5351049382721</c:v>
                </c:pt>
                <c:pt idx="2610">
                  <c:v>1081.5351049382721</c:v>
                </c:pt>
                <c:pt idx="2611">
                  <c:v>1103.1951049382722</c:v>
                </c:pt>
                <c:pt idx="2612">
                  <c:v>1102.1951049382722</c:v>
                </c:pt>
                <c:pt idx="2613">
                  <c:v>1100.1951049382722</c:v>
                </c:pt>
                <c:pt idx="2614">
                  <c:v>1099.1951049382722</c:v>
                </c:pt>
                <c:pt idx="2615">
                  <c:v>1107.7451049382721</c:v>
                </c:pt>
                <c:pt idx="2616">
                  <c:v>1106.7451049382721</c:v>
                </c:pt>
                <c:pt idx="2617">
                  <c:v>1099.4951049382721</c:v>
                </c:pt>
                <c:pt idx="2618">
                  <c:v>1097.7451049382721</c:v>
                </c:pt>
                <c:pt idx="2619">
                  <c:v>1094.7451049382721</c:v>
                </c:pt>
                <c:pt idx="2620">
                  <c:v>1089.9951049382721</c:v>
                </c:pt>
                <c:pt idx="2621">
                  <c:v>1086.2451049382721</c:v>
                </c:pt>
                <c:pt idx="2622">
                  <c:v>1100.2451049382721</c:v>
                </c:pt>
                <c:pt idx="2623">
                  <c:v>1099.7451049382721</c:v>
                </c:pt>
                <c:pt idx="2624">
                  <c:v>1097.4951049382721</c:v>
                </c:pt>
                <c:pt idx="2625">
                  <c:v>1096.4951049382721</c:v>
                </c:pt>
                <c:pt idx="2626">
                  <c:v>1092.4951049382721</c:v>
                </c:pt>
                <c:pt idx="2627">
                  <c:v>1088.7451049382721</c:v>
                </c:pt>
                <c:pt idx="2628">
                  <c:v>1106.7451049382721</c:v>
                </c:pt>
                <c:pt idx="2629">
                  <c:v>1102.9951049382721</c:v>
                </c:pt>
                <c:pt idx="2630">
                  <c:v>1101.9951049382721</c:v>
                </c:pt>
                <c:pt idx="2631">
                  <c:v>1097.9951049382721</c:v>
                </c:pt>
                <c:pt idx="2632">
                  <c:v>1096.7451049382721</c:v>
                </c:pt>
                <c:pt idx="2633">
                  <c:v>1095.4951049382721</c:v>
                </c:pt>
                <c:pt idx="2634">
                  <c:v>1092.7451049382721</c:v>
                </c:pt>
                <c:pt idx="2635">
                  <c:v>1091.7451049382721</c:v>
                </c:pt>
                <c:pt idx="2636">
                  <c:v>1109.3201049382722</c:v>
                </c:pt>
                <c:pt idx="2637">
                  <c:v>1127.1951049382722</c:v>
                </c:pt>
                <c:pt idx="2638">
                  <c:v>1125.1951049382722</c:v>
                </c:pt>
                <c:pt idx="2639">
                  <c:v>1123.9451049382722</c:v>
                </c:pt>
                <c:pt idx="2640">
                  <c:v>1123.1951049382722</c:v>
                </c:pt>
                <c:pt idx="2641">
                  <c:v>1122.4451049382722</c:v>
                </c:pt>
                <c:pt idx="2642">
                  <c:v>1120.9451049382722</c:v>
                </c:pt>
                <c:pt idx="2643">
                  <c:v>1117.1951049382722</c:v>
                </c:pt>
                <c:pt idx="2644">
                  <c:v>1113.4451049382722</c:v>
                </c:pt>
                <c:pt idx="2645">
                  <c:v>1130.9951049382721</c:v>
                </c:pt>
                <c:pt idx="2646">
                  <c:v>1121.9951049382721</c:v>
                </c:pt>
                <c:pt idx="2647">
                  <c:v>1121.4951049382721</c:v>
                </c:pt>
                <c:pt idx="2648">
                  <c:v>1116.7451049382721</c:v>
                </c:pt>
                <c:pt idx="2649">
                  <c:v>1127.1451049382722</c:v>
                </c:pt>
                <c:pt idx="2650">
                  <c:v>1137.6451049382722</c:v>
                </c:pt>
                <c:pt idx="2651">
                  <c:v>1143.1701049382723</c:v>
                </c:pt>
                <c:pt idx="2652">
                  <c:v>1146.1701049382723</c:v>
                </c:pt>
                <c:pt idx="2653">
                  <c:v>1142.9201049382723</c:v>
                </c:pt>
                <c:pt idx="2654">
                  <c:v>1137.9201049382723</c:v>
                </c:pt>
                <c:pt idx="2655">
                  <c:v>1135.6701049382723</c:v>
                </c:pt>
                <c:pt idx="2656">
                  <c:v>1133.6701049382723</c:v>
                </c:pt>
                <c:pt idx="2657">
                  <c:v>1132.9201049382723</c:v>
                </c:pt>
                <c:pt idx="2658">
                  <c:v>1131.4201049382723</c:v>
                </c:pt>
                <c:pt idx="2659">
                  <c:v>1125.4201049382723</c:v>
                </c:pt>
                <c:pt idx="2660">
                  <c:v>1138.2201049382722</c:v>
                </c:pt>
                <c:pt idx="2661">
                  <c:v>1154.4951049382723</c:v>
                </c:pt>
                <c:pt idx="2662">
                  <c:v>1160.3451049382722</c:v>
                </c:pt>
                <c:pt idx="2663">
                  <c:v>1158.3451049382722</c:v>
                </c:pt>
                <c:pt idx="2664">
                  <c:v>1158.0951049382722</c:v>
                </c:pt>
                <c:pt idx="2665">
                  <c:v>1176.0951049382722</c:v>
                </c:pt>
                <c:pt idx="2666">
                  <c:v>1172.3451049382722</c:v>
                </c:pt>
                <c:pt idx="2667">
                  <c:v>1172.0951049382722</c:v>
                </c:pt>
                <c:pt idx="2668">
                  <c:v>1170.3451049382722</c:v>
                </c:pt>
                <c:pt idx="2669">
                  <c:v>1168.5951049382722</c:v>
                </c:pt>
                <c:pt idx="2670">
                  <c:v>1163.3451049382722</c:v>
                </c:pt>
                <c:pt idx="2671">
                  <c:v>1162.3451049382722</c:v>
                </c:pt>
                <c:pt idx="2672">
                  <c:v>1158.5951049382722</c:v>
                </c:pt>
                <c:pt idx="2673">
                  <c:v>1154.8451049382722</c:v>
                </c:pt>
                <c:pt idx="2674">
                  <c:v>1153.8451049382722</c:v>
                </c:pt>
                <c:pt idx="2675">
                  <c:v>1145.8451049382722</c:v>
                </c:pt>
                <c:pt idx="2676">
                  <c:v>1143.3451049382722</c:v>
                </c:pt>
                <c:pt idx="2677">
                  <c:v>1138.0951049382722</c:v>
                </c:pt>
                <c:pt idx="2678">
                  <c:v>1135.0951049382722</c:v>
                </c:pt>
                <c:pt idx="2679">
                  <c:v>1132.0951049382722</c:v>
                </c:pt>
                <c:pt idx="2680">
                  <c:v>1124.3451049382722</c:v>
                </c:pt>
                <c:pt idx="2681">
                  <c:v>1122.3451049382722</c:v>
                </c:pt>
                <c:pt idx="2682">
                  <c:v>1113.5951049382722</c:v>
                </c:pt>
                <c:pt idx="2683">
                  <c:v>1110.5951049382722</c:v>
                </c:pt>
                <c:pt idx="2684">
                  <c:v>1108.5951049382722</c:v>
                </c:pt>
                <c:pt idx="2685">
                  <c:v>1103.5951049382722</c:v>
                </c:pt>
                <c:pt idx="2686">
                  <c:v>1096.3451049382722</c:v>
                </c:pt>
                <c:pt idx="2687">
                  <c:v>1099.9701049382722</c:v>
                </c:pt>
                <c:pt idx="2688">
                  <c:v>1099.7201049382722</c:v>
                </c:pt>
                <c:pt idx="2689">
                  <c:v>1115.7201049382722</c:v>
                </c:pt>
                <c:pt idx="2690">
                  <c:v>1112.2201049382722</c:v>
                </c:pt>
                <c:pt idx="2691">
                  <c:v>1111.2201049382722</c:v>
                </c:pt>
                <c:pt idx="2692">
                  <c:v>1123.8201049382722</c:v>
                </c:pt>
                <c:pt idx="2693">
                  <c:v>1121.8201049382722</c:v>
                </c:pt>
                <c:pt idx="2694">
                  <c:v>1119.0701049382722</c:v>
                </c:pt>
                <c:pt idx="2695">
                  <c:v>1115.3201049382722</c:v>
                </c:pt>
                <c:pt idx="2696">
                  <c:v>1113.3201049382722</c:v>
                </c:pt>
                <c:pt idx="2697">
                  <c:v>1110.0701049382722</c:v>
                </c:pt>
                <c:pt idx="2698">
                  <c:v>1120.8701049382721</c:v>
                </c:pt>
                <c:pt idx="2699">
                  <c:v>1119.1201049382721</c:v>
                </c:pt>
                <c:pt idx="2700">
                  <c:v>1123.5201049382722</c:v>
                </c:pt>
                <c:pt idx="2701">
                  <c:v>1141.5201049382722</c:v>
                </c:pt>
                <c:pt idx="2702">
                  <c:v>1139.5201049382722</c:v>
                </c:pt>
                <c:pt idx="2703">
                  <c:v>1135.7701049382722</c:v>
                </c:pt>
                <c:pt idx="2704">
                  <c:v>1127.0201049382722</c:v>
                </c:pt>
                <c:pt idx="2705">
                  <c:v>1124.5201049382722</c:v>
                </c:pt>
                <c:pt idx="2706">
                  <c:v>1122.0201049382722</c:v>
                </c:pt>
                <c:pt idx="2707">
                  <c:v>1119.5201049382722</c:v>
                </c:pt>
                <c:pt idx="2708">
                  <c:v>1117.0201049382722</c:v>
                </c:pt>
                <c:pt idx="2709">
                  <c:v>1141.0201049382722</c:v>
                </c:pt>
                <c:pt idx="2710">
                  <c:v>1151.0201049382722</c:v>
                </c:pt>
                <c:pt idx="2711">
                  <c:v>1150.7701049382722</c:v>
                </c:pt>
                <c:pt idx="2712">
                  <c:v>1145.0201049382722</c:v>
                </c:pt>
                <c:pt idx="2713">
                  <c:v>1140.7701049382722</c:v>
                </c:pt>
                <c:pt idx="2714">
                  <c:v>1137.0201049382722</c:v>
                </c:pt>
                <c:pt idx="2715">
                  <c:v>1133.7701049382722</c:v>
                </c:pt>
                <c:pt idx="2716">
                  <c:v>1139.1701049382723</c:v>
                </c:pt>
                <c:pt idx="2717">
                  <c:v>1138.4201049382723</c:v>
                </c:pt>
                <c:pt idx="2718">
                  <c:v>1138.1701049382723</c:v>
                </c:pt>
                <c:pt idx="2719">
                  <c:v>1186.1701049382723</c:v>
                </c:pt>
                <c:pt idx="2720">
                  <c:v>1181.6701049382723</c:v>
                </c:pt>
                <c:pt idx="2721">
                  <c:v>1179.1701049382723</c:v>
                </c:pt>
                <c:pt idx="2722">
                  <c:v>1177.4201049382723</c:v>
                </c:pt>
                <c:pt idx="2723">
                  <c:v>1175.4201049382723</c:v>
                </c:pt>
                <c:pt idx="2724">
                  <c:v>1171.6701049382723</c:v>
                </c:pt>
                <c:pt idx="2725">
                  <c:v>1167.9201049382723</c:v>
                </c:pt>
                <c:pt idx="2726">
                  <c:v>1166.1701049382723</c:v>
                </c:pt>
                <c:pt idx="2727">
                  <c:v>1162.4201049382723</c:v>
                </c:pt>
                <c:pt idx="2728">
                  <c:v>1159.1701049382723</c:v>
                </c:pt>
                <c:pt idx="2729">
                  <c:v>1155.4201049382723</c:v>
                </c:pt>
                <c:pt idx="2730">
                  <c:v>1158.4201049382723</c:v>
                </c:pt>
                <c:pt idx="2731">
                  <c:v>1155.9201049382723</c:v>
                </c:pt>
                <c:pt idx="2732">
                  <c:v>1153.4201049382723</c:v>
                </c:pt>
                <c:pt idx="2733">
                  <c:v>1159.9201049382723</c:v>
                </c:pt>
                <c:pt idx="2734">
                  <c:v>1158.4201049382723</c:v>
                </c:pt>
                <c:pt idx="2735">
                  <c:v>1155.6701049382723</c:v>
                </c:pt>
                <c:pt idx="2736">
                  <c:v>1176.0701049382724</c:v>
                </c:pt>
                <c:pt idx="2737">
                  <c:v>1173.0701049382724</c:v>
                </c:pt>
                <c:pt idx="2738">
                  <c:v>1178.4701049382725</c:v>
                </c:pt>
                <c:pt idx="2739">
                  <c:v>1170.4701049382725</c:v>
                </c:pt>
                <c:pt idx="2740">
                  <c:v>1169.4701049382725</c:v>
                </c:pt>
                <c:pt idx="2741">
                  <c:v>1168.7201049382725</c:v>
                </c:pt>
                <c:pt idx="2742">
                  <c:v>1167.7201049382725</c:v>
                </c:pt>
                <c:pt idx="2743">
                  <c:v>1166.2201049382725</c:v>
                </c:pt>
                <c:pt idx="2744">
                  <c:v>1167.8201049382724</c:v>
                </c:pt>
                <c:pt idx="2745">
                  <c:v>1167.5701049382724</c:v>
                </c:pt>
                <c:pt idx="2746">
                  <c:v>1170.3701049382723</c:v>
                </c:pt>
                <c:pt idx="2747">
                  <c:v>1164.3701049382723</c:v>
                </c:pt>
                <c:pt idx="2748">
                  <c:v>1161.8701049382723</c:v>
                </c:pt>
                <c:pt idx="2749">
                  <c:v>1158.8701049382723</c:v>
                </c:pt>
                <c:pt idx="2750">
                  <c:v>1155.8701049382723</c:v>
                </c:pt>
                <c:pt idx="2751">
                  <c:v>1152.3701049382723</c:v>
                </c:pt>
                <c:pt idx="2752">
                  <c:v>1148.6201049382723</c:v>
                </c:pt>
                <c:pt idx="2753">
                  <c:v>1144.6201049382723</c:v>
                </c:pt>
                <c:pt idx="2754">
                  <c:v>1142.6201049382723</c:v>
                </c:pt>
                <c:pt idx="2755">
                  <c:v>1142.1201049382723</c:v>
                </c:pt>
                <c:pt idx="2756">
                  <c:v>1141.6201049382723</c:v>
                </c:pt>
                <c:pt idx="2757">
                  <c:v>1154.6201049382723</c:v>
                </c:pt>
                <c:pt idx="2758">
                  <c:v>1197.0201049382724</c:v>
                </c:pt>
                <c:pt idx="2759">
                  <c:v>1226.0201049382724</c:v>
                </c:pt>
                <c:pt idx="2760">
                  <c:v>1222.0201049382724</c:v>
                </c:pt>
                <c:pt idx="2761">
                  <c:v>1217.5201049382724</c:v>
                </c:pt>
                <c:pt idx="2762">
                  <c:v>1227.4201049382725</c:v>
                </c:pt>
                <c:pt idx="2763">
                  <c:v>1226.6701049382725</c:v>
                </c:pt>
                <c:pt idx="2764">
                  <c:v>1224.9201049382725</c:v>
                </c:pt>
                <c:pt idx="2765">
                  <c:v>1221.1701049382725</c:v>
                </c:pt>
                <c:pt idx="2766">
                  <c:v>1219.6701049382725</c:v>
                </c:pt>
                <c:pt idx="2767">
                  <c:v>1215.4201049382725</c:v>
                </c:pt>
                <c:pt idx="2768">
                  <c:v>1216.9201049382725</c:v>
                </c:pt>
                <c:pt idx="2769">
                  <c:v>1213.9201049382725</c:v>
                </c:pt>
                <c:pt idx="2770">
                  <c:v>1229.8701049382726</c:v>
                </c:pt>
                <c:pt idx="2771">
                  <c:v>1227.1201049382726</c:v>
                </c:pt>
                <c:pt idx="2772">
                  <c:v>1223.6201049382726</c:v>
                </c:pt>
                <c:pt idx="2773">
                  <c:v>1222.8701049382726</c:v>
                </c:pt>
                <c:pt idx="2774">
                  <c:v>1216.3701049382726</c:v>
                </c:pt>
                <c:pt idx="2775">
                  <c:v>1215.6201049382726</c:v>
                </c:pt>
                <c:pt idx="2776">
                  <c:v>1211.1201049382726</c:v>
                </c:pt>
                <c:pt idx="2777">
                  <c:v>1214.7451049382726</c:v>
                </c:pt>
                <c:pt idx="2778">
                  <c:v>1207.9951049382726</c:v>
                </c:pt>
                <c:pt idx="2779">
                  <c:v>1207.4951049382726</c:v>
                </c:pt>
                <c:pt idx="2780">
                  <c:v>1205.2451049382726</c:v>
                </c:pt>
                <c:pt idx="2781">
                  <c:v>1197.7451049382726</c:v>
                </c:pt>
                <c:pt idx="2782">
                  <c:v>1188.9951049382726</c:v>
                </c:pt>
                <c:pt idx="2783">
                  <c:v>1186.9951049382726</c:v>
                </c:pt>
                <c:pt idx="2784">
                  <c:v>1177.9951049382726</c:v>
                </c:pt>
                <c:pt idx="2785">
                  <c:v>1177.2451049382726</c:v>
                </c:pt>
                <c:pt idx="2786">
                  <c:v>1175.4951049382726</c:v>
                </c:pt>
                <c:pt idx="2787">
                  <c:v>1173.7451049382726</c:v>
                </c:pt>
                <c:pt idx="2788">
                  <c:v>1164.7451049382726</c:v>
                </c:pt>
                <c:pt idx="2789">
                  <c:v>1163.9951049382726</c:v>
                </c:pt>
                <c:pt idx="2790">
                  <c:v>1163.7451049382726</c:v>
                </c:pt>
                <c:pt idx="2791">
                  <c:v>1160.7451049382726</c:v>
                </c:pt>
                <c:pt idx="2792">
                  <c:v>1150.9951049382726</c:v>
                </c:pt>
                <c:pt idx="2793">
                  <c:v>1149.4951049382726</c:v>
                </c:pt>
                <c:pt idx="2794">
                  <c:v>1145.7451049382726</c:v>
                </c:pt>
                <c:pt idx="2795">
                  <c:v>1144.4951049382726</c:v>
                </c:pt>
                <c:pt idx="2796">
                  <c:v>1143.4951049382726</c:v>
                </c:pt>
                <c:pt idx="2797">
                  <c:v>1133.7451049382726</c:v>
                </c:pt>
                <c:pt idx="2798">
                  <c:v>1125.7451049382726</c:v>
                </c:pt>
                <c:pt idx="2799">
                  <c:v>1124.4951049382726</c:v>
                </c:pt>
                <c:pt idx="2800">
                  <c:v>1122.4951049382726</c:v>
                </c:pt>
                <c:pt idx="2801">
                  <c:v>1121.2451049382726</c:v>
                </c:pt>
                <c:pt idx="2802">
                  <c:v>1113.9951049382726</c:v>
                </c:pt>
                <c:pt idx="2803">
                  <c:v>1111.9951049382726</c:v>
                </c:pt>
                <c:pt idx="2804">
                  <c:v>1117.0951049382725</c:v>
                </c:pt>
                <c:pt idx="2805">
                  <c:v>1116.3451049382725</c:v>
                </c:pt>
                <c:pt idx="2806">
                  <c:v>1111.3451049382725</c:v>
                </c:pt>
                <c:pt idx="2807">
                  <c:v>1108.3451049382725</c:v>
                </c:pt>
                <c:pt idx="2808">
                  <c:v>1106.5951049382725</c:v>
                </c:pt>
                <c:pt idx="2809">
                  <c:v>1103.5951049382725</c:v>
                </c:pt>
                <c:pt idx="2810">
                  <c:v>1099.8451049382725</c:v>
                </c:pt>
                <c:pt idx="2811">
                  <c:v>1091.8451049382725</c:v>
                </c:pt>
                <c:pt idx="2812">
                  <c:v>1083.8451049382725</c:v>
                </c:pt>
                <c:pt idx="2813">
                  <c:v>1082.8451049382725</c:v>
                </c:pt>
                <c:pt idx="2814">
                  <c:v>1081.8451049382725</c:v>
                </c:pt>
                <c:pt idx="2815">
                  <c:v>1081.3451049382725</c:v>
                </c:pt>
                <c:pt idx="2816">
                  <c:v>1081.0951049382725</c:v>
                </c:pt>
                <c:pt idx="2817">
                  <c:v>1080.0951049382725</c:v>
                </c:pt>
                <c:pt idx="2818">
                  <c:v>1078.0951049382725</c:v>
                </c:pt>
                <c:pt idx="2819">
                  <c:v>1075.8451049382725</c:v>
                </c:pt>
                <c:pt idx="2820">
                  <c:v>1074.3451049382725</c:v>
                </c:pt>
                <c:pt idx="2821">
                  <c:v>1069.3451049382725</c:v>
                </c:pt>
                <c:pt idx="2822">
                  <c:v>1076.8451049382725</c:v>
                </c:pt>
                <c:pt idx="2823">
                  <c:v>1075.0951049382725</c:v>
                </c:pt>
                <c:pt idx="2824">
                  <c:v>1073.3451049382725</c:v>
                </c:pt>
                <c:pt idx="2825">
                  <c:v>1079.3451049382725</c:v>
                </c:pt>
                <c:pt idx="2826">
                  <c:v>1079.0951049382725</c:v>
                </c:pt>
                <c:pt idx="2827">
                  <c:v>1076.0951049382725</c:v>
                </c:pt>
                <c:pt idx="2828">
                  <c:v>1072.3451049382725</c:v>
                </c:pt>
                <c:pt idx="2829">
                  <c:v>1096.7201049382725</c:v>
                </c:pt>
                <c:pt idx="2830">
                  <c:v>1096.4701049382725</c:v>
                </c:pt>
                <c:pt idx="2831">
                  <c:v>1095.9701049382725</c:v>
                </c:pt>
                <c:pt idx="2832">
                  <c:v>1095.7201049382725</c:v>
                </c:pt>
                <c:pt idx="2833">
                  <c:v>1094.9701049382725</c:v>
                </c:pt>
                <c:pt idx="2834">
                  <c:v>1094.2201049382725</c:v>
                </c:pt>
                <c:pt idx="2835">
                  <c:v>1093.2201049382725</c:v>
                </c:pt>
                <c:pt idx="2836">
                  <c:v>1084.2201049382725</c:v>
                </c:pt>
                <c:pt idx="2837">
                  <c:v>1083.2201049382725</c:v>
                </c:pt>
                <c:pt idx="2838">
                  <c:v>1080.2201049382725</c:v>
                </c:pt>
                <c:pt idx="2839">
                  <c:v>1079.2201049382725</c:v>
                </c:pt>
                <c:pt idx="2840">
                  <c:v>1074.2201049382725</c:v>
                </c:pt>
                <c:pt idx="2841">
                  <c:v>1073.2201049382725</c:v>
                </c:pt>
                <c:pt idx="2842">
                  <c:v>1063.4701049382725</c:v>
                </c:pt>
                <c:pt idx="2843">
                  <c:v>1066.8701049382726</c:v>
                </c:pt>
                <c:pt idx="2844">
                  <c:v>1057.8701049382726</c:v>
                </c:pt>
                <c:pt idx="2845">
                  <c:v>1057.1201049382726</c:v>
                </c:pt>
                <c:pt idx="2846">
                  <c:v>1063.1201049382726</c:v>
                </c:pt>
                <c:pt idx="2847">
                  <c:v>1061.6201049382726</c:v>
                </c:pt>
                <c:pt idx="2848">
                  <c:v>1060.1201049382726</c:v>
                </c:pt>
                <c:pt idx="2849">
                  <c:v>1056.3701049382726</c:v>
                </c:pt>
                <c:pt idx="2850">
                  <c:v>1048.3701049382726</c:v>
                </c:pt>
                <c:pt idx="2851">
                  <c:v>1042.6201049382726</c:v>
                </c:pt>
                <c:pt idx="2852">
                  <c:v>1041.6201049382726</c:v>
                </c:pt>
                <c:pt idx="2853">
                  <c:v>1034.6201049382726</c:v>
                </c:pt>
                <c:pt idx="2854">
                  <c:v>1031.6201049382726</c:v>
                </c:pt>
                <c:pt idx="2855">
                  <c:v>1022.8701049382726</c:v>
                </c:pt>
                <c:pt idx="2856">
                  <c:v>1023.6701049382725</c:v>
                </c:pt>
                <c:pt idx="2857">
                  <c:v>1022.9201049382725</c:v>
                </c:pt>
                <c:pt idx="2858">
                  <c:v>1022.1701049382725</c:v>
                </c:pt>
                <c:pt idx="2859">
                  <c:v>1021.6701049382725</c:v>
                </c:pt>
                <c:pt idx="2860">
                  <c:v>1021.1701049382725</c:v>
                </c:pt>
                <c:pt idx="2861">
                  <c:v>1017.4201049382725</c:v>
                </c:pt>
                <c:pt idx="2862">
                  <c:v>1013.6701049382725</c:v>
                </c:pt>
                <c:pt idx="2863">
                  <c:v>1011.6701049382725</c:v>
                </c:pt>
                <c:pt idx="2864">
                  <c:v>1005.1701049382725</c:v>
                </c:pt>
                <c:pt idx="2865">
                  <c:v>1000.1701049382725</c:v>
                </c:pt>
                <c:pt idx="2866">
                  <c:v>999.92010493827252</c:v>
                </c:pt>
                <c:pt idx="2867">
                  <c:v>997.42010493827252</c:v>
                </c:pt>
                <c:pt idx="2868">
                  <c:v>997.17010493827252</c:v>
                </c:pt>
                <c:pt idx="2869">
                  <c:v>996.42010493827252</c:v>
                </c:pt>
                <c:pt idx="2870">
                  <c:v>988.42010493827252</c:v>
                </c:pt>
                <c:pt idx="2871">
                  <c:v>984.67010493827252</c:v>
                </c:pt>
                <c:pt idx="2872">
                  <c:v>978.67010493827252</c:v>
                </c:pt>
                <c:pt idx="2873">
                  <c:v>977.67010493827252</c:v>
                </c:pt>
                <c:pt idx="2874">
                  <c:v>981.79510493827252</c:v>
                </c:pt>
                <c:pt idx="2875">
                  <c:v>981.04510493827252</c:v>
                </c:pt>
                <c:pt idx="2876">
                  <c:v>980.54510493827252</c:v>
                </c:pt>
                <c:pt idx="2877">
                  <c:v>977.54510493827252</c:v>
                </c:pt>
                <c:pt idx="2878">
                  <c:v>985.54510493827252</c:v>
                </c:pt>
                <c:pt idx="2879">
                  <c:v>984.79510493827252</c:v>
                </c:pt>
                <c:pt idx="2880">
                  <c:v>980.79510493827252</c:v>
                </c:pt>
                <c:pt idx="2881">
                  <c:v>970.79510493827252</c:v>
                </c:pt>
                <c:pt idx="2882">
                  <c:v>967.79510493827252</c:v>
                </c:pt>
                <c:pt idx="2883">
                  <c:v>966.54510493827252</c:v>
                </c:pt>
                <c:pt idx="2884">
                  <c:v>970.29510493827252</c:v>
                </c:pt>
                <c:pt idx="2885">
                  <c:v>971.79510493827252</c:v>
                </c:pt>
                <c:pt idx="2886">
                  <c:v>966.79510493827252</c:v>
                </c:pt>
                <c:pt idx="2887">
                  <c:v>965.79510493827252</c:v>
                </c:pt>
                <c:pt idx="2888">
                  <c:v>962.79510493827252</c:v>
                </c:pt>
                <c:pt idx="2889">
                  <c:v>960.79510493827252</c:v>
                </c:pt>
                <c:pt idx="2890">
                  <c:v>959.54510493827252</c:v>
                </c:pt>
                <c:pt idx="2891">
                  <c:v>958.79510493827252</c:v>
                </c:pt>
                <c:pt idx="2892">
                  <c:v>958.54510493827252</c:v>
                </c:pt>
                <c:pt idx="2893">
                  <c:v>958.29510493827252</c:v>
                </c:pt>
                <c:pt idx="2894">
                  <c:v>956.79510493827252</c:v>
                </c:pt>
                <c:pt idx="2895">
                  <c:v>955.79510493827252</c:v>
                </c:pt>
                <c:pt idx="2896">
                  <c:v>977.39510493827254</c:v>
                </c:pt>
                <c:pt idx="2897">
                  <c:v>975.39510493827254</c:v>
                </c:pt>
                <c:pt idx="2898">
                  <c:v>970.39510493827254</c:v>
                </c:pt>
                <c:pt idx="2899">
                  <c:v>970.14510493827254</c:v>
                </c:pt>
                <c:pt idx="2900">
                  <c:v>966.39510493827254</c:v>
                </c:pt>
                <c:pt idx="2901">
                  <c:v>965.14510493827254</c:v>
                </c:pt>
                <c:pt idx="2902">
                  <c:v>961.39510493827254</c:v>
                </c:pt>
                <c:pt idx="2903">
                  <c:v>960.39510493827254</c:v>
                </c:pt>
                <c:pt idx="2904">
                  <c:v>956.39510493827254</c:v>
                </c:pt>
                <c:pt idx="2905">
                  <c:v>957.89510493827254</c:v>
                </c:pt>
                <c:pt idx="2906">
                  <c:v>957.64510493827254</c:v>
                </c:pt>
                <c:pt idx="2907">
                  <c:v>960.39510493827254</c:v>
                </c:pt>
                <c:pt idx="2908">
                  <c:v>951.39510493827254</c:v>
                </c:pt>
                <c:pt idx="2909">
                  <c:v>950.64510493827254</c:v>
                </c:pt>
                <c:pt idx="2910">
                  <c:v>989.14510493827254</c:v>
                </c:pt>
                <c:pt idx="2911">
                  <c:v>996.64510493827254</c:v>
                </c:pt>
                <c:pt idx="2912">
                  <c:v>992.89510493827254</c:v>
                </c:pt>
                <c:pt idx="2913">
                  <c:v>994.82010493827249</c:v>
                </c:pt>
                <c:pt idx="2914">
                  <c:v>994.32010493827249</c:v>
                </c:pt>
                <c:pt idx="2915">
                  <c:v>993.57010493827249</c:v>
                </c:pt>
                <c:pt idx="2916">
                  <c:v>993.07010493827249</c:v>
                </c:pt>
                <c:pt idx="2917">
                  <c:v>991.82010493827249</c:v>
                </c:pt>
                <c:pt idx="2918">
                  <c:v>991.07010493827249</c:v>
                </c:pt>
                <c:pt idx="2919">
                  <c:v>996.07010493827249</c:v>
                </c:pt>
                <c:pt idx="2920">
                  <c:v>994.07010493827249</c:v>
                </c:pt>
                <c:pt idx="2921">
                  <c:v>989.32010493827249</c:v>
                </c:pt>
                <c:pt idx="2922">
                  <c:v>986.82010493827249</c:v>
                </c:pt>
                <c:pt idx="2923">
                  <c:v>1007.8201049382725</c:v>
                </c:pt>
                <c:pt idx="2924">
                  <c:v>1009.1701049382725</c:v>
                </c:pt>
                <c:pt idx="2925">
                  <c:v>1006.4201049382725</c:v>
                </c:pt>
                <c:pt idx="2926">
                  <c:v>1005.6701049382725</c:v>
                </c:pt>
                <c:pt idx="2927">
                  <c:v>1005.1701049382725</c:v>
                </c:pt>
                <c:pt idx="2928">
                  <c:v>1004.9201049382725</c:v>
                </c:pt>
                <c:pt idx="2929">
                  <c:v>1003.6701049382725</c:v>
                </c:pt>
                <c:pt idx="2930">
                  <c:v>1002.6701049382725</c:v>
                </c:pt>
                <c:pt idx="2931">
                  <c:v>997.67010493827252</c:v>
                </c:pt>
                <c:pt idx="2932">
                  <c:v>1009.0701049382725</c:v>
                </c:pt>
                <c:pt idx="2933">
                  <c:v>1014.5701049382725</c:v>
                </c:pt>
                <c:pt idx="2934">
                  <c:v>1009.5701049382725</c:v>
                </c:pt>
                <c:pt idx="2935">
                  <c:v>1002.5701049382725</c:v>
                </c:pt>
                <c:pt idx="2936">
                  <c:v>993.82010493827249</c:v>
                </c:pt>
                <c:pt idx="2937">
                  <c:v>992.32010493827249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7C-8E45-892A-5D3DB7BC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772672"/>
        <c:axId val="419945408"/>
      </c:lineChart>
      <c:catAx>
        <c:axId val="41977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400"/>
                </a:pPr>
                <a:r>
                  <a:rPr lang="en-GB" sz="2400"/>
                  <a:t>Bet Number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45408"/>
        <c:crosses val="autoZero"/>
        <c:auto val="1"/>
        <c:lblAlgn val="ctr"/>
        <c:lblOffset val="20"/>
        <c:tickLblSkip val="49"/>
        <c:tickMarkSkip val="1"/>
        <c:noMultiLvlLbl val="0"/>
      </c:catAx>
      <c:valAx>
        <c:axId val="419945408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2400"/>
                </a:pPr>
                <a:r>
                  <a:rPr lang="en-GB" sz="2400"/>
                  <a:t>Profit</a:t>
                </a:r>
              </a:p>
            </c:rich>
          </c:tx>
          <c:layout>
            <c:manualLayout>
              <c:xMode val="edge"/>
              <c:yMode val="edge"/>
              <c:x val="9.0654090397436424E-3"/>
              <c:y val="0.44575378382428849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772672"/>
        <c:crossesAt val="1"/>
        <c:crossBetween val="midCat"/>
        <c:majorUnit val="100"/>
      </c:valAx>
    </c:plotArea>
    <c:legend>
      <c:legendPos val="t"/>
      <c:layout>
        <c:manualLayout>
          <c:xMode val="edge"/>
          <c:yMode val="edge"/>
          <c:x val="0.75995745757780298"/>
          <c:y val="0.46561923930196919"/>
          <c:w val="0.23080889199803906"/>
          <c:h val="0.16109277148024292"/>
        </c:manualLayout>
      </c:layout>
      <c:overlay val="0"/>
      <c:txPr>
        <a:bodyPr/>
        <a:lstStyle/>
        <a:p>
          <a:pPr>
            <a:defRPr sz="2000"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3200" b="1"/>
              <a:t> Profit per Unit Size</a:t>
            </a:r>
          </a:p>
        </c:rich>
      </c:tx>
      <c:layout>
        <c:manualLayout>
          <c:xMode val="edge"/>
          <c:yMode val="edge"/>
          <c:x val="0.40782293170123846"/>
          <c:y val="1.504811724355460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655360387644"/>
          <c:y val="1.2594428501294093E-2"/>
          <c:w val="0.88501538461538465"/>
          <c:h val="0.866215060174169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'UNIT DATA'!$H$8</c:f>
              <c:strCache>
                <c:ptCount val="1"/>
                <c:pt idx="0">
                  <c:v>Profit</c:v>
                </c:pt>
              </c:strCache>
            </c:strRef>
          </c:tx>
          <c:spPr>
            <a:solidFill>
              <a:srgbClr val="ED7D3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'UNIT DATA'!$C$9:$C$55</c:f>
              <c:numCache>
                <c:formatCode>General</c:formatCode>
                <c:ptCount val="47"/>
                <c:pt idx="0">
                  <c:v>0.1</c:v>
                </c:pt>
                <c:pt idx="1">
                  <c:v>0.125</c:v>
                </c:pt>
                <c:pt idx="2">
                  <c:v>0.25</c:v>
                </c:pt>
                <c:pt idx="3">
                  <c:v>0.5</c:v>
                </c:pt>
                <c:pt idx="4">
                  <c:v>0.75</c:v>
                </c:pt>
                <c:pt idx="5">
                  <c:v>1</c:v>
                </c:pt>
                <c:pt idx="6">
                  <c:v>1.25</c:v>
                </c:pt>
                <c:pt idx="7">
                  <c:v>1.5</c:v>
                </c:pt>
                <c:pt idx="8">
                  <c:v>1.75</c:v>
                </c:pt>
                <c:pt idx="9">
                  <c:v>2</c:v>
                </c:pt>
                <c:pt idx="10">
                  <c:v>2.25</c:v>
                </c:pt>
                <c:pt idx="11">
                  <c:v>2.5</c:v>
                </c:pt>
                <c:pt idx="12">
                  <c:v>2.75</c:v>
                </c:pt>
                <c:pt idx="13">
                  <c:v>3</c:v>
                </c:pt>
                <c:pt idx="14">
                  <c:v>3.25</c:v>
                </c:pt>
                <c:pt idx="15">
                  <c:v>3.5</c:v>
                </c:pt>
                <c:pt idx="16">
                  <c:v>3.75</c:v>
                </c:pt>
                <c:pt idx="17">
                  <c:v>4</c:v>
                </c:pt>
                <c:pt idx="18">
                  <c:v>4.25</c:v>
                </c:pt>
                <c:pt idx="19">
                  <c:v>4.5</c:v>
                </c:pt>
                <c:pt idx="20">
                  <c:v>4.75</c:v>
                </c:pt>
                <c:pt idx="21">
                  <c:v>5</c:v>
                </c:pt>
                <c:pt idx="22">
                  <c:v>5.25</c:v>
                </c:pt>
                <c:pt idx="23">
                  <c:v>5.5</c:v>
                </c:pt>
                <c:pt idx="24">
                  <c:v>5.75</c:v>
                </c:pt>
                <c:pt idx="25">
                  <c:v>6</c:v>
                </c:pt>
                <c:pt idx="26">
                  <c:v>6.25</c:v>
                </c:pt>
                <c:pt idx="27">
                  <c:v>6.5</c:v>
                </c:pt>
                <c:pt idx="28">
                  <c:v>6.75</c:v>
                </c:pt>
                <c:pt idx="29">
                  <c:v>7</c:v>
                </c:pt>
                <c:pt idx="30">
                  <c:v>7.25</c:v>
                </c:pt>
                <c:pt idx="31">
                  <c:v>7.5</c:v>
                </c:pt>
                <c:pt idx="32">
                  <c:v>7.75</c:v>
                </c:pt>
                <c:pt idx="33">
                  <c:v>8</c:v>
                </c:pt>
                <c:pt idx="34">
                  <c:v>8.25</c:v>
                </c:pt>
                <c:pt idx="35">
                  <c:v>8.5</c:v>
                </c:pt>
                <c:pt idx="36">
                  <c:v>8.75</c:v>
                </c:pt>
                <c:pt idx="37">
                  <c:v>9</c:v>
                </c:pt>
                <c:pt idx="38">
                  <c:v>9.25</c:v>
                </c:pt>
                <c:pt idx="39">
                  <c:v>9.5</c:v>
                </c:pt>
                <c:pt idx="40">
                  <c:v>9.75</c:v>
                </c:pt>
                <c:pt idx="41">
                  <c:v>10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20</c:v>
                </c:pt>
              </c:numCache>
            </c:numRef>
          </c:cat>
          <c:val>
            <c:numRef>
              <c:f>'UNIT DATA'!$H$9:$H$55</c:f>
              <c:numCache>
                <c:formatCode>0.00</c:formatCode>
                <c:ptCount val="47"/>
                <c:pt idx="0">
                  <c:v>-0.4</c:v>
                </c:pt>
                <c:pt idx="1">
                  <c:v>0.75</c:v>
                </c:pt>
                <c:pt idx="2">
                  <c:v>-11.9625</c:v>
                </c:pt>
                <c:pt idx="3">
                  <c:v>-23.459999999999994</c:v>
                </c:pt>
                <c:pt idx="4">
                  <c:v>-32.4</c:v>
                </c:pt>
                <c:pt idx="5">
                  <c:v>-66.206895061728375</c:v>
                </c:pt>
                <c:pt idx="6">
                  <c:v>-24.875</c:v>
                </c:pt>
                <c:pt idx="7">
                  <c:v>-107.746</c:v>
                </c:pt>
                <c:pt idx="8">
                  <c:v>-53.987499999999997</c:v>
                </c:pt>
                <c:pt idx="9">
                  <c:v>5.1679999999999993</c:v>
                </c:pt>
                <c:pt idx="10">
                  <c:v>-25.425000000000001</c:v>
                </c:pt>
                <c:pt idx="11">
                  <c:v>-80.625</c:v>
                </c:pt>
                <c:pt idx="12">
                  <c:v>61.1875</c:v>
                </c:pt>
                <c:pt idx="13">
                  <c:v>320.96499999999997</c:v>
                </c:pt>
                <c:pt idx="14">
                  <c:v>1.9500000000000028</c:v>
                </c:pt>
                <c:pt idx="15">
                  <c:v>92.970500000000001</c:v>
                </c:pt>
                <c:pt idx="16">
                  <c:v>-60.75</c:v>
                </c:pt>
                <c:pt idx="17">
                  <c:v>224.54399999999995</c:v>
                </c:pt>
                <c:pt idx="18">
                  <c:v>-23.8</c:v>
                </c:pt>
                <c:pt idx="19">
                  <c:v>-33.75</c:v>
                </c:pt>
                <c:pt idx="20">
                  <c:v>-23.75</c:v>
                </c:pt>
                <c:pt idx="21">
                  <c:v>-5.730000000000004</c:v>
                </c:pt>
                <c:pt idx="22">
                  <c:v>10.5</c:v>
                </c:pt>
                <c:pt idx="23">
                  <c:v>45.1</c:v>
                </c:pt>
                <c:pt idx="24">
                  <c:v>-25.875</c:v>
                </c:pt>
                <c:pt idx="25">
                  <c:v>454.56</c:v>
                </c:pt>
                <c:pt idx="26">
                  <c:v>-12.5</c:v>
                </c:pt>
                <c:pt idx="27">
                  <c:v>-31.200000000000003</c:v>
                </c:pt>
                <c:pt idx="28">
                  <c:v>49.275000000000006</c:v>
                </c:pt>
                <c:pt idx="29">
                  <c:v>170.30299999999997</c:v>
                </c:pt>
                <c:pt idx="30">
                  <c:v>-29</c:v>
                </c:pt>
                <c:pt idx="31">
                  <c:v>-15</c:v>
                </c:pt>
                <c:pt idx="32">
                  <c:v>26.737499999999997</c:v>
                </c:pt>
                <c:pt idx="33">
                  <c:v>193.18</c:v>
                </c:pt>
                <c:pt idx="34">
                  <c:v>-8.25</c:v>
                </c:pt>
                <c:pt idx="35">
                  <c:v>47.174999999999997</c:v>
                </c:pt>
                <c:pt idx="36">
                  <c:v>-32.8125</c:v>
                </c:pt>
                <c:pt idx="37">
                  <c:v>-111.60000000000001</c:v>
                </c:pt>
                <c:pt idx="38">
                  <c:v>27.749999999999996</c:v>
                </c:pt>
                <c:pt idx="39">
                  <c:v>8.3599999999999959</c:v>
                </c:pt>
                <c:pt idx="40">
                  <c:v>83.85</c:v>
                </c:pt>
                <c:pt idx="41">
                  <c:v>29</c:v>
                </c:pt>
                <c:pt idx="42">
                  <c:v>-48</c:v>
                </c:pt>
                <c:pt idx="43">
                  <c:v>74.099999999999994</c:v>
                </c:pt>
                <c:pt idx="44">
                  <c:v>-42</c:v>
                </c:pt>
                <c:pt idx="45">
                  <c:v>13.5</c:v>
                </c:pt>
                <c:pt idx="46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5-6A4D-8D2B-677C42320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47080720"/>
        <c:axId val="2047104016"/>
      </c:barChart>
      <c:catAx>
        <c:axId val="2047080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2400" b="1"/>
                  <a:t>Unit Size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7104016"/>
        <c:crosses val="autoZero"/>
        <c:auto val="1"/>
        <c:lblAlgn val="ctr"/>
        <c:lblOffset val="100"/>
        <c:noMultiLvlLbl val="0"/>
      </c:catAx>
      <c:valAx>
        <c:axId val="2047104016"/>
        <c:scaling>
          <c:orientation val="minMax"/>
          <c:max val="55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2400" b="1"/>
                  <a:t>Profit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7080720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SEPTEMBER PROFIT </a:t>
            </a:r>
          </a:p>
        </c:rich>
      </c:tx>
      <c:layout>
        <c:manualLayout>
          <c:xMode val="edge"/>
          <c:yMode val="edge"/>
          <c:x val="0.34950096237970257"/>
          <c:y val="2.155219020671951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14028871391076"/>
          <c:y val="0.10797731055252104"/>
          <c:w val="0.86583525809273842"/>
          <c:h val="0.77295883821109235"/>
        </c:manualLayout>
      </c:layout>
      <c:lineChart>
        <c:grouping val="standard"/>
        <c:varyColors val="0"/>
        <c:ser>
          <c:idx val="1"/>
          <c:order val="0"/>
          <c:spPr>
            <a:ln w="793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'BEN BEARE'!$B$2805:$B$2940</c:f>
              <c:numCache>
                <c:formatCode>[$-C09]dd\-mmm\-yy;@</c:formatCode>
                <c:ptCount val="136"/>
                <c:pt idx="0">
                  <c:v>45170</c:v>
                </c:pt>
                <c:pt idx="1">
                  <c:v>45170</c:v>
                </c:pt>
                <c:pt idx="2">
                  <c:v>45170</c:v>
                </c:pt>
                <c:pt idx="3">
                  <c:v>45170</c:v>
                </c:pt>
                <c:pt idx="4">
                  <c:v>45170</c:v>
                </c:pt>
                <c:pt idx="5">
                  <c:v>45170</c:v>
                </c:pt>
                <c:pt idx="6">
                  <c:v>45170</c:v>
                </c:pt>
                <c:pt idx="7">
                  <c:v>45170</c:v>
                </c:pt>
                <c:pt idx="8">
                  <c:v>45170</c:v>
                </c:pt>
                <c:pt idx="9">
                  <c:v>45171</c:v>
                </c:pt>
                <c:pt idx="10">
                  <c:v>45171</c:v>
                </c:pt>
                <c:pt idx="11">
                  <c:v>45171</c:v>
                </c:pt>
                <c:pt idx="12">
                  <c:v>45171</c:v>
                </c:pt>
                <c:pt idx="13">
                  <c:v>45171</c:v>
                </c:pt>
                <c:pt idx="14">
                  <c:v>45171</c:v>
                </c:pt>
                <c:pt idx="15">
                  <c:v>45172</c:v>
                </c:pt>
                <c:pt idx="16">
                  <c:v>45172</c:v>
                </c:pt>
                <c:pt idx="17">
                  <c:v>45172</c:v>
                </c:pt>
                <c:pt idx="18">
                  <c:v>45172</c:v>
                </c:pt>
                <c:pt idx="19">
                  <c:v>45173</c:v>
                </c:pt>
                <c:pt idx="20">
                  <c:v>45173</c:v>
                </c:pt>
                <c:pt idx="21">
                  <c:v>45174</c:v>
                </c:pt>
                <c:pt idx="22">
                  <c:v>45174</c:v>
                </c:pt>
                <c:pt idx="23">
                  <c:v>45174</c:v>
                </c:pt>
                <c:pt idx="24">
                  <c:v>45174</c:v>
                </c:pt>
                <c:pt idx="25">
                  <c:v>45175</c:v>
                </c:pt>
                <c:pt idx="26">
                  <c:v>45175</c:v>
                </c:pt>
                <c:pt idx="27">
                  <c:v>45175</c:v>
                </c:pt>
                <c:pt idx="28">
                  <c:v>45176</c:v>
                </c:pt>
                <c:pt idx="29">
                  <c:v>45176</c:v>
                </c:pt>
                <c:pt idx="30">
                  <c:v>45176</c:v>
                </c:pt>
                <c:pt idx="31">
                  <c:v>45177</c:v>
                </c:pt>
                <c:pt idx="32">
                  <c:v>45177</c:v>
                </c:pt>
                <c:pt idx="33">
                  <c:v>45177</c:v>
                </c:pt>
                <c:pt idx="34">
                  <c:v>45178</c:v>
                </c:pt>
                <c:pt idx="35">
                  <c:v>45178</c:v>
                </c:pt>
                <c:pt idx="36">
                  <c:v>45178</c:v>
                </c:pt>
                <c:pt idx="37">
                  <c:v>45178</c:v>
                </c:pt>
                <c:pt idx="38">
                  <c:v>45178</c:v>
                </c:pt>
                <c:pt idx="39">
                  <c:v>45178</c:v>
                </c:pt>
                <c:pt idx="40">
                  <c:v>45178</c:v>
                </c:pt>
                <c:pt idx="41">
                  <c:v>45179</c:v>
                </c:pt>
                <c:pt idx="42">
                  <c:v>45179</c:v>
                </c:pt>
                <c:pt idx="43">
                  <c:v>45179</c:v>
                </c:pt>
                <c:pt idx="44">
                  <c:v>45179</c:v>
                </c:pt>
                <c:pt idx="45">
                  <c:v>45179</c:v>
                </c:pt>
                <c:pt idx="46">
                  <c:v>45179</c:v>
                </c:pt>
                <c:pt idx="47">
                  <c:v>45180</c:v>
                </c:pt>
                <c:pt idx="48">
                  <c:v>45180</c:v>
                </c:pt>
                <c:pt idx="49">
                  <c:v>45181</c:v>
                </c:pt>
                <c:pt idx="50">
                  <c:v>45181</c:v>
                </c:pt>
                <c:pt idx="51">
                  <c:v>45181</c:v>
                </c:pt>
                <c:pt idx="52">
                  <c:v>45181</c:v>
                </c:pt>
                <c:pt idx="53">
                  <c:v>45181</c:v>
                </c:pt>
                <c:pt idx="54">
                  <c:v>45181</c:v>
                </c:pt>
                <c:pt idx="55">
                  <c:v>45182</c:v>
                </c:pt>
                <c:pt idx="56">
                  <c:v>45182</c:v>
                </c:pt>
                <c:pt idx="57">
                  <c:v>45182</c:v>
                </c:pt>
                <c:pt idx="58">
                  <c:v>45182</c:v>
                </c:pt>
                <c:pt idx="59">
                  <c:v>45182</c:v>
                </c:pt>
                <c:pt idx="60">
                  <c:v>45182</c:v>
                </c:pt>
                <c:pt idx="61">
                  <c:v>45182</c:v>
                </c:pt>
                <c:pt idx="62">
                  <c:v>45182</c:v>
                </c:pt>
                <c:pt idx="63">
                  <c:v>45183</c:v>
                </c:pt>
                <c:pt idx="64">
                  <c:v>45183</c:v>
                </c:pt>
                <c:pt idx="65">
                  <c:v>45183</c:v>
                </c:pt>
                <c:pt idx="66">
                  <c:v>45183</c:v>
                </c:pt>
                <c:pt idx="67">
                  <c:v>45183</c:v>
                </c:pt>
                <c:pt idx="68">
                  <c:v>45183</c:v>
                </c:pt>
                <c:pt idx="69">
                  <c:v>45183</c:v>
                </c:pt>
                <c:pt idx="70">
                  <c:v>45184</c:v>
                </c:pt>
                <c:pt idx="71">
                  <c:v>45184</c:v>
                </c:pt>
                <c:pt idx="72">
                  <c:v>45184</c:v>
                </c:pt>
                <c:pt idx="73">
                  <c:v>45184</c:v>
                </c:pt>
                <c:pt idx="74">
                  <c:v>45184</c:v>
                </c:pt>
                <c:pt idx="75">
                  <c:v>45185</c:v>
                </c:pt>
                <c:pt idx="76">
                  <c:v>45186</c:v>
                </c:pt>
                <c:pt idx="77">
                  <c:v>45186</c:v>
                </c:pt>
                <c:pt idx="78">
                  <c:v>45186</c:v>
                </c:pt>
                <c:pt idx="79">
                  <c:v>45186</c:v>
                </c:pt>
                <c:pt idx="80">
                  <c:v>45186</c:v>
                </c:pt>
                <c:pt idx="81">
                  <c:v>45186</c:v>
                </c:pt>
                <c:pt idx="82">
                  <c:v>45186</c:v>
                </c:pt>
                <c:pt idx="83">
                  <c:v>45187</c:v>
                </c:pt>
                <c:pt idx="84">
                  <c:v>45188</c:v>
                </c:pt>
                <c:pt idx="85">
                  <c:v>45188</c:v>
                </c:pt>
                <c:pt idx="86">
                  <c:v>45189</c:v>
                </c:pt>
                <c:pt idx="87">
                  <c:v>45189</c:v>
                </c:pt>
                <c:pt idx="88">
                  <c:v>45189</c:v>
                </c:pt>
                <c:pt idx="89">
                  <c:v>45189</c:v>
                </c:pt>
                <c:pt idx="90">
                  <c:v>45189</c:v>
                </c:pt>
                <c:pt idx="91">
                  <c:v>45189</c:v>
                </c:pt>
                <c:pt idx="92">
                  <c:v>45189</c:v>
                </c:pt>
                <c:pt idx="93">
                  <c:v>45190</c:v>
                </c:pt>
                <c:pt idx="94">
                  <c:v>45190</c:v>
                </c:pt>
                <c:pt idx="95">
                  <c:v>45190</c:v>
                </c:pt>
                <c:pt idx="96">
                  <c:v>45190</c:v>
                </c:pt>
                <c:pt idx="97">
                  <c:v>45190</c:v>
                </c:pt>
                <c:pt idx="98">
                  <c:v>45191</c:v>
                </c:pt>
                <c:pt idx="99">
                  <c:v>45191</c:v>
                </c:pt>
                <c:pt idx="100">
                  <c:v>45191</c:v>
                </c:pt>
                <c:pt idx="101">
                  <c:v>45191</c:v>
                </c:pt>
                <c:pt idx="102">
                  <c:v>45191</c:v>
                </c:pt>
                <c:pt idx="103">
                  <c:v>45192</c:v>
                </c:pt>
                <c:pt idx="104">
                  <c:v>45193</c:v>
                </c:pt>
                <c:pt idx="105">
                  <c:v>45193</c:v>
                </c:pt>
                <c:pt idx="106">
                  <c:v>45194</c:v>
                </c:pt>
                <c:pt idx="107">
                  <c:v>45194</c:v>
                </c:pt>
                <c:pt idx="108">
                  <c:v>45194</c:v>
                </c:pt>
                <c:pt idx="109">
                  <c:v>45195</c:v>
                </c:pt>
                <c:pt idx="110">
                  <c:v>45195</c:v>
                </c:pt>
                <c:pt idx="111">
                  <c:v>45195</c:v>
                </c:pt>
                <c:pt idx="112">
                  <c:v>45196</c:v>
                </c:pt>
                <c:pt idx="113">
                  <c:v>45196</c:v>
                </c:pt>
                <c:pt idx="114">
                  <c:v>45196</c:v>
                </c:pt>
                <c:pt idx="115">
                  <c:v>45196</c:v>
                </c:pt>
                <c:pt idx="116">
                  <c:v>45196</c:v>
                </c:pt>
                <c:pt idx="117">
                  <c:v>45196</c:v>
                </c:pt>
                <c:pt idx="118">
                  <c:v>45196</c:v>
                </c:pt>
                <c:pt idx="119">
                  <c:v>45196</c:v>
                </c:pt>
                <c:pt idx="120">
                  <c:v>45197</c:v>
                </c:pt>
                <c:pt idx="121">
                  <c:v>45197</c:v>
                </c:pt>
                <c:pt idx="122">
                  <c:v>45197</c:v>
                </c:pt>
                <c:pt idx="123">
                  <c:v>45197</c:v>
                </c:pt>
                <c:pt idx="124">
                  <c:v>45197</c:v>
                </c:pt>
                <c:pt idx="125">
                  <c:v>45197</c:v>
                </c:pt>
                <c:pt idx="126">
                  <c:v>45198</c:v>
                </c:pt>
                <c:pt idx="127">
                  <c:v>45198</c:v>
                </c:pt>
                <c:pt idx="128">
                  <c:v>45198</c:v>
                </c:pt>
                <c:pt idx="129">
                  <c:v>45198</c:v>
                </c:pt>
                <c:pt idx="130">
                  <c:v>45198</c:v>
                </c:pt>
                <c:pt idx="131">
                  <c:v>45198</c:v>
                </c:pt>
                <c:pt idx="132">
                  <c:v>45198</c:v>
                </c:pt>
                <c:pt idx="133">
                  <c:v>45199</c:v>
                </c:pt>
                <c:pt idx="134">
                  <c:v>45199</c:v>
                </c:pt>
                <c:pt idx="135">
                  <c:v>45199</c:v>
                </c:pt>
              </c:numCache>
            </c:numRef>
          </c:cat>
          <c:val>
            <c:numRef>
              <c:f>'BEN BEARE'!$M$2805:$M$2940</c:f>
              <c:numCache>
                <c:formatCode>0.00</c:formatCode>
                <c:ptCount val="136"/>
                <c:pt idx="0">
                  <c:v>-7.25</c:v>
                </c:pt>
                <c:pt idx="1">
                  <c:v>-9.25</c:v>
                </c:pt>
                <c:pt idx="2">
                  <c:v>-4.1499999999999986</c:v>
                </c:pt>
                <c:pt idx="3">
                  <c:v>-4.8999999999999986</c:v>
                </c:pt>
                <c:pt idx="4">
                  <c:v>-9.8999999999999986</c:v>
                </c:pt>
                <c:pt idx="5">
                  <c:v>-12.899999999999999</c:v>
                </c:pt>
                <c:pt idx="6">
                  <c:v>-14.649999999999999</c:v>
                </c:pt>
                <c:pt idx="7">
                  <c:v>-17.649999999999999</c:v>
                </c:pt>
                <c:pt idx="8">
                  <c:v>-21.4</c:v>
                </c:pt>
                <c:pt idx="9">
                  <c:v>-29.4</c:v>
                </c:pt>
                <c:pt idx="10">
                  <c:v>-37.4</c:v>
                </c:pt>
                <c:pt idx="11">
                  <c:v>-38.4</c:v>
                </c:pt>
                <c:pt idx="12">
                  <c:v>-39.4</c:v>
                </c:pt>
                <c:pt idx="13">
                  <c:v>-39.9</c:v>
                </c:pt>
                <c:pt idx="14">
                  <c:v>-40.15</c:v>
                </c:pt>
                <c:pt idx="15">
                  <c:v>-41.15</c:v>
                </c:pt>
                <c:pt idx="16">
                  <c:v>-43.15</c:v>
                </c:pt>
                <c:pt idx="17">
                  <c:v>-45.4</c:v>
                </c:pt>
                <c:pt idx="18">
                  <c:v>-46.9</c:v>
                </c:pt>
                <c:pt idx="19">
                  <c:v>-51.9</c:v>
                </c:pt>
                <c:pt idx="20">
                  <c:v>-44.4</c:v>
                </c:pt>
                <c:pt idx="21">
                  <c:v>-46.15</c:v>
                </c:pt>
                <c:pt idx="22">
                  <c:v>-47.9</c:v>
                </c:pt>
                <c:pt idx="23">
                  <c:v>-41.9</c:v>
                </c:pt>
                <c:pt idx="24">
                  <c:v>-42.15</c:v>
                </c:pt>
                <c:pt idx="25">
                  <c:v>-45.15</c:v>
                </c:pt>
                <c:pt idx="26">
                  <c:v>-48.9</c:v>
                </c:pt>
                <c:pt idx="27">
                  <c:v>-24.524999999999999</c:v>
                </c:pt>
                <c:pt idx="28">
                  <c:v>-24.774999999999999</c:v>
                </c:pt>
                <c:pt idx="29">
                  <c:v>-25.274999999999999</c:v>
                </c:pt>
                <c:pt idx="30">
                  <c:v>-25.524999999999999</c:v>
                </c:pt>
                <c:pt idx="31">
                  <c:v>-26.274999999999999</c:v>
                </c:pt>
                <c:pt idx="32">
                  <c:v>-27.024999999999999</c:v>
                </c:pt>
                <c:pt idx="33">
                  <c:v>-28.024999999999999</c:v>
                </c:pt>
                <c:pt idx="34">
                  <c:v>-37.024999999999999</c:v>
                </c:pt>
                <c:pt idx="35">
                  <c:v>-38.024999999999999</c:v>
                </c:pt>
                <c:pt idx="36">
                  <c:v>-41.024999999999999</c:v>
                </c:pt>
                <c:pt idx="37">
                  <c:v>-42.024999999999999</c:v>
                </c:pt>
                <c:pt idx="38">
                  <c:v>-47.024999999999999</c:v>
                </c:pt>
                <c:pt idx="39">
                  <c:v>-48.024999999999999</c:v>
                </c:pt>
                <c:pt idx="40">
                  <c:v>-57.774999999999999</c:v>
                </c:pt>
                <c:pt idx="41">
                  <c:v>-54.375</c:v>
                </c:pt>
                <c:pt idx="42">
                  <c:v>-63.375</c:v>
                </c:pt>
                <c:pt idx="43">
                  <c:v>-64.125</c:v>
                </c:pt>
                <c:pt idx="44">
                  <c:v>-58.125</c:v>
                </c:pt>
                <c:pt idx="45">
                  <c:v>-59.625</c:v>
                </c:pt>
                <c:pt idx="46">
                  <c:v>-61.125</c:v>
                </c:pt>
                <c:pt idx="47">
                  <c:v>-64.875</c:v>
                </c:pt>
                <c:pt idx="48">
                  <c:v>-72.875</c:v>
                </c:pt>
                <c:pt idx="49">
                  <c:v>-78.625</c:v>
                </c:pt>
                <c:pt idx="50">
                  <c:v>-79.625</c:v>
                </c:pt>
                <c:pt idx="51">
                  <c:v>-86.625</c:v>
                </c:pt>
                <c:pt idx="52">
                  <c:v>-89.625</c:v>
                </c:pt>
                <c:pt idx="53">
                  <c:v>-98.375</c:v>
                </c:pt>
                <c:pt idx="54">
                  <c:v>-97.575000000000003</c:v>
                </c:pt>
                <c:pt idx="55">
                  <c:v>-98.325000000000003</c:v>
                </c:pt>
                <c:pt idx="56">
                  <c:v>-99.075000000000003</c:v>
                </c:pt>
                <c:pt idx="57">
                  <c:v>-99.575000000000003</c:v>
                </c:pt>
                <c:pt idx="58">
                  <c:v>-100.075</c:v>
                </c:pt>
                <c:pt idx="59">
                  <c:v>-103.825</c:v>
                </c:pt>
                <c:pt idx="60">
                  <c:v>-107.575</c:v>
                </c:pt>
                <c:pt idx="61">
                  <c:v>-109.575</c:v>
                </c:pt>
                <c:pt idx="62">
                  <c:v>-116.075</c:v>
                </c:pt>
                <c:pt idx="63">
                  <c:v>-121.075</c:v>
                </c:pt>
                <c:pt idx="64">
                  <c:v>-121.325</c:v>
                </c:pt>
                <c:pt idx="65">
                  <c:v>-123.825</c:v>
                </c:pt>
                <c:pt idx="66">
                  <c:v>-124.075</c:v>
                </c:pt>
                <c:pt idx="67">
                  <c:v>-124.825</c:v>
                </c:pt>
                <c:pt idx="68">
                  <c:v>-132.82499999999999</c:v>
                </c:pt>
                <c:pt idx="69">
                  <c:v>-136.57499999999999</c:v>
                </c:pt>
                <c:pt idx="70">
                  <c:v>-142.57499999999999</c:v>
                </c:pt>
                <c:pt idx="71">
                  <c:v>-143.57499999999999</c:v>
                </c:pt>
                <c:pt idx="72">
                  <c:v>-139.44999999999999</c:v>
                </c:pt>
                <c:pt idx="73">
                  <c:v>-140.19999999999999</c:v>
                </c:pt>
                <c:pt idx="74">
                  <c:v>-140.69999999999999</c:v>
                </c:pt>
                <c:pt idx="75">
                  <c:v>-143.69999999999999</c:v>
                </c:pt>
                <c:pt idx="76">
                  <c:v>-135.69999999999999</c:v>
                </c:pt>
                <c:pt idx="77">
                  <c:v>-136.44999999999999</c:v>
                </c:pt>
                <c:pt idx="78">
                  <c:v>-140.44999999999999</c:v>
                </c:pt>
                <c:pt idx="79">
                  <c:v>-150.44999999999999</c:v>
                </c:pt>
                <c:pt idx="80">
                  <c:v>-153.44999999999999</c:v>
                </c:pt>
                <c:pt idx="81">
                  <c:v>-154.69999999999999</c:v>
                </c:pt>
                <c:pt idx="82">
                  <c:v>-150.94999999999999</c:v>
                </c:pt>
                <c:pt idx="83">
                  <c:v>-149.44999999999999</c:v>
                </c:pt>
                <c:pt idx="84">
                  <c:v>-154.44999999999999</c:v>
                </c:pt>
                <c:pt idx="85">
                  <c:v>-155.44999999999999</c:v>
                </c:pt>
                <c:pt idx="86">
                  <c:v>-158.44999999999999</c:v>
                </c:pt>
                <c:pt idx="87">
                  <c:v>-160.44999999999999</c:v>
                </c:pt>
                <c:pt idx="88">
                  <c:v>-161.69999999999999</c:v>
                </c:pt>
                <c:pt idx="89">
                  <c:v>-162.44999999999999</c:v>
                </c:pt>
                <c:pt idx="90">
                  <c:v>-162.69999999999999</c:v>
                </c:pt>
                <c:pt idx="91">
                  <c:v>-162.94999999999999</c:v>
                </c:pt>
                <c:pt idx="92">
                  <c:v>-164.45</c:v>
                </c:pt>
                <c:pt idx="93">
                  <c:v>-165.45</c:v>
                </c:pt>
                <c:pt idx="94">
                  <c:v>-143.85</c:v>
                </c:pt>
                <c:pt idx="95">
                  <c:v>-145.85</c:v>
                </c:pt>
                <c:pt idx="96">
                  <c:v>-150.85</c:v>
                </c:pt>
                <c:pt idx="97">
                  <c:v>-151.1</c:v>
                </c:pt>
                <c:pt idx="98">
                  <c:v>-154.85</c:v>
                </c:pt>
                <c:pt idx="99">
                  <c:v>-156.1</c:v>
                </c:pt>
                <c:pt idx="100">
                  <c:v>-159.85</c:v>
                </c:pt>
                <c:pt idx="101">
                  <c:v>-160.85</c:v>
                </c:pt>
                <c:pt idx="102">
                  <c:v>-164.85</c:v>
                </c:pt>
                <c:pt idx="103">
                  <c:v>-163.35</c:v>
                </c:pt>
                <c:pt idx="104">
                  <c:v>-163.6</c:v>
                </c:pt>
                <c:pt idx="105">
                  <c:v>-160.85</c:v>
                </c:pt>
                <c:pt idx="106">
                  <c:v>-169.85</c:v>
                </c:pt>
                <c:pt idx="107">
                  <c:v>-170.6</c:v>
                </c:pt>
                <c:pt idx="108">
                  <c:v>-132.1</c:v>
                </c:pt>
                <c:pt idx="109">
                  <c:v>-124.6</c:v>
                </c:pt>
                <c:pt idx="110">
                  <c:v>-128.35</c:v>
                </c:pt>
                <c:pt idx="111">
                  <c:v>-126.425</c:v>
                </c:pt>
                <c:pt idx="112">
                  <c:v>-126.925</c:v>
                </c:pt>
                <c:pt idx="113">
                  <c:v>-127.675</c:v>
                </c:pt>
                <c:pt idx="114">
                  <c:v>-128.17500000000001</c:v>
                </c:pt>
                <c:pt idx="115">
                  <c:v>-129.42500000000001</c:v>
                </c:pt>
                <c:pt idx="116">
                  <c:v>-130.17500000000001</c:v>
                </c:pt>
                <c:pt idx="117">
                  <c:v>-125.17500000000001</c:v>
                </c:pt>
                <c:pt idx="118">
                  <c:v>-127.17500000000001</c:v>
                </c:pt>
                <c:pt idx="119">
                  <c:v>-131.92500000000001</c:v>
                </c:pt>
                <c:pt idx="120">
                  <c:v>-134.42500000000001</c:v>
                </c:pt>
                <c:pt idx="121">
                  <c:v>-113.42500000000001</c:v>
                </c:pt>
                <c:pt idx="122">
                  <c:v>-112.07500000000002</c:v>
                </c:pt>
                <c:pt idx="123">
                  <c:v>-114.82500000000002</c:v>
                </c:pt>
                <c:pt idx="124">
                  <c:v>-115.57500000000002</c:v>
                </c:pt>
                <c:pt idx="125">
                  <c:v>-116.07500000000002</c:v>
                </c:pt>
                <c:pt idx="126">
                  <c:v>-116.32500000000002</c:v>
                </c:pt>
                <c:pt idx="127">
                  <c:v>-117.57500000000002</c:v>
                </c:pt>
                <c:pt idx="128">
                  <c:v>-118.57500000000002</c:v>
                </c:pt>
                <c:pt idx="129">
                  <c:v>-123.57500000000002</c:v>
                </c:pt>
                <c:pt idx="130">
                  <c:v>-112.17500000000001</c:v>
                </c:pt>
                <c:pt idx="131">
                  <c:v>-106.67500000000001</c:v>
                </c:pt>
                <c:pt idx="132">
                  <c:v>-111.67500000000001</c:v>
                </c:pt>
                <c:pt idx="133">
                  <c:v>-118.67500000000001</c:v>
                </c:pt>
                <c:pt idx="134">
                  <c:v>-127.42500000000001</c:v>
                </c:pt>
                <c:pt idx="135">
                  <c:v>-128.92500000000001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57C-8E45-892A-5D3DB7BC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772672"/>
        <c:axId val="419945408"/>
      </c:lineChart>
      <c:dateAx>
        <c:axId val="419772672"/>
        <c:scaling>
          <c:orientation val="minMax"/>
          <c:min val="45170"/>
        </c:scaling>
        <c:delete val="0"/>
        <c:axPos val="b"/>
        <c:numFmt formatCode="[$-C09]dd\-mmm\-yy;@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45408"/>
        <c:crosses val="autoZero"/>
        <c:auto val="0"/>
        <c:lblOffset val="20"/>
        <c:baseTimeUnit val="days"/>
        <c:majorUnit val="5"/>
        <c:majorTimeUnit val="days"/>
        <c:minorUnit val="1"/>
      </c:dateAx>
      <c:valAx>
        <c:axId val="419945408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772672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 b="1"/>
              <a:t>Profit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40693504682698E-2"/>
          <c:y val="6.4092867366916814E-2"/>
          <c:w val="0.89521190114092364"/>
          <c:h val="0.84798789722038759"/>
        </c:manualLayout>
      </c:layout>
      <c:lineChart>
        <c:grouping val="standard"/>
        <c:varyColors val="0"/>
        <c:ser>
          <c:idx val="1"/>
          <c:order val="0"/>
          <c:tx>
            <c:strRef>
              <c:f>'AFL TIPS'!$I$1</c:f>
              <c:strCache>
                <c:ptCount val="1"/>
                <c:pt idx="0">
                  <c:v>Suggested Tips</c:v>
                </c:pt>
              </c:strCache>
            </c:strRef>
          </c:tx>
          <c:spPr>
            <a:ln w="88900">
              <a:solidFill>
                <a:srgbClr val="ED7D31"/>
              </a:solidFill>
            </a:ln>
          </c:spPr>
          <c:marker>
            <c:symbol val="none"/>
          </c:marker>
          <c:val>
            <c:numRef>
              <c:f>'AFL TIPS'!$I$2:$I$75</c:f>
              <c:numCache>
                <c:formatCode>General</c:formatCode>
                <c:ptCount val="74"/>
                <c:pt idx="0" formatCode="0.0">
                  <c:v>-1</c:v>
                </c:pt>
                <c:pt idx="1">
                  <c:v>-3</c:v>
                </c:pt>
                <c:pt idx="2">
                  <c:v>-4</c:v>
                </c:pt>
                <c:pt idx="3">
                  <c:v>-2.5</c:v>
                </c:pt>
                <c:pt idx="4">
                  <c:v>-4.5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  <c:pt idx="10">
                  <c:v>12.5</c:v>
                </c:pt>
                <c:pt idx="11">
                  <c:v>12.5</c:v>
                </c:pt>
                <c:pt idx="12">
                  <c:v>12.5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12.5</c:v>
                </c:pt>
                <c:pt idx="19">
                  <c:v>12.5</c:v>
                </c:pt>
                <c:pt idx="20">
                  <c:v>12.5</c:v>
                </c:pt>
                <c:pt idx="21">
                  <c:v>12.5</c:v>
                </c:pt>
                <c:pt idx="22">
                  <c:v>12.5</c:v>
                </c:pt>
                <c:pt idx="23">
                  <c:v>12.5</c:v>
                </c:pt>
                <c:pt idx="24">
                  <c:v>12.5</c:v>
                </c:pt>
                <c:pt idx="25">
                  <c:v>12.5</c:v>
                </c:pt>
                <c:pt idx="26">
                  <c:v>12.5</c:v>
                </c:pt>
                <c:pt idx="27">
                  <c:v>12.5</c:v>
                </c:pt>
                <c:pt idx="28">
                  <c:v>12.5</c:v>
                </c:pt>
                <c:pt idx="29">
                  <c:v>12.5</c:v>
                </c:pt>
                <c:pt idx="30">
                  <c:v>12.5</c:v>
                </c:pt>
                <c:pt idx="31">
                  <c:v>12.5</c:v>
                </c:pt>
                <c:pt idx="32">
                  <c:v>12.5</c:v>
                </c:pt>
                <c:pt idx="33">
                  <c:v>12.5</c:v>
                </c:pt>
                <c:pt idx="34">
                  <c:v>12.5</c:v>
                </c:pt>
                <c:pt idx="35">
                  <c:v>12.5</c:v>
                </c:pt>
                <c:pt idx="36">
                  <c:v>12.5</c:v>
                </c:pt>
                <c:pt idx="37">
                  <c:v>12.5</c:v>
                </c:pt>
                <c:pt idx="38">
                  <c:v>12.5</c:v>
                </c:pt>
                <c:pt idx="39">
                  <c:v>12.5</c:v>
                </c:pt>
                <c:pt idx="40">
                  <c:v>12.5</c:v>
                </c:pt>
                <c:pt idx="41">
                  <c:v>12.5</c:v>
                </c:pt>
                <c:pt idx="42">
                  <c:v>12.5</c:v>
                </c:pt>
                <c:pt idx="43">
                  <c:v>12.5</c:v>
                </c:pt>
                <c:pt idx="44">
                  <c:v>12.5</c:v>
                </c:pt>
                <c:pt idx="45">
                  <c:v>12.5</c:v>
                </c:pt>
                <c:pt idx="46">
                  <c:v>12.5</c:v>
                </c:pt>
                <c:pt idx="47">
                  <c:v>12.5</c:v>
                </c:pt>
                <c:pt idx="48">
                  <c:v>12.5</c:v>
                </c:pt>
                <c:pt idx="49">
                  <c:v>12.5</c:v>
                </c:pt>
                <c:pt idx="50">
                  <c:v>12.5</c:v>
                </c:pt>
                <c:pt idx="51">
                  <c:v>12.5</c:v>
                </c:pt>
                <c:pt idx="52">
                  <c:v>12.5</c:v>
                </c:pt>
                <c:pt idx="53">
                  <c:v>12.5</c:v>
                </c:pt>
                <c:pt idx="54">
                  <c:v>12.5</c:v>
                </c:pt>
                <c:pt idx="55">
                  <c:v>12.5</c:v>
                </c:pt>
                <c:pt idx="56">
                  <c:v>12.5</c:v>
                </c:pt>
                <c:pt idx="57">
                  <c:v>12.5</c:v>
                </c:pt>
                <c:pt idx="58">
                  <c:v>12.5</c:v>
                </c:pt>
                <c:pt idx="59">
                  <c:v>12.5</c:v>
                </c:pt>
                <c:pt idx="60">
                  <c:v>12.5</c:v>
                </c:pt>
                <c:pt idx="61">
                  <c:v>12.5</c:v>
                </c:pt>
                <c:pt idx="62">
                  <c:v>12.5</c:v>
                </c:pt>
                <c:pt idx="63">
                  <c:v>12.5</c:v>
                </c:pt>
                <c:pt idx="64">
                  <c:v>12.5</c:v>
                </c:pt>
                <c:pt idx="65">
                  <c:v>12.5</c:v>
                </c:pt>
                <c:pt idx="66">
                  <c:v>12.5</c:v>
                </c:pt>
                <c:pt idx="67">
                  <c:v>12.5</c:v>
                </c:pt>
                <c:pt idx="68">
                  <c:v>12.5</c:v>
                </c:pt>
                <c:pt idx="69">
                  <c:v>12.5</c:v>
                </c:pt>
                <c:pt idx="70">
                  <c:v>12.5</c:v>
                </c:pt>
                <c:pt idx="71">
                  <c:v>12.5</c:v>
                </c:pt>
                <c:pt idx="72">
                  <c:v>12.5</c:v>
                </c:pt>
                <c:pt idx="73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0-FD4E-A5A1-223194F9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772672"/>
        <c:axId val="419945408"/>
      </c:lineChart>
      <c:catAx>
        <c:axId val="41977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400"/>
                  <a:t>Bet Number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45408"/>
        <c:crosses val="autoZero"/>
        <c:auto val="1"/>
        <c:lblAlgn val="ctr"/>
        <c:lblOffset val="10"/>
        <c:tickLblSkip val="10"/>
        <c:tickMarkSkip val="10"/>
        <c:noMultiLvlLbl val="0"/>
      </c:catAx>
      <c:valAx>
        <c:axId val="419945408"/>
        <c:scaling>
          <c:orientation val="minMax"/>
          <c:max val="12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400"/>
                  <a:t>Return</a:t>
                </a:r>
                <a:endParaRPr lang="en-GB" sz="1400" baseline="0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772672"/>
        <c:crossesAt val="1"/>
        <c:crossBetween val="midCat"/>
        <c:majorUnit val="10"/>
      </c:valAx>
    </c:plotArea>
    <c:legend>
      <c:legendPos val="t"/>
      <c:layout>
        <c:manualLayout>
          <c:xMode val="edge"/>
          <c:yMode val="edge"/>
          <c:x val="0.76111762357726831"/>
          <c:y val="0.53214796917269724"/>
          <c:w val="0.20696293191773338"/>
          <c:h val="0.15504688573575232"/>
        </c:manualLayout>
      </c:layout>
      <c:overlay val="0"/>
      <c:txPr>
        <a:bodyPr/>
        <a:lstStyle/>
        <a:p>
          <a:pPr>
            <a:defRPr sz="1400" b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146842</xdr:colOff>
      <xdr:row>1</xdr:row>
      <xdr:rowOff>50803</xdr:rowOff>
    </xdr:from>
    <xdr:to>
      <xdr:col>37</xdr:col>
      <xdr:colOff>609601</xdr:colOff>
      <xdr:row>31</xdr:row>
      <xdr:rowOff>203200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045ADF-6CB0-A841-B9E9-F02E953BC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275171</xdr:colOff>
      <xdr:row>24</xdr:row>
      <xdr:rowOff>203198</xdr:rowOff>
    </xdr:from>
    <xdr:to>
      <xdr:col>21</xdr:col>
      <xdr:colOff>237073</xdr:colOff>
      <xdr:row>26</xdr:row>
      <xdr:rowOff>84665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BCF639-9C6D-7143-A589-E1061F30F496}"/>
            </a:ext>
          </a:extLst>
        </xdr:cNvPr>
        <xdr:cNvSpPr txBox="1"/>
      </xdr:nvSpPr>
      <xdr:spPr>
        <a:xfrm>
          <a:off x="22133282" y="6637865"/>
          <a:ext cx="1048458" cy="4459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Nov</a:t>
          </a:r>
          <a:endParaRPr lang="en-GB" sz="1100"/>
        </a:p>
      </xdr:txBody>
    </xdr:sp>
    <xdr:clientData/>
  </xdr:twoCellAnchor>
  <xdr:twoCellAnchor>
    <xdr:from>
      <xdr:col>22</xdr:col>
      <xdr:colOff>451561</xdr:colOff>
      <xdr:row>20</xdr:row>
      <xdr:rowOff>98776</xdr:rowOff>
    </xdr:from>
    <xdr:to>
      <xdr:col>23</xdr:col>
      <xdr:colOff>671693</xdr:colOff>
      <xdr:row>22</xdr:row>
      <xdr:rowOff>62088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B8F5057-D688-D04C-B4CE-9D646280B639}"/>
            </a:ext>
          </a:extLst>
        </xdr:cNvPr>
        <xdr:cNvSpPr txBox="1"/>
      </xdr:nvSpPr>
      <xdr:spPr>
        <a:xfrm>
          <a:off x="24446094" y="5517443"/>
          <a:ext cx="1049866" cy="4374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Dec</a:t>
          </a:r>
          <a:endParaRPr lang="en-GB" sz="1100"/>
        </a:p>
      </xdr:txBody>
    </xdr:sp>
    <xdr:clientData/>
  </xdr:twoCellAnchor>
  <xdr:twoCellAnchor>
    <xdr:from>
      <xdr:col>25</xdr:col>
      <xdr:colOff>592674</xdr:colOff>
      <xdr:row>13</xdr:row>
      <xdr:rowOff>101599</xdr:rowOff>
    </xdr:from>
    <xdr:to>
      <xdr:col>26</xdr:col>
      <xdr:colOff>809984</xdr:colOff>
      <xdr:row>15</xdr:row>
      <xdr:rowOff>67733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FB97A12-29F5-654E-BD73-55E8C0C84839}"/>
            </a:ext>
          </a:extLst>
        </xdr:cNvPr>
        <xdr:cNvSpPr txBox="1"/>
      </xdr:nvSpPr>
      <xdr:spPr>
        <a:xfrm>
          <a:off x="27076407" y="3657599"/>
          <a:ext cx="1047044" cy="4402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Jan</a:t>
          </a:r>
          <a:endParaRPr lang="en-GB" sz="1100"/>
        </a:p>
      </xdr:txBody>
    </xdr:sp>
    <xdr:clientData/>
  </xdr:twoCellAnchor>
  <xdr:twoCellAnchor>
    <xdr:from>
      <xdr:col>28</xdr:col>
      <xdr:colOff>682988</xdr:colOff>
      <xdr:row>4</xdr:row>
      <xdr:rowOff>304800</xdr:rowOff>
    </xdr:from>
    <xdr:to>
      <xdr:col>30</xdr:col>
      <xdr:colOff>73389</xdr:colOff>
      <xdr:row>6</xdr:row>
      <xdr:rowOff>186267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27834A0-531C-1749-8282-788FC23C2F29}"/>
            </a:ext>
          </a:extLst>
        </xdr:cNvPr>
        <xdr:cNvSpPr txBox="1"/>
      </xdr:nvSpPr>
      <xdr:spPr>
        <a:xfrm>
          <a:off x="29655921" y="1439333"/>
          <a:ext cx="1049868" cy="4402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Feb</a:t>
          </a:r>
          <a:endParaRPr lang="en-GB" sz="1100"/>
        </a:p>
      </xdr:txBody>
    </xdr:sp>
    <xdr:clientData/>
  </xdr:twoCellAnchor>
  <xdr:twoCellAnchor>
    <xdr:from>
      <xdr:col>31</xdr:col>
      <xdr:colOff>276589</xdr:colOff>
      <xdr:row>12</xdr:row>
      <xdr:rowOff>186266</xdr:rowOff>
    </xdr:from>
    <xdr:to>
      <xdr:col>32</xdr:col>
      <xdr:colOff>496721</xdr:colOff>
      <xdr:row>14</xdr:row>
      <xdr:rowOff>152400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7E41FCD-4AE9-0645-A65A-8ADC995B0DB3}"/>
            </a:ext>
          </a:extLst>
        </xdr:cNvPr>
        <xdr:cNvSpPr txBox="1"/>
      </xdr:nvSpPr>
      <xdr:spPr>
        <a:xfrm>
          <a:off x="31738722" y="3505199"/>
          <a:ext cx="1049866" cy="4402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Mar</a:t>
          </a:r>
          <a:endParaRPr lang="en-GB" sz="1100"/>
        </a:p>
      </xdr:txBody>
    </xdr:sp>
    <xdr:clientData/>
  </xdr:twoCellAnchor>
  <xdr:twoCellAnchor>
    <xdr:from>
      <xdr:col>33</xdr:col>
      <xdr:colOff>674519</xdr:colOff>
      <xdr:row>16</xdr:row>
      <xdr:rowOff>2821</xdr:rowOff>
    </xdr:from>
    <xdr:to>
      <xdr:col>35</xdr:col>
      <xdr:colOff>64918</xdr:colOff>
      <xdr:row>17</xdr:row>
      <xdr:rowOff>189089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389A489A-50A3-154E-8164-C0BA0734F0E5}"/>
            </a:ext>
          </a:extLst>
        </xdr:cNvPr>
        <xdr:cNvSpPr txBox="1"/>
      </xdr:nvSpPr>
      <xdr:spPr>
        <a:xfrm>
          <a:off x="33796119" y="4270021"/>
          <a:ext cx="1049866" cy="4402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Apr</a:t>
          </a:r>
          <a:endParaRPr lang="en-GB" sz="1100"/>
        </a:p>
      </xdr:txBody>
    </xdr:sp>
    <xdr:clientData/>
  </xdr:twoCellAnchor>
  <xdr:twoCellAnchor>
    <xdr:from>
      <xdr:col>35</xdr:col>
      <xdr:colOff>725318</xdr:colOff>
      <xdr:row>18</xdr:row>
      <xdr:rowOff>36688</xdr:rowOff>
    </xdr:from>
    <xdr:to>
      <xdr:col>37</xdr:col>
      <xdr:colOff>115718</xdr:colOff>
      <xdr:row>19</xdr:row>
      <xdr:rowOff>222956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09E92E5-8E94-DB46-8C9D-C7AC9FE3B224}"/>
            </a:ext>
          </a:extLst>
        </xdr:cNvPr>
        <xdr:cNvSpPr txBox="1"/>
      </xdr:nvSpPr>
      <xdr:spPr>
        <a:xfrm>
          <a:off x="35506385" y="4879621"/>
          <a:ext cx="1049866" cy="4402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/>
            <a:t>May</a:t>
          </a:r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21525</xdr:colOff>
      <xdr:row>93</xdr:row>
      <xdr:rowOff>168028</xdr:rowOff>
    </xdr:from>
    <xdr:to>
      <xdr:col>13</xdr:col>
      <xdr:colOff>1856153</xdr:colOff>
      <xdr:row>135</xdr:row>
      <xdr:rowOff>130255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53F38B-67BC-C44F-A8B0-75515067C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86100</xdr:colOff>
      <xdr:row>67</xdr:row>
      <xdr:rowOff>127524</xdr:rowOff>
    </xdr:from>
    <xdr:to>
      <xdr:col>8</xdr:col>
      <xdr:colOff>173857</xdr:colOff>
      <xdr:row>93</xdr:row>
      <xdr:rowOff>172203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DEA454-4284-0F48-B342-35443962B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21525</xdr:colOff>
      <xdr:row>67</xdr:row>
      <xdr:rowOff>64575</xdr:rowOff>
    </xdr:from>
    <xdr:to>
      <xdr:col>13</xdr:col>
      <xdr:colOff>1872711</xdr:colOff>
      <xdr:row>93</xdr:row>
      <xdr:rowOff>279829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1EF03E-4202-0743-B70C-BE2DD8CE2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493112</xdr:colOff>
      <xdr:row>6</xdr:row>
      <xdr:rowOff>0</xdr:rowOff>
    </xdr:from>
    <xdr:to>
      <xdr:col>25</xdr:col>
      <xdr:colOff>0</xdr:colOff>
      <xdr:row>38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A5127A-04E2-B64E-9495-0A60B7163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A8064-F8A4-7449-ABE3-29E031A8C3BF}">
  <dimension ref="A1:ALU1025"/>
  <sheetViews>
    <sheetView view="pageBreakPreview" topLeftCell="K1" zoomScale="75" zoomScaleNormal="100" zoomScaleSheetLayoutView="75" workbookViewId="0">
      <pane ySplit="1" topLeftCell="A2" activePane="bottomLeft" state="frozen"/>
      <selection pane="bottomLeft" activeCell="G895" sqref="G895"/>
    </sheetView>
  </sheetViews>
  <sheetFormatPr defaultColWidth="10.85546875" defaultRowHeight="15.75" x14ac:dyDescent="0.25"/>
  <cols>
    <col min="1" max="1" width="26.85546875" style="9" customWidth="1"/>
    <col min="2" max="2" width="18.7109375" style="9" customWidth="1"/>
    <col min="3" max="3" width="23.7109375" style="9" customWidth="1"/>
    <col min="4" max="4" width="26.140625" style="9" customWidth="1"/>
    <col min="5" max="5" width="26.140625" style="9" hidden="1" customWidth="1"/>
    <col min="6" max="6" width="26.140625" style="57" customWidth="1"/>
    <col min="7" max="7" width="26.140625" style="15" customWidth="1"/>
    <col min="8" max="8" width="26.140625" style="8" customWidth="1"/>
    <col min="9" max="9" width="26.140625" style="19" customWidth="1"/>
    <col min="10" max="10" width="10.85546875" style="7"/>
    <col min="11" max="11" width="14" style="50" customWidth="1"/>
    <col min="12" max="13" width="10.85546875" style="8"/>
    <col min="14" max="14" width="0" style="8" hidden="1" customWidth="1"/>
    <col min="15" max="17" width="9.7109375" style="9" hidden="1" customWidth="1"/>
    <col min="18" max="18" width="9.7109375" style="9" customWidth="1"/>
    <col min="19" max="19" width="15.7109375" style="9" customWidth="1"/>
    <col min="20" max="20" width="14.85546875" style="9" bestFit="1" customWidth="1"/>
    <col min="21" max="21" width="14.28515625" style="9" bestFit="1" customWidth="1"/>
    <col min="22" max="22" width="12.85546875" style="9" bestFit="1" customWidth="1"/>
    <col min="23" max="16384" width="10.85546875" style="9"/>
  </cols>
  <sheetData>
    <row r="1" spans="1:17" ht="24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4" t="s">
        <v>6</v>
      </c>
      <c r="H1" s="5" t="s">
        <v>7</v>
      </c>
      <c r="I1" s="6" t="s">
        <v>8</v>
      </c>
      <c r="J1" s="7" t="s">
        <v>9</v>
      </c>
      <c r="K1" s="50" t="s">
        <v>10</v>
      </c>
    </row>
    <row r="2" spans="1:17" ht="24" thickBot="1" x14ac:dyDescent="0.3">
      <c r="A2" s="221">
        <v>44136</v>
      </c>
      <c r="B2" s="222"/>
      <c r="C2" s="222"/>
      <c r="D2" s="222"/>
      <c r="E2" s="222"/>
      <c r="F2" s="222"/>
      <c r="G2" s="222"/>
      <c r="H2" s="223"/>
      <c r="I2" s="19">
        <v>0</v>
      </c>
      <c r="J2" s="39"/>
      <c r="K2" s="50">
        <v>0</v>
      </c>
      <c r="N2" s="121" t="s">
        <v>11</v>
      </c>
      <c r="O2" s="122" t="s">
        <v>12</v>
      </c>
      <c r="P2" s="122" t="s">
        <v>13</v>
      </c>
    </row>
    <row r="3" spans="1:17" ht="18.75" x14ac:dyDescent="0.3">
      <c r="A3" s="10" t="s">
        <v>14</v>
      </c>
      <c r="B3" s="11" t="s">
        <v>15</v>
      </c>
      <c r="C3" s="12">
        <v>6</v>
      </c>
      <c r="D3" s="13">
        <v>2.2799999999999998</v>
      </c>
      <c r="E3" s="14"/>
      <c r="F3" s="46" t="s">
        <v>16</v>
      </c>
      <c r="G3" s="15">
        <v>1.5</v>
      </c>
      <c r="H3" s="16">
        <f>IF(OR(F3="",G3=""),"",IF(F3="1st",G3*D3-G3,-G3))</f>
        <v>-1.5</v>
      </c>
      <c r="I3" s="19">
        <f t="shared" ref="I3:I66" si="0">IF(H3="",I2,I2+H3)</f>
        <v>-1.5</v>
      </c>
      <c r="J3" s="42">
        <f>SUM(H3:H4)</f>
        <v>-3</v>
      </c>
      <c r="K3" s="61">
        <f>J3</f>
        <v>-3</v>
      </c>
      <c r="L3" s="60">
        <f t="shared" ref="L3:L34" si="1">$K$111</f>
        <v>-26.567500000000003</v>
      </c>
      <c r="M3" s="60"/>
      <c r="N3" s="121">
        <f t="shared" ref="N3:N66" si="2">IF(D3="","",IF(D3&gt;$V$57,$X$57*D3,IF(AND(D3&gt;$V$56,D3&lt;$W$56),$X$56*D3,IF(AND(D3&lt;$W$55,D3&gt;$V$55),$X$55*D3,IF(D3&lt;$W$54,D3*$X$54,0)))))</f>
        <v>2.2799999999999998</v>
      </c>
      <c r="O3" s="9">
        <f t="shared" ref="O3:O66" si="3">IF(D3="","",IF(D3&gt;=$V$57,-$X$57,IF(AND(D3&gt;=$V$56,D3&lt;$W$56),-$X$56,IF(AND(D3&lt;$W$55,D3&gt;=$V$55),-$X$55,IF(D3&lt;$W$54,-$X$54,0)))))</f>
        <v>-1</v>
      </c>
      <c r="P3" s="9">
        <f>IF(F3="1st",N3+O3,O3)</f>
        <v>-1</v>
      </c>
      <c r="Q3" s="122">
        <f>IF(P3=0,"",P3)</f>
        <v>-1</v>
      </c>
    </row>
    <row r="4" spans="1:17" ht="19.5" thickBot="1" x14ac:dyDescent="0.35">
      <c r="A4" s="10" t="s">
        <v>17</v>
      </c>
      <c r="B4" s="11" t="s">
        <v>18</v>
      </c>
      <c r="C4" s="12">
        <v>9</v>
      </c>
      <c r="D4" s="13">
        <v>2.97</v>
      </c>
      <c r="E4" s="14"/>
      <c r="F4" s="46" t="s">
        <v>16</v>
      </c>
      <c r="G4" s="15">
        <v>1.5</v>
      </c>
      <c r="H4" s="16">
        <f>IF(OR(F4="",G4=""),"",IF(F4="1st",G4*D4-G4,-G4))</f>
        <v>-1.5</v>
      </c>
      <c r="I4" s="19">
        <f t="shared" si="0"/>
        <v>-3</v>
      </c>
      <c r="J4" s="39"/>
      <c r="K4" s="50">
        <f t="shared" ref="K4:K67" si="4">IF(J4="",K3,J4+K3)</f>
        <v>-3</v>
      </c>
      <c r="L4" s="60">
        <f t="shared" si="1"/>
        <v>-26.567500000000003</v>
      </c>
      <c r="M4" s="60"/>
      <c r="N4" s="121">
        <f t="shared" si="2"/>
        <v>2.97</v>
      </c>
      <c r="O4" s="9">
        <f t="shared" si="3"/>
        <v>-1</v>
      </c>
      <c r="P4" s="9">
        <f t="shared" ref="P4:P67" si="5">IF(F4="1st",N4+O4,O4)</f>
        <v>-1</v>
      </c>
      <c r="Q4" s="122">
        <f t="shared" ref="Q4:Q67" si="6">IF(P4=0,"",P4)</f>
        <v>-1</v>
      </c>
    </row>
    <row r="5" spans="1:17" ht="24" thickBot="1" x14ac:dyDescent="0.3">
      <c r="A5" s="221">
        <v>44137</v>
      </c>
      <c r="B5" s="222"/>
      <c r="C5" s="222"/>
      <c r="D5" s="222"/>
      <c r="E5" s="222"/>
      <c r="F5" s="222"/>
      <c r="G5" s="222"/>
      <c r="H5" s="223"/>
      <c r="I5" s="19">
        <f t="shared" si="0"/>
        <v>-3</v>
      </c>
      <c r="K5" s="50">
        <f t="shared" si="4"/>
        <v>-3</v>
      </c>
      <c r="L5" s="60">
        <f t="shared" si="1"/>
        <v>-26.567500000000003</v>
      </c>
      <c r="M5" s="60"/>
      <c r="N5" s="121" t="str">
        <f t="shared" si="2"/>
        <v/>
      </c>
      <c r="O5" s="9" t="str">
        <f t="shared" si="3"/>
        <v/>
      </c>
      <c r="P5" s="9" t="str">
        <f t="shared" si="5"/>
        <v/>
      </c>
      <c r="Q5" s="122" t="str">
        <f t="shared" si="6"/>
        <v/>
      </c>
    </row>
    <row r="6" spans="1:17" ht="18.75" x14ac:dyDescent="0.3">
      <c r="A6" s="10" t="s">
        <v>19</v>
      </c>
      <c r="B6" s="11" t="s">
        <v>20</v>
      </c>
      <c r="C6" s="12">
        <v>4</v>
      </c>
      <c r="D6" s="13">
        <v>1.84</v>
      </c>
      <c r="E6" s="14"/>
      <c r="F6" s="46" t="s">
        <v>21</v>
      </c>
      <c r="G6" s="15">
        <v>2</v>
      </c>
      <c r="H6" s="16">
        <f>IF(OR(F6="",G6=""),"",IF(F6="1st",G6*D6-G6,-G6))</f>
        <v>-2</v>
      </c>
      <c r="I6" s="19">
        <f t="shared" si="0"/>
        <v>-5</v>
      </c>
      <c r="J6" s="42">
        <f>SUM(H6:H9)</f>
        <v>-1.4000000000000004</v>
      </c>
      <c r="K6" s="50">
        <f t="shared" si="4"/>
        <v>-4.4000000000000004</v>
      </c>
      <c r="L6" s="60">
        <f t="shared" si="1"/>
        <v>-26.567500000000003</v>
      </c>
      <c r="M6" s="60"/>
      <c r="N6" s="121">
        <f t="shared" si="2"/>
        <v>1.84</v>
      </c>
      <c r="O6" s="9">
        <f t="shared" si="3"/>
        <v>-1</v>
      </c>
      <c r="P6" s="9">
        <f t="shared" si="5"/>
        <v>-1</v>
      </c>
      <c r="Q6" s="122">
        <f t="shared" si="6"/>
        <v>-1</v>
      </c>
    </row>
    <row r="7" spans="1:17" ht="18.75" x14ac:dyDescent="0.3">
      <c r="A7" s="10" t="s">
        <v>22</v>
      </c>
      <c r="B7" s="11" t="s">
        <v>20</v>
      </c>
      <c r="C7" s="12">
        <v>9</v>
      </c>
      <c r="D7" s="13">
        <v>7</v>
      </c>
      <c r="E7" s="14"/>
      <c r="F7" s="46" t="s">
        <v>21</v>
      </c>
      <c r="G7" s="15">
        <v>1</v>
      </c>
      <c r="H7" s="16">
        <f>IF(OR(F7="",G7=""),"",IF(F7="1st",G7*D7-G7,-G7))</f>
        <v>-1</v>
      </c>
      <c r="I7" s="19">
        <f t="shared" si="0"/>
        <v>-6</v>
      </c>
      <c r="J7" s="39"/>
      <c r="K7" s="50">
        <f t="shared" si="4"/>
        <v>-4.4000000000000004</v>
      </c>
      <c r="L7" s="60">
        <f t="shared" si="1"/>
        <v>-26.567500000000003</v>
      </c>
      <c r="M7" s="60"/>
      <c r="N7" s="121">
        <f t="shared" si="2"/>
        <v>7</v>
      </c>
      <c r="O7" s="9">
        <f t="shared" si="3"/>
        <v>-1</v>
      </c>
      <c r="P7" s="9">
        <f t="shared" si="5"/>
        <v>-1</v>
      </c>
      <c r="Q7" s="122">
        <f t="shared" si="6"/>
        <v>-1</v>
      </c>
    </row>
    <row r="8" spans="1:17" ht="18.75" x14ac:dyDescent="0.3">
      <c r="A8" s="10" t="s">
        <v>23</v>
      </c>
      <c r="B8" s="11" t="s">
        <v>20</v>
      </c>
      <c r="C8" s="12">
        <v>9</v>
      </c>
      <c r="D8" s="13">
        <v>4.5999999999999996</v>
      </c>
      <c r="E8" s="14"/>
      <c r="F8" s="46" t="s">
        <v>24</v>
      </c>
      <c r="G8" s="15">
        <v>1</v>
      </c>
      <c r="H8" s="16">
        <f>IF(OR(F8="",G8=""),"",IF(F8="1st",G8*D8-G8,-G8))</f>
        <v>3.5999999999999996</v>
      </c>
      <c r="I8" s="19">
        <f t="shared" si="0"/>
        <v>-2.4000000000000004</v>
      </c>
      <c r="J8" s="39"/>
      <c r="K8" s="50">
        <f t="shared" si="4"/>
        <v>-4.4000000000000004</v>
      </c>
      <c r="L8" s="60">
        <f t="shared" si="1"/>
        <v>-26.567500000000003</v>
      </c>
      <c r="M8" s="60"/>
      <c r="N8" s="121">
        <f t="shared" si="2"/>
        <v>4.5999999999999996</v>
      </c>
      <c r="O8" s="9">
        <f t="shared" si="3"/>
        <v>-1</v>
      </c>
      <c r="P8" s="9">
        <f t="shared" si="5"/>
        <v>3.5999999999999996</v>
      </c>
      <c r="Q8" s="122">
        <f t="shared" si="6"/>
        <v>3.5999999999999996</v>
      </c>
    </row>
    <row r="9" spans="1:17" ht="19.5" thickBot="1" x14ac:dyDescent="0.35">
      <c r="A9" s="10" t="s">
        <v>25</v>
      </c>
      <c r="B9" s="11" t="s">
        <v>20</v>
      </c>
      <c r="C9" s="12">
        <v>11</v>
      </c>
      <c r="D9" s="13">
        <v>3.2</v>
      </c>
      <c r="E9" s="14"/>
      <c r="F9" s="46" t="s">
        <v>26</v>
      </c>
      <c r="G9" s="15">
        <v>2</v>
      </c>
      <c r="H9" s="16">
        <f>IF(OR(F9="",G9=""),"",IF(F9="1st",G9*D9-G9,-G9))</f>
        <v>-2</v>
      </c>
      <c r="I9" s="19">
        <f t="shared" si="0"/>
        <v>-4.4000000000000004</v>
      </c>
      <c r="J9" s="39"/>
      <c r="K9" s="50">
        <f t="shared" si="4"/>
        <v>-4.4000000000000004</v>
      </c>
      <c r="L9" s="60">
        <f t="shared" si="1"/>
        <v>-26.567500000000003</v>
      </c>
      <c r="M9" s="60"/>
      <c r="N9" s="121">
        <f t="shared" si="2"/>
        <v>0</v>
      </c>
      <c r="O9" s="9">
        <f t="shared" si="3"/>
        <v>0</v>
      </c>
      <c r="P9" s="9">
        <f t="shared" si="5"/>
        <v>0</v>
      </c>
      <c r="Q9" s="122" t="str">
        <f t="shared" si="6"/>
        <v/>
      </c>
    </row>
    <row r="10" spans="1:17" ht="24" thickBot="1" x14ac:dyDescent="0.3">
      <c r="A10" s="221">
        <v>44138</v>
      </c>
      <c r="B10" s="222"/>
      <c r="C10" s="222"/>
      <c r="D10" s="222"/>
      <c r="E10" s="222"/>
      <c r="F10" s="222"/>
      <c r="G10" s="222"/>
      <c r="H10" s="223"/>
      <c r="I10" s="19">
        <f t="shared" si="0"/>
        <v>-4.4000000000000004</v>
      </c>
      <c r="K10" s="50">
        <f t="shared" si="4"/>
        <v>-4.4000000000000004</v>
      </c>
      <c r="L10" s="60">
        <f t="shared" si="1"/>
        <v>-26.567500000000003</v>
      </c>
      <c r="M10" s="60"/>
      <c r="N10" s="121" t="str">
        <f t="shared" si="2"/>
        <v/>
      </c>
      <c r="O10" s="9" t="str">
        <f t="shared" si="3"/>
        <v/>
      </c>
      <c r="P10" s="9" t="str">
        <f t="shared" si="5"/>
        <v/>
      </c>
      <c r="Q10" s="122" t="str">
        <f t="shared" si="6"/>
        <v/>
      </c>
    </row>
    <row r="11" spans="1:17" ht="19.5" thickBot="1" x14ac:dyDescent="0.35">
      <c r="A11" s="10" t="s">
        <v>27</v>
      </c>
      <c r="B11" s="11" t="s">
        <v>28</v>
      </c>
      <c r="C11" s="12">
        <v>3</v>
      </c>
      <c r="D11" s="13">
        <v>2</v>
      </c>
      <c r="E11" s="14"/>
      <c r="F11" s="46" t="s">
        <v>16</v>
      </c>
      <c r="G11" s="15">
        <v>2</v>
      </c>
      <c r="H11" s="16">
        <f>IF(OR(F11="",G11=""),"",IF(F11="1st",G11*D11-G11,-G11))</f>
        <v>-2</v>
      </c>
      <c r="I11" s="19">
        <f t="shared" si="0"/>
        <v>-6.4</v>
      </c>
      <c r="J11" s="42">
        <f>SUM(H11:H11)</f>
        <v>-2</v>
      </c>
      <c r="K11" s="50">
        <f t="shared" si="4"/>
        <v>-6.4</v>
      </c>
      <c r="L11" s="60">
        <f t="shared" si="1"/>
        <v>-26.567500000000003</v>
      </c>
      <c r="M11" s="60"/>
      <c r="N11" s="121">
        <f t="shared" si="2"/>
        <v>2</v>
      </c>
      <c r="O11" s="9">
        <f t="shared" si="3"/>
        <v>-1</v>
      </c>
      <c r="P11" s="9">
        <f t="shared" si="5"/>
        <v>-1</v>
      </c>
      <c r="Q11" s="122">
        <f t="shared" si="6"/>
        <v>-1</v>
      </c>
    </row>
    <row r="12" spans="1:17" ht="24" thickBot="1" x14ac:dyDescent="0.3">
      <c r="A12" s="221">
        <v>44139</v>
      </c>
      <c r="B12" s="222"/>
      <c r="C12" s="222"/>
      <c r="D12" s="222"/>
      <c r="E12" s="222"/>
      <c r="F12" s="222"/>
      <c r="G12" s="222"/>
      <c r="H12" s="223"/>
      <c r="I12" s="19">
        <f t="shared" si="0"/>
        <v>-6.4</v>
      </c>
      <c r="K12" s="50">
        <f t="shared" si="4"/>
        <v>-6.4</v>
      </c>
      <c r="L12" s="60">
        <f t="shared" si="1"/>
        <v>-26.567500000000003</v>
      </c>
      <c r="M12" s="60"/>
      <c r="N12" s="121" t="str">
        <f t="shared" si="2"/>
        <v/>
      </c>
      <c r="O12" s="9" t="str">
        <f t="shared" si="3"/>
        <v/>
      </c>
      <c r="P12" s="9" t="str">
        <f t="shared" si="5"/>
        <v/>
      </c>
      <c r="Q12" s="122" t="str">
        <f t="shared" si="6"/>
        <v/>
      </c>
    </row>
    <row r="13" spans="1:17" ht="18.75" x14ac:dyDescent="0.3">
      <c r="A13" s="10" t="s">
        <v>29</v>
      </c>
      <c r="B13" s="11" t="s">
        <v>30</v>
      </c>
      <c r="C13" s="12">
        <v>8</v>
      </c>
      <c r="D13" s="13">
        <v>6</v>
      </c>
      <c r="E13" s="14"/>
      <c r="F13" s="46" t="s">
        <v>24</v>
      </c>
      <c r="G13" s="15">
        <v>1</v>
      </c>
      <c r="H13" s="16">
        <f>IF(OR(F13="",G13=""),"",IF(F13="1st",G13*D13-G13,-G13))</f>
        <v>5</v>
      </c>
      <c r="I13" s="19">
        <f t="shared" si="0"/>
        <v>-1.4000000000000004</v>
      </c>
      <c r="J13" s="42">
        <f>SUM(H13:H17)</f>
        <v>4</v>
      </c>
      <c r="K13" s="50">
        <f t="shared" si="4"/>
        <v>-2.4000000000000004</v>
      </c>
      <c r="L13" s="60">
        <f t="shared" si="1"/>
        <v>-26.567500000000003</v>
      </c>
      <c r="M13" s="60"/>
      <c r="N13" s="121">
        <f t="shared" si="2"/>
        <v>6</v>
      </c>
      <c r="O13" s="9">
        <f t="shared" si="3"/>
        <v>-1</v>
      </c>
      <c r="P13" s="9">
        <f t="shared" si="5"/>
        <v>5</v>
      </c>
      <c r="Q13" s="122">
        <f t="shared" si="6"/>
        <v>5</v>
      </c>
    </row>
    <row r="14" spans="1:17" ht="18.75" x14ac:dyDescent="0.3">
      <c r="A14" s="10" t="s">
        <v>31</v>
      </c>
      <c r="B14" s="11" t="s">
        <v>32</v>
      </c>
      <c r="C14" s="12">
        <v>6</v>
      </c>
      <c r="D14" s="13">
        <v>6</v>
      </c>
      <c r="E14" s="14"/>
      <c r="F14" s="46" t="s">
        <v>16</v>
      </c>
      <c r="G14" s="15">
        <v>1</v>
      </c>
      <c r="H14" s="16">
        <f>IF(OR(F14="",G14=""),"",IF(F14="1st",G14*D14-G14,-G14))</f>
        <v>-1</v>
      </c>
      <c r="I14" s="19">
        <f t="shared" si="0"/>
        <v>-2.4000000000000004</v>
      </c>
      <c r="J14" s="39"/>
      <c r="K14" s="50">
        <f t="shared" si="4"/>
        <v>-2.4000000000000004</v>
      </c>
      <c r="L14" s="60">
        <f t="shared" si="1"/>
        <v>-26.567500000000003</v>
      </c>
      <c r="M14" s="60"/>
      <c r="N14" s="121">
        <f t="shared" si="2"/>
        <v>6</v>
      </c>
      <c r="O14" s="9">
        <f t="shared" si="3"/>
        <v>-1</v>
      </c>
      <c r="P14" s="9">
        <f t="shared" si="5"/>
        <v>-1</v>
      </c>
      <c r="Q14" s="122">
        <f t="shared" si="6"/>
        <v>-1</v>
      </c>
    </row>
    <row r="15" spans="1:17" ht="18.75" x14ac:dyDescent="0.3">
      <c r="A15" s="10" t="s">
        <v>33</v>
      </c>
      <c r="B15" s="11" t="s">
        <v>32</v>
      </c>
      <c r="C15" s="12">
        <v>7</v>
      </c>
      <c r="D15" s="13">
        <v>3</v>
      </c>
      <c r="E15" s="14"/>
      <c r="F15" s="46" t="s">
        <v>34</v>
      </c>
      <c r="G15" s="15">
        <v>1</v>
      </c>
      <c r="H15" s="16">
        <f>IF(OR(F15="",G15=""),"",IF(F15="1st",G15*D15-G15,-G15))</f>
        <v>-1</v>
      </c>
      <c r="I15" s="19">
        <f t="shared" si="0"/>
        <v>-3.4000000000000004</v>
      </c>
      <c r="J15" s="39"/>
      <c r="K15" s="50">
        <f t="shared" si="4"/>
        <v>-2.4000000000000004</v>
      </c>
      <c r="L15" s="60">
        <f t="shared" si="1"/>
        <v>-26.567500000000003</v>
      </c>
      <c r="M15" s="60"/>
      <c r="N15" s="121">
        <f t="shared" si="2"/>
        <v>3</v>
      </c>
      <c r="O15" s="9">
        <f t="shared" si="3"/>
        <v>-1</v>
      </c>
      <c r="P15" s="9">
        <f t="shared" si="5"/>
        <v>-1</v>
      </c>
      <c r="Q15" s="122">
        <f t="shared" si="6"/>
        <v>-1</v>
      </c>
    </row>
    <row r="16" spans="1:17" ht="18.75" x14ac:dyDescent="0.3">
      <c r="A16" s="10" t="s">
        <v>35</v>
      </c>
      <c r="B16" s="11" t="s">
        <v>32</v>
      </c>
      <c r="C16" s="12">
        <v>10</v>
      </c>
      <c r="D16" s="13">
        <v>2.2999999999999998</v>
      </c>
      <c r="E16" s="14"/>
      <c r="F16" s="46" t="s">
        <v>26</v>
      </c>
      <c r="G16" s="15">
        <v>2</v>
      </c>
      <c r="H16" s="16">
        <f>IF(OR(F16="",G16=""),"",IF(F16="1st",G16*D16-G16,-G16))</f>
        <v>-2</v>
      </c>
      <c r="I16" s="19">
        <f t="shared" si="0"/>
        <v>-5.4</v>
      </c>
      <c r="J16" s="39"/>
      <c r="K16" s="50">
        <f t="shared" si="4"/>
        <v>-2.4000000000000004</v>
      </c>
      <c r="L16" s="60">
        <f t="shared" si="1"/>
        <v>-26.567500000000003</v>
      </c>
      <c r="M16" s="60"/>
      <c r="N16" s="121">
        <f t="shared" si="2"/>
        <v>2.2999999999999998</v>
      </c>
      <c r="O16" s="9">
        <f t="shared" si="3"/>
        <v>-1</v>
      </c>
      <c r="P16" s="9">
        <f t="shared" si="5"/>
        <v>-1</v>
      </c>
      <c r="Q16" s="122">
        <f t="shared" si="6"/>
        <v>-1</v>
      </c>
    </row>
    <row r="17" spans="1:28" ht="19.5" thickBot="1" x14ac:dyDescent="0.35">
      <c r="A17" s="10" t="s">
        <v>36</v>
      </c>
      <c r="B17" s="11" t="s">
        <v>20</v>
      </c>
      <c r="C17" s="67">
        <v>10</v>
      </c>
      <c r="D17" s="13">
        <v>3</v>
      </c>
      <c r="E17" s="14"/>
      <c r="F17" s="46" t="s">
        <v>24</v>
      </c>
      <c r="G17" s="15">
        <v>1.5</v>
      </c>
      <c r="H17" s="16">
        <f>IF(OR(F17="",G17=""),"",IF(F17="1st",G17*D17-G17,-G17))</f>
        <v>3</v>
      </c>
      <c r="I17" s="19">
        <f t="shared" si="0"/>
        <v>-2.4000000000000004</v>
      </c>
      <c r="J17" s="39"/>
      <c r="K17" s="50">
        <f t="shared" si="4"/>
        <v>-2.4000000000000004</v>
      </c>
      <c r="L17" s="60">
        <f t="shared" si="1"/>
        <v>-26.567500000000003</v>
      </c>
      <c r="M17" s="60"/>
      <c r="N17" s="121">
        <f t="shared" si="2"/>
        <v>3</v>
      </c>
      <c r="O17" s="9">
        <f t="shared" si="3"/>
        <v>-1</v>
      </c>
      <c r="P17" s="9">
        <f t="shared" si="5"/>
        <v>2</v>
      </c>
      <c r="Q17" s="122">
        <f t="shared" si="6"/>
        <v>2</v>
      </c>
      <c r="AB17" s="8"/>
    </row>
    <row r="18" spans="1:28" ht="24" thickBot="1" x14ac:dyDescent="0.3">
      <c r="A18" s="221">
        <v>44140</v>
      </c>
      <c r="B18" s="222"/>
      <c r="C18" s="222"/>
      <c r="D18" s="222"/>
      <c r="E18" s="222"/>
      <c r="F18" s="222"/>
      <c r="G18" s="222"/>
      <c r="H18" s="223"/>
      <c r="I18" s="19">
        <f t="shared" si="0"/>
        <v>-2.4000000000000004</v>
      </c>
      <c r="K18" s="50">
        <f t="shared" si="4"/>
        <v>-2.4000000000000004</v>
      </c>
      <c r="L18" s="60">
        <f t="shared" si="1"/>
        <v>-26.567500000000003</v>
      </c>
      <c r="M18" s="60"/>
      <c r="N18" s="121" t="str">
        <f t="shared" si="2"/>
        <v/>
      </c>
      <c r="O18" s="9" t="str">
        <f t="shared" si="3"/>
        <v/>
      </c>
      <c r="P18" s="9" t="str">
        <f t="shared" si="5"/>
        <v/>
      </c>
      <c r="Q18" s="122" t="str">
        <f t="shared" si="6"/>
        <v/>
      </c>
      <c r="AB18" s="8"/>
    </row>
    <row r="19" spans="1:28" ht="19.5" thickBot="1" x14ac:dyDescent="0.35">
      <c r="A19" s="10" t="s">
        <v>37</v>
      </c>
      <c r="B19" s="11" t="s">
        <v>38</v>
      </c>
      <c r="C19" s="12">
        <v>2</v>
      </c>
      <c r="D19" s="13">
        <v>3.5</v>
      </c>
      <c r="E19" s="14"/>
      <c r="F19" s="46" t="s">
        <v>34</v>
      </c>
      <c r="G19" s="15">
        <v>3</v>
      </c>
      <c r="H19" s="16">
        <f>IF(OR(F19="",G19=""),"",IF(F19="1st",G19*D19-G19,-G19))</f>
        <v>-3</v>
      </c>
      <c r="I19" s="19">
        <f t="shared" si="0"/>
        <v>-5.4</v>
      </c>
      <c r="J19" s="42">
        <f>SUM(H19:H19)</f>
        <v>-3</v>
      </c>
      <c r="K19" s="50">
        <f t="shared" si="4"/>
        <v>-5.4</v>
      </c>
      <c r="L19" s="60">
        <f t="shared" si="1"/>
        <v>-26.567500000000003</v>
      </c>
      <c r="M19" s="60"/>
      <c r="N19" s="121">
        <f t="shared" si="2"/>
        <v>0</v>
      </c>
      <c r="O19" s="9">
        <f t="shared" si="3"/>
        <v>0</v>
      </c>
      <c r="P19" s="9">
        <f t="shared" si="5"/>
        <v>0</v>
      </c>
      <c r="Q19" s="122" t="str">
        <f t="shared" si="6"/>
        <v/>
      </c>
      <c r="AB19" s="8"/>
    </row>
    <row r="20" spans="1:28" ht="24" thickBot="1" x14ac:dyDescent="0.3">
      <c r="A20" s="221">
        <v>44141</v>
      </c>
      <c r="B20" s="222"/>
      <c r="C20" s="222"/>
      <c r="D20" s="222"/>
      <c r="E20" s="222"/>
      <c r="F20" s="222"/>
      <c r="G20" s="222"/>
      <c r="H20" s="223"/>
      <c r="I20" s="19">
        <f t="shared" si="0"/>
        <v>-5.4</v>
      </c>
      <c r="K20" s="50">
        <f t="shared" si="4"/>
        <v>-5.4</v>
      </c>
      <c r="L20" s="60">
        <f t="shared" si="1"/>
        <v>-26.567500000000003</v>
      </c>
      <c r="M20" s="60"/>
      <c r="N20" s="121" t="str">
        <f t="shared" si="2"/>
        <v/>
      </c>
      <c r="O20" s="9" t="str">
        <f t="shared" si="3"/>
        <v/>
      </c>
      <c r="P20" s="9" t="str">
        <f t="shared" si="5"/>
        <v/>
      </c>
      <c r="Q20" s="122" t="str">
        <f t="shared" si="6"/>
        <v/>
      </c>
      <c r="AB20" s="8"/>
    </row>
    <row r="21" spans="1:28" ht="18.75" x14ac:dyDescent="0.3">
      <c r="A21" s="10" t="s">
        <v>39</v>
      </c>
      <c r="B21" s="11" t="s">
        <v>40</v>
      </c>
      <c r="C21" s="12">
        <v>5</v>
      </c>
      <c r="D21" s="13">
        <v>20</v>
      </c>
      <c r="E21" s="14"/>
      <c r="F21" s="46" t="s">
        <v>16</v>
      </c>
      <c r="G21" s="15">
        <v>1</v>
      </c>
      <c r="H21" s="16">
        <f>IF(OR(F21="",G21=""),"",IF(F21="1st",G21*D21-G21,-G21))</f>
        <v>-1</v>
      </c>
      <c r="I21" s="19">
        <f t="shared" si="0"/>
        <v>-6.4</v>
      </c>
      <c r="J21" s="42">
        <f>SUM(H21:H24)</f>
        <v>-7.5</v>
      </c>
      <c r="K21" s="50">
        <f t="shared" si="4"/>
        <v>-12.9</v>
      </c>
      <c r="L21" s="60">
        <f t="shared" si="1"/>
        <v>-26.567500000000003</v>
      </c>
      <c r="M21" s="60"/>
      <c r="N21" s="121">
        <f t="shared" si="2"/>
        <v>0</v>
      </c>
      <c r="O21" s="9">
        <f t="shared" si="3"/>
        <v>0</v>
      </c>
      <c r="P21" s="9">
        <f t="shared" si="5"/>
        <v>0</v>
      </c>
      <c r="Q21" s="122" t="str">
        <f t="shared" si="6"/>
        <v/>
      </c>
      <c r="AB21" s="8"/>
    </row>
    <row r="22" spans="1:28" ht="18.75" x14ac:dyDescent="0.3">
      <c r="A22" s="10" t="s">
        <v>41</v>
      </c>
      <c r="B22" s="11" t="s">
        <v>40</v>
      </c>
      <c r="C22" s="12">
        <v>6</v>
      </c>
      <c r="D22" s="13">
        <v>3</v>
      </c>
      <c r="E22" s="14"/>
      <c r="F22" s="46" t="s">
        <v>16</v>
      </c>
      <c r="G22" s="15">
        <v>1.5</v>
      </c>
      <c r="H22" s="16">
        <f>IF(OR(F22="",G22=""),"",IF(F22="1st",G22*D22-G22,-G22))</f>
        <v>-1.5</v>
      </c>
      <c r="I22" s="19">
        <f t="shared" si="0"/>
        <v>-7.9</v>
      </c>
      <c r="J22" s="39"/>
      <c r="K22" s="50">
        <f t="shared" si="4"/>
        <v>-12.9</v>
      </c>
      <c r="L22" s="60">
        <f t="shared" si="1"/>
        <v>-26.567500000000003</v>
      </c>
      <c r="M22" s="60"/>
      <c r="N22" s="121">
        <f t="shared" si="2"/>
        <v>3</v>
      </c>
      <c r="O22" s="9">
        <f t="shared" si="3"/>
        <v>-1</v>
      </c>
      <c r="P22" s="9">
        <f t="shared" si="5"/>
        <v>-1</v>
      </c>
      <c r="Q22" s="122">
        <f t="shared" si="6"/>
        <v>-1</v>
      </c>
      <c r="AB22" s="8"/>
    </row>
    <row r="23" spans="1:28" ht="18.75" x14ac:dyDescent="0.3">
      <c r="A23" s="10" t="s">
        <v>42</v>
      </c>
      <c r="B23" s="11" t="s">
        <v>43</v>
      </c>
      <c r="C23" s="12">
        <v>12</v>
      </c>
      <c r="D23" s="13">
        <v>4</v>
      </c>
      <c r="E23" s="14"/>
      <c r="F23" s="46" t="s">
        <v>16</v>
      </c>
      <c r="G23" s="15">
        <v>1</v>
      </c>
      <c r="H23" s="16">
        <f>IF(OR(F23="",G23=""),"",IF(F23="1st",G23*D23-G23,-G23))</f>
        <v>-1</v>
      </c>
      <c r="I23" s="19">
        <f t="shared" si="0"/>
        <v>-8.9</v>
      </c>
      <c r="J23" s="39"/>
      <c r="K23" s="50">
        <f t="shared" si="4"/>
        <v>-12.9</v>
      </c>
      <c r="L23" s="60">
        <f t="shared" si="1"/>
        <v>-26.567500000000003</v>
      </c>
      <c r="M23" s="60"/>
      <c r="N23" s="121">
        <f t="shared" si="2"/>
        <v>4</v>
      </c>
      <c r="O23" s="9">
        <f t="shared" si="3"/>
        <v>-1</v>
      </c>
      <c r="P23" s="9">
        <f t="shared" si="5"/>
        <v>-1</v>
      </c>
      <c r="Q23" s="122">
        <f t="shared" si="6"/>
        <v>-1</v>
      </c>
      <c r="AB23" s="8"/>
    </row>
    <row r="24" spans="1:28" ht="19.5" thickBot="1" x14ac:dyDescent="0.35">
      <c r="A24" s="10" t="s">
        <v>44</v>
      </c>
      <c r="B24" s="11" t="s">
        <v>45</v>
      </c>
      <c r="C24" s="12">
        <v>7</v>
      </c>
      <c r="D24" s="13">
        <v>2</v>
      </c>
      <c r="E24" s="14"/>
      <c r="F24" s="46" t="s">
        <v>26</v>
      </c>
      <c r="G24" s="15">
        <v>4</v>
      </c>
      <c r="H24" s="16">
        <f>IF(OR(F24="",G24=""),"",IF(F24="1st",G24*D24-G24,-G24))</f>
        <v>-4</v>
      </c>
      <c r="I24" s="19">
        <f t="shared" si="0"/>
        <v>-12.9</v>
      </c>
      <c r="J24" s="39"/>
      <c r="K24" s="50">
        <f t="shared" si="4"/>
        <v>-12.9</v>
      </c>
      <c r="L24" s="60">
        <f t="shared" si="1"/>
        <v>-26.567500000000003</v>
      </c>
      <c r="M24" s="60"/>
      <c r="N24" s="121">
        <f t="shared" si="2"/>
        <v>2</v>
      </c>
      <c r="O24" s="9">
        <f t="shared" si="3"/>
        <v>-1</v>
      </c>
      <c r="P24" s="9">
        <f t="shared" si="5"/>
        <v>-1</v>
      </c>
      <c r="Q24" s="122">
        <f t="shared" si="6"/>
        <v>-1</v>
      </c>
      <c r="AB24" s="8"/>
    </row>
    <row r="25" spans="1:28" ht="24" thickBot="1" x14ac:dyDescent="0.3">
      <c r="A25" s="221">
        <v>44142</v>
      </c>
      <c r="B25" s="222"/>
      <c r="C25" s="222"/>
      <c r="D25" s="222"/>
      <c r="E25" s="222"/>
      <c r="F25" s="222"/>
      <c r="G25" s="222"/>
      <c r="H25" s="223"/>
      <c r="I25" s="19">
        <f t="shared" si="0"/>
        <v>-12.9</v>
      </c>
      <c r="K25" s="50">
        <f t="shared" si="4"/>
        <v>-12.9</v>
      </c>
      <c r="L25" s="60">
        <f t="shared" si="1"/>
        <v>-26.567500000000003</v>
      </c>
      <c r="M25" s="60"/>
      <c r="N25" s="121" t="str">
        <f t="shared" si="2"/>
        <v/>
      </c>
      <c r="O25" s="9" t="str">
        <f t="shared" si="3"/>
        <v/>
      </c>
      <c r="P25" s="9" t="str">
        <f t="shared" si="5"/>
        <v/>
      </c>
      <c r="Q25" s="122" t="str">
        <f t="shared" si="6"/>
        <v/>
      </c>
      <c r="AB25" s="8"/>
    </row>
    <row r="26" spans="1:28" ht="18.75" x14ac:dyDescent="0.3">
      <c r="A26" s="10" t="s">
        <v>46</v>
      </c>
      <c r="B26" s="11" t="s">
        <v>20</v>
      </c>
      <c r="C26" s="12">
        <v>3</v>
      </c>
      <c r="D26" s="13">
        <v>3</v>
      </c>
      <c r="E26" s="14"/>
      <c r="F26" s="46" t="s">
        <v>26</v>
      </c>
      <c r="G26" s="15">
        <v>1.5</v>
      </c>
      <c r="H26" s="16">
        <f>IF(OR(F26="",G26=""),"",IF(F26="1st",G26*D26-G26,-G26))</f>
        <v>-1.5</v>
      </c>
      <c r="I26" s="19">
        <f t="shared" si="0"/>
        <v>-14.4</v>
      </c>
      <c r="J26" s="42">
        <f>SUM(H26:H28)</f>
        <v>-4.25</v>
      </c>
      <c r="K26" s="50">
        <f t="shared" si="4"/>
        <v>-17.149999999999999</v>
      </c>
      <c r="L26" s="60">
        <f t="shared" si="1"/>
        <v>-26.567500000000003</v>
      </c>
      <c r="M26" s="60"/>
      <c r="N26" s="121">
        <f t="shared" si="2"/>
        <v>3</v>
      </c>
      <c r="O26" s="9">
        <f t="shared" si="3"/>
        <v>-1</v>
      </c>
      <c r="P26" s="9">
        <f t="shared" si="5"/>
        <v>-1</v>
      </c>
      <c r="Q26" s="122">
        <f t="shared" si="6"/>
        <v>-1</v>
      </c>
      <c r="AB26" s="8"/>
    </row>
    <row r="27" spans="1:28" ht="18.75" x14ac:dyDescent="0.3">
      <c r="A27" s="10" t="s">
        <v>47</v>
      </c>
      <c r="B27" s="11" t="s">
        <v>20</v>
      </c>
      <c r="C27" s="12">
        <v>8</v>
      </c>
      <c r="D27" s="13">
        <v>4</v>
      </c>
      <c r="E27" s="14"/>
      <c r="F27" s="46" t="s">
        <v>34</v>
      </c>
      <c r="G27" s="15">
        <v>2</v>
      </c>
      <c r="H27" s="16">
        <f>IF(OR(F27="",G27=""),"",IF(F27="1st",G27*D27-G27,-G27))</f>
        <v>-2</v>
      </c>
      <c r="I27" s="19">
        <f t="shared" si="0"/>
        <v>-16.399999999999999</v>
      </c>
      <c r="J27" s="39"/>
      <c r="K27" s="50">
        <f t="shared" si="4"/>
        <v>-17.149999999999999</v>
      </c>
      <c r="L27" s="60">
        <f t="shared" si="1"/>
        <v>-26.567500000000003</v>
      </c>
      <c r="M27" s="60"/>
      <c r="N27" s="121">
        <f t="shared" si="2"/>
        <v>4</v>
      </c>
      <c r="O27" s="9">
        <f t="shared" si="3"/>
        <v>-1</v>
      </c>
      <c r="P27" s="9">
        <f t="shared" si="5"/>
        <v>-1</v>
      </c>
      <c r="Q27" s="122">
        <f t="shared" si="6"/>
        <v>-1</v>
      </c>
      <c r="AB27" s="8"/>
    </row>
    <row r="28" spans="1:28" ht="19.5" thickBot="1" x14ac:dyDescent="0.35">
      <c r="A28" s="10" t="s">
        <v>48</v>
      </c>
      <c r="B28" s="11" t="s">
        <v>20</v>
      </c>
      <c r="C28" s="12">
        <v>10</v>
      </c>
      <c r="D28" s="13">
        <v>5</v>
      </c>
      <c r="E28" s="14"/>
      <c r="F28" s="46" t="s">
        <v>16</v>
      </c>
      <c r="G28" s="15">
        <v>0.75</v>
      </c>
      <c r="H28" s="16">
        <f>IF(OR(F28="",G28=""),"",IF(F28="1st",G28*D28-G28,-G28))</f>
        <v>-0.75</v>
      </c>
      <c r="I28" s="19">
        <f t="shared" si="0"/>
        <v>-17.149999999999999</v>
      </c>
      <c r="J28" s="39"/>
      <c r="K28" s="50">
        <f t="shared" si="4"/>
        <v>-17.149999999999999</v>
      </c>
      <c r="L28" s="60">
        <f t="shared" si="1"/>
        <v>-26.567500000000003</v>
      </c>
      <c r="M28" s="60"/>
      <c r="N28" s="121">
        <f t="shared" si="2"/>
        <v>5</v>
      </c>
      <c r="O28" s="9">
        <f t="shared" si="3"/>
        <v>-1</v>
      </c>
      <c r="P28" s="9">
        <f t="shared" si="5"/>
        <v>-1</v>
      </c>
      <c r="Q28" s="122">
        <f t="shared" si="6"/>
        <v>-1</v>
      </c>
      <c r="AB28" s="8"/>
    </row>
    <row r="29" spans="1:28" ht="24" thickBot="1" x14ac:dyDescent="0.3">
      <c r="A29" s="221">
        <v>44143</v>
      </c>
      <c r="B29" s="222"/>
      <c r="C29" s="222"/>
      <c r="D29" s="222"/>
      <c r="E29" s="222"/>
      <c r="F29" s="222"/>
      <c r="G29" s="222"/>
      <c r="H29" s="223"/>
      <c r="I29" s="19">
        <f t="shared" si="0"/>
        <v>-17.149999999999999</v>
      </c>
      <c r="K29" s="50">
        <f t="shared" si="4"/>
        <v>-17.149999999999999</v>
      </c>
      <c r="L29" s="60">
        <f t="shared" si="1"/>
        <v>-26.567500000000003</v>
      </c>
      <c r="M29" s="60"/>
      <c r="N29" s="121" t="str">
        <f t="shared" si="2"/>
        <v/>
      </c>
      <c r="O29" s="9" t="str">
        <f t="shared" si="3"/>
        <v/>
      </c>
      <c r="P29" s="9" t="str">
        <f t="shared" si="5"/>
        <v/>
      </c>
      <c r="Q29" s="122" t="str">
        <f t="shared" si="6"/>
        <v/>
      </c>
    </row>
    <row r="30" spans="1:28" ht="18.75" x14ac:dyDescent="0.3">
      <c r="A30" s="10" t="s">
        <v>49</v>
      </c>
      <c r="B30" s="11" t="s">
        <v>50</v>
      </c>
      <c r="C30" s="12">
        <v>8</v>
      </c>
      <c r="D30" s="13">
        <v>2</v>
      </c>
      <c r="E30" s="14"/>
      <c r="F30" s="46" t="s">
        <v>24</v>
      </c>
      <c r="G30" s="15">
        <v>2</v>
      </c>
      <c r="H30" s="16">
        <f>IF(OR(F30="",G30=""),"",IF(F30="1st",G30*D30-G30,-G30))</f>
        <v>2</v>
      </c>
      <c r="I30" s="19">
        <f t="shared" si="0"/>
        <v>-15.149999999999999</v>
      </c>
      <c r="J30" s="42">
        <f>SUM(H30:H32)</f>
        <v>7</v>
      </c>
      <c r="K30" s="50">
        <f t="shared" si="4"/>
        <v>-10.149999999999999</v>
      </c>
      <c r="L30" s="60">
        <f t="shared" si="1"/>
        <v>-26.567500000000003</v>
      </c>
      <c r="M30" s="60"/>
      <c r="N30" s="121">
        <f t="shared" si="2"/>
        <v>2</v>
      </c>
      <c r="O30" s="9">
        <f t="shared" si="3"/>
        <v>-1</v>
      </c>
      <c r="P30" s="9">
        <f t="shared" si="5"/>
        <v>1</v>
      </c>
      <c r="Q30" s="122">
        <f t="shared" si="6"/>
        <v>1</v>
      </c>
    </row>
    <row r="31" spans="1:28" ht="18.75" x14ac:dyDescent="0.3">
      <c r="A31" s="10" t="s">
        <v>51</v>
      </c>
      <c r="B31" s="11" t="s">
        <v>50</v>
      </c>
      <c r="C31" s="12">
        <v>10</v>
      </c>
      <c r="D31" s="13">
        <v>2</v>
      </c>
      <c r="E31" s="14"/>
      <c r="F31" s="46" t="s">
        <v>24</v>
      </c>
      <c r="G31" s="15">
        <v>2</v>
      </c>
      <c r="H31" s="16">
        <f>IF(OR(F31="",G31=""),"",IF(F31="1st",G31*D31-G31,-G31))</f>
        <v>2</v>
      </c>
      <c r="I31" s="19">
        <f t="shared" si="0"/>
        <v>-13.149999999999999</v>
      </c>
      <c r="J31" s="39"/>
      <c r="K31" s="50">
        <f t="shared" si="4"/>
        <v>-10.149999999999999</v>
      </c>
      <c r="L31" s="60">
        <f t="shared" si="1"/>
        <v>-26.567500000000003</v>
      </c>
      <c r="M31" s="60"/>
      <c r="N31" s="121">
        <f t="shared" si="2"/>
        <v>2</v>
      </c>
      <c r="O31" s="9">
        <f t="shared" si="3"/>
        <v>-1</v>
      </c>
      <c r="P31" s="9">
        <f t="shared" si="5"/>
        <v>1</v>
      </c>
      <c r="Q31" s="122">
        <f t="shared" si="6"/>
        <v>1</v>
      </c>
    </row>
    <row r="32" spans="1:28" ht="19.5" thickBot="1" x14ac:dyDescent="0.35">
      <c r="A32" s="10" t="s">
        <v>52</v>
      </c>
      <c r="B32" s="11" t="s">
        <v>50</v>
      </c>
      <c r="C32" s="74" t="s">
        <v>53</v>
      </c>
      <c r="D32" s="13">
        <f>D30*D31</f>
        <v>4</v>
      </c>
      <c r="E32" s="14"/>
      <c r="F32" s="46" t="s">
        <v>24</v>
      </c>
      <c r="G32" s="15">
        <v>1</v>
      </c>
      <c r="H32" s="16">
        <f>IF(OR(F32="",G32=""),"",IF(F32="1st",G32*D32-G32,-G32))</f>
        <v>3</v>
      </c>
      <c r="I32" s="19">
        <f t="shared" si="0"/>
        <v>-10.149999999999999</v>
      </c>
      <c r="J32" s="39"/>
      <c r="K32" s="50">
        <f t="shared" si="4"/>
        <v>-10.149999999999999</v>
      </c>
      <c r="L32" s="60">
        <f t="shared" si="1"/>
        <v>-26.567500000000003</v>
      </c>
      <c r="M32" s="60"/>
      <c r="N32" s="121">
        <f t="shared" si="2"/>
        <v>4</v>
      </c>
      <c r="O32" s="9">
        <f t="shared" si="3"/>
        <v>-1</v>
      </c>
      <c r="P32" s="9">
        <f t="shared" si="5"/>
        <v>3</v>
      </c>
      <c r="Q32" s="122">
        <f t="shared" si="6"/>
        <v>3</v>
      </c>
    </row>
    <row r="33" spans="1:27" ht="24" thickBot="1" x14ac:dyDescent="0.3">
      <c r="A33" s="221">
        <v>44144</v>
      </c>
      <c r="B33" s="222"/>
      <c r="C33" s="222"/>
      <c r="D33" s="222"/>
      <c r="E33" s="222"/>
      <c r="F33" s="222"/>
      <c r="G33" s="222"/>
      <c r="H33" s="223"/>
      <c r="I33" s="19">
        <f t="shared" si="0"/>
        <v>-10.149999999999999</v>
      </c>
      <c r="K33" s="50">
        <f t="shared" si="4"/>
        <v>-10.149999999999999</v>
      </c>
      <c r="L33" s="60">
        <f t="shared" si="1"/>
        <v>-26.567500000000003</v>
      </c>
      <c r="M33" s="60"/>
      <c r="N33" s="121" t="str">
        <f t="shared" si="2"/>
        <v/>
      </c>
      <c r="O33" s="9" t="str">
        <f t="shared" si="3"/>
        <v/>
      </c>
      <c r="P33" s="9" t="str">
        <f t="shared" si="5"/>
        <v/>
      </c>
      <c r="Q33" s="122" t="str">
        <f t="shared" si="6"/>
        <v/>
      </c>
    </row>
    <row r="34" spans="1:27" ht="18.75" x14ac:dyDescent="0.3">
      <c r="A34" s="10" t="s">
        <v>54</v>
      </c>
      <c r="B34" s="11" t="s">
        <v>55</v>
      </c>
      <c r="C34" s="12">
        <v>3</v>
      </c>
      <c r="D34" s="13">
        <v>3.5</v>
      </c>
      <c r="E34" s="14"/>
      <c r="F34" s="46" t="s">
        <v>26</v>
      </c>
      <c r="G34" s="15">
        <v>2</v>
      </c>
      <c r="H34" s="16">
        <f>IF(OR(F34="",G34=""),"",IF(F34="1st",G34*D34-G34,-G34))</f>
        <v>-2</v>
      </c>
      <c r="I34" s="19">
        <f t="shared" si="0"/>
        <v>-12.149999999999999</v>
      </c>
      <c r="J34" s="42">
        <f>SUM(H34:H37)</f>
        <v>-7</v>
      </c>
      <c r="K34" s="50">
        <f t="shared" si="4"/>
        <v>-17.149999999999999</v>
      </c>
      <c r="L34" s="60">
        <f t="shared" si="1"/>
        <v>-26.567500000000003</v>
      </c>
      <c r="M34" s="60"/>
      <c r="N34" s="121">
        <f t="shared" si="2"/>
        <v>0</v>
      </c>
      <c r="O34" s="9">
        <f t="shared" si="3"/>
        <v>0</v>
      </c>
      <c r="P34" s="9">
        <f t="shared" si="5"/>
        <v>0</v>
      </c>
      <c r="Q34" s="122" t="str">
        <f t="shared" si="6"/>
        <v/>
      </c>
    </row>
    <row r="35" spans="1:27" ht="18.75" x14ac:dyDescent="0.3">
      <c r="A35" s="10" t="s">
        <v>56</v>
      </c>
      <c r="B35" s="11" t="s">
        <v>55</v>
      </c>
      <c r="C35" s="12">
        <v>6</v>
      </c>
      <c r="D35" s="13">
        <v>4</v>
      </c>
      <c r="E35" s="14"/>
      <c r="F35" s="46" t="s">
        <v>16</v>
      </c>
      <c r="G35" s="15">
        <v>2</v>
      </c>
      <c r="H35" s="16">
        <f>IF(OR(F35="",G35=""),"",IF(F35="1st",G35*D35-G35,-G35))</f>
        <v>-2</v>
      </c>
      <c r="I35" s="19">
        <f t="shared" si="0"/>
        <v>-14.149999999999999</v>
      </c>
      <c r="J35" s="39"/>
      <c r="K35" s="50">
        <f t="shared" si="4"/>
        <v>-17.149999999999999</v>
      </c>
      <c r="L35" s="60">
        <f t="shared" ref="L35:L66" si="7">$K$111</f>
        <v>-26.567500000000003</v>
      </c>
      <c r="M35" s="60"/>
      <c r="N35" s="121">
        <f t="shared" si="2"/>
        <v>4</v>
      </c>
      <c r="O35" s="9">
        <f t="shared" si="3"/>
        <v>-1</v>
      </c>
      <c r="P35" s="9">
        <f t="shared" si="5"/>
        <v>-1</v>
      </c>
      <c r="Q35" s="122">
        <f t="shared" si="6"/>
        <v>-1</v>
      </c>
      <c r="T35" s="33" t="s">
        <v>57</v>
      </c>
      <c r="U35" s="58">
        <f>SUM(G:G)</f>
        <v>1070.25</v>
      </c>
      <c r="W35" s="34" t="s">
        <v>58</v>
      </c>
      <c r="X35" s="35">
        <v>5</v>
      </c>
      <c r="Y35" s="35">
        <v>10</v>
      </c>
      <c r="Z35" s="35">
        <v>25</v>
      </c>
      <c r="AA35" s="35">
        <v>50</v>
      </c>
    </row>
    <row r="36" spans="1:27" ht="18.75" x14ac:dyDescent="0.3">
      <c r="A36" s="10" t="s">
        <v>59</v>
      </c>
      <c r="B36" s="11" t="s">
        <v>55</v>
      </c>
      <c r="C36" s="12">
        <v>9</v>
      </c>
      <c r="D36" s="13">
        <v>2.5</v>
      </c>
      <c r="E36" s="14"/>
      <c r="F36" s="46" t="s">
        <v>26</v>
      </c>
      <c r="G36" s="15">
        <v>2</v>
      </c>
      <c r="H36" s="16">
        <f>IF(OR(F36="",G36=""),"",IF(F36="1st",G36*D36-G36,-G36))</f>
        <v>-2</v>
      </c>
      <c r="I36" s="19">
        <f t="shared" si="0"/>
        <v>-16.149999999999999</v>
      </c>
      <c r="J36" s="39"/>
      <c r="K36" s="50">
        <f t="shared" si="4"/>
        <v>-17.149999999999999</v>
      </c>
      <c r="L36" s="60">
        <f t="shared" si="7"/>
        <v>-26.567500000000003</v>
      </c>
      <c r="M36" s="60"/>
      <c r="N36" s="121">
        <f t="shared" si="2"/>
        <v>2.5</v>
      </c>
      <c r="O36" s="9">
        <f t="shared" si="3"/>
        <v>-1</v>
      </c>
      <c r="P36" s="9">
        <f t="shared" si="5"/>
        <v>-1</v>
      </c>
      <c r="Q36" s="122">
        <f t="shared" si="6"/>
        <v>-1</v>
      </c>
      <c r="T36" s="123" t="s">
        <v>60</v>
      </c>
      <c r="U36" s="58">
        <f>SUM(H:H)</f>
        <v>8.4225000000000065</v>
      </c>
      <c r="W36" s="34" t="s">
        <v>61</v>
      </c>
      <c r="X36" s="58">
        <f>U36*X35</f>
        <v>42.112500000000033</v>
      </c>
      <c r="Y36" s="59">
        <f>Y35*U36</f>
        <v>84.225000000000065</v>
      </c>
      <c r="Z36" s="59">
        <f>U36*Z35</f>
        <v>210.56250000000017</v>
      </c>
      <c r="AA36" s="59">
        <f>U36*AA35</f>
        <v>421.12500000000034</v>
      </c>
    </row>
    <row r="37" spans="1:27" ht="19.5" thickBot="1" x14ac:dyDescent="0.35">
      <c r="A37" s="10" t="s">
        <v>62</v>
      </c>
      <c r="B37" s="11" t="s">
        <v>63</v>
      </c>
      <c r="C37" s="12">
        <v>1</v>
      </c>
      <c r="D37" s="13">
        <v>5.5</v>
      </c>
      <c r="E37" s="14"/>
      <c r="F37" s="46" t="s">
        <v>16</v>
      </c>
      <c r="G37" s="15">
        <v>1</v>
      </c>
      <c r="H37" s="16">
        <f>IF(OR(F37="",G37=""),"",IF(F37="1st",G37*D37-G37,-G37))</f>
        <v>-1</v>
      </c>
      <c r="I37" s="19">
        <f t="shared" si="0"/>
        <v>-17.149999999999999</v>
      </c>
      <c r="J37" s="39"/>
      <c r="K37" s="50">
        <f t="shared" si="4"/>
        <v>-17.149999999999999</v>
      </c>
      <c r="L37" s="60">
        <f t="shared" si="7"/>
        <v>-26.567500000000003</v>
      </c>
      <c r="M37" s="60"/>
      <c r="N37" s="121">
        <f t="shared" si="2"/>
        <v>5.5</v>
      </c>
      <c r="O37" s="9">
        <f t="shared" si="3"/>
        <v>-1</v>
      </c>
      <c r="P37" s="9">
        <f t="shared" si="5"/>
        <v>-1</v>
      </c>
      <c r="Q37" s="122">
        <f t="shared" si="6"/>
        <v>-1</v>
      </c>
      <c r="T37" s="123" t="s">
        <v>64</v>
      </c>
      <c r="U37" s="37">
        <f>U36/U35</f>
        <v>7.8696566222845182E-3</v>
      </c>
      <c r="Y37" s="8"/>
      <c r="Z37" s="8"/>
      <c r="AA37" s="8"/>
    </row>
    <row r="38" spans="1:27" ht="24" thickBot="1" x14ac:dyDescent="0.3">
      <c r="A38" s="221">
        <v>44146</v>
      </c>
      <c r="B38" s="222"/>
      <c r="C38" s="222"/>
      <c r="D38" s="222"/>
      <c r="E38" s="222"/>
      <c r="F38" s="222"/>
      <c r="G38" s="222"/>
      <c r="H38" s="223"/>
      <c r="I38" s="19">
        <f t="shared" si="0"/>
        <v>-17.149999999999999</v>
      </c>
      <c r="K38" s="50">
        <f t="shared" si="4"/>
        <v>-17.149999999999999</v>
      </c>
      <c r="L38" s="60">
        <f t="shared" si="7"/>
        <v>-26.567500000000003</v>
      </c>
      <c r="M38" s="60"/>
      <c r="N38" s="121" t="str">
        <f t="shared" si="2"/>
        <v/>
      </c>
      <c r="O38" s="9" t="str">
        <f t="shared" si="3"/>
        <v/>
      </c>
      <c r="P38" s="9" t="str">
        <f t="shared" si="5"/>
        <v/>
      </c>
      <c r="Q38" s="122" t="str">
        <f t="shared" si="6"/>
        <v/>
      </c>
      <c r="T38" s="8"/>
      <c r="U38" s="8"/>
      <c r="V38" s="8"/>
      <c r="W38" s="8"/>
      <c r="X38" s="8"/>
      <c r="Y38" s="8"/>
      <c r="Z38" s="8"/>
      <c r="AA38" s="8"/>
    </row>
    <row r="39" spans="1:27" ht="18.75" x14ac:dyDescent="0.3">
      <c r="A39" s="10" t="s">
        <v>65</v>
      </c>
      <c r="B39" s="11" t="s">
        <v>66</v>
      </c>
      <c r="C39" s="12">
        <v>1</v>
      </c>
      <c r="D39" s="13">
        <v>2</v>
      </c>
      <c r="E39" s="14"/>
      <c r="F39" s="46" t="s">
        <v>16</v>
      </c>
      <c r="G39" s="15">
        <v>1.5</v>
      </c>
      <c r="H39" s="16">
        <f>IF(OR(F39="",G39=""),"",IF(F39="1st",G39*D39-G39,-G39))</f>
        <v>-1.5</v>
      </c>
      <c r="I39" s="19">
        <f t="shared" si="0"/>
        <v>-18.649999999999999</v>
      </c>
      <c r="J39" s="42">
        <f>SUM(H39:H42)</f>
        <v>-2.3875000000000002</v>
      </c>
      <c r="K39" s="50">
        <f t="shared" si="4"/>
        <v>-19.537499999999998</v>
      </c>
      <c r="L39" s="60">
        <f t="shared" si="7"/>
        <v>-26.567500000000003</v>
      </c>
      <c r="M39" s="60"/>
      <c r="N39" s="121">
        <f t="shared" si="2"/>
        <v>2</v>
      </c>
      <c r="O39" s="9">
        <f t="shared" si="3"/>
        <v>-1</v>
      </c>
      <c r="P39" s="9">
        <f t="shared" si="5"/>
        <v>-1</v>
      </c>
      <c r="Q39" s="122">
        <f t="shared" si="6"/>
        <v>-1</v>
      </c>
      <c r="T39" s="124" t="s">
        <v>24</v>
      </c>
      <c r="U39" s="36">
        <f>COUNTIF(F:F,"1st")</f>
        <v>192</v>
      </c>
      <c r="V39">
        <f>U39/U40</f>
        <v>0.52892561983471076</v>
      </c>
      <c r="W39"/>
      <c r="X39"/>
      <c r="Y39"/>
      <c r="Z39" s="8"/>
      <c r="AA39" s="8">
        <f>U39+U40</f>
        <v>555</v>
      </c>
    </row>
    <row r="40" spans="1:27" ht="18.75" x14ac:dyDescent="0.3">
      <c r="A40" s="10" t="s">
        <v>67</v>
      </c>
      <c r="B40" s="11" t="s">
        <v>20</v>
      </c>
      <c r="C40" s="12">
        <v>3</v>
      </c>
      <c r="D40" s="13">
        <v>2.6</v>
      </c>
      <c r="E40" s="14"/>
      <c r="F40" s="46" t="s">
        <v>21</v>
      </c>
      <c r="G40" s="15">
        <v>1.5</v>
      </c>
      <c r="H40" s="16">
        <f>IF(OR(F40="",G40=""),"",IF(F40="1st",G40*D40-G40,-G40))</f>
        <v>-1.5</v>
      </c>
      <c r="I40" s="19">
        <f t="shared" si="0"/>
        <v>-20.149999999999999</v>
      </c>
      <c r="J40" s="39"/>
      <c r="K40" s="50">
        <f t="shared" si="4"/>
        <v>-19.537499999999998</v>
      </c>
      <c r="L40" s="60">
        <f t="shared" si="7"/>
        <v>-26.567500000000003</v>
      </c>
      <c r="M40" s="60"/>
      <c r="N40" s="121">
        <f t="shared" si="2"/>
        <v>2.6</v>
      </c>
      <c r="O40" s="9">
        <f t="shared" si="3"/>
        <v>-1</v>
      </c>
      <c r="P40" s="9">
        <f t="shared" si="5"/>
        <v>-1</v>
      </c>
      <c r="Q40" s="122">
        <f t="shared" si="6"/>
        <v>-1</v>
      </c>
      <c r="T40" s="124" t="s">
        <v>68</v>
      </c>
      <c r="U40" s="36">
        <f>SUM(V43:V48)-U39</f>
        <v>363</v>
      </c>
      <c r="V40"/>
      <c r="W40"/>
      <c r="X40"/>
      <c r="Y40"/>
      <c r="Z40" s="8"/>
      <c r="AA40" s="8"/>
    </row>
    <row r="41" spans="1:27" ht="18.75" x14ac:dyDescent="0.3">
      <c r="A41" s="10" t="s">
        <v>69</v>
      </c>
      <c r="B41" s="11" t="s">
        <v>70</v>
      </c>
      <c r="C41" s="12" t="s">
        <v>71</v>
      </c>
      <c r="D41" s="13">
        <v>5</v>
      </c>
      <c r="E41" s="14"/>
      <c r="F41" s="46" t="s">
        <v>21</v>
      </c>
      <c r="G41" s="15">
        <v>1</v>
      </c>
      <c r="H41" s="16">
        <f>IF(OR(F41="",G41=""),"",IF(F41="1st",G41*D41-G41,-G41))</f>
        <v>-1</v>
      </c>
      <c r="I41" s="19">
        <f t="shared" si="0"/>
        <v>-21.15</v>
      </c>
      <c r="J41" s="39"/>
      <c r="K41" s="50">
        <f t="shared" si="4"/>
        <v>-19.537499999999998</v>
      </c>
      <c r="L41" s="60">
        <f t="shared" si="7"/>
        <v>-26.567500000000003</v>
      </c>
      <c r="M41" s="60"/>
      <c r="N41" s="121">
        <f t="shared" si="2"/>
        <v>5</v>
      </c>
      <c r="O41" s="9">
        <f t="shared" si="3"/>
        <v>-1</v>
      </c>
      <c r="P41" s="9">
        <f t="shared" si="5"/>
        <v>-1</v>
      </c>
      <c r="Q41" s="122">
        <f t="shared" si="6"/>
        <v>-1</v>
      </c>
      <c r="V41" s="8"/>
      <c r="W41" s="8"/>
      <c r="X41" s="8"/>
      <c r="Y41" s="8"/>
      <c r="Z41" s="8"/>
      <c r="AA41" s="8"/>
    </row>
    <row r="42" spans="1:27" ht="19.5" thickBot="1" x14ac:dyDescent="0.35">
      <c r="A42" s="10" t="s">
        <v>72</v>
      </c>
      <c r="B42" s="11" t="s">
        <v>20</v>
      </c>
      <c r="C42" s="12">
        <v>3</v>
      </c>
      <c r="D42" s="13">
        <f>6*1.4*0.5*G42</f>
        <v>3.1499999999999995</v>
      </c>
      <c r="E42" s="14"/>
      <c r="F42" s="46" t="s">
        <v>24</v>
      </c>
      <c r="G42" s="15">
        <v>0.75</v>
      </c>
      <c r="H42" s="16">
        <f>IF(OR(F42="",G42=""),"",IF(F42="1st",G42*D42-G42,-G42))</f>
        <v>1.6124999999999998</v>
      </c>
      <c r="I42" s="19">
        <f t="shared" si="0"/>
        <v>-19.537499999999998</v>
      </c>
      <c r="J42" s="39"/>
      <c r="K42" s="50">
        <f t="shared" si="4"/>
        <v>-19.537499999999998</v>
      </c>
      <c r="L42" s="60">
        <f t="shared" si="7"/>
        <v>-26.567500000000003</v>
      </c>
      <c r="M42" s="60"/>
      <c r="N42" s="121">
        <f t="shared" si="2"/>
        <v>3.1499999999999995</v>
      </c>
      <c r="O42" s="9">
        <f t="shared" si="3"/>
        <v>-1</v>
      </c>
      <c r="P42" s="9">
        <f t="shared" si="5"/>
        <v>2.1499999999999995</v>
      </c>
      <c r="Q42" s="122">
        <f t="shared" si="6"/>
        <v>2.1499999999999995</v>
      </c>
      <c r="T42" s="125" t="s">
        <v>73</v>
      </c>
      <c r="U42" s="126" t="s">
        <v>74</v>
      </c>
      <c r="V42" s="127" t="s">
        <v>75</v>
      </c>
      <c r="W42" s="127" t="s">
        <v>76</v>
      </c>
      <c r="X42" s="127" t="s">
        <v>77</v>
      </c>
      <c r="Y42" s="128"/>
      <c r="Z42" s="8"/>
      <c r="AA42" s="8"/>
    </row>
    <row r="43" spans="1:27" ht="24" thickBot="1" x14ac:dyDescent="0.3">
      <c r="A43" s="221">
        <v>44147</v>
      </c>
      <c r="B43" s="222"/>
      <c r="C43" s="222"/>
      <c r="D43" s="222"/>
      <c r="E43" s="222"/>
      <c r="F43" s="222"/>
      <c r="G43" s="222"/>
      <c r="H43" s="223"/>
      <c r="I43" s="19">
        <f t="shared" si="0"/>
        <v>-19.537499999999998</v>
      </c>
      <c r="K43" s="50">
        <f t="shared" si="4"/>
        <v>-19.537499999999998</v>
      </c>
      <c r="L43" s="60">
        <f t="shared" si="7"/>
        <v>-26.567500000000003</v>
      </c>
      <c r="M43" s="60"/>
      <c r="N43" s="121" t="str">
        <f t="shared" si="2"/>
        <v/>
      </c>
      <c r="O43" s="9" t="str">
        <f t="shared" si="3"/>
        <v/>
      </c>
      <c r="P43" s="9" t="str">
        <f t="shared" si="5"/>
        <v/>
      </c>
      <c r="Q43" s="122" t="str">
        <f t="shared" si="6"/>
        <v/>
      </c>
      <c r="T43" s="7">
        <v>1</v>
      </c>
      <c r="U43" s="129" t="s">
        <v>78</v>
      </c>
      <c r="V43" s="75">
        <f t="shared" ref="V43:V48" si="8">COUNTIF(G:G,T43)</f>
        <v>183</v>
      </c>
      <c r="W43" s="75">
        <f t="shared" ref="W43:W48" si="9">COUNTIFS(G:G,T43,F:F,"1st")</f>
        <v>44</v>
      </c>
      <c r="X43" s="130">
        <f t="shared" ref="X43:X48" si="10">W43/V43</f>
        <v>0.24043715846994534</v>
      </c>
      <c r="Y43"/>
      <c r="Z43" s="8"/>
      <c r="AA43" s="8"/>
    </row>
    <row r="44" spans="1:27" ht="18.75" x14ac:dyDescent="0.3">
      <c r="A44" s="10" t="s">
        <v>79</v>
      </c>
      <c r="B44" s="11" t="s">
        <v>38</v>
      </c>
      <c r="C44" s="12">
        <v>6</v>
      </c>
      <c r="D44" s="13">
        <v>4</v>
      </c>
      <c r="E44" s="14"/>
      <c r="F44" s="46" t="s">
        <v>34</v>
      </c>
      <c r="G44" s="15">
        <v>1</v>
      </c>
      <c r="H44" s="16">
        <f>IF(OR(F44="",G44=""),"",IF(F44="1st",G44*D44-G44,-G44))</f>
        <v>-1</v>
      </c>
      <c r="I44" s="19">
        <f t="shared" si="0"/>
        <v>-20.537499999999998</v>
      </c>
      <c r="J44" s="42">
        <f>SUM(H44:H46)</f>
        <v>2.5</v>
      </c>
      <c r="K44" s="50">
        <f t="shared" si="4"/>
        <v>-17.037499999999998</v>
      </c>
      <c r="L44" s="60">
        <f t="shared" si="7"/>
        <v>-26.567500000000003</v>
      </c>
      <c r="M44" s="60"/>
      <c r="N44" s="121">
        <f t="shared" si="2"/>
        <v>4</v>
      </c>
      <c r="O44" s="9">
        <f t="shared" si="3"/>
        <v>-1</v>
      </c>
      <c r="P44" s="9">
        <f t="shared" si="5"/>
        <v>-1</v>
      </c>
      <c r="Q44" s="122">
        <f t="shared" si="6"/>
        <v>-1</v>
      </c>
      <c r="T44" s="7">
        <v>1.5</v>
      </c>
      <c r="U44" s="129" t="s">
        <v>80</v>
      </c>
      <c r="V44" s="75">
        <f t="shared" si="8"/>
        <v>83</v>
      </c>
      <c r="W44" s="75">
        <f t="shared" si="9"/>
        <v>28</v>
      </c>
      <c r="X44" s="130">
        <f t="shared" si="10"/>
        <v>0.33734939759036142</v>
      </c>
      <c r="Y44"/>
      <c r="Z44" s="8"/>
      <c r="AA44" s="8"/>
    </row>
    <row r="45" spans="1:27" ht="18.75" x14ac:dyDescent="0.3">
      <c r="A45" s="10" t="s">
        <v>49</v>
      </c>
      <c r="B45" s="11" t="s">
        <v>38</v>
      </c>
      <c r="C45" s="12">
        <v>8</v>
      </c>
      <c r="D45" s="13">
        <v>5.5</v>
      </c>
      <c r="E45" s="14"/>
      <c r="F45" s="46" t="s">
        <v>21</v>
      </c>
      <c r="G45" s="15">
        <v>1.5</v>
      </c>
      <c r="H45" s="16">
        <f>IF(OR(F45="",G45=""),"",IF(F45="1st",G45*D45-G45,-G45))</f>
        <v>-1.5</v>
      </c>
      <c r="I45" s="19">
        <f t="shared" si="0"/>
        <v>-22.037499999999998</v>
      </c>
      <c r="J45" s="39"/>
      <c r="K45" s="50">
        <f t="shared" si="4"/>
        <v>-17.037499999999998</v>
      </c>
      <c r="L45" s="60">
        <f t="shared" si="7"/>
        <v>-26.567500000000003</v>
      </c>
      <c r="M45" s="60"/>
      <c r="N45" s="121">
        <f t="shared" si="2"/>
        <v>5.5</v>
      </c>
      <c r="O45" s="9">
        <f t="shared" si="3"/>
        <v>-1</v>
      </c>
      <c r="P45" s="9">
        <f t="shared" si="5"/>
        <v>-1</v>
      </c>
      <c r="Q45" s="122">
        <f t="shared" si="6"/>
        <v>-1</v>
      </c>
      <c r="T45" s="7">
        <v>2</v>
      </c>
      <c r="U45" s="129" t="s">
        <v>81</v>
      </c>
      <c r="V45" s="75">
        <f t="shared" si="8"/>
        <v>174</v>
      </c>
      <c r="W45" s="75">
        <f t="shared" si="9"/>
        <v>59</v>
      </c>
      <c r="X45" s="130">
        <f t="shared" si="10"/>
        <v>0.33908045977011492</v>
      </c>
      <c r="Y45"/>
      <c r="Z45" s="8"/>
      <c r="AA45" s="8"/>
    </row>
    <row r="46" spans="1:27" ht="19.5" thickBot="1" x14ac:dyDescent="0.35">
      <c r="A46" s="10" t="s">
        <v>82</v>
      </c>
      <c r="B46" s="11" t="s">
        <v>83</v>
      </c>
      <c r="C46" s="12">
        <v>6</v>
      </c>
      <c r="D46" s="13">
        <v>6</v>
      </c>
      <c r="E46" s="14"/>
      <c r="F46" s="46" t="s">
        <v>24</v>
      </c>
      <c r="G46" s="15">
        <v>1</v>
      </c>
      <c r="H46" s="16">
        <f>IF(OR(F46="",G46=""),"",IF(F46="1st",G46*D46-G46,-G46))</f>
        <v>5</v>
      </c>
      <c r="I46" s="19">
        <f t="shared" si="0"/>
        <v>-17.037499999999998</v>
      </c>
      <c r="J46" s="39"/>
      <c r="K46" s="50">
        <f t="shared" si="4"/>
        <v>-17.037499999999998</v>
      </c>
      <c r="L46" s="60">
        <f t="shared" si="7"/>
        <v>-26.567500000000003</v>
      </c>
      <c r="M46" s="60"/>
      <c r="N46" s="121">
        <f t="shared" si="2"/>
        <v>6</v>
      </c>
      <c r="O46" s="9">
        <f t="shared" si="3"/>
        <v>-1</v>
      </c>
      <c r="P46" s="9">
        <f t="shared" si="5"/>
        <v>5</v>
      </c>
      <c r="Q46" s="122">
        <f t="shared" si="6"/>
        <v>5</v>
      </c>
      <c r="T46" s="7">
        <v>3</v>
      </c>
      <c r="U46" s="129" t="s">
        <v>84</v>
      </c>
      <c r="V46" s="75">
        <f t="shared" si="8"/>
        <v>68</v>
      </c>
      <c r="W46" s="75">
        <f t="shared" si="9"/>
        <v>23</v>
      </c>
      <c r="X46" s="130">
        <f t="shared" si="10"/>
        <v>0.33823529411764708</v>
      </c>
      <c r="Y46"/>
      <c r="Z46" s="8"/>
      <c r="AA46" s="8"/>
    </row>
    <row r="47" spans="1:27" ht="24" thickBot="1" x14ac:dyDescent="0.3">
      <c r="A47" s="221">
        <v>44148</v>
      </c>
      <c r="B47" s="222"/>
      <c r="C47" s="222"/>
      <c r="D47" s="222"/>
      <c r="E47" s="222"/>
      <c r="F47" s="222"/>
      <c r="G47" s="222"/>
      <c r="H47" s="223"/>
      <c r="I47" s="19">
        <f t="shared" si="0"/>
        <v>-17.037499999999998</v>
      </c>
      <c r="K47" s="50">
        <f t="shared" si="4"/>
        <v>-17.037499999999998</v>
      </c>
      <c r="L47" s="60">
        <f t="shared" si="7"/>
        <v>-26.567500000000003</v>
      </c>
      <c r="M47" s="60"/>
      <c r="N47" s="121" t="str">
        <f t="shared" si="2"/>
        <v/>
      </c>
      <c r="O47" s="9" t="str">
        <f t="shared" si="3"/>
        <v/>
      </c>
      <c r="P47" s="9" t="str">
        <f t="shared" si="5"/>
        <v/>
      </c>
      <c r="Q47" s="122" t="str">
        <f t="shared" si="6"/>
        <v/>
      </c>
      <c r="T47" s="7">
        <v>4</v>
      </c>
      <c r="U47" s="129" t="s">
        <v>85</v>
      </c>
      <c r="V47" s="75">
        <f t="shared" si="8"/>
        <v>41</v>
      </c>
      <c r="W47" s="129">
        <f t="shared" si="9"/>
        <v>26</v>
      </c>
      <c r="X47" s="130">
        <f t="shared" si="10"/>
        <v>0.63414634146341464</v>
      </c>
      <c r="Y47"/>
      <c r="Z47" s="8"/>
      <c r="AA47" s="8"/>
    </row>
    <row r="48" spans="1:27" ht="19.5" thickBot="1" x14ac:dyDescent="0.35">
      <c r="A48" s="10" t="s">
        <v>86</v>
      </c>
      <c r="B48" s="11" t="s">
        <v>43</v>
      </c>
      <c r="C48" s="12">
        <v>12</v>
      </c>
      <c r="D48" s="13">
        <v>3.4</v>
      </c>
      <c r="E48" s="14"/>
      <c r="F48" s="46" t="s">
        <v>24</v>
      </c>
      <c r="G48" s="15">
        <v>2</v>
      </c>
      <c r="H48" s="16">
        <f>IF(OR(F48="",G48=""),"",IF(F48="1st",G48*D48-G48,-G48))</f>
        <v>4.8</v>
      </c>
      <c r="I48" s="19">
        <f t="shared" si="0"/>
        <v>-12.237499999999997</v>
      </c>
      <c r="J48" s="42">
        <f>SUM(H48:H48)</f>
        <v>4.8</v>
      </c>
      <c r="K48" s="50">
        <f t="shared" si="4"/>
        <v>-12.237499999999997</v>
      </c>
      <c r="L48" s="60">
        <f t="shared" si="7"/>
        <v>-26.567500000000003</v>
      </c>
      <c r="M48" s="60"/>
      <c r="N48" s="121">
        <f t="shared" si="2"/>
        <v>0</v>
      </c>
      <c r="O48" s="9">
        <f t="shared" si="3"/>
        <v>0</v>
      </c>
      <c r="P48" s="9">
        <f t="shared" si="5"/>
        <v>0</v>
      </c>
      <c r="Q48" s="122" t="str">
        <f t="shared" si="6"/>
        <v/>
      </c>
      <c r="T48" s="76">
        <v>6</v>
      </c>
      <c r="U48" s="131" t="s">
        <v>87</v>
      </c>
      <c r="V48" s="77">
        <f t="shared" si="8"/>
        <v>6</v>
      </c>
      <c r="W48" s="131">
        <f t="shared" si="9"/>
        <v>3</v>
      </c>
      <c r="X48" s="132">
        <f t="shared" si="10"/>
        <v>0.5</v>
      </c>
      <c r="Y48"/>
      <c r="Z48" s="8"/>
      <c r="AA48" s="8"/>
    </row>
    <row r="49" spans="1:1009" ht="24" thickBot="1" x14ac:dyDescent="0.3">
      <c r="A49" s="221">
        <v>44149</v>
      </c>
      <c r="B49" s="222"/>
      <c r="C49" s="222"/>
      <c r="D49" s="222"/>
      <c r="E49" s="222"/>
      <c r="F49" s="222"/>
      <c r="G49" s="222"/>
      <c r="H49" s="223"/>
      <c r="I49" s="19">
        <f t="shared" si="0"/>
        <v>-12.237499999999997</v>
      </c>
      <c r="K49" s="50">
        <f t="shared" si="4"/>
        <v>-12.237499999999997</v>
      </c>
      <c r="L49" s="60">
        <f t="shared" si="7"/>
        <v>-26.567500000000003</v>
      </c>
      <c r="M49" s="60"/>
      <c r="N49" s="121" t="str">
        <f t="shared" si="2"/>
        <v/>
      </c>
      <c r="O49" s="9" t="str">
        <f t="shared" si="3"/>
        <v/>
      </c>
      <c r="P49" s="9" t="str">
        <f t="shared" si="5"/>
        <v/>
      </c>
      <c r="Q49" s="122" t="str">
        <f t="shared" si="6"/>
        <v/>
      </c>
    </row>
    <row r="50" spans="1:1009" ht="19.5" thickBot="1" x14ac:dyDescent="0.35">
      <c r="A50" s="10" t="s">
        <v>88</v>
      </c>
      <c r="B50" s="11" t="s">
        <v>89</v>
      </c>
      <c r="C50" s="12">
        <v>7</v>
      </c>
      <c r="D50" s="13">
        <v>3</v>
      </c>
      <c r="E50" s="14"/>
      <c r="F50" s="46" t="s">
        <v>34</v>
      </c>
      <c r="G50" s="15">
        <v>2</v>
      </c>
      <c r="H50" s="16">
        <f>IF(OR(F50="",G50=""),"",IF(F50="1st",G50*D50-G50,-G50))</f>
        <v>-2</v>
      </c>
      <c r="I50" s="19">
        <f t="shared" si="0"/>
        <v>-14.237499999999997</v>
      </c>
      <c r="J50" s="42">
        <f>SUM(H50:H50)</f>
        <v>-2</v>
      </c>
      <c r="K50" s="50">
        <f t="shared" si="4"/>
        <v>-14.237499999999997</v>
      </c>
      <c r="L50" s="60">
        <f t="shared" si="7"/>
        <v>-26.567500000000003</v>
      </c>
      <c r="M50" s="60"/>
      <c r="N50" s="121">
        <f t="shared" si="2"/>
        <v>3</v>
      </c>
      <c r="O50" s="9">
        <f t="shared" si="3"/>
        <v>-1</v>
      </c>
      <c r="P50" s="9">
        <f t="shared" si="5"/>
        <v>-1</v>
      </c>
      <c r="Q50" s="122">
        <f t="shared" si="6"/>
        <v>-1</v>
      </c>
    </row>
    <row r="51" spans="1:1009" ht="24" thickBot="1" x14ac:dyDescent="0.3">
      <c r="A51" s="221">
        <v>44150</v>
      </c>
      <c r="B51" s="222"/>
      <c r="C51" s="222"/>
      <c r="D51" s="222"/>
      <c r="E51" s="222"/>
      <c r="F51" s="222"/>
      <c r="G51" s="222"/>
      <c r="H51" s="223"/>
      <c r="I51" s="19">
        <f t="shared" si="0"/>
        <v>-14.237499999999997</v>
      </c>
      <c r="K51" s="50">
        <f t="shared" si="4"/>
        <v>-14.237499999999997</v>
      </c>
      <c r="L51" s="60">
        <f t="shared" si="7"/>
        <v>-26.567500000000003</v>
      </c>
      <c r="M51" s="60"/>
      <c r="N51" s="121" t="str">
        <f t="shared" si="2"/>
        <v/>
      </c>
      <c r="O51" s="9" t="str">
        <f t="shared" si="3"/>
        <v/>
      </c>
      <c r="P51" s="9" t="str">
        <f t="shared" si="5"/>
        <v/>
      </c>
      <c r="Q51" s="122" t="str">
        <f t="shared" si="6"/>
        <v/>
      </c>
    </row>
    <row r="52" spans="1:1009" ht="18.75" x14ac:dyDescent="0.3">
      <c r="A52" s="10" t="s">
        <v>90</v>
      </c>
      <c r="B52" s="11" t="s">
        <v>91</v>
      </c>
      <c r="C52" s="12">
        <v>8</v>
      </c>
      <c r="D52" s="13">
        <v>3.41</v>
      </c>
      <c r="E52" s="14">
        <v>1.34</v>
      </c>
      <c r="F52" s="46" t="s">
        <v>21</v>
      </c>
      <c r="G52" s="15">
        <v>2</v>
      </c>
      <c r="H52" s="16">
        <f>IF(OR(F52="",G52=""),"",IF(F52="1st",G52*D52-G52,-G52))</f>
        <v>-2</v>
      </c>
      <c r="I52" s="19">
        <f t="shared" si="0"/>
        <v>-16.237499999999997</v>
      </c>
      <c r="J52" s="18">
        <f>SUM(H52:H55)</f>
        <v>-5.5</v>
      </c>
      <c r="K52" s="50">
        <f t="shared" si="4"/>
        <v>-19.737499999999997</v>
      </c>
      <c r="L52" s="60">
        <f t="shared" si="7"/>
        <v>-26.567500000000003</v>
      </c>
      <c r="M52" s="60"/>
      <c r="N52" s="121">
        <f t="shared" si="2"/>
        <v>0</v>
      </c>
      <c r="O52" s="9">
        <f t="shared" si="3"/>
        <v>0</v>
      </c>
      <c r="P52" s="9">
        <f t="shared" si="5"/>
        <v>0</v>
      </c>
      <c r="Q52" s="122" t="str">
        <f t="shared" si="6"/>
        <v/>
      </c>
      <c r="R52" s="43"/>
    </row>
    <row r="53" spans="1:1009" ht="18.75" x14ac:dyDescent="0.3">
      <c r="A53" s="10" t="s">
        <v>92</v>
      </c>
      <c r="B53" s="11" t="s">
        <v>93</v>
      </c>
      <c r="C53" s="12">
        <v>5</v>
      </c>
      <c r="D53" s="13">
        <v>3.17</v>
      </c>
      <c r="E53" s="14">
        <v>1.95</v>
      </c>
      <c r="F53" s="46" t="s">
        <v>16</v>
      </c>
      <c r="G53" s="15">
        <v>1</v>
      </c>
      <c r="H53" s="16">
        <f>IF(OR(F53="",G53=""),"",IF(F53="1st",G53*D53-G53,-G53))</f>
        <v>-1</v>
      </c>
      <c r="I53" s="19">
        <f t="shared" si="0"/>
        <v>-17.237499999999997</v>
      </c>
      <c r="K53" s="50">
        <f t="shared" si="4"/>
        <v>-19.737499999999997</v>
      </c>
      <c r="L53" s="60">
        <f t="shared" si="7"/>
        <v>-26.567500000000003</v>
      </c>
      <c r="M53" s="60"/>
      <c r="N53" s="121">
        <f t="shared" si="2"/>
        <v>0</v>
      </c>
      <c r="O53" s="9">
        <f t="shared" si="3"/>
        <v>0</v>
      </c>
      <c r="P53" s="9">
        <f t="shared" si="5"/>
        <v>0</v>
      </c>
      <c r="Q53" s="122" t="str">
        <f t="shared" si="6"/>
        <v/>
      </c>
      <c r="R53" s="8"/>
      <c r="U53" s="133" t="s">
        <v>94</v>
      </c>
      <c r="V53" s="128" t="s">
        <v>95</v>
      </c>
      <c r="W53" s="128" t="s">
        <v>96</v>
      </c>
      <c r="X53" s="128" t="s">
        <v>75</v>
      </c>
    </row>
    <row r="54" spans="1:1009" ht="18.75" x14ac:dyDescent="0.3">
      <c r="A54" s="10" t="s">
        <v>97</v>
      </c>
      <c r="B54" s="11" t="s">
        <v>93</v>
      </c>
      <c r="C54" s="12">
        <v>7</v>
      </c>
      <c r="D54" s="13">
        <v>2.62</v>
      </c>
      <c r="E54" s="14">
        <v>1.72</v>
      </c>
      <c r="F54" s="46" t="s">
        <v>21</v>
      </c>
      <c r="G54" s="15">
        <v>1.5</v>
      </c>
      <c r="H54" s="16">
        <f>IF(OR(F54="",G54=""),"",IF(F54="1st",G54*D54-G54,-G54))</f>
        <v>-1.5</v>
      </c>
      <c r="I54" s="19">
        <f t="shared" si="0"/>
        <v>-18.737499999999997</v>
      </c>
      <c r="K54" s="50">
        <f t="shared" si="4"/>
        <v>-19.737499999999997</v>
      </c>
      <c r="L54" s="60">
        <f t="shared" si="7"/>
        <v>-26.567500000000003</v>
      </c>
      <c r="M54" s="60"/>
      <c r="N54" s="121">
        <f t="shared" si="2"/>
        <v>2.62</v>
      </c>
      <c r="O54" s="9">
        <f t="shared" si="3"/>
        <v>-1</v>
      </c>
      <c r="P54" s="9">
        <f t="shared" si="5"/>
        <v>-1</v>
      </c>
      <c r="Q54" s="122">
        <f t="shared" si="6"/>
        <v>-1</v>
      </c>
      <c r="R54" s="8"/>
      <c r="U54" s="133" t="str">
        <f>V54&amp;"-"&amp;W54</f>
        <v>0-3.16054817206703</v>
      </c>
      <c r="V54" s="79">
        <v>0</v>
      </c>
      <c r="W54" s="79">
        <f>X58</f>
        <v>3.1605481720670294</v>
      </c>
      <c r="X54" s="78">
        <v>1</v>
      </c>
      <c r="Z54" s="128" t="s">
        <v>60</v>
      </c>
      <c r="AA54" s="9">
        <f>COUNT(Q:Q)</f>
        <v>398</v>
      </c>
    </row>
    <row r="55" spans="1:1009" ht="19.5" thickBot="1" x14ac:dyDescent="0.35">
      <c r="A55" s="10" t="s">
        <v>98</v>
      </c>
      <c r="B55" s="11" t="s">
        <v>15</v>
      </c>
      <c r="C55" s="12">
        <v>6</v>
      </c>
      <c r="D55" s="13">
        <v>4.2</v>
      </c>
      <c r="E55" s="14">
        <v>1.69</v>
      </c>
      <c r="F55" s="46" t="s">
        <v>21</v>
      </c>
      <c r="G55" s="15">
        <v>1</v>
      </c>
      <c r="H55" s="16">
        <f>IF(OR(F55="",G55=""),"",IF(F55="1st",G55*D55-G55,-G55))</f>
        <v>-1</v>
      </c>
      <c r="I55" s="19">
        <f t="shared" si="0"/>
        <v>-19.737499999999997</v>
      </c>
      <c r="K55" s="50">
        <f t="shared" si="4"/>
        <v>-19.737499999999997</v>
      </c>
      <c r="L55" s="60">
        <f t="shared" si="7"/>
        <v>-26.567500000000003</v>
      </c>
      <c r="M55" s="60"/>
      <c r="N55" s="121">
        <f t="shared" si="2"/>
        <v>4.2</v>
      </c>
      <c r="O55" s="9">
        <f t="shared" si="3"/>
        <v>-1</v>
      </c>
      <c r="P55" s="9">
        <f t="shared" si="5"/>
        <v>-1</v>
      </c>
      <c r="Q55" s="122">
        <f t="shared" si="6"/>
        <v>-1</v>
      </c>
      <c r="R55" s="8"/>
      <c r="U55" s="133" t="str">
        <f>V55&amp;"-"&amp;W55</f>
        <v>3.16054817206703-3.61626185306157</v>
      </c>
      <c r="V55" s="79">
        <f>W54</f>
        <v>3.1605481720670294</v>
      </c>
      <c r="W55" s="79">
        <f>X59</f>
        <v>3.6162618530615678</v>
      </c>
      <c r="X55" s="78">
        <v>0</v>
      </c>
      <c r="Z55" s="78">
        <f>SUM(Q:Q)</f>
        <v>42.82</v>
      </c>
    </row>
    <row r="56" spans="1:1009" ht="24" thickBot="1" x14ac:dyDescent="0.3">
      <c r="A56" s="221">
        <v>44151</v>
      </c>
      <c r="B56" s="224"/>
      <c r="C56" s="224"/>
      <c r="D56" s="224"/>
      <c r="E56" s="224"/>
      <c r="F56" s="224"/>
      <c r="G56" s="224"/>
      <c r="H56" s="225"/>
      <c r="I56" s="19">
        <f t="shared" si="0"/>
        <v>-19.737499999999997</v>
      </c>
      <c r="K56" s="50">
        <f t="shared" si="4"/>
        <v>-19.737499999999997</v>
      </c>
      <c r="L56" s="60">
        <f t="shared" si="7"/>
        <v>-26.567500000000003</v>
      </c>
      <c r="M56" s="60"/>
      <c r="N56" s="121" t="str">
        <f t="shared" si="2"/>
        <v/>
      </c>
      <c r="O56" s="9" t="str">
        <f t="shared" si="3"/>
        <v/>
      </c>
      <c r="P56" s="9" t="str">
        <f t="shared" si="5"/>
        <v/>
      </c>
      <c r="Q56" s="122" t="str">
        <f t="shared" si="6"/>
        <v/>
      </c>
      <c r="R56" s="8"/>
      <c r="U56" s="133" t="str">
        <f>V56&amp;"-"&amp;W56</f>
        <v>3.61626185306157-7.51750839180834</v>
      </c>
      <c r="V56" s="79">
        <f>W55</f>
        <v>3.6162618530615678</v>
      </c>
      <c r="W56" s="79">
        <f>X60</f>
        <v>7.5175083918083407</v>
      </c>
      <c r="X56" s="78">
        <v>1</v>
      </c>
    </row>
    <row r="57" spans="1:1009" ht="18.75" x14ac:dyDescent="0.3">
      <c r="A57" s="10" t="s">
        <v>99</v>
      </c>
      <c r="B57" s="11" t="s">
        <v>55</v>
      </c>
      <c r="C57" s="12">
        <v>5</v>
      </c>
      <c r="D57" s="13">
        <v>2.9</v>
      </c>
      <c r="E57" s="14">
        <v>1.74</v>
      </c>
      <c r="F57" s="46" t="s">
        <v>21</v>
      </c>
      <c r="G57" s="15">
        <v>2</v>
      </c>
      <c r="H57" s="16">
        <f>IF(OR(F57="",G57=""),"",IF(F57="1st",G57*D57-G57,-G57))</f>
        <v>-2</v>
      </c>
      <c r="I57" s="19">
        <f t="shared" si="0"/>
        <v>-21.737499999999997</v>
      </c>
      <c r="J57" s="65">
        <f>SUM(H57:H60)</f>
        <v>1.08</v>
      </c>
      <c r="K57" s="50">
        <f t="shared" si="4"/>
        <v>-18.657499999999999</v>
      </c>
      <c r="L57" s="60">
        <f t="shared" si="7"/>
        <v>-26.567500000000003</v>
      </c>
      <c r="M57" s="60"/>
      <c r="N57" s="121">
        <f t="shared" si="2"/>
        <v>2.9</v>
      </c>
      <c r="O57" s="9">
        <f t="shared" si="3"/>
        <v>-1</v>
      </c>
      <c r="P57" s="9">
        <f t="shared" si="5"/>
        <v>-1</v>
      </c>
      <c r="Q57" s="122">
        <f t="shared" si="6"/>
        <v>-1</v>
      </c>
      <c r="R57" s="8"/>
      <c r="U57" s="133" t="str">
        <f>V57&amp;"-"&amp;W57</f>
        <v>7.51750839180834-</v>
      </c>
      <c r="V57" s="79">
        <f>W56</f>
        <v>7.5175083918083407</v>
      </c>
      <c r="W57" s="79"/>
      <c r="X57" s="78">
        <v>0</v>
      </c>
      <c r="AA57" s="9">
        <f>Z55/AA54/6</f>
        <v>1.7931323283082078E-2</v>
      </c>
    </row>
    <row r="58" spans="1:1009" ht="18.75" x14ac:dyDescent="0.3">
      <c r="A58" s="10" t="s">
        <v>100</v>
      </c>
      <c r="B58" s="11" t="s">
        <v>55</v>
      </c>
      <c r="C58" s="12">
        <v>6</v>
      </c>
      <c r="D58" s="13">
        <v>2.7</v>
      </c>
      <c r="E58" s="14">
        <v>1.41</v>
      </c>
      <c r="F58" s="46" t="s">
        <v>24</v>
      </c>
      <c r="G58" s="15">
        <v>1</v>
      </c>
      <c r="H58" s="16">
        <f>IF(OR(F58="",G58=""),"",IF(F58="1st",G58*D58-G58,-G58))</f>
        <v>1.7000000000000002</v>
      </c>
      <c r="I58" s="19">
        <f t="shared" si="0"/>
        <v>-20.037499999999998</v>
      </c>
      <c r="K58" s="50">
        <f t="shared" si="4"/>
        <v>-18.657499999999999</v>
      </c>
      <c r="L58" s="60">
        <f t="shared" si="7"/>
        <v>-26.567500000000003</v>
      </c>
      <c r="M58" s="60"/>
      <c r="N58" s="121">
        <f t="shared" si="2"/>
        <v>2.7</v>
      </c>
      <c r="O58" s="9">
        <f t="shared" si="3"/>
        <v>-1</v>
      </c>
      <c r="P58" s="9">
        <f t="shared" si="5"/>
        <v>1.7000000000000002</v>
      </c>
      <c r="Q58" s="122">
        <f t="shared" si="6"/>
        <v>1.7000000000000002</v>
      </c>
      <c r="R58" s="8"/>
      <c r="U58" s="80"/>
      <c r="V58" s="80"/>
      <c r="W58" s="80"/>
      <c r="X58" s="81">
        <v>3.1605481720670294</v>
      </c>
    </row>
    <row r="59" spans="1:1009" ht="18.75" x14ac:dyDescent="0.3">
      <c r="A59" s="10" t="s">
        <v>101</v>
      </c>
      <c r="B59" s="11" t="s">
        <v>55</v>
      </c>
      <c r="C59" s="12">
        <v>7</v>
      </c>
      <c r="D59" s="13">
        <v>2.19</v>
      </c>
      <c r="E59" s="14">
        <v>1.53</v>
      </c>
      <c r="F59" s="46" t="s">
        <v>24</v>
      </c>
      <c r="G59" s="15">
        <v>2</v>
      </c>
      <c r="H59" s="16">
        <f>IF(OR(F59="",G59=""),"",IF(F59="1st",G59*D59-G59,-G59))</f>
        <v>2.38</v>
      </c>
      <c r="I59" s="19">
        <f t="shared" si="0"/>
        <v>-17.657499999999999</v>
      </c>
      <c r="K59" s="50">
        <f t="shared" si="4"/>
        <v>-18.657499999999999</v>
      </c>
      <c r="L59" s="60">
        <f t="shared" si="7"/>
        <v>-26.567500000000003</v>
      </c>
      <c r="M59" s="60"/>
      <c r="N59" s="121">
        <f t="shared" si="2"/>
        <v>2.19</v>
      </c>
      <c r="O59" s="9">
        <f t="shared" si="3"/>
        <v>-1</v>
      </c>
      <c r="P59" s="9">
        <f t="shared" si="5"/>
        <v>1.19</v>
      </c>
      <c r="Q59" s="122">
        <f t="shared" si="6"/>
        <v>1.19</v>
      </c>
      <c r="R59" s="8"/>
      <c r="U59" s="80"/>
      <c r="V59" s="80"/>
      <c r="W59" s="80"/>
      <c r="X59" s="81">
        <v>3.6162618530615678</v>
      </c>
    </row>
    <row r="60" spans="1:1009" ht="19.5" thickBot="1" x14ac:dyDescent="0.35">
      <c r="A60" s="20" t="s">
        <v>102</v>
      </c>
      <c r="B60" s="21" t="s">
        <v>55</v>
      </c>
      <c r="C60" s="22">
        <v>9</v>
      </c>
      <c r="D60" s="23">
        <v>6.33</v>
      </c>
      <c r="E60" s="24">
        <v>2.11</v>
      </c>
      <c r="F60" s="46" t="s">
        <v>16</v>
      </c>
      <c r="G60" s="25">
        <v>1</v>
      </c>
      <c r="H60" s="16">
        <f>IF(OR(F60="",G60=""),"",IF(F60="1st",G60*D60-G60,-G60))</f>
        <v>-1</v>
      </c>
      <c r="I60" s="19">
        <f t="shared" si="0"/>
        <v>-18.657499999999999</v>
      </c>
      <c r="K60" s="50">
        <f t="shared" si="4"/>
        <v>-18.657499999999999</v>
      </c>
      <c r="L60" s="60">
        <f t="shared" si="7"/>
        <v>-26.567500000000003</v>
      </c>
      <c r="M60" s="60"/>
      <c r="N60" s="121">
        <f t="shared" si="2"/>
        <v>6.33</v>
      </c>
      <c r="O60" s="9">
        <f t="shared" si="3"/>
        <v>-1</v>
      </c>
      <c r="P60" s="9">
        <f t="shared" si="5"/>
        <v>-1</v>
      </c>
      <c r="Q60" s="122">
        <f t="shared" si="6"/>
        <v>-1</v>
      </c>
      <c r="R60" s="8"/>
      <c r="U60" s="80"/>
      <c r="V60" s="80"/>
      <c r="W60" s="80"/>
      <c r="X60" s="81">
        <v>7.5175083918083407</v>
      </c>
    </row>
    <row r="61" spans="1:1009" s="26" customFormat="1" ht="24" thickBot="1" x14ac:dyDescent="0.3">
      <c r="A61" s="221">
        <v>44152</v>
      </c>
      <c r="B61" s="224"/>
      <c r="C61" s="224"/>
      <c r="D61" s="224"/>
      <c r="E61" s="224"/>
      <c r="F61" s="224"/>
      <c r="G61" s="224"/>
      <c r="H61" s="225"/>
      <c r="I61" s="19">
        <f t="shared" si="0"/>
        <v>-18.657499999999999</v>
      </c>
      <c r="J61" s="7"/>
      <c r="K61" s="50">
        <f t="shared" si="4"/>
        <v>-18.657499999999999</v>
      </c>
      <c r="L61" s="60">
        <f t="shared" si="7"/>
        <v>-26.567500000000003</v>
      </c>
      <c r="M61" s="60"/>
      <c r="N61" s="121" t="str">
        <f t="shared" si="2"/>
        <v/>
      </c>
      <c r="O61" s="9" t="str">
        <f t="shared" si="3"/>
        <v/>
      </c>
      <c r="P61" s="9" t="str">
        <f t="shared" si="5"/>
        <v/>
      </c>
      <c r="Q61" s="122" t="str">
        <f t="shared" si="6"/>
        <v/>
      </c>
      <c r="R61" s="8"/>
      <c r="S61" s="9"/>
      <c r="T61" s="9"/>
      <c r="U61" s="80"/>
      <c r="V61" s="80"/>
      <c r="W61" s="80"/>
      <c r="X61" s="80"/>
      <c r="Y61" s="9"/>
      <c r="Z61" s="9"/>
      <c r="AA61" s="9"/>
      <c r="AB61" s="9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</row>
    <row r="62" spans="1:1009" s="26" customFormat="1" ht="18.75" x14ac:dyDescent="0.3">
      <c r="A62" s="10" t="s">
        <v>103</v>
      </c>
      <c r="B62" s="11" t="s">
        <v>45</v>
      </c>
      <c r="C62" s="12">
        <v>5</v>
      </c>
      <c r="D62" s="27">
        <v>2.16</v>
      </c>
      <c r="E62" s="28">
        <v>1.48</v>
      </c>
      <c r="F62" s="46" t="s">
        <v>16</v>
      </c>
      <c r="G62" s="29">
        <v>1</v>
      </c>
      <c r="H62" s="16">
        <f>IF(OR(F62="",G62=""),"",IF(F62="1st",G62*D62-G62,-G62))</f>
        <v>-1</v>
      </c>
      <c r="I62" s="19">
        <f t="shared" si="0"/>
        <v>-19.657499999999999</v>
      </c>
      <c r="J62" s="18">
        <f>SUM(H62:H63)</f>
        <v>-2</v>
      </c>
      <c r="K62" s="50">
        <f t="shared" si="4"/>
        <v>-20.657499999999999</v>
      </c>
      <c r="L62" s="60">
        <f t="shared" si="7"/>
        <v>-26.567500000000003</v>
      </c>
      <c r="M62" s="60"/>
      <c r="N62" s="121">
        <f t="shared" si="2"/>
        <v>2.16</v>
      </c>
      <c r="O62" s="9">
        <f t="shared" si="3"/>
        <v>-1</v>
      </c>
      <c r="P62" s="9">
        <f t="shared" si="5"/>
        <v>-1</v>
      </c>
      <c r="Q62" s="122">
        <f t="shared" si="6"/>
        <v>-1</v>
      </c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</row>
    <row r="63" spans="1:1009" s="26" customFormat="1" ht="19.5" thickBot="1" x14ac:dyDescent="0.35">
      <c r="A63" s="20" t="s">
        <v>104</v>
      </c>
      <c r="B63" s="21" t="s">
        <v>45</v>
      </c>
      <c r="C63" s="22">
        <v>9</v>
      </c>
      <c r="D63" s="23">
        <v>1.85</v>
      </c>
      <c r="E63" s="24">
        <v>1.26</v>
      </c>
      <c r="F63" s="46" t="s">
        <v>16</v>
      </c>
      <c r="G63" s="25">
        <v>1</v>
      </c>
      <c r="H63" s="16">
        <f>IF(OR(F63="",G63=""),"",IF(F63="1st",G63*D63-G63,-G63))</f>
        <v>-1</v>
      </c>
      <c r="I63" s="19">
        <f t="shared" si="0"/>
        <v>-20.657499999999999</v>
      </c>
      <c r="J63" s="7"/>
      <c r="K63" s="50">
        <f t="shared" si="4"/>
        <v>-20.657499999999999</v>
      </c>
      <c r="L63" s="60">
        <f t="shared" si="7"/>
        <v>-26.567500000000003</v>
      </c>
      <c r="M63" s="60"/>
      <c r="N63" s="121">
        <f t="shared" si="2"/>
        <v>1.85</v>
      </c>
      <c r="O63" s="9">
        <f t="shared" si="3"/>
        <v>-1</v>
      </c>
      <c r="P63" s="9">
        <f t="shared" si="5"/>
        <v>-1</v>
      </c>
      <c r="Q63" s="122">
        <f t="shared" si="6"/>
        <v>-1</v>
      </c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</row>
    <row r="64" spans="1:1009" s="26" customFormat="1" ht="24" thickBot="1" x14ac:dyDescent="0.3">
      <c r="A64" s="221">
        <v>44153</v>
      </c>
      <c r="B64" s="224"/>
      <c r="C64" s="224"/>
      <c r="D64" s="224"/>
      <c r="E64" s="224"/>
      <c r="F64" s="224"/>
      <c r="G64" s="224"/>
      <c r="H64" s="225"/>
      <c r="I64" s="19">
        <f t="shared" si="0"/>
        <v>-20.657499999999999</v>
      </c>
      <c r="J64" s="7"/>
      <c r="K64" s="50">
        <f t="shared" si="4"/>
        <v>-20.657499999999999</v>
      </c>
      <c r="L64" s="60">
        <f t="shared" si="7"/>
        <v>-26.567500000000003</v>
      </c>
      <c r="M64" s="60"/>
      <c r="N64" s="121" t="str">
        <f t="shared" si="2"/>
        <v/>
      </c>
      <c r="O64" s="9" t="str">
        <f t="shared" si="3"/>
        <v/>
      </c>
      <c r="P64" s="9" t="str">
        <f t="shared" si="5"/>
        <v/>
      </c>
      <c r="Q64" s="122" t="str">
        <f t="shared" si="6"/>
        <v/>
      </c>
      <c r="R64" s="8"/>
      <c r="S64" s="9"/>
      <c r="T64" s="9"/>
      <c r="U64" s="9"/>
      <c r="V64" s="9"/>
      <c r="W64" s="9"/>
      <c r="X64" s="9"/>
      <c r="Y64" s="9"/>
      <c r="Z64" s="9"/>
      <c r="AA64" s="9"/>
      <c r="AB64" s="9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</row>
    <row r="65" spans="1:1009" s="26" customFormat="1" ht="18.75" x14ac:dyDescent="0.3">
      <c r="A65" s="10" t="s">
        <v>105</v>
      </c>
      <c r="B65" s="11" t="s">
        <v>32</v>
      </c>
      <c r="C65" s="12">
        <v>10</v>
      </c>
      <c r="D65" s="27">
        <v>2.41</v>
      </c>
      <c r="E65" s="28">
        <v>1.61</v>
      </c>
      <c r="F65" s="46" t="s">
        <v>24</v>
      </c>
      <c r="G65" s="29">
        <v>1.5</v>
      </c>
      <c r="H65" s="16">
        <f>IF(OR(F65="",G65=""),"",IF(F65="1st",G65*D65-G65,-G65))</f>
        <v>2.1150000000000002</v>
      </c>
      <c r="I65" s="19">
        <f t="shared" si="0"/>
        <v>-18.542499999999997</v>
      </c>
      <c r="J65" s="18">
        <f>SUM(H65:H68)</f>
        <v>3.8200000000000003</v>
      </c>
      <c r="K65" s="50">
        <f t="shared" si="4"/>
        <v>-16.837499999999999</v>
      </c>
      <c r="L65" s="60">
        <f t="shared" si="7"/>
        <v>-26.567500000000003</v>
      </c>
      <c r="M65" s="60"/>
      <c r="N65" s="121">
        <f t="shared" si="2"/>
        <v>2.41</v>
      </c>
      <c r="O65" s="9">
        <f t="shared" si="3"/>
        <v>-1</v>
      </c>
      <c r="P65" s="9">
        <f t="shared" si="5"/>
        <v>1.4100000000000001</v>
      </c>
      <c r="Q65" s="122">
        <f t="shared" si="6"/>
        <v>1.4100000000000001</v>
      </c>
      <c r="R65" s="8"/>
      <c r="S65" s="9"/>
      <c r="T65" s="9"/>
      <c r="U65" s="9"/>
      <c r="V65" s="9"/>
      <c r="W65" s="9"/>
      <c r="X65" s="9"/>
      <c r="Y65" s="9"/>
      <c r="Z65" s="9"/>
      <c r="AA65" s="9"/>
      <c r="AB65" s="9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</row>
    <row r="66" spans="1:1009" s="26" customFormat="1" ht="18.75" x14ac:dyDescent="0.3">
      <c r="A66" s="10" t="s">
        <v>106</v>
      </c>
      <c r="B66" s="11" t="s">
        <v>66</v>
      </c>
      <c r="C66" s="12">
        <v>7</v>
      </c>
      <c r="D66" s="13">
        <v>3.24</v>
      </c>
      <c r="E66" s="14">
        <v>1.9</v>
      </c>
      <c r="F66" s="46" t="s">
        <v>107</v>
      </c>
      <c r="G66" s="15">
        <v>1.5</v>
      </c>
      <c r="H66" s="16">
        <f>IF(OR(F66="",G66=""),"",IF(F66="1st",G66*D66-G66,-G66))</f>
        <v>-1.5</v>
      </c>
      <c r="I66" s="19">
        <f t="shared" si="0"/>
        <v>-20.042499999999997</v>
      </c>
      <c r="J66" s="7"/>
      <c r="K66" s="50">
        <f t="shared" si="4"/>
        <v>-16.837499999999999</v>
      </c>
      <c r="L66" s="60">
        <f t="shared" si="7"/>
        <v>-26.567500000000003</v>
      </c>
      <c r="M66" s="60"/>
      <c r="N66" s="121">
        <f t="shared" si="2"/>
        <v>0</v>
      </c>
      <c r="O66" s="9">
        <f t="shared" si="3"/>
        <v>0</v>
      </c>
      <c r="P66" s="9">
        <f t="shared" si="5"/>
        <v>0</v>
      </c>
      <c r="Q66" s="122" t="str">
        <f t="shared" si="6"/>
        <v/>
      </c>
      <c r="R66" s="8"/>
      <c r="S66" s="9"/>
      <c r="T66" s="9"/>
      <c r="U66" s="9"/>
      <c r="V66" s="9"/>
      <c r="W66" s="9"/>
      <c r="X66" s="9"/>
      <c r="Y66" s="9"/>
      <c r="Z66" s="9"/>
      <c r="AA66" s="9"/>
      <c r="AB66" s="9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</row>
    <row r="67" spans="1:1009" s="26" customFormat="1" ht="18.75" x14ac:dyDescent="0.3">
      <c r="A67" s="10" t="s">
        <v>108</v>
      </c>
      <c r="B67" s="11" t="s">
        <v>66</v>
      </c>
      <c r="C67" s="12">
        <v>9</v>
      </c>
      <c r="D67" s="13">
        <v>3.14</v>
      </c>
      <c r="E67" s="14">
        <v>1.53</v>
      </c>
      <c r="F67" s="46" t="s">
        <v>24</v>
      </c>
      <c r="G67" s="15">
        <v>1</v>
      </c>
      <c r="H67" s="16">
        <f>IF(OR(F67="",G67=""),"",IF(F67="1st",G67*D67-G67,-G67))</f>
        <v>2.14</v>
      </c>
      <c r="I67" s="19">
        <f t="shared" ref="I67:I130" si="11">IF(H67="",I66,I66+H67)</f>
        <v>-17.902499999999996</v>
      </c>
      <c r="J67" s="7"/>
      <c r="K67" s="50">
        <f t="shared" si="4"/>
        <v>-16.837499999999999</v>
      </c>
      <c r="L67" s="60">
        <f t="shared" ref="L67:L95" si="12">$K$111</f>
        <v>-26.567500000000003</v>
      </c>
      <c r="M67" s="60"/>
      <c r="N67" s="121">
        <f t="shared" ref="N67:N130" si="13">IF(D67="","",IF(D67&gt;$V$57,$X$57*D67,IF(AND(D67&gt;$V$56,D67&lt;$W$56),$X$56*D67,IF(AND(D67&lt;$W$55,D67&gt;$V$55),$X$55*D67,IF(D67&lt;$W$54,D67*$X$54,0)))))</f>
        <v>3.14</v>
      </c>
      <c r="O67" s="9">
        <f t="shared" ref="O67:O130" si="14">IF(D67="","",IF(D67&gt;=$V$57,-$X$57,IF(AND(D67&gt;=$V$56,D67&lt;$W$56),-$X$56,IF(AND(D67&lt;$W$55,D67&gt;=$V$55),-$X$55,IF(D67&lt;$W$54,-$X$54,0)))))</f>
        <v>-1</v>
      </c>
      <c r="P67" s="9">
        <f t="shared" si="5"/>
        <v>2.14</v>
      </c>
      <c r="Q67" s="122">
        <f t="shared" si="6"/>
        <v>2.14</v>
      </c>
      <c r="R67" s="8"/>
      <c r="S67" s="9"/>
      <c r="T67" s="9"/>
      <c r="U67" s="9"/>
      <c r="V67" s="9"/>
      <c r="W67" s="9"/>
      <c r="X67" s="9"/>
      <c r="Y67" s="9"/>
      <c r="Z67" s="9"/>
      <c r="AA67" s="9"/>
      <c r="AB67" s="9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</row>
    <row r="68" spans="1:1009" s="26" customFormat="1" ht="19.5" thickBot="1" x14ac:dyDescent="0.35">
      <c r="A68" s="20" t="s">
        <v>109</v>
      </c>
      <c r="B68" s="21" t="s">
        <v>32</v>
      </c>
      <c r="C68" s="22">
        <v>5</v>
      </c>
      <c r="D68" s="23">
        <v>2.42</v>
      </c>
      <c r="E68" s="24">
        <v>1.3</v>
      </c>
      <c r="F68" s="46" t="s">
        <v>24</v>
      </c>
      <c r="G68" s="25">
        <v>0.75</v>
      </c>
      <c r="H68" s="16">
        <f>IF(OR(F68="",G68=""),"",IF(F68="1st",G68*D68-G68,-G68))</f>
        <v>1.0649999999999999</v>
      </c>
      <c r="I68" s="19">
        <f t="shared" si="11"/>
        <v>-16.837499999999995</v>
      </c>
      <c r="J68" s="7"/>
      <c r="K68" s="50">
        <f t="shared" ref="K68:K131" si="15">IF(J68="",K67,J68+K67)</f>
        <v>-16.837499999999999</v>
      </c>
      <c r="L68" s="60">
        <f t="shared" si="12"/>
        <v>-26.567500000000003</v>
      </c>
      <c r="M68" s="60"/>
      <c r="N68" s="121">
        <f t="shared" si="13"/>
        <v>2.42</v>
      </c>
      <c r="O68" s="9">
        <f t="shared" si="14"/>
        <v>-1</v>
      </c>
      <c r="P68" s="9">
        <f t="shared" ref="P68:P131" si="16">IF(F68="1st",N68+O68,O68)</f>
        <v>1.42</v>
      </c>
      <c r="Q68" s="122">
        <f t="shared" ref="Q68:Q131" si="17">IF(P68=0,"",P68)</f>
        <v>1.42</v>
      </c>
      <c r="R68" s="8"/>
      <c r="S68" s="9"/>
      <c r="T68" s="9"/>
      <c r="U68" s="9"/>
      <c r="V68" s="9"/>
      <c r="W68" s="9"/>
      <c r="X68" s="9"/>
      <c r="Y68" s="9"/>
      <c r="Z68" s="9"/>
      <c r="AA68" s="9"/>
      <c r="AB68" s="9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</row>
    <row r="69" spans="1:1009" s="26" customFormat="1" ht="24" thickBot="1" x14ac:dyDescent="0.3">
      <c r="A69" s="221">
        <v>44154</v>
      </c>
      <c r="B69" s="224"/>
      <c r="C69" s="224"/>
      <c r="D69" s="224"/>
      <c r="E69" s="224"/>
      <c r="F69" s="224"/>
      <c r="G69" s="224"/>
      <c r="H69" s="225"/>
      <c r="I69" s="19">
        <f t="shared" si="11"/>
        <v>-16.837499999999995</v>
      </c>
      <c r="J69" s="7"/>
      <c r="K69" s="50">
        <f t="shared" si="15"/>
        <v>-16.837499999999999</v>
      </c>
      <c r="L69" s="60">
        <f t="shared" si="12"/>
        <v>-26.567500000000003</v>
      </c>
      <c r="M69" s="60"/>
      <c r="N69" s="121" t="str">
        <f t="shared" si="13"/>
        <v/>
      </c>
      <c r="O69" s="9" t="str">
        <f t="shared" si="14"/>
        <v/>
      </c>
      <c r="P69" s="9" t="str">
        <f t="shared" si="16"/>
        <v/>
      </c>
      <c r="Q69" s="122" t="str">
        <f t="shared" si="17"/>
        <v/>
      </c>
      <c r="R69" s="8"/>
      <c r="S69" s="9"/>
      <c r="T69" s="9"/>
      <c r="U69" s="9"/>
      <c r="V69" s="9"/>
      <c r="W69" s="9"/>
      <c r="X69" s="9"/>
      <c r="Y69" s="9"/>
      <c r="Z69" s="9"/>
      <c r="AA69" s="9"/>
      <c r="AB69" s="9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</row>
    <row r="70" spans="1:1009" s="26" customFormat="1" ht="19.5" thickBot="1" x14ac:dyDescent="0.35">
      <c r="A70" s="20" t="s">
        <v>110</v>
      </c>
      <c r="B70" s="21" t="s">
        <v>43</v>
      </c>
      <c r="C70" s="22">
        <v>6</v>
      </c>
      <c r="D70" s="30">
        <v>1.93</v>
      </c>
      <c r="E70" s="31">
        <v>1.32</v>
      </c>
      <c r="F70" s="46" t="s">
        <v>21</v>
      </c>
      <c r="G70" s="32">
        <v>3</v>
      </c>
      <c r="H70" s="16">
        <f t="shared" ref="H70:H75" si="18">IF(OR(F70="",G70=""),"",IF(F70="1st",G70*D70-G70,-G70))</f>
        <v>-3</v>
      </c>
      <c r="I70" s="19">
        <f t="shared" si="11"/>
        <v>-19.837499999999995</v>
      </c>
      <c r="J70" s="18">
        <f>SUM(H70)</f>
        <v>-3</v>
      </c>
      <c r="K70" s="50">
        <f t="shared" si="15"/>
        <v>-19.837499999999999</v>
      </c>
      <c r="L70" s="60">
        <f t="shared" si="12"/>
        <v>-26.567500000000003</v>
      </c>
      <c r="M70" s="60"/>
      <c r="N70" s="121">
        <f t="shared" si="13"/>
        <v>1.93</v>
      </c>
      <c r="O70" s="9">
        <f t="shared" si="14"/>
        <v>-1</v>
      </c>
      <c r="P70" s="9">
        <f t="shared" si="16"/>
        <v>-1</v>
      </c>
      <c r="Q70" s="122">
        <f t="shared" si="17"/>
        <v>-1</v>
      </c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</row>
    <row r="71" spans="1:1009" s="26" customFormat="1" ht="24" thickBot="1" x14ac:dyDescent="0.3">
      <c r="A71" s="221">
        <v>44155</v>
      </c>
      <c r="B71" s="224"/>
      <c r="C71" s="224"/>
      <c r="D71" s="224"/>
      <c r="E71" s="224"/>
      <c r="F71" s="224"/>
      <c r="G71" s="224"/>
      <c r="H71" s="225"/>
      <c r="I71" s="19">
        <f t="shared" si="11"/>
        <v>-19.837499999999995</v>
      </c>
      <c r="J71" s="7"/>
      <c r="K71" s="50">
        <f t="shared" si="15"/>
        <v>-19.837499999999999</v>
      </c>
      <c r="L71" s="60">
        <f t="shared" si="12"/>
        <v>-26.567500000000003</v>
      </c>
      <c r="M71" s="60"/>
      <c r="N71" s="121" t="str">
        <f t="shared" si="13"/>
        <v/>
      </c>
      <c r="O71" s="9" t="str">
        <f t="shared" si="14"/>
        <v/>
      </c>
      <c r="P71" s="9" t="str">
        <f t="shared" si="16"/>
        <v/>
      </c>
      <c r="Q71" s="122" t="str">
        <f t="shared" si="17"/>
        <v/>
      </c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</row>
    <row r="72" spans="1:1009" s="26" customFormat="1" ht="18.75" x14ac:dyDescent="0.3">
      <c r="A72" s="10" t="s">
        <v>111</v>
      </c>
      <c r="B72" s="11" t="s">
        <v>40</v>
      </c>
      <c r="C72" s="12">
        <v>7</v>
      </c>
      <c r="D72" s="27">
        <v>2.93</v>
      </c>
      <c r="E72" s="28">
        <v>1.45</v>
      </c>
      <c r="F72" s="46" t="s">
        <v>24</v>
      </c>
      <c r="G72" s="29">
        <v>2</v>
      </c>
      <c r="H72" s="16">
        <f t="shared" si="18"/>
        <v>3.8600000000000003</v>
      </c>
      <c r="I72" s="19">
        <f t="shared" si="11"/>
        <v>-15.977499999999996</v>
      </c>
      <c r="J72" s="18">
        <f>SUM(H72:H75)</f>
        <v>1.8600000000000003</v>
      </c>
      <c r="K72" s="50">
        <f t="shared" si="15"/>
        <v>-17.977499999999999</v>
      </c>
      <c r="L72" s="60">
        <f t="shared" si="12"/>
        <v>-26.567500000000003</v>
      </c>
      <c r="M72" s="60"/>
      <c r="N72" s="121">
        <f t="shared" si="13"/>
        <v>2.93</v>
      </c>
      <c r="O72" s="9">
        <f t="shared" si="14"/>
        <v>-1</v>
      </c>
      <c r="P72" s="9">
        <f t="shared" si="16"/>
        <v>1.9300000000000002</v>
      </c>
      <c r="Q72" s="122">
        <f t="shared" si="17"/>
        <v>1.9300000000000002</v>
      </c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</row>
    <row r="73" spans="1:1009" s="26" customFormat="1" ht="18.75" x14ac:dyDescent="0.3">
      <c r="A73" s="10" t="s">
        <v>112</v>
      </c>
      <c r="B73" s="11" t="s">
        <v>45</v>
      </c>
      <c r="C73" s="12">
        <v>6</v>
      </c>
      <c r="D73" s="13">
        <v>2.5</v>
      </c>
      <c r="E73" s="14">
        <v>1.43</v>
      </c>
      <c r="F73" s="46" t="s">
        <v>24</v>
      </c>
      <c r="G73" s="15">
        <v>2</v>
      </c>
      <c r="H73" s="16">
        <f t="shared" si="18"/>
        <v>3</v>
      </c>
      <c r="I73" s="19">
        <f t="shared" si="11"/>
        <v>-12.977499999999996</v>
      </c>
      <c r="J73" s="7"/>
      <c r="K73" s="50">
        <f t="shared" si="15"/>
        <v>-17.977499999999999</v>
      </c>
      <c r="L73" s="60">
        <f t="shared" si="12"/>
        <v>-26.567500000000003</v>
      </c>
      <c r="M73" s="60"/>
      <c r="N73" s="121">
        <f t="shared" si="13"/>
        <v>2.5</v>
      </c>
      <c r="O73" s="9">
        <f t="shared" si="14"/>
        <v>-1</v>
      </c>
      <c r="P73" s="9">
        <f t="shared" si="16"/>
        <v>1.5</v>
      </c>
      <c r="Q73" s="122">
        <f t="shared" si="17"/>
        <v>1.5</v>
      </c>
      <c r="R73" s="8"/>
      <c r="S73" s="9"/>
      <c r="T73" s="9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</row>
    <row r="74" spans="1:1009" s="26" customFormat="1" ht="18.75" x14ac:dyDescent="0.3">
      <c r="A74" s="10" t="s">
        <v>113</v>
      </c>
      <c r="B74" s="11" t="s">
        <v>114</v>
      </c>
      <c r="C74" s="12">
        <v>10</v>
      </c>
      <c r="D74" s="13">
        <v>2.5099999999999998</v>
      </c>
      <c r="E74" s="14">
        <v>1.39</v>
      </c>
      <c r="F74" s="46" t="s">
        <v>26</v>
      </c>
      <c r="G74" s="15">
        <v>1</v>
      </c>
      <c r="H74" s="16">
        <f t="shared" si="18"/>
        <v>-1</v>
      </c>
      <c r="I74" s="19">
        <f t="shared" si="11"/>
        <v>-13.977499999999996</v>
      </c>
      <c r="J74" s="7"/>
      <c r="K74" s="50">
        <f t="shared" si="15"/>
        <v>-17.977499999999999</v>
      </c>
      <c r="L74" s="60">
        <f t="shared" si="12"/>
        <v>-26.567500000000003</v>
      </c>
      <c r="M74" s="60"/>
      <c r="N74" s="121">
        <f t="shared" si="13"/>
        <v>2.5099999999999998</v>
      </c>
      <c r="O74" s="9">
        <f t="shared" si="14"/>
        <v>-1</v>
      </c>
      <c r="P74" s="9">
        <f t="shared" si="16"/>
        <v>-1</v>
      </c>
      <c r="Q74" s="122">
        <f t="shared" si="17"/>
        <v>-1</v>
      </c>
      <c r="R74" s="8"/>
      <c r="S74" s="9"/>
      <c r="T74" s="9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</row>
    <row r="75" spans="1:1009" s="26" customFormat="1" ht="19.5" thickBot="1" x14ac:dyDescent="0.35">
      <c r="A75" s="20" t="s">
        <v>86</v>
      </c>
      <c r="B75" s="21" t="s">
        <v>115</v>
      </c>
      <c r="C75" s="22">
        <v>6</v>
      </c>
      <c r="D75" s="23">
        <v>3.4</v>
      </c>
      <c r="E75" s="24">
        <v>2.14</v>
      </c>
      <c r="F75" s="46" t="s">
        <v>26</v>
      </c>
      <c r="G75" s="25">
        <v>4</v>
      </c>
      <c r="H75" s="16">
        <f t="shared" si="18"/>
        <v>-4</v>
      </c>
      <c r="I75" s="19">
        <f t="shared" si="11"/>
        <v>-17.977499999999996</v>
      </c>
      <c r="J75" s="7"/>
      <c r="K75" s="50">
        <f t="shared" si="15"/>
        <v>-17.977499999999999</v>
      </c>
      <c r="L75" s="60">
        <f t="shared" si="12"/>
        <v>-26.567500000000003</v>
      </c>
      <c r="M75" s="60"/>
      <c r="N75" s="121">
        <f t="shared" si="13"/>
        <v>0</v>
      </c>
      <c r="O75" s="9">
        <f t="shared" si="14"/>
        <v>0</v>
      </c>
      <c r="P75" s="9">
        <f t="shared" si="16"/>
        <v>0</v>
      </c>
      <c r="Q75" s="122" t="str">
        <f t="shared" si="17"/>
        <v/>
      </c>
      <c r="R75" s="8"/>
      <c r="S75" s="9"/>
      <c r="T75" s="9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</row>
    <row r="76" spans="1:1009" s="26" customFormat="1" ht="24" thickBot="1" x14ac:dyDescent="0.3">
      <c r="A76" s="221">
        <v>44156</v>
      </c>
      <c r="B76" s="224"/>
      <c r="C76" s="224"/>
      <c r="D76" s="224"/>
      <c r="E76" s="224"/>
      <c r="F76" s="224"/>
      <c r="G76" s="224"/>
      <c r="H76" s="225"/>
      <c r="I76" s="19">
        <f t="shared" si="11"/>
        <v>-17.977499999999996</v>
      </c>
      <c r="J76" s="7"/>
      <c r="K76" s="50">
        <f t="shared" si="15"/>
        <v>-17.977499999999999</v>
      </c>
      <c r="L76" s="60">
        <f t="shared" si="12"/>
        <v>-26.567500000000003</v>
      </c>
      <c r="M76" s="60"/>
      <c r="N76" s="121" t="str">
        <f t="shared" si="13"/>
        <v/>
      </c>
      <c r="O76" s="9" t="str">
        <f t="shared" si="14"/>
        <v/>
      </c>
      <c r="P76" s="9" t="str">
        <f t="shared" si="16"/>
        <v/>
      </c>
      <c r="Q76" s="122" t="str">
        <f t="shared" si="17"/>
        <v/>
      </c>
      <c r="R76" s="8"/>
      <c r="S76" s="9"/>
      <c r="T76" s="9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</row>
    <row r="77" spans="1:1009" s="26" customFormat="1" ht="18.75" x14ac:dyDescent="0.3">
      <c r="A77" s="10" t="s">
        <v>116</v>
      </c>
      <c r="B77" s="11" t="s">
        <v>66</v>
      </c>
      <c r="C77" s="12">
        <v>6</v>
      </c>
      <c r="D77" s="27">
        <v>1.93</v>
      </c>
      <c r="E77" s="28">
        <v>1.4</v>
      </c>
      <c r="F77" s="46" t="s">
        <v>26</v>
      </c>
      <c r="G77" s="29">
        <v>3</v>
      </c>
      <c r="H77" s="16">
        <f>IF(OR(F77="",G77=""),"",IF(F77="1st",G77*D77-G77,-G77))</f>
        <v>-3</v>
      </c>
      <c r="I77" s="19">
        <f t="shared" si="11"/>
        <v>-20.977499999999996</v>
      </c>
      <c r="J77" s="18">
        <f>SUM(H77:H78)</f>
        <v>-6</v>
      </c>
      <c r="K77" s="50">
        <f t="shared" si="15"/>
        <v>-23.977499999999999</v>
      </c>
      <c r="L77" s="60">
        <f t="shared" si="12"/>
        <v>-26.567500000000003</v>
      </c>
      <c r="M77" s="60"/>
      <c r="N77" s="121">
        <f t="shared" si="13"/>
        <v>1.93</v>
      </c>
      <c r="O77" s="9">
        <f t="shared" si="14"/>
        <v>-1</v>
      </c>
      <c r="P77" s="9">
        <f t="shared" si="16"/>
        <v>-1</v>
      </c>
      <c r="Q77" s="122">
        <f t="shared" si="17"/>
        <v>-1</v>
      </c>
      <c r="R77" s="8"/>
      <c r="S77" s="9"/>
      <c r="T77" s="9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</row>
    <row r="78" spans="1:1009" s="26" customFormat="1" ht="19.5" thickBot="1" x14ac:dyDescent="0.35">
      <c r="A78" s="20" t="s">
        <v>117</v>
      </c>
      <c r="B78" s="21" t="s">
        <v>66</v>
      </c>
      <c r="C78" s="22">
        <v>9</v>
      </c>
      <c r="D78" s="23">
        <v>2.42</v>
      </c>
      <c r="E78" s="24">
        <v>1.7</v>
      </c>
      <c r="F78" s="46" t="s">
        <v>34</v>
      </c>
      <c r="G78" s="25">
        <v>3</v>
      </c>
      <c r="H78" s="16">
        <f>IF(OR(F78="",G78=""),"",IF(F78="1st",G78*D78-G78,-G78))</f>
        <v>-3</v>
      </c>
      <c r="I78" s="19">
        <f t="shared" si="11"/>
        <v>-23.977499999999996</v>
      </c>
      <c r="J78" s="7"/>
      <c r="K78" s="50">
        <f t="shared" si="15"/>
        <v>-23.977499999999999</v>
      </c>
      <c r="L78" s="60">
        <f t="shared" si="12"/>
        <v>-26.567500000000003</v>
      </c>
      <c r="M78" s="60"/>
      <c r="N78" s="121">
        <f t="shared" si="13"/>
        <v>2.42</v>
      </c>
      <c r="O78" s="9">
        <f t="shared" si="14"/>
        <v>-1</v>
      </c>
      <c r="P78" s="9">
        <f t="shared" si="16"/>
        <v>-1</v>
      </c>
      <c r="Q78" s="122">
        <f t="shared" si="17"/>
        <v>-1</v>
      </c>
      <c r="R78" s="8"/>
      <c r="S78" s="9"/>
      <c r="T78" s="9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</row>
    <row r="79" spans="1:1009" s="26" customFormat="1" ht="24" thickBot="1" x14ac:dyDescent="0.3">
      <c r="A79" s="221">
        <v>44157</v>
      </c>
      <c r="B79" s="224"/>
      <c r="C79" s="224"/>
      <c r="D79" s="224"/>
      <c r="E79" s="224"/>
      <c r="F79" s="224"/>
      <c r="G79" s="224"/>
      <c r="H79" s="225" t="str">
        <f>IF(OR(F79="",G79=""),"",IF(F79="1st",G79*D79,-G79))</f>
        <v/>
      </c>
      <c r="I79" s="19">
        <f t="shared" si="11"/>
        <v>-23.977499999999996</v>
      </c>
      <c r="J79" s="7"/>
      <c r="K79" s="50">
        <f t="shared" si="15"/>
        <v>-23.977499999999999</v>
      </c>
      <c r="L79" s="60">
        <f t="shared" si="12"/>
        <v>-26.567500000000003</v>
      </c>
      <c r="M79" s="60"/>
      <c r="N79" s="121" t="str">
        <f t="shared" si="13"/>
        <v/>
      </c>
      <c r="O79" s="9" t="str">
        <f t="shared" si="14"/>
        <v/>
      </c>
      <c r="P79" s="9" t="str">
        <f t="shared" si="16"/>
        <v/>
      </c>
      <c r="Q79" s="122" t="str">
        <f t="shared" si="17"/>
        <v/>
      </c>
      <c r="R79" s="8"/>
      <c r="S79" s="9"/>
      <c r="T79" s="9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</row>
    <row r="80" spans="1:1009" s="26" customFormat="1" ht="18.75" x14ac:dyDescent="0.3">
      <c r="A80" s="10" t="s">
        <v>118</v>
      </c>
      <c r="B80" s="11" t="s">
        <v>18</v>
      </c>
      <c r="C80" s="12">
        <v>5</v>
      </c>
      <c r="D80" s="27">
        <v>3.53</v>
      </c>
      <c r="E80" s="28">
        <v>2.16</v>
      </c>
      <c r="F80" s="46" t="s">
        <v>34</v>
      </c>
      <c r="G80" s="29">
        <v>1</v>
      </c>
      <c r="H80" s="16">
        <f>IF(OR(F80="",G80=""),"",IF(F80="1st",G80*D80-G80,-G80))</f>
        <v>-1</v>
      </c>
      <c r="I80" s="19">
        <f t="shared" si="11"/>
        <v>-24.977499999999996</v>
      </c>
      <c r="J80" s="18">
        <f>SUM(H80:H81)</f>
        <v>-2</v>
      </c>
      <c r="K80" s="50">
        <f t="shared" si="15"/>
        <v>-25.977499999999999</v>
      </c>
      <c r="L80" s="60">
        <f t="shared" si="12"/>
        <v>-26.567500000000003</v>
      </c>
      <c r="M80" s="60"/>
      <c r="N80" s="121">
        <f t="shared" si="13"/>
        <v>0</v>
      </c>
      <c r="O80" s="9">
        <f t="shared" si="14"/>
        <v>0</v>
      </c>
      <c r="P80" s="9">
        <f t="shared" si="16"/>
        <v>0</v>
      </c>
      <c r="Q80" s="122" t="str">
        <f t="shared" si="17"/>
        <v/>
      </c>
      <c r="R80" s="8"/>
      <c r="S80" s="9"/>
      <c r="T80" s="9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</row>
    <row r="81" spans="1:1009" s="26" customFormat="1" ht="19.5" thickBot="1" x14ac:dyDescent="0.35">
      <c r="A81" s="20" t="s">
        <v>88</v>
      </c>
      <c r="B81" s="21" t="s">
        <v>119</v>
      </c>
      <c r="C81" s="22">
        <v>10</v>
      </c>
      <c r="D81" s="23">
        <v>11</v>
      </c>
      <c r="E81" s="24">
        <v>3.01</v>
      </c>
      <c r="F81" s="46" t="s">
        <v>26</v>
      </c>
      <c r="G81" s="25">
        <v>1</v>
      </c>
      <c r="H81" s="16">
        <f>IF(OR(F81="",G81=""),"",IF(F81="1st",G81*D81-G81,-G81))</f>
        <v>-1</v>
      </c>
      <c r="I81" s="19">
        <f t="shared" si="11"/>
        <v>-25.977499999999996</v>
      </c>
      <c r="J81" s="7"/>
      <c r="K81" s="50">
        <f t="shared" si="15"/>
        <v>-25.977499999999999</v>
      </c>
      <c r="L81" s="60">
        <f t="shared" si="12"/>
        <v>-26.567500000000003</v>
      </c>
      <c r="M81" s="60"/>
      <c r="N81" s="121">
        <f t="shared" si="13"/>
        <v>0</v>
      </c>
      <c r="O81" s="9">
        <f t="shared" si="14"/>
        <v>0</v>
      </c>
      <c r="P81" s="9">
        <f t="shared" si="16"/>
        <v>0</v>
      </c>
      <c r="Q81" s="122" t="str">
        <f t="shared" si="17"/>
        <v/>
      </c>
      <c r="R81" s="8"/>
      <c r="S81" s="9"/>
      <c r="T81" s="9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</row>
    <row r="82" spans="1:1009" s="26" customFormat="1" ht="24" thickBot="1" x14ac:dyDescent="0.3">
      <c r="A82" s="221">
        <v>44158</v>
      </c>
      <c r="B82" s="224"/>
      <c r="C82" s="224"/>
      <c r="D82" s="224"/>
      <c r="E82" s="224"/>
      <c r="F82" s="224"/>
      <c r="G82" s="224"/>
      <c r="H82" s="225" t="str">
        <f>IF(OR(F82="",G82=""),"",IF(F82="1st",G82*D82,-G82))</f>
        <v/>
      </c>
      <c r="I82" s="19">
        <f t="shared" si="11"/>
        <v>-25.977499999999996</v>
      </c>
      <c r="J82" s="7"/>
      <c r="K82" s="50">
        <f t="shared" si="15"/>
        <v>-25.977499999999999</v>
      </c>
      <c r="L82" s="60">
        <f t="shared" si="12"/>
        <v>-26.567500000000003</v>
      </c>
      <c r="M82" s="60"/>
      <c r="N82" s="121" t="str">
        <f t="shared" si="13"/>
        <v/>
      </c>
      <c r="O82" s="9" t="str">
        <f t="shared" si="14"/>
        <v/>
      </c>
      <c r="P82" s="9" t="str">
        <f t="shared" si="16"/>
        <v/>
      </c>
      <c r="Q82" s="122" t="str">
        <f t="shared" si="17"/>
        <v/>
      </c>
      <c r="R82" s="8"/>
      <c r="S82" s="9"/>
      <c r="T82" s="9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</row>
    <row r="83" spans="1:1009" s="26" customFormat="1" ht="18.75" x14ac:dyDescent="0.3">
      <c r="A83" s="10" t="s">
        <v>120</v>
      </c>
      <c r="B83" s="11" t="s">
        <v>38</v>
      </c>
      <c r="C83" s="12">
        <v>5</v>
      </c>
      <c r="D83" s="27">
        <v>3.85</v>
      </c>
      <c r="E83" s="28">
        <v>1.61</v>
      </c>
      <c r="F83" s="46" t="s">
        <v>24</v>
      </c>
      <c r="G83" s="29">
        <v>2</v>
      </c>
      <c r="H83" s="16">
        <f>IF(OR(F83="",G83=""),"",IF(F83="1st",G83*D83-G83,-G83))</f>
        <v>5.7</v>
      </c>
      <c r="I83" s="19">
        <f t="shared" si="11"/>
        <v>-20.277499999999996</v>
      </c>
      <c r="J83" s="18">
        <f>SUM(H83:H85)</f>
        <v>0.70000000000000018</v>
      </c>
      <c r="K83" s="50">
        <f t="shared" si="15"/>
        <v>-25.2775</v>
      </c>
      <c r="L83" s="60">
        <f t="shared" si="12"/>
        <v>-26.567500000000003</v>
      </c>
      <c r="M83" s="60"/>
      <c r="N83" s="121">
        <f t="shared" si="13"/>
        <v>3.85</v>
      </c>
      <c r="O83" s="9">
        <f t="shared" si="14"/>
        <v>-1</v>
      </c>
      <c r="P83" s="9">
        <f t="shared" si="16"/>
        <v>2.85</v>
      </c>
      <c r="Q83" s="122">
        <f t="shared" si="17"/>
        <v>2.85</v>
      </c>
      <c r="R83" s="8"/>
      <c r="S83" s="9"/>
      <c r="T83" s="9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</row>
    <row r="84" spans="1:1009" s="26" customFormat="1" ht="18.75" x14ac:dyDescent="0.3">
      <c r="A84" s="10" t="s">
        <v>121</v>
      </c>
      <c r="B84" s="11" t="s">
        <v>38</v>
      </c>
      <c r="C84" s="12">
        <v>10</v>
      </c>
      <c r="D84" s="13">
        <v>2.94</v>
      </c>
      <c r="E84" s="14">
        <v>1.7</v>
      </c>
      <c r="F84" s="46" t="s">
        <v>34</v>
      </c>
      <c r="G84" s="15">
        <v>2</v>
      </c>
      <c r="H84" s="16">
        <f>IF(OR(F84="",G84=""),"",IF(F84="1st",G84*D84-G84,-G84))</f>
        <v>-2</v>
      </c>
      <c r="I84" s="19">
        <f t="shared" si="11"/>
        <v>-22.277499999999996</v>
      </c>
      <c r="J84" s="7"/>
      <c r="K84" s="50">
        <f t="shared" si="15"/>
        <v>-25.2775</v>
      </c>
      <c r="L84" s="60">
        <f t="shared" si="12"/>
        <v>-26.567500000000003</v>
      </c>
      <c r="M84" s="60"/>
      <c r="N84" s="121">
        <f t="shared" si="13"/>
        <v>2.94</v>
      </c>
      <c r="O84" s="9">
        <f t="shared" si="14"/>
        <v>-1</v>
      </c>
      <c r="P84" s="9">
        <f t="shared" si="16"/>
        <v>-1</v>
      </c>
      <c r="Q84" s="122">
        <f t="shared" si="17"/>
        <v>-1</v>
      </c>
      <c r="R84" s="8"/>
      <c r="S84" s="9"/>
      <c r="T84" s="9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</row>
    <row r="85" spans="1:1009" s="26" customFormat="1" ht="19.5" thickBot="1" x14ac:dyDescent="0.35">
      <c r="A85" s="20" t="s">
        <v>122</v>
      </c>
      <c r="B85" s="21" t="s">
        <v>38</v>
      </c>
      <c r="C85" s="22">
        <v>11</v>
      </c>
      <c r="D85" s="23">
        <v>1.83</v>
      </c>
      <c r="E85" s="24">
        <v>1.46</v>
      </c>
      <c r="F85" s="46" t="s">
        <v>26</v>
      </c>
      <c r="G85" s="25">
        <v>3</v>
      </c>
      <c r="H85" s="16">
        <f>IF(OR(F85="",G85=""),"",IF(F85="1st",G85*D85-G85,-G85))</f>
        <v>-3</v>
      </c>
      <c r="I85" s="19">
        <f t="shared" si="11"/>
        <v>-25.277499999999996</v>
      </c>
      <c r="J85" s="7"/>
      <c r="K85" s="50">
        <f t="shared" si="15"/>
        <v>-25.2775</v>
      </c>
      <c r="L85" s="60">
        <f t="shared" si="12"/>
        <v>-26.567500000000003</v>
      </c>
      <c r="M85" s="60"/>
      <c r="N85" s="121">
        <f t="shared" si="13"/>
        <v>1.83</v>
      </c>
      <c r="O85" s="9">
        <f t="shared" si="14"/>
        <v>-1</v>
      </c>
      <c r="P85" s="9">
        <f t="shared" si="16"/>
        <v>-1</v>
      </c>
      <c r="Q85" s="122">
        <f t="shared" si="17"/>
        <v>-1</v>
      </c>
      <c r="R85" s="8"/>
      <c r="S85" s="9"/>
      <c r="T85" s="9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</row>
    <row r="86" spans="1:1009" s="26" customFormat="1" ht="24" thickBot="1" x14ac:dyDescent="0.3">
      <c r="A86" s="221">
        <v>44159</v>
      </c>
      <c r="B86" s="224"/>
      <c r="C86" s="224"/>
      <c r="D86" s="224"/>
      <c r="E86" s="224"/>
      <c r="F86" s="224"/>
      <c r="G86" s="224"/>
      <c r="H86" s="225"/>
      <c r="I86" s="19">
        <f t="shared" si="11"/>
        <v>-25.277499999999996</v>
      </c>
      <c r="J86" s="7"/>
      <c r="K86" s="50">
        <f t="shared" si="15"/>
        <v>-25.2775</v>
      </c>
      <c r="L86" s="60">
        <f t="shared" si="12"/>
        <v>-26.567500000000003</v>
      </c>
      <c r="M86" s="60"/>
      <c r="N86" s="121" t="str">
        <f t="shared" si="13"/>
        <v/>
      </c>
      <c r="O86" s="9" t="str">
        <f t="shared" si="14"/>
        <v/>
      </c>
      <c r="P86" s="9" t="str">
        <f t="shared" si="16"/>
        <v/>
      </c>
      <c r="Q86" s="122" t="str">
        <f t="shared" si="17"/>
        <v/>
      </c>
      <c r="R86" s="8"/>
      <c r="S86" s="9"/>
      <c r="T86" s="9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</row>
    <row r="87" spans="1:1009" s="26" customFormat="1" ht="19.5" thickBot="1" x14ac:dyDescent="0.35">
      <c r="A87" s="20" t="s">
        <v>123</v>
      </c>
      <c r="B87" s="21" t="s">
        <v>124</v>
      </c>
      <c r="C87" s="22">
        <v>6</v>
      </c>
      <c r="D87" s="30">
        <v>1.72</v>
      </c>
      <c r="E87" s="31">
        <v>1.41</v>
      </c>
      <c r="F87" s="46" t="s">
        <v>24</v>
      </c>
      <c r="G87" s="32">
        <v>2</v>
      </c>
      <c r="H87" s="16">
        <f t="shared" ref="H87:H92" si="19">IF(OR(F87="",G87=""),"",IF(F87="1st",G87*D87-G87,-G87))</f>
        <v>1.44</v>
      </c>
      <c r="I87" s="19">
        <f t="shared" si="11"/>
        <v>-23.837499999999995</v>
      </c>
      <c r="J87" s="18">
        <f>SUM(H87)</f>
        <v>1.44</v>
      </c>
      <c r="K87" s="50">
        <f t="shared" si="15"/>
        <v>-23.837499999999999</v>
      </c>
      <c r="L87" s="60">
        <f t="shared" si="12"/>
        <v>-26.567500000000003</v>
      </c>
      <c r="M87" s="60"/>
      <c r="N87" s="121">
        <f t="shared" si="13"/>
        <v>1.72</v>
      </c>
      <c r="O87" s="9">
        <f t="shared" si="14"/>
        <v>-1</v>
      </c>
      <c r="P87" s="9">
        <f t="shared" si="16"/>
        <v>0.72</v>
      </c>
      <c r="Q87" s="122">
        <f t="shared" si="17"/>
        <v>0.72</v>
      </c>
      <c r="R87" s="8"/>
      <c r="S87" s="9"/>
      <c r="T87" s="9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</row>
    <row r="88" spans="1:1009" s="26" customFormat="1" ht="24" thickBot="1" x14ac:dyDescent="0.3">
      <c r="A88" s="221">
        <v>44160</v>
      </c>
      <c r="B88" s="224"/>
      <c r="C88" s="224"/>
      <c r="D88" s="224"/>
      <c r="E88" s="224"/>
      <c r="F88" s="224"/>
      <c r="G88" s="224"/>
      <c r="H88" s="225"/>
      <c r="I88" s="19">
        <f t="shared" si="11"/>
        <v>-23.837499999999995</v>
      </c>
      <c r="J88" s="7"/>
      <c r="K88" s="50">
        <f t="shared" si="15"/>
        <v>-23.837499999999999</v>
      </c>
      <c r="L88" s="60">
        <f t="shared" si="12"/>
        <v>-26.567500000000003</v>
      </c>
      <c r="M88" s="60"/>
      <c r="N88" s="121" t="str">
        <f t="shared" si="13"/>
        <v/>
      </c>
      <c r="O88" s="9" t="str">
        <f t="shared" si="14"/>
        <v/>
      </c>
      <c r="P88" s="9" t="str">
        <f t="shared" si="16"/>
        <v/>
      </c>
      <c r="Q88" s="122" t="str">
        <f t="shared" si="17"/>
        <v/>
      </c>
      <c r="R88" s="8"/>
      <c r="S88" s="9"/>
      <c r="T88" s="9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</row>
    <row r="89" spans="1:1009" s="26" customFormat="1" ht="18.75" x14ac:dyDescent="0.3">
      <c r="A89" s="10" t="s">
        <v>125</v>
      </c>
      <c r="B89" s="11" t="s">
        <v>20</v>
      </c>
      <c r="C89" s="12">
        <v>6</v>
      </c>
      <c r="D89" s="27">
        <v>2.2000000000000002</v>
      </c>
      <c r="E89" s="28">
        <v>1.29</v>
      </c>
      <c r="F89" s="46" t="s">
        <v>24</v>
      </c>
      <c r="G89" s="29">
        <v>6</v>
      </c>
      <c r="H89" s="16">
        <f t="shared" si="19"/>
        <v>7.2000000000000011</v>
      </c>
      <c r="I89" s="19">
        <f t="shared" si="11"/>
        <v>-16.637499999999996</v>
      </c>
      <c r="J89" s="18">
        <f>SUM(H89:H92)</f>
        <v>5.4</v>
      </c>
      <c r="K89" s="50">
        <f t="shared" si="15"/>
        <v>-18.4375</v>
      </c>
      <c r="L89" s="60">
        <f t="shared" si="12"/>
        <v>-26.567500000000003</v>
      </c>
      <c r="M89" s="60"/>
      <c r="N89" s="121">
        <f t="shared" si="13"/>
        <v>2.2000000000000002</v>
      </c>
      <c r="O89" s="9">
        <f t="shared" si="14"/>
        <v>-1</v>
      </c>
      <c r="P89" s="9">
        <f t="shared" si="16"/>
        <v>1.2000000000000002</v>
      </c>
      <c r="Q89" s="122">
        <f t="shared" si="17"/>
        <v>1.2000000000000002</v>
      </c>
      <c r="R89" s="8"/>
      <c r="S89" s="9"/>
      <c r="T89" s="9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</row>
    <row r="90" spans="1:1009" s="26" customFormat="1" ht="18.75" x14ac:dyDescent="0.3">
      <c r="A90" s="10" t="s">
        <v>126</v>
      </c>
      <c r="B90" s="11" t="s">
        <v>127</v>
      </c>
      <c r="C90" s="12">
        <v>11</v>
      </c>
      <c r="D90" s="13">
        <v>2.27</v>
      </c>
      <c r="E90" s="14">
        <v>1.43</v>
      </c>
      <c r="F90" s="46" t="s">
        <v>34</v>
      </c>
      <c r="G90" s="15">
        <v>3</v>
      </c>
      <c r="H90" s="16">
        <f t="shared" si="19"/>
        <v>-3</v>
      </c>
      <c r="I90" s="19">
        <f t="shared" si="11"/>
        <v>-19.637499999999996</v>
      </c>
      <c r="J90" s="7"/>
      <c r="K90" s="50">
        <f t="shared" si="15"/>
        <v>-18.4375</v>
      </c>
      <c r="L90" s="60">
        <f t="shared" si="12"/>
        <v>-26.567500000000003</v>
      </c>
      <c r="M90" s="60"/>
      <c r="N90" s="121">
        <f t="shared" si="13"/>
        <v>2.27</v>
      </c>
      <c r="O90" s="9">
        <f t="shared" si="14"/>
        <v>-1</v>
      </c>
      <c r="P90" s="9">
        <f t="shared" si="16"/>
        <v>-1</v>
      </c>
      <c r="Q90" s="122">
        <f t="shared" si="17"/>
        <v>-1</v>
      </c>
      <c r="R90" s="8"/>
      <c r="S90" s="9"/>
      <c r="T90" s="9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</row>
    <row r="91" spans="1:1009" s="26" customFormat="1" ht="18.75" x14ac:dyDescent="0.3">
      <c r="A91" s="10" t="s">
        <v>128</v>
      </c>
      <c r="B91" s="11" t="s">
        <v>66</v>
      </c>
      <c r="C91" s="12">
        <v>8</v>
      </c>
      <c r="D91" s="13">
        <v>2.84</v>
      </c>
      <c r="E91" s="14">
        <v>1.37</v>
      </c>
      <c r="F91" s="46" t="s">
        <v>16</v>
      </c>
      <c r="G91" s="15">
        <v>1.5</v>
      </c>
      <c r="H91" s="16">
        <f t="shared" si="19"/>
        <v>-1.5</v>
      </c>
      <c r="I91" s="19">
        <f t="shared" si="11"/>
        <v>-21.137499999999996</v>
      </c>
      <c r="J91" s="7"/>
      <c r="K91" s="50">
        <f t="shared" si="15"/>
        <v>-18.4375</v>
      </c>
      <c r="L91" s="60">
        <f t="shared" si="12"/>
        <v>-26.567500000000003</v>
      </c>
      <c r="M91" s="60"/>
      <c r="N91" s="121">
        <f t="shared" si="13"/>
        <v>2.84</v>
      </c>
      <c r="O91" s="9">
        <f t="shared" si="14"/>
        <v>-1</v>
      </c>
      <c r="P91" s="9">
        <f t="shared" si="16"/>
        <v>-1</v>
      </c>
      <c r="Q91" s="122">
        <f t="shared" si="17"/>
        <v>-1</v>
      </c>
      <c r="R91" s="8"/>
      <c r="S91" s="9"/>
      <c r="T91" s="9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</row>
    <row r="92" spans="1:1009" s="26" customFormat="1" ht="19.5" thickBot="1" x14ac:dyDescent="0.35">
      <c r="A92" s="10" t="s">
        <v>129</v>
      </c>
      <c r="B92" s="11" t="s">
        <v>30</v>
      </c>
      <c r="C92" s="12">
        <v>2</v>
      </c>
      <c r="D92" s="13">
        <v>1.9</v>
      </c>
      <c r="E92" s="14">
        <v>1.32</v>
      </c>
      <c r="F92" s="46" t="s">
        <v>24</v>
      </c>
      <c r="G92" s="15">
        <v>3</v>
      </c>
      <c r="H92" s="16">
        <f t="shared" si="19"/>
        <v>2.6999999999999993</v>
      </c>
      <c r="I92" s="19">
        <f t="shared" si="11"/>
        <v>-18.437499999999996</v>
      </c>
      <c r="J92" s="7"/>
      <c r="K92" s="50">
        <f t="shared" si="15"/>
        <v>-18.4375</v>
      </c>
      <c r="L92" s="60">
        <f t="shared" si="12"/>
        <v>-26.567500000000003</v>
      </c>
      <c r="M92" s="60"/>
      <c r="N92" s="121">
        <f t="shared" si="13"/>
        <v>1.9</v>
      </c>
      <c r="O92" s="9">
        <f t="shared" si="14"/>
        <v>-1</v>
      </c>
      <c r="P92" s="9">
        <f t="shared" si="16"/>
        <v>0.89999999999999991</v>
      </c>
      <c r="Q92" s="122">
        <f t="shared" si="17"/>
        <v>0.89999999999999991</v>
      </c>
      <c r="R92" s="8"/>
      <c r="S92" s="9"/>
      <c r="T92" s="9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</row>
    <row r="93" spans="1:1009" s="26" customFormat="1" ht="24" thickBot="1" x14ac:dyDescent="0.3">
      <c r="A93" s="221">
        <v>44161</v>
      </c>
      <c r="B93" s="224"/>
      <c r="C93" s="224"/>
      <c r="D93" s="224"/>
      <c r="E93" s="224"/>
      <c r="F93" s="224"/>
      <c r="G93" s="224"/>
      <c r="H93" s="225" t="str">
        <f>IF(OR(F93="",G93=""),"",IF(F93="1st",G93*D93,-G93))</f>
        <v/>
      </c>
      <c r="I93" s="19">
        <f t="shared" si="11"/>
        <v>-18.437499999999996</v>
      </c>
      <c r="J93" s="7"/>
      <c r="K93" s="50">
        <f t="shared" si="15"/>
        <v>-18.4375</v>
      </c>
      <c r="L93" s="60">
        <f t="shared" si="12"/>
        <v>-26.567500000000003</v>
      </c>
      <c r="M93" s="60"/>
      <c r="N93" s="121" t="str">
        <f t="shared" si="13"/>
        <v/>
      </c>
      <c r="O93" s="9" t="str">
        <f t="shared" si="14"/>
        <v/>
      </c>
      <c r="P93" s="9" t="str">
        <f t="shared" si="16"/>
        <v/>
      </c>
      <c r="Q93" s="122" t="str">
        <f t="shared" si="17"/>
        <v/>
      </c>
      <c r="R93" s="8"/>
      <c r="S93" s="9"/>
      <c r="T93" s="9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</row>
    <row r="94" spans="1:1009" s="26" customFormat="1" ht="18.75" x14ac:dyDescent="0.3">
      <c r="A94" s="10" t="s">
        <v>130</v>
      </c>
      <c r="B94" s="11" t="s">
        <v>55</v>
      </c>
      <c r="C94" s="12">
        <v>9</v>
      </c>
      <c r="D94" s="13">
        <v>2.92</v>
      </c>
      <c r="E94" s="14">
        <v>1.77</v>
      </c>
      <c r="F94" s="46" t="s">
        <v>21</v>
      </c>
      <c r="G94" s="15">
        <v>1</v>
      </c>
      <c r="H94" s="16">
        <f>IF(OR(F94="",G94=""),"",IF(F94="1st",G94*D94-G94,-G94))</f>
        <v>-1</v>
      </c>
      <c r="I94" s="19">
        <f t="shared" si="11"/>
        <v>-19.437499999999996</v>
      </c>
      <c r="J94" s="18">
        <f>SUM(H94:H98)</f>
        <v>-9.5</v>
      </c>
      <c r="K94" s="50">
        <f t="shared" si="15"/>
        <v>-27.9375</v>
      </c>
      <c r="L94" s="60">
        <f t="shared" si="12"/>
        <v>-26.567500000000003</v>
      </c>
      <c r="M94" s="60"/>
      <c r="N94" s="121">
        <f t="shared" si="13"/>
        <v>2.92</v>
      </c>
      <c r="O94" s="9">
        <f t="shared" si="14"/>
        <v>-1</v>
      </c>
      <c r="P94" s="9">
        <f t="shared" si="16"/>
        <v>-1</v>
      </c>
      <c r="Q94" s="122">
        <f t="shared" si="17"/>
        <v>-1</v>
      </c>
      <c r="R94" s="8"/>
      <c r="S94" s="9"/>
      <c r="T94" s="9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  <c r="ALO94" s="8"/>
      <c r="ALP94" s="8"/>
      <c r="ALQ94" s="8"/>
      <c r="ALR94" s="8"/>
      <c r="ALS94" s="8"/>
      <c r="ALT94" s="8"/>
      <c r="ALU94" s="8"/>
    </row>
    <row r="95" spans="1:1009" s="26" customFormat="1" ht="18.75" x14ac:dyDescent="0.3">
      <c r="A95" s="10" t="s">
        <v>131</v>
      </c>
      <c r="B95" s="11" t="s">
        <v>55</v>
      </c>
      <c r="C95" s="12">
        <v>10</v>
      </c>
      <c r="D95" s="13">
        <v>8.07</v>
      </c>
      <c r="E95" s="14">
        <v>2.4</v>
      </c>
      <c r="F95" s="46" t="s">
        <v>16</v>
      </c>
      <c r="G95" s="15">
        <v>1</v>
      </c>
      <c r="H95" s="16">
        <f>IF(OR(F95="",G95=""),"",IF(F95="1st",G95*D95-G95,-G95))</f>
        <v>-1</v>
      </c>
      <c r="I95" s="19">
        <f t="shared" si="11"/>
        <v>-20.437499999999996</v>
      </c>
      <c r="J95" s="7"/>
      <c r="K95" s="50">
        <f t="shared" si="15"/>
        <v>-27.9375</v>
      </c>
      <c r="L95" s="60">
        <f t="shared" si="12"/>
        <v>-26.567500000000003</v>
      </c>
      <c r="M95" s="60"/>
      <c r="N95" s="121">
        <f t="shared" si="13"/>
        <v>0</v>
      </c>
      <c r="O95" s="9">
        <f t="shared" si="14"/>
        <v>0</v>
      </c>
      <c r="P95" s="9">
        <f t="shared" si="16"/>
        <v>0</v>
      </c>
      <c r="Q95" s="122" t="str">
        <f t="shared" si="17"/>
        <v/>
      </c>
      <c r="R95" s="8"/>
      <c r="S95" s="9"/>
      <c r="T95" s="9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8"/>
      <c r="ALU95" s="8"/>
    </row>
    <row r="96" spans="1:1009" s="26" customFormat="1" ht="18.75" x14ac:dyDescent="0.3">
      <c r="A96" s="10" t="s">
        <v>132</v>
      </c>
      <c r="B96" s="11" t="s">
        <v>133</v>
      </c>
      <c r="C96" s="12">
        <v>9</v>
      </c>
      <c r="D96" s="13">
        <v>2.99</v>
      </c>
      <c r="E96" s="14">
        <v>1.75</v>
      </c>
      <c r="F96" s="46" t="s">
        <v>26</v>
      </c>
      <c r="G96" s="15">
        <v>1.5</v>
      </c>
      <c r="H96" s="16">
        <f>IF(OR(F96="",G96=""),"",IF(F96="1st",G96*D96-G96,-G96))</f>
        <v>-1.5</v>
      </c>
      <c r="I96" s="19">
        <f t="shared" si="11"/>
        <v>-21.937499999999996</v>
      </c>
      <c r="J96" s="7"/>
      <c r="K96" s="50">
        <f t="shared" si="15"/>
        <v>-27.9375</v>
      </c>
      <c r="L96" s="60">
        <f t="shared" ref="L96:L110" si="20">$K$111</f>
        <v>-26.567500000000003</v>
      </c>
      <c r="M96" s="60"/>
      <c r="N96" s="121">
        <f t="shared" si="13"/>
        <v>2.99</v>
      </c>
      <c r="O96" s="9">
        <f t="shared" si="14"/>
        <v>-1</v>
      </c>
      <c r="P96" s="9">
        <f t="shared" si="16"/>
        <v>-1</v>
      </c>
      <c r="Q96" s="122">
        <f t="shared" si="17"/>
        <v>-1</v>
      </c>
      <c r="R96" s="8"/>
      <c r="S96" s="9"/>
      <c r="T96" s="9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</row>
    <row r="97" spans="1:1009" s="26" customFormat="1" ht="18.75" x14ac:dyDescent="0.3">
      <c r="A97" s="10" t="s">
        <v>134</v>
      </c>
      <c r="B97" s="11" t="s">
        <v>38</v>
      </c>
      <c r="C97" s="12">
        <v>7</v>
      </c>
      <c r="D97" s="13">
        <v>2.2000000000000002</v>
      </c>
      <c r="E97" s="14">
        <v>1.32</v>
      </c>
      <c r="F97" s="46" t="s">
        <v>34</v>
      </c>
      <c r="G97" s="15">
        <v>4</v>
      </c>
      <c r="H97" s="16">
        <f>IF(OR(F97="",G97=""),"",IF(F97="1st",G97*D97-G97,-G97))</f>
        <v>-4</v>
      </c>
      <c r="I97" s="19">
        <f t="shared" si="11"/>
        <v>-25.937499999999996</v>
      </c>
      <c r="J97" s="7"/>
      <c r="K97" s="50">
        <f t="shared" si="15"/>
        <v>-27.9375</v>
      </c>
      <c r="L97" s="60">
        <f t="shared" si="20"/>
        <v>-26.567500000000003</v>
      </c>
      <c r="M97" s="60"/>
      <c r="N97" s="121">
        <f t="shared" si="13"/>
        <v>2.2000000000000002</v>
      </c>
      <c r="O97" s="9">
        <f t="shared" si="14"/>
        <v>-1</v>
      </c>
      <c r="P97" s="9">
        <f t="shared" si="16"/>
        <v>-1</v>
      </c>
      <c r="Q97" s="122">
        <f t="shared" si="17"/>
        <v>-1</v>
      </c>
      <c r="R97" s="8"/>
      <c r="S97" s="9"/>
      <c r="T97" s="9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  <c r="ALO97" s="8"/>
      <c r="ALP97" s="8"/>
      <c r="ALQ97" s="8"/>
      <c r="ALR97" s="8"/>
      <c r="ALS97" s="8"/>
      <c r="ALT97" s="8"/>
      <c r="ALU97" s="8"/>
    </row>
    <row r="98" spans="1:1009" s="26" customFormat="1" ht="19.5" thickBot="1" x14ac:dyDescent="0.35">
      <c r="A98" s="10" t="s">
        <v>135</v>
      </c>
      <c r="B98" s="11" t="s">
        <v>38</v>
      </c>
      <c r="C98" s="12">
        <v>10</v>
      </c>
      <c r="D98" s="13">
        <v>2.74</v>
      </c>
      <c r="E98" s="14">
        <v>1.67</v>
      </c>
      <c r="F98" s="46" t="s">
        <v>16</v>
      </c>
      <c r="G98" s="15">
        <v>2</v>
      </c>
      <c r="H98" s="16">
        <f>IF(OR(F98="",G98=""),"",IF(F98="1st",G98*D98-G98,-G98))</f>
        <v>-2</v>
      </c>
      <c r="I98" s="19">
        <f t="shared" si="11"/>
        <v>-27.937499999999996</v>
      </c>
      <c r="J98" s="7"/>
      <c r="K98" s="50">
        <f t="shared" si="15"/>
        <v>-27.9375</v>
      </c>
      <c r="L98" s="60">
        <f t="shared" si="20"/>
        <v>-26.567500000000003</v>
      </c>
      <c r="M98" s="60"/>
      <c r="N98" s="121">
        <f t="shared" si="13"/>
        <v>2.74</v>
      </c>
      <c r="O98" s="9">
        <f t="shared" si="14"/>
        <v>-1</v>
      </c>
      <c r="P98" s="9">
        <f t="shared" si="16"/>
        <v>-1</v>
      </c>
      <c r="Q98" s="122">
        <f t="shared" si="17"/>
        <v>-1</v>
      </c>
      <c r="R98" s="8"/>
      <c r="S98" s="9"/>
      <c r="T98" s="9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8"/>
      <c r="ALU98" s="8"/>
    </row>
    <row r="99" spans="1:1009" s="26" customFormat="1" ht="24" thickBot="1" x14ac:dyDescent="0.3">
      <c r="A99" s="221">
        <v>44162</v>
      </c>
      <c r="B99" s="224"/>
      <c r="C99" s="224"/>
      <c r="D99" s="224"/>
      <c r="E99" s="224"/>
      <c r="F99" s="224"/>
      <c r="G99" s="224"/>
      <c r="H99" s="225" t="str">
        <f>IF(OR(F99="",G99=""),"",IF(F99="1st",G99*D99,-G99))</f>
        <v/>
      </c>
      <c r="I99" s="19">
        <f t="shared" si="11"/>
        <v>-27.937499999999996</v>
      </c>
      <c r="J99" s="7"/>
      <c r="K99" s="50">
        <f t="shared" si="15"/>
        <v>-27.9375</v>
      </c>
      <c r="L99" s="60">
        <f t="shared" si="20"/>
        <v>-26.567500000000003</v>
      </c>
      <c r="M99" s="60"/>
      <c r="N99" s="121" t="str">
        <f t="shared" si="13"/>
        <v/>
      </c>
      <c r="O99" s="9" t="str">
        <f t="shared" si="14"/>
        <v/>
      </c>
      <c r="P99" s="9" t="str">
        <f t="shared" si="16"/>
        <v/>
      </c>
      <c r="Q99" s="122" t="str">
        <f t="shared" si="17"/>
        <v/>
      </c>
      <c r="R99" s="8"/>
      <c r="S99" s="9"/>
      <c r="T99" s="9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8"/>
      <c r="ALU99" s="8"/>
    </row>
    <row r="100" spans="1:1009" s="26" customFormat="1" ht="18.75" x14ac:dyDescent="0.3">
      <c r="A100" s="10" t="s">
        <v>136</v>
      </c>
      <c r="B100" s="11" t="s">
        <v>127</v>
      </c>
      <c r="C100" s="12">
        <v>7</v>
      </c>
      <c r="D100" s="13">
        <v>2.72</v>
      </c>
      <c r="E100" s="14">
        <v>1.47</v>
      </c>
      <c r="F100" s="46" t="s">
        <v>24</v>
      </c>
      <c r="G100" s="15">
        <v>2</v>
      </c>
      <c r="H100" s="16">
        <f>IF(OR(F100="",G100=""),"",IF(F100="1st",G100*D100-G100,-G100))</f>
        <v>3.4400000000000004</v>
      </c>
      <c r="I100" s="19">
        <f t="shared" si="11"/>
        <v>-24.497499999999995</v>
      </c>
      <c r="J100" s="18">
        <f>SUM(H100:H103)</f>
        <v>1.5900000000000003</v>
      </c>
      <c r="K100" s="50">
        <f t="shared" si="15"/>
        <v>-26.3475</v>
      </c>
      <c r="L100" s="60">
        <f t="shared" si="20"/>
        <v>-26.567500000000003</v>
      </c>
      <c r="M100" s="60"/>
      <c r="N100" s="121">
        <f t="shared" si="13"/>
        <v>2.72</v>
      </c>
      <c r="O100" s="9">
        <f t="shared" si="14"/>
        <v>-1</v>
      </c>
      <c r="P100" s="9">
        <f t="shared" si="16"/>
        <v>1.7200000000000002</v>
      </c>
      <c r="Q100" s="122">
        <f t="shared" si="17"/>
        <v>1.7200000000000002</v>
      </c>
      <c r="R100" s="8"/>
      <c r="S100" s="9"/>
      <c r="T100" s="9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8"/>
      <c r="ALU100" s="8"/>
    </row>
    <row r="101" spans="1:1009" s="26" customFormat="1" ht="18.75" x14ac:dyDescent="0.3">
      <c r="A101" s="10" t="s">
        <v>137</v>
      </c>
      <c r="B101" s="11" t="s">
        <v>127</v>
      </c>
      <c r="C101" s="12">
        <v>6</v>
      </c>
      <c r="D101" s="13">
        <v>1.1499999999999999</v>
      </c>
      <c r="E101" s="14">
        <v>1.1499999999999999</v>
      </c>
      <c r="F101" s="46" t="s">
        <v>24</v>
      </c>
      <c r="G101" s="15">
        <v>1</v>
      </c>
      <c r="H101" s="16">
        <f>IF(OR(F101="",G101=""),"",IF(F101="1st",G101*D101-G101,-G101))</f>
        <v>0.14999999999999991</v>
      </c>
      <c r="I101" s="19">
        <f t="shared" si="11"/>
        <v>-24.347499999999997</v>
      </c>
      <c r="J101" s="7"/>
      <c r="K101" s="50">
        <f t="shared" si="15"/>
        <v>-26.3475</v>
      </c>
      <c r="L101" s="60">
        <f t="shared" si="20"/>
        <v>-26.567500000000003</v>
      </c>
      <c r="M101" s="60"/>
      <c r="N101" s="121">
        <f t="shared" si="13"/>
        <v>1.1499999999999999</v>
      </c>
      <c r="O101" s="9">
        <f t="shared" si="14"/>
        <v>-1</v>
      </c>
      <c r="P101" s="9">
        <f t="shared" si="16"/>
        <v>0.14999999999999991</v>
      </c>
      <c r="Q101" s="122">
        <f t="shared" si="17"/>
        <v>0.14999999999999991</v>
      </c>
      <c r="R101" s="8"/>
      <c r="S101" s="9"/>
      <c r="T101" s="9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</row>
    <row r="102" spans="1:1009" s="26" customFormat="1" ht="18.75" x14ac:dyDescent="0.3">
      <c r="A102" s="10" t="s">
        <v>138</v>
      </c>
      <c r="B102" s="11" t="s">
        <v>127</v>
      </c>
      <c r="C102" s="12">
        <v>9</v>
      </c>
      <c r="D102" s="13">
        <v>1.66</v>
      </c>
      <c r="E102" s="14">
        <v>1.2</v>
      </c>
      <c r="F102" s="46" t="s">
        <v>21</v>
      </c>
      <c r="G102" s="15">
        <v>1</v>
      </c>
      <c r="H102" s="16">
        <f>IF(OR(F102="",G102=""),"",IF(F102="1st",G102*D102-G102,-G102))</f>
        <v>-1</v>
      </c>
      <c r="I102" s="19">
        <f t="shared" si="11"/>
        <v>-25.347499999999997</v>
      </c>
      <c r="J102" s="7"/>
      <c r="K102" s="50">
        <f t="shared" si="15"/>
        <v>-26.3475</v>
      </c>
      <c r="L102" s="60">
        <f t="shared" si="20"/>
        <v>-26.567500000000003</v>
      </c>
      <c r="M102" s="60"/>
      <c r="N102" s="121">
        <f t="shared" si="13"/>
        <v>1.66</v>
      </c>
      <c r="O102" s="9">
        <f t="shared" si="14"/>
        <v>-1</v>
      </c>
      <c r="P102" s="9">
        <f t="shared" si="16"/>
        <v>-1</v>
      </c>
      <c r="Q102" s="122">
        <f t="shared" si="17"/>
        <v>-1</v>
      </c>
      <c r="R102" s="8"/>
      <c r="S102" s="9"/>
      <c r="T102" s="9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  <c r="ALO102" s="8"/>
      <c r="ALP102" s="8"/>
      <c r="ALQ102" s="8"/>
      <c r="ALR102" s="8"/>
      <c r="ALS102" s="8"/>
      <c r="ALT102" s="8"/>
      <c r="ALU102" s="8"/>
    </row>
    <row r="103" spans="1:1009" s="26" customFormat="1" ht="19.5" thickBot="1" x14ac:dyDescent="0.35">
      <c r="A103" s="10" t="s">
        <v>139</v>
      </c>
      <c r="B103" s="11" t="s">
        <v>66</v>
      </c>
      <c r="C103" s="12">
        <v>4</v>
      </c>
      <c r="D103" s="13">
        <v>2.04</v>
      </c>
      <c r="E103" s="14">
        <v>1.39</v>
      </c>
      <c r="F103" s="46" t="s">
        <v>26</v>
      </c>
      <c r="G103" s="15">
        <v>1</v>
      </c>
      <c r="H103" s="16">
        <f>IF(OR(F103="",G103=""),"",IF(F103="1st",G103*D103-G103,-G103))</f>
        <v>-1</v>
      </c>
      <c r="I103" s="19">
        <f t="shared" si="11"/>
        <v>-26.347499999999997</v>
      </c>
      <c r="J103" s="7"/>
      <c r="K103" s="50">
        <f t="shared" si="15"/>
        <v>-26.3475</v>
      </c>
      <c r="L103" s="60">
        <f t="shared" si="20"/>
        <v>-26.567500000000003</v>
      </c>
      <c r="M103" s="60"/>
      <c r="N103" s="121">
        <f t="shared" si="13"/>
        <v>2.04</v>
      </c>
      <c r="O103" s="9">
        <f t="shared" si="14"/>
        <v>-1</v>
      </c>
      <c r="P103" s="9">
        <f t="shared" si="16"/>
        <v>-1</v>
      </c>
      <c r="Q103" s="122">
        <f t="shared" si="17"/>
        <v>-1</v>
      </c>
      <c r="R103" s="8"/>
      <c r="S103" s="9"/>
      <c r="T103" s="9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</row>
    <row r="104" spans="1:1009" s="26" customFormat="1" ht="24" thickBot="1" x14ac:dyDescent="0.3">
      <c r="A104" s="221">
        <v>44164</v>
      </c>
      <c r="B104" s="222"/>
      <c r="C104" s="222"/>
      <c r="D104" s="222"/>
      <c r="E104" s="222"/>
      <c r="F104" s="222"/>
      <c r="G104" s="222"/>
      <c r="H104" s="223" t="str">
        <f>IF(OR(F104="",G104=""),"",IF(F104="1st",G104*D104,-G104))</f>
        <v/>
      </c>
      <c r="I104" s="19">
        <f t="shared" si="11"/>
        <v>-26.347499999999997</v>
      </c>
      <c r="J104" s="7"/>
      <c r="K104" s="50">
        <f t="shared" si="15"/>
        <v>-26.3475</v>
      </c>
      <c r="L104" s="60">
        <f t="shared" si="20"/>
        <v>-26.567500000000003</v>
      </c>
      <c r="M104" s="60"/>
      <c r="N104" s="121" t="str">
        <f t="shared" si="13"/>
        <v/>
      </c>
      <c r="O104" s="9" t="str">
        <f t="shared" si="14"/>
        <v/>
      </c>
      <c r="P104" s="9" t="str">
        <f t="shared" si="16"/>
        <v/>
      </c>
      <c r="Q104" s="122" t="str">
        <f t="shared" si="17"/>
        <v/>
      </c>
      <c r="R104" s="8"/>
      <c r="S104" s="9"/>
      <c r="T104" s="9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</row>
    <row r="105" spans="1:1009" s="26" customFormat="1" ht="18.75" x14ac:dyDescent="0.3">
      <c r="A105" s="10" t="s">
        <v>140</v>
      </c>
      <c r="B105" s="11" t="s">
        <v>91</v>
      </c>
      <c r="C105" s="12">
        <v>7</v>
      </c>
      <c r="D105" s="13">
        <v>8.9700000000000006</v>
      </c>
      <c r="E105" s="14">
        <v>3.15</v>
      </c>
      <c r="F105" s="46" t="s">
        <v>34</v>
      </c>
      <c r="G105" s="15">
        <v>1.5</v>
      </c>
      <c r="H105" s="16">
        <f>IF(OR(F105="",G105=""),"",IF(F105="1st",G105*D105-G105,-G105))</f>
        <v>-1.5</v>
      </c>
      <c r="I105" s="19">
        <f t="shared" si="11"/>
        <v>-27.847499999999997</v>
      </c>
      <c r="J105" s="18">
        <f>SUM(H105:H106)</f>
        <v>2.0999999999999996</v>
      </c>
      <c r="K105" s="50">
        <f t="shared" si="15"/>
        <v>-24.247500000000002</v>
      </c>
      <c r="L105" s="60">
        <f t="shared" si="20"/>
        <v>-26.567500000000003</v>
      </c>
      <c r="M105" s="60"/>
      <c r="N105" s="121">
        <f t="shared" si="13"/>
        <v>0</v>
      </c>
      <c r="O105" s="9">
        <f t="shared" si="14"/>
        <v>0</v>
      </c>
      <c r="P105" s="9">
        <f t="shared" si="16"/>
        <v>0</v>
      </c>
      <c r="Q105" s="122" t="str">
        <f t="shared" si="17"/>
        <v/>
      </c>
      <c r="R105" s="8"/>
      <c r="S105" s="9"/>
      <c r="T105" s="9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  <c r="ALO105" s="8"/>
      <c r="ALP105" s="8"/>
      <c r="ALQ105" s="8"/>
      <c r="ALR105" s="8"/>
      <c r="ALS105" s="8"/>
      <c r="ALT105" s="8"/>
      <c r="ALU105" s="8"/>
    </row>
    <row r="106" spans="1:1009" s="26" customFormat="1" ht="19.5" thickBot="1" x14ac:dyDescent="0.35">
      <c r="A106" s="10" t="s">
        <v>141</v>
      </c>
      <c r="B106" s="11" t="s">
        <v>91</v>
      </c>
      <c r="C106" s="12">
        <v>2</v>
      </c>
      <c r="D106" s="13">
        <v>2.8</v>
      </c>
      <c r="E106" s="14">
        <v>1.78</v>
      </c>
      <c r="F106" s="46" t="s">
        <v>24</v>
      </c>
      <c r="G106" s="15">
        <v>2</v>
      </c>
      <c r="H106" s="16">
        <f>IF(OR(F106="",G106=""),"",IF(F106="1st",G106*D106-G106,-G106))</f>
        <v>3.5999999999999996</v>
      </c>
      <c r="I106" s="19">
        <f t="shared" si="11"/>
        <v>-24.247499999999995</v>
      </c>
      <c r="J106" s="7"/>
      <c r="K106" s="50">
        <f t="shared" si="15"/>
        <v>-24.247500000000002</v>
      </c>
      <c r="L106" s="60">
        <f t="shared" si="20"/>
        <v>-26.567500000000003</v>
      </c>
      <c r="M106" s="60"/>
      <c r="N106" s="121">
        <f t="shared" si="13"/>
        <v>2.8</v>
      </c>
      <c r="O106" s="9">
        <f t="shared" si="14"/>
        <v>-1</v>
      </c>
      <c r="P106" s="9">
        <f t="shared" si="16"/>
        <v>1.7999999999999998</v>
      </c>
      <c r="Q106" s="122">
        <f t="shared" si="17"/>
        <v>1.7999999999999998</v>
      </c>
      <c r="R106" s="8"/>
      <c r="S106" s="9"/>
      <c r="T106" s="9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  <c r="ALO106" s="8"/>
      <c r="ALP106" s="8"/>
      <c r="ALQ106" s="8"/>
      <c r="ALR106" s="8"/>
      <c r="ALS106" s="8"/>
      <c r="ALT106" s="8"/>
      <c r="ALU106" s="8"/>
    </row>
    <row r="107" spans="1:1009" s="26" customFormat="1" ht="24" thickBot="1" x14ac:dyDescent="0.3">
      <c r="A107" s="221">
        <v>44165</v>
      </c>
      <c r="B107" s="224"/>
      <c r="C107" s="224"/>
      <c r="D107" s="224"/>
      <c r="E107" s="224"/>
      <c r="F107" s="224"/>
      <c r="G107" s="224"/>
      <c r="H107" s="225" t="str">
        <f>IF(OR(F107="",G107=""),"",IF(F107="1st",G107*D107,-G107))</f>
        <v/>
      </c>
      <c r="I107" s="19">
        <f t="shared" si="11"/>
        <v>-24.247499999999995</v>
      </c>
      <c r="J107" s="7"/>
      <c r="K107" s="50">
        <f t="shared" si="15"/>
        <v>-24.247500000000002</v>
      </c>
      <c r="L107" s="60">
        <f t="shared" si="20"/>
        <v>-26.567500000000003</v>
      </c>
      <c r="M107" s="60"/>
      <c r="N107" s="121" t="str">
        <f t="shared" si="13"/>
        <v/>
      </c>
      <c r="O107" s="9" t="str">
        <f t="shared" si="14"/>
        <v/>
      </c>
      <c r="P107" s="9" t="str">
        <f t="shared" si="16"/>
        <v/>
      </c>
      <c r="Q107" s="122" t="str">
        <f t="shared" si="17"/>
        <v/>
      </c>
      <c r="R107" s="8"/>
      <c r="S107" s="9"/>
      <c r="T107" s="9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  <c r="ALO107" s="8"/>
      <c r="ALP107" s="8"/>
      <c r="ALQ107" s="8"/>
      <c r="ALR107" s="8"/>
      <c r="ALS107" s="8"/>
      <c r="ALT107" s="8"/>
      <c r="ALU107" s="8"/>
    </row>
    <row r="108" spans="1:1009" s="26" customFormat="1" ht="18.75" x14ac:dyDescent="0.3">
      <c r="A108" s="10" t="s">
        <v>121</v>
      </c>
      <c r="B108" s="11" t="s">
        <v>38</v>
      </c>
      <c r="C108" s="12">
        <v>3</v>
      </c>
      <c r="D108" s="27">
        <v>2.78</v>
      </c>
      <c r="E108" s="28">
        <v>1.6</v>
      </c>
      <c r="F108" s="46" t="s">
        <v>26</v>
      </c>
      <c r="G108" s="15">
        <v>1.5</v>
      </c>
      <c r="H108" s="16">
        <f t="shared" ref="H108:H114" si="21">IF(OR(F108="",G108=""),"",IF(F108="1st",G108*D108-G108,-G108))</f>
        <v>-1.5</v>
      </c>
      <c r="I108" s="19">
        <f t="shared" si="11"/>
        <v>-25.747499999999995</v>
      </c>
      <c r="J108" s="18">
        <f>SUM(H108:H111)</f>
        <v>-2.3200000000000003</v>
      </c>
      <c r="K108" s="50">
        <f t="shared" si="15"/>
        <v>-26.567500000000003</v>
      </c>
      <c r="L108" s="60">
        <f t="shared" si="20"/>
        <v>-26.567500000000003</v>
      </c>
      <c r="M108" s="60"/>
      <c r="N108" s="121">
        <f t="shared" si="13"/>
        <v>2.78</v>
      </c>
      <c r="O108" s="9">
        <f t="shared" si="14"/>
        <v>-1</v>
      </c>
      <c r="P108" s="9">
        <f t="shared" si="16"/>
        <v>-1</v>
      </c>
      <c r="Q108" s="122">
        <f t="shared" si="17"/>
        <v>-1</v>
      </c>
      <c r="R108" s="8"/>
      <c r="S108" s="9"/>
      <c r="T108" s="9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  <c r="ALO108" s="8"/>
      <c r="ALP108" s="8"/>
      <c r="ALQ108" s="8"/>
      <c r="ALR108" s="8"/>
      <c r="ALS108" s="8"/>
      <c r="ALT108" s="8"/>
      <c r="ALU108" s="8"/>
    </row>
    <row r="109" spans="1:1009" s="26" customFormat="1" ht="18.75" x14ac:dyDescent="0.3">
      <c r="A109" s="10" t="s">
        <v>142</v>
      </c>
      <c r="B109" s="11" t="s">
        <v>38</v>
      </c>
      <c r="C109" s="12">
        <v>10</v>
      </c>
      <c r="D109" s="13">
        <v>6.31</v>
      </c>
      <c r="E109" s="14">
        <v>2.71</v>
      </c>
      <c r="F109" s="46" t="s">
        <v>21</v>
      </c>
      <c r="G109" s="15">
        <v>2</v>
      </c>
      <c r="H109" s="16">
        <f t="shared" si="21"/>
        <v>-2</v>
      </c>
      <c r="I109" s="19">
        <f t="shared" si="11"/>
        <v>-27.747499999999995</v>
      </c>
      <c r="J109" s="7"/>
      <c r="K109" s="50">
        <f t="shared" si="15"/>
        <v>-26.567500000000003</v>
      </c>
      <c r="L109" s="60">
        <f t="shared" si="20"/>
        <v>-26.567500000000003</v>
      </c>
      <c r="M109" s="60"/>
      <c r="N109" s="121">
        <f t="shared" si="13"/>
        <v>6.31</v>
      </c>
      <c r="O109" s="9">
        <f t="shared" si="14"/>
        <v>-1</v>
      </c>
      <c r="P109" s="9">
        <f t="shared" si="16"/>
        <v>-1</v>
      </c>
      <c r="Q109" s="122">
        <f t="shared" si="17"/>
        <v>-1</v>
      </c>
      <c r="R109" s="8"/>
      <c r="S109" s="9"/>
      <c r="T109" s="9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  <c r="ALO109" s="8"/>
      <c r="ALP109" s="8"/>
      <c r="ALQ109" s="8"/>
      <c r="ALR109" s="8"/>
      <c r="ALS109" s="8"/>
      <c r="ALT109" s="8"/>
      <c r="ALU109" s="8"/>
    </row>
    <row r="110" spans="1:1009" s="26" customFormat="1" ht="18.75" x14ac:dyDescent="0.3">
      <c r="A110" s="10" t="s">
        <v>100</v>
      </c>
      <c r="B110" s="11" t="s">
        <v>55</v>
      </c>
      <c r="C110" s="12">
        <v>6</v>
      </c>
      <c r="D110" s="13">
        <v>2.34</v>
      </c>
      <c r="E110" s="14">
        <v>1.28</v>
      </c>
      <c r="F110" s="46" t="s">
        <v>24</v>
      </c>
      <c r="G110" s="15">
        <v>2</v>
      </c>
      <c r="H110" s="16">
        <f t="shared" si="21"/>
        <v>2.6799999999999997</v>
      </c>
      <c r="I110" s="19">
        <f t="shared" si="11"/>
        <v>-25.067499999999995</v>
      </c>
      <c r="J110" s="7"/>
      <c r="K110" s="50">
        <f t="shared" si="15"/>
        <v>-26.567500000000003</v>
      </c>
      <c r="L110" s="60">
        <f t="shared" si="20"/>
        <v>-26.567500000000003</v>
      </c>
      <c r="M110" s="60"/>
      <c r="N110" s="121">
        <f t="shared" si="13"/>
        <v>2.34</v>
      </c>
      <c r="O110" s="9">
        <f t="shared" si="14"/>
        <v>-1</v>
      </c>
      <c r="P110" s="9">
        <f t="shared" si="16"/>
        <v>1.3399999999999999</v>
      </c>
      <c r="Q110" s="122">
        <f t="shared" si="17"/>
        <v>1.3399999999999999</v>
      </c>
      <c r="R110" s="8"/>
      <c r="S110" s="9"/>
      <c r="T110" s="9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  <c r="ALO110" s="8"/>
      <c r="ALP110" s="8"/>
      <c r="ALQ110" s="8"/>
      <c r="ALR110" s="8"/>
      <c r="ALS110" s="8"/>
      <c r="ALT110" s="8"/>
      <c r="ALU110" s="8"/>
    </row>
    <row r="111" spans="1:1009" s="26" customFormat="1" ht="19.5" thickBot="1" x14ac:dyDescent="0.35">
      <c r="A111" s="10" t="s">
        <v>143</v>
      </c>
      <c r="B111" s="11" t="s">
        <v>55</v>
      </c>
      <c r="C111" s="12">
        <v>9</v>
      </c>
      <c r="D111" s="13">
        <v>2.6</v>
      </c>
      <c r="E111" s="14">
        <v>1.42</v>
      </c>
      <c r="F111" s="46" t="s">
        <v>16</v>
      </c>
      <c r="G111" s="15">
        <v>1.5</v>
      </c>
      <c r="H111" s="16">
        <f t="shared" si="21"/>
        <v>-1.5</v>
      </c>
      <c r="I111" s="19">
        <f t="shared" si="11"/>
        <v>-26.567499999999995</v>
      </c>
      <c r="J111" s="7"/>
      <c r="K111" s="50">
        <f t="shared" si="15"/>
        <v>-26.567500000000003</v>
      </c>
      <c r="L111" s="60">
        <f>$K$111</f>
        <v>-26.567500000000003</v>
      </c>
      <c r="M111" s="60"/>
      <c r="N111" s="121">
        <f t="shared" si="13"/>
        <v>2.6</v>
      </c>
      <c r="O111" s="9">
        <f t="shared" si="14"/>
        <v>-1</v>
      </c>
      <c r="P111" s="9">
        <f t="shared" si="16"/>
        <v>-1</v>
      </c>
      <c r="Q111" s="122">
        <f t="shared" si="17"/>
        <v>-1</v>
      </c>
      <c r="R111" s="8"/>
      <c r="S111" s="9"/>
      <c r="T111" s="9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8"/>
      <c r="ALU111" s="8"/>
    </row>
    <row r="112" spans="1:1009" s="26" customFormat="1" ht="24" thickBot="1" x14ac:dyDescent="0.3">
      <c r="A112" s="221">
        <v>44166</v>
      </c>
      <c r="B112" s="224"/>
      <c r="C112" s="224"/>
      <c r="D112" s="224"/>
      <c r="E112" s="224"/>
      <c r="F112" s="224"/>
      <c r="G112" s="224"/>
      <c r="H112" s="225" t="str">
        <f>IF(OR(F112="",G112=""),"",IF(F112="1st",G112*D112,-G112))</f>
        <v/>
      </c>
      <c r="I112" s="19">
        <f t="shared" si="11"/>
        <v>-26.567499999999995</v>
      </c>
      <c r="J112" s="7"/>
      <c r="K112" s="50">
        <f t="shared" si="15"/>
        <v>-26.567500000000003</v>
      </c>
      <c r="L112" s="60">
        <f>$K$111</f>
        <v>-26.567500000000003</v>
      </c>
      <c r="M112" s="60"/>
      <c r="N112" s="121" t="str">
        <f t="shared" si="13"/>
        <v/>
      </c>
      <c r="O112" s="9" t="str">
        <f t="shared" si="14"/>
        <v/>
      </c>
      <c r="P112" s="9" t="str">
        <f t="shared" si="16"/>
        <v/>
      </c>
      <c r="Q112" s="122" t="str">
        <f t="shared" si="17"/>
        <v/>
      </c>
      <c r="R112" s="8"/>
      <c r="S112" s="9"/>
      <c r="T112" s="9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  <c r="ALO112" s="8"/>
      <c r="ALP112" s="8"/>
      <c r="ALQ112" s="8"/>
      <c r="ALR112" s="8"/>
      <c r="ALS112" s="8"/>
      <c r="ALT112" s="8"/>
      <c r="ALU112" s="8"/>
    </row>
    <row r="113" spans="1:1009" s="26" customFormat="1" ht="18.75" x14ac:dyDescent="0.3">
      <c r="A113" s="10" t="s">
        <v>144</v>
      </c>
      <c r="B113" s="11" t="s">
        <v>115</v>
      </c>
      <c r="C113" s="12">
        <v>7</v>
      </c>
      <c r="D113" s="27">
        <v>2.2999999999999998</v>
      </c>
      <c r="E113" s="28">
        <v>1.49</v>
      </c>
      <c r="F113" s="46" t="s">
        <v>26</v>
      </c>
      <c r="G113" s="15">
        <v>2</v>
      </c>
      <c r="H113" s="16">
        <f t="shared" si="21"/>
        <v>-2</v>
      </c>
      <c r="I113" s="19">
        <f t="shared" si="11"/>
        <v>-28.567499999999995</v>
      </c>
      <c r="J113" s="18">
        <f>SUM(H113:H114)</f>
        <v>0.69999999999999929</v>
      </c>
      <c r="K113" s="50">
        <f t="shared" si="15"/>
        <v>-25.867500000000003</v>
      </c>
      <c r="L113" s="60">
        <f t="shared" ref="L113:L176" si="22">$K$244</f>
        <v>-28.302500000000013</v>
      </c>
      <c r="M113" s="60"/>
      <c r="N113" s="121">
        <f t="shared" si="13"/>
        <v>2.2999999999999998</v>
      </c>
      <c r="O113" s="9">
        <f t="shared" si="14"/>
        <v>-1</v>
      </c>
      <c r="P113" s="9">
        <f t="shared" si="16"/>
        <v>-1</v>
      </c>
      <c r="Q113" s="122">
        <f t="shared" si="17"/>
        <v>-1</v>
      </c>
      <c r="R113" s="8"/>
      <c r="S113" s="9"/>
      <c r="T113" s="9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8"/>
      <c r="ALU113" s="8"/>
    </row>
    <row r="114" spans="1:1009" s="26" customFormat="1" ht="19.5" thickBot="1" x14ac:dyDescent="0.35">
      <c r="A114" s="10" t="s">
        <v>145</v>
      </c>
      <c r="B114" s="11" t="s">
        <v>43</v>
      </c>
      <c r="C114" s="12">
        <v>6</v>
      </c>
      <c r="D114" s="13">
        <v>1.9</v>
      </c>
      <c r="E114" s="14">
        <v>1.42</v>
      </c>
      <c r="F114" s="46" t="s">
        <v>24</v>
      </c>
      <c r="G114" s="15">
        <v>3</v>
      </c>
      <c r="H114" s="16">
        <f t="shared" si="21"/>
        <v>2.6999999999999993</v>
      </c>
      <c r="I114" s="19">
        <f t="shared" si="11"/>
        <v>-25.867499999999996</v>
      </c>
      <c r="J114" s="7"/>
      <c r="K114" s="50">
        <f t="shared" si="15"/>
        <v>-25.867500000000003</v>
      </c>
      <c r="L114" s="60">
        <f t="shared" si="22"/>
        <v>-28.302500000000013</v>
      </c>
      <c r="M114" s="60"/>
      <c r="N114" s="121">
        <f t="shared" si="13"/>
        <v>1.9</v>
      </c>
      <c r="O114" s="9">
        <f t="shared" si="14"/>
        <v>-1</v>
      </c>
      <c r="P114" s="9">
        <f t="shared" si="16"/>
        <v>0.89999999999999991</v>
      </c>
      <c r="Q114" s="122">
        <f t="shared" si="17"/>
        <v>0.89999999999999991</v>
      </c>
      <c r="R114" s="8"/>
      <c r="S114" s="9"/>
      <c r="T114" s="9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  <c r="ALO114" s="8"/>
      <c r="ALP114" s="8"/>
      <c r="ALQ114" s="8"/>
      <c r="ALR114" s="8"/>
      <c r="ALS114" s="8"/>
      <c r="ALT114" s="8"/>
      <c r="ALU114" s="8"/>
    </row>
    <row r="115" spans="1:1009" s="26" customFormat="1" ht="24" thickBot="1" x14ac:dyDescent="0.3">
      <c r="A115" s="221">
        <v>44167</v>
      </c>
      <c r="B115" s="224"/>
      <c r="C115" s="224"/>
      <c r="D115" s="224"/>
      <c r="E115" s="224"/>
      <c r="F115" s="224"/>
      <c r="G115" s="224"/>
      <c r="H115" s="225" t="str">
        <f>IF(OR(F115="",G115=""),"",IF(F115="1st",G115*D115,-G115))</f>
        <v/>
      </c>
      <c r="I115" s="19">
        <f t="shared" si="11"/>
        <v>-25.867499999999996</v>
      </c>
      <c r="J115" s="7"/>
      <c r="K115" s="50">
        <f t="shared" si="15"/>
        <v>-25.867500000000003</v>
      </c>
      <c r="L115" s="60">
        <f t="shared" si="22"/>
        <v>-28.302500000000013</v>
      </c>
      <c r="M115" s="60"/>
      <c r="N115" s="121" t="str">
        <f t="shared" si="13"/>
        <v/>
      </c>
      <c r="O115" s="9" t="str">
        <f t="shared" si="14"/>
        <v/>
      </c>
      <c r="P115" s="9" t="str">
        <f t="shared" si="16"/>
        <v/>
      </c>
      <c r="Q115" s="122" t="str">
        <f t="shared" si="17"/>
        <v/>
      </c>
      <c r="R115" s="8"/>
      <c r="S115" s="9"/>
      <c r="T115" s="9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  <c r="ALO115" s="8"/>
      <c r="ALP115" s="8"/>
      <c r="ALQ115" s="8"/>
      <c r="ALR115" s="8"/>
      <c r="ALS115" s="8"/>
      <c r="ALT115" s="8"/>
      <c r="ALU115" s="8"/>
    </row>
    <row r="116" spans="1:1009" s="26" customFormat="1" ht="18.75" x14ac:dyDescent="0.3">
      <c r="A116" s="10" t="s">
        <v>146</v>
      </c>
      <c r="B116" s="11" t="s">
        <v>66</v>
      </c>
      <c r="C116" s="12">
        <v>5</v>
      </c>
      <c r="D116" s="13">
        <v>3.05</v>
      </c>
      <c r="E116" s="14">
        <v>1.91</v>
      </c>
      <c r="F116" s="46" t="s">
        <v>34</v>
      </c>
      <c r="G116" s="15">
        <v>2</v>
      </c>
      <c r="H116" s="16">
        <f>IF(OR(F116="",G116=""),"",IF(F116="1st",G116*D116-G116,-G116))</f>
        <v>-2</v>
      </c>
      <c r="I116" s="19">
        <f t="shared" si="11"/>
        <v>-27.867499999999996</v>
      </c>
      <c r="J116" s="18">
        <f>SUM(H116:H119)</f>
        <v>-9</v>
      </c>
      <c r="K116" s="50">
        <f t="shared" si="15"/>
        <v>-34.867500000000007</v>
      </c>
      <c r="L116" s="60">
        <f t="shared" si="22"/>
        <v>-28.302500000000013</v>
      </c>
      <c r="M116" s="60"/>
      <c r="N116" s="121">
        <f t="shared" si="13"/>
        <v>3.05</v>
      </c>
      <c r="O116" s="9">
        <f t="shared" si="14"/>
        <v>-1</v>
      </c>
      <c r="P116" s="9">
        <f t="shared" si="16"/>
        <v>-1</v>
      </c>
      <c r="Q116" s="122">
        <f t="shared" si="17"/>
        <v>-1</v>
      </c>
      <c r="R116" s="8"/>
      <c r="S116" s="9"/>
      <c r="T116" s="9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  <c r="ALO116" s="8"/>
      <c r="ALP116" s="8"/>
      <c r="ALQ116" s="8"/>
      <c r="ALR116" s="8"/>
      <c r="ALS116" s="8"/>
      <c r="ALT116" s="8"/>
      <c r="ALU116" s="8"/>
    </row>
    <row r="117" spans="1:1009" s="26" customFormat="1" ht="18.75" x14ac:dyDescent="0.3">
      <c r="A117" s="10" t="s">
        <v>147</v>
      </c>
      <c r="B117" s="11" t="s">
        <v>66</v>
      </c>
      <c r="C117" s="12">
        <v>7</v>
      </c>
      <c r="D117" s="13">
        <v>2.74</v>
      </c>
      <c r="E117" s="14">
        <v>1.8</v>
      </c>
      <c r="F117" s="46" t="s">
        <v>21</v>
      </c>
      <c r="G117" s="15">
        <v>4</v>
      </c>
      <c r="H117" s="16">
        <f>IF(OR(F117="",G117=""),"",IF(F117="1st",G117*D117-G117,-G117))</f>
        <v>-4</v>
      </c>
      <c r="I117" s="19">
        <f t="shared" si="11"/>
        <v>-31.867499999999996</v>
      </c>
      <c r="J117" s="7"/>
      <c r="K117" s="50">
        <f t="shared" si="15"/>
        <v>-34.867500000000007</v>
      </c>
      <c r="L117" s="60">
        <f t="shared" si="22"/>
        <v>-28.302500000000013</v>
      </c>
      <c r="M117" s="60"/>
      <c r="N117" s="121">
        <f t="shared" si="13"/>
        <v>2.74</v>
      </c>
      <c r="O117" s="9">
        <f t="shared" si="14"/>
        <v>-1</v>
      </c>
      <c r="P117" s="9">
        <f t="shared" si="16"/>
        <v>-1</v>
      </c>
      <c r="Q117" s="122">
        <f t="shared" si="17"/>
        <v>-1</v>
      </c>
      <c r="R117" s="8"/>
      <c r="S117" s="9"/>
      <c r="T117" s="9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  <c r="ALO117" s="8"/>
      <c r="ALP117" s="8"/>
      <c r="ALQ117" s="8"/>
      <c r="ALR117" s="8"/>
      <c r="ALS117" s="8"/>
      <c r="ALT117" s="8"/>
      <c r="ALU117" s="8"/>
    </row>
    <row r="118" spans="1:1009" s="26" customFormat="1" ht="18.75" x14ac:dyDescent="0.3">
      <c r="A118" s="10" t="s">
        <v>126</v>
      </c>
      <c r="B118" s="11" t="s">
        <v>127</v>
      </c>
      <c r="C118" s="12">
        <v>11</v>
      </c>
      <c r="D118" s="13">
        <v>3.5</v>
      </c>
      <c r="E118" s="14">
        <v>1.73</v>
      </c>
      <c r="F118" s="46" t="s">
        <v>26</v>
      </c>
      <c r="G118" s="15">
        <v>1</v>
      </c>
      <c r="H118" s="16">
        <f>IF(OR(F118="",G118=""),"",IF(F118="1st",G118*D118-G118,-G118))</f>
        <v>-1</v>
      </c>
      <c r="I118" s="19">
        <f t="shared" si="11"/>
        <v>-32.867499999999993</v>
      </c>
      <c r="J118" s="7"/>
      <c r="K118" s="50">
        <f t="shared" si="15"/>
        <v>-34.867500000000007</v>
      </c>
      <c r="L118" s="60">
        <f t="shared" si="22"/>
        <v>-28.302500000000013</v>
      </c>
      <c r="M118" s="60"/>
      <c r="N118" s="121">
        <f t="shared" si="13"/>
        <v>0</v>
      </c>
      <c r="O118" s="9">
        <f t="shared" si="14"/>
        <v>0</v>
      </c>
      <c r="P118" s="9">
        <f t="shared" si="16"/>
        <v>0</v>
      </c>
      <c r="Q118" s="122" t="str">
        <f t="shared" si="17"/>
        <v/>
      </c>
      <c r="R118" s="8"/>
      <c r="S118" s="9"/>
      <c r="T118" s="9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  <c r="ALO118" s="8"/>
      <c r="ALP118" s="8"/>
      <c r="ALQ118" s="8"/>
      <c r="ALR118" s="8"/>
      <c r="ALS118" s="8"/>
      <c r="ALT118" s="8"/>
      <c r="ALU118" s="8"/>
    </row>
    <row r="119" spans="1:1009" s="26" customFormat="1" ht="19.5" thickBot="1" x14ac:dyDescent="0.35">
      <c r="A119" s="10" t="s">
        <v>129</v>
      </c>
      <c r="B119" s="11" t="s">
        <v>30</v>
      </c>
      <c r="C119" s="12">
        <v>4</v>
      </c>
      <c r="D119" s="13">
        <v>2.1</v>
      </c>
      <c r="E119" s="14">
        <v>1.29</v>
      </c>
      <c r="F119" s="46" t="s">
        <v>148</v>
      </c>
      <c r="G119" s="15">
        <v>2</v>
      </c>
      <c r="H119" s="16">
        <f>IF(OR(F119="",G119=""),"",IF(F119="1st",G119*D119-G119,-G119))</f>
        <v>-2</v>
      </c>
      <c r="I119" s="19">
        <f t="shared" si="11"/>
        <v>-34.867499999999993</v>
      </c>
      <c r="J119" s="7"/>
      <c r="K119" s="50">
        <f t="shared" si="15"/>
        <v>-34.867500000000007</v>
      </c>
      <c r="L119" s="60">
        <f t="shared" si="22"/>
        <v>-28.302500000000013</v>
      </c>
      <c r="M119" s="60"/>
      <c r="N119" s="121">
        <f t="shared" si="13"/>
        <v>2.1</v>
      </c>
      <c r="O119" s="9">
        <f t="shared" si="14"/>
        <v>-1</v>
      </c>
      <c r="P119" s="9">
        <f t="shared" si="16"/>
        <v>-1</v>
      </c>
      <c r="Q119" s="122">
        <f t="shared" si="17"/>
        <v>-1</v>
      </c>
      <c r="R119" s="8"/>
      <c r="S119" s="9"/>
      <c r="T119" s="9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  <c r="ALO119" s="8"/>
      <c r="ALP119" s="8"/>
      <c r="ALQ119" s="8"/>
      <c r="ALR119" s="8"/>
      <c r="ALS119" s="8"/>
      <c r="ALT119" s="8"/>
      <c r="ALU119" s="8"/>
    </row>
    <row r="120" spans="1:1009" s="26" customFormat="1" ht="24" thickBot="1" x14ac:dyDescent="0.3">
      <c r="A120" s="221">
        <v>44168</v>
      </c>
      <c r="B120" s="224"/>
      <c r="C120" s="224"/>
      <c r="D120" s="224"/>
      <c r="E120" s="224"/>
      <c r="F120" s="224"/>
      <c r="G120" s="224"/>
      <c r="H120" s="225" t="str">
        <f>IF(OR(F120="",G120=""),"",IF(F120="1st",G120*D120,-G120))</f>
        <v/>
      </c>
      <c r="I120" s="19">
        <f t="shared" si="11"/>
        <v>-34.867499999999993</v>
      </c>
      <c r="J120" s="7"/>
      <c r="K120" s="50">
        <f t="shared" si="15"/>
        <v>-34.867500000000007</v>
      </c>
      <c r="L120" s="60">
        <f t="shared" si="22"/>
        <v>-28.302500000000013</v>
      </c>
      <c r="M120" s="60"/>
      <c r="N120" s="121" t="str">
        <f t="shared" si="13"/>
        <v/>
      </c>
      <c r="O120" s="9" t="str">
        <f t="shared" si="14"/>
        <v/>
      </c>
      <c r="P120" s="9" t="str">
        <f t="shared" si="16"/>
        <v/>
      </c>
      <c r="Q120" s="122" t="str">
        <f t="shared" si="17"/>
        <v/>
      </c>
      <c r="R120" s="8"/>
      <c r="S120" s="9"/>
      <c r="T120" s="9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  <c r="ALO120" s="8"/>
      <c r="ALP120" s="8"/>
      <c r="ALQ120" s="8"/>
      <c r="ALR120" s="8"/>
      <c r="ALS120" s="8"/>
      <c r="ALT120" s="8"/>
      <c r="ALU120" s="8"/>
    </row>
    <row r="121" spans="1:1009" s="26" customFormat="1" ht="18.75" x14ac:dyDescent="0.3">
      <c r="A121" s="10" t="s">
        <v>149</v>
      </c>
      <c r="B121" s="11" t="s">
        <v>38</v>
      </c>
      <c r="C121" s="12">
        <v>5</v>
      </c>
      <c r="D121" s="27">
        <v>1.9</v>
      </c>
      <c r="E121" s="28">
        <v>1.51</v>
      </c>
      <c r="F121" s="46" t="s">
        <v>26</v>
      </c>
      <c r="G121" s="15">
        <v>2</v>
      </c>
      <c r="H121" s="16">
        <f>IF(OR(F121="",G121=""),"",IF(F121="1st",G121*D121-G121,-G121))</f>
        <v>-2</v>
      </c>
      <c r="I121" s="19">
        <f t="shared" si="11"/>
        <v>-36.867499999999993</v>
      </c>
      <c r="J121" s="18">
        <f>SUM(H121:H123)</f>
        <v>2.8000000000000007</v>
      </c>
      <c r="K121" s="50">
        <f t="shared" si="15"/>
        <v>-32.06750000000001</v>
      </c>
      <c r="L121" s="60">
        <f t="shared" si="22"/>
        <v>-28.302500000000013</v>
      </c>
      <c r="M121" s="60"/>
      <c r="N121" s="121">
        <f t="shared" si="13"/>
        <v>1.9</v>
      </c>
      <c r="O121" s="9">
        <f t="shared" si="14"/>
        <v>-1</v>
      </c>
      <c r="P121" s="9">
        <f t="shared" si="16"/>
        <v>-1</v>
      </c>
      <c r="Q121" s="122">
        <f t="shared" si="17"/>
        <v>-1</v>
      </c>
      <c r="R121" s="8"/>
      <c r="S121" s="9"/>
      <c r="T121" s="9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  <c r="ALO121" s="8"/>
      <c r="ALP121" s="8"/>
      <c r="ALQ121" s="8"/>
      <c r="ALR121" s="8"/>
      <c r="ALS121" s="8"/>
      <c r="ALT121" s="8"/>
      <c r="ALU121" s="8"/>
    </row>
    <row r="122" spans="1:1009" s="26" customFormat="1" ht="18.75" x14ac:dyDescent="0.3">
      <c r="A122" s="10" t="s">
        <v>150</v>
      </c>
      <c r="B122" s="11" t="s">
        <v>55</v>
      </c>
      <c r="C122" s="12">
        <v>6</v>
      </c>
      <c r="D122" s="13">
        <v>2.4500000000000002</v>
      </c>
      <c r="E122" s="14">
        <v>1.32</v>
      </c>
      <c r="F122" s="46" t="s">
        <v>24</v>
      </c>
      <c r="G122" s="15">
        <v>4</v>
      </c>
      <c r="H122" s="16">
        <f>IF(OR(F122="",G122=""),"",IF(F122="1st",G122*D122-G122,-G122))</f>
        <v>5.8000000000000007</v>
      </c>
      <c r="I122" s="19">
        <f t="shared" si="11"/>
        <v>-31.067499999999992</v>
      </c>
      <c r="J122" s="7"/>
      <c r="K122" s="50">
        <f t="shared" si="15"/>
        <v>-32.06750000000001</v>
      </c>
      <c r="L122" s="60">
        <f t="shared" si="22"/>
        <v>-28.302500000000013</v>
      </c>
      <c r="M122" s="60"/>
      <c r="N122" s="121">
        <f t="shared" si="13"/>
        <v>2.4500000000000002</v>
      </c>
      <c r="O122" s="9">
        <f t="shared" si="14"/>
        <v>-1</v>
      </c>
      <c r="P122" s="9">
        <f t="shared" si="16"/>
        <v>1.4500000000000002</v>
      </c>
      <c r="Q122" s="122">
        <f t="shared" si="17"/>
        <v>1.4500000000000002</v>
      </c>
      <c r="R122" s="8"/>
      <c r="S122" s="9"/>
      <c r="T122" s="9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  <c r="ALA122" s="8"/>
      <c r="ALB122" s="8"/>
      <c r="ALC122" s="8"/>
      <c r="ALD122" s="8"/>
      <c r="ALE122" s="8"/>
      <c r="ALF122" s="8"/>
      <c r="ALG122" s="8"/>
      <c r="ALH122" s="8"/>
      <c r="ALI122" s="8"/>
      <c r="ALJ122" s="8"/>
      <c r="ALK122" s="8"/>
      <c r="ALL122" s="8"/>
      <c r="ALM122" s="8"/>
      <c r="ALN122" s="8"/>
      <c r="ALO122" s="8"/>
      <c r="ALP122" s="8"/>
      <c r="ALQ122" s="8"/>
      <c r="ALR122" s="8"/>
      <c r="ALS122" s="8"/>
      <c r="ALT122" s="8"/>
      <c r="ALU122" s="8"/>
    </row>
    <row r="123" spans="1:1009" s="26" customFormat="1" ht="19.5" thickBot="1" x14ac:dyDescent="0.35">
      <c r="A123" s="10" t="s">
        <v>151</v>
      </c>
      <c r="B123" s="11" t="s">
        <v>55</v>
      </c>
      <c r="C123" s="12">
        <v>8</v>
      </c>
      <c r="D123" s="13">
        <v>3.46</v>
      </c>
      <c r="E123" s="14">
        <v>1.57</v>
      </c>
      <c r="F123" s="46" t="s">
        <v>21</v>
      </c>
      <c r="G123" s="15">
        <v>1</v>
      </c>
      <c r="H123" s="16">
        <f>IF(OR(F123="",G123=""),"",IF(F123="1st",G123*D123-G123,-G123))</f>
        <v>-1</v>
      </c>
      <c r="I123" s="19">
        <f t="shared" si="11"/>
        <v>-32.067499999999995</v>
      </c>
      <c r="J123" s="7"/>
      <c r="K123" s="50">
        <f t="shared" si="15"/>
        <v>-32.06750000000001</v>
      </c>
      <c r="L123" s="60">
        <f t="shared" si="22"/>
        <v>-28.302500000000013</v>
      </c>
      <c r="M123" s="60"/>
      <c r="N123" s="121">
        <f t="shared" si="13"/>
        <v>0</v>
      </c>
      <c r="O123" s="9">
        <f t="shared" si="14"/>
        <v>0</v>
      </c>
      <c r="P123" s="9">
        <f t="shared" si="16"/>
        <v>0</v>
      </c>
      <c r="Q123" s="122" t="str">
        <f t="shared" si="17"/>
        <v/>
      </c>
      <c r="R123" s="8"/>
      <c r="S123" s="9"/>
      <c r="T123" s="9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  <c r="ALO123" s="8"/>
      <c r="ALP123" s="8"/>
      <c r="ALQ123" s="8"/>
      <c r="ALR123" s="8"/>
      <c r="ALS123" s="8"/>
      <c r="ALT123" s="8"/>
      <c r="ALU123" s="8"/>
    </row>
    <row r="124" spans="1:1009" s="26" customFormat="1" ht="24" thickBot="1" x14ac:dyDescent="0.3">
      <c r="A124" s="221">
        <v>44169</v>
      </c>
      <c r="B124" s="224"/>
      <c r="C124" s="224"/>
      <c r="D124" s="224"/>
      <c r="E124" s="224"/>
      <c r="F124" s="224"/>
      <c r="G124" s="224"/>
      <c r="H124" s="225" t="str">
        <f>IF(OR(F124="",G124=""),"",IF(F124="1st",G124*D124,-G124))</f>
        <v/>
      </c>
      <c r="I124" s="19">
        <f t="shared" si="11"/>
        <v>-32.067499999999995</v>
      </c>
      <c r="J124" s="7"/>
      <c r="K124" s="50">
        <f t="shared" si="15"/>
        <v>-32.06750000000001</v>
      </c>
      <c r="L124" s="60">
        <f t="shared" si="22"/>
        <v>-28.302500000000013</v>
      </c>
      <c r="M124" s="60"/>
      <c r="N124" s="121" t="str">
        <f t="shared" si="13"/>
        <v/>
      </c>
      <c r="O124" s="9" t="str">
        <f t="shared" si="14"/>
        <v/>
      </c>
      <c r="P124" s="9" t="str">
        <f t="shared" si="16"/>
        <v/>
      </c>
      <c r="Q124" s="122" t="str">
        <f t="shared" si="17"/>
        <v/>
      </c>
      <c r="R124" s="8"/>
      <c r="S124" s="9"/>
      <c r="T124" s="9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8"/>
      <c r="ALU124" s="8"/>
    </row>
    <row r="125" spans="1:1009" s="26" customFormat="1" ht="18.75" x14ac:dyDescent="0.3">
      <c r="A125" s="10" t="s">
        <v>152</v>
      </c>
      <c r="B125" s="11" t="s">
        <v>114</v>
      </c>
      <c r="C125" s="12">
        <v>10</v>
      </c>
      <c r="D125" s="27">
        <v>4.78</v>
      </c>
      <c r="E125" s="28">
        <v>1.63</v>
      </c>
      <c r="F125" s="46" t="s">
        <v>16</v>
      </c>
      <c r="G125" s="15">
        <v>2</v>
      </c>
      <c r="H125" s="16">
        <f>IF(OR(F125="",G125=""),"",IF(F125="1st",G125*D125-G125,-G125))</f>
        <v>-2</v>
      </c>
      <c r="I125" s="19">
        <f t="shared" si="11"/>
        <v>-34.067499999999995</v>
      </c>
      <c r="J125" s="18">
        <f>SUM(H125:H128)</f>
        <v>-2.71</v>
      </c>
      <c r="K125" s="50">
        <f t="shared" si="15"/>
        <v>-34.777500000000011</v>
      </c>
      <c r="L125" s="60">
        <f t="shared" si="22"/>
        <v>-28.302500000000013</v>
      </c>
      <c r="M125" s="60"/>
      <c r="N125" s="121">
        <f t="shared" si="13"/>
        <v>4.78</v>
      </c>
      <c r="O125" s="9">
        <f t="shared" si="14"/>
        <v>-1</v>
      </c>
      <c r="P125" s="9">
        <f t="shared" si="16"/>
        <v>-1</v>
      </c>
      <c r="Q125" s="122">
        <f t="shared" si="17"/>
        <v>-1</v>
      </c>
      <c r="R125" s="8"/>
      <c r="S125" s="9"/>
      <c r="T125" s="9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8"/>
      <c r="ALU125" s="8"/>
    </row>
    <row r="126" spans="1:1009" s="26" customFormat="1" ht="18.75" x14ac:dyDescent="0.3">
      <c r="A126" s="10" t="s">
        <v>153</v>
      </c>
      <c r="B126" s="11" t="s">
        <v>45</v>
      </c>
      <c r="C126" s="12">
        <v>10</v>
      </c>
      <c r="D126" s="13">
        <v>4</v>
      </c>
      <c r="E126" s="14">
        <v>1.9</v>
      </c>
      <c r="F126" s="46" t="s">
        <v>21</v>
      </c>
      <c r="G126" s="15">
        <v>1</v>
      </c>
      <c r="H126" s="16">
        <f>IF(OR(F126="",G126=""),"",IF(F126="1st",G126*D126-G126,-G126))</f>
        <v>-1</v>
      </c>
      <c r="I126" s="19">
        <f t="shared" si="11"/>
        <v>-35.067499999999995</v>
      </c>
      <c r="J126" s="7"/>
      <c r="K126" s="50">
        <f t="shared" si="15"/>
        <v>-34.777500000000011</v>
      </c>
      <c r="L126" s="60">
        <f t="shared" si="22"/>
        <v>-28.302500000000013</v>
      </c>
      <c r="M126" s="60"/>
      <c r="N126" s="121">
        <f t="shared" si="13"/>
        <v>4</v>
      </c>
      <c r="O126" s="9">
        <f t="shared" si="14"/>
        <v>-1</v>
      </c>
      <c r="P126" s="9">
        <f t="shared" si="16"/>
        <v>-1</v>
      </c>
      <c r="Q126" s="122">
        <f t="shared" si="17"/>
        <v>-1</v>
      </c>
      <c r="R126" s="8"/>
      <c r="S126" s="9"/>
      <c r="T126" s="9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</row>
    <row r="127" spans="1:1009" s="26" customFormat="1" ht="18.75" x14ac:dyDescent="0.3">
      <c r="A127" s="10" t="s">
        <v>154</v>
      </c>
      <c r="B127" s="11" t="s">
        <v>43</v>
      </c>
      <c r="C127" s="12">
        <v>6</v>
      </c>
      <c r="D127" s="13">
        <v>5.8</v>
      </c>
      <c r="E127" s="14">
        <v>2.1</v>
      </c>
      <c r="F127" s="46" t="s">
        <v>16</v>
      </c>
      <c r="G127" s="15">
        <v>1</v>
      </c>
      <c r="H127" s="16">
        <f>IF(OR(F127="",G127=""),"",IF(F127="1st",G127*D127-G127,-G127))</f>
        <v>-1</v>
      </c>
      <c r="I127" s="19">
        <f t="shared" si="11"/>
        <v>-36.067499999999995</v>
      </c>
      <c r="J127" s="7"/>
      <c r="K127" s="50">
        <f t="shared" si="15"/>
        <v>-34.777500000000011</v>
      </c>
      <c r="L127" s="60">
        <f t="shared" si="22"/>
        <v>-28.302500000000013</v>
      </c>
      <c r="M127" s="60"/>
      <c r="N127" s="121">
        <f t="shared" si="13"/>
        <v>5.8</v>
      </c>
      <c r="O127" s="9">
        <f t="shared" si="14"/>
        <v>-1</v>
      </c>
      <c r="P127" s="9">
        <f t="shared" si="16"/>
        <v>-1</v>
      </c>
      <c r="Q127" s="122">
        <f t="shared" si="17"/>
        <v>-1</v>
      </c>
      <c r="R127" s="8"/>
      <c r="S127" s="9"/>
      <c r="T127" s="9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</row>
    <row r="128" spans="1:1009" s="26" customFormat="1" ht="19.5" thickBot="1" x14ac:dyDescent="0.35">
      <c r="A128" s="10" t="s">
        <v>118</v>
      </c>
      <c r="B128" s="11" t="s">
        <v>155</v>
      </c>
      <c r="C128" s="12">
        <v>6</v>
      </c>
      <c r="D128" s="13">
        <v>1.86</v>
      </c>
      <c r="E128" s="14">
        <v>1.25</v>
      </c>
      <c r="F128" s="46" t="s">
        <v>24</v>
      </c>
      <c r="G128" s="15">
        <v>1.5</v>
      </c>
      <c r="H128" s="16">
        <f>IF(OR(F128="",G128=""),"",IF(F128="1st",G128*D128-G128,-G128))</f>
        <v>1.29</v>
      </c>
      <c r="I128" s="19">
        <f t="shared" si="11"/>
        <v>-34.777499999999996</v>
      </c>
      <c r="J128" s="7"/>
      <c r="K128" s="50">
        <f t="shared" si="15"/>
        <v>-34.777500000000011</v>
      </c>
      <c r="L128" s="60">
        <f t="shared" si="22"/>
        <v>-28.302500000000013</v>
      </c>
      <c r="M128" s="60"/>
      <c r="N128" s="121">
        <f t="shared" si="13"/>
        <v>1.86</v>
      </c>
      <c r="O128" s="9">
        <f t="shared" si="14"/>
        <v>-1</v>
      </c>
      <c r="P128" s="9">
        <f t="shared" si="16"/>
        <v>0.8600000000000001</v>
      </c>
      <c r="Q128" s="122">
        <f t="shared" si="17"/>
        <v>0.8600000000000001</v>
      </c>
      <c r="R128" s="8"/>
      <c r="S128" s="9"/>
      <c r="T128" s="9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</row>
    <row r="129" spans="1:1009" s="26" customFormat="1" ht="24" thickBot="1" x14ac:dyDescent="0.3">
      <c r="A129" s="221">
        <v>44170</v>
      </c>
      <c r="B129" s="224"/>
      <c r="C129" s="224"/>
      <c r="D129" s="224"/>
      <c r="E129" s="224"/>
      <c r="F129" s="224"/>
      <c r="G129" s="224"/>
      <c r="H129" s="225"/>
      <c r="I129" s="19">
        <f t="shared" si="11"/>
        <v>-34.777499999999996</v>
      </c>
      <c r="J129" s="7"/>
      <c r="K129" s="50">
        <f t="shared" si="15"/>
        <v>-34.777500000000011</v>
      </c>
      <c r="L129" s="60">
        <f t="shared" si="22"/>
        <v>-28.302500000000013</v>
      </c>
      <c r="M129" s="60"/>
      <c r="N129" s="121" t="str">
        <f t="shared" si="13"/>
        <v/>
      </c>
      <c r="O129" s="9" t="str">
        <f t="shared" si="14"/>
        <v/>
      </c>
      <c r="P129" s="9" t="str">
        <f t="shared" si="16"/>
        <v/>
      </c>
      <c r="Q129" s="122" t="str">
        <f t="shared" si="17"/>
        <v/>
      </c>
      <c r="R129" s="8"/>
      <c r="S129" s="9"/>
      <c r="T129" s="9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</row>
    <row r="130" spans="1:1009" s="26" customFormat="1" ht="18.75" x14ac:dyDescent="0.3">
      <c r="A130" s="10" t="s">
        <v>156</v>
      </c>
      <c r="B130" s="11" t="s">
        <v>66</v>
      </c>
      <c r="C130" s="12">
        <v>10</v>
      </c>
      <c r="D130" s="13">
        <v>2.5099999999999998</v>
      </c>
      <c r="E130" s="14">
        <v>1.64</v>
      </c>
      <c r="F130" s="46" t="s">
        <v>21</v>
      </c>
      <c r="G130" s="15">
        <v>3</v>
      </c>
      <c r="H130" s="16">
        <f>IF(OR(F130="",G130=""),"",IF(F130="1st",G130*D130-G130,-G130))</f>
        <v>-3</v>
      </c>
      <c r="I130" s="19">
        <f t="shared" si="11"/>
        <v>-37.777499999999996</v>
      </c>
      <c r="J130" s="18">
        <f>SUM(H130:H132)</f>
        <v>-5.5</v>
      </c>
      <c r="K130" s="50">
        <f t="shared" si="15"/>
        <v>-40.277500000000011</v>
      </c>
      <c r="L130" s="60">
        <f t="shared" si="22"/>
        <v>-28.302500000000013</v>
      </c>
      <c r="M130" s="60"/>
      <c r="N130" s="121">
        <f t="shared" si="13"/>
        <v>2.5099999999999998</v>
      </c>
      <c r="O130" s="9">
        <f t="shared" si="14"/>
        <v>-1</v>
      </c>
      <c r="P130" s="9">
        <f t="shared" si="16"/>
        <v>-1</v>
      </c>
      <c r="Q130" s="122">
        <f t="shared" si="17"/>
        <v>-1</v>
      </c>
      <c r="R130" s="8"/>
      <c r="S130" s="9"/>
      <c r="T130" s="9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</row>
    <row r="131" spans="1:1009" s="26" customFormat="1" ht="18.75" x14ac:dyDescent="0.3">
      <c r="A131" s="10" t="s">
        <v>157</v>
      </c>
      <c r="B131" s="11" t="s">
        <v>30</v>
      </c>
      <c r="C131" s="12">
        <v>9</v>
      </c>
      <c r="D131" s="13">
        <v>7.6</v>
      </c>
      <c r="E131" s="14">
        <v>3.22</v>
      </c>
      <c r="F131" s="46" t="s">
        <v>16</v>
      </c>
      <c r="G131" s="15">
        <v>1.5</v>
      </c>
      <c r="H131" s="16">
        <f>IF(OR(F131="",G131=""),"",IF(F131="1st",G131*D131-G131,-G131))</f>
        <v>-1.5</v>
      </c>
      <c r="I131" s="19">
        <f t="shared" ref="I131:I194" si="23">IF(H131="",I130,I130+H131)</f>
        <v>-39.277499999999996</v>
      </c>
      <c r="J131" s="7"/>
      <c r="K131" s="50">
        <f t="shared" si="15"/>
        <v>-40.277500000000011</v>
      </c>
      <c r="L131" s="60">
        <f t="shared" si="22"/>
        <v>-28.302500000000013</v>
      </c>
      <c r="M131" s="60"/>
      <c r="N131" s="121">
        <f t="shared" ref="N131:N194" si="24">IF(D131="","",IF(D131&gt;$V$57,$X$57*D131,IF(AND(D131&gt;$V$56,D131&lt;$W$56),$X$56*D131,IF(AND(D131&lt;$W$55,D131&gt;$V$55),$X$55*D131,IF(D131&lt;$W$54,D131*$X$54,0)))))</f>
        <v>0</v>
      </c>
      <c r="O131" s="9">
        <f t="shared" ref="O131:O194" si="25">IF(D131="","",IF(D131&gt;=$V$57,-$X$57,IF(AND(D131&gt;=$V$56,D131&lt;$W$56),-$X$56,IF(AND(D131&lt;$W$55,D131&gt;=$V$55),-$X$55,IF(D131&lt;$W$54,-$X$54,0)))))</f>
        <v>0</v>
      </c>
      <c r="P131" s="9">
        <f t="shared" si="16"/>
        <v>0</v>
      </c>
      <c r="Q131" s="122" t="str">
        <f t="shared" si="17"/>
        <v/>
      </c>
      <c r="R131" s="8"/>
      <c r="S131" s="9"/>
      <c r="T131" s="9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</row>
    <row r="132" spans="1:1009" s="26" customFormat="1" ht="19.5" thickBot="1" x14ac:dyDescent="0.35">
      <c r="A132" s="10" t="s">
        <v>158</v>
      </c>
      <c r="B132" s="11" t="s">
        <v>30</v>
      </c>
      <c r="C132" s="12">
        <v>10</v>
      </c>
      <c r="D132" s="13">
        <v>2.36</v>
      </c>
      <c r="E132" s="14">
        <v>1.29</v>
      </c>
      <c r="F132" s="46" t="s">
        <v>16</v>
      </c>
      <c r="G132" s="15">
        <v>1</v>
      </c>
      <c r="H132" s="16">
        <f>IF(OR(F132="",G132=""),"",IF(F132="1st",G132*D132-G132,-G132))</f>
        <v>-1</v>
      </c>
      <c r="I132" s="19">
        <f t="shared" si="23"/>
        <v>-40.277499999999996</v>
      </c>
      <c r="J132" s="7"/>
      <c r="K132" s="50">
        <f t="shared" ref="K132:K195" si="26">IF(J132="",K131,J132+K131)</f>
        <v>-40.277500000000011</v>
      </c>
      <c r="L132" s="60">
        <f t="shared" si="22"/>
        <v>-28.302500000000013</v>
      </c>
      <c r="M132" s="60"/>
      <c r="N132" s="121">
        <f t="shared" si="24"/>
        <v>2.36</v>
      </c>
      <c r="O132" s="9">
        <f t="shared" si="25"/>
        <v>-1</v>
      </c>
      <c r="P132" s="9">
        <f t="shared" ref="P132:P195" si="27">IF(F132="1st",N132+O132,O132)</f>
        <v>-1</v>
      </c>
      <c r="Q132" s="122">
        <f t="shared" ref="Q132:Q195" si="28">IF(P132=0,"",P132)</f>
        <v>-1</v>
      </c>
      <c r="R132" s="8"/>
      <c r="S132" s="9"/>
      <c r="T132" s="9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</row>
    <row r="133" spans="1:1009" s="26" customFormat="1" ht="24" thickBot="1" x14ac:dyDescent="0.3">
      <c r="A133" s="221">
        <v>44171</v>
      </c>
      <c r="B133" s="224"/>
      <c r="C133" s="224"/>
      <c r="D133" s="224"/>
      <c r="E133" s="224"/>
      <c r="F133" s="224"/>
      <c r="G133" s="224"/>
      <c r="H133" s="225" t="str">
        <f>IF(OR(F133="",G133=""),"",IF(F133="1st",G133*D133,-G133))</f>
        <v/>
      </c>
      <c r="I133" s="19">
        <f t="shared" si="23"/>
        <v>-40.277499999999996</v>
      </c>
      <c r="J133" s="7"/>
      <c r="K133" s="50">
        <f t="shared" si="26"/>
        <v>-40.277500000000011</v>
      </c>
      <c r="L133" s="60">
        <f t="shared" si="22"/>
        <v>-28.302500000000013</v>
      </c>
      <c r="M133" s="60"/>
      <c r="N133" s="121" t="str">
        <f t="shared" si="24"/>
        <v/>
      </c>
      <c r="O133" s="9" t="str">
        <f t="shared" si="25"/>
        <v/>
      </c>
      <c r="P133" s="9" t="str">
        <f t="shared" si="27"/>
        <v/>
      </c>
      <c r="Q133" s="122" t="str">
        <f t="shared" si="28"/>
        <v/>
      </c>
      <c r="R133" s="8"/>
      <c r="S133" s="9"/>
      <c r="T133" s="9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  <c r="RV133" s="8"/>
      <c r="RW133" s="8"/>
      <c r="RX133" s="8"/>
      <c r="RY133" s="8"/>
      <c r="RZ133" s="8"/>
      <c r="SA133" s="8"/>
      <c r="SB133" s="8"/>
      <c r="SC133" s="8"/>
      <c r="SD133" s="8"/>
      <c r="SE133" s="8"/>
      <c r="SF133" s="8"/>
      <c r="SG133" s="8"/>
      <c r="SH133" s="8"/>
      <c r="SI133" s="8"/>
      <c r="SJ133" s="8"/>
      <c r="SK133" s="8"/>
      <c r="SL133" s="8"/>
      <c r="SM133" s="8"/>
      <c r="SN133" s="8"/>
      <c r="SO133" s="8"/>
      <c r="SP133" s="8"/>
      <c r="SQ133" s="8"/>
      <c r="SR133" s="8"/>
      <c r="SS133" s="8"/>
      <c r="ST133" s="8"/>
      <c r="SU133" s="8"/>
      <c r="SV133" s="8"/>
      <c r="SW133" s="8"/>
      <c r="SX133" s="8"/>
      <c r="SY133" s="8"/>
      <c r="SZ133" s="8"/>
      <c r="TA133" s="8"/>
      <c r="TB133" s="8"/>
      <c r="TC133" s="8"/>
      <c r="TD133" s="8"/>
      <c r="TE133" s="8"/>
      <c r="TF133" s="8"/>
      <c r="TG133" s="8"/>
      <c r="TH133" s="8"/>
      <c r="TI133" s="8"/>
      <c r="TJ133" s="8"/>
      <c r="TK133" s="8"/>
      <c r="TL133" s="8"/>
      <c r="TM133" s="8"/>
      <c r="TN133" s="8"/>
      <c r="TO133" s="8"/>
      <c r="TP133" s="8"/>
      <c r="TQ133" s="8"/>
      <c r="TR133" s="8"/>
      <c r="TS133" s="8"/>
      <c r="TT133" s="8"/>
      <c r="TU133" s="8"/>
      <c r="TV133" s="8"/>
      <c r="TW133" s="8"/>
      <c r="TX133" s="8"/>
      <c r="TY133" s="8"/>
      <c r="TZ133" s="8"/>
      <c r="UA133" s="8"/>
      <c r="UB133" s="8"/>
      <c r="UC133" s="8"/>
      <c r="UD133" s="8"/>
      <c r="UE133" s="8"/>
      <c r="UF133" s="8"/>
      <c r="UG133" s="8"/>
      <c r="UH133" s="8"/>
      <c r="UI133" s="8"/>
      <c r="UJ133" s="8"/>
      <c r="UK133" s="8"/>
      <c r="UL133" s="8"/>
      <c r="UM133" s="8"/>
      <c r="UN133" s="8"/>
      <c r="UO133" s="8"/>
      <c r="UP133" s="8"/>
      <c r="UQ133" s="8"/>
      <c r="UR133" s="8"/>
      <c r="US133" s="8"/>
      <c r="UT133" s="8"/>
      <c r="UU133" s="8"/>
      <c r="UV133" s="8"/>
      <c r="UW133" s="8"/>
      <c r="UX133" s="8"/>
      <c r="UY133" s="8"/>
      <c r="UZ133" s="8"/>
      <c r="VA133" s="8"/>
      <c r="VB133" s="8"/>
      <c r="VC133" s="8"/>
      <c r="VD133" s="8"/>
      <c r="VE133" s="8"/>
      <c r="VF133" s="8"/>
      <c r="VG133" s="8"/>
      <c r="VH133" s="8"/>
      <c r="VI133" s="8"/>
      <c r="VJ133" s="8"/>
      <c r="VK133" s="8"/>
      <c r="VL133" s="8"/>
      <c r="VM133" s="8"/>
      <c r="VN133" s="8"/>
      <c r="VO133" s="8"/>
      <c r="VP133" s="8"/>
      <c r="VQ133" s="8"/>
      <c r="VR133" s="8"/>
      <c r="VS133" s="8"/>
      <c r="VT133" s="8"/>
      <c r="VU133" s="8"/>
      <c r="VV133" s="8"/>
      <c r="VW133" s="8"/>
      <c r="VX133" s="8"/>
      <c r="VY133" s="8"/>
      <c r="VZ133" s="8"/>
      <c r="WA133" s="8"/>
      <c r="WB133" s="8"/>
      <c r="WC133" s="8"/>
      <c r="WD133" s="8"/>
      <c r="WE133" s="8"/>
      <c r="WF133" s="8"/>
      <c r="WG133" s="8"/>
      <c r="WH133" s="8"/>
      <c r="WI133" s="8"/>
      <c r="WJ133" s="8"/>
      <c r="WK133" s="8"/>
      <c r="WL133" s="8"/>
      <c r="WM133" s="8"/>
      <c r="WN133" s="8"/>
      <c r="WO133" s="8"/>
      <c r="WP133" s="8"/>
      <c r="WQ133" s="8"/>
      <c r="WR133" s="8"/>
      <c r="WS133" s="8"/>
      <c r="WT133" s="8"/>
      <c r="WU133" s="8"/>
      <c r="WV133" s="8"/>
      <c r="WW133" s="8"/>
      <c r="WX133" s="8"/>
      <c r="WY133" s="8"/>
      <c r="WZ133" s="8"/>
      <c r="XA133" s="8"/>
      <c r="XB133" s="8"/>
      <c r="XC133" s="8"/>
      <c r="XD133" s="8"/>
      <c r="XE133" s="8"/>
      <c r="XF133" s="8"/>
      <c r="XG133" s="8"/>
      <c r="XH133" s="8"/>
      <c r="XI133" s="8"/>
      <c r="XJ133" s="8"/>
      <c r="XK133" s="8"/>
      <c r="XL133" s="8"/>
      <c r="XM133" s="8"/>
      <c r="XN133" s="8"/>
      <c r="XO133" s="8"/>
      <c r="XP133" s="8"/>
      <c r="XQ133" s="8"/>
      <c r="XR133" s="8"/>
      <c r="XS133" s="8"/>
      <c r="XT133" s="8"/>
      <c r="XU133" s="8"/>
      <c r="XV133" s="8"/>
      <c r="XW133" s="8"/>
      <c r="XX133" s="8"/>
      <c r="XY133" s="8"/>
      <c r="XZ133" s="8"/>
      <c r="YA133" s="8"/>
      <c r="YB133" s="8"/>
      <c r="YC133" s="8"/>
      <c r="YD133" s="8"/>
      <c r="YE133" s="8"/>
      <c r="YF133" s="8"/>
      <c r="YG133" s="8"/>
      <c r="YH133" s="8"/>
      <c r="YI133" s="8"/>
      <c r="YJ133" s="8"/>
      <c r="YK133" s="8"/>
      <c r="YL133" s="8"/>
      <c r="YM133" s="8"/>
      <c r="YN133" s="8"/>
      <c r="YO133" s="8"/>
      <c r="YP133" s="8"/>
      <c r="YQ133" s="8"/>
      <c r="YR133" s="8"/>
      <c r="YS133" s="8"/>
      <c r="YT133" s="8"/>
      <c r="YU133" s="8"/>
      <c r="YV133" s="8"/>
      <c r="YW133" s="8"/>
      <c r="YX133" s="8"/>
      <c r="YY133" s="8"/>
      <c r="YZ133" s="8"/>
      <c r="ZA133" s="8"/>
      <c r="ZB133" s="8"/>
      <c r="ZC133" s="8"/>
      <c r="ZD133" s="8"/>
      <c r="ZE133" s="8"/>
      <c r="ZF133" s="8"/>
      <c r="ZG133" s="8"/>
      <c r="ZH133" s="8"/>
      <c r="ZI133" s="8"/>
      <c r="ZJ133" s="8"/>
      <c r="ZK133" s="8"/>
      <c r="ZL133" s="8"/>
      <c r="ZM133" s="8"/>
      <c r="ZN133" s="8"/>
      <c r="ZO133" s="8"/>
      <c r="ZP133" s="8"/>
      <c r="ZQ133" s="8"/>
      <c r="ZR133" s="8"/>
      <c r="ZS133" s="8"/>
      <c r="ZT133" s="8"/>
      <c r="ZU133" s="8"/>
      <c r="ZV133" s="8"/>
      <c r="ZW133" s="8"/>
      <c r="ZX133" s="8"/>
      <c r="ZY133" s="8"/>
      <c r="ZZ133" s="8"/>
      <c r="AAA133" s="8"/>
      <c r="AAB133" s="8"/>
      <c r="AAC133" s="8"/>
      <c r="AAD133" s="8"/>
      <c r="AAE133" s="8"/>
      <c r="AAF133" s="8"/>
      <c r="AAG133" s="8"/>
      <c r="AAH133" s="8"/>
      <c r="AAI133" s="8"/>
      <c r="AAJ133" s="8"/>
      <c r="AAK133" s="8"/>
      <c r="AAL133" s="8"/>
      <c r="AAM133" s="8"/>
      <c r="AAN133" s="8"/>
      <c r="AAO133" s="8"/>
      <c r="AAP133" s="8"/>
      <c r="AAQ133" s="8"/>
      <c r="AAR133" s="8"/>
      <c r="AAS133" s="8"/>
      <c r="AAT133" s="8"/>
      <c r="AAU133" s="8"/>
      <c r="AAV133" s="8"/>
      <c r="AAW133" s="8"/>
      <c r="AAX133" s="8"/>
      <c r="AAY133" s="8"/>
      <c r="AAZ133" s="8"/>
      <c r="ABA133" s="8"/>
      <c r="ABB133" s="8"/>
      <c r="ABC133" s="8"/>
      <c r="ABD133" s="8"/>
      <c r="ABE133" s="8"/>
      <c r="ABF133" s="8"/>
      <c r="ABG133" s="8"/>
      <c r="ABH133" s="8"/>
      <c r="ABI133" s="8"/>
      <c r="ABJ133" s="8"/>
      <c r="ABK133" s="8"/>
      <c r="ABL133" s="8"/>
      <c r="ABM133" s="8"/>
      <c r="ABN133" s="8"/>
      <c r="ABO133" s="8"/>
      <c r="ABP133" s="8"/>
      <c r="ABQ133" s="8"/>
      <c r="ABR133" s="8"/>
      <c r="ABS133" s="8"/>
      <c r="ABT133" s="8"/>
      <c r="ABU133" s="8"/>
      <c r="ABV133" s="8"/>
      <c r="ABW133" s="8"/>
      <c r="ABX133" s="8"/>
      <c r="ABY133" s="8"/>
      <c r="ABZ133" s="8"/>
      <c r="ACA133" s="8"/>
      <c r="ACB133" s="8"/>
      <c r="ACC133" s="8"/>
      <c r="ACD133" s="8"/>
      <c r="ACE133" s="8"/>
      <c r="ACF133" s="8"/>
      <c r="ACG133" s="8"/>
      <c r="ACH133" s="8"/>
      <c r="ACI133" s="8"/>
      <c r="ACJ133" s="8"/>
      <c r="ACK133" s="8"/>
      <c r="ACL133" s="8"/>
      <c r="ACM133" s="8"/>
      <c r="ACN133" s="8"/>
      <c r="ACO133" s="8"/>
      <c r="ACP133" s="8"/>
      <c r="ACQ133" s="8"/>
      <c r="ACR133" s="8"/>
      <c r="ACS133" s="8"/>
      <c r="ACT133" s="8"/>
      <c r="ACU133" s="8"/>
      <c r="ACV133" s="8"/>
      <c r="ACW133" s="8"/>
      <c r="ACX133" s="8"/>
      <c r="ACY133" s="8"/>
      <c r="ACZ133" s="8"/>
      <c r="ADA133" s="8"/>
      <c r="ADB133" s="8"/>
      <c r="ADC133" s="8"/>
      <c r="ADD133" s="8"/>
      <c r="ADE133" s="8"/>
      <c r="ADF133" s="8"/>
      <c r="ADG133" s="8"/>
      <c r="ADH133" s="8"/>
      <c r="ADI133" s="8"/>
      <c r="ADJ133" s="8"/>
      <c r="ADK133" s="8"/>
      <c r="ADL133" s="8"/>
      <c r="ADM133" s="8"/>
      <c r="ADN133" s="8"/>
      <c r="ADO133" s="8"/>
      <c r="ADP133" s="8"/>
      <c r="ADQ133" s="8"/>
      <c r="ADR133" s="8"/>
      <c r="ADS133" s="8"/>
      <c r="ADT133" s="8"/>
      <c r="ADU133" s="8"/>
      <c r="ADV133" s="8"/>
      <c r="ADW133" s="8"/>
      <c r="ADX133" s="8"/>
      <c r="ADY133" s="8"/>
      <c r="ADZ133" s="8"/>
      <c r="AEA133" s="8"/>
      <c r="AEB133" s="8"/>
      <c r="AEC133" s="8"/>
      <c r="AED133" s="8"/>
      <c r="AEE133" s="8"/>
      <c r="AEF133" s="8"/>
      <c r="AEG133" s="8"/>
      <c r="AEH133" s="8"/>
      <c r="AEI133" s="8"/>
      <c r="AEJ133" s="8"/>
      <c r="AEK133" s="8"/>
      <c r="AEL133" s="8"/>
      <c r="AEM133" s="8"/>
      <c r="AEN133" s="8"/>
      <c r="AEO133" s="8"/>
      <c r="AEP133" s="8"/>
      <c r="AEQ133" s="8"/>
      <c r="AER133" s="8"/>
      <c r="AES133" s="8"/>
      <c r="AET133" s="8"/>
      <c r="AEU133" s="8"/>
      <c r="AEV133" s="8"/>
      <c r="AEW133" s="8"/>
      <c r="AEX133" s="8"/>
      <c r="AEY133" s="8"/>
      <c r="AEZ133" s="8"/>
      <c r="AFA133" s="8"/>
      <c r="AFB133" s="8"/>
      <c r="AFC133" s="8"/>
      <c r="AFD133" s="8"/>
      <c r="AFE133" s="8"/>
      <c r="AFF133" s="8"/>
      <c r="AFG133" s="8"/>
      <c r="AFH133" s="8"/>
      <c r="AFI133" s="8"/>
      <c r="AFJ133" s="8"/>
      <c r="AFK133" s="8"/>
      <c r="AFL133" s="8"/>
      <c r="AFM133" s="8"/>
      <c r="AFN133" s="8"/>
      <c r="AFO133" s="8"/>
      <c r="AFP133" s="8"/>
      <c r="AFQ133" s="8"/>
      <c r="AFR133" s="8"/>
      <c r="AFS133" s="8"/>
      <c r="AFT133" s="8"/>
      <c r="AFU133" s="8"/>
      <c r="AFV133" s="8"/>
      <c r="AFW133" s="8"/>
      <c r="AFX133" s="8"/>
      <c r="AFY133" s="8"/>
      <c r="AFZ133" s="8"/>
      <c r="AGA133" s="8"/>
      <c r="AGB133" s="8"/>
      <c r="AGC133" s="8"/>
      <c r="AGD133" s="8"/>
      <c r="AGE133" s="8"/>
      <c r="AGF133" s="8"/>
      <c r="AGG133" s="8"/>
      <c r="AGH133" s="8"/>
      <c r="AGI133" s="8"/>
      <c r="AGJ133" s="8"/>
      <c r="AGK133" s="8"/>
      <c r="AGL133" s="8"/>
      <c r="AGM133" s="8"/>
      <c r="AGN133" s="8"/>
      <c r="AGO133" s="8"/>
      <c r="AGP133" s="8"/>
      <c r="AGQ133" s="8"/>
      <c r="AGR133" s="8"/>
      <c r="AGS133" s="8"/>
      <c r="AGT133" s="8"/>
      <c r="AGU133" s="8"/>
      <c r="AGV133" s="8"/>
      <c r="AGW133" s="8"/>
      <c r="AGX133" s="8"/>
      <c r="AGY133" s="8"/>
      <c r="AGZ133" s="8"/>
      <c r="AHA133" s="8"/>
      <c r="AHB133" s="8"/>
      <c r="AHC133" s="8"/>
      <c r="AHD133" s="8"/>
      <c r="AHE133" s="8"/>
      <c r="AHF133" s="8"/>
      <c r="AHG133" s="8"/>
      <c r="AHH133" s="8"/>
      <c r="AHI133" s="8"/>
      <c r="AHJ133" s="8"/>
      <c r="AHK133" s="8"/>
      <c r="AHL133" s="8"/>
      <c r="AHM133" s="8"/>
      <c r="AHN133" s="8"/>
      <c r="AHO133" s="8"/>
      <c r="AHP133" s="8"/>
      <c r="AHQ133" s="8"/>
      <c r="AHR133" s="8"/>
      <c r="AHS133" s="8"/>
      <c r="AHT133" s="8"/>
      <c r="AHU133" s="8"/>
      <c r="AHV133" s="8"/>
      <c r="AHW133" s="8"/>
      <c r="AHX133" s="8"/>
      <c r="AHY133" s="8"/>
      <c r="AHZ133" s="8"/>
      <c r="AIA133" s="8"/>
      <c r="AIB133" s="8"/>
      <c r="AIC133" s="8"/>
      <c r="AID133" s="8"/>
      <c r="AIE133" s="8"/>
      <c r="AIF133" s="8"/>
      <c r="AIG133" s="8"/>
      <c r="AIH133" s="8"/>
      <c r="AII133" s="8"/>
      <c r="AIJ133" s="8"/>
      <c r="AIK133" s="8"/>
      <c r="AIL133" s="8"/>
      <c r="AIM133" s="8"/>
      <c r="AIN133" s="8"/>
      <c r="AIO133" s="8"/>
      <c r="AIP133" s="8"/>
      <c r="AIQ133" s="8"/>
      <c r="AIR133" s="8"/>
      <c r="AIS133" s="8"/>
      <c r="AIT133" s="8"/>
      <c r="AIU133" s="8"/>
      <c r="AIV133" s="8"/>
      <c r="AIW133" s="8"/>
      <c r="AIX133" s="8"/>
      <c r="AIY133" s="8"/>
      <c r="AIZ133" s="8"/>
      <c r="AJA133" s="8"/>
      <c r="AJB133" s="8"/>
      <c r="AJC133" s="8"/>
      <c r="AJD133" s="8"/>
      <c r="AJE133" s="8"/>
      <c r="AJF133" s="8"/>
      <c r="AJG133" s="8"/>
      <c r="AJH133" s="8"/>
      <c r="AJI133" s="8"/>
      <c r="AJJ133" s="8"/>
      <c r="AJK133" s="8"/>
      <c r="AJL133" s="8"/>
      <c r="AJM133" s="8"/>
      <c r="AJN133" s="8"/>
      <c r="AJO133" s="8"/>
      <c r="AJP133" s="8"/>
      <c r="AJQ133" s="8"/>
      <c r="AJR133" s="8"/>
      <c r="AJS133" s="8"/>
      <c r="AJT133" s="8"/>
      <c r="AJU133" s="8"/>
      <c r="AJV133" s="8"/>
      <c r="AJW133" s="8"/>
      <c r="AJX133" s="8"/>
      <c r="AJY133" s="8"/>
      <c r="AJZ133" s="8"/>
      <c r="AKA133" s="8"/>
      <c r="AKB133" s="8"/>
      <c r="AKC133" s="8"/>
      <c r="AKD133" s="8"/>
      <c r="AKE133" s="8"/>
      <c r="AKF133" s="8"/>
      <c r="AKG133" s="8"/>
      <c r="AKH133" s="8"/>
      <c r="AKI133" s="8"/>
      <c r="AKJ133" s="8"/>
      <c r="AKK133" s="8"/>
      <c r="AKL133" s="8"/>
      <c r="AKM133" s="8"/>
      <c r="AKN133" s="8"/>
      <c r="AKO133" s="8"/>
      <c r="AKP133" s="8"/>
      <c r="AKQ133" s="8"/>
      <c r="AKR133" s="8"/>
      <c r="AKS133" s="8"/>
      <c r="AKT133" s="8"/>
      <c r="AKU133" s="8"/>
      <c r="AKV133" s="8"/>
      <c r="AKW133" s="8"/>
      <c r="AKX133" s="8"/>
      <c r="AKY133" s="8"/>
      <c r="AKZ133" s="8"/>
      <c r="ALA133" s="8"/>
      <c r="ALB133" s="8"/>
      <c r="ALC133" s="8"/>
      <c r="ALD133" s="8"/>
      <c r="ALE133" s="8"/>
      <c r="ALF133" s="8"/>
      <c r="ALG133" s="8"/>
      <c r="ALH133" s="8"/>
      <c r="ALI133" s="8"/>
      <c r="ALJ133" s="8"/>
      <c r="ALK133" s="8"/>
      <c r="ALL133" s="8"/>
      <c r="ALM133" s="8"/>
      <c r="ALN133" s="8"/>
      <c r="ALO133" s="8"/>
      <c r="ALP133" s="8"/>
      <c r="ALQ133" s="8"/>
      <c r="ALR133" s="8"/>
      <c r="ALS133" s="8"/>
      <c r="ALT133" s="8"/>
      <c r="ALU133" s="8"/>
    </row>
    <row r="134" spans="1:1009" s="26" customFormat="1" ht="18.75" x14ac:dyDescent="0.3">
      <c r="A134" s="38" t="s">
        <v>159</v>
      </c>
      <c r="B134" s="11" t="s">
        <v>91</v>
      </c>
      <c r="C134" s="12">
        <v>1</v>
      </c>
      <c r="D134" s="27">
        <v>2.44</v>
      </c>
      <c r="E134" s="28">
        <v>1.61</v>
      </c>
      <c r="F134" s="46" t="s">
        <v>34</v>
      </c>
      <c r="G134" s="15">
        <v>2</v>
      </c>
      <c r="H134" s="16">
        <f>IF(OR(F134="",G134=""),"",IF(F134="1st",G134*D134-G134,-G134))</f>
        <v>-2</v>
      </c>
      <c r="I134" s="19">
        <f t="shared" si="23"/>
        <v>-42.277499999999996</v>
      </c>
      <c r="J134" s="18">
        <f>SUM(H134:H136)</f>
        <v>-1.7599999999999998</v>
      </c>
      <c r="K134" s="50">
        <f t="shared" si="26"/>
        <v>-42.037500000000009</v>
      </c>
      <c r="L134" s="60">
        <f t="shared" si="22"/>
        <v>-28.302500000000013</v>
      </c>
      <c r="M134" s="60"/>
      <c r="N134" s="121">
        <f t="shared" si="24"/>
        <v>2.44</v>
      </c>
      <c r="O134" s="9">
        <f t="shared" si="25"/>
        <v>-1</v>
      </c>
      <c r="P134" s="9">
        <f t="shared" si="27"/>
        <v>-1</v>
      </c>
      <c r="Q134" s="122">
        <f t="shared" si="28"/>
        <v>-1</v>
      </c>
      <c r="R134" s="8"/>
      <c r="S134" s="9"/>
      <c r="T134" s="9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  <c r="SN134" s="8"/>
      <c r="SO134" s="8"/>
      <c r="SP134" s="8"/>
      <c r="SQ134" s="8"/>
      <c r="SR134" s="8"/>
      <c r="SS134" s="8"/>
      <c r="ST134" s="8"/>
      <c r="SU134" s="8"/>
      <c r="SV134" s="8"/>
      <c r="SW134" s="8"/>
      <c r="SX134" s="8"/>
      <c r="SY134" s="8"/>
      <c r="SZ134" s="8"/>
      <c r="TA134" s="8"/>
      <c r="TB134" s="8"/>
      <c r="TC134" s="8"/>
      <c r="TD134" s="8"/>
      <c r="TE134" s="8"/>
      <c r="TF134" s="8"/>
      <c r="TG134" s="8"/>
      <c r="TH134" s="8"/>
      <c r="TI134" s="8"/>
      <c r="TJ134" s="8"/>
      <c r="TK134" s="8"/>
      <c r="TL134" s="8"/>
      <c r="TM134" s="8"/>
      <c r="TN134" s="8"/>
      <c r="TO134" s="8"/>
      <c r="TP134" s="8"/>
      <c r="TQ134" s="8"/>
      <c r="TR134" s="8"/>
      <c r="TS134" s="8"/>
      <c r="TT134" s="8"/>
      <c r="TU134" s="8"/>
      <c r="TV134" s="8"/>
      <c r="TW134" s="8"/>
      <c r="TX134" s="8"/>
      <c r="TY134" s="8"/>
      <c r="TZ134" s="8"/>
      <c r="UA134" s="8"/>
      <c r="UB134" s="8"/>
      <c r="UC134" s="8"/>
      <c r="UD134" s="8"/>
      <c r="UE134" s="8"/>
      <c r="UF134" s="8"/>
      <c r="UG134" s="8"/>
      <c r="UH134" s="8"/>
      <c r="UI134" s="8"/>
      <c r="UJ134" s="8"/>
      <c r="UK134" s="8"/>
      <c r="UL134" s="8"/>
      <c r="UM134" s="8"/>
      <c r="UN134" s="8"/>
      <c r="UO134" s="8"/>
      <c r="UP134" s="8"/>
      <c r="UQ134" s="8"/>
      <c r="UR134" s="8"/>
      <c r="US134" s="8"/>
      <c r="UT134" s="8"/>
      <c r="UU134" s="8"/>
      <c r="UV134" s="8"/>
      <c r="UW134" s="8"/>
      <c r="UX134" s="8"/>
      <c r="UY134" s="8"/>
      <c r="UZ134" s="8"/>
      <c r="VA134" s="8"/>
      <c r="VB134" s="8"/>
      <c r="VC134" s="8"/>
      <c r="VD134" s="8"/>
      <c r="VE134" s="8"/>
      <c r="VF134" s="8"/>
      <c r="VG134" s="8"/>
      <c r="VH134" s="8"/>
      <c r="VI134" s="8"/>
      <c r="VJ134" s="8"/>
      <c r="VK134" s="8"/>
      <c r="VL134" s="8"/>
      <c r="VM134" s="8"/>
      <c r="VN134" s="8"/>
      <c r="VO134" s="8"/>
      <c r="VP134" s="8"/>
      <c r="VQ134" s="8"/>
      <c r="VR134" s="8"/>
      <c r="VS134" s="8"/>
      <c r="VT134" s="8"/>
      <c r="VU134" s="8"/>
      <c r="VV134" s="8"/>
      <c r="VW134" s="8"/>
      <c r="VX134" s="8"/>
      <c r="VY134" s="8"/>
      <c r="VZ134" s="8"/>
      <c r="WA134" s="8"/>
      <c r="WB134" s="8"/>
      <c r="WC134" s="8"/>
      <c r="WD134" s="8"/>
      <c r="WE134" s="8"/>
      <c r="WF134" s="8"/>
      <c r="WG134" s="8"/>
      <c r="WH134" s="8"/>
      <c r="WI134" s="8"/>
      <c r="WJ134" s="8"/>
      <c r="WK134" s="8"/>
      <c r="WL134" s="8"/>
      <c r="WM134" s="8"/>
      <c r="WN134" s="8"/>
      <c r="WO134" s="8"/>
      <c r="WP134" s="8"/>
      <c r="WQ134" s="8"/>
      <c r="WR134" s="8"/>
      <c r="WS134" s="8"/>
      <c r="WT134" s="8"/>
      <c r="WU134" s="8"/>
      <c r="WV134" s="8"/>
      <c r="WW134" s="8"/>
      <c r="WX134" s="8"/>
      <c r="WY134" s="8"/>
      <c r="WZ134" s="8"/>
      <c r="XA134" s="8"/>
      <c r="XB134" s="8"/>
      <c r="XC134" s="8"/>
      <c r="XD134" s="8"/>
      <c r="XE134" s="8"/>
      <c r="XF134" s="8"/>
      <c r="XG134" s="8"/>
      <c r="XH134" s="8"/>
      <c r="XI134" s="8"/>
      <c r="XJ134" s="8"/>
      <c r="XK134" s="8"/>
      <c r="XL134" s="8"/>
      <c r="XM134" s="8"/>
      <c r="XN134" s="8"/>
      <c r="XO134" s="8"/>
      <c r="XP134" s="8"/>
      <c r="XQ134" s="8"/>
      <c r="XR134" s="8"/>
      <c r="XS134" s="8"/>
      <c r="XT134" s="8"/>
      <c r="XU134" s="8"/>
      <c r="XV134" s="8"/>
      <c r="XW134" s="8"/>
      <c r="XX134" s="8"/>
      <c r="XY134" s="8"/>
      <c r="XZ134" s="8"/>
      <c r="YA134" s="8"/>
      <c r="YB134" s="8"/>
      <c r="YC134" s="8"/>
      <c r="YD134" s="8"/>
      <c r="YE134" s="8"/>
      <c r="YF134" s="8"/>
      <c r="YG134" s="8"/>
      <c r="YH134" s="8"/>
      <c r="YI134" s="8"/>
      <c r="YJ134" s="8"/>
      <c r="YK134" s="8"/>
      <c r="YL134" s="8"/>
      <c r="YM134" s="8"/>
      <c r="YN134" s="8"/>
      <c r="YO134" s="8"/>
      <c r="YP134" s="8"/>
      <c r="YQ134" s="8"/>
      <c r="YR134" s="8"/>
      <c r="YS134" s="8"/>
      <c r="YT134" s="8"/>
      <c r="YU134" s="8"/>
      <c r="YV134" s="8"/>
      <c r="YW134" s="8"/>
      <c r="YX134" s="8"/>
      <c r="YY134" s="8"/>
      <c r="YZ134" s="8"/>
      <c r="ZA134" s="8"/>
      <c r="ZB134" s="8"/>
      <c r="ZC134" s="8"/>
      <c r="ZD134" s="8"/>
      <c r="ZE134" s="8"/>
      <c r="ZF134" s="8"/>
      <c r="ZG134" s="8"/>
      <c r="ZH134" s="8"/>
      <c r="ZI134" s="8"/>
      <c r="ZJ134" s="8"/>
      <c r="ZK134" s="8"/>
      <c r="ZL134" s="8"/>
      <c r="ZM134" s="8"/>
      <c r="ZN134" s="8"/>
      <c r="ZO134" s="8"/>
      <c r="ZP134" s="8"/>
      <c r="ZQ134" s="8"/>
      <c r="ZR134" s="8"/>
      <c r="ZS134" s="8"/>
      <c r="ZT134" s="8"/>
      <c r="ZU134" s="8"/>
      <c r="ZV134" s="8"/>
      <c r="ZW134" s="8"/>
      <c r="ZX134" s="8"/>
      <c r="ZY134" s="8"/>
      <c r="ZZ134" s="8"/>
      <c r="AAA134" s="8"/>
      <c r="AAB134" s="8"/>
      <c r="AAC134" s="8"/>
      <c r="AAD134" s="8"/>
      <c r="AAE134" s="8"/>
      <c r="AAF134" s="8"/>
      <c r="AAG134" s="8"/>
      <c r="AAH134" s="8"/>
      <c r="AAI134" s="8"/>
      <c r="AAJ134" s="8"/>
      <c r="AAK134" s="8"/>
      <c r="AAL134" s="8"/>
      <c r="AAM134" s="8"/>
      <c r="AAN134" s="8"/>
      <c r="AAO134" s="8"/>
      <c r="AAP134" s="8"/>
      <c r="AAQ134" s="8"/>
      <c r="AAR134" s="8"/>
      <c r="AAS134" s="8"/>
      <c r="AAT134" s="8"/>
      <c r="AAU134" s="8"/>
      <c r="AAV134" s="8"/>
      <c r="AAW134" s="8"/>
      <c r="AAX134" s="8"/>
      <c r="AAY134" s="8"/>
      <c r="AAZ134" s="8"/>
      <c r="ABA134" s="8"/>
      <c r="ABB134" s="8"/>
      <c r="ABC134" s="8"/>
      <c r="ABD134" s="8"/>
      <c r="ABE134" s="8"/>
      <c r="ABF134" s="8"/>
      <c r="ABG134" s="8"/>
      <c r="ABH134" s="8"/>
      <c r="ABI134" s="8"/>
      <c r="ABJ134" s="8"/>
      <c r="ABK134" s="8"/>
      <c r="ABL134" s="8"/>
      <c r="ABM134" s="8"/>
      <c r="ABN134" s="8"/>
      <c r="ABO134" s="8"/>
      <c r="ABP134" s="8"/>
      <c r="ABQ134" s="8"/>
      <c r="ABR134" s="8"/>
      <c r="ABS134" s="8"/>
      <c r="ABT134" s="8"/>
      <c r="ABU134" s="8"/>
      <c r="ABV134" s="8"/>
      <c r="ABW134" s="8"/>
      <c r="ABX134" s="8"/>
      <c r="ABY134" s="8"/>
      <c r="ABZ134" s="8"/>
      <c r="ACA134" s="8"/>
      <c r="ACB134" s="8"/>
      <c r="ACC134" s="8"/>
      <c r="ACD134" s="8"/>
      <c r="ACE134" s="8"/>
      <c r="ACF134" s="8"/>
      <c r="ACG134" s="8"/>
      <c r="ACH134" s="8"/>
      <c r="ACI134" s="8"/>
      <c r="ACJ134" s="8"/>
      <c r="ACK134" s="8"/>
      <c r="ACL134" s="8"/>
      <c r="ACM134" s="8"/>
      <c r="ACN134" s="8"/>
      <c r="ACO134" s="8"/>
      <c r="ACP134" s="8"/>
      <c r="ACQ134" s="8"/>
      <c r="ACR134" s="8"/>
      <c r="ACS134" s="8"/>
      <c r="ACT134" s="8"/>
      <c r="ACU134" s="8"/>
      <c r="ACV134" s="8"/>
      <c r="ACW134" s="8"/>
      <c r="ACX134" s="8"/>
      <c r="ACY134" s="8"/>
      <c r="ACZ134" s="8"/>
      <c r="ADA134" s="8"/>
      <c r="ADB134" s="8"/>
      <c r="ADC134" s="8"/>
      <c r="ADD134" s="8"/>
      <c r="ADE134" s="8"/>
      <c r="ADF134" s="8"/>
      <c r="ADG134" s="8"/>
      <c r="ADH134" s="8"/>
      <c r="ADI134" s="8"/>
      <c r="ADJ134" s="8"/>
      <c r="ADK134" s="8"/>
      <c r="ADL134" s="8"/>
      <c r="ADM134" s="8"/>
      <c r="ADN134" s="8"/>
      <c r="ADO134" s="8"/>
      <c r="ADP134" s="8"/>
      <c r="ADQ134" s="8"/>
      <c r="ADR134" s="8"/>
      <c r="ADS134" s="8"/>
      <c r="ADT134" s="8"/>
      <c r="ADU134" s="8"/>
      <c r="ADV134" s="8"/>
      <c r="ADW134" s="8"/>
      <c r="ADX134" s="8"/>
      <c r="ADY134" s="8"/>
      <c r="ADZ134" s="8"/>
      <c r="AEA134" s="8"/>
      <c r="AEB134" s="8"/>
      <c r="AEC134" s="8"/>
      <c r="AED134" s="8"/>
      <c r="AEE134" s="8"/>
      <c r="AEF134" s="8"/>
      <c r="AEG134" s="8"/>
      <c r="AEH134" s="8"/>
      <c r="AEI134" s="8"/>
      <c r="AEJ134" s="8"/>
      <c r="AEK134" s="8"/>
      <c r="AEL134" s="8"/>
      <c r="AEM134" s="8"/>
      <c r="AEN134" s="8"/>
      <c r="AEO134" s="8"/>
      <c r="AEP134" s="8"/>
      <c r="AEQ134" s="8"/>
      <c r="AER134" s="8"/>
      <c r="AES134" s="8"/>
      <c r="AET134" s="8"/>
      <c r="AEU134" s="8"/>
      <c r="AEV134" s="8"/>
      <c r="AEW134" s="8"/>
      <c r="AEX134" s="8"/>
      <c r="AEY134" s="8"/>
      <c r="AEZ134" s="8"/>
      <c r="AFA134" s="8"/>
      <c r="AFB134" s="8"/>
      <c r="AFC134" s="8"/>
      <c r="AFD134" s="8"/>
      <c r="AFE134" s="8"/>
      <c r="AFF134" s="8"/>
      <c r="AFG134" s="8"/>
      <c r="AFH134" s="8"/>
      <c r="AFI134" s="8"/>
      <c r="AFJ134" s="8"/>
      <c r="AFK134" s="8"/>
      <c r="AFL134" s="8"/>
      <c r="AFM134" s="8"/>
      <c r="AFN134" s="8"/>
      <c r="AFO134" s="8"/>
      <c r="AFP134" s="8"/>
      <c r="AFQ134" s="8"/>
      <c r="AFR134" s="8"/>
      <c r="AFS134" s="8"/>
      <c r="AFT134" s="8"/>
      <c r="AFU134" s="8"/>
      <c r="AFV134" s="8"/>
      <c r="AFW134" s="8"/>
      <c r="AFX134" s="8"/>
      <c r="AFY134" s="8"/>
      <c r="AFZ134" s="8"/>
      <c r="AGA134" s="8"/>
      <c r="AGB134" s="8"/>
      <c r="AGC134" s="8"/>
      <c r="AGD134" s="8"/>
      <c r="AGE134" s="8"/>
      <c r="AGF134" s="8"/>
      <c r="AGG134" s="8"/>
      <c r="AGH134" s="8"/>
      <c r="AGI134" s="8"/>
      <c r="AGJ134" s="8"/>
      <c r="AGK134" s="8"/>
      <c r="AGL134" s="8"/>
      <c r="AGM134" s="8"/>
      <c r="AGN134" s="8"/>
      <c r="AGO134" s="8"/>
      <c r="AGP134" s="8"/>
      <c r="AGQ134" s="8"/>
      <c r="AGR134" s="8"/>
      <c r="AGS134" s="8"/>
      <c r="AGT134" s="8"/>
      <c r="AGU134" s="8"/>
      <c r="AGV134" s="8"/>
      <c r="AGW134" s="8"/>
      <c r="AGX134" s="8"/>
      <c r="AGY134" s="8"/>
      <c r="AGZ134" s="8"/>
      <c r="AHA134" s="8"/>
      <c r="AHB134" s="8"/>
      <c r="AHC134" s="8"/>
      <c r="AHD134" s="8"/>
      <c r="AHE134" s="8"/>
      <c r="AHF134" s="8"/>
      <c r="AHG134" s="8"/>
      <c r="AHH134" s="8"/>
      <c r="AHI134" s="8"/>
      <c r="AHJ134" s="8"/>
      <c r="AHK134" s="8"/>
      <c r="AHL134" s="8"/>
      <c r="AHM134" s="8"/>
      <c r="AHN134" s="8"/>
      <c r="AHO134" s="8"/>
      <c r="AHP134" s="8"/>
      <c r="AHQ134" s="8"/>
      <c r="AHR134" s="8"/>
      <c r="AHS134" s="8"/>
      <c r="AHT134" s="8"/>
      <c r="AHU134" s="8"/>
      <c r="AHV134" s="8"/>
      <c r="AHW134" s="8"/>
      <c r="AHX134" s="8"/>
      <c r="AHY134" s="8"/>
      <c r="AHZ134" s="8"/>
      <c r="AIA134" s="8"/>
      <c r="AIB134" s="8"/>
      <c r="AIC134" s="8"/>
      <c r="AID134" s="8"/>
      <c r="AIE134" s="8"/>
      <c r="AIF134" s="8"/>
      <c r="AIG134" s="8"/>
      <c r="AIH134" s="8"/>
      <c r="AII134" s="8"/>
      <c r="AIJ134" s="8"/>
      <c r="AIK134" s="8"/>
      <c r="AIL134" s="8"/>
      <c r="AIM134" s="8"/>
      <c r="AIN134" s="8"/>
      <c r="AIO134" s="8"/>
      <c r="AIP134" s="8"/>
      <c r="AIQ134" s="8"/>
      <c r="AIR134" s="8"/>
      <c r="AIS134" s="8"/>
      <c r="AIT134" s="8"/>
      <c r="AIU134" s="8"/>
      <c r="AIV134" s="8"/>
      <c r="AIW134" s="8"/>
      <c r="AIX134" s="8"/>
      <c r="AIY134" s="8"/>
      <c r="AIZ134" s="8"/>
      <c r="AJA134" s="8"/>
      <c r="AJB134" s="8"/>
      <c r="AJC134" s="8"/>
      <c r="AJD134" s="8"/>
      <c r="AJE134" s="8"/>
      <c r="AJF134" s="8"/>
      <c r="AJG134" s="8"/>
      <c r="AJH134" s="8"/>
      <c r="AJI134" s="8"/>
      <c r="AJJ134" s="8"/>
      <c r="AJK134" s="8"/>
      <c r="AJL134" s="8"/>
      <c r="AJM134" s="8"/>
      <c r="AJN134" s="8"/>
      <c r="AJO134" s="8"/>
      <c r="AJP134" s="8"/>
      <c r="AJQ134" s="8"/>
      <c r="AJR134" s="8"/>
      <c r="AJS134" s="8"/>
      <c r="AJT134" s="8"/>
      <c r="AJU134" s="8"/>
      <c r="AJV134" s="8"/>
      <c r="AJW134" s="8"/>
      <c r="AJX134" s="8"/>
      <c r="AJY134" s="8"/>
      <c r="AJZ134" s="8"/>
      <c r="AKA134" s="8"/>
      <c r="AKB134" s="8"/>
      <c r="AKC134" s="8"/>
      <c r="AKD134" s="8"/>
      <c r="AKE134" s="8"/>
      <c r="AKF134" s="8"/>
      <c r="AKG134" s="8"/>
      <c r="AKH134" s="8"/>
      <c r="AKI134" s="8"/>
      <c r="AKJ134" s="8"/>
      <c r="AKK134" s="8"/>
      <c r="AKL134" s="8"/>
      <c r="AKM134" s="8"/>
      <c r="AKN134" s="8"/>
      <c r="AKO134" s="8"/>
      <c r="AKP134" s="8"/>
      <c r="AKQ134" s="8"/>
      <c r="AKR134" s="8"/>
      <c r="AKS134" s="8"/>
      <c r="AKT134" s="8"/>
      <c r="AKU134" s="8"/>
      <c r="AKV134" s="8"/>
      <c r="AKW134" s="8"/>
      <c r="AKX134" s="8"/>
      <c r="AKY134" s="8"/>
      <c r="AKZ134" s="8"/>
      <c r="ALA134" s="8"/>
      <c r="ALB134" s="8"/>
      <c r="ALC134" s="8"/>
      <c r="ALD134" s="8"/>
      <c r="ALE134" s="8"/>
      <c r="ALF134" s="8"/>
      <c r="ALG134" s="8"/>
      <c r="ALH134" s="8"/>
      <c r="ALI134" s="8"/>
      <c r="ALJ134" s="8"/>
      <c r="ALK134" s="8"/>
      <c r="ALL134" s="8"/>
      <c r="ALM134" s="8"/>
      <c r="ALN134" s="8"/>
      <c r="ALO134" s="8"/>
      <c r="ALP134" s="8"/>
      <c r="ALQ134" s="8"/>
      <c r="ALR134" s="8"/>
      <c r="ALS134" s="8"/>
      <c r="ALT134" s="8"/>
      <c r="ALU134" s="8"/>
    </row>
    <row r="135" spans="1:1009" s="26" customFormat="1" ht="18.75" x14ac:dyDescent="0.3">
      <c r="A135" s="38" t="s">
        <v>160</v>
      </c>
      <c r="B135" s="11" t="s">
        <v>93</v>
      </c>
      <c r="C135" s="12">
        <v>4</v>
      </c>
      <c r="D135" s="13">
        <v>1.37</v>
      </c>
      <c r="E135" s="14">
        <v>1.17</v>
      </c>
      <c r="F135" s="46" t="s">
        <v>24</v>
      </c>
      <c r="G135" s="15">
        <v>2</v>
      </c>
      <c r="H135" s="16">
        <f>IF(OR(F135="",G135=""),"",IF(F135="1st",G135*D135-G135,-G135))</f>
        <v>0.74000000000000021</v>
      </c>
      <c r="I135" s="19">
        <f t="shared" si="23"/>
        <v>-41.537499999999994</v>
      </c>
      <c r="J135" s="7"/>
      <c r="K135" s="50">
        <f t="shared" si="26"/>
        <v>-42.037500000000009</v>
      </c>
      <c r="L135" s="60">
        <f t="shared" si="22"/>
        <v>-28.302500000000013</v>
      </c>
      <c r="M135" s="60"/>
      <c r="N135" s="121">
        <f t="shared" si="24"/>
        <v>1.37</v>
      </c>
      <c r="O135" s="9">
        <f t="shared" si="25"/>
        <v>-1</v>
      </c>
      <c r="P135" s="9">
        <f t="shared" si="27"/>
        <v>0.37000000000000011</v>
      </c>
      <c r="Q135" s="122">
        <f t="shared" si="28"/>
        <v>0.37000000000000011</v>
      </c>
      <c r="R135" s="8"/>
      <c r="S135" s="9"/>
      <c r="T135" s="9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  <c r="ABH135" s="8"/>
      <c r="ABI135" s="8"/>
      <c r="ABJ135" s="8"/>
      <c r="ABK135" s="8"/>
      <c r="ABL135" s="8"/>
      <c r="ABM135" s="8"/>
      <c r="ABN135" s="8"/>
      <c r="ABO135" s="8"/>
      <c r="ABP135" s="8"/>
      <c r="ABQ135" s="8"/>
      <c r="ABR135" s="8"/>
      <c r="ABS135" s="8"/>
      <c r="ABT135" s="8"/>
      <c r="ABU135" s="8"/>
      <c r="ABV135" s="8"/>
      <c r="ABW135" s="8"/>
      <c r="ABX135" s="8"/>
      <c r="ABY135" s="8"/>
      <c r="ABZ135" s="8"/>
      <c r="ACA135" s="8"/>
      <c r="ACB135" s="8"/>
      <c r="ACC135" s="8"/>
      <c r="ACD135" s="8"/>
      <c r="ACE135" s="8"/>
      <c r="ACF135" s="8"/>
      <c r="ACG135" s="8"/>
      <c r="ACH135" s="8"/>
      <c r="ACI135" s="8"/>
      <c r="ACJ135" s="8"/>
      <c r="ACK135" s="8"/>
      <c r="ACL135" s="8"/>
      <c r="ACM135" s="8"/>
      <c r="ACN135" s="8"/>
      <c r="ACO135" s="8"/>
      <c r="ACP135" s="8"/>
      <c r="ACQ135" s="8"/>
      <c r="ACR135" s="8"/>
      <c r="ACS135" s="8"/>
      <c r="ACT135" s="8"/>
      <c r="ACU135" s="8"/>
      <c r="ACV135" s="8"/>
      <c r="ACW135" s="8"/>
      <c r="ACX135" s="8"/>
      <c r="ACY135" s="8"/>
      <c r="ACZ135" s="8"/>
      <c r="ADA135" s="8"/>
      <c r="ADB135" s="8"/>
      <c r="ADC135" s="8"/>
      <c r="ADD135" s="8"/>
      <c r="ADE135" s="8"/>
      <c r="ADF135" s="8"/>
      <c r="ADG135" s="8"/>
      <c r="ADH135" s="8"/>
      <c r="ADI135" s="8"/>
      <c r="ADJ135" s="8"/>
      <c r="ADK135" s="8"/>
      <c r="ADL135" s="8"/>
      <c r="ADM135" s="8"/>
      <c r="ADN135" s="8"/>
      <c r="ADO135" s="8"/>
      <c r="ADP135" s="8"/>
      <c r="ADQ135" s="8"/>
      <c r="ADR135" s="8"/>
      <c r="ADS135" s="8"/>
      <c r="ADT135" s="8"/>
      <c r="ADU135" s="8"/>
      <c r="ADV135" s="8"/>
      <c r="ADW135" s="8"/>
      <c r="ADX135" s="8"/>
      <c r="ADY135" s="8"/>
      <c r="ADZ135" s="8"/>
      <c r="AEA135" s="8"/>
      <c r="AEB135" s="8"/>
      <c r="AEC135" s="8"/>
      <c r="AED135" s="8"/>
      <c r="AEE135" s="8"/>
      <c r="AEF135" s="8"/>
      <c r="AEG135" s="8"/>
      <c r="AEH135" s="8"/>
      <c r="AEI135" s="8"/>
      <c r="AEJ135" s="8"/>
      <c r="AEK135" s="8"/>
      <c r="AEL135" s="8"/>
      <c r="AEM135" s="8"/>
      <c r="AEN135" s="8"/>
      <c r="AEO135" s="8"/>
      <c r="AEP135" s="8"/>
      <c r="AEQ135" s="8"/>
      <c r="AER135" s="8"/>
      <c r="AES135" s="8"/>
      <c r="AET135" s="8"/>
      <c r="AEU135" s="8"/>
      <c r="AEV135" s="8"/>
      <c r="AEW135" s="8"/>
      <c r="AEX135" s="8"/>
      <c r="AEY135" s="8"/>
      <c r="AEZ135" s="8"/>
      <c r="AFA135" s="8"/>
      <c r="AFB135" s="8"/>
      <c r="AFC135" s="8"/>
      <c r="AFD135" s="8"/>
      <c r="AFE135" s="8"/>
      <c r="AFF135" s="8"/>
      <c r="AFG135" s="8"/>
      <c r="AFH135" s="8"/>
      <c r="AFI135" s="8"/>
      <c r="AFJ135" s="8"/>
      <c r="AFK135" s="8"/>
      <c r="AFL135" s="8"/>
      <c r="AFM135" s="8"/>
      <c r="AFN135" s="8"/>
      <c r="AFO135" s="8"/>
      <c r="AFP135" s="8"/>
      <c r="AFQ135" s="8"/>
      <c r="AFR135" s="8"/>
      <c r="AFS135" s="8"/>
      <c r="AFT135" s="8"/>
      <c r="AFU135" s="8"/>
      <c r="AFV135" s="8"/>
      <c r="AFW135" s="8"/>
      <c r="AFX135" s="8"/>
      <c r="AFY135" s="8"/>
      <c r="AFZ135" s="8"/>
      <c r="AGA135" s="8"/>
      <c r="AGB135" s="8"/>
      <c r="AGC135" s="8"/>
      <c r="AGD135" s="8"/>
      <c r="AGE135" s="8"/>
      <c r="AGF135" s="8"/>
      <c r="AGG135" s="8"/>
      <c r="AGH135" s="8"/>
      <c r="AGI135" s="8"/>
      <c r="AGJ135" s="8"/>
      <c r="AGK135" s="8"/>
      <c r="AGL135" s="8"/>
      <c r="AGM135" s="8"/>
      <c r="AGN135" s="8"/>
      <c r="AGO135" s="8"/>
      <c r="AGP135" s="8"/>
      <c r="AGQ135" s="8"/>
      <c r="AGR135" s="8"/>
      <c r="AGS135" s="8"/>
      <c r="AGT135" s="8"/>
      <c r="AGU135" s="8"/>
      <c r="AGV135" s="8"/>
      <c r="AGW135" s="8"/>
      <c r="AGX135" s="8"/>
      <c r="AGY135" s="8"/>
      <c r="AGZ135" s="8"/>
      <c r="AHA135" s="8"/>
      <c r="AHB135" s="8"/>
      <c r="AHC135" s="8"/>
      <c r="AHD135" s="8"/>
      <c r="AHE135" s="8"/>
      <c r="AHF135" s="8"/>
      <c r="AHG135" s="8"/>
      <c r="AHH135" s="8"/>
      <c r="AHI135" s="8"/>
      <c r="AHJ135" s="8"/>
      <c r="AHK135" s="8"/>
      <c r="AHL135" s="8"/>
      <c r="AHM135" s="8"/>
      <c r="AHN135" s="8"/>
      <c r="AHO135" s="8"/>
      <c r="AHP135" s="8"/>
      <c r="AHQ135" s="8"/>
      <c r="AHR135" s="8"/>
      <c r="AHS135" s="8"/>
      <c r="AHT135" s="8"/>
      <c r="AHU135" s="8"/>
      <c r="AHV135" s="8"/>
      <c r="AHW135" s="8"/>
      <c r="AHX135" s="8"/>
      <c r="AHY135" s="8"/>
      <c r="AHZ135" s="8"/>
      <c r="AIA135" s="8"/>
      <c r="AIB135" s="8"/>
      <c r="AIC135" s="8"/>
      <c r="AID135" s="8"/>
      <c r="AIE135" s="8"/>
      <c r="AIF135" s="8"/>
      <c r="AIG135" s="8"/>
      <c r="AIH135" s="8"/>
      <c r="AII135" s="8"/>
      <c r="AIJ135" s="8"/>
      <c r="AIK135" s="8"/>
      <c r="AIL135" s="8"/>
      <c r="AIM135" s="8"/>
      <c r="AIN135" s="8"/>
      <c r="AIO135" s="8"/>
      <c r="AIP135" s="8"/>
      <c r="AIQ135" s="8"/>
      <c r="AIR135" s="8"/>
      <c r="AIS135" s="8"/>
      <c r="AIT135" s="8"/>
      <c r="AIU135" s="8"/>
      <c r="AIV135" s="8"/>
      <c r="AIW135" s="8"/>
      <c r="AIX135" s="8"/>
      <c r="AIY135" s="8"/>
      <c r="AIZ135" s="8"/>
      <c r="AJA135" s="8"/>
      <c r="AJB135" s="8"/>
      <c r="AJC135" s="8"/>
      <c r="AJD135" s="8"/>
      <c r="AJE135" s="8"/>
      <c r="AJF135" s="8"/>
      <c r="AJG135" s="8"/>
      <c r="AJH135" s="8"/>
      <c r="AJI135" s="8"/>
      <c r="AJJ135" s="8"/>
      <c r="AJK135" s="8"/>
      <c r="AJL135" s="8"/>
      <c r="AJM135" s="8"/>
      <c r="AJN135" s="8"/>
      <c r="AJO135" s="8"/>
      <c r="AJP135" s="8"/>
      <c r="AJQ135" s="8"/>
      <c r="AJR135" s="8"/>
      <c r="AJS135" s="8"/>
      <c r="AJT135" s="8"/>
      <c r="AJU135" s="8"/>
      <c r="AJV135" s="8"/>
      <c r="AJW135" s="8"/>
      <c r="AJX135" s="8"/>
      <c r="AJY135" s="8"/>
      <c r="AJZ135" s="8"/>
      <c r="AKA135" s="8"/>
      <c r="AKB135" s="8"/>
      <c r="AKC135" s="8"/>
      <c r="AKD135" s="8"/>
      <c r="AKE135" s="8"/>
      <c r="AKF135" s="8"/>
      <c r="AKG135" s="8"/>
      <c r="AKH135" s="8"/>
      <c r="AKI135" s="8"/>
      <c r="AKJ135" s="8"/>
      <c r="AKK135" s="8"/>
      <c r="AKL135" s="8"/>
      <c r="AKM135" s="8"/>
      <c r="AKN135" s="8"/>
      <c r="AKO135" s="8"/>
      <c r="AKP135" s="8"/>
      <c r="AKQ135" s="8"/>
      <c r="AKR135" s="8"/>
      <c r="AKS135" s="8"/>
      <c r="AKT135" s="8"/>
      <c r="AKU135" s="8"/>
      <c r="AKV135" s="8"/>
      <c r="AKW135" s="8"/>
      <c r="AKX135" s="8"/>
      <c r="AKY135" s="8"/>
      <c r="AKZ135" s="8"/>
      <c r="ALA135" s="8"/>
      <c r="ALB135" s="8"/>
      <c r="ALC135" s="8"/>
      <c r="ALD135" s="8"/>
      <c r="ALE135" s="8"/>
      <c r="ALF135" s="8"/>
      <c r="ALG135" s="8"/>
      <c r="ALH135" s="8"/>
      <c r="ALI135" s="8"/>
      <c r="ALJ135" s="8"/>
      <c r="ALK135" s="8"/>
      <c r="ALL135" s="8"/>
      <c r="ALM135" s="8"/>
      <c r="ALN135" s="8"/>
      <c r="ALO135" s="8"/>
      <c r="ALP135" s="8"/>
      <c r="ALQ135" s="8"/>
      <c r="ALR135" s="8"/>
      <c r="ALS135" s="8"/>
      <c r="ALT135" s="8"/>
      <c r="ALU135" s="8"/>
    </row>
    <row r="136" spans="1:1009" s="26" customFormat="1" ht="19.5" thickBot="1" x14ac:dyDescent="0.35">
      <c r="A136" s="38" t="s">
        <v>161</v>
      </c>
      <c r="B136" s="11" t="s">
        <v>162</v>
      </c>
      <c r="C136" s="12">
        <v>5</v>
      </c>
      <c r="D136" s="13">
        <v>24</v>
      </c>
      <c r="E136" s="14">
        <v>6.8</v>
      </c>
      <c r="F136" s="46" t="s">
        <v>16</v>
      </c>
      <c r="G136" s="15">
        <v>0.5</v>
      </c>
      <c r="H136" s="16">
        <f>IF(OR(F136="",G136=""),"",IF(F136="1st",G136*D136-G136,-G136))</f>
        <v>-0.5</v>
      </c>
      <c r="I136" s="19">
        <f t="shared" si="23"/>
        <v>-42.037499999999994</v>
      </c>
      <c r="J136" s="7"/>
      <c r="K136" s="50">
        <f t="shared" si="26"/>
        <v>-42.037500000000009</v>
      </c>
      <c r="L136" s="60">
        <f t="shared" si="22"/>
        <v>-28.302500000000013</v>
      </c>
      <c r="M136" s="60"/>
      <c r="N136" s="121">
        <f t="shared" si="24"/>
        <v>0</v>
      </c>
      <c r="O136" s="9">
        <f t="shared" si="25"/>
        <v>0</v>
      </c>
      <c r="P136" s="9">
        <f t="shared" si="27"/>
        <v>0</v>
      </c>
      <c r="Q136" s="122" t="str">
        <f t="shared" si="28"/>
        <v/>
      </c>
      <c r="R136" s="8"/>
      <c r="S136" s="9"/>
      <c r="T136" s="9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  <c r="RV136" s="8"/>
      <c r="RW136" s="8"/>
      <c r="RX136" s="8"/>
      <c r="RY136" s="8"/>
      <c r="RZ136" s="8"/>
      <c r="SA136" s="8"/>
      <c r="SB136" s="8"/>
      <c r="SC136" s="8"/>
      <c r="SD136" s="8"/>
      <c r="SE136" s="8"/>
      <c r="SF136" s="8"/>
      <c r="SG136" s="8"/>
      <c r="SH136" s="8"/>
      <c r="SI136" s="8"/>
      <c r="SJ136" s="8"/>
      <c r="SK136" s="8"/>
      <c r="SL136" s="8"/>
      <c r="SM136" s="8"/>
      <c r="SN136" s="8"/>
      <c r="SO136" s="8"/>
      <c r="SP136" s="8"/>
      <c r="SQ136" s="8"/>
      <c r="SR136" s="8"/>
      <c r="SS136" s="8"/>
      <c r="ST136" s="8"/>
      <c r="SU136" s="8"/>
      <c r="SV136" s="8"/>
      <c r="SW136" s="8"/>
      <c r="SX136" s="8"/>
      <c r="SY136" s="8"/>
      <c r="SZ136" s="8"/>
      <c r="TA136" s="8"/>
      <c r="TB136" s="8"/>
      <c r="TC136" s="8"/>
      <c r="TD136" s="8"/>
      <c r="TE136" s="8"/>
      <c r="TF136" s="8"/>
      <c r="TG136" s="8"/>
      <c r="TH136" s="8"/>
      <c r="TI136" s="8"/>
      <c r="TJ136" s="8"/>
      <c r="TK136" s="8"/>
      <c r="TL136" s="8"/>
      <c r="TM136" s="8"/>
      <c r="TN136" s="8"/>
      <c r="TO136" s="8"/>
      <c r="TP136" s="8"/>
      <c r="TQ136" s="8"/>
      <c r="TR136" s="8"/>
      <c r="TS136" s="8"/>
      <c r="TT136" s="8"/>
      <c r="TU136" s="8"/>
      <c r="TV136" s="8"/>
      <c r="TW136" s="8"/>
      <c r="TX136" s="8"/>
      <c r="TY136" s="8"/>
      <c r="TZ136" s="8"/>
      <c r="UA136" s="8"/>
      <c r="UB136" s="8"/>
      <c r="UC136" s="8"/>
      <c r="UD136" s="8"/>
      <c r="UE136" s="8"/>
      <c r="UF136" s="8"/>
      <c r="UG136" s="8"/>
      <c r="UH136" s="8"/>
      <c r="UI136" s="8"/>
      <c r="UJ136" s="8"/>
      <c r="UK136" s="8"/>
      <c r="UL136" s="8"/>
      <c r="UM136" s="8"/>
      <c r="UN136" s="8"/>
      <c r="UO136" s="8"/>
      <c r="UP136" s="8"/>
      <c r="UQ136" s="8"/>
      <c r="UR136" s="8"/>
      <c r="US136" s="8"/>
      <c r="UT136" s="8"/>
      <c r="UU136" s="8"/>
      <c r="UV136" s="8"/>
      <c r="UW136" s="8"/>
      <c r="UX136" s="8"/>
      <c r="UY136" s="8"/>
      <c r="UZ136" s="8"/>
      <c r="VA136" s="8"/>
      <c r="VB136" s="8"/>
      <c r="VC136" s="8"/>
      <c r="VD136" s="8"/>
      <c r="VE136" s="8"/>
      <c r="VF136" s="8"/>
      <c r="VG136" s="8"/>
      <c r="VH136" s="8"/>
      <c r="VI136" s="8"/>
      <c r="VJ136" s="8"/>
      <c r="VK136" s="8"/>
      <c r="VL136" s="8"/>
      <c r="VM136" s="8"/>
      <c r="VN136" s="8"/>
      <c r="VO136" s="8"/>
      <c r="VP136" s="8"/>
      <c r="VQ136" s="8"/>
      <c r="VR136" s="8"/>
      <c r="VS136" s="8"/>
      <c r="VT136" s="8"/>
      <c r="VU136" s="8"/>
      <c r="VV136" s="8"/>
      <c r="VW136" s="8"/>
      <c r="VX136" s="8"/>
      <c r="VY136" s="8"/>
      <c r="VZ136" s="8"/>
      <c r="WA136" s="8"/>
      <c r="WB136" s="8"/>
      <c r="WC136" s="8"/>
      <c r="WD136" s="8"/>
      <c r="WE136" s="8"/>
      <c r="WF136" s="8"/>
      <c r="WG136" s="8"/>
      <c r="WH136" s="8"/>
      <c r="WI136" s="8"/>
      <c r="WJ136" s="8"/>
      <c r="WK136" s="8"/>
      <c r="WL136" s="8"/>
      <c r="WM136" s="8"/>
      <c r="WN136" s="8"/>
      <c r="WO136" s="8"/>
      <c r="WP136" s="8"/>
      <c r="WQ136" s="8"/>
      <c r="WR136" s="8"/>
      <c r="WS136" s="8"/>
      <c r="WT136" s="8"/>
      <c r="WU136" s="8"/>
      <c r="WV136" s="8"/>
      <c r="WW136" s="8"/>
      <c r="WX136" s="8"/>
      <c r="WY136" s="8"/>
      <c r="WZ136" s="8"/>
      <c r="XA136" s="8"/>
      <c r="XB136" s="8"/>
      <c r="XC136" s="8"/>
      <c r="XD136" s="8"/>
      <c r="XE136" s="8"/>
      <c r="XF136" s="8"/>
      <c r="XG136" s="8"/>
      <c r="XH136" s="8"/>
      <c r="XI136" s="8"/>
      <c r="XJ136" s="8"/>
      <c r="XK136" s="8"/>
      <c r="XL136" s="8"/>
      <c r="XM136" s="8"/>
      <c r="XN136" s="8"/>
      <c r="XO136" s="8"/>
      <c r="XP136" s="8"/>
      <c r="XQ136" s="8"/>
      <c r="XR136" s="8"/>
      <c r="XS136" s="8"/>
      <c r="XT136" s="8"/>
      <c r="XU136" s="8"/>
      <c r="XV136" s="8"/>
      <c r="XW136" s="8"/>
      <c r="XX136" s="8"/>
      <c r="XY136" s="8"/>
      <c r="XZ136" s="8"/>
      <c r="YA136" s="8"/>
      <c r="YB136" s="8"/>
      <c r="YC136" s="8"/>
      <c r="YD136" s="8"/>
      <c r="YE136" s="8"/>
      <c r="YF136" s="8"/>
      <c r="YG136" s="8"/>
      <c r="YH136" s="8"/>
      <c r="YI136" s="8"/>
      <c r="YJ136" s="8"/>
      <c r="YK136" s="8"/>
      <c r="YL136" s="8"/>
      <c r="YM136" s="8"/>
      <c r="YN136" s="8"/>
      <c r="YO136" s="8"/>
      <c r="YP136" s="8"/>
      <c r="YQ136" s="8"/>
      <c r="YR136" s="8"/>
      <c r="YS136" s="8"/>
      <c r="YT136" s="8"/>
      <c r="YU136" s="8"/>
      <c r="YV136" s="8"/>
      <c r="YW136" s="8"/>
      <c r="YX136" s="8"/>
      <c r="YY136" s="8"/>
      <c r="YZ136" s="8"/>
      <c r="ZA136" s="8"/>
      <c r="ZB136" s="8"/>
      <c r="ZC136" s="8"/>
      <c r="ZD136" s="8"/>
      <c r="ZE136" s="8"/>
      <c r="ZF136" s="8"/>
      <c r="ZG136" s="8"/>
      <c r="ZH136" s="8"/>
      <c r="ZI136" s="8"/>
      <c r="ZJ136" s="8"/>
      <c r="ZK136" s="8"/>
      <c r="ZL136" s="8"/>
      <c r="ZM136" s="8"/>
      <c r="ZN136" s="8"/>
      <c r="ZO136" s="8"/>
      <c r="ZP136" s="8"/>
      <c r="ZQ136" s="8"/>
      <c r="ZR136" s="8"/>
      <c r="ZS136" s="8"/>
      <c r="ZT136" s="8"/>
      <c r="ZU136" s="8"/>
      <c r="ZV136" s="8"/>
      <c r="ZW136" s="8"/>
      <c r="ZX136" s="8"/>
      <c r="ZY136" s="8"/>
      <c r="ZZ136" s="8"/>
      <c r="AAA136" s="8"/>
      <c r="AAB136" s="8"/>
      <c r="AAC136" s="8"/>
      <c r="AAD136" s="8"/>
      <c r="AAE136" s="8"/>
      <c r="AAF136" s="8"/>
      <c r="AAG136" s="8"/>
      <c r="AAH136" s="8"/>
      <c r="AAI136" s="8"/>
      <c r="AAJ136" s="8"/>
      <c r="AAK136" s="8"/>
      <c r="AAL136" s="8"/>
      <c r="AAM136" s="8"/>
      <c r="AAN136" s="8"/>
      <c r="AAO136" s="8"/>
      <c r="AAP136" s="8"/>
      <c r="AAQ136" s="8"/>
      <c r="AAR136" s="8"/>
      <c r="AAS136" s="8"/>
      <c r="AAT136" s="8"/>
      <c r="AAU136" s="8"/>
      <c r="AAV136" s="8"/>
      <c r="AAW136" s="8"/>
      <c r="AAX136" s="8"/>
      <c r="AAY136" s="8"/>
      <c r="AAZ136" s="8"/>
      <c r="ABA136" s="8"/>
      <c r="ABB136" s="8"/>
      <c r="ABC136" s="8"/>
      <c r="ABD136" s="8"/>
      <c r="ABE136" s="8"/>
      <c r="ABF136" s="8"/>
      <c r="ABG136" s="8"/>
      <c r="ABH136" s="8"/>
      <c r="ABI136" s="8"/>
      <c r="ABJ136" s="8"/>
      <c r="ABK136" s="8"/>
      <c r="ABL136" s="8"/>
      <c r="ABM136" s="8"/>
      <c r="ABN136" s="8"/>
      <c r="ABO136" s="8"/>
      <c r="ABP136" s="8"/>
      <c r="ABQ136" s="8"/>
      <c r="ABR136" s="8"/>
      <c r="ABS136" s="8"/>
      <c r="ABT136" s="8"/>
      <c r="ABU136" s="8"/>
      <c r="ABV136" s="8"/>
      <c r="ABW136" s="8"/>
      <c r="ABX136" s="8"/>
      <c r="ABY136" s="8"/>
      <c r="ABZ136" s="8"/>
      <c r="ACA136" s="8"/>
      <c r="ACB136" s="8"/>
      <c r="ACC136" s="8"/>
      <c r="ACD136" s="8"/>
      <c r="ACE136" s="8"/>
      <c r="ACF136" s="8"/>
      <c r="ACG136" s="8"/>
      <c r="ACH136" s="8"/>
      <c r="ACI136" s="8"/>
      <c r="ACJ136" s="8"/>
      <c r="ACK136" s="8"/>
      <c r="ACL136" s="8"/>
      <c r="ACM136" s="8"/>
      <c r="ACN136" s="8"/>
      <c r="ACO136" s="8"/>
      <c r="ACP136" s="8"/>
      <c r="ACQ136" s="8"/>
      <c r="ACR136" s="8"/>
      <c r="ACS136" s="8"/>
      <c r="ACT136" s="8"/>
      <c r="ACU136" s="8"/>
      <c r="ACV136" s="8"/>
      <c r="ACW136" s="8"/>
      <c r="ACX136" s="8"/>
      <c r="ACY136" s="8"/>
      <c r="ACZ136" s="8"/>
      <c r="ADA136" s="8"/>
      <c r="ADB136" s="8"/>
      <c r="ADC136" s="8"/>
      <c r="ADD136" s="8"/>
      <c r="ADE136" s="8"/>
      <c r="ADF136" s="8"/>
      <c r="ADG136" s="8"/>
      <c r="ADH136" s="8"/>
      <c r="ADI136" s="8"/>
      <c r="ADJ136" s="8"/>
      <c r="ADK136" s="8"/>
      <c r="ADL136" s="8"/>
      <c r="ADM136" s="8"/>
      <c r="ADN136" s="8"/>
      <c r="ADO136" s="8"/>
      <c r="ADP136" s="8"/>
      <c r="ADQ136" s="8"/>
      <c r="ADR136" s="8"/>
      <c r="ADS136" s="8"/>
      <c r="ADT136" s="8"/>
      <c r="ADU136" s="8"/>
      <c r="ADV136" s="8"/>
      <c r="ADW136" s="8"/>
      <c r="ADX136" s="8"/>
      <c r="ADY136" s="8"/>
      <c r="ADZ136" s="8"/>
      <c r="AEA136" s="8"/>
      <c r="AEB136" s="8"/>
      <c r="AEC136" s="8"/>
      <c r="AED136" s="8"/>
      <c r="AEE136" s="8"/>
      <c r="AEF136" s="8"/>
      <c r="AEG136" s="8"/>
      <c r="AEH136" s="8"/>
      <c r="AEI136" s="8"/>
      <c r="AEJ136" s="8"/>
      <c r="AEK136" s="8"/>
      <c r="AEL136" s="8"/>
      <c r="AEM136" s="8"/>
      <c r="AEN136" s="8"/>
      <c r="AEO136" s="8"/>
      <c r="AEP136" s="8"/>
      <c r="AEQ136" s="8"/>
      <c r="AER136" s="8"/>
      <c r="AES136" s="8"/>
      <c r="AET136" s="8"/>
      <c r="AEU136" s="8"/>
      <c r="AEV136" s="8"/>
      <c r="AEW136" s="8"/>
      <c r="AEX136" s="8"/>
      <c r="AEY136" s="8"/>
      <c r="AEZ136" s="8"/>
      <c r="AFA136" s="8"/>
      <c r="AFB136" s="8"/>
      <c r="AFC136" s="8"/>
      <c r="AFD136" s="8"/>
      <c r="AFE136" s="8"/>
      <c r="AFF136" s="8"/>
      <c r="AFG136" s="8"/>
      <c r="AFH136" s="8"/>
      <c r="AFI136" s="8"/>
      <c r="AFJ136" s="8"/>
      <c r="AFK136" s="8"/>
      <c r="AFL136" s="8"/>
      <c r="AFM136" s="8"/>
      <c r="AFN136" s="8"/>
      <c r="AFO136" s="8"/>
      <c r="AFP136" s="8"/>
      <c r="AFQ136" s="8"/>
      <c r="AFR136" s="8"/>
      <c r="AFS136" s="8"/>
      <c r="AFT136" s="8"/>
      <c r="AFU136" s="8"/>
      <c r="AFV136" s="8"/>
      <c r="AFW136" s="8"/>
      <c r="AFX136" s="8"/>
      <c r="AFY136" s="8"/>
      <c r="AFZ136" s="8"/>
      <c r="AGA136" s="8"/>
      <c r="AGB136" s="8"/>
      <c r="AGC136" s="8"/>
      <c r="AGD136" s="8"/>
      <c r="AGE136" s="8"/>
      <c r="AGF136" s="8"/>
      <c r="AGG136" s="8"/>
      <c r="AGH136" s="8"/>
      <c r="AGI136" s="8"/>
      <c r="AGJ136" s="8"/>
      <c r="AGK136" s="8"/>
      <c r="AGL136" s="8"/>
      <c r="AGM136" s="8"/>
      <c r="AGN136" s="8"/>
      <c r="AGO136" s="8"/>
      <c r="AGP136" s="8"/>
      <c r="AGQ136" s="8"/>
      <c r="AGR136" s="8"/>
      <c r="AGS136" s="8"/>
      <c r="AGT136" s="8"/>
      <c r="AGU136" s="8"/>
      <c r="AGV136" s="8"/>
      <c r="AGW136" s="8"/>
      <c r="AGX136" s="8"/>
      <c r="AGY136" s="8"/>
      <c r="AGZ136" s="8"/>
      <c r="AHA136" s="8"/>
      <c r="AHB136" s="8"/>
      <c r="AHC136" s="8"/>
      <c r="AHD136" s="8"/>
      <c r="AHE136" s="8"/>
      <c r="AHF136" s="8"/>
      <c r="AHG136" s="8"/>
      <c r="AHH136" s="8"/>
      <c r="AHI136" s="8"/>
      <c r="AHJ136" s="8"/>
      <c r="AHK136" s="8"/>
      <c r="AHL136" s="8"/>
      <c r="AHM136" s="8"/>
      <c r="AHN136" s="8"/>
      <c r="AHO136" s="8"/>
      <c r="AHP136" s="8"/>
      <c r="AHQ136" s="8"/>
      <c r="AHR136" s="8"/>
      <c r="AHS136" s="8"/>
      <c r="AHT136" s="8"/>
      <c r="AHU136" s="8"/>
      <c r="AHV136" s="8"/>
      <c r="AHW136" s="8"/>
      <c r="AHX136" s="8"/>
      <c r="AHY136" s="8"/>
      <c r="AHZ136" s="8"/>
      <c r="AIA136" s="8"/>
      <c r="AIB136" s="8"/>
      <c r="AIC136" s="8"/>
      <c r="AID136" s="8"/>
      <c r="AIE136" s="8"/>
      <c r="AIF136" s="8"/>
      <c r="AIG136" s="8"/>
      <c r="AIH136" s="8"/>
      <c r="AII136" s="8"/>
      <c r="AIJ136" s="8"/>
      <c r="AIK136" s="8"/>
      <c r="AIL136" s="8"/>
      <c r="AIM136" s="8"/>
      <c r="AIN136" s="8"/>
      <c r="AIO136" s="8"/>
      <c r="AIP136" s="8"/>
      <c r="AIQ136" s="8"/>
      <c r="AIR136" s="8"/>
      <c r="AIS136" s="8"/>
      <c r="AIT136" s="8"/>
      <c r="AIU136" s="8"/>
      <c r="AIV136" s="8"/>
      <c r="AIW136" s="8"/>
      <c r="AIX136" s="8"/>
      <c r="AIY136" s="8"/>
      <c r="AIZ136" s="8"/>
      <c r="AJA136" s="8"/>
      <c r="AJB136" s="8"/>
      <c r="AJC136" s="8"/>
      <c r="AJD136" s="8"/>
      <c r="AJE136" s="8"/>
      <c r="AJF136" s="8"/>
      <c r="AJG136" s="8"/>
      <c r="AJH136" s="8"/>
      <c r="AJI136" s="8"/>
      <c r="AJJ136" s="8"/>
      <c r="AJK136" s="8"/>
      <c r="AJL136" s="8"/>
      <c r="AJM136" s="8"/>
      <c r="AJN136" s="8"/>
      <c r="AJO136" s="8"/>
      <c r="AJP136" s="8"/>
      <c r="AJQ136" s="8"/>
      <c r="AJR136" s="8"/>
      <c r="AJS136" s="8"/>
      <c r="AJT136" s="8"/>
      <c r="AJU136" s="8"/>
      <c r="AJV136" s="8"/>
      <c r="AJW136" s="8"/>
      <c r="AJX136" s="8"/>
      <c r="AJY136" s="8"/>
      <c r="AJZ136" s="8"/>
      <c r="AKA136" s="8"/>
      <c r="AKB136" s="8"/>
      <c r="AKC136" s="8"/>
      <c r="AKD136" s="8"/>
      <c r="AKE136" s="8"/>
      <c r="AKF136" s="8"/>
      <c r="AKG136" s="8"/>
      <c r="AKH136" s="8"/>
      <c r="AKI136" s="8"/>
      <c r="AKJ136" s="8"/>
      <c r="AKK136" s="8"/>
      <c r="AKL136" s="8"/>
      <c r="AKM136" s="8"/>
      <c r="AKN136" s="8"/>
      <c r="AKO136" s="8"/>
      <c r="AKP136" s="8"/>
      <c r="AKQ136" s="8"/>
      <c r="AKR136" s="8"/>
      <c r="AKS136" s="8"/>
      <c r="AKT136" s="8"/>
      <c r="AKU136" s="8"/>
      <c r="AKV136" s="8"/>
      <c r="AKW136" s="8"/>
      <c r="AKX136" s="8"/>
      <c r="AKY136" s="8"/>
      <c r="AKZ136" s="8"/>
      <c r="ALA136" s="8"/>
      <c r="ALB136" s="8"/>
      <c r="ALC136" s="8"/>
      <c r="ALD136" s="8"/>
      <c r="ALE136" s="8"/>
      <c r="ALF136" s="8"/>
      <c r="ALG136" s="8"/>
      <c r="ALH136" s="8"/>
      <c r="ALI136" s="8"/>
      <c r="ALJ136" s="8"/>
      <c r="ALK136" s="8"/>
      <c r="ALL136" s="8"/>
      <c r="ALM136" s="8"/>
      <c r="ALN136" s="8"/>
      <c r="ALO136" s="8"/>
      <c r="ALP136" s="8"/>
      <c r="ALQ136" s="8"/>
      <c r="ALR136" s="8"/>
      <c r="ALS136" s="8"/>
      <c r="ALT136" s="8"/>
      <c r="ALU136" s="8"/>
    </row>
    <row r="137" spans="1:1009" s="26" customFormat="1" ht="24" thickBot="1" x14ac:dyDescent="0.3">
      <c r="A137" s="221">
        <v>44172</v>
      </c>
      <c r="B137" s="224"/>
      <c r="C137" s="224"/>
      <c r="D137" s="224"/>
      <c r="E137" s="224"/>
      <c r="F137" s="224"/>
      <c r="G137" s="224"/>
      <c r="H137" s="225" t="str">
        <f>IF(OR(F137="",G137=""),"",IF(F137="1st",G137*D137,-G137))</f>
        <v/>
      </c>
      <c r="I137" s="19">
        <f t="shared" si="23"/>
        <v>-42.037499999999994</v>
      </c>
      <c r="J137" s="7"/>
      <c r="K137" s="50">
        <f t="shared" si="26"/>
        <v>-42.037500000000009</v>
      </c>
      <c r="L137" s="60">
        <f t="shared" si="22"/>
        <v>-28.302500000000013</v>
      </c>
      <c r="M137" s="60"/>
      <c r="N137" s="121" t="str">
        <f t="shared" si="24"/>
        <v/>
      </c>
      <c r="O137" s="9" t="str">
        <f t="shared" si="25"/>
        <v/>
      </c>
      <c r="P137" s="9" t="str">
        <f t="shared" si="27"/>
        <v/>
      </c>
      <c r="Q137" s="122" t="str">
        <f t="shared" si="28"/>
        <v/>
      </c>
      <c r="R137" s="8"/>
      <c r="S137" s="9"/>
      <c r="T137" s="9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8"/>
      <c r="PJ137" s="8"/>
      <c r="PK137" s="8"/>
      <c r="PL137" s="8"/>
      <c r="PM137" s="8"/>
      <c r="PN137" s="8"/>
      <c r="PO137" s="8"/>
      <c r="PP137" s="8"/>
      <c r="PQ137" s="8"/>
      <c r="PR137" s="8"/>
      <c r="PS137" s="8"/>
      <c r="PT137" s="8"/>
      <c r="PU137" s="8"/>
      <c r="PV137" s="8"/>
      <c r="PW137" s="8"/>
      <c r="PX137" s="8"/>
      <c r="PY137" s="8"/>
      <c r="PZ137" s="8"/>
      <c r="QA137" s="8"/>
      <c r="QB137" s="8"/>
      <c r="QC137" s="8"/>
      <c r="QD137" s="8"/>
      <c r="QE137" s="8"/>
      <c r="QF137" s="8"/>
      <c r="QG137" s="8"/>
      <c r="QH137" s="8"/>
      <c r="QI137" s="8"/>
      <c r="QJ137" s="8"/>
      <c r="QK137" s="8"/>
      <c r="QL137" s="8"/>
      <c r="QM137" s="8"/>
      <c r="QN137" s="8"/>
      <c r="QO137" s="8"/>
      <c r="QP137" s="8"/>
      <c r="QQ137" s="8"/>
      <c r="QR137" s="8"/>
      <c r="QS137" s="8"/>
      <c r="QT137" s="8"/>
      <c r="QU137" s="8"/>
      <c r="QV137" s="8"/>
      <c r="QW137" s="8"/>
      <c r="QX137" s="8"/>
      <c r="QY137" s="8"/>
      <c r="QZ137" s="8"/>
      <c r="RA137" s="8"/>
      <c r="RB137" s="8"/>
      <c r="RC137" s="8"/>
      <c r="RD137" s="8"/>
      <c r="RE137" s="8"/>
      <c r="RF137" s="8"/>
      <c r="RG137" s="8"/>
      <c r="RH137" s="8"/>
      <c r="RI137" s="8"/>
      <c r="RJ137" s="8"/>
      <c r="RK137" s="8"/>
      <c r="RL137" s="8"/>
      <c r="RM137" s="8"/>
      <c r="RN137" s="8"/>
      <c r="RO137" s="8"/>
      <c r="RP137" s="8"/>
      <c r="RQ137" s="8"/>
      <c r="RR137" s="8"/>
      <c r="RS137" s="8"/>
      <c r="RT137" s="8"/>
      <c r="RU137" s="8"/>
      <c r="RV137" s="8"/>
      <c r="RW137" s="8"/>
      <c r="RX137" s="8"/>
      <c r="RY137" s="8"/>
      <c r="RZ137" s="8"/>
      <c r="SA137" s="8"/>
      <c r="SB137" s="8"/>
      <c r="SC137" s="8"/>
      <c r="SD137" s="8"/>
      <c r="SE137" s="8"/>
      <c r="SF137" s="8"/>
      <c r="SG137" s="8"/>
      <c r="SH137" s="8"/>
      <c r="SI137" s="8"/>
      <c r="SJ137" s="8"/>
      <c r="SK137" s="8"/>
      <c r="SL137" s="8"/>
      <c r="SM137" s="8"/>
      <c r="SN137" s="8"/>
      <c r="SO137" s="8"/>
      <c r="SP137" s="8"/>
      <c r="SQ137" s="8"/>
      <c r="SR137" s="8"/>
      <c r="SS137" s="8"/>
      <c r="ST137" s="8"/>
      <c r="SU137" s="8"/>
      <c r="SV137" s="8"/>
      <c r="SW137" s="8"/>
      <c r="SX137" s="8"/>
      <c r="SY137" s="8"/>
      <c r="SZ137" s="8"/>
      <c r="TA137" s="8"/>
      <c r="TB137" s="8"/>
      <c r="TC137" s="8"/>
      <c r="TD137" s="8"/>
      <c r="TE137" s="8"/>
      <c r="TF137" s="8"/>
      <c r="TG137" s="8"/>
      <c r="TH137" s="8"/>
      <c r="TI137" s="8"/>
      <c r="TJ137" s="8"/>
      <c r="TK137" s="8"/>
      <c r="TL137" s="8"/>
      <c r="TM137" s="8"/>
      <c r="TN137" s="8"/>
      <c r="TO137" s="8"/>
      <c r="TP137" s="8"/>
      <c r="TQ137" s="8"/>
      <c r="TR137" s="8"/>
      <c r="TS137" s="8"/>
      <c r="TT137" s="8"/>
      <c r="TU137" s="8"/>
      <c r="TV137" s="8"/>
      <c r="TW137" s="8"/>
      <c r="TX137" s="8"/>
      <c r="TY137" s="8"/>
      <c r="TZ137" s="8"/>
      <c r="UA137" s="8"/>
      <c r="UB137" s="8"/>
      <c r="UC137" s="8"/>
      <c r="UD137" s="8"/>
      <c r="UE137" s="8"/>
      <c r="UF137" s="8"/>
      <c r="UG137" s="8"/>
      <c r="UH137" s="8"/>
      <c r="UI137" s="8"/>
      <c r="UJ137" s="8"/>
      <c r="UK137" s="8"/>
      <c r="UL137" s="8"/>
      <c r="UM137" s="8"/>
      <c r="UN137" s="8"/>
      <c r="UO137" s="8"/>
      <c r="UP137" s="8"/>
      <c r="UQ137" s="8"/>
      <c r="UR137" s="8"/>
      <c r="US137" s="8"/>
      <c r="UT137" s="8"/>
      <c r="UU137" s="8"/>
      <c r="UV137" s="8"/>
      <c r="UW137" s="8"/>
      <c r="UX137" s="8"/>
      <c r="UY137" s="8"/>
      <c r="UZ137" s="8"/>
      <c r="VA137" s="8"/>
      <c r="VB137" s="8"/>
      <c r="VC137" s="8"/>
      <c r="VD137" s="8"/>
      <c r="VE137" s="8"/>
      <c r="VF137" s="8"/>
      <c r="VG137" s="8"/>
      <c r="VH137" s="8"/>
      <c r="VI137" s="8"/>
      <c r="VJ137" s="8"/>
      <c r="VK137" s="8"/>
      <c r="VL137" s="8"/>
      <c r="VM137" s="8"/>
      <c r="VN137" s="8"/>
      <c r="VO137" s="8"/>
      <c r="VP137" s="8"/>
      <c r="VQ137" s="8"/>
      <c r="VR137" s="8"/>
      <c r="VS137" s="8"/>
      <c r="VT137" s="8"/>
      <c r="VU137" s="8"/>
      <c r="VV137" s="8"/>
      <c r="VW137" s="8"/>
      <c r="VX137" s="8"/>
      <c r="VY137" s="8"/>
      <c r="VZ137" s="8"/>
      <c r="WA137" s="8"/>
      <c r="WB137" s="8"/>
      <c r="WC137" s="8"/>
      <c r="WD137" s="8"/>
      <c r="WE137" s="8"/>
      <c r="WF137" s="8"/>
      <c r="WG137" s="8"/>
      <c r="WH137" s="8"/>
      <c r="WI137" s="8"/>
      <c r="WJ137" s="8"/>
      <c r="WK137" s="8"/>
      <c r="WL137" s="8"/>
      <c r="WM137" s="8"/>
      <c r="WN137" s="8"/>
      <c r="WO137" s="8"/>
      <c r="WP137" s="8"/>
      <c r="WQ137" s="8"/>
      <c r="WR137" s="8"/>
      <c r="WS137" s="8"/>
      <c r="WT137" s="8"/>
      <c r="WU137" s="8"/>
      <c r="WV137" s="8"/>
      <c r="WW137" s="8"/>
      <c r="WX137" s="8"/>
      <c r="WY137" s="8"/>
      <c r="WZ137" s="8"/>
      <c r="XA137" s="8"/>
      <c r="XB137" s="8"/>
      <c r="XC137" s="8"/>
      <c r="XD137" s="8"/>
      <c r="XE137" s="8"/>
      <c r="XF137" s="8"/>
      <c r="XG137" s="8"/>
      <c r="XH137" s="8"/>
      <c r="XI137" s="8"/>
      <c r="XJ137" s="8"/>
      <c r="XK137" s="8"/>
      <c r="XL137" s="8"/>
      <c r="XM137" s="8"/>
      <c r="XN137" s="8"/>
      <c r="XO137" s="8"/>
      <c r="XP137" s="8"/>
      <c r="XQ137" s="8"/>
      <c r="XR137" s="8"/>
      <c r="XS137" s="8"/>
      <c r="XT137" s="8"/>
      <c r="XU137" s="8"/>
      <c r="XV137" s="8"/>
      <c r="XW137" s="8"/>
      <c r="XX137" s="8"/>
      <c r="XY137" s="8"/>
      <c r="XZ137" s="8"/>
      <c r="YA137" s="8"/>
      <c r="YB137" s="8"/>
      <c r="YC137" s="8"/>
      <c r="YD137" s="8"/>
      <c r="YE137" s="8"/>
      <c r="YF137" s="8"/>
      <c r="YG137" s="8"/>
      <c r="YH137" s="8"/>
      <c r="YI137" s="8"/>
      <c r="YJ137" s="8"/>
      <c r="YK137" s="8"/>
      <c r="YL137" s="8"/>
      <c r="YM137" s="8"/>
      <c r="YN137" s="8"/>
      <c r="YO137" s="8"/>
      <c r="YP137" s="8"/>
      <c r="YQ137" s="8"/>
      <c r="YR137" s="8"/>
      <c r="YS137" s="8"/>
      <c r="YT137" s="8"/>
      <c r="YU137" s="8"/>
      <c r="YV137" s="8"/>
      <c r="YW137" s="8"/>
      <c r="YX137" s="8"/>
      <c r="YY137" s="8"/>
      <c r="YZ137" s="8"/>
      <c r="ZA137" s="8"/>
      <c r="ZB137" s="8"/>
      <c r="ZC137" s="8"/>
      <c r="ZD137" s="8"/>
      <c r="ZE137" s="8"/>
      <c r="ZF137" s="8"/>
      <c r="ZG137" s="8"/>
      <c r="ZH137" s="8"/>
      <c r="ZI137" s="8"/>
      <c r="ZJ137" s="8"/>
      <c r="ZK137" s="8"/>
      <c r="ZL137" s="8"/>
      <c r="ZM137" s="8"/>
      <c r="ZN137" s="8"/>
      <c r="ZO137" s="8"/>
      <c r="ZP137" s="8"/>
      <c r="ZQ137" s="8"/>
      <c r="ZR137" s="8"/>
      <c r="ZS137" s="8"/>
      <c r="ZT137" s="8"/>
      <c r="ZU137" s="8"/>
      <c r="ZV137" s="8"/>
      <c r="ZW137" s="8"/>
      <c r="ZX137" s="8"/>
      <c r="ZY137" s="8"/>
      <c r="ZZ137" s="8"/>
      <c r="AAA137" s="8"/>
      <c r="AAB137" s="8"/>
      <c r="AAC137" s="8"/>
      <c r="AAD137" s="8"/>
      <c r="AAE137" s="8"/>
      <c r="AAF137" s="8"/>
      <c r="AAG137" s="8"/>
      <c r="AAH137" s="8"/>
      <c r="AAI137" s="8"/>
      <c r="AAJ137" s="8"/>
      <c r="AAK137" s="8"/>
      <c r="AAL137" s="8"/>
      <c r="AAM137" s="8"/>
      <c r="AAN137" s="8"/>
      <c r="AAO137" s="8"/>
      <c r="AAP137" s="8"/>
      <c r="AAQ137" s="8"/>
      <c r="AAR137" s="8"/>
      <c r="AAS137" s="8"/>
      <c r="AAT137" s="8"/>
      <c r="AAU137" s="8"/>
      <c r="AAV137" s="8"/>
      <c r="AAW137" s="8"/>
      <c r="AAX137" s="8"/>
      <c r="AAY137" s="8"/>
      <c r="AAZ137" s="8"/>
      <c r="ABA137" s="8"/>
      <c r="ABB137" s="8"/>
      <c r="ABC137" s="8"/>
      <c r="ABD137" s="8"/>
      <c r="ABE137" s="8"/>
      <c r="ABF137" s="8"/>
      <c r="ABG137" s="8"/>
      <c r="ABH137" s="8"/>
      <c r="ABI137" s="8"/>
      <c r="ABJ137" s="8"/>
      <c r="ABK137" s="8"/>
      <c r="ABL137" s="8"/>
      <c r="ABM137" s="8"/>
      <c r="ABN137" s="8"/>
      <c r="ABO137" s="8"/>
      <c r="ABP137" s="8"/>
      <c r="ABQ137" s="8"/>
      <c r="ABR137" s="8"/>
      <c r="ABS137" s="8"/>
      <c r="ABT137" s="8"/>
      <c r="ABU137" s="8"/>
      <c r="ABV137" s="8"/>
      <c r="ABW137" s="8"/>
      <c r="ABX137" s="8"/>
      <c r="ABY137" s="8"/>
      <c r="ABZ137" s="8"/>
      <c r="ACA137" s="8"/>
      <c r="ACB137" s="8"/>
      <c r="ACC137" s="8"/>
      <c r="ACD137" s="8"/>
      <c r="ACE137" s="8"/>
      <c r="ACF137" s="8"/>
      <c r="ACG137" s="8"/>
      <c r="ACH137" s="8"/>
      <c r="ACI137" s="8"/>
      <c r="ACJ137" s="8"/>
      <c r="ACK137" s="8"/>
      <c r="ACL137" s="8"/>
      <c r="ACM137" s="8"/>
      <c r="ACN137" s="8"/>
      <c r="ACO137" s="8"/>
      <c r="ACP137" s="8"/>
      <c r="ACQ137" s="8"/>
      <c r="ACR137" s="8"/>
      <c r="ACS137" s="8"/>
      <c r="ACT137" s="8"/>
      <c r="ACU137" s="8"/>
      <c r="ACV137" s="8"/>
      <c r="ACW137" s="8"/>
      <c r="ACX137" s="8"/>
      <c r="ACY137" s="8"/>
      <c r="ACZ137" s="8"/>
      <c r="ADA137" s="8"/>
      <c r="ADB137" s="8"/>
      <c r="ADC137" s="8"/>
      <c r="ADD137" s="8"/>
      <c r="ADE137" s="8"/>
      <c r="ADF137" s="8"/>
      <c r="ADG137" s="8"/>
      <c r="ADH137" s="8"/>
      <c r="ADI137" s="8"/>
      <c r="ADJ137" s="8"/>
      <c r="ADK137" s="8"/>
      <c r="ADL137" s="8"/>
      <c r="ADM137" s="8"/>
      <c r="ADN137" s="8"/>
      <c r="ADO137" s="8"/>
      <c r="ADP137" s="8"/>
      <c r="ADQ137" s="8"/>
      <c r="ADR137" s="8"/>
      <c r="ADS137" s="8"/>
      <c r="ADT137" s="8"/>
      <c r="ADU137" s="8"/>
      <c r="ADV137" s="8"/>
      <c r="ADW137" s="8"/>
      <c r="ADX137" s="8"/>
      <c r="ADY137" s="8"/>
      <c r="ADZ137" s="8"/>
      <c r="AEA137" s="8"/>
      <c r="AEB137" s="8"/>
      <c r="AEC137" s="8"/>
      <c r="AED137" s="8"/>
      <c r="AEE137" s="8"/>
      <c r="AEF137" s="8"/>
      <c r="AEG137" s="8"/>
      <c r="AEH137" s="8"/>
      <c r="AEI137" s="8"/>
      <c r="AEJ137" s="8"/>
      <c r="AEK137" s="8"/>
      <c r="AEL137" s="8"/>
      <c r="AEM137" s="8"/>
      <c r="AEN137" s="8"/>
      <c r="AEO137" s="8"/>
      <c r="AEP137" s="8"/>
      <c r="AEQ137" s="8"/>
      <c r="AER137" s="8"/>
      <c r="AES137" s="8"/>
      <c r="AET137" s="8"/>
      <c r="AEU137" s="8"/>
      <c r="AEV137" s="8"/>
      <c r="AEW137" s="8"/>
      <c r="AEX137" s="8"/>
      <c r="AEY137" s="8"/>
      <c r="AEZ137" s="8"/>
      <c r="AFA137" s="8"/>
      <c r="AFB137" s="8"/>
      <c r="AFC137" s="8"/>
      <c r="AFD137" s="8"/>
      <c r="AFE137" s="8"/>
      <c r="AFF137" s="8"/>
      <c r="AFG137" s="8"/>
      <c r="AFH137" s="8"/>
      <c r="AFI137" s="8"/>
      <c r="AFJ137" s="8"/>
      <c r="AFK137" s="8"/>
      <c r="AFL137" s="8"/>
      <c r="AFM137" s="8"/>
      <c r="AFN137" s="8"/>
      <c r="AFO137" s="8"/>
      <c r="AFP137" s="8"/>
      <c r="AFQ137" s="8"/>
      <c r="AFR137" s="8"/>
      <c r="AFS137" s="8"/>
      <c r="AFT137" s="8"/>
      <c r="AFU137" s="8"/>
      <c r="AFV137" s="8"/>
      <c r="AFW137" s="8"/>
      <c r="AFX137" s="8"/>
      <c r="AFY137" s="8"/>
      <c r="AFZ137" s="8"/>
      <c r="AGA137" s="8"/>
      <c r="AGB137" s="8"/>
      <c r="AGC137" s="8"/>
      <c r="AGD137" s="8"/>
      <c r="AGE137" s="8"/>
      <c r="AGF137" s="8"/>
      <c r="AGG137" s="8"/>
      <c r="AGH137" s="8"/>
      <c r="AGI137" s="8"/>
      <c r="AGJ137" s="8"/>
      <c r="AGK137" s="8"/>
      <c r="AGL137" s="8"/>
      <c r="AGM137" s="8"/>
      <c r="AGN137" s="8"/>
      <c r="AGO137" s="8"/>
      <c r="AGP137" s="8"/>
      <c r="AGQ137" s="8"/>
      <c r="AGR137" s="8"/>
      <c r="AGS137" s="8"/>
      <c r="AGT137" s="8"/>
      <c r="AGU137" s="8"/>
      <c r="AGV137" s="8"/>
      <c r="AGW137" s="8"/>
      <c r="AGX137" s="8"/>
      <c r="AGY137" s="8"/>
      <c r="AGZ137" s="8"/>
      <c r="AHA137" s="8"/>
      <c r="AHB137" s="8"/>
      <c r="AHC137" s="8"/>
      <c r="AHD137" s="8"/>
      <c r="AHE137" s="8"/>
      <c r="AHF137" s="8"/>
      <c r="AHG137" s="8"/>
      <c r="AHH137" s="8"/>
      <c r="AHI137" s="8"/>
      <c r="AHJ137" s="8"/>
      <c r="AHK137" s="8"/>
      <c r="AHL137" s="8"/>
      <c r="AHM137" s="8"/>
      <c r="AHN137" s="8"/>
      <c r="AHO137" s="8"/>
      <c r="AHP137" s="8"/>
      <c r="AHQ137" s="8"/>
      <c r="AHR137" s="8"/>
      <c r="AHS137" s="8"/>
      <c r="AHT137" s="8"/>
      <c r="AHU137" s="8"/>
      <c r="AHV137" s="8"/>
      <c r="AHW137" s="8"/>
      <c r="AHX137" s="8"/>
      <c r="AHY137" s="8"/>
      <c r="AHZ137" s="8"/>
      <c r="AIA137" s="8"/>
      <c r="AIB137" s="8"/>
      <c r="AIC137" s="8"/>
      <c r="AID137" s="8"/>
      <c r="AIE137" s="8"/>
      <c r="AIF137" s="8"/>
      <c r="AIG137" s="8"/>
      <c r="AIH137" s="8"/>
      <c r="AII137" s="8"/>
      <c r="AIJ137" s="8"/>
      <c r="AIK137" s="8"/>
      <c r="AIL137" s="8"/>
      <c r="AIM137" s="8"/>
      <c r="AIN137" s="8"/>
      <c r="AIO137" s="8"/>
      <c r="AIP137" s="8"/>
      <c r="AIQ137" s="8"/>
      <c r="AIR137" s="8"/>
      <c r="AIS137" s="8"/>
      <c r="AIT137" s="8"/>
      <c r="AIU137" s="8"/>
      <c r="AIV137" s="8"/>
      <c r="AIW137" s="8"/>
      <c r="AIX137" s="8"/>
      <c r="AIY137" s="8"/>
      <c r="AIZ137" s="8"/>
      <c r="AJA137" s="8"/>
      <c r="AJB137" s="8"/>
      <c r="AJC137" s="8"/>
      <c r="AJD137" s="8"/>
      <c r="AJE137" s="8"/>
      <c r="AJF137" s="8"/>
      <c r="AJG137" s="8"/>
      <c r="AJH137" s="8"/>
      <c r="AJI137" s="8"/>
      <c r="AJJ137" s="8"/>
      <c r="AJK137" s="8"/>
      <c r="AJL137" s="8"/>
      <c r="AJM137" s="8"/>
      <c r="AJN137" s="8"/>
      <c r="AJO137" s="8"/>
      <c r="AJP137" s="8"/>
      <c r="AJQ137" s="8"/>
      <c r="AJR137" s="8"/>
      <c r="AJS137" s="8"/>
      <c r="AJT137" s="8"/>
      <c r="AJU137" s="8"/>
      <c r="AJV137" s="8"/>
      <c r="AJW137" s="8"/>
      <c r="AJX137" s="8"/>
      <c r="AJY137" s="8"/>
      <c r="AJZ137" s="8"/>
      <c r="AKA137" s="8"/>
      <c r="AKB137" s="8"/>
      <c r="AKC137" s="8"/>
      <c r="AKD137" s="8"/>
      <c r="AKE137" s="8"/>
      <c r="AKF137" s="8"/>
      <c r="AKG137" s="8"/>
      <c r="AKH137" s="8"/>
      <c r="AKI137" s="8"/>
      <c r="AKJ137" s="8"/>
      <c r="AKK137" s="8"/>
      <c r="AKL137" s="8"/>
      <c r="AKM137" s="8"/>
      <c r="AKN137" s="8"/>
      <c r="AKO137" s="8"/>
      <c r="AKP137" s="8"/>
      <c r="AKQ137" s="8"/>
      <c r="AKR137" s="8"/>
      <c r="AKS137" s="8"/>
      <c r="AKT137" s="8"/>
      <c r="AKU137" s="8"/>
      <c r="AKV137" s="8"/>
      <c r="AKW137" s="8"/>
      <c r="AKX137" s="8"/>
      <c r="AKY137" s="8"/>
      <c r="AKZ137" s="8"/>
      <c r="ALA137" s="8"/>
      <c r="ALB137" s="8"/>
      <c r="ALC137" s="8"/>
      <c r="ALD137" s="8"/>
      <c r="ALE137" s="8"/>
      <c r="ALF137" s="8"/>
      <c r="ALG137" s="8"/>
      <c r="ALH137" s="8"/>
      <c r="ALI137" s="8"/>
      <c r="ALJ137" s="8"/>
      <c r="ALK137" s="8"/>
      <c r="ALL137" s="8"/>
      <c r="ALM137" s="8"/>
      <c r="ALN137" s="8"/>
      <c r="ALO137" s="8"/>
      <c r="ALP137" s="8"/>
      <c r="ALQ137" s="8"/>
      <c r="ALR137" s="8"/>
      <c r="ALS137" s="8"/>
      <c r="ALT137" s="8"/>
      <c r="ALU137" s="8"/>
    </row>
    <row r="138" spans="1:1009" s="26" customFormat="1" ht="18.75" x14ac:dyDescent="0.3">
      <c r="A138" s="10" t="s">
        <v>163</v>
      </c>
      <c r="B138" s="11" t="s">
        <v>164</v>
      </c>
      <c r="C138" s="12">
        <v>4</v>
      </c>
      <c r="D138" s="13">
        <v>2.69</v>
      </c>
      <c r="E138" s="14">
        <v>1.34</v>
      </c>
      <c r="F138" s="46" t="s">
        <v>24</v>
      </c>
      <c r="G138" s="15">
        <v>1.5</v>
      </c>
      <c r="H138" s="16">
        <f>IF(OR(F138="",G138=""),"",IF(F138="1st",G138*D138-G138,-G138))</f>
        <v>2.5350000000000001</v>
      </c>
      <c r="I138" s="19">
        <f t="shared" si="23"/>
        <v>-39.502499999999998</v>
      </c>
      <c r="J138" s="18">
        <f>SUM(H138:H140)</f>
        <v>9.7949999999999999</v>
      </c>
      <c r="K138" s="50">
        <f t="shared" si="26"/>
        <v>-32.242500000000007</v>
      </c>
      <c r="L138" s="60">
        <f t="shared" si="22"/>
        <v>-28.302500000000013</v>
      </c>
      <c r="M138" s="60"/>
      <c r="N138" s="121">
        <f t="shared" si="24"/>
        <v>2.69</v>
      </c>
      <c r="O138" s="9">
        <f t="shared" si="25"/>
        <v>-1</v>
      </c>
      <c r="P138" s="9">
        <f t="shared" si="27"/>
        <v>1.69</v>
      </c>
      <c r="Q138" s="122">
        <f t="shared" si="28"/>
        <v>1.69</v>
      </c>
      <c r="R138" s="8"/>
      <c r="S138" s="9"/>
      <c r="T138" s="9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  <c r="NL138" s="8"/>
      <c r="NM138" s="8"/>
      <c r="NN138" s="8"/>
      <c r="NO138" s="8"/>
      <c r="NP138" s="8"/>
      <c r="NQ138" s="8"/>
      <c r="NR138" s="8"/>
      <c r="NS138" s="8"/>
      <c r="NT138" s="8"/>
      <c r="NU138" s="8"/>
      <c r="NV138" s="8"/>
      <c r="NW138" s="8"/>
      <c r="NX138" s="8"/>
      <c r="NY138" s="8"/>
      <c r="NZ138" s="8"/>
      <c r="OA138" s="8"/>
      <c r="OB138" s="8"/>
      <c r="OC138" s="8"/>
      <c r="OD138" s="8"/>
      <c r="OE138" s="8"/>
      <c r="OF138" s="8"/>
      <c r="OG138" s="8"/>
      <c r="OH138" s="8"/>
      <c r="OI138" s="8"/>
      <c r="OJ138" s="8"/>
      <c r="OK138" s="8"/>
      <c r="OL138" s="8"/>
      <c r="OM138" s="8"/>
      <c r="ON138" s="8"/>
      <c r="OO138" s="8"/>
      <c r="OP138" s="8"/>
      <c r="OQ138" s="8"/>
      <c r="OR138" s="8"/>
      <c r="OS138" s="8"/>
      <c r="OT138" s="8"/>
      <c r="OU138" s="8"/>
      <c r="OV138" s="8"/>
      <c r="OW138" s="8"/>
      <c r="OX138" s="8"/>
      <c r="OY138" s="8"/>
      <c r="OZ138" s="8"/>
      <c r="PA138" s="8"/>
      <c r="PB138" s="8"/>
      <c r="PC138" s="8"/>
      <c r="PD138" s="8"/>
      <c r="PE138" s="8"/>
      <c r="PF138" s="8"/>
      <c r="PG138" s="8"/>
      <c r="PH138" s="8"/>
      <c r="PI138" s="8"/>
      <c r="PJ138" s="8"/>
      <c r="PK138" s="8"/>
      <c r="PL138" s="8"/>
      <c r="PM138" s="8"/>
      <c r="PN138" s="8"/>
      <c r="PO138" s="8"/>
      <c r="PP138" s="8"/>
      <c r="PQ138" s="8"/>
      <c r="PR138" s="8"/>
      <c r="PS138" s="8"/>
      <c r="PT138" s="8"/>
      <c r="PU138" s="8"/>
      <c r="PV138" s="8"/>
      <c r="PW138" s="8"/>
      <c r="PX138" s="8"/>
      <c r="PY138" s="8"/>
      <c r="PZ138" s="8"/>
      <c r="QA138" s="8"/>
      <c r="QB138" s="8"/>
      <c r="QC138" s="8"/>
      <c r="QD138" s="8"/>
      <c r="QE138" s="8"/>
      <c r="QF138" s="8"/>
      <c r="QG138" s="8"/>
      <c r="QH138" s="8"/>
      <c r="QI138" s="8"/>
      <c r="QJ138" s="8"/>
      <c r="QK138" s="8"/>
      <c r="QL138" s="8"/>
      <c r="QM138" s="8"/>
      <c r="QN138" s="8"/>
      <c r="QO138" s="8"/>
      <c r="QP138" s="8"/>
      <c r="QQ138" s="8"/>
      <c r="QR138" s="8"/>
      <c r="QS138" s="8"/>
      <c r="QT138" s="8"/>
      <c r="QU138" s="8"/>
      <c r="QV138" s="8"/>
      <c r="QW138" s="8"/>
      <c r="QX138" s="8"/>
      <c r="QY138" s="8"/>
      <c r="QZ138" s="8"/>
      <c r="RA138" s="8"/>
      <c r="RB138" s="8"/>
      <c r="RC138" s="8"/>
      <c r="RD138" s="8"/>
      <c r="RE138" s="8"/>
      <c r="RF138" s="8"/>
      <c r="RG138" s="8"/>
      <c r="RH138" s="8"/>
      <c r="RI138" s="8"/>
      <c r="RJ138" s="8"/>
      <c r="RK138" s="8"/>
      <c r="RL138" s="8"/>
      <c r="RM138" s="8"/>
      <c r="RN138" s="8"/>
      <c r="RO138" s="8"/>
      <c r="RP138" s="8"/>
      <c r="RQ138" s="8"/>
      <c r="RR138" s="8"/>
      <c r="RS138" s="8"/>
      <c r="RT138" s="8"/>
      <c r="RU138" s="8"/>
      <c r="RV138" s="8"/>
      <c r="RW138" s="8"/>
      <c r="RX138" s="8"/>
      <c r="RY138" s="8"/>
      <c r="RZ138" s="8"/>
      <c r="SA138" s="8"/>
      <c r="SB138" s="8"/>
      <c r="SC138" s="8"/>
      <c r="SD138" s="8"/>
      <c r="SE138" s="8"/>
      <c r="SF138" s="8"/>
      <c r="SG138" s="8"/>
      <c r="SH138" s="8"/>
      <c r="SI138" s="8"/>
      <c r="SJ138" s="8"/>
      <c r="SK138" s="8"/>
      <c r="SL138" s="8"/>
      <c r="SM138" s="8"/>
      <c r="SN138" s="8"/>
      <c r="SO138" s="8"/>
      <c r="SP138" s="8"/>
      <c r="SQ138" s="8"/>
      <c r="SR138" s="8"/>
      <c r="SS138" s="8"/>
      <c r="ST138" s="8"/>
      <c r="SU138" s="8"/>
      <c r="SV138" s="8"/>
      <c r="SW138" s="8"/>
      <c r="SX138" s="8"/>
      <c r="SY138" s="8"/>
      <c r="SZ138" s="8"/>
      <c r="TA138" s="8"/>
      <c r="TB138" s="8"/>
      <c r="TC138" s="8"/>
      <c r="TD138" s="8"/>
      <c r="TE138" s="8"/>
      <c r="TF138" s="8"/>
      <c r="TG138" s="8"/>
      <c r="TH138" s="8"/>
      <c r="TI138" s="8"/>
      <c r="TJ138" s="8"/>
      <c r="TK138" s="8"/>
      <c r="TL138" s="8"/>
      <c r="TM138" s="8"/>
      <c r="TN138" s="8"/>
      <c r="TO138" s="8"/>
      <c r="TP138" s="8"/>
      <c r="TQ138" s="8"/>
      <c r="TR138" s="8"/>
      <c r="TS138" s="8"/>
      <c r="TT138" s="8"/>
      <c r="TU138" s="8"/>
      <c r="TV138" s="8"/>
      <c r="TW138" s="8"/>
      <c r="TX138" s="8"/>
      <c r="TY138" s="8"/>
      <c r="TZ138" s="8"/>
      <c r="UA138" s="8"/>
      <c r="UB138" s="8"/>
      <c r="UC138" s="8"/>
      <c r="UD138" s="8"/>
      <c r="UE138" s="8"/>
      <c r="UF138" s="8"/>
      <c r="UG138" s="8"/>
      <c r="UH138" s="8"/>
      <c r="UI138" s="8"/>
      <c r="UJ138" s="8"/>
      <c r="UK138" s="8"/>
      <c r="UL138" s="8"/>
      <c r="UM138" s="8"/>
      <c r="UN138" s="8"/>
      <c r="UO138" s="8"/>
      <c r="UP138" s="8"/>
      <c r="UQ138" s="8"/>
      <c r="UR138" s="8"/>
      <c r="US138" s="8"/>
      <c r="UT138" s="8"/>
      <c r="UU138" s="8"/>
      <c r="UV138" s="8"/>
      <c r="UW138" s="8"/>
      <c r="UX138" s="8"/>
      <c r="UY138" s="8"/>
      <c r="UZ138" s="8"/>
      <c r="VA138" s="8"/>
      <c r="VB138" s="8"/>
      <c r="VC138" s="8"/>
      <c r="VD138" s="8"/>
      <c r="VE138" s="8"/>
      <c r="VF138" s="8"/>
      <c r="VG138" s="8"/>
      <c r="VH138" s="8"/>
      <c r="VI138" s="8"/>
      <c r="VJ138" s="8"/>
      <c r="VK138" s="8"/>
      <c r="VL138" s="8"/>
      <c r="VM138" s="8"/>
      <c r="VN138" s="8"/>
      <c r="VO138" s="8"/>
      <c r="VP138" s="8"/>
      <c r="VQ138" s="8"/>
      <c r="VR138" s="8"/>
      <c r="VS138" s="8"/>
      <c r="VT138" s="8"/>
      <c r="VU138" s="8"/>
      <c r="VV138" s="8"/>
      <c r="VW138" s="8"/>
      <c r="VX138" s="8"/>
      <c r="VY138" s="8"/>
      <c r="VZ138" s="8"/>
      <c r="WA138" s="8"/>
      <c r="WB138" s="8"/>
      <c r="WC138" s="8"/>
      <c r="WD138" s="8"/>
      <c r="WE138" s="8"/>
      <c r="WF138" s="8"/>
      <c r="WG138" s="8"/>
      <c r="WH138" s="8"/>
      <c r="WI138" s="8"/>
      <c r="WJ138" s="8"/>
      <c r="WK138" s="8"/>
      <c r="WL138" s="8"/>
      <c r="WM138" s="8"/>
      <c r="WN138" s="8"/>
      <c r="WO138" s="8"/>
      <c r="WP138" s="8"/>
      <c r="WQ138" s="8"/>
      <c r="WR138" s="8"/>
      <c r="WS138" s="8"/>
      <c r="WT138" s="8"/>
      <c r="WU138" s="8"/>
      <c r="WV138" s="8"/>
      <c r="WW138" s="8"/>
      <c r="WX138" s="8"/>
      <c r="WY138" s="8"/>
      <c r="WZ138" s="8"/>
      <c r="XA138" s="8"/>
      <c r="XB138" s="8"/>
      <c r="XC138" s="8"/>
      <c r="XD138" s="8"/>
      <c r="XE138" s="8"/>
      <c r="XF138" s="8"/>
      <c r="XG138" s="8"/>
      <c r="XH138" s="8"/>
      <c r="XI138" s="8"/>
      <c r="XJ138" s="8"/>
      <c r="XK138" s="8"/>
      <c r="XL138" s="8"/>
      <c r="XM138" s="8"/>
      <c r="XN138" s="8"/>
      <c r="XO138" s="8"/>
      <c r="XP138" s="8"/>
      <c r="XQ138" s="8"/>
      <c r="XR138" s="8"/>
      <c r="XS138" s="8"/>
      <c r="XT138" s="8"/>
      <c r="XU138" s="8"/>
      <c r="XV138" s="8"/>
      <c r="XW138" s="8"/>
      <c r="XX138" s="8"/>
      <c r="XY138" s="8"/>
      <c r="XZ138" s="8"/>
      <c r="YA138" s="8"/>
      <c r="YB138" s="8"/>
      <c r="YC138" s="8"/>
      <c r="YD138" s="8"/>
      <c r="YE138" s="8"/>
      <c r="YF138" s="8"/>
      <c r="YG138" s="8"/>
      <c r="YH138" s="8"/>
      <c r="YI138" s="8"/>
      <c r="YJ138" s="8"/>
      <c r="YK138" s="8"/>
      <c r="YL138" s="8"/>
      <c r="YM138" s="8"/>
      <c r="YN138" s="8"/>
      <c r="YO138" s="8"/>
      <c r="YP138" s="8"/>
      <c r="YQ138" s="8"/>
      <c r="YR138" s="8"/>
      <c r="YS138" s="8"/>
      <c r="YT138" s="8"/>
      <c r="YU138" s="8"/>
      <c r="YV138" s="8"/>
      <c r="YW138" s="8"/>
      <c r="YX138" s="8"/>
      <c r="YY138" s="8"/>
      <c r="YZ138" s="8"/>
      <c r="ZA138" s="8"/>
      <c r="ZB138" s="8"/>
      <c r="ZC138" s="8"/>
      <c r="ZD138" s="8"/>
      <c r="ZE138" s="8"/>
      <c r="ZF138" s="8"/>
      <c r="ZG138" s="8"/>
      <c r="ZH138" s="8"/>
      <c r="ZI138" s="8"/>
      <c r="ZJ138" s="8"/>
      <c r="ZK138" s="8"/>
      <c r="ZL138" s="8"/>
      <c r="ZM138" s="8"/>
      <c r="ZN138" s="8"/>
      <c r="ZO138" s="8"/>
      <c r="ZP138" s="8"/>
      <c r="ZQ138" s="8"/>
      <c r="ZR138" s="8"/>
      <c r="ZS138" s="8"/>
      <c r="ZT138" s="8"/>
      <c r="ZU138" s="8"/>
      <c r="ZV138" s="8"/>
      <c r="ZW138" s="8"/>
      <c r="ZX138" s="8"/>
      <c r="ZY138" s="8"/>
      <c r="ZZ138" s="8"/>
      <c r="AAA138" s="8"/>
      <c r="AAB138" s="8"/>
      <c r="AAC138" s="8"/>
      <c r="AAD138" s="8"/>
      <c r="AAE138" s="8"/>
      <c r="AAF138" s="8"/>
      <c r="AAG138" s="8"/>
      <c r="AAH138" s="8"/>
      <c r="AAI138" s="8"/>
      <c r="AAJ138" s="8"/>
      <c r="AAK138" s="8"/>
      <c r="AAL138" s="8"/>
      <c r="AAM138" s="8"/>
      <c r="AAN138" s="8"/>
      <c r="AAO138" s="8"/>
      <c r="AAP138" s="8"/>
      <c r="AAQ138" s="8"/>
      <c r="AAR138" s="8"/>
      <c r="AAS138" s="8"/>
      <c r="AAT138" s="8"/>
      <c r="AAU138" s="8"/>
      <c r="AAV138" s="8"/>
      <c r="AAW138" s="8"/>
      <c r="AAX138" s="8"/>
      <c r="AAY138" s="8"/>
      <c r="AAZ138" s="8"/>
      <c r="ABA138" s="8"/>
      <c r="ABB138" s="8"/>
      <c r="ABC138" s="8"/>
      <c r="ABD138" s="8"/>
      <c r="ABE138" s="8"/>
      <c r="ABF138" s="8"/>
      <c r="ABG138" s="8"/>
      <c r="ABH138" s="8"/>
      <c r="ABI138" s="8"/>
      <c r="ABJ138" s="8"/>
      <c r="ABK138" s="8"/>
      <c r="ABL138" s="8"/>
      <c r="ABM138" s="8"/>
      <c r="ABN138" s="8"/>
      <c r="ABO138" s="8"/>
      <c r="ABP138" s="8"/>
      <c r="ABQ138" s="8"/>
      <c r="ABR138" s="8"/>
      <c r="ABS138" s="8"/>
      <c r="ABT138" s="8"/>
      <c r="ABU138" s="8"/>
      <c r="ABV138" s="8"/>
      <c r="ABW138" s="8"/>
      <c r="ABX138" s="8"/>
      <c r="ABY138" s="8"/>
      <c r="ABZ138" s="8"/>
      <c r="ACA138" s="8"/>
      <c r="ACB138" s="8"/>
      <c r="ACC138" s="8"/>
      <c r="ACD138" s="8"/>
      <c r="ACE138" s="8"/>
      <c r="ACF138" s="8"/>
      <c r="ACG138" s="8"/>
      <c r="ACH138" s="8"/>
      <c r="ACI138" s="8"/>
      <c r="ACJ138" s="8"/>
      <c r="ACK138" s="8"/>
      <c r="ACL138" s="8"/>
      <c r="ACM138" s="8"/>
      <c r="ACN138" s="8"/>
      <c r="ACO138" s="8"/>
      <c r="ACP138" s="8"/>
      <c r="ACQ138" s="8"/>
      <c r="ACR138" s="8"/>
      <c r="ACS138" s="8"/>
      <c r="ACT138" s="8"/>
      <c r="ACU138" s="8"/>
      <c r="ACV138" s="8"/>
      <c r="ACW138" s="8"/>
      <c r="ACX138" s="8"/>
      <c r="ACY138" s="8"/>
      <c r="ACZ138" s="8"/>
      <c r="ADA138" s="8"/>
      <c r="ADB138" s="8"/>
      <c r="ADC138" s="8"/>
      <c r="ADD138" s="8"/>
      <c r="ADE138" s="8"/>
      <c r="ADF138" s="8"/>
      <c r="ADG138" s="8"/>
      <c r="ADH138" s="8"/>
      <c r="ADI138" s="8"/>
      <c r="ADJ138" s="8"/>
      <c r="ADK138" s="8"/>
      <c r="ADL138" s="8"/>
      <c r="ADM138" s="8"/>
      <c r="ADN138" s="8"/>
      <c r="ADO138" s="8"/>
      <c r="ADP138" s="8"/>
      <c r="ADQ138" s="8"/>
      <c r="ADR138" s="8"/>
      <c r="ADS138" s="8"/>
      <c r="ADT138" s="8"/>
      <c r="ADU138" s="8"/>
      <c r="ADV138" s="8"/>
      <c r="ADW138" s="8"/>
      <c r="ADX138" s="8"/>
      <c r="ADY138" s="8"/>
      <c r="ADZ138" s="8"/>
      <c r="AEA138" s="8"/>
      <c r="AEB138" s="8"/>
      <c r="AEC138" s="8"/>
      <c r="AED138" s="8"/>
      <c r="AEE138" s="8"/>
      <c r="AEF138" s="8"/>
      <c r="AEG138" s="8"/>
      <c r="AEH138" s="8"/>
      <c r="AEI138" s="8"/>
      <c r="AEJ138" s="8"/>
      <c r="AEK138" s="8"/>
      <c r="AEL138" s="8"/>
      <c r="AEM138" s="8"/>
      <c r="AEN138" s="8"/>
      <c r="AEO138" s="8"/>
      <c r="AEP138" s="8"/>
      <c r="AEQ138" s="8"/>
      <c r="AER138" s="8"/>
      <c r="AES138" s="8"/>
      <c r="AET138" s="8"/>
      <c r="AEU138" s="8"/>
      <c r="AEV138" s="8"/>
      <c r="AEW138" s="8"/>
      <c r="AEX138" s="8"/>
      <c r="AEY138" s="8"/>
      <c r="AEZ138" s="8"/>
      <c r="AFA138" s="8"/>
      <c r="AFB138" s="8"/>
      <c r="AFC138" s="8"/>
      <c r="AFD138" s="8"/>
      <c r="AFE138" s="8"/>
      <c r="AFF138" s="8"/>
      <c r="AFG138" s="8"/>
      <c r="AFH138" s="8"/>
      <c r="AFI138" s="8"/>
      <c r="AFJ138" s="8"/>
      <c r="AFK138" s="8"/>
      <c r="AFL138" s="8"/>
      <c r="AFM138" s="8"/>
      <c r="AFN138" s="8"/>
      <c r="AFO138" s="8"/>
      <c r="AFP138" s="8"/>
      <c r="AFQ138" s="8"/>
      <c r="AFR138" s="8"/>
      <c r="AFS138" s="8"/>
      <c r="AFT138" s="8"/>
      <c r="AFU138" s="8"/>
      <c r="AFV138" s="8"/>
      <c r="AFW138" s="8"/>
      <c r="AFX138" s="8"/>
      <c r="AFY138" s="8"/>
      <c r="AFZ138" s="8"/>
      <c r="AGA138" s="8"/>
      <c r="AGB138" s="8"/>
      <c r="AGC138" s="8"/>
      <c r="AGD138" s="8"/>
      <c r="AGE138" s="8"/>
      <c r="AGF138" s="8"/>
      <c r="AGG138" s="8"/>
      <c r="AGH138" s="8"/>
      <c r="AGI138" s="8"/>
      <c r="AGJ138" s="8"/>
      <c r="AGK138" s="8"/>
      <c r="AGL138" s="8"/>
      <c r="AGM138" s="8"/>
      <c r="AGN138" s="8"/>
      <c r="AGO138" s="8"/>
      <c r="AGP138" s="8"/>
      <c r="AGQ138" s="8"/>
      <c r="AGR138" s="8"/>
      <c r="AGS138" s="8"/>
      <c r="AGT138" s="8"/>
      <c r="AGU138" s="8"/>
      <c r="AGV138" s="8"/>
      <c r="AGW138" s="8"/>
      <c r="AGX138" s="8"/>
      <c r="AGY138" s="8"/>
      <c r="AGZ138" s="8"/>
      <c r="AHA138" s="8"/>
      <c r="AHB138" s="8"/>
      <c r="AHC138" s="8"/>
      <c r="AHD138" s="8"/>
      <c r="AHE138" s="8"/>
      <c r="AHF138" s="8"/>
      <c r="AHG138" s="8"/>
      <c r="AHH138" s="8"/>
      <c r="AHI138" s="8"/>
      <c r="AHJ138" s="8"/>
      <c r="AHK138" s="8"/>
      <c r="AHL138" s="8"/>
      <c r="AHM138" s="8"/>
      <c r="AHN138" s="8"/>
      <c r="AHO138" s="8"/>
      <c r="AHP138" s="8"/>
      <c r="AHQ138" s="8"/>
      <c r="AHR138" s="8"/>
      <c r="AHS138" s="8"/>
      <c r="AHT138" s="8"/>
      <c r="AHU138" s="8"/>
      <c r="AHV138" s="8"/>
      <c r="AHW138" s="8"/>
      <c r="AHX138" s="8"/>
      <c r="AHY138" s="8"/>
      <c r="AHZ138" s="8"/>
      <c r="AIA138" s="8"/>
      <c r="AIB138" s="8"/>
      <c r="AIC138" s="8"/>
      <c r="AID138" s="8"/>
      <c r="AIE138" s="8"/>
      <c r="AIF138" s="8"/>
      <c r="AIG138" s="8"/>
      <c r="AIH138" s="8"/>
      <c r="AII138" s="8"/>
      <c r="AIJ138" s="8"/>
      <c r="AIK138" s="8"/>
      <c r="AIL138" s="8"/>
      <c r="AIM138" s="8"/>
      <c r="AIN138" s="8"/>
      <c r="AIO138" s="8"/>
      <c r="AIP138" s="8"/>
      <c r="AIQ138" s="8"/>
      <c r="AIR138" s="8"/>
      <c r="AIS138" s="8"/>
      <c r="AIT138" s="8"/>
      <c r="AIU138" s="8"/>
      <c r="AIV138" s="8"/>
      <c r="AIW138" s="8"/>
      <c r="AIX138" s="8"/>
      <c r="AIY138" s="8"/>
      <c r="AIZ138" s="8"/>
      <c r="AJA138" s="8"/>
      <c r="AJB138" s="8"/>
      <c r="AJC138" s="8"/>
      <c r="AJD138" s="8"/>
      <c r="AJE138" s="8"/>
      <c r="AJF138" s="8"/>
      <c r="AJG138" s="8"/>
      <c r="AJH138" s="8"/>
      <c r="AJI138" s="8"/>
      <c r="AJJ138" s="8"/>
      <c r="AJK138" s="8"/>
      <c r="AJL138" s="8"/>
      <c r="AJM138" s="8"/>
      <c r="AJN138" s="8"/>
      <c r="AJO138" s="8"/>
      <c r="AJP138" s="8"/>
      <c r="AJQ138" s="8"/>
      <c r="AJR138" s="8"/>
      <c r="AJS138" s="8"/>
      <c r="AJT138" s="8"/>
      <c r="AJU138" s="8"/>
      <c r="AJV138" s="8"/>
      <c r="AJW138" s="8"/>
      <c r="AJX138" s="8"/>
      <c r="AJY138" s="8"/>
      <c r="AJZ138" s="8"/>
      <c r="AKA138" s="8"/>
      <c r="AKB138" s="8"/>
      <c r="AKC138" s="8"/>
      <c r="AKD138" s="8"/>
      <c r="AKE138" s="8"/>
      <c r="AKF138" s="8"/>
      <c r="AKG138" s="8"/>
      <c r="AKH138" s="8"/>
      <c r="AKI138" s="8"/>
      <c r="AKJ138" s="8"/>
      <c r="AKK138" s="8"/>
      <c r="AKL138" s="8"/>
      <c r="AKM138" s="8"/>
      <c r="AKN138" s="8"/>
      <c r="AKO138" s="8"/>
      <c r="AKP138" s="8"/>
      <c r="AKQ138" s="8"/>
      <c r="AKR138" s="8"/>
      <c r="AKS138" s="8"/>
      <c r="AKT138" s="8"/>
      <c r="AKU138" s="8"/>
      <c r="AKV138" s="8"/>
      <c r="AKW138" s="8"/>
      <c r="AKX138" s="8"/>
      <c r="AKY138" s="8"/>
      <c r="AKZ138" s="8"/>
      <c r="ALA138" s="8"/>
      <c r="ALB138" s="8"/>
      <c r="ALC138" s="8"/>
      <c r="ALD138" s="8"/>
      <c r="ALE138" s="8"/>
      <c r="ALF138" s="8"/>
      <c r="ALG138" s="8"/>
      <c r="ALH138" s="8"/>
      <c r="ALI138" s="8"/>
      <c r="ALJ138" s="8"/>
      <c r="ALK138" s="8"/>
      <c r="ALL138" s="8"/>
      <c r="ALM138" s="8"/>
      <c r="ALN138" s="8"/>
      <c r="ALO138" s="8"/>
      <c r="ALP138" s="8"/>
      <c r="ALQ138" s="8"/>
      <c r="ALR138" s="8"/>
      <c r="ALS138" s="8"/>
      <c r="ALT138" s="8"/>
      <c r="ALU138" s="8"/>
    </row>
    <row r="139" spans="1:1009" s="41" customFormat="1" ht="18.75" x14ac:dyDescent="0.3">
      <c r="A139" s="10" t="s">
        <v>165</v>
      </c>
      <c r="B139" s="11" t="s">
        <v>55</v>
      </c>
      <c r="C139" s="12">
        <v>6</v>
      </c>
      <c r="D139" s="13">
        <v>1.29</v>
      </c>
      <c r="E139" s="14">
        <v>1.1299999999999999</v>
      </c>
      <c r="F139" s="46" t="s">
        <v>24</v>
      </c>
      <c r="G139" s="15">
        <v>6</v>
      </c>
      <c r="H139" s="16">
        <f>IF(OR(F139="",G139=""),"",IF(F139="1st",G139*D139-G139,-G139))</f>
        <v>1.7400000000000002</v>
      </c>
      <c r="I139" s="19">
        <f t="shared" si="23"/>
        <v>-37.762499999999996</v>
      </c>
      <c r="J139" s="39"/>
      <c r="K139" s="50">
        <f t="shared" si="26"/>
        <v>-32.242500000000007</v>
      </c>
      <c r="L139" s="60">
        <f t="shared" si="22"/>
        <v>-28.302500000000013</v>
      </c>
      <c r="M139" s="60"/>
      <c r="N139" s="121">
        <f t="shared" si="24"/>
        <v>1.29</v>
      </c>
      <c r="O139" s="9">
        <f t="shared" si="25"/>
        <v>-1</v>
      </c>
      <c r="P139" s="9">
        <f t="shared" si="27"/>
        <v>0.29000000000000004</v>
      </c>
      <c r="Q139" s="122">
        <f t="shared" si="28"/>
        <v>0.29000000000000004</v>
      </c>
      <c r="R139" s="8"/>
      <c r="S139" s="9"/>
      <c r="T139" s="9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40"/>
      <c r="KX139" s="40"/>
      <c r="KY139" s="40"/>
      <c r="KZ139" s="40"/>
      <c r="LA139" s="40"/>
      <c r="LB139" s="40"/>
      <c r="LC139" s="40"/>
      <c r="LD139" s="40"/>
      <c r="LE139" s="40"/>
      <c r="LF139" s="40"/>
      <c r="LG139" s="40"/>
      <c r="LH139" s="40"/>
      <c r="LI139" s="40"/>
      <c r="LJ139" s="40"/>
      <c r="LK139" s="40"/>
      <c r="LL139" s="40"/>
      <c r="LM139" s="40"/>
      <c r="LN139" s="40"/>
      <c r="LO139" s="40"/>
      <c r="LP139" s="40"/>
      <c r="LQ139" s="40"/>
      <c r="LR139" s="40"/>
      <c r="LS139" s="40"/>
      <c r="LT139" s="40"/>
      <c r="LU139" s="40"/>
      <c r="LV139" s="40"/>
      <c r="LW139" s="40"/>
      <c r="LX139" s="40"/>
      <c r="LY139" s="40"/>
      <c r="LZ139" s="40"/>
      <c r="MA139" s="40"/>
      <c r="MB139" s="40"/>
      <c r="MC139" s="40"/>
      <c r="MD139" s="40"/>
      <c r="ME139" s="40"/>
      <c r="MF139" s="40"/>
      <c r="MG139" s="40"/>
      <c r="MH139" s="40"/>
      <c r="MI139" s="40"/>
      <c r="MJ139" s="40"/>
      <c r="MK139" s="40"/>
      <c r="ML139" s="40"/>
      <c r="MM139" s="40"/>
      <c r="MN139" s="40"/>
      <c r="MO139" s="40"/>
      <c r="MP139" s="40"/>
      <c r="MQ139" s="40"/>
      <c r="MR139" s="40"/>
      <c r="MS139" s="40"/>
      <c r="MT139" s="40"/>
      <c r="MU139" s="40"/>
      <c r="MV139" s="40"/>
      <c r="MW139" s="40"/>
      <c r="MX139" s="40"/>
      <c r="MY139" s="40"/>
      <c r="MZ139" s="40"/>
      <c r="NA139" s="40"/>
      <c r="NB139" s="40"/>
      <c r="NC139" s="40"/>
      <c r="ND139" s="40"/>
      <c r="NE139" s="40"/>
      <c r="NF139" s="40"/>
      <c r="NG139" s="40"/>
      <c r="NH139" s="40"/>
      <c r="NI139" s="40"/>
      <c r="NJ139" s="40"/>
      <c r="NK139" s="40"/>
      <c r="NL139" s="40"/>
      <c r="NM139" s="40"/>
      <c r="NN139" s="40"/>
      <c r="NO139" s="40"/>
      <c r="NP139" s="40"/>
      <c r="NQ139" s="40"/>
      <c r="NR139" s="40"/>
      <c r="NS139" s="40"/>
      <c r="NT139" s="40"/>
      <c r="NU139" s="40"/>
      <c r="NV139" s="40"/>
      <c r="NW139" s="40"/>
      <c r="NX139" s="40"/>
      <c r="NY139" s="40"/>
      <c r="NZ139" s="40"/>
      <c r="OA139" s="40"/>
      <c r="OB139" s="40"/>
      <c r="OC139" s="40"/>
      <c r="OD139" s="40"/>
      <c r="OE139" s="40"/>
      <c r="OF139" s="40"/>
      <c r="OG139" s="40"/>
      <c r="OH139" s="40"/>
      <c r="OI139" s="40"/>
      <c r="OJ139" s="40"/>
      <c r="OK139" s="40"/>
      <c r="OL139" s="40"/>
      <c r="OM139" s="40"/>
      <c r="ON139" s="40"/>
      <c r="OO139" s="40"/>
      <c r="OP139" s="40"/>
      <c r="OQ139" s="40"/>
      <c r="OR139" s="40"/>
      <c r="OS139" s="40"/>
      <c r="OT139" s="40"/>
      <c r="OU139" s="40"/>
      <c r="OV139" s="40"/>
      <c r="OW139" s="40"/>
      <c r="OX139" s="40"/>
      <c r="OY139" s="40"/>
      <c r="OZ139" s="40"/>
      <c r="PA139" s="40"/>
      <c r="PB139" s="40"/>
      <c r="PC139" s="40"/>
      <c r="PD139" s="40"/>
      <c r="PE139" s="40"/>
      <c r="PF139" s="40"/>
      <c r="PG139" s="40"/>
      <c r="PH139" s="40"/>
      <c r="PI139" s="40"/>
      <c r="PJ139" s="40"/>
      <c r="PK139" s="40"/>
      <c r="PL139" s="40"/>
      <c r="PM139" s="40"/>
      <c r="PN139" s="40"/>
      <c r="PO139" s="40"/>
      <c r="PP139" s="40"/>
      <c r="PQ139" s="40"/>
      <c r="PR139" s="40"/>
      <c r="PS139" s="40"/>
      <c r="PT139" s="40"/>
      <c r="PU139" s="40"/>
      <c r="PV139" s="40"/>
      <c r="PW139" s="40"/>
      <c r="PX139" s="40"/>
      <c r="PY139" s="40"/>
      <c r="PZ139" s="40"/>
      <c r="QA139" s="40"/>
      <c r="QB139" s="40"/>
      <c r="QC139" s="40"/>
      <c r="QD139" s="40"/>
      <c r="QE139" s="40"/>
      <c r="QF139" s="40"/>
      <c r="QG139" s="40"/>
      <c r="QH139" s="40"/>
      <c r="QI139" s="40"/>
      <c r="QJ139" s="40"/>
      <c r="QK139" s="40"/>
      <c r="QL139" s="40"/>
      <c r="QM139" s="40"/>
      <c r="QN139" s="40"/>
      <c r="QO139" s="40"/>
      <c r="QP139" s="40"/>
      <c r="QQ139" s="40"/>
      <c r="QR139" s="40"/>
      <c r="QS139" s="40"/>
      <c r="QT139" s="40"/>
      <c r="QU139" s="40"/>
      <c r="QV139" s="40"/>
      <c r="QW139" s="40"/>
      <c r="QX139" s="40"/>
      <c r="QY139" s="40"/>
      <c r="QZ139" s="40"/>
      <c r="RA139" s="40"/>
      <c r="RB139" s="40"/>
      <c r="RC139" s="40"/>
      <c r="RD139" s="40"/>
      <c r="RE139" s="40"/>
      <c r="RF139" s="40"/>
      <c r="RG139" s="40"/>
      <c r="RH139" s="40"/>
      <c r="RI139" s="40"/>
      <c r="RJ139" s="40"/>
      <c r="RK139" s="40"/>
      <c r="RL139" s="40"/>
      <c r="RM139" s="40"/>
      <c r="RN139" s="40"/>
      <c r="RO139" s="40"/>
      <c r="RP139" s="40"/>
      <c r="RQ139" s="40"/>
      <c r="RR139" s="40"/>
      <c r="RS139" s="40"/>
      <c r="RT139" s="40"/>
      <c r="RU139" s="40"/>
      <c r="RV139" s="40"/>
      <c r="RW139" s="40"/>
      <c r="RX139" s="40"/>
      <c r="RY139" s="40"/>
      <c r="RZ139" s="40"/>
      <c r="SA139" s="40"/>
      <c r="SB139" s="40"/>
      <c r="SC139" s="40"/>
      <c r="SD139" s="40"/>
      <c r="SE139" s="40"/>
      <c r="SF139" s="40"/>
      <c r="SG139" s="40"/>
      <c r="SH139" s="40"/>
      <c r="SI139" s="40"/>
      <c r="SJ139" s="40"/>
      <c r="SK139" s="40"/>
      <c r="SL139" s="40"/>
      <c r="SM139" s="40"/>
      <c r="SN139" s="40"/>
      <c r="SO139" s="40"/>
      <c r="SP139" s="40"/>
      <c r="SQ139" s="40"/>
      <c r="SR139" s="40"/>
      <c r="SS139" s="40"/>
      <c r="ST139" s="40"/>
      <c r="SU139" s="40"/>
      <c r="SV139" s="40"/>
      <c r="SW139" s="40"/>
      <c r="SX139" s="40"/>
      <c r="SY139" s="40"/>
      <c r="SZ139" s="40"/>
      <c r="TA139" s="40"/>
      <c r="TB139" s="40"/>
      <c r="TC139" s="40"/>
      <c r="TD139" s="40"/>
      <c r="TE139" s="40"/>
      <c r="TF139" s="40"/>
      <c r="TG139" s="40"/>
      <c r="TH139" s="40"/>
      <c r="TI139" s="40"/>
      <c r="TJ139" s="40"/>
      <c r="TK139" s="40"/>
      <c r="TL139" s="40"/>
      <c r="TM139" s="40"/>
      <c r="TN139" s="40"/>
      <c r="TO139" s="40"/>
      <c r="TP139" s="40"/>
      <c r="TQ139" s="40"/>
      <c r="TR139" s="40"/>
      <c r="TS139" s="40"/>
      <c r="TT139" s="40"/>
      <c r="TU139" s="40"/>
      <c r="TV139" s="40"/>
      <c r="TW139" s="40"/>
      <c r="TX139" s="40"/>
      <c r="TY139" s="40"/>
      <c r="TZ139" s="40"/>
      <c r="UA139" s="40"/>
      <c r="UB139" s="40"/>
      <c r="UC139" s="40"/>
      <c r="UD139" s="40"/>
      <c r="UE139" s="40"/>
      <c r="UF139" s="40"/>
      <c r="UG139" s="40"/>
      <c r="UH139" s="40"/>
      <c r="UI139" s="40"/>
      <c r="UJ139" s="40"/>
      <c r="UK139" s="40"/>
      <c r="UL139" s="40"/>
      <c r="UM139" s="40"/>
      <c r="UN139" s="40"/>
      <c r="UO139" s="40"/>
      <c r="UP139" s="40"/>
      <c r="UQ139" s="40"/>
      <c r="UR139" s="40"/>
      <c r="US139" s="40"/>
      <c r="UT139" s="40"/>
      <c r="UU139" s="40"/>
      <c r="UV139" s="40"/>
      <c r="UW139" s="40"/>
      <c r="UX139" s="40"/>
      <c r="UY139" s="40"/>
      <c r="UZ139" s="40"/>
      <c r="VA139" s="40"/>
      <c r="VB139" s="40"/>
      <c r="VC139" s="40"/>
      <c r="VD139" s="40"/>
      <c r="VE139" s="40"/>
      <c r="VF139" s="40"/>
      <c r="VG139" s="40"/>
      <c r="VH139" s="40"/>
      <c r="VI139" s="40"/>
      <c r="VJ139" s="40"/>
      <c r="VK139" s="40"/>
      <c r="VL139" s="40"/>
      <c r="VM139" s="40"/>
      <c r="VN139" s="40"/>
      <c r="VO139" s="40"/>
      <c r="VP139" s="40"/>
      <c r="VQ139" s="40"/>
      <c r="VR139" s="40"/>
      <c r="VS139" s="40"/>
      <c r="VT139" s="40"/>
      <c r="VU139" s="40"/>
      <c r="VV139" s="40"/>
      <c r="VW139" s="40"/>
      <c r="VX139" s="40"/>
      <c r="VY139" s="40"/>
      <c r="VZ139" s="40"/>
      <c r="WA139" s="40"/>
      <c r="WB139" s="40"/>
      <c r="WC139" s="40"/>
      <c r="WD139" s="40"/>
      <c r="WE139" s="40"/>
      <c r="WF139" s="40"/>
      <c r="WG139" s="40"/>
      <c r="WH139" s="40"/>
      <c r="WI139" s="40"/>
      <c r="WJ139" s="40"/>
      <c r="WK139" s="40"/>
      <c r="WL139" s="40"/>
      <c r="WM139" s="40"/>
      <c r="WN139" s="40"/>
      <c r="WO139" s="40"/>
      <c r="WP139" s="40"/>
      <c r="WQ139" s="40"/>
      <c r="WR139" s="40"/>
      <c r="WS139" s="40"/>
      <c r="WT139" s="40"/>
      <c r="WU139" s="40"/>
      <c r="WV139" s="40"/>
      <c r="WW139" s="40"/>
      <c r="WX139" s="40"/>
      <c r="WY139" s="40"/>
      <c r="WZ139" s="40"/>
      <c r="XA139" s="40"/>
      <c r="XB139" s="40"/>
      <c r="XC139" s="40"/>
      <c r="XD139" s="40"/>
      <c r="XE139" s="40"/>
      <c r="XF139" s="40"/>
      <c r="XG139" s="40"/>
      <c r="XH139" s="40"/>
      <c r="XI139" s="40"/>
      <c r="XJ139" s="40"/>
      <c r="XK139" s="40"/>
      <c r="XL139" s="40"/>
      <c r="XM139" s="40"/>
      <c r="XN139" s="40"/>
      <c r="XO139" s="40"/>
      <c r="XP139" s="40"/>
      <c r="XQ139" s="40"/>
      <c r="XR139" s="40"/>
      <c r="XS139" s="40"/>
      <c r="XT139" s="40"/>
      <c r="XU139" s="40"/>
      <c r="XV139" s="40"/>
      <c r="XW139" s="40"/>
      <c r="XX139" s="40"/>
      <c r="XY139" s="40"/>
      <c r="XZ139" s="40"/>
      <c r="YA139" s="40"/>
      <c r="YB139" s="40"/>
      <c r="YC139" s="40"/>
      <c r="YD139" s="40"/>
      <c r="YE139" s="40"/>
      <c r="YF139" s="40"/>
      <c r="YG139" s="40"/>
      <c r="YH139" s="40"/>
      <c r="YI139" s="40"/>
      <c r="YJ139" s="40"/>
      <c r="YK139" s="40"/>
      <c r="YL139" s="40"/>
      <c r="YM139" s="40"/>
      <c r="YN139" s="40"/>
      <c r="YO139" s="40"/>
      <c r="YP139" s="40"/>
      <c r="YQ139" s="40"/>
      <c r="YR139" s="40"/>
      <c r="YS139" s="40"/>
      <c r="YT139" s="40"/>
      <c r="YU139" s="40"/>
      <c r="YV139" s="40"/>
      <c r="YW139" s="40"/>
      <c r="YX139" s="40"/>
      <c r="YY139" s="40"/>
      <c r="YZ139" s="40"/>
      <c r="ZA139" s="40"/>
      <c r="ZB139" s="40"/>
      <c r="ZC139" s="40"/>
      <c r="ZD139" s="40"/>
      <c r="ZE139" s="40"/>
      <c r="ZF139" s="40"/>
      <c r="ZG139" s="40"/>
      <c r="ZH139" s="40"/>
      <c r="ZI139" s="40"/>
      <c r="ZJ139" s="40"/>
      <c r="ZK139" s="40"/>
      <c r="ZL139" s="40"/>
      <c r="ZM139" s="40"/>
      <c r="ZN139" s="40"/>
      <c r="ZO139" s="40"/>
      <c r="ZP139" s="40"/>
      <c r="ZQ139" s="40"/>
      <c r="ZR139" s="40"/>
      <c r="ZS139" s="40"/>
      <c r="ZT139" s="40"/>
      <c r="ZU139" s="40"/>
      <c r="ZV139" s="40"/>
      <c r="ZW139" s="40"/>
      <c r="ZX139" s="40"/>
      <c r="ZY139" s="40"/>
      <c r="ZZ139" s="40"/>
      <c r="AAA139" s="40"/>
      <c r="AAB139" s="40"/>
      <c r="AAC139" s="40"/>
      <c r="AAD139" s="40"/>
      <c r="AAE139" s="40"/>
      <c r="AAF139" s="40"/>
      <c r="AAG139" s="40"/>
      <c r="AAH139" s="40"/>
      <c r="AAI139" s="40"/>
      <c r="AAJ139" s="40"/>
      <c r="AAK139" s="40"/>
      <c r="AAL139" s="40"/>
      <c r="AAM139" s="40"/>
      <c r="AAN139" s="40"/>
      <c r="AAO139" s="40"/>
      <c r="AAP139" s="40"/>
      <c r="AAQ139" s="40"/>
      <c r="AAR139" s="40"/>
      <c r="AAS139" s="40"/>
      <c r="AAT139" s="40"/>
      <c r="AAU139" s="40"/>
      <c r="AAV139" s="40"/>
      <c r="AAW139" s="40"/>
      <c r="AAX139" s="40"/>
      <c r="AAY139" s="40"/>
      <c r="AAZ139" s="40"/>
      <c r="ABA139" s="40"/>
      <c r="ABB139" s="40"/>
      <c r="ABC139" s="40"/>
      <c r="ABD139" s="40"/>
      <c r="ABE139" s="40"/>
      <c r="ABF139" s="40"/>
      <c r="ABG139" s="40"/>
      <c r="ABH139" s="40"/>
      <c r="ABI139" s="40"/>
      <c r="ABJ139" s="40"/>
      <c r="ABK139" s="40"/>
      <c r="ABL139" s="40"/>
      <c r="ABM139" s="40"/>
      <c r="ABN139" s="40"/>
      <c r="ABO139" s="40"/>
      <c r="ABP139" s="40"/>
      <c r="ABQ139" s="40"/>
      <c r="ABR139" s="40"/>
      <c r="ABS139" s="40"/>
      <c r="ABT139" s="40"/>
      <c r="ABU139" s="40"/>
      <c r="ABV139" s="40"/>
      <c r="ABW139" s="40"/>
      <c r="ABX139" s="40"/>
      <c r="ABY139" s="40"/>
      <c r="ABZ139" s="40"/>
      <c r="ACA139" s="40"/>
      <c r="ACB139" s="40"/>
      <c r="ACC139" s="40"/>
      <c r="ACD139" s="40"/>
      <c r="ACE139" s="40"/>
      <c r="ACF139" s="40"/>
      <c r="ACG139" s="40"/>
      <c r="ACH139" s="40"/>
      <c r="ACI139" s="40"/>
      <c r="ACJ139" s="40"/>
      <c r="ACK139" s="40"/>
      <c r="ACL139" s="40"/>
      <c r="ACM139" s="40"/>
      <c r="ACN139" s="40"/>
      <c r="ACO139" s="40"/>
      <c r="ACP139" s="40"/>
      <c r="ACQ139" s="40"/>
      <c r="ACR139" s="40"/>
      <c r="ACS139" s="40"/>
      <c r="ACT139" s="40"/>
      <c r="ACU139" s="40"/>
      <c r="ACV139" s="40"/>
      <c r="ACW139" s="40"/>
      <c r="ACX139" s="40"/>
      <c r="ACY139" s="40"/>
      <c r="ACZ139" s="40"/>
      <c r="ADA139" s="40"/>
      <c r="ADB139" s="40"/>
      <c r="ADC139" s="40"/>
      <c r="ADD139" s="40"/>
      <c r="ADE139" s="40"/>
      <c r="ADF139" s="40"/>
      <c r="ADG139" s="40"/>
      <c r="ADH139" s="40"/>
      <c r="ADI139" s="40"/>
      <c r="ADJ139" s="40"/>
      <c r="ADK139" s="40"/>
      <c r="ADL139" s="40"/>
      <c r="ADM139" s="40"/>
      <c r="ADN139" s="40"/>
      <c r="ADO139" s="40"/>
      <c r="ADP139" s="40"/>
      <c r="ADQ139" s="40"/>
      <c r="ADR139" s="40"/>
      <c r="ADS139" s="40"/>
      <c r="ADT139" s="40"/>
      <c r="ADU139" s="40"/>
      <c r="ADV139" s="40"/>
      <c r="ADW139" s="40"/>
      <c r="ADX139" s="40"/>
      <c r="ADY139" s="40"/>
      <c r="ADZ139" s="40"/>
      <c r="AEA139" s="40"/>
      <c r="AEB139" s="40"/>
      <c r="AEC139" s="40"/>
      <c r="AED139" s="40"/>
      <c r="AEE139" s="40"/>
      <c r="AEF139" s="40"/>
      <c r="AEG139" s="40"/>
      <c r="AEH139" s="40"/>
      <c r="AEI139" s="40"/>
      <c r="AEJ139" s="40"/>
      <c r="AEK139" s="40"/>
      <c r="AEL139" s="40"/>
      <c r="AEM139" s="40"/>
      <c r="AEN139" s="40"/>
      <c r="AEO139" s="40"/>
      <c r="AEP139" s="40"/>
      <c r="AEQ139" s="40"/>
      <c r="AER139" s="40"/>
      <c r="AES139" s="40"/>
      <c r="AET139" s="40"/>
      <c r="AEU139" s="40"/>
      <c r="AEV139" s="40"/>
      <c r="AEW139" s="40"/>
      <c r="AEX139" s="40"/>
      <c r="AEY139" s="40"/>
      <c r="AEZ139" s="40"/>
      <c r="AFA139" s="40"/>
      <c r="AFB139" s="40"/>
      <c r="AFC139" s="40"/>
      <c r="AFD139" s="40"/>
      <c r="AFE139" s="40"/>
      <c r="AFF139" s="40"/>
      <c r="AFG139" s="40"/>
      <c r="AFH139" s="40"/>
      <c r="AFI139" s="40"/>
      <c r="AFJ139" s="40"/>
      <c r="AFK139" s="40"/>
      <c r="AFL139" s="40"/>
      <c r="AFM139" s="40"/>
      <c r="AFN139" s="40"/>
      <c r="AFO139" s="40"/>
      <c r="AFP139" s="40"/>
      <c r="AFQ139" s="40"/>
      <c r="AFR139" s="40"/>
      <c r="AFS139" s="40"/>
      <c r="AFT139" s="40"/>
      <c r="AFU139" s="40"/>
      <c r="AFV139" s="40"/>
      <c r="AFW139" s="40"/>
      <c r="AFX139" s="40"/>
      <c r="AFY139" s="40"/>
      <c r="AFZ139" s="40"/>
      <c r="AGA139" s="40"/>
      <c r="AGB139" s="40"/>
      <c r="AGC139" s="40"/>
      <c r="AGD139" s="40"/>
      <c r="AGE139" s="40"/>
      <c r="AGF139" s="40"/>
      <c r="AGG139" s="40"/>
      <c r="AGH139" s="40"/>
      <c r="AGI139" s="40"/>
      <c r="AGJ139" s="40"/>
      <c r="AGK139" s="40"/>
      <c r="AGL139" s="40"/>
      <c r="AGM139" s="40"/>
      <c r="AGN139" s="40"/>
      <c r="AGO139" s="40"/>
      <c r="AGP139" s="40"/>
      <c r="AGQ139" s="40"/>
      <c r="AGR139" s="40"/>
      <c r="AGS139" s="40"/>
      <c r="AGT139" s="40"/>
      <c r="AGU139" s="40"/>
      <c r="AGV139" s="40"/>
      <c r="AGW139" s="40"/>
      <c r="AGX139" s="40"/>
      <c r="AGY139" s="40"/>
      <c r="AGZ139" s="40"/>
      <c r="AHA139" s="40"/>
      <c r="AHB139" s="40"/>
      <c r="AHC139" s="40"/>
      <c r="AHD139" s="40"/>
      <c r="AHE139" s="40"/>
      <c r="AHF139" s="40"/>
      <c r="AHG139" s="40"/>
      <c r="AHH139" s="40"/>
      <c r="AHI139" s="40"/>
      <c r="AHJ139" s="40"/>
      <c r="AHK139" s="40"/>
      <c r="AHL139" s="40"/>
      <c r="AHM139" s="40"/>
      <c r="AHN139" s="40"/>
      <c r="AHO139" s="40"/>
      <c r="AHP139" s="40"/>
      <c r="AHQ139" s="40"/>
      <c r="AHR139" s="40"/>
      <c r="AHS139" s="40"/>
      <c r="AHT139" s="40"/>
      <c r="AHU139" s="40"/>
      <c r="AHV139" s="40"/>
      <c r="AHW139" s="40"/>
      <c r="AHX139" s="40"/>
      <c r="AHY139" s="40"/>
      <c r="AHZ139" s="40"/>
      <c r="AIA139" s="40"/>
      <c r="AIB139" s="40"/>
      <c r="AIC139" s="40"/>
      <c r="AID139" s="40"/>
      <c r="AIE139" s="40"/>
      <c r="AIF139" s="40"/>
      <c r="AIG139" s="40"/>
      <c r="AIH139" s="40"/>
      <c r="AII139" s="40"/>
      <c r="AIJ139" s="40"/>
      <c r="AIK139" s="40"/>
      <c r="AIL139" s="40"/>
      <c r="AIM139" s="40"/>
      <c r="AIN139" s="40"/>
      <c r="AIO139" s="40"/>
      <c r="AIP139" s="40"/>
      <c r="AIQ139" s="40"/>
      <c r="AIR139" s="40"/>
      <c r="AIS139" s="40"/>
      <c r="AIT139" s="40"/>
      <c r="AIU139" s="40"/>
      <c r="AIV139" s="40"/>
      <c r="AIW139" s="40"/>
      <c r="AIX139" s="40"/>
      <c r="AIY139" s="40"/>
      <c r="AIZ139" s="40"/>
      <c r="AJA139" s="40"/>
      <c r="AJB139" s="40"/>
      <c r="AJC139" s="40"/>
      <c r="AJD139" s="40"/>
      <c r="AJE139" s="40"/>
      <c r="AJF139" s="40"/>
      <c r="AJG139" s="40"/>
      <c r="AJH139" s="40"/>
      <c r="AJI139" s="40"/>
      <c r="AJJ139" s="40"/>
      <c r="AJK139" s="40"/>
      <c r="AJL139" s="40"/>
      <c r="AJM139" s="40"/>
      <c r="AJN139" s="40"/>
      <c r="AJO139" s="40"/>
      <c r="AJP139" s="40"/>
      <c r="AJQ139" s="40"/>
      <c r="AJR139" s="40"/>
      <c r="AJS139" s="40"/>
      <c r="AJT139" s="40"/>
      <c r="AJU139" s="40"/>
      <c r="AJV139" s="40"/>
      <c r="AJW139" s="40"/>
      <c r="AJX139" s="40"/>
      <c r="AJY139" s="40"/>
      <c r="AJZ139" s="40"/>
      <c r="AKA139" s="40"/>
      <c r="AKB139" s="40"/>
      <c r="AKC139" s="40"/>
      <c r="AKD139" s="40"/>
      <c r="AKE139" s="40"/>
      <c r="AKF139" s="40"/>
      <c r="AKG139" s="40"/>
      <c r="AKH139" s="40"/>
      <c r="AKI139" s="40"/>
      <c r="AKJ139" s="40"/>
      <c r="AKK139" s="40"/>
      <c r="AKL139" s="40"/>
      <c r="AKM139" s="40"/>
      <c r="AKN139" s="40"/>
      <c r="AKO139" s="40"/>
      <c r="AKP139" s="40"/>
      <c r="AKQ139" s="40"/>
      <c r="AKR139" s="40"/>
      <c r="AKS139" s="40"/>
      <c r="AKT139" s="40"/>
      <c r="AKU139" s="40"/>
      <c r="AKV139" s="40"/>
      <c r="AKW139" s="40"/>
      <c r="AKX139" s="40"/>
      <c r="AKY139" s="40"/>
      <c r="AKZ139" s="40"/>
      <c r="ALA139" s="40"/>
      <c r="ALB139" s="40"/>
      <c r="ALC139" s="40"/>
      <c r="ALD139" s="40"/>
      <c r="ALE139" s="40"/>
      <c r="ALF139" s="40"/>
      <c r="ALG139" s="40"/>
      <c r="ALH139" s="40"/>
      <c r="ALI139" s="40"/>
      <c r="ALJ139" s="40"/>
      <c r="ALK139" s="40"/>
      <c r="ALL139" s="40"/>
      <c r="ALM139" s="40"/>
      <c r="ALN139" s="40"/>
      <c r="ALO139" s="40"/>
      <c r="ALP139" s="40"/>
      <c r="ALQ139" s="40"/>
      <c r="ALR139" s="40"/>
      <c r="ALS139" s="40"/>
      <c r="ALT139" s="40"/>
      <c r="ALU139" s="40"/>
    </row>
    <row r="140" spans="1:1009" s="41" customFormat="1" ht="19.5" thickBot="1" x14ac:dyDescent="0.35">
      <c r="A140" s="10" t="s">
        <v>166</v>
      </c>
      <c r="B140" s="11" t="s">
        <v>55</v>
      </c>
      <c r="C140" s="12">
        <v>7</v>
      </c>
      <c r="D140" s="13">
        <v>2.84</v>
      </c>
      <c r="E140" s="14">
        <v>1.62</v>
      </c>
      <c r="F140" s="46" t="s">
        <v>24</v>
      </c>
      <c r="G140" s="15">
        <v>3</v>
      </c>
      <c r="H140" s="16">
        <f>IF(OR(F140="",G140=""),"",IF(F140="1st",G140*D140-G140,-G140))</f>
        <v>5.52</v>
      </c>
      <c r="I140" s="19">
        <f t="shared" si="23"/>
        <v>-32.242499999999993</v>
      </c>
      <c r="J140" s="39"/>
      <c r="K140" s="50">
        <f t="shared" si="26"/>
        <v>-32.242500000000007</v>
      </c>
      <c r="L140" s="60">
        <f t="shared" si="22"/>
        <v>-28.302500000000013</v>
      </c>
      <c r="M140" s="60"/>
      <c r="N140" s="121">
        <f t="shared" si="24"/>
        <v>2.84</v>
      </c>
      <c r="O140" s="9">
        <f t="shared" si="25"/>
        <v>-1</v>
      </c>
      <c r="P140" s="9">
        <f t="shared" si="27"/>
        <v>1.8399999999999999</v>
      </c>
      <c r="Q140" s="122">
        <f t="shared" si="28"/>
        <v>1.8399999999999999</v>
      </c>
      <c r="R140" s="8"/>
      <c r="S140" s="9"/>
      <c r="T140" s="9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  <c r="JP140" s="40"/>
      <c r="JQ140" s="40"/>
      <c r="JR140" s="40"/>
      <c r="JS140" s="40"/>
      <c r="JT140" s="40"/>
      <c r="JU140" s="40"/>
      <c r="JV140" s="40"/>
      <c r="JW140" s="40"/>
      <c r="JX140" s="40"/>
      <c r="JY140" s="40"/>
      <c r="JZ140" s="40"/>
      <c r="KA140" s="40"/>
      <c r="KB140" s="40"/>
      <c r="KC140" s="40"/>
      <c r="KD140" s="40"/>
      <c r="KE140" s="40"/>
      <c r="KF140" s="40"/>
      <c r="KG140" s="40"/>
      <c r="KH140" s="40"/>
      <c r="KI140" s="40"/>
      <c r="KJ140" s="40"/>
      <c r="KK140" s="40"/>
      <c r="KL140" s="40"/>
      <c r="KM140" s="40"/>
      <c r="KN140" s="40"/>
      <c r="KO140" s="40"/>
      <c r="KP140" s="40"/>
      <c r="KQ140" s="40"/>
      <c r="KR140" s="40"/>
      <c r="KS140" s="40"/>
      <c r="KT140" s="40"/>
      <c r="KU140" s="40"/>
      <c r="KV140" s="40"/>
      <c r="KW140" s="40"/>
      <c r="KX140" s="40"/>
      <c r="KY140" s="40"/>
      <c r="KZ140" s="40"/>
      <c r="LA140" s="40"/>
      <c r="LB140" s="40"/>
      <c r="LC140" s="40"/>
      <c r="LD140" s="40"/>
      <c r="LE140" s="40"/>
      <c r="LF140" s="40"/>
      <c r="LG140" s="40"/>
      <c r="LH140" s="40"/>
      <c r="LI140" s="40"/>
      <c r="LJ140" s="40"/>
      <c r="LK140" s="40"/>
      <c r="LL140" s="40"/>
      <c r="LM140" s="40"/>
      <c r="LN140" s="40"/>
      <c r="LO140" s="40"/>
      <c r="LP140" s="40"/>
      <c r="LQ140" s="40"/>
      <c r="LR140" s="40"/>
      <c r="LS140" s="40"/>
      <c r="LT140" s="40"/>
      <c r="LU140" s="40"/>
      <c r="LV140" s="40"/>
      <c r="LW140" s="40"/>
      <c r="LX140" s="40"/>
      <c r="LY140" s="40"/>
      <c r="LZ140" s="40"/>
      <c r="MA140" s="40"/>
      <c r="MB140" s="40"/>
      <c r="MC140" s="40"/>
      <c r="MD140" s="40"/>
      <c r="ME140" s="40"/>
      <c r="MF140" s="40"/>
      <c r="MG140" s="40"/>
      <c r="MH140" s="40"/>
      <c r="MI140" s="40"/>
      <c r="MJ140" s="40"/>
      <c r="MK140" s="40"/>
      <c r="ML140" s="40"/>
      <c r="MM140" s="40"/>
      <c r="MN140" s="40"/>
      <c r="MO140" s="40"/>
      <c r="MP140" s="40"/>
      <c r="MQ140" s="40"/>
      <c r="MR140" s="40"/>
      <c r="MS140" s="40"/>
      <c r="MT140" s="40"/>
      <c r="MU140" s="40"/>
      <c r="MV140" s="40"/>
      <c r="MW140" s="40"/>
      <c r="MX140" s="40"/>
      <c r="MY140" s="40"/>
      <c r="MZ140" s="40"/>
      <c r="NA140" s="40"/>
      <c r="NB140" s="40"/>
      <c r="NC140" s="40"/>
      <c r="ND140" s="40"/>
      <c r="NE140" s="40"/>
      <c r="NF140" s="40"/>
      <c r="NG140" s="40"/>
      <c r="NH140" s="40"/>
      <c r="NI140" s="40"/>
      <c r="NJ140" s="40"/>
      <c r="NK140" s="40"/>
      <c r="NL140" s="40"/>
      <c r="NM140" s="40"/>
      <c r="NN140" s="40"/>
      <c r="NO140" s="40"/>
      <c r="NP140" s="40"/>
      <c r="NQ140" s="40"/>
      <c r="NR140" s="40"/>
      <c r="NS140" s="40"/>
      <c r="NT140" s="40"/>
      <c r="NU140" s="40"/>
      <c r="NV140" s="40"/>
      <c r="NW140" s="40"/>
      <c r="NX140" s="40"/>
      <c r="NY140" s="40"/>
      <c r="NZ140" s="40"/>
      <c r="OA140" s="40"/>
      <c r="OB140" s="40"/>
      <c r="OC140" s="40"/>
      <c r="OD140" s="40"/>
      <c r="OE140" s="40"/>
      <c r="OF140" s="40"/>
      <c r="OG140" s="40"/>
      <c r="OH140" s="40"/>
      <c r="OI140" s="40"/>
      <c r="OJ140" s="40"/>
      <c r="OK140" s="40"/>
      <c r="OL140" s="40"/>
      <c r="OM140" s="40"/>
      <c r="ON140" s="40"/>
      <c r="OO140" s="40"/>
      <c r="OP140" s="40"/>
      <c r="OQ140" s="40"/>
      <c r="OR140" s="40"/>
      <c r="OS140" s="40"/>
      <c r="OT140" s="40"/>
      <c r="OU140" s="40"/>
      <c r="OV140" s="40"/>
      <c r="OW140" s="40"/>
      <c r="OX140" s="40"/>
      <c r="OY140" s="40"/>
      <c r="OZ140" s="40"/>
      <c r="PA140" s="40"/>
      <c r="PB140" s="40"/>
      <c r="PC140" s="40"/>
      <c r="PD140" s="40"/>
      <c r="PE140" s="40"/>
      <c r="PF140" s="40"/>
      <c r="PG140" s="40"/>
      <c r="PH140" s="40"/>
      <c r="PI140" s="40"/>
      <c r="PJ140" s="40"/>
      <c r="PK140" s="40"/>
      <c r="PL140" s="40"/>
      <c r="PM140" s="40"/>
      <c r="PN140" s="40"/>
      <c r="PO140" s="40"/>
      <c r="PP140" s="40"/>
      <c r="PQ140" s="40"/>
      <c r="PR140" s="40"/>
      <c r="PS140" s="40"/>
      <c r="PT140" s="40"/>
      <c r="PU140" s="40"/>
      <c r="PV140" s="40"/>
      <c r="PW140" s="40"/>
      <c r="PX140" s="40"/>
      <c r="PY140" s="40"/>
      <c r="PZ140" s="40"/>
      <c r="QA140" s="40"/>
      <c r="QB140" s="40"/>
      <c r="QC140" s="40"/>
      <c r="QD140" s="40"/>
      <c r="QE140" s="40"/>
      <c r="QF140" s="40"/>
      <c r="QG140" s="40"/>
      <c r="QH140" s="40"/>
      <c r="QI140" s="40"/>
      <c r="QJ140" s="40"/>
      <c r="QK140" s="40"/>
      <c r="QL140" s="40"/>
      <c r="QM140" s="40"/>
      <c r="QN140" s="40"/>
      <c r="QO140" s="40"/>
      <c r="QP140" s="40"/>
      <c r="QQ140" s="40"/>
      <c r="QR140" s="40"/>
      <c r="QS140" s="40"/>
      <c r="QT140" s="40"/>
      <c r="QU140" s="40"/>
      <c r="QV140" s="40"/>
      <c r="QW140" s="40"/>
      <c r="QX140" s="40"/>
      <c r="QY140" s="40"/>
      <c r="QZ140" s="40"/>
      <c r="RA140" s="40"/>
      <c r="RB140" s="40"/>
      <c r="RC140" s="40"/>
      <c r="RD140" s="40"/>
      <c r="RE140" s="40"/>
      <c r="RF140" s="40"/>
      <c r="RG140" s="40"/>
      <c r="RH140" s="40"/>
      <c r="RI140" s="40"/>
      <c r="RJ140" s="40"/>
      <c r="RK140" s="40"/>
      <c r="RL140" s="40"/>
      <c r="RM140" s="40"/>
      <c r="RN140" s="40"/>
      <c r="RO140" s="40"/>
      <c r="RP140" s="40"/>
      <c r="RQ140" s="40"/>
      <c r="RR140" s="40"/>
      <c r="RS140" s="40"/>
      <c r="RT140" s="40"/>
      <c r="RU140" s="40"/>
      <c r="RV140" s="40"/>
      <c r="RW140" s="40"/>
      <c r="RX140" s="40"/>
      <c r="RY140" s="40"/>
      <c r="RZ140" s="40"/>
      <c r="SA140" s="40"/>
      <c r="SB140" s="40"/>
      <c r="SC140" s="40"/>
      <c r="SD140" s="40"/>
      <c r="SE140" s="40"/>
      <c r="SF140" s="40"/>
      <c r="SG140" s="40"/>
      <c r="SH140" s="40"/>
      <c r="SI140" s="40"/>
      <c r="SJ140" s="40"/>
      <c r="SK140" s="40"/>
      <c r="SL140" s="40"/>
      <c r="SM140" s="40"/>
      <c r="SN140" s="40"/>
      <c r="SO140" s="40"/>
      <c r="SP140" s="40"/>
      <c r="SQ140" s="40"/>
      <c r="SR140" s="40"/>
      <c r="SS140" s="40"/>
      <c r="ST140" s="40"/>
      <c r="SU140" s="40"/>
      <c r="SV140" s="40"/>
      <c r="SW140" s="40"/>
      <c r="SX140" s="40"/>
      <c r="SY140" s="40"/>
      <c r="SZ140" s="40"/>
      <c r="TA140" s="40"/>
      <c r="TB140" s="40"/>
      <c r="TC140" s="40"/>
      <c r="TD140" s="40"/>
      <c r="TE140" s="40"/>
      <c r="TF140" s="40"/>
      <c r="TG140" s="40"/>
      <c r="TH140" s="40"/>
      <c r="TI140" s="40"/>
      <c r="TJ140" s="40"/>
      <c r="TK140" s="40"/>
      <c r="TL140" s="40"/>
      <c r="TM140" s="40"/>
      <c r="TN140" s="40"/>
      <c r="TO140" s="40"/>
      <c r="TP140" s="40"/>
      <c r="TQ140" s="40"/>
      <c r="TR140" s="40"/>
      <c r="TS140" s="40"/>
      <c r="TT140" s="40"/>
      <c r="TU140" s="40"/>
      <c r="TV140" s="40"/>
      <c r="TW140" s="40"/>
      <c r="TX140" s="40"/>
      <c r="TY140" s="40"/>
      <c r="TZ140" s="40"/>
      <c r="UA140" s="40"/>
      <c r="UB140" s="40"/>
      <c r="UC140" s="40"/>
      <c r="UD140" s="40"/>
      <c r="UE140" s="40"/>
      <c r="UF140" s="40"/>
      <c r="UG140" s="40"/>
      <c r="UH140" s="40"/>
      <c r="UI140" s="40"/>
      <c r="UJ140" s="40"/>
      <c r="UK140" s="40"/>
      <c r="UL140" s="40"/>
      <c r="UM140" s="40"/>
      <c r="UN140" s="40"/>
      <c r="UO140" s="40"/>
      <c r="UP140" s="40"/>
      <c r="UQ140" s="40"/>
      <c r="UR140" s="40"/>
      <c r="US140" s="40"/>
      <c r="UT140" s="40"/>
      <c r="UU140" s="40"/>
      <c r="UV140" s="40"/>
      <c r="UW140" s="40"/>
      <c r="UX140" s="40"/>
      <c r="UY140" s="40"/>
      <c r="UZ140" s="40"/>
      <c r="VA140" s="40"/>
      <c r="VB140" s="40"/>
      <c r="VC140" s="40"/>
      <c r="VD140" s="40"/>
      <c r="VE140" s="40"/>
      <c r="VF140" s="40"/>
      <c r="VG140" s="40"/>
      <c r="VH140" s="40"/>
      <c r="VI140" s="40"/>
      <c r="VJ140" s="40"/>
      <c r="VK140" s="40"/>
      <c r="VL140" s="40"/>
      <c r="VM140" s="40"/>
      <c r="VN140" s="40"/>
      <c r="VO140" s="40"/>
      <c r="VP140" s="40"/>
      <c r="VQ140" s="40"/>
      <c r="VR140" s="40"/>
      <c r="VS140" s="40"/>
      <c r="VT140" s="40"/>
      <c r="VU140" s="40"/>
      <c r="VV140" s="40"/>
      <c r="VW140" s="40"/>
      <c r="VX140" s="40"/>
      <c r="VY140" s="40"/>
      <c r="VZ140" s="40"/>
      <c r="WA140" s="40"/>
      <c r="WB140" s="40"/>
      <c r="WC140" s="40"/>
      <c r="WD140" s="40"/>
      <c r="WE140" s="40"/>
      <c r="WF140" s="40"/>
      <c r="WG140" s="40"/>
      <c r="WH140" s="40"/>
      <c r="WI140" s="40"/>
      <c r="WJ140" s="40"/>
      <c r="WK140" s="40"/>
      <c r="WL140" s="40"/>
      <c r="WM140" s="40"/>
      <c r="WN140" s="40"/>
      <c r="WO140" s="40"/>
      <c r="WP140" s="40"/>
      <c r="WQ140" s="40"/>
      <c r="WR140" s="40"/>
      <c r="WS140" s="40"/>
      <c r="WT140" s="40"/>
      <c r="WU140" s="40"/>
      <c r="WV140" s="40"/>
      <c r="WW140" s="40"/>
      <c r="WX140" s="40"/>
      <c r="WY140" s="40"/>
      <c r="WZ140" s="40"/>
      <c r="XA140" s="40"/>
      <c r="XB140" s="40"/>
      <c r="XC140" s="40"/>
      <c r="XD140" s="40"/>
      <c r="XE140" s="40"/>
      <c r="XF140" s="40"/>
      <c r="XG140" s="40"/>
      <c r="XH140" s="40"/>
      <c r="XI140" s="40"/>
      <c r="XJ140" s="40"/>
      <c r="XK140" s="40"/>
      <c r="XL140" s="40"/>
      <c r="XM140" s="40"/>
      <c r="XN140" s="40"/>
      <c r="XO140" s="40"/>
      <c r="XP140" s="40"/>
      <c r="XQ140" s="40"/>
      <c r="XR140" s="40"/>
      <c r="XS140" s="40"/>
      <c r="XT140" s="40"/>
      <c r="XU140" s="40"/>
      <c r="XV140" s="40"/>
      <c r="XW140" s="40"/>
      <c r="XX140" s="40"/>
      <c r="XY140" s="40"/>
      <c r="XZ140" s="40"/>
      <c r="YA140" s="40"/>
      <c r="YB140" s="40"/>
      <c r="YC140" s="40"/>
      <c r="YD140" s="40"/>
      <c r="YE140" s="40"/>
      <c r="YF140" s="40"/>
      <c r="YG140" s="40"/>
      <c r="YH140" s="40"/>
      <c r="YI140" s="40"/>
      <c r="YJ140" s="40"/>
      <c r="YK140" s="40"/>
      <c r="YL140" s="40"/>
      <c r="YM140" s="40"/>
      <c r="YN140" s="40"/>
      <c r="YO140" s="40"/>
      <c r="YP140" s="40"/>
      <c r="YQ140" s="40"/>
      <c r="YR140" s="40"/>
      <c r="YS140" s="40"/>
      <c r="YT140" s="40"/>
      <c r="YU140" s="40"/>
      <c r="YV140" s="40"/>
      <c r="YW140" s="40"/>
      <c r="YX140" s="40"/>
      <c r="YY140" s="40"/>
      <c r="YZ140" s="40"/>
      <c r="ZA140" s="40"/>
      <c r="ZB140" s="40"/>
      <c r="ZC140" s="40"/>
      <c r="ZD140" s="40"/>
      <c r="ZE140" s="40"/>
      <c r="ZF140" s="40"/>
      <c r="ZG140" s="40"/>
      <c r="ZH140" s="40"/>
      <c r="ZI140" s="40"/>
      <c r="ZJ140" s="40"/>
      <c r="ZK140" s="40"/>
      <c r="ZL140" s="40"/>
      <c r="ZM140" s="40"/>
      <c r="ZN140" s="40"/>
      <c r="ZO140" s="40"/>
      <c r="ZP140" s="40"/>
      <c r="ZQ140" s="40"/>
      <c r="ZR140" s="40"/>
      <c r="ZS140" s="40"/>
      <c r="ZT140" s="40"/>
      <c r="ZU140" s="40"/>
      <c r="ZV140" s="40"/>
      <c r="ZW140" s="40"/>
      <c r="ZX140" s="40"/>
      <c r="ZY140" s="40"/>
      <c r="ZZ140" s="40"/>
      <c r="AAA140" s="40"/>
      <c r="AAB140" s="40"/>
      <c r="AAC140" s="40"/>
      <c r="AAD140" s="40"/>
      <c r="AAE140" s="40"/>
      <c r="AAF140" s="40"/>
      <c r="AAG140" s="40"/>
      <c r="AAH140" s="40"/>
      <c r="AAI140" s="40"/>
      <c r="AAJ140" s="40"/>
      <c r="AAK140" s="40"/>
      <c r="AAL140" s="40"/>
      <c r="AAM140" s="40"/>
      <c r="AAN140" s="40"/>
      <c r="AAO140" s="40"/>
      <c r="AAP140" s="40"/>
      <c r="AAQ140" s="40"/>
      <c r="AAR140" s="40"/>
      <c r="AAS140" s="40"/>
      <c r="AAT140" s="40"/>
      <c r="AAU140" s="40"/>
      <c r="AAV140" s="40"/>
      <c r="AAW140" s="40"/>
      <c r="AAX140" s="40"/>
      <c r="AAY140" s="40"/>
      <c r="AAZ140" s="40"/>
      <c r="ABA140" s="40"/>
      <c r="ABB140" s="40"/>
      <c r="ABC140" s="40"/>
      <c r="ABD140" s="40"/>
      <c r="ABE140" s="40"/>
      <c r="ABF140" s="40"/>
      <c r="ABG140" s="40"/>
      <c r="ABH140" s="40"/>
      <c r="ABI140" s="40"/>
      <c r="ABJ140" s="40"/>
      <c r="ABK140" s="40"/>
      <c r="ABL140" s="40"/>
      <c r="ABM140" s="40"/>
      <c r="ABN140" s="40"/>
      <c r="ABO140" s="40"/>
      <c r="ABP140" s="40"/>
      <c r="ABQ140" s="40"/>
      <c r="ABR140" s="40"/>
      <c r="ABS140" s="40"/>
      <c r="ABT140" s="40"/>
      <c r="ABU140" s="40"/>
      <c r="ABV140" s="40"/>
      <c r="ABW140" s="40"/>
      <c r="ABX140" s="40"/>
      <c r="ABY140" s="40"/>
      <c r="ABZ140" s="40"/>
      <c r="ACA140" s="40"/>
      <c r="ACB140" s="40"/>
      <c r="ACC140" s="40"/>
      <c r="ACD140" s="40"/>
      <c r="ACE140" s="40"/>
      <c r="ACF140" s="40"/>
      <c r="ACG140" s="40"/>
      <c r="ACH140" s="40"/>
      <c r="ACI140" s="40"/>
      <c r="ACJ140" s="40"/>
      <c r="ACK140" s="40"/>
      <c r="ACL140" s="40"/>
      <c r="ACM140" s="40"/>
      <c r="ACN140" s="40"/>
      <c r="ACO140" s="40"/>
      <c r="ACP140" s="40"/>
      <c r="ACQ140" s="40"/>
      <c r="ACR140" s="40"/>
      <c r="ACS140" s="40"/>
      <c r="ACT140" s="40"/>
      <c r="ACU140" s="40"/>
      <c r="ACV140" s="40"/>
      <c r="ACW140" s="40"/>
      <c r="ACX140" s="40"/>
      <c r="ACY140" s="40"/>
      <c r="ACZ140" s="40"/>
      <c r="ADA140" s="40"/>
      <c r="ADB140" s="40"/>
      <c r="ADC140" s="40"/>
      <c r="ADD140" s="40"/>
      <c r="ADE140" s="40"/>
      <c r="ADF140" s="40"/>
      <c r="ADG140" s="40"/>
      <c r="ADH140" s="40"/>
      <c r="ADI140" s="40"/>
      <c r="ADJ140" s="40"/>
      <c r="ADK140" s="40"/>
      <c r="ADL140" s="40"/>
      <c r="ADM140" s="40"/>
      <c r="ADN140" s="40"/>
      <c r="ADO140" s="40"/>
      <c r="ADP140" s="40"/>
      <c r="ADQ140" s="40"/>
      <c r="ADR140" s="40"/>
      <c r="ADS140" s="40"/>
      <c r="ADT140" s="40"/>
      <c r="ADU140" s="40"/>
      <c r="ADV140" s="40"/>
      <c r="ADW140" s="40"/>
      <c r="ADX140" s="40"/>
      <c r="ADY140" s="40"/>
      <c r="ADZ140" s="40"/>
      <c r="AEA140" s="40"/>
      <c r="AEB140" s="40"/>
      <c r="AEC140" s="40"/>
      <c r="AED140" s="40"/>
      <c r="AEE140" s="40"/>
      <c r="AEF140" s="40"/>
      <c r="AEG140" s="40"/>
      <c r="AEH140" s="40"/>
      <c r="AEI140" s="40"/>
      <c r="AEJ140" s="40"/>
      <c r="AEK140" s="40"/>
      <c r="AEL140" s="40"/>
      <c r="AEM140" s="40"/>
      <c r="AEN140" s="40"/>
      <c r="AEO140" s="40"/>
      <c r="AEP140" s="40"/>
      <c r="AEQ140" s="40"/>
      <c r="AER140" s="40"/>
      <c r="AES140" s="40"/>
      <c r="AET140" s="40"/>
      <c r="AEU140" s="40"/>
      <c r="AEV140" s="40"/>
      <c r="AEW140" s="40"/>
      <c r="AEX140" s="40"/>
      <c r="AEY140" s="40"/>
      <c r="AEZ140" s="40"/>
      <c r="AFA140" s="40"/>
      <c r="AFB140" s="40"/>
      <c r="AFC140" s="40"/>
      <c r="AFD140" s="40"/>
      <c r="AFE140" s="40"/>
      <c r="AFF140" s="40"/>
      <c r="AFG140" s="40"/>
      <c r="AFH140" s="40"/>
      <c r="AFI140" s="40"/>
      <c r="AFJ140" s="40"/>
      <c r="AFK140" s="40"/>
      <c r="AFL140" s="40"/>
      <c r="AFM140" s="40"/>
      <c r="AFN140" s="40"/>
      <c r="AFO140" s="40"/>
      <c r="AFP140" s="40"/>
      <c r="AFQ140" s="40"/>
      <c r="AFR140" s="40"/>
      <c r="AFS140" s="40"/>
      <c r="AFT140" s="40"/>
      <c r="AFU140" s="40"/>
      <c r="AFV140" s="40"/>
      <c r="AFW140" s="40"/>
      <c r="AFX140" s="40"/>
      <c r="AFY140" s="40"/>
      <c r="AFZ140" s="40"/>
      <c r="AGA140" s="40"/>
      <c r="AGB140" s="40"/>
      <c r="AGC140" s="40"/>
      <c r="AGD140" s="40"/>
      <c r="AGE140" s="40"/>
      <c r="AGF140" s="40"/>
      <c r="AGG140" s="40"/>
      <c r="AGH140" s="40"/>
      <c r="AGI140" s="40"/>
      <c r="AGJ140" s="40"/>
      <c r="AGK140" s="40"/>
      <c r="AGL140" s="40"/>
      <c r="AGM140" s="40"/>
      <c r="AGN140" s="40"/>
      <c r="AGO140" s="40"/>
      <c r="AGP140" s="40"/>
      <c r="AGQ140" s="40"/>
      <c r="AGR140" s="40"/>
      <c r="AGS140" s="40"/>
      <c r="AGT140" s="40"/>
      <c r="AGU140" s="40"/>
      <c r="AGV140" s="40"/>
      <c r="AGW140" s="40"/>
      <c r="AGX140" s="40"/>
      <c r="AGY140" s="40"/>
      <c r="AGZ140" s="40"/>
      <c r="AHA140" s="40"/>
      <c r="AHB140" s="40"/>
      <c r="AHC140" s="40"/>
      <c r="AHD140" s="40"/>
      <c r="AHE140" s="40"/>
      <c r="AHF140" s="40"/>
      <c r="AHG140" s="40"/>
      <c r="AHH140" s="40"/>
      <c r="AHI140" s="40"/>
      <c r="AHJ140" s="40"/>
      <c r="AHK140" s="40"/>
      <c r="AHL140" s="40"/>
      <c r="AHM140" s="40"/>
      <c r="AHN140" s="40"/>
      <c r="AHO140" s="40"/>
      <c r="AHP140" s="40"/>
      <c r="AHQ140" s="40"/>
      <c r="AHR140" s="40"/>
      <c r="AHS140" s="40"/>
      <c r="AHT140" s="40"/>
      <c r="AHU140" s="40"/>
      <c r="AHV140" s="40"/>
      <c r="AHW140" s="40"/>
      <c r="AHX140" s="40"/>
      <c r="AHY140" s="40"/>
      <c r="AHZ140" s="40"/>
      <c r="AIA140" s="40"/>
      <c r="AIB140" s="40"/>
      <c r="AIC140" s="40"/>
      <c r="AID140" s="40"/>
      <c r="AIE140" s="40"/>
      <c r="AIF140" s="40"/>
      <c r="AIG140" s="40"/>
      <c r="AIH140" s="40"/>
      <c r="AII140" s="40"/>
      <c r="AIJ140" s="40"/>
      <c r="AIK140" s="40"/>
      <c r="AIL140" s="40"/>
      <c r="AIM140" s="40"/>
      <c r="AIN140" s="40"/>
      <c r="AIO140" s="40"/>
      <c r="AIP140" s="40"/>
      <c r="AIQ140" s="40"/>
      <c r="AIR140" s="40"/>
      <c r="AIS140" s="40"/>
      <c r="AIT140" s="40"/>
      <c r="AIU140" s="40"/>
      <c r="AIV140" s="40"/>
      <c r="AIW140" s="40"/>
      <c r="AIX140" s="40"/>
      <c r="AIY140" s="40"/>
      <c r="AIZ140" s="40"/>
      <c r="AJA140" s="40"/>
      <c r="AJB140" s="40"/>
      <c r="AJC140" s="40"/>
      <c r="AJD140" s="40"/>
      <c r="AJE140" s="40"/>
      <c r="AJF140" s="40"/>
      <c r="AJG140" s="40"/>
      <c r="AJH140" s="40"/>
      <c r="AJI140" s="40"/>
      <c r="AJJ140" s="40"/>
      <c r="AJK140" s="40"/>
      <c r="AJL140" s="40"/>
      <c r="AJM140" s="40"/>
      <c r="AJN140" s="40"/>
      <c r="AJO140" s="40"/>
      <c r="AJP140" s="40"/>
      <c r="AJQ140" s="40"/>
      <c r="AJR140" s="40"/>
      <c r="AJS140" s="40"/>
      <c r="AJT140" s="40"/>
      <c r="AJU140" s="40"/>
      <c r="AJV140" s="40"/>
      <c r="AJW140" s="40"/>
      <c r="AJX140" s="40"/>
      <c r="AJY140" s="40"/>
      <c r="AJZ140" s="40"/>
      <c r="AKA140" s="40"/>
      <c r="AKB140" s="40"/>
      <c r="AKC140" s="40"/>
      <c r="AKD140" s="40"/>
      <c r="AKE140" s="40"/>
      <c r="AKF140" s="40"/>
      <c r="AKG140" s="40"/>
      <c r="AKH140" s="40"/>
      <c r="AKI140" s="40"/>
      <c r="AKJ140" s="40"/>
      <c r="AKK140" s="40"/>
      <c r="AKL140" s="40"/>
      <c r="AKM140" s="40"/>
      <c r="AKN140" s="40"/>
      <c r="AKO140" s="40"/>
      <c r="AKP140" s="40"/>
      <c r="AKQ140" s="40"/>
      <c r="AKR140" s="40"/>
      <c r="AKS140" s="40"/>
      <c r="AKT140" s="40"/>
      <c r="AKU140" s="40"/>
      <c r="AKV140" s="40"/>
      <c r="AKW140" s="40"/>
      <c r="AKX140" s="40"/>
      <c r="AKY140" s="40"/>
      <c r="AKZ140" s="40"/>
      <c r="ALA140" s="40"/>
      <c r="ALB140" s="40"/>
      <c r="ALC140" s="40"/>
      <c r="ALD140" s="40"/>
      <c r="ALE140" s="40"/>
      <c r="ALF140" s="40"/>
      <c r="ALG140" s="40"/>
      <c r="ALH140" s="40"/>
      <c r="ALI140" s="40"/>
      <c r="ALJ140" s="40"/>
      <c r="ALK140" s="40"/>
      <c r="ALL140" s="40"/>
      <c r="ALM140" s="40"/>
      <c r="ALN140" s="40"/>
      <c r="ALO140" s="40"/>
      <c r="ALP140" s="40"/>
      <c r="ALQ140" s="40"/>
      <c r="ALR140" s="40"/>
      <c r="ALS140" s="40"/>
      <c r="ALT140" s="40"/>
      <c r="ALU140" s="40"/>
    </row>
    <row r="141" spans="1:1009" s="41" customFormat="1" ht="24" thickBot="1" x14ac:dyDescent="0.3">
      <c r="A141" s="221">
        <v>44173</v>
      </c>
      <c r="B141" s="224"/>
      <c r="C141" s="224"/>
      <c r="D141" s="224"/>
      <c r="E141" s="224"/>
      <c r="F141" s="224"/>
      <c r="G141" s="224"/>
      <c r="H141" s="225" t="str">
        <f>IF(OR(F141="",G141=""),"",IF(F141="1st",G141*D141,-G141))</f>
        <v/>
      </c>
      <c r="I141" s="19">
        <f t="shared" si="23"/>
        <v>-32.242499999999993</v>
      </c>
      <c r="J141" s="39"/>
      <c r="K141" s="50">
        <f t="shared" si="26"/>
        <v>-32.242500000000007</v>
      </c>
      <c r="L141" s="60">
        <f t="shared" si="22"/>
        <v>-28.302500000000013</v>
      </c>
      <c r="M141" s="60"/>
      <c r="N141" s="121" t="str">
        <f t="shared" si="24"/>
        <v/>
      </c>
      <c r="O141" s="9" t="str">
        <f t="shared" si="25"/>
        <v/>
      </c>
      <c r="P141" s="9" t="str">
        <f t="shared" si="27"/>
        <v/>
      </c>
      <c r="Q141" s="122" t="str">
        <f t="shared" si="28"/>
        <v/>
      </c>
      <c r="R141" s="8"/>
      <c r="S141" s="9"/>
      <c r="T141" s="9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  <c r="JP141" s="40"/>
      <c r="JQ141" s="40"/>
      <c r="JR141" s="40"/>
      <c r="JS141" s="40"/>
      <c r="JT141" s="40"/>
      <c r="JU141" s="40"/>
      <c r="JV141" s="40"/>
      <c r="JW141" s="40"/>
      <c r="JX141" s="40"/>
      <c r="JY141" s="40"/>
      <c r="JZ141" s="40"/>
      <c r="KA141" s="40"/>
      <c r="KB141" s="40"/>
      <c r="KC141" s="40"/>
      <c r="KD141" s="40"/>
      <c r="KE141" s="40"/>
      <c r="KF141" s="40"/>
      <c r="KG141" s="40"/>
      <c r="KH141" s="40"/>
      <c r="KI141" s="40"/>
      <c r="KJ141" s="40"/>
      <c r="KK141" s="40"/>
      <c r="KL141" s="40"/>
      <c r="KM141" s="40"/>
      <c r="KN141" s="40"/>
      <c r="KO141" s="40"/>
      <c r="KP141" s="40"/>
      <c r="KQ141" s="40"/>
      <c r="KR141" s="40"/>
      <c r="KS141" s="40"/>
      <c r="KT141" s="40"/>
      <c r="KU141" s="40"/>
      <c r="KV141" s="40"/>
      <c r="KW141" s="40"/>
      <c r="KX141" s="40"/>
      <c r="KY141" s="40"/>
      <c r="KZ141" s="40"/>
      <c r="LA141" s="40"/>
      <c r="LB141" s="40"/>
      <c r="LC141" s="40"/>
      <c r="LD141" s="40"/>
      <c r="LE141" s="40"/>
      <c r="LF141" s="40"/>
      <c r="LG141" s="40"/>
      <c r="LH141" s="40"/>
      <c r="LI141" s="40"/>
      <c r="LJ141" s="40"/>
      <c r="LK141" s="40"/>
      <c r="LL141" s="40"/>
      <c r="LM141" s="40"/>
      <c r="LN141" s="40"/>
      <c r="LO141" s="40"/>
      <c r="LP141" s="40"/>
      <c r="LQ141" s="40"/>
      <c r="LR141" s="40"/>
      <c r="LS141" s="40"/>
      <c r="LT141" s="40"/>
      <c r="LU141" s="40"/>
      <c r="LV141" s="40"/>
      <c r="LW141" s="40"/>
      <c r="LX141" s="40"/>
      <c r="LY141" s="40"/>
      <c r="LZ141" s="40"/>
      <c r="MA141" s="40"/>
      <c r="MB141" s="40"/>
      <c r="MC141" s="40"/>
      <c r="MD141" s="40"/>
      <c r="ME141" s="40"/>
      <c r="MF141" s="40"/>
      <c r="MG141" s="40"/>
      <c r="MH141" s="40"/>
      <c r="MI141" s="40"/>
      <c r="MJ141" s="40"/>
      <c r="MK141" s="40"/>
      <c r="ML141" s="40"/>
      <c r="MM141" s="40"/>
      <c r="MN141" s="40"/>
      <c r="MO141" s="40"/>
      <c r="MP141" s="40"/>
      <c r="MQ141" s="40"/>
      <c r="MR141" s="40"/>
      <c r="MS141" s="40"/>
      <c r="MT141" s="40"/>
      <c r="MU141" s="40"/>
      <c r="MV141" s="40"/>
      <c r="MW141" s="40"/>
      <c r="MX141" s="40"/>
      <c r="MY141" s="40"/>
      <c r="MZ141" s="40"/>
      <c r="NA141" s="40"/>
      <c r="NB141" s="40"/>
      <c r="NC141" s="40"/>
      <c r="ND141" s="40"/>
      <c r="NE141" s="40"/>
      <c r="NF141" s="40"/>
      <c r="NG141" s="40"/>
      <c r="NH141" s="40"/>
      <c r="NI141" s="40"/>
      <c r="NJ141" s="40"/>
      <c r="NK141" s="40"/>
      <c r="NL141" s="40"/>
      <c r="NM141" s="40"/>
      <c r="NN141" s="40"/>
      <c r="NO141" s="40"/>
      <c r="NP141" s="40"/>
      <c r="NQ141" s="40"/>
      <c r="NR141" s="40"/>
      <c r="NS141" s="40"/>
      <c r="NT141" s="40"/>
      <c r="NU141" s="40"/>
      <c r="NV141" s="40"/>
      <c r="NW141" s="40"/>
      <c r="NX141" s="40"/>
      <c r="NY141" s="40"/>
      <c r="NZ141" s="40"/>
      <c r="OA141" s="40"/>
      <c r="OB141" s="40"/>
      <c r="OC141" s="40"/>
      <c r="OD141" s="40"/>
      <c r="OE141" s="40"/>
      <c r="OF141" s="40"/>
      <c r="OG141" s="40"/>
      <c r="OH141" s="40"/>
      <c r="OI141" s="40"/>
      <c r="OJ141" s="40"/>
      <c r="OK141" s="40"/>
      <c r="OL141" s="40"/>
      <c r="OM141" s="40"/>
      <c r="ON141" s="40"/>
      <c r="OO141" s="40"/>
      <c r="OP141" s="40"/>
      <c r="OQ141" s="40"/>
      <c r="OR141" s="40"/>
      <c r="OS141" s="40"/>
      <c r="OT141" s="40"/>
      <c r="OU141" s="40"/>
      <c r="OV141" s="40"/>
      <c r="OW141" s="40"/>
      <c r="OX141" s="40"/>
      <c r="OY141" s="40"/>
      <c r="OZ141" s="40"/>
      <c r="PA141" s="40"/>
      <c r="PB141" s="40"/>
      <c r="PC141" s="40"/>
      <c r="PD141" s="40"/>
      <c r="PE141" s="40"/>
      <c r="PF141" s="40"/>
      <c r="PG141" s="40"/>
      <c r="PH141" s="40"/>
      <c r="PI141" s="40"/>
      <c r="PJ141" s="40"/>
      <c r="PK141" s="40"/>
      <c r="PL141" s="40"/>
      <c r="PM141" s="40"/>
      <c r="PN141" s="40"/>
      <c r="PO141" s="40"/>
      <c r="PP141" s="40"/>
      <c r="PQ141" s="40"/>
      <c r="PR141" s="40"/>
      <c r="PS141" s="40"/>
      <c r="PT141" s="40"/>
      <c r="PU141" s="40"/>
      <c r="PV141" s="40"/>
      <c r="PW141" s="40"/>
      <c r="PX141" s="40"/>
      <c r="PY141" s="40"/>
      <c r="PZ141" s="40"/>
      <c r="QA141" s="40"/>
      <c r="QB141" s="40"/>
      <c r="QC141" s="40"/>
      <c r="QD141" s="40"/>
      <c r="QE141" s="40"/>
      <c r="QF141" s="40"/>
      <c r="QG141" s="40"/>
      <c r="QH141" s="40"/>
      <c r="QI141" s="40"/>
      <c r="QJ141" s="40"/>
      <c r="QK141" s="40"/>
      <c r="QL141" s="40"/>
      <c r="QM141" s="40"/>
      <c r="QN141" s="40"/>
      <c r="QO141" s="40"/>
      <c r="QP141" s="40"/>
      <c r="QQ141" s="40"/>
      <c r="QR141" s="40"/>
      <c r="QS141" s="40"/>
      <c r="QT141" s="40"/>
      <c r="QU141" s="40"/>
      <c r="QV141" s="40"/>
      <c r="QW141" s="40"/>
      <c r="QX141" s="40"/>
      <c r="QY141" s="40"/>
      <c r="QZ141" s="40"/>
      <c r="RA141" s="40"/>
      <c r="RB141" s="40"/>
      <c r="RC141" s="40"/>
      <c r="RD141" s="40"/>
      <c r="RE141" s="40"/>
      <c r="RF141" s="40"/>
      <c r="RG141" s="40"/>
      <c r="RH141" s="40"/>
      <c r="RI141" s="40"/>
      <c r="RJ141" s="40"/>
      <c r="RK141" s="40"/>
      <c r="RL141" s="40"/>
      <c r="RM141" s="40"/>
      <c r="RN141" s="40"/>
      <c r="RO141" s="40"/>
      <c r="RP141" s="40"/>
      <c r="RQ141" s="40"/>
      <c r="RR141" s="40"/>
      <c r="RS141" s="40"/>
      <c r="RT141" s="40"/>
      <c r="RU141" s="40"/>
      <c r="RV141" s="40"/>
      <c r="RW141" s="40"/>
      <c r="RX141" s="40"/>
      <c r="RY141" s="40"/>
      <c r="RZ141" s="40"/>
      <c r="SA141" s="40"/>
      <c r="SB141" s="40"/>
      <c r="SC141" s="40"/>
      <c r="SD141" s="40"/>
      <c r="SE141" s="40"/>
      <c r="SF141" s="40"/>
      <c r="SG141" s="40"/>
      <c r="SH141" s="40"/>
      <c r="SI141" s="40"/>
      <c r="SJ141" s="40"/>
      <c r="SK141" s="40"/>
      <c r="SL141" s="40"/>
      <c r="SM141" s="40"/>
      <c r="SN141" s="40"/>
      <c r="SO141" s="40"/>
      <c r="SP141" s="40"/>
      <c r="SQ141" s="40"/>
      <c r="SR141" s="40"/>
      <c r="SS141" s="40"/>
      <c r="ST141" s="40"/>
      <c r="SU141" s="40"/>
      <c r="SV141" s="40"/>
      <c r="SW141" s="40"/>
      <c r="SX141" s="40"/>
      <c r="SY141" s="40"/>
      <c r="SZ141" s="40"/>
      <c r="TA141" s="40"/>
      <c r="TB141" s="40"/>
      <c r="TC141" s="40"/>
      <c r="TD141" s="40"/>
      <c r="TE141" s="40"/>
      <c r="TF141" s="40"/>
      <c r="TG141" s="40"/>
      <c r="TH141" s="40"/>
      <c r="TI141" s="40"/>
      <c r="TJ141" s="40"/>
      <c r="TK141" s="40"/>
      <c r="TL141" s="40"/>
      <c r="TM141" s="40"/>
      <c r="TN141" s="40"/>
      <c r="TO141" s="40"/>
      <c r="TP141" s="40"/>
      <c r="TQ141" s="40"/>
      <c r="TR141" s="40"/>
      <c r="TS141" s="40"/>
      <c r="TT141" s="40"/>
      <c r="TU141" s="40"/>
      <c r="TV141" s="40"/>
      <c r="TW141" s="40"/>
      <c r="TX141" s="40"/>
      <c r="TY141" s="40"/>
      <c r="TZ141" s="40"/>
      <c r="UA141" s="40"/>
      <c r="UB141" s="40"/>
      <c r="UC141" s="40"/>
      <c r="UD141" s="40"/>
      <c r="UE141" s="40"/>
      <c r="UF141" s="40"/>
      <c r="UG141" s="40"/>
      <c r="UH141" s="40"/>
      <c r="UI141" s="40"/>
      <c r="UJ141" s="40"/>
      <c r="UK141" s="40"/>
      <c r="UL141" s="40"/>
      <c r="UM141" s="40"/>
      <c r="UN141" s="40"/>
      <c r="UO141" s="40"/>
      <c r="UP141" s="40"/>
      <c r="UQ141" s="40"/>
      <c r="UR141" s="40"/>
      <c r="US141" s="40"/>
      <c r="UT141" s="40"/>
      <c r="UU141" s="40"/>
      <c r="UV141" s="40"/>
      <c r="UW141" s="40"/>
      <c r="UX141" s="40"/>
      <c r="UY141" s="40"/>
      <c r="UZ141" s="40"/>
      <c r="VA141" s="40"/>
      <c r="VB141" s="40"/>
      <c r="VC141" s="40"/>
      <c r="VD141" s="40"/>
      <c r="VE141" s="40"/>
      <c r="VF141" s="40"/>
      <c r="VG141" s="40"/>
      <c r="VH141" s="40"/>
      <c r="VI141" s="40"/>
      <c r="VJ141" s="40"/>
      <c r="VK141" s="40"/>
      <c r="VL141" s="40"/>
      <c r="VM141" s="40"/>
      <c r="VN141" s="40"/>
      <c r="VO141" s="40"/>
      <c r="VP141" s="40"/>
      <c r="VQ141" s="40"/>
      <c r="VR141" s="40"/>
      <c r="VS141" s="40"/>
      <c r="VT141" s="40"/>
      <c r="VU141" s="40"/>
      <c r="VV141" s="40"/>
      <c r="VW141" s="40"/>
      <c r="VX141" s="40"/>
      <c r="VY141" s="40"/>
      <c r="VZ141" s="40"/>
      <c r="WA141" s="40"/>
      <c r="WB141" s="40"/>
      <c r="WC141" s="40"/>
      <c r="WD141" s="40"/>
      <c r="WE141" s="40"/>
      <c r="WF141" s="40"/>
      <c r="WG141" s="40"/>
      <c r="WH141" s="40"/>
      <c r="WI141" s="40"/>
      <c r="WJ141" s="40"/>
      <c r="WK141" s="40"/>
      <c r="WL141" s="40"/>
      <c r="WM141" s="40"/>
      <c r="WN141" s="40"/>
      <c r="WO141" s="40"/>
      <c r="WP141" s="40"/>
      <c r="WQ141" s="40"/>
      <c r="WR141" s="40"/>
      <c r="WS141" s="40"/>
      <c r="WT141" s="40"/>
      <c r="WU141" s="40"/>
      <c r="WV141" s="40"/>
      <c r="WW141" s="40"/>
      <c r="WX141" s="40"/>
      <c r="WY141" s="40"/>
      <c r="WZ141" s="40"/>
      <c r="XA141" s="40"/>
      <c r="XB141" s="40"/>
      <c r="XC141" s="40"/>
      <c r="XD141" s="40"/>
      <c r="XE141" s="40"/>
      <c r="XF141" s="40"/>
      <c r="XG141" s="40"/>
      <c r="XH141" s="40"/>
      <c r="XI141" s="40"/>
      <c r="XJ141" s="40"/>
      <c r="XK141" s="40"/>
      <c r="XL141" s="40"/>
      <c r="XM141" s="40"/>
      <c r="XN141" s="40"/>
      <c r="XO141" s="40"/>
      <c r="XP141" s="40"/>
      <c r="XQ141" s="40"/>
      <c r="XR141" s="40"/>
      <c r="XS141" s="40"/>
      <c r="XT141" s="40"/>
      <c r="XU141" s="40"/>
      <c r="XV141" s="40"/>
      <c r="XW141" s="40"/>
      <c r="XX141" s="40"/>
      <c r="XY141" s="40"/>
      <c r="XZ141" s="40"/>
      <c r="YA141" s="40"/>
      <c r="YB141" s="40"/>
      <c r="YC141" s="40"/>
      <c r="YD141" s="40"/>
      <c r="YE141" s="40"/>
      <c r="YF141" s="40"/>
      <c r="YG141" s="40"/>
      <c r="YH141" s="40"/>
      <c r="YI141" s="40"/>
      <c r="YJ141" s="40"/>
      <c r="YK141" s="40"/>
      <c r="YL141" s="40"/>
      <c r="YM141" s="40"/>
      <c r="YN141" s="40"/>
      <c r="YO141" s="40"/>
      <c r="YP141" s="40"/>
      <c r="YQ141" s="40"/>
      <c r="YR141" s="40"/>
      <c r="YS141" s="40"/>
      <c r="YT141" s="40"/>
      <c r="YU141" s="40"/>
      <c r="YV141" s="40"/>
      <c r="YW141" s="40"/>
      <c r="YX141" s="40"/>
      <c r="YY141" s="40"/>
      <c r="YZ141" s="40"/>
      <c r="ZA141" s="40"/>
      <c r="ZB141" s="40"/>
      <c r="ZC141" s="40"/>
      <c r="ZD141" s="40"/>
      <c r="ZE141" s="40"/>
      <c r="ZF141" s="40"/>
      <c r="ZG141" s="40"/>
      <c r="ZH141" s="40"/>
      <c r="ZI141" s="40"/>
      <c r="ZJ141" s="40"/>
      <c r="ZK141" s="40"/>
      <c r="ZL141" s="40"/>
      <c r="ZM141" s="40"/>
      <c r="ZN141" s="40"/>
      <c r="ZO141" s="40"/>
      <c r="ZP141" s="40"/>
      <c r="ZQ141" s="40"/>
      <c r="ZR141" s="40"/>
      <c r="ZS141" s="40"/>
      <c r="ZT141" s="40"/>
      <c r="ZU141" s="40"/>
      <c r="ZV141" s="40"/>
      <c r="ZW141" s="40"/>
      <c r="ZX141" s="40"/>
      <c r="ZY141" s="40"/>
      <c r="ZZ141" s="40"/>
      <c r="AAA141" s="40"/>
      <c r="AAB141" s="40"/>
      <c r="AAC141" s="40"/>
      <c r="AAD141" s="40"/>
      <c r="AAE141" s="40"/>
      <c r="AAF141" s="40"/>
      <c r="AAG141" s="40"/>
      <c r="AAH141" s="40"/>
      <c r="AAI141" s="40"/>
      <c r="AAJ141" s="40"/>
      <c r="AAK141" s="40"/>
      <c r="AAL141" s="40"/>
      <c r="AAM141" s="40"/>
      <c r="AAN141" s="40"/>
      <c r="AAO141" s="40"/>
      <c r="AAP141" s="40"/>
      <c r="AAQ141" s="40"/>
      <c r="AAR141" s="40"/>
      <c r="AAS141" s="40"/>
      <c r="AAT141" s="40"/>
      <c r="AAU141" s="40"/>
      <c r="AAV141" s="40"/>
      <c r="AAW141" s="40"/>
      <c r="AAX141" s="40"/>
      <c r="AAY141" s="40"/>
      <c r="AAZ141" s="40"/>
      <c r="ABA141" s="40"/>
      <c r="ABB141" s="40"/>
      <c r="ABC141" s="40"/>
      <c r="ABD141" s="40"/>
      <c r="ABE141" s="40"/>
      <c r="ABF141" s="40"/>
      <c r="ABG141" s="40"/>
      <c r="ABH141" s="40"/>
      <c r="ABI141" s="40"/>
      <c r="ABJ141" s="40"/>
      <c r="ABK141" s="40"/>
      <c r="ABL141" s="40"/>
      <c r="ABM141" s="40"/>
      <c r="ABN141" s="40"/>
      <c r="ABO141" s="40"/>
      <c r="ABP141" s="40"/>
      <c r="ABQ141" s="40"/>
      <c r="ABR141" s="40"/>
      <c r="ABS141" s="40"/>
      <c r="ABT141" s="40"/>
      <c r="ABU141" s="40"/>
      <c r="ABV141" s="40"/>
      <c r="ABW141" s="40"/>
      <c r="ABX141" s="40"/>
      <c r="ABY141" s="40"/>
      <c r="ABZ141" s="40"/>
      <c r="ACA141" s="40"/>
      <c r="ACB141" s="40"/>
      <c r="ACC141" s="40"/>
      <c r="ACD141" s="40"/>
      <c r="ACE141" s="40"/>
      <c r="ACF141" s="40"/>
      <c r="ACG141" s="40"/>
      <c r="ACH141" s="40"/>
      <c r="ACI141" s="40"/>
      <c r="ACJ141" s="40"/>
      <c r="ACK141" s="40"/>
      <c r="ACL141" s="40"/>
      <c r="ACM141" s="40"/>
      <c r="ACN141" s="40"/>
      <c r="ACO141" s="40"/>
      <c r="ACP141" s="40"/>
      <c r="ACQ141" s="40"/>
      <c r="ACR141" s="40"/>
      <c r="ACS141" s="40"/>
      <c r="ACT141" s="40"/>
      <c r="ACU141" s="40"/>
      <c r="ACV141" s="40"/>
      <c r="ACW141" s="40"/>
      <c r="ACX141" s="40"/>
      <c r="ACY141" s="40"/>
      <c r="ACZ141" s="40"/>
      <c r="ADA141" s="40"/>
      <c r="ADB141" s="40"/>
      <c r="ADC141" s="40"/>
      <c r="ADD141" s="40"/>
      <c r="ADE141" s="40"/>
      <c r="ADF141" s="40"/>
      <c r="ADG141" s="40"/>
      <c r="ADH141" s="40"/>
      <c r="ADI141" s="40"/>
      <c r="ADJ141" s="40"/>
      <c r="ADK141" s="40"/>
      <c r="ADL141" s="40"/>
      <c r="ADM141" s="40"/>
      <c r="ADN141" s="40"/>
      <c r="ADO141" s="40"/>
      <c r="ADP141" s="40"/>
      <c r="ADQ141" s="40"/>
      <c r="ADR141" s="40"/>
      <c r="ADS141" s="40"/>
      <c r="ADT141" s="40"/>
      <c r="ADU141" s="40"/>
      <c r="ADV141" s="40"/>
      <c r="ADW141" s="40"/>
      <c r="ADX141" s="40"/>
      <c r="ADY141" s="40"/>
      <c r="ADZ141" s="40"/>
      <c r="AEA141" s="40"/>
      <c r="AEB141" s="40"/>
      <c r="AEC141" s="40"/>
      <c r="AED141" s="40"/>
      <c r="AEE141" s="40"/>
      <c r="AEF141" s="40"/>
      <c r="AEG141" s="40"/>
      <c r="AEH141" s="40"/>
      <c r="AEI141" s="40"/>
      <c r="AEJ141" s="40"/>
      <c r="AEK141" s="40"/>
      <c r="AEL141" s="40"/>
      <c r="AEM141" s="40"/>
      <c r="AEN141" s="40"/>
      <c r="AEO141" s="40"/>
      <c r="AEP141" s="40"/>
      <c r="AEQ141" s="40"/>
      <c r="AER141" s="40"/>
      <c r="AES141" s="40"/>
      <c r="AET141" s="40"/>
      <c r="AEU141" s="40"/>
      <c r="AEV141" s="40"/>
      <c r="AEW141" s="40"/>
      <c r="AEX141" s="40"/>
      <c r="AEY141" s="40"/>
      <c r="AEZ141" s="40"/>
      <c r="AFA141" s="40"/>
      <c r="AFB141" s="40"/>
      <c r="AFC141" s="40"/>
      <c r="AFD141" s="40"/>
      <c r="AFE141" s="40"/>
      <c r="AFF141" s="40"/>
      <c r="AFG141" s="40"/>
      <c r="AFH141" s="40"/>
      <c r="AFI141" s="40"/>
      <c r="AFJ141" s="40"/>
      <c r="AFK141" s="40"/>
      <c r="AFL141" s="40"/>
      <c r="AFM141" s="40"/>
      <c r="AFN141" s="40"/>
      <c r="AFO141" s="40"/>
      <c r="AFP141" s="40"/>
      <c r="AFQ141" s="40"/>
      <c r="AFR141" s="40"/>
      <c r="AFS141" s="40"/>
      <c r="AFT141" s="40"/>
      <c r="AFU141" s="40"/>
      <c r="AFV141" s="40"/>
      <c r="AFW141" s="40"/>
      <c r="AFX141" s="40"/>
      <c r="AFY141" s="40"/>
      <c r="AFZ141" s="40"/>
      <c r="AGA141" s="40"/>
      <c r="AGB141" s="40"/>
      <c r="AGC141" s="40"/>
      <c r="AGD141" s="40"/>
      <c r="AGE141" s="40"/>
      <c r="AGF141" s="40"/>
      <c r="AGG141" s="40"/>
      <c r="AGH141" s="40"/>
      <c r="AGI141" s="40"/>
      <c r="AGJ141" s="40"/>
      <c r="AGK141" s="40"/>
      <c r="AGL141" s="40"/>
      <c r="AGM141" s="40"/>
      <c r="AGN141" s="40"/>
      <c r="AGO141" s="40"/>
      <c r="AGP141" s="40"/>
      <c r="AGQ141" s="40"/>
      <c r="AGR141" s="40"/>
      <c r="AGS141" s="40"/>
      <c r="AGT141" s="40"/>
      <c r="AGU141" s="40"/>
      <c r="AGV141" s="40"/>
      <c r="AGW141" s="40"/>
      <c r="AGX141" s="40"/>
      <c r="AGY141" s="40"/>
      <c r="AGZ141" s="40"/>
      <c r="AHA141" s="40"/>
      <c r="AHB141" s="40"/>
      <c r="AHC141" s="40"/>
      <c r="AHD141" s="40"/>
      <c r="AHE141" s="40"/>
      <c r="AHF141" s="40"/>
      <c r="AHG141" s="40"/>
      <c r="AHH141" s="40"/>
      <c r="AHI141" s="40"/>
      <c r="AHJ141" s="40"/>
      <c r="AHK141" s="40"/>
      <c r="AHL141" s="40"/>
      <c r="AHM141" s="40"/>
      <c r="AHN141" s="40"/>
      <c r="AHO141" s="40"/>
      <c r="AHP141" s="40"/>
      <c r="AHQ141" s="40"/>
      <c r="AHR141" s="40"/>
      <c r="AHS141" s="40"/>
      <c r="AHT141" s="40"/>
      <c r="AHU141" s="40"/>
      <c r="AHV141" s="40"/>
      <c r="AHW141" s="40"/>
      <c r="AHX141" s="40"/>
      <c r="AHY141" s="40"/>
      <c r="AHZ141" s="40"/>
      <c r="AIA141" s="40"/>
      <c r="AIB141" s="40"/>
      <c r="AIC141" s="40"/>
      <c r="AID141" s="40"/>
      <c r="AIE141" s="40"/>
      <c r="AIF141" s="40"/>
      <c r="AIG141" s="40"/>
      <c r="AIH141" s="40"/>
      <c r="AII141" s="40"/>
      <c r="AIJ141" s="40"/>
      <c r="AIK141" s="40"/>
      <c r="AIL141" s="40"/>
      <c r="AIM141" s="40"/>
      <c r="AIN141" s="40"/>
      <c r="AIO141" s="40"/>
      <c r="AIP141" s="40"/>
      <c r="AIQ141" s="40"/>
      <c r="AIR141" s="40"/>
      <c r="AIS141" s="40"/>
      <c r="AIT141" s="40"/>
      <c r="AIU141" s="40"/>
      <c r="AIV141" s="40"/>
      <c r="AIW141" s="40"/>
      <c r="AIX141" s="40"/>
      <c r="AIY141" s="40"/>
      <c r="AIZ141" s="40"/>
      <c r="AJA141" s="40"/>
      <c r="AJB141" s="40"/>
      <c r="AJC141" s="40"/>
      <c r="AJD141" s="40"/>
      <c r="AJE141" s="40"/>
      <c r="AJF141" s="40"/>
      <c r="AJG141" s="40"/>
      <c r="AJH141" s="40"/>
      <c r="AJI141" s="40"/>
      <c r="AJJ141" s="40"/>
      <c r="AJK141" s="40"/>
      <c r="AJL141" s="40"/>
      <c r="AJM141" s="40"/>
      <c r="AJN141" s="40"/>
      <c r="AJO141" s="40"/>
      <c r="AJP141" s="40"/>
      <c r="AJQ141" s="40"/>
      <c r="AJR141" s="40"/>
      <c r="AJS141" s="40"/>
      <c r="AJT141" s="40"/>
      <c r="AJU141" s="40"/>
      <c r="AJV141" s="40"/>
      <c r="AJW141" s="40"/>
      <c r="AJX141" s="40"/>
      <c r="AJY141" s="40"/>
      <c r="AJZ141" s="40"/>
      <c r="AKA141" s="40"/>
      <c r="AKB141" s="40"/>
      <c r="AKC141" s="40"/>
      <c r="AKD141" s="40"/>
      <c r="AKE141" s="40"/>
      <c r="AKF141" s="40"/>
      <c r="AKG141" s="40"/>
      <c r="AKH141" s="40"/>
      <c r="AKI141" s="40"/>
      <c r="AKJ141" s="40"/>
      <c r="AKK141" s="40"/>
      <c r="AKL141" s="40"/>
      <c r="AKM141" s="40"/>
      <c r="AKN141" s="40"/>
      <c r="AKO141" s="40"/>
      <c r="AKP141" s="40"/>
      <c r="AKQ141" s="40"/>
      <c r="AKR141" s="40"/>
      <c r="AKS141" s="40"/>
      <c r="AKT141" s="40"/>
      <c r="AKU141" s="40"/>
      <c r="AKV141" s="40"/>
      <c r="AKW141" s="40"/>
      <c r="AKX141" s="40"/>
      <c r="AKY141" s="40"/>
      <c r="AKZ141" s="40"/>
      <c r="ALA141" s="40"/>
      <c r="ALB141" s="40"/>
      <c r="ALC141" s="40"/>
      <c r="ALD141" s="40"/>
      <c r="ALE141" s="40"/>
      <c r="ALF141" s="40"/>
      <c r="ALG141" s="40"/>
      <c r="ALH141" s="40"/>
      <c r="ALI141" s="40"/>
      <c r="ALJ141" s="40"/>
      <c r="ALK141" s="40"/>
      <c r="ALL141" s="40"/>
      <c r="ALM141" s="40"/>
      <c r="ALN141" s="40"/>
      <c r="ALO141" s="40"/>
      <c r="ALP141" s="40"/>
      <c r="ALQ141" s="40"/>
      <c r="ALR141" s="40"/>
      <c r="ALS141" s="40"/>
      <c r="ALT141" s="40"/>
      <c r="ALU141" s="40"/>
    </row>
    <row r="142" spans="1:1009" s="41" customFormat="1" ht="18.75" x14ac:dyDescent="0.3">
      <c r="A142" s="10" t="s">
        <v>167</v>
      </c>
      <c r="B142" s="11" t="s">
        <v>115</v>
      </c>
      <c r="C142" s="12">
        <v>2</v>
      </c>
      <c r="D142" s="27">
        <v>1.94</v>
      </c>
      <c r="E142" s="28">
        <v>1.22</v>
      </c>
      <c r="F142" s="46" t="s">
        <v>21</v>
      </c>
      <c r="G142" s="15">
        <v>2</v>
      </c>
      <c r="H142" s="16">
        <f>IF(OR(F142="",G142=""),"",IF(F142="1st",G142*D142-G142,-G142))</f>
        <v>-2</v>
      </c>
      <c r="I142" s="19">
        <f t="shared" si="23"/>
        <v>-34.242499999999993</v>
      </c>
      <c r="J142" s="42">
        <f>SUM(H142:H144)</f>
        <v>-2.71</v>
      </c>
      <c r="K142" s="50">
        <f t="shared" si="26"/>
        <v>-34.952500000000008</v>
      </c>
      <c r="L142" s="60">
        <f t="shared" si="22"/>
        <v>-28.302500000000013</v>
      </c>
      <c r="M142" s="60"/>
      <c r="N142" s="121">
        <f t="shared" si="24"/>
        <v>1.94</v>
      </c>
      <c r="O142" s="9">
        <f t="shared" si="25"/>
        <v>-1</v>
      </c>
      <c r="P142" s="9">
        <f t="shared" si="27"/>
        <v>-1</v>
      </c>
      <c r="Q142" s="122">
        <f t="shared" si="28"/>
        <v>-1</v>
      </c>
      <c r="R142" s="8"/>
      <c r="S142" s="9"/>
      <c r="T142" s="9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  <c r="JP142" s="40"/>
      <c r="JQ142" s="40"/>
      <c r="JR142" s="40"/>
      <c r="JS142" s="40"/>
      <c r="JT142" s="40"/>
      <c r="JU142" s="40"/>
      <c r="JV142" s="40"/>
      <c r="JW142" s="40"/>
      <c r="JX142" s="40"/>
      <c r="JY142" s="40"/>
      <c r="JZ142" s="40"/>
      <c r="KA142" s="40"/>
      <c r="KB142" s="40"/>
      <c r="KC142" s="40"/>
      <c r="KD142" s="40"/>
      <c r="KE142" s="40"/>
      <c r="KF142" s="40"/>
      <c r="KG142" s="40"/>
      <c r="KH142" s="40"/>
      <c r="KI142" s="40"/>
      <c r="KJ142" s="40"/>
      <c r="KK142" s="40"/>
      <c r="KL142" s="40"/>
      <c r="KM142" s="40"/>
      <c r="KN142" s="40"/>
      <c r="KO142" s="40"/>
      <c r="KP142" s="40"/>
      <c r="KQ142" s="40"/>
      <c r="KR142" s="40"/>
      <c r="KS142" s="40"/>
      <c r="KT142" s="40"/>
      <c r="KU142" s="40"/>
      <c r="KV142" s="40"/>
      <c r="KW142" s="40"/>
      <c r="KX142" s="40"/>
      <c r="KY142" s="40"/>
      <c r="KZ142" s="40"/>
      <c r="LA142" s="40"/>
      <c r="LB142" s="40"/>
      <c r="LC142" s="40"/>
      <c r="LD142" s="40"/>
      <c r="LE142" s="40"/>
      <c r="LF142" s="40"/>
      <c r="LG142" s="40"/>
      <c r="LH142" s="40"/>
      <c r="LI142" s="40"/>
      <c r="LJ142" s="40"/>
      <c r="LK142" s="40"/>
      <c r="LL142" s="40"/>
      <c r="LM142" s="40"/>
      <c r="LN142" s="40"/>
      <c r="LO142" s="40"/>
      <c r="LP142" s="40"/>
      <c r="LQ142" s="40"/>
      <c r="LR142" s="40"/>
      <c r="LS142" s="40"/>
      <c r="LT142" s="40"/>
      <c r="LU142" s="40"/>
      <c r="LV142" s="40"/>
      <c r="LW142" s="40"/>
      <c r="LX142" s="40"/>
      <c r="LY142" s="40"/>
      <c r="LZ142" s="40"/>
      <c r="MA142" s="40"/>
      <c r="MB142" s="40"/>
      <c r="MC142" s="40"/>
      <c r="MD142" s="40"/>
      <c r="ME142" s="40"/>
      <c r="MF142" s="40"/>
      <c r="MG142" s="40"/>
      <c r="MH142" s="40"/>
      <c r="MI142" s="40"/>
      <c r="MJ142" s="40"/>
      <c r="MK142" s="40"/>
      <c r="ML142" s="40"/>
      <c r="MM142" s="40"/>
      <c r="MN142" s="40"/>
      <c r="MO142" s="40"/>
      <c r="MP142" s="40"/>
      <c r="MQ142" s="40"/>
      <c r="MR142" s="40"/>
      <c r="MS142" s="40"/>
      <c r="MT142" s="40"/>
      <c r="MU142" s="40"/>
      <c r="MV142" s="40"/>
      <c r="MW142" s="40"/>
      <c r="MX142" s="40"/>
      <c r="MY142" s="40"/>
      <c r="MZ142" s="40"/>
      <c r="NA142" s="40"/>
      <c r="NB142" s="40"/>
      <c r="NC142" s="40"/>
      <c r="ND142" s="40"/>
      <c r="NE142" s="40"/>
      <c r="NF142" s="40"/>
      <c r="NG142" s="40"/>
      <c r="NH142" s="40"/>
      <c r="NI142" s="40"/>
      <c r="NJ142" s="40"/>
      <c r="NK142" s="40"/>
      <c r="NL142" s="40"/>
      <c r="NM142" s="40"/>
      <c r="NN142" s="40"/>
      <c r="NO142" s="40"/>
      <c r="NP142" s="40"/>
      <c r="NQ142" s="40"/>
      <c r="NR142" s="40"/>
      <c r="NS142" s="40"/>
      <c r="NT142" s="40"/>
      <c r="NU142" s="40"/>
      <c r="NV142" s="40"/>
      <c r="NW142" s="40"/>
      <c r="NX142" s="40"/>
      <c r="NY142" s="40"/>
      <c r="NZ142" s="40"/>
      <c r="OA142" s="40"/>
      <c r="OB142" s="40"/>
      <c r="OC142" s="40"/>
      <c r="OD142" s="40"/>
      <c r="OE142" s="40"/>
      <c r="OF142" s="40"/>
      <c r="OG142" s="40"/>
      <c r="OH142" s="40"/>
      <c r="OI142" s="40"/>
      <c r="OJ142" s="40"/>
      <c r="OK142" s="40"/>
      <c r="OL142" s="40"/>
      <c r="OM142" s="40"/>
      <c r="ON142" s="40"/>
      <c r="OO142" s="40"/>
      <c r="OP142" s="40"/>
      <c r="OQ142" s="40"/>
      <c r="OR142" s="40"/>
      <c r="OS142" s="40"/>
      <c r="OT142" s="40"/>
      <c r="OU142" s="40"/>
      <c r="OV142" s="40"/>
      <c r="OW142" s="40"/>
      <c r="OX142" s="40"/>
      <c r="OY142" s="40"/>
      <c r="OZ142" s="40"/>
      <c r="PA142" s="40"/>
      <c r="PB142" s="40"/>
      <c r="PC142" s="40"/>
      <c r="PD142" s="40"/>
      <c r="PE142" s="40"/>
      <c r="PF142" s="40"/>
      <c r="PG142" s="40"/>
      <c r="PH142" s="40"/>
      <c r="PI142" s="40"/>
      <c r="PJ142" s="40"/>
      <c r="PK142" s="40"/>
      <c r="PL142" s="40"/>
      <c r="PM142" s="40"/>
      <c r="PN142" s="40"/>
      <c r="PO142" s="40"/>
      <c r="PP142" s="40"/>
      <c r="PQ142" s="40"/>
      <c r="PR142" s="40"/>
      <c r="PS142" s="40"/>
      <c r="PT142" s="40"/>
      <c r="PU142" s="40"/>
      <c r="PV142" s="40"/>
      <c r="PW142" s="40"/>
      <c r="PX142" s="40"/>
      <c r="PY142" s="40"/>
      <c r="PZ142" s="40"/>
      <c r="QA142" s="40"/>
      <c r="QB142" s="40"/>
      <c r="QC142" s="40"/>
      <c r="QD142" s="40"/>
      <c r="QE142" s="40"/>
      <c r="QF142" s="40"/>
      <c r="QG142" s="40"/>
      <c r="QH142" s="40"/>
      <c r="QI142" s="40"/>
      <c r="QJ142" s="40"/>
      <c r="QK142" s="40"/>
      <c r="QL142" s="40"/>
      <c r="QM142" s="40"/>
      <c r="QN142" s="40"/>
      <c r="QO142" s="40"/>
      <c r="QP142" s="40"/>
      <c r="QQ142" s="40"/>
      <c r="QR142" s="40"/>
      <c r="QS142" s="40"/>
      <c r="QT142" s="40"/>
      <c r="QU142" s="40"/>
      <c r="QV142" s="40"/>
      <c r="QW142" s="40"/>
      <c r="QX142" s="40"/>
      <c r="QY142" s="40"/>
      <c r="QZ142" s="40"/>
      <c r="RA142" s="40"/>
      <c r="RB142" s="40"/>
      <c r="RC142" s="40"/>
      <c r="RD142" s="40"/>
      <c r="RE142" s="40"/>
      <c r="RF142" s="40"/>
      <c r="RG142" s="40"/>
      <c r="RH142" s="40"/>
      <c r="RI142" s="40"/>
      <c r="RJ142" s="40"/>
      <c r="RK142" s="40"/>
      <c r="RL142" s="40"/>
      <c r="RM142" s="40"/>
      <c r="RN142" s="40"/>
      <c r="RO142" s="40"/>
      <c r="RP142" s="40"/>
      <c r="RQ142" s="40"/>
      <c r="RR142" s="40"/>
      <c r="RS142" s="40"/>
      <c r="RT142" s="40"/>
      <c r="RU142" s="40"/>
      <c r="RV142" s="40"/>
      <c r="RW142" s="40"/>
      <c r="RX142" s="40"/>
      <c r="RY142" s="40"/>
      <c r="RZ142" s="40"/>
      <c r="SA142" s="40"/>
      <c r="SB142" s="40"/>
      <c r="SC142" s="40"/>
      <c r="SD142" s="40"/>
      <c r="SE142" s="40"/>
      <c r="SF142" s="40"/>
      <c r="SG142" s="40"/>
      <c r="SH142" s="40"/>
      <c r="SI142" s="40"/>
      <c r="SJ142" s="40"/>
      <c r="SK142" s="40"/>
      <c r="SL142" s="40"/>
      <c r="SM142" s="40"/>
      <c r="SN142" s="40"/>
      <c r="SO142" s="40"/>
      <c r="SP142" s="40"/>
      <c r="SQ142" s="40"/>
      <c r="SR142" s="40"/>
      <c r="SS142" s="40"/>
      <c r="ST142" s="40"/>
      <c r="SU142" s="40"/>
      <c r="SV142" s="40"/>
      <c r="SW142" s="40"/>
      <c r="SX142" s="40"/>
      <c r="SY142" s="40"/>
      <c r="SZ142" s="40"/>
      <c r="TA142" s="40"/>
      <c r="TB142" s="40"/>
      <c r="TC142" s="40"/>
      <c r="TD142" s="40"/>
      <c r="TE142" s="40"/>
      <c r="TF142" s="40"/>
      <c r="TG142" s="40"/>
      <c r="TH142" s="40"/>
      <c r="TI142" s="40"/>
      <c r="TJ142" s="40"/>
      <c r="TK142" s="40"/>
      <c r="TL142" s="40"/>
      <c r="TM142" s="40"/>
      <c r="TN142" s="40"/>
      <c r="TO142" s="40"/>
      <c r="TP142" s="40"/>
      <c r="TQ142" s="40"/>
      <c r="TR142" s="40"/>
      <c r="TS142" s="40"/>
      <c r="TT142" s="40"/>
      <c r="TU142" s="40"/>
      <c r="TV142" s="40"/>
      <c r="TW142" s="40"/>
      <c r="TX142" s="40"/>
      <c r="TY142" s="40"/>
      <c r="TZ142" s="40"/>
      <c r="UA142" s="40"/>
      <c r="UB142" s="40"/>
      <c r="UC142" s="40"/>
      <c r="UD142" s="40"/>
      <c r="UE142" s="40"/>
      <c r="UF142" s="40"/>
      <c r="UG142" s="40"/>
      <c r="UH142" s="40"/>
      <c r="UI142" s="40"/>
      <c r="UJ142" s="40"/>
      <c r="UK142" s="40"/>
      <c r="UL142" s="40"/>
      <c r="UM142" s="40"/>
      <c r="UN142" s="40"/>
      <c r="UO142" s="40"/>
      <c r="UP142" s="40"/>
      <c r="UQ142" s="40"/>
      <c r="UR142" s="40"/>
      <c r="US142" s="40"/>
      <c r="UT142" s="40"/>
      <c r="UU142" s="40"/>
      <c r="UV142" s="40"/>
      <c r="UW142" s="40"/>
      <c r="UX142" s="40"/>
      <c r="UY142" s="40"/>
      <c r="UZ142" s="40"/>
      <c r="VA142" s="40"/>
      <c r="VB142" s="40"/>
      <c r="VC142" s="40"/>
      <c r="VD142" s="40"/>
      <c r="VE142" s="40"/>
      <c r="VF142" s="40"/>
      <c r="VG142" s="40"/>
      <c r="VH142" s="40"/>
      <c r="VI142" s="40"/>
      <c r="VJ142" s="40"/>
      <c r="VK142" s="40"/>
      <c r="VL142" s="40"/>
      <c r="VM142" s="40"/>
      <c r="VN142" s="40"/>
      <c r="VO142" s="40"/>
      <c r="VP142" s="40"/>
      <c r="VQ142" s="40"/>
      <c r="VR142" s="40"/>
      <c r="VS142" s="40"/>
      <c r="VT142" s="40"/>
      <c r="VU142" s="40"/>
      <c r="VV142" s="40"/>
      <c r="VW142" s="40"/>
      <c r="VX142" s="40"/>
      <c r="VY142" s="40"/>
      <c r="VZ142" s="40"/>
      <c r="WA142" s="40"/>
      <c r="WB142" s="40"/>
      <c r="WC142" s="40"/>
      <c r="WD142" s="40"/>
      <c r="WE142" s="40"/>
      <c r="WF142" s="40"/>
      <c r="WG142" s="40"/>
      <c r="WH142" s="40"/>
      <c r="WI142" s="40"/>
      <c r="WJ142" s="40"/>
      <c r="WK142" s="40"/>
      <c r="WL142" s="40"/>
      <c r="WM142" s="40"/>
      <c r="WN142" s="40"/>
      <c r="WO142" s="40"/>
      <c r="WP142" s="40"/>
      <c r="WQ142" s="40"/>
      <c r="WR142" s="40"/>
      <c r="WS142" s="40"/>
      <c r="WT142" s="40"/>
      <c r="WU142" s="40"/>
      <c r="WV142" s="40"/>
      <c r="WW142" s="40"/>
      <c r="WX142" s="40"/>
      <c r="WY142" s="40"/>
      <c r="WZ142" s="40"/>
      <c r="XA142" s="40"/>
      <c r="XB142" s="40"/>
      <c r="XC142" s="40"/>
      <c r="XD142" s="40"/>
      <c r="XE142" s="40"/>
      <c r="XF142" s="40"/>
      <c r="XG142" s="40"/>
      <c r="XH142" s="40"/>
      <c r="XI142" s="40"/>
      <c r="XJ142" s="40"/>
      <c r="XK142" s="40"/>
      <c r="XL142" s="40"/>
      <c r="XM142" s="40"/>
      <c r="XN142" s="40"/>
      <c r="XO142" s="40"/>
      <c r="XP142" s="40"/>
      <c r="XQ142" s="40"/>
      <c r="XR142" s="40"/>
      <c r="XS142" s="40"/>
      <c r="XT142" s="40"/>
      <c r="XU142" s="40"/>
      <c r="XV142" s="40"/>
      <c r="XW142" s="40"/>
      <c r="XX142" s="40"/>
      <c r="XY142" s="40"/>
      <c r="XZ142" s="40"/>
      <c r="YA142" s="40"/>
      <c r="YB142" s="40"/>
      <c r="YC142" s="40"/>
      <c r="YD142" s="40"/>
      <c r="YE142" s="40"/>
      <c r="YF142" s="40"/>
      <c r="YG142" s="40"/>
      <c r="YH142" s="40"/>
      <c r="YI142" s="40"/>
      <c r="YJ142" s="40"/>
      <c r="YK142" s="40"/>
      <c r="YL142" s="40"/>
      <c r="YM142" s="40"/>
      <c r="YN142" s="40"/>
      <c r="YO142" s="40"/>
      <c r="YP142" s="40"/>
      <c r="YQ142" s="40"/>
      <c r="YR142" s="40"/>
      <c r="YS142" s="40"/>
      <c r="YT142" s="40"/>
      <c r="YU142" s="40"/>
      <c r="YV142" s="40"/>
      <c r="YW142" s="40"/>
      <c r="YX142" s="40"/>
      <c r="YY142" s="40"/>
      <c r="YZ142" s="40"/>
      <c r="ZA142" s="40"/>
      <c r="ZB142" s="40"/>
      <c r="ZC142" s="40"/>
      <c r="ZD142" s="40"/>
      <c r="ZE142" s="40"/>
      <c r="ZF142" s="40"/>
      <c r="ZG142" s="40"/>
      <c r="ZH142" s="40"/>
      <c r="ZI142" s="40"/>
      <c r="ZJ142" s="40"/>
      <c r="ZK142" s="40"/>
      <c r="ZL142" s="40"/>
      <c r="ZM142" s="40"/>
      <c r="ZN142" s="40"/>
      <c r="ZO142" s="40"/>
      <c r="ZP142" s="40"/>
      <c r="ZQ142" s="40"/>
      <c r="ZR142" s="40"/>
      <c r="ZS142" s="40"/>
      <c r="ZT142" s="40"/>
      <c r="ZU142" s="40"/>
      <c r="ZV142" s="40"/>
      <c r="ZW142" s="40"/>
      <c r="ZX142" s="40"/>
      <c r="ZY142" s="40"/>
      <c r="ZZ142" s="40"/>
      <c r="AAA142" s="40"/>
      <c r="AAB142" s="40"/>
      <c r="AAC142" s="40"/>
      <c r="AAD142" s="40"/>
      <c r="AAE142" s="40"/>
      <c r="AAF142" s="40"/>
      <c r="AAG142" s="40"/>
      <c r="AAH142" s="40"/>
      <c r="AAI142" s="40"/>
      <c r="AAJ142" s="40"/>
      <c r="AAK142" s="40"/>
      <c r="AAL142" s="40"/>
      <c r="AAM142" s="40"/>
      <c r="AAN142" s="40"/>
      <c r="AAO142" s="40"/>
      <c r="AAP142" s="40"/>
      <c r="AAQ142" s="40"/>
      <c r="AAR142" s="40"/>
      <c r="AAS142" s="40"/>
      <c r="AAT142" s="40"/>
      <c r="AAU142" s="40"/>
      <c r="AAV142" s="40"/>
      <c r="AAW142" s="40"/>
      <c r="AAX142" s="40"/>
      <c r="AAY142" s="40"/>
      <c r="AAZ142" s="40"/>
      <c r="ABA142" s="40"/>
      <c r="ABB142" s="40"/>
      <c r="ABC142" s="40"/>
      <c r="ABD142" s="40"/>
      <c r="ABE142" s="40"/>
      <c r="ABF142" s="40"/>
      <c r="ABG142" s="40"/>
      <c r="ABH142" s="40"/>
      <c r="ABI142" s="40"/>
      <c r="ABJ142" s="40"/>
      <c r="ABK142" s="40"/>
      <c r="ABL142" s="40"/>
      <c r="ABM142" s="40"/>
      <c r="ABN142" s="40"/>
      <c r="ABO142" s="40"/>
      <c r="ABP142" s="40"/>
      <c r="ABQ142" s="40"/>
      <c r="ABR142" s="40"/>
      <c r="ABS142" s="40"/>
      <c r="ABT142" s="40"/>
      <c r="ABU142" s="40"/>
      <c r="ABV142" s="40"/>
      <c r="ABW142" s="40"/>
      <c r="ABX142" s="40"/>
      <c r="ABY142" s="40"/>
      <c r="ABZ142" s="40"/>
      <c r="ACA142" s="40"/>
      <c r="ACB142" s="40"/>
      <c r="ACC142" s="40"/>
      <c r="ACD142" s="40"/>
      <c r="ACE142" s="40"/>
      <c r="ACF142" s="40"/>
      <c r="ACG142" s="40"/>
      <c r="ACH142" s="40"/>
      <c r="ACI142" s="40"/>
      <c r="ACJ142" s="40"/>
      <c r="ACK142" s="40"/>
      <c r="ACL142" s="40"/>
      <c r="ACM142" s="40"/>
      <c r="ACN142" s="40"/>
      <c r="ACO142" s="40"/>
      <c r="ACP142" s="40"/>
      <c r="ACQ142" s="40"/>
      <c r="ACR142" s="40"/>
      <c r="ACS142" s="40"/>
      <c r="ACT142" s="40"/>
      <c r="ACU142" s="40"/>
      <c r="ACV142" s="40"/>
      <c r="ACW142" s="40"/>
      <c r="ACX142" s="40"/>
      <c r="ACY142" s="40"/>
      <c r="ACZ142" s="40"/>
      <c r="ADA142" s="40"/>
      <c r="ADB142" s="40"/>
      <c r="ADC142" s="40"/>
      <c r="ADD142" s="40"/>
      <c r="ADE142" s="40"/>
      <c r="ADF142" s="40"/>
      <c r="ADG142" s="40"/>
      <c r="ADH142" s="40"/>
      <c r="ADI142" s="40"/>
      <c r="ADJ142" s="40"/>
      <c r="ADK142" s="40"/>
      <c r="ADL142" s="40"/>
      <c r="ADM142" s="40"/>
      <c r="ADN142" s="40"/>
      <c r="ADO142" s="40"/>
      <c r="ADP142" s="40"/>
      <c r="ADQ142" s="40"/>
      <c r="ADR142" s="40"/>
      <c r="ADS142" s="40"/>
      <c r="ADT142" s="40"/>
      <c r="ADU142" s="40"/>
      <c r="ADV142" s="40"/>
      <c r="ADW142" s="40"/>
      <c r="ADX142" s="40"/>
      <c r="ADY142" s="40"/>
      <c r="ADZ142" s="40"/>
      <c r="AEA142" s="40"/>
      <c r="AEB142" s="40"/>
      <c r="AEC142" s="40"/>
      <c r="AED142" s="40"/>
      <c r="AEE142" s="40"/>
      <c r="AEF142" s="40"/>
      <c r="AEG142" s="40"/>
      <c r="AEH142" s="40"/>
      <c r="AEI142" s="40"/>
      <c r="AEJ142" s="40"/>
      <c r="AEK142" s="40"/>
      <c r="AEL142" s="40"/>
      <c r="AEM142" s="40"/>
      <c r="AEN142" s="40"/>
      <c r="AEO142" s="40"/>
      <c r="AEP142" s="40"/>
      <c r="AEQ142" s="40"/>
      <c r="AER142" s="40"/>
      <c r="AES142" s="40"/>
      <c r="AET142" s="40"/>
      <c r="AEU142" s="40"/>
      <c r="AEV142" s="40"/>
      <c r="AEW142" s="40"/>
      <c r="AEX142" s="40"/>
      <c r="AEY142" s="40"/>
      <c r="AEZ142" s="40"/>
      <c r="AFA142" s="40"/>
      <c r="AFB142" s="40"/>
      <c r="AFC142" s="40"/>
      <c r="AFD142" s="40"/>
      <c r="AFE142" s="40"/>
      <c r="AFF142" s="40"/>
      <c r="AFG142" s="40"/>
      <c r="AFH142" s="40"/>
      <c r="AFI142" s="40"/>
      <c r="AFJ142" s="40"/>
      <c r="AFK142" s="40"/>
      <c r="AFL142" s="40"/>
      <c r="AFM142" s="40"/>
      <c r="AFN142" s="40"/>
      <c r="AFO142" s="40"/>
      <c r="AFP142" s="40"/>
      <c r="AFQ142" s="40"/>
      <c r="AFR142" s="40"/>
      <c r="AFS142" s="40"/>
      <c r="AFT142" s="40"/>
      <c r="AFU142" s="40"/>
      <c r="AFV142" s="40"/>
      <c r="AFW142" s="40"/>
      <c r="AFX142" s="40"/>
      <c r="AFY142" s="40"/>
      <c r="AFZ142" s="40"/>
      <c r="AGA142" s="40"/>
      <c r="AGB142" s="40"/>
      <c r="AGC142" s="40"/>
      <c r="AGD142" s="40"/>
      <c r="AGE142" s="40"/>
      <c r="AGF142" s="40"/>
      <c r="AGG142" s="40"/>
      <c r="AGH142" s="40"/>
      <c r="AGI142" s="40"/>
      <c r="AGJ142" s="40"/>
      <c r="AGK142" s="40"/>
      <c r="AGL142" s="40"/>
      <c r="AGM142" s="40"/>
      <c r="AGN142" s="40"/>
      <c r="AGO142" s="40"/>
      <c r="AGP142" s="40"/>
      <c r="AGQ142" s="40"/>
      <c r="AGR142" s="40"/>
      <c r="AGS142" s="40"/>
      <c r="AGT142" s="40"/>
      <c r="AGU142" s="40"/>
      <c r="AGV142" s="40"/>
      <c r="AGW142" s="40"/>
      <c r="AGX142" s="40"/>
      <c r="AGY142" s="40"/>
      <c r="AGZ142" s="40"/>
      <c r="AHA142" s="40"/>
      <c r="AHB142" s="40"/>
      <c r="AHC142" s="40"/>
      <c r="AHD142" s="40"/>
      <c r="AHE142" s="40"/>
      <c r="AHF142" s="40"/>
      <c r="AHG142" s="40"/>
      <c r="AHH142" s="40"/>
      <c r="AHI142" s="40"/>
      <c r="AHJ142" s="40"/>
      <c r="AHK142" s="40"/>
      <c r="AHL142" s="40"/>
      <c r="AHM142" s="40"/>
      <c r="AHN142" s="40"/>
      <c r="AHO142" s="40"/>
      <c r="AHP142" s="40"/>
      <c r="AHQ142" s="40"/>
      <c r="AHR142" s="40"/>
      <c r="AHS142" s="40"/>
      <c r="AHT142" s="40"/>
      <c r="AHU142" s="40"/>
      <c r="AHV142" s="40"/>
      <c r="AHW142" s="40"/>
      <c r="AHX142" s="40"/>
      <c r="AHY142" s="40"/>
      <c r="AHZ142" s="40"/>
      <c r="AIA142" s="40"/>
      <c r="AIB142" s="40"/>
      <c r="AIC142" s="40"/>
      <c r="AID142" s="40"/>
      <c r="AIE142" s="40"/>
      <c r="AIF142" s="40"/>
      <c r="AIG142" s="40"/>
      <c r="AIH142" s="40"/>
      <c r="AII142" s="40"/>
      <c r="AIJ142" s="40"/>
      <c r="AIK142" s="40"/>
      <c r="AIL142" s="40"/>
      <c r="AIM142" s="40"/>
      <c r="AIN142" s="40"/>
      <c r="AIO142" s="40"/>
      <c r="AIP142" s="40"/>
      <c r="AIQ142" s="40"/>
      <c r="AIR142" s="40"/>
      <c r="AIS142" s="40"/>
      <c r="AIT142" s="40"/>
      <c r="AIU142" s="40"/>
      <c r="AIV142" s="40"/>
      <c r="AIW142" s="40"/>
      <c r="AIX142" s="40"/>
      <c r="AIY142" s="40"/>
      <c r="AIZ142" s="40"/>
      <c r="AJA142" s="40"/>
      <c r="AJB142" s="40"/>
      <c r="AJC142" s="40"/>
      <c r="AJD142" s="40"/>
      <c r="AJE142" s="40"/>
      <c r="AJF142" s="40"/>
      <c r="AJG142" s="40"/>
      <c r="AJH142" s="40"/>
      <c r="AJI142" s="40"/>
      <c r="AJJ142" s="40"/>
      <c r="AJK142" s="40"/>
      <c r="AJL142" s="40"/>
      <c r="AJM142" s="40"/>
      <c r="AJN142" s="40"/>
      <c r="AJO142" s="40"/>
      <c r="AJP142" s="40"/>
      <c r="AJQ142" s="40"/>
      <c r="AJR142" s="40"/>
      <c r="AJS142" s="40"/>
      <c r="AJT142" s="40"/>
      <c r="AJU142" s="40"/>
      <c r="AJV142" s="40"/>
      <c r="AJW142" s="40"/>
      <c r="AJX142" s="40"/>
      <c r="AJY142" s="40"/>
      <c r="AJZ142" s="40"/>
      <c r="AKA142" s="40"/>
      <c r="AKB142" s="40"/>
      <c r="AKC142" s="40"/>
      <c r="AKD142" s="40"/>
      <c r="AKE142" s="40"/>
      <c r="AKF142" s="40"/>
      <c r="AKG142" s="40"/>
      <c r="AKH142" s="40"/>
      <c r="AKI142" s="40"/>
      <c r="AKJ142" s="40"/>
      <c r="AKK142" s="40"/>
      <c r="AKL142" s="40"/>
      <c r="AKM142" s="40"/>
      <c r="AKN142" s="40"/>
      <c r="AKO142" s="40"/>
      <c r="AKP142" s="40"/>
      <c r="AKQ142" s="40"/>
      <c r="AKR142" s="40"/>
      <c r="AKS142" s="40"/>
      <c r="AKT142" s="40"/>
      <c r="AKU142" s="40"/>
      <c r="AKV142" s="40"/>
      <c r="AKW142" s="40"/>
      <c r="AKX142" s="40"/>
      <c r="AKY142" s="40"/>
      <c r="AKZ142" s="40"/>
      <c r="ALA142" s="40"/>
      <c r="ALB142" s="40"/>
      <c r="ALC142" s="40"/>
      <c r="ALD142" s="40"/>
      <c r="ALE142" s="40"/>
      <c r="ALF142" s="40"/>
      <c r="ALG142" s="40"/>
      <c r="ALH142" s="40"/>
      <c r="ALI142" s="40"/>
      <c r="ALJ142" s="40"/>
      <c r="ALK142" s="40"/>
      <c r="ALL142" s="40"/>
      <c r="ALM142" s="40"/>
      <c r="ALN142" s="40"/>
      <c r="ALO142" s="40"/>
      <c r="ALP142" s="40"/>
      <c r="ALQ142" s="40"/>
      <c r="ALR142" s="40"/>
      <c r="ALS142" s="40"/>
      <c r="ALT142" s="40"/>
      <c r="ALU142" s="40"/>
    </row>
    <row r="143" spans="1:1009" s="41" customFormat="1" ht="18.75" x14ac:dyDescent="0.3">
      <c r="A143" s="10" t="s">
        <v>168</v>
      </c>
      <c r="B143" s="11" t="s">
        <v>115</v>
      </c>
      <c r="C143" s="12">
        <v>3</v>
      </c>
      <c r="D143" s="13">
        <v>4</v>
      </c>
      <c r="E143" s="14">
        <v>1.91</v>
      </c>
      <c r="F143" s="46" t="s">
        <v>21</v>
      </c>
      <c r="G143" s="15">
        <v>1</v>
      </c>
      <c r="H143" s="16">
        <f>IF(OR(F143="",G143=""),"",IF(F143="1st",G143*D143-G143,-G143))</f>
        <v>-1</v>
      </c>
      <c r="I143" s="19">
        <f t="shared" si="23"/>
        <v>-35.242499999999993</v>
      </c>
      <c r="J143" s="39"/>
      <c r="K143" s="50">
        <f t="shared" si="26"/>
        <v>-34.952500000000008</v>
      </c>
      <c r="L143" s="60">
        <f t="shared" si="22"/>
        <v>-28.302500000000013</v>
      </c>
      <c r="M143" s="60"/>
      <c r="N143" s="121">
        <f t="shared" si="24"/>
        <v>4</v>
      </c>
      <c r="O143" s="9">
        <f t="shared" si="25"/>
        <v>-1</v>
      </c>
      <c r="P143" s="9">
        <f t="shared" si="27"/>
        <v>-1</v>
      </c>
      <c r="Q143" s="122">
        <f t="shared" si="28"/>
        <v>-1</v>
      </c>
      <c r="R143" s="8"/>
      <c r="S143" s="9"/>
      <c r="T143" s="9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  <c r="JP143" s="40"/>
      <c r="JQ143" s="40"/>
      <c r="JR143" s="40"/>
      <c r="JS143" s="40"/>
      <c r="JT143" s="40"/>
      <c r="JU143" s="40"/>
      <c r="JV143" s="40"/>
      <c r="JW143" s="40"/>
      <c r="JX143" s="40"/>
      <c r="JY143" s="40"/>
      <c r="JZ143" s="40"/>
      <c r="KA143" s="40"/>
      <c r="KB143" s="40"/>
      <c r="KC143" s="40"/>
      <c r="KD143" s="40"/>
      <c r="KE143" s="40"/>
      <c r="KF143" s="40"/>
      <c r="KG143" s="40"/>
      <c r="KH143" s="40"/>
      <c r="KI143" s="40"/>
      <c r="KJ143" s="40"/>
      <c r="KK143" s="40"/>
      <c r="KL143" s="40"/>
      <c r="KM143" s="40"/>
      <c r="KN143" s="40"/>
      <c r="KO143" s="40"/>
      <c r="KP143" s="40"/>
      <c r="KQ143" s="40"/>
      <c r="KR143" s="40"/>
      <c r="KS143" s="40"/>
      <c r="KT143" s="40"/>
      <c r="KU143" s="40"/>
      <c r="KV143" s="40"/>
      <c r="KW143" s="40"/>
      <c r="KX143" s="40"/>
      <c r="KY143" s="40"/>
      <c r="KZ143" s="40"/>
      <c r="LA143" s="40"/>
      <c r="LB143" s="40"/>
      <c r="LC143" s="40"/>
      <c r="LD143" s="40"/>
      <c r="LE143" s="40"/>
      <c r="LF143" s="40"/>
      <c r="LG143" s="40"/>
      <c r="LH143" s="40"/>
      <c r="LI143" s="40"/>
      <c r="LJ143" s="40"/>
      <c r="LK143" s="40"/>
      <c r="LL143" s="40"/>
      <c r="LM143" s="40"/>
      <c r="LN143" s="40"/>
      <c r="LO143" s="40"/>
      <c r="LP143" s="40"/>
      <c r="LQ143" s="40"/>
      <c r="LR143" s="40"/>
      <c r="LS143" s="40"/>
      <c r="LT143" s="40"/>
      <c r="LU143" s="40"/>
      <c r="LV143" s="40"/>
      <c r="LW143" s="40"/>
      <c r="LX143" s="40"/>
      <c r="LY143" s="40"/>
      <c r="LZ143" s="40"/>
      <c r="MA143" s="40"/>
      <c r="MB143" s="40"/>
      <c r="MC143" s="40"/>
      <c r="MD143" s="40"/>
      <c r="ME143" s="40"/>
      <c r="MF143" s="40"/>
      <c r="MG143" s="40"/>
      <c r="MH143" s="40"/>
      <c r="MI143" s="40"/>
      <c r="MJ143" s="40"/>
      <c r="MK143" s="40"/>
      <c r="ML143" s="40"/>
      <c r="MM143" s="40"/>
      <c r="MN143" s="40"/>
      <c r="MO143" s="40"/>
      <c r="MP143" s="40"/>
      <c r="MQ143" s="40"/>
      <c r="MR143" s="40"/>
      <c r="MS143" s="40"/>
      <c r="MT143" s="40"/>
      <c r="MU143" s="40"/>
      <c r="MV143" s="40"/>
      <c r="MW143" s="40"/>
      <c r="MX143" s="40"/>
      <c r="MY143" s="40"/>
      <c r="MZ143" s="40"/>
      <c r="NA143" s="40"/>
      <c r="NB143" s="40"/>
      <c r="NC143" s="40"/>
      <c r="ND143" s="40"/>
      <c r="NE143" s="40"/>
      <c r="NF143" s="40"/>
      <c r="NG143" s="40"/>
      <c r="NH143" s="40"/>
      <c r="NI143" s="40"/>
      <c r="NJ143" s="40"/>
      <c r="NK143" s="40"/>
      <c r="NL143" s="40"/>
      <c r="NM143" s="40"/>
      <c r="NN143" s="40"/>
      <c r="NO143" s="40"/>
      <c r="NP143" s="40"/>
      <c r="NQ143" s="40"/>
      <c r="NR143" s="40"/>
      <c r="NS143" s="40"/>
      <c r="NT143" s="40"/>
      <c r="NU143" s="40"/>
      <c r="NV143" s="40"/>
      <c r="NW143" s="40"/>
      <c r="NX143" s="40"/>
      <c r="NY143" s="40"/>
      <c r="NZ143" s="40"/>
      <c r="OA143" s="40"/>
      <c r="OB143" s="40"/>
      <c r="OC143" s="40"/>
      <c r="OD143" s="40"/>
      <c r="OE143" s="40"/>
      <c r="OF143" s="40"/>
      <c r="OG143" s="40"/>
      <c r="OH143" s="40"/>
      <c r="OI143" s="40"/>
      <c r="OJ143" s="40"/>
      <c r="OK143" s="40"/>
      <c r="OL143" s="40"/>
      <c r="OM143" s="40"/>
      <c r="ON143" s="40"/>
      <c r="OO143" s="40"/>
      <c r="OP143" s="40"/>
      <c r="OQ143" s="40"/>
      <c r="OR143" s="40"/>
      <c r="OS143" s="40"/>
      <c r="OT143" s="40"/>
      <c r="OU143" s="40"/>
      <c r="OV143" s="40"/>
      <c r="OW143" s="40"/>
      <c r="OX143" s="40"/>
      <c r="OY143" s="40"/>
      <c r="OZ143" s="40"/>
      <c r="PA143" s="40"/>
      <c r="PB143" s="40"/>
      <c r="PC143" s="40"/>
      <c r="PD143" s="40"/>
      <c r="PE143" s="40"/>
      <c r="PF143" s="40"/>
      <c r="PG143" s="40"/>
      <c r="PH143" s="40"/>
      <c r="PI143" s="40"/>
      <c r="PJ143" s="40"/>
      <c r="PK143" s="40"/>
      <c r="PL143" s="40"/>
      <c r="PM143" s="40"/>
      <c r="PN143" s="40"/>
      <c r="PO143" s="40"/>
      <c r="PP143" s="40"/>
      <c r="PQ143" s="40"/>
      <c r="PR143" s="40"/>
      <c r="PS143" s="40"/>
      <c r="PT143" s="40"/>
      <c r="PU143" s="40"/>
      <c r="PV143" s="40"/>
      <c r="PW143" s="40"/>
      <c r="PX143" s="40"/>
      <c r="PY143" s="40"/>
      <c r="PZ143" s="40"/>
      <c r="QA143" s="40"/>
      <c r="QB143" s="40"/>
      <c r="QC143" s="40"/>
      <c r="QD143" s="40"/>
      <c r="QE143" s="40"/>
      <c r="QF143" s="40"/>
      <c r="QG143" s="40"/>
      <c r="QH143" s="40"/>
      <c r="QI143" s="40"/>
      <c r="QJ143" s="40"/>
      <c r="QK143" s="40"/>
      <c r="QL143" s="40"/>
      <c r="QM143" s="40"/>
      <c r="QN143" s="40"/>
      <c r="QO143" s="40"/>
      <c r="QP143" s="40"/>
      <c r="QQ143" s="40"/>
      <c r="QR143" s="40"/>
      <c r="QS143" s="40"/>
      <c r="QT143" s="40"/>
      <c r="QU143" s="40"/>
      <c r="QV143" s="40"/>
      <c r="QW143" s="40"/>
      <c r="QX143" s="40"/>
      <c r="QY143" s="40"/>
      <c r="QZ143" s="40"/>
      <c r="RA143" s="40"/>
      <c r="RB143" s="40"/>
      <c r="RC143" s="40"/>
      <c r="RD143" s="40"/>
      <c r="RE143" s="40"/>
      <c r="RF143" s="40"/>
      <c r="RG143" s="40"/>
      <c r="RH143" s="40"/>
      <c r="RI143" s="40"/>
      <c r="RJ143" s="40"/>
      <c r="RK143" s="40"/>
      <c r="RL143" s="40"/>
      <c r="RM143" s="40"/>
      <c r="RN143" s="40"/>
      <c r="RO143" s="40"/>
      <c r="RP143" s="40"/>
      <c r="RQ143" s="40"/>
      <c r="RR143" s="40"/>
      <c r="RS143" s="40"/>
      <c r="RT143" s="40"/>
      <c r="RU143" s="40"/>
      <c r="RV143" s="40"/>
      <c r="RW143" s="40"/>
      <c r="RX143" s="40"/>
      <c r="RY143" s="40"/>
      <c r="RZ143" s="40"/>
      <c r="SA143" s="40"/>
      <c r="SB143" s="40"/>
      <c r="SC143" s="40"/>
      <c r="SD143" s="40"/>
      <c r="SE143" s="40"/>
      <c r="SF143" s="40"/>
      <c r="SG143" s="40"/>
      <c r="SH143" s="40"/>
      <c r="SI143" s="40"/>
      <c r="SJ143" s="40"/>
      <c r="SK143" s="40"/>
      <c r="SL143" s="40"/>
      <c r="SM143" s="40"/>
      <c r="SN143" s="40"/>
      <c r="SO143" s="40"/>
      <c r="SP143" s="40"/>
      <c r="SQ143" s="40"/>
      <c r="SR143" s="40"/>
      <c r="SS143" s="40"/>
      <c r="ST143" s="40"/>
      <c r="SU143" s="40"/>
      <c r="SV143" s="40"/>
      <c r="SW143" s="40"/>
      <c r="SX143" s="40"/>
      <c r="SY143" s="40"/>
      <c r="SZ143" s="40"/>
      <c r="TA143" s="40"/>
      <c r="TB143" s="40"/>
      <c r="TC143" s="40"/>
      <c r="TD143" s="40"/>
      <c r="TE143" s="40"/>
      <c r="TF143" s="40"/>
      <c r="TG143" s="40"/>
      <c r="TH143" s="40"/>
      <c r="TI143" s="40"/>
      <c r="TJ143" s="40"/>
      <c r="TK143" s="40"/>
      <c r="TL143" s="40"/>
      <c r="TM143" s="40"/>
      <c r="TN143" s="40"/>
      <c r="TO143" s="40"/>
      <c r="TP143" s="40"/>
      <c r="TQ143" s="40"/>
      <c r="TR143" s="40"/>
      <c r="TS143" s="40"/>
      <c r="TT143" s="40"/>
      <c r="TU143" s="40"/>
      <c r="TV143" s="40"/>
      <c r="TW143" s="40"/>
      <c r="TX143" s="40"/>
      <c r="TY143" s="40"/>
      <c r="TZ143" s="40"/>
      <c r="UA143" s="40"/>
      <c r="UB143" s="40"/>
      <c r="UC143" s="40"/>
      <c r="UD143" s="40"/>
      <c r="UE143" s="40"/>
      <c r="UF143" s="40"/>
      <c r="UG143" s="40"/>
      <c r="UH143" s="40"/>
      <c r="UI143" s="40"/>
      <c r="UJ143" s="40"/>
      <c r="UK143" s="40"/>
      <c r="UL143" s="40"/>
      <c r="UM143" s="40"/>
      <c r="UN143" s="40"/>
      <c r="UO143" s="40"/>
      <c r="UP143" s="40"/>
      <c r="UQ143" s="40"/>
      <c r="UR143" s="40"/>
      <c r="US143" s="40"/>
      <c r="UT143" s="40"/>
      <c r="UU143" s="40"/>
      <c r="UV143" s="40"/>
      <c r="UW143" s="40"/>
      <c r="UX143" s="40"/>
      <c r="UY143" s="40"/>
      <c r="UZ143" s="40"/>
      <c r="VA143" s="40"/>
      <c r="VB143" s="40"/>
      <c r="VC143" s="40"/>
      <c r="VD143" s="40"/>
      <c r="VE143" s="40"/>
      <c r="VF143" s="40"/>
      <c r="VG143" s="40"/>
      <c r="VH143" s="40"/>
      <c r="VI143" s="40"/>
      <c r="VJ143" s="40"/>
      <c r="VK143" s="40"/>
      <c r="VL143" s="40"/>
      <c r="VM143" s="40"/>
      <c r="VN143" s="40"/>
      <c r="VO143" s="40"/>
      <c r="VP143" s="40"/>
      <c r="VQ143" s="40"/>
      <c r="VR143" s="40"/>
      <c r="VS143" s="40"/>
      <c r="VT143" s="40"/>
      <c r="VU143" s="40"/>
      <c r="VV143" s="40"/>
      <c r="VW143" s="40"/>
      <c r="VX143" s="40"/>
      <c r="VY143" s="40"/>
      <c r="VZ143" s="40"/>
      <c r="WA143" s="40"/>
      <c r="WB143" s="40"/>
      <c r="WC143" s="40"/>
      <c r="WD143" s="40"/>
      <c r="WE143" s="40"/>
      <c r="WF143" s="40"/>
      <c r="WG143" s="40"/>
      <c r="WH143" s="40"/>
      <c r="WI143" s="40"/>
      <c r="WJ143" s="40"/>
      <c r="WK143" s="40"/>
      <c r="WL143" s="40"/>
      <c r="WM143" s="40"/>
      <c r="WN143" s="40"/>
      <c r="WO143" s="40"/>
      <c r="WP143" s="40"/>
      <c r="WQ143" s="40"/>
      <c r="WR143" s="40"/>
      <c r="WS143" s="40"/>
      <c r="WT143" s="40"/>
      <c r="WU143" s="40"/>
      <c r="WV143" s="40"/>
      <c r="WW143" s="40"/>
      <c r="WX143" s="40"/>
      <c r="WY143" s="40"/>
      <c r="WZ143" s="40"/>
      <c r="XA143" s="40"/>
      <c r="XB143" s="40"/>
      <c r="XC143" s="40"/>
      <c r="XD143" s="40"/>
      <c r="XE143" s="40"/>
      <c r="XF143" s="40"/>
      <c r="XG143" s="40"/>
      <c r="XH143" s="40"/>
      <c r="XI143" s="40"/>
      <c r="XJ143" s="40"/>
      <c r="XK143" s="40"/>
      <c r="XL143" s="40"/>
      <c r="XM143" s="40"/>
      <c r="XN143" s="40"/>
      <c r="XO143" s="40"/>
      <c r="XP143" s="40"/>
      <c r="XQ143" s="40"/>
      <c r="XR143" s="40"/>
      <c r="XS143" s="40"/>
      <c r="XT143" s="40"/>
      <c r="XU143" s="40"/>
      <c r="XV143" s="40"/>
      <c r="XW143" s="40"/>
      <c r="XX143" s="40"/>
      <c r="XY143" s="40"/>
      <c r="XZ143" s="40"/>
      <c r="YA143" s="40"/>
      <c r="YB143" s="40"/>
      <c r="YC143" s="40"/>
      <c r="YD143" s="40"/>
      <c r="YE143" s="40"/>
      <c r="YF143" s="40"/>
      <c r="YG143" s="40"/>
      <c r="YH143" s="40"/>
      <c r="YI143" s="40"/>
      <c r="YJ143" s="40"/>
      <c r="YK143" s="40"/>
      <c r="YL143" s="40"/>
      <c r="YM143" s="40"/>
      <c r="YN143" s="40"/>
      <c r="YO143" s="40"/>
      <c r="YP143" s="40"/>
      <c r="YQ143" s="40"/>
      <c r="YR143" s="40"/>
      <c r="YS143" s="40"/>
      <c r="YT143" s="40"/>
      <c r="YU143" s="40"/>
      <c r="YV143" s="40"/>
      <c r="YW143" s="40"/>
      <c r="YX143" s="40"/>
      <c r="YY143" s="40"/>
      <c r="YZ143" s="40"/>
      <c r="ZA143" s="40"/>
      <c r="ZB143" s="40"/>
      <c r="ZC143" s="40"/>
      <c r="ZD143" s="40"/>
      <c r="ZE143" s="40"/>
      <c r="ZF143" s="40"/>
      <c r="ZG143" s="40"/>
      <c r="ZH143" s="40"/>
      <c r="ZI143" s="40"/>
      <c r="ZJ143" s="40"/>
      <c r="ZK143" s="40"/>
      <c r="ZL143" s="40"/>
      <c r="ZM143" s="40"/>
      <c r="ZN143" s="40"/>
      <c r="ZO143" s="40"/>
      <c r="ZP143" s="40"/>
      <c r="ZQ143" s="40"/>
      <c r="ZR143" s="40"/>
      <c r="ZS143" s="40"/>
      <c r="ZT143" s="40"/>
      <c r="ZU143" s="40"/>
      <c r="ZV143" s="40"/>
      <c r="ZW143" s="40"/>
      <c r="ZX143" s="40"/>
      <c r="ZY143" s="40"/>
      <c r="ZZ143" s="40"/>
      <c r="AAA143" s="40"/>
      <c r="AAB143" s="40"/>
      <c r="AAC143" s="40"/>
      <c r="AAD143" s="40"/>
      <c r="AAE143" s="40"/>
      <c r="AAF143" s="40"/>
      <c r="AAG143" s="40"/>
      <c r="AAH143" s="40"/>
      <c r="AAI143" s="40"/>
      <c r="AAJ143" s="40"/>
      <c r="AAK143" s="40"/>
      <c r="AAL143" s="40"/>
      <c r="AAM143" s="40"/>
      <c r="AAN143" s="40"/>
      <c r="AAO143" s="40"/>
      <c r="AAP143" s="40"/>
      <c r="AAQ143" s="40"/>
      <c r="AAR143" s="40"/>
      <c r="AAS143" s="40"/>
      <c r="AAT143" s="40"/>
      <c r="AAU143" s="40"/>
      <c r="AAV143" s="40"/>
      <c r="AAW143" s="40"/>
      <c r="AAX143" s="40"/>
      <c r="AAY143" s="40"/>
      <c r="AAZ143" s="40"/>
      <c r="ABA143" s="40"/>
      <c r="ABB143" s="40"/>
      <c r="ABC143" s="40"/>
      <c r="ABD143" s="40"/>
      <c r="ABE143" s="40"/>
      <c r="ABF143" s="40"/>
      <c r="ABG143" s="40"/>
      <c r="ABH143" s="40"/>
      <c r="ABI143" s="40"/>
      <c r="ABJ143" s="40"/>
      <c r="ABK143" s="40"/>
      <c r="ABL143" s="40"/>
      <c r="ABM143" s="40"/>
      <c r="ABN143" s="40"/>
      <c r="ABO143" s="40"/>
      <c r="ABP143" s="40"/>
      <c r="ABQ143" s="40"/>
      <c r="ABR143" s="40"/>
      <c r="ABS143" s="40"/>
      <c r="ABT143" s="40"/>
      <c r="ABU143" s="40"/>
      <c r="ABV143" s="40"/>
      <c r="ABW143" s="40"/>
      <c r="ABX143" s="40"/>
      <c r="ABY143" s="40"/>
      <c r="ABZ143" s="40"/>
      <c r="ACA143" s="40"/>
      <c r="ACB143" s="40"/>
      <c r="ACC143" s="40"/>
      <c r="ACD143" s="40"/>
      <c r="ACE143" s="40"/>
      <c r="ACF143" s="40"/>
      <c r="ACG143" s="40"/>
      <c r="ACH143" s="40"/>
      <c r="ACI143" s="40"/>
      <c r="ACJ143" s="40"/>
      <c r="ACK143" s="40"/>
      <c r="ACL143" s="40"/>
      <c r="ACM143" s="40"/>
      <c r="ACN143" s="40"/>
      <c r="ACO143" s="40"/>
      <c r="ACP143" s="40"/>
      <c r="ACQ143" s="40"/>
      <c r="ACR143" s="40"/>
      <c r="ACS143" s="40"/>
      <c r="ACT143" s="40"/>
      <c r="ACU143" s="40"/>
      <c r="ACV143" s="40"/>
      <c r="ACW143" s="40"/>
      <c r="ACX143" s="40"/>
      <c r="ACY143" s="40"/>
      <c r="ACZ143" s="40"/>
      <c r="ADA143" s="40"/>
      <c r="ADB143" s="40"/>
      <c r="ADC143" s="40"/>
      <c r="ADD143" s="40"/>
      <c r="ADE143" s="40"/>
      <c r="ADF143" s="40"/>
      <c r="ADG143" s="40"/>
      <c r="ADH143" s="40"/>
      <c r="ADI143" s="40"/>
      <c r="ADJ143" s="40"/>
      <c r="ADK143" s="40"/>
      <c r="ADL143" s="40"/>
      <c r="ADM143" s="40"/>
      <c r="ADN143" s="40"/>
      <c r="ADO143" s="40"/>
      <c r="ADP143" s="40"/>
      <c r="ADQ143" s="40"/>
      <c r="ADR143" s="40"/>
      <c r="ADS143" s="40"/>
      <c r="ADT143" s="40"/>
      <c r="ADU143" s="40"/>
      <c r="ADV143" s="40"/>
      <c r="ADW143" s="40"/>
      <c r="ADX143" s="40"/>
      <c r="ADY143" s="40"/>
      <c r="ADZ143" s="40"/>
      <c r="AEA143" s="40"/>
      <c r="AEB143" s="40"/>
      <c r="AEC143" s="40"/>
      <c r="AED143" s="40"/>
      <c r="AEE143" s="40"/>
      <c r="AEF143" s="40"/>
      <c r="AEG143" s="40"/>
      <c r="AEH143" s="40"/>
      <c r="AEI143" s="40"/>
      <c r="AEJ143" s="40"/>
      <c r="AEK143" s="40"/>
      <c r="AEL143" s="40"/>
      <c r="AEM143" s="40"/>
      <c r="AEN143" s="40"/>
      <c r="AEO143" s="40"/>
      <c r="AEP143" s="40"/>
      <c r="AEQ143" s="40"/>
      <c r="AER143" s="40"/>
      <c r="AES143" s="40"/>
      <c r="AET143" s="40"/>
      <c r="AEU143" s="40"/>
      <c r="AEV143" s="40"/>
      <c r="AEW143" s="40"/>
      <c r="AEX143" s="40"/>
      <c r="AEY143" s="40"/>
      <c r="AEZ143" s="40"/>
      <c r="AFA143" s="40"/>
      <c r="AFB143" s="40"/>
      <c r="AFC143" s="40"/>
      <c r="AFD143" s="40"/>
      <c r="AFE143" s="40"/>
      <c r="AFF143" s="40"/>
      <c r="AFG143" s="40"/>
      <c r="AFH143" s="40"/>
      <c r="AFI143" s="40"/>
      <c r="AFJ143" s="40"/>
      <c r="AFK143" s="40"/>
      <c r="AFL143" s="40"/>
      <c r="AFM143" s="40"/>
      <c r="AFN143" s="40"/>
      <c r="AFO143" s="40"/>
      <c r="AFP143" s="40"/>
      <c r="AFQ143" s="40"/>
      <c r="AFR143" s="40"/>
      <c r="AFS143" s="40"/>
      <c r="AFT143" s="40"/>
      <c r="AFU143" s="40"/>
      <c r="AFV143" s="40"/>
      <c r="AFW143" s="40"/>
      <c r="AFX143" s="40"/>
      <c r="AFY143" s="40"/>
      <c r="AFZ143" s="40"/>
      <c r="AGA143" s="40"/>
      <c r="AGB143" s="40"/>
      <c r="AGC143" s="40"/>
      <c r="AGD143" s="40"/>
      <c r="AGE143" s="40"/>
      <c r="AGF143" s="40"/>
      <c r="AGG143" s="40"/>
      <c r="AGH143" s="40"/>
      <c r="AGI143" s="40"/>
      <c r="AGJ143" s="40"/>
      <c r="AGK143" s="40"/>
      <c r="AGL143" s="40"/>
      <c r="AGM143" s="40"/>
      <c r="AGN143" s="40"/>
      <c r="AGO143" s="40"/>
      <c r="AGP143" s="40"/>
      <c r="AGQ143" s="40"/>
      <c r="AGR143" s="40"/>
      <c r="AGS143" s="40"/>
      <c r="AGT143" s="40"/>
      <c r="AGU143" s="40"/>
      <c r="AGV143" s="40"/>
      <c r="AGW143" s="40"/>
      <c r="AGX143" s="40"/>
      <c r="AGY143" s="40"/>
      <c r="AGZ143" s="40"/>
      <c r="AHA143" s="40"/>
      <c r="AHB143" s="40"/>
      <c r="AHC143" s="40"/>
      <c r="AHD143" s="40"/>
      <c r="AHE143" s="40"/>
      <c r="AHF143" s="40"/>
      <c r="AHG143" s="40"/>
      <c r="AHH143" s="40"/>
      <c r="AHI143" s="40"/>
      <c r="AHJ143" s="40"/>
      <c r="AHK143" s="40"/>
      <c r="AHL143" s="40"/>
      <c r="AHM143" s="40"/>
      <c r="AHN143" s="40"/>
      <c r="AHO143" s="40"/>
      <c r="AHP143" s="40"/>
      <c r="AHQ143" s="40"/>
      <c r="AHR143" s="40"/>
      <c r="AHS143" s="40"/>
      <c r="AHT143" s="40"/>
      <c r="AHU143" s="40"/>
      <c r="AHV143" s="40"/>
      <c r="AHW143" s="40"/>
      <c r="AHX143" s="40"/>
      <c r="AHY143" s="40"/>
      <c r="AHZ143" s="40"/>
      <c r="AIA143" s="40"/>
      <c r="AIB143" s="40"/>
      <c r="AIC143" s="40"/>
      <c r="AID143" s="40"/>
      <c r="AIE143" s="40"/>
      <c r="AIF143" s="40"/>
      <c r="AIG143" s="40"/>
      <c r="AIH143" s="40"/>
      <c r="AII143" s="40"/>
      <c r="AIJ143" s="40"/>
      <c r="AIK143" s="40"/>
      <c r="AIL143" s="40"/>
      <c r="AIM143" s="40"/>
      <c r="AIN143" s="40"/>
      <c r="AIO143" s="40"/>
      <c r="AIP143" s="40"/>
      <c r="AIQ143" s="40"/>
      <c r="AIR143" s="40"/>
      <c r="AIS143" s="40"/>
      <c r="AIT143" s="40"/>
      <c r="AIU143" s="40"/>
      <c r="AIV143" s="40"/>
      <c r="AIW143" s="40"/>
      <c r="AIX143" s="40"/>
      <c r="AIY143" s="40"/>
      <c r="AIZ143" s="40"/>
      <c r="AJA143" s="40"/>
      <c r="AJB143" s="40"/>
      <c r="AJC143" s="40"/>
      <c r="AJD143" s="40"/>
      <c r="AJE143" s="40"/>
      <c r="AJF143" s="40"/>
      <c r="AJG143" s="40"/>
      <c r="AJH143" s="40"/>
      <c r="AJI143" s="40"/>
      <c r="AJJ143" s="40"/>
      <c r="AJK143" s="40"/>
      <c r="AJL143" s="40"/>
      <c r="AJM143" s="40"/>
      <c r="AJN143" s="40"/>
      <c r="AJO143" s="40"/>
      <c r="AJP143" s="40"/>
      <c r="AJQ143" s="40"/>
      <c r="AJR143" s="40"/>
      <c r="AJS143" s="40"/>
      <c r="AJT143" s="40"/>
      <c r="AJU143" s="40"/>
      <c r="AJV143" s="40"/>
      <c r="AJW143" s="40"/>
      <c r="AJX143" s="40"/>
      <c r="AJY143" s="40"/>
      <c r="AJZ143" s="40"/>
      <c r="AKA143" s="40"/>
      <c r="AKB143" s="40"/>
      <c r="AKC143" s="40"/>
      <c r="AKD143" s="40"/>
      <c r="AKE143" s="40"/>
      <c r="AKF143" s="40"/>
      <c r="AKG143" s="40"/>
      <c r="AKH143" s="40"/>
      <c r="AKI143" s="40"/>
      <c r="AKJ143" s="40"/>
      <c r="AKK143" s="40"/>
      <c r="AKL143" s="40"/>
      <c r="AKM143" s="40"/>
      <c r="AKN143" s="40"/>
      <c r="AKO143" s="40"/>
      <c r="AKP143" s="40"/>
      <c r="AKQ143" s="40"/>
      <c r="AKR143" s="40"/>
      <c r="AKS143" s="40"/>
      <c r="AKT143" s="40"/>
      <c r="AKU143" s="40"/>
      <c r="AKV143" s="40"/>
      <c r="AKW143" s="40"/>
      <c r="AKX143" s="40"/>
      <c r="AKY143" s="40"/>
      <c r="AKZ143" s="40"/>
      <c r="ALA143" s="40"/>
      <c r="ALB143" s="40"/>
      <c r="ALC143" s="40"/>
      <c r="ALD143" s="40"/>
      <c r="ALE143" s="40"/>
      <c r="ALF143" s="40"/>
      <c r="ALG143" s="40"/>
      <c r="ALH143" s="40"/>
      <c r="ALI143" s="40"/>
      <c r="ALJ143" s="40"/>
      <c r="ALK143" s="40"/>
      <c r="ALL143" s="40"/>
      <c r="ALM143" s="40"/>
      <c r="ALN143" s="40"/>
      <c r="ALO143" s="40"/>
      <c r="ALP143" s="40"/>
      <c r="ALQ143" s="40"/>
      <c r="ALR143" s="40"/>
      <c r="ALS143" s="40"/>
      <c r="ALT143" s="40"/>
      <c r="ALU143" s="40"/>
    </row>
    <row r="144" spans="1:1009" s="41" customFormat="1" ht="19.5" thickBot="1" x14ac:dyDescent="0.35">
      <c r="A144" s="10" t="s">
        <v>169</v>
      </c>
      <c r="B144" s="11" t="s">
        <v>115</v>
      </c>
      <c r="C144" s="12">
        <v>6</v>
      </c>
      <c r="D144" s="13">
        <v>1.29</v>
      </c>
      <c r="E144" s="14">
        <v>1.08</v>
      </c>
      <c r="F144" s="46" t="s">
        <v>24</v>
      </c>
      <c r="G144" s="15">
        <v>1</v>
      </c>
      <c r="H144" s="16">
        <f>IF(OR(F144="",G144=""),"",IF(F144="1st",G144*D144-G144,-G144))</f>
        <v>0.29000000000000004</v>
      </c>
      <c r="I144" s="19">
        <f t="shared" si="23"/>
        <v>-34.952499999999993</v>
      </c>
      <c r="J144" s="39"/>
      <c r="K144" s="50">
        <f t="shared" si="26"/>
        <v>-34.952500000000008</v>
      </c>
      <c r="L144" s="60">
        <f t="shared" si="22"/>
        <v>-28.302500000000013</v>
      </c>
      <c r="M144" s="60"/>
      <c r="N144" s="121">
        <f t="shared" si="24"/>
        <v>1.29</v>
      </c>
      <c r="O144" s="9">
        <f t="shared" si="25"/>
        <v>-1</v>
      </c>
      <c r="P144" s="9">
        <f t="shared" si="27"/>
        <v>0.29000000000000004</v>
      </c>
      <c r="Q144" s="122">
        <f t="shared" si="28"/>
        <v>0.29000000000000004</v>
      </c>
      <c r="R144" s="8"/>
      <c r="S144" s="9"/>
      <c r="T144" s="9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  <c r="JP144" s="40"/>
      <c r="JQ144" s="40"/>
      <c r="JR144" s="40"/>
      <c r="JS144" s="40"/>
      <c r="JT144" s="40"/>
      <c r="JU144" s="40"/>
      <c r="JV144" s="40"/>
      <c r="JW144" s="40"/>
      <c r="JX144" s="40"/>
      <c r="JY144" s="40"/>
      <c r="JZ144" s="40"/>
      <c r="KA144" s="40"/>
      <c r="KB144" s="40"/>
      <c r="KC144" s="40"/>
      <c r="KD144" s="40"/>
      <c r="KE144" s="40"/>
      <c r="KF144" s="40"/>
      <c r="KG144" s="40"/>
      <c r="KH144" s="40"/>
      <c r="KI144" s="40"/>
      <c r="KJ144" s="40"/>
      <c r="KK144" s="40"/>
      <c r="KL144" s="40"/>
      <c r="KM144" s="40"/>
      <c r="KN144" s="40"/>
      <c r="KO144" s="40"/>
      <c r="KP144" s="40"/>
      <c r="KQ144" s="40"/>
      <c r="KR144" s="40"/>
      <c r="KS144" s="40"/>
      <c r="KT144" s="40"/>
      <c r="KU144" s="40"/>
      <c r="KV144" s="40"/>
      <c r="KW144" s="40"/>
      <c r="KX144" s="40"/>
      <c r="KY144" s="40"/>
      <c r="KZ144" s="40"/>
      <c r="LA144" s="40"/>
      <c r="LB144" s="40"/>
      <c r="LC144" s="40"/>
      <c r="LD144" s="40"/>
      <c r="LE144" s="40"/>
      <c r="LF144" s="40"/>
      <c r="LG144" s="40"/>
      <c r="LH144" s="40"/>
      <c r="LI144" s="40"/>
      <c r="LJ144" s="40"/>
      <c r="LK144" s="40"/>
      <c r="LL144" s="40"/>
      <c r="LM144" s="40"/>
      <c r="LN144" s="40"/>
      <c r="LO144" s="40"/>
      <c r="LP144" s="40"/>
      <c r="LQ144" s="40"/>
      <c r="LR144" s="40"/>
      <c r="LS144" s="40"/>
      <c r="LT144" s="40"/>
      <c r="LU144" s="40"/>
      <c r="LV144" s="40"/>
      <c r="LW144" s="40"/>
      <c r="LX144" s="40"/>
      <c r="LY144" s="40"/>
      <c r="LZ144" s="40"/>
      <c r="MA144" s="40"/>
      <c r="MB144" s="40"/>
      <c r="MC144" s="40"/>
      <c r="MD144" s="40"/>
      <c r="ME144" s="40"/>
      <c r="MF144" s="40"/>
      <c r="MG144" s="40"/>
      <c r="MH144" s="40"/>
      <c r="MI144" s="40"/>
      <c r="MJ144" s="40"/>
      <c r="MK144" s="40"/>
      <c r="ML144" s="40"/>
      <c r="MM144" s="40"/>
      <c r="MN144" s="40"/>
      <c r="MO144" s="40"/>
      <c r="MP144" s="40"/>
      <c r="MQ144" s="40"/>
      <c r="MR144" s="40"/>
      <c r="MS144" s="40"/>
      <c r="MT144" s="40"/>
      <c r="MU144" s="40"/>
      <c r="MV144" s="40"/>
      <c r="MW144" s="40"/>
      <c r="MX144" s="40"/>
      <c r="MY144" s="40"/>
      <c r="MZ144" s="40"/>
      <c r="NA144" s="40"/>
      <c r="NB144" s="40"/>
      <c r="NC144" s="40"/>
      <c r="ND144" s="40"/>
      <c r="NE144" s="40"/>
      <c r="NF144" s="40"/>
      <c r="NG144" s="40"/>
      <c r="NH144" s="40"/>
      <c r="NI144" s="40"/>
      <c r="NJ144" s="40"/>
      <c r="NK144" s="40"/>
      <c r="NL144" s="40"/>
      <c r="NM144" s="40"/>
      <c r="NN144" s="40"/>
      <c r="NO144" s="40"/>
      <c r="NP144" s="40"/>
      <c r="NQ144" s="40"/>
      <c r="NR144" s="40"/>
      <c r="NS144" s="40"/>
      <c r="NT144" s="40"/>
      <c r="NU144" s="40"/>
      <c r="NV144" s="40"/>
      <c r="NW144" s="40"/>
      <c r="NX144" s="40"/>
      <c r="NY144" s="40"/>
      <c r="NZ144" s="40"/>
      <c r="OA144" s="40"/>
      <c r="OB144" s="40"/>
      <c r="OC144" s="40"/>
      <c r="OD144" s="40"/>
      <c r="OE144" s="40"/>
      <c r="OF144" s="40"/>
      <c r="OG144" s="40"/>
      <c r="OH144" s="40"/>
      <c r="OI144" s="40"/>
      <c r="OJ144" s="40"/>
      <c r="OK144" s="40"/>
      <c r="OL144" s="40"/>
      <c r="OM144" s="40"/>
      <c r="ON144" s="40"/>
      <c r="OO144" s="40"/>
      <c r="OP144" s="40"/>
      <c r="OQ144" s="40"/>
      <c r="OR144" s="40"/>
      <c r="OS144" s="40"/>
      <c r="OT144" s="40"/>
      <c r="OU144" s="40"/>
      <c r="OV144" s="40"/>
      <c r="OW144" s="40"/>
      <c r="OX144" s="40"/>
      <c r="OY144" s="40"/>
      <c r="OZ144" s="40"/>
      <c r="PA144" s="40"/>
      <c r="PB144" s="40"/>
      <c r="PC144" s="40"/>
      <c r="PD144" s="40"/>
      <c r="PE144" s="40"/>
      <c r="PF144" s="40"/>
      <c r="PG144" s="40"/>
      <c r="PH144" s="40"/>
      <c r="PI144" s="40"/>
      <c r="PJ144" s="40"/>
      <c r="PK144" s="40"/>
      <c r="PL144" s="40"/>
      <c r="PM144" s="40"/>
      <c r="PN144" s="40"/>
      <c r="PO144" s="40"/>
      <c r="PP144" s="40"/>
      <c r="PQ144" s="40"/>
      <c r="PR144" s="40"/>
      <c r="PS144" s="40"/>
      <c r="PT144" s="40"/>
      <c r="PU144" s="40"/>
      <c r="PV144" s="40"/>
      <c r="PW144" s="40"/>
      <c r="PX144" s="40"/>
      <c r="PY144" s="40"/>
      <c r="PZ144" s="40"/>
      <c r="QA144" s="40"/>
      <c r="QB144" s="40"/>
      <c r="QC144" s="40"/>
      <c r="QD144" s="40"/>
      <c r="QE144" s="40"/>
      <c r="QF144" s="40"/>
      <c r="QG144" s="40"/>
      <c r="QH144" s="40"/>
      <c r="QI144" s="40"/>
      <c r="QJ144" s="40"/>
      <c r="QK144" s="40"/>
      <c r="QL144" s="40"/>
      <c r="QM144" s="40"/>
      <c r="QN144" s="40"/>
      <c r="QO144" s="40"/>
      <c r="QP144" s="40"/>
      <c r="QQ144" s="40"/>
      <c r="QR144" s="40"/>
      <c r="QS144" s="40"/>
      <c r="QT144" s="40"/>
      <c r="QU144" s="40"/>
      <c r="QV144" s="40"/>
      <c r="QW144" s="40"/>
      <c r="QX144" s="40"/>
      <c r="QY144" s="40"/>
      <c r="QZ144" s="40"/>
      <c r="RA144" s="40"/>
      <c r="RB144" s="40"/>
      <c r="RC144" s="40"/>
      <c r="RD144" s="40"/>
      <c r="RE144" s="40"/>
      <c r="RF144" s="40"/>
      <c r="RG144" s="40"/>
      <c r="RH144" s="40"/>
      <c r="RI144" s="40"/>
      <c r="RJ144" s="40"/>
      <c r="RK144" s="40"/>
      <c r="RL144" s="40"/>
      <c r="RM144" s="40"/>
      <c r="RN144" s="40"/>
      <c r="RO144" s="40"/>
      <c r="RP144" s="40"/>
      <c r="RQ144" s="40"/>
      <c r="RR144" s="40"/>
      <c r="RS144" s="40"/>
      <c r="RT144" s="40"/>
      <c r="RU144" s="40"/>
      <c r="RV144" s="40"/>
      <c r="RW144" s="40"/>
      <c r="RX144" s="40"/>
      <c r="RY144" s="40"/>
      <c r="RZ144" s="40"/>
      <c r="SA144" s="40"/>
      <c r="SB144" s="40"/>
      <c r="SC144" s="40"/>
      <c r="SD144" s="40"/>
      <c r="SE144" s="40"/>
      <c r="SF144" s="40"/>
      <c r="SG144" s="40"/>
      <c r="SH144" s="40"/>
      <c r="SI144" s="40"/>
      <c r="SJ144" s="40"/>
      <c r="SK144" s="40"/>
      <c r="SL144" s="40"/>
      <c r="SM144" s="40"/>
      <c r="SN144" s="40"/>
      <c r="SO144" s="40"/>
      <c r="SP144" s="40"/>
      <c r="SQ144" s="40"/>
      <c r="SR144" s="40"/>
      <c r="SS144" s="40"/>
      <c r="ST144" s="40"/>
      <c r="SU144" s="40"/>
      <c r="SV144" s="40"/>
      <c r="SW144" s="40"/>
      <c r="SX144" s="40"/>
      <c r="SY144" s="40"/>
      <c r="SZ144" s="40"/>
      <c r="TA144" s="40"/>
      <c r="TB144" s="40"/>
      <c r="TC144" s="40"/>
      <c r="TD144" s="40"/>
      <c r="TE144" s="40"/>
      <c r="TF144" s="40"/>
      <c r="TG144" s="40"/>
      <c r="TH144" s="40"/>
      <c r="TI144" s="40"/>
      <c r="TJ144" s="40"/>
      <c r="TK144" s="40"/>
      <c r="TL144" s="40"/>
      <c r="TM144" s="40"/>
      <c r="TN144" s="40"/>
      <c r="TO144" s="40"/>
      <c r="TP144" s="40"/>
      <c r="TQ144" s="40"/>
      <c r="TR144" s="40"/>
      <c r="TS144" s="40"/>
      <c r="TT144" s="40"/>
      <c r="TU144" s="40"/>
      <c r="TV144" s="40"/>
      <c r="TW144" s="40"/>
      <c r="TX144" s="40"/>
      <c r="TY144" s="40"/>
      <c r="TZ144" s="40"/>
      <c r="UA144" s="40"/>
      <c r="UB144" s="40"/>
      <c r="UC144" s="40"/>
      <c r="UD144" s="40"/>
      <c r="UE144" s="40"/>
      <c r="UF144" s="40"/>
      <c r="UG144" s="40"/>
      <c r="UH144" s="40"/>
      <c r="UI144" s="40"/>
      <c r="UJ144" s="40"/>
      <c r="UK144" s="40"/>
      <c r="UL144" s="40"/>
      <c r="UM144" s="40"/>
      <c r="UN144" s="40"/>
      <c r="UO144" s="40"/>
      <c r="UP144" s="40"/>
      <c r="UQ144" s="40"/>
      <c r="UR144" s="40"/>
      <c r="US144" s="40"/>
      <c r="UT144" s="40"/>
      <c r="UU144" s="40"/>
      <c r="UV144" s="40"/>
      <c r="UW144" s="40"/>
      <c r="UX144" s="40"/>
      <c r="UY144" s="40"/>
      <c r="UZ144" s="40"/>
      <c r="VA144" s="40"/>
      <c r="VB144" s="40"/>
      <c r="VC144" s="40"/>
      <c r="VD144" s="40"/>
      <c r="VE144" s="40"/>
      <c r="VF144" s="40"/>
      <c r="VG144" s="40"/>
      <c r="VH144" s="40"/>
      <c r="VI144" s="40"/>
      <c r="VJ144" s="40"/>
      <c r="VK144" s="40"/>
      <c r="VL144" s="40"/>
      <c r="VM144" s="40"/>
      <c r="VN144" s="40"/>
      <c r="VO144" s="40"/>
      <c r="VP144" s="40"/>
      <c r="VQ144" s="40"/>
      <c r="VR144" s="40"/>
      <c r="VS144" s="40"/>
      <c r="VT144" s="40"/>
      <c r="VU144" s="40"/>
      <c r="VV144" s="40"/>
      <c r="VW144" s="40"/>
      <c r="VX144" s="40"/>
      <c r="VY144" s="40"/>
      <c r="VZ144" s="40"/>
      <c r="WA144" s="40"/>
      <c r="WB144" s="40"/>
      <c r="WC144" s="40"/>
      <c r="WD144" s="40"/>
      <c r="WE144" s="40"/>
      <c r="WF144" s="40"/>
      <c r="WG144" s="40"/>
      <c r="WH144" s="40"/>
      <c r="WI144" s="40"/>
      <c r="WJ144" s="40"/>
      <c r="WK144" s="40"/>
      <c r="WL144" s="40"/>
      <c r="WM144" s="40"/>
      <c r="WN144" s="40"/>
      <c r="WO144" s="40"/>
      <c r="WP144" s="40"/>
      <c r="WQ144" s="40"/>
      <c r="WR144" s="40"/>
      <c r="WS144" s="40"/>
      <c r="WT144" s="40"/>
      <c r="WU144" s="40"/>
      <c r="WV144" s="40"/>
      <c r="WW144" s="40"/>
      <c r="WX144" s="40"/>
      <c r="WY144" s="40"/>
      <c r="WZ144" s="40"/>
      <c r="XA144" s="40"/>
      <c r="XB144" s="40"/>
      <c r="XC144" s="40"/>
      <c r="XD144" s="40"/>
      <c r="XE144" s="40"/>
      <c r="XF144" s="40"/>
      <c r="XG144" s="40"/>
      <c r="XH144" s="40"/>
      <c r="XI144" s="40"/>
      <c r="XJ144" s="40"/>
      <c r="XK144" s="40"/>
      <c r="XL144" s="40"/>
      <c r="XM144" s="40"/>
      <c r="XN144" s="40"/>
      <c r="XO144" s="40"/>
      <c r="XP144" s="40"/>
      <c r="XQ144" s="40"/>
      <c r="XR144" s="40"/>
      <c r="XS144" s="40"/>
      <c r="XT144" s="40"/>
      <c r="XU144" s="40"/>
      <c r="XV144" s="40"/>
      <c r="XW144" s="40"/>
      <c r="XX144" s="40"/>
      <c r="XY144" s="40"/>
      <c r="XZ144" s="40"/>
      <c r="YA144" s="40"/>
      <c r="YB144" s="40"/>
      <c r="YC144" s="40"/>
      <c r="YD144" s="40"/>
      <c r="YE144" s="40"/>
      <c r="YF144" s="40"/>
      <c r="YG144" s="40"/>
      <c r="YH144" s="40"/>
      <c r="YI144" s="40"/>
      <c r="YJ144" s="40"/>
      <c r="YK144" s="40"/>
      <c r="YL144" s="40"/>
      <c r="YM144" s="40"/>
      <c r="YN144" s="40"/>
      <c r="YO144" s="40"/>
      <c r="YP144" s="40"/>
      <c r="YQ144" s="40"/>
      <c r="YR144" s="40"/>
      <c r="YS144" s="40"/>
      <c r="YT144" s="40"/>
      <c r="YU144" s="40"/>
      <c r="YV144" s="40"/>
      <c r="YW144" s="40"/>
      <c r="YX144" s="40"/>
      <c r="YY144" s="40"/>
      <c r="YZ144" s="40"/>
      <c r="ZA144" s="40"/>
      <c r="ZB144" s="40"/>
      <c r="ZC144" s="40"/>
      <c r="ZD144" s="40"/>
      <c r="ZE144" s="40"/>
      <c r="ZF144" s="40"/>
      <c r="ZG144" s="40"/>
      <c r="ZH144" s="40"/>
      <c r="ZI144" s="40"/>
      <c r="ZJ144" s="40"/>
      <c r="ZK144" s="40"/>
      <c r="ZL144" s="40"/>
      <c r="ZM144" s="40"/>
      <c r="ZN144" s="40"/>
      <c r="ZO144" s="40"/>
      <c r="ZP144" s="40"/>
      <c r="ZQ144" s="40"/>
      <c r="ZR144" s="40"/>
      <c r="ZS144" s="40"/>
      <c r="ZT144" s="40"/>
      <c r="ZU144" s="40"/>
      <c r="ZV144" s="40"/>
      <c r="ZW144" s="40"/>
      <c r="ZX144" s="40"/>
      <c r="ZY144" s="40"/>
      <c r="ZZ144" s="40"/>
      <c r="AAA144" s="40"/>
      <c r="AAB144" s="40"/>
      <c r="AAC144" s="40"/>
      <c r="AAD144" s="40"/>
      <c r="AAE144" s="40"/>
      <c r="AAF144" s="40"/>
      <c r="AAG144" s="40"/>
      <c r="AAH144" s="40"/>
      <c r="AAI144" s="40"/>
      <c r="AAJ144" s="40"/>
      <c r="AAK144" s="40"/>
      <c r="AAL144" s="40"/>
      <c r="AAM144" s="40"/>
      <c r="AAN144" s="40"/>
      <c r="AAO144" s="40"/>
      <c r="AAP144" s="40"/>
      <c r="AAQ144" s="40"/>
      <c r="AAR144" s="40"/>
      <c r="AAS144" s="40"/>
      <c r="AAT144" s="40"/>
      <c r="AAU144" s="40"/>
      <c r="AAV144" s="40"/>
      <c r="AAW144" s="40"/>
      <c r="AAX144" s="40"/>
      <c r="AAY144" s="40"/>
      <c r="AAZ144" s="40"/>
      <c r="ABA144" s="40"/>
      <c r="ABB144" s="40"/>
      <c r="ABC144" s="40"/>
      <c r="ABD144" s="40"/>
      <c r="ABE144" s="40"/>
      <c r="ABF144" s="40"/>
      <c r="ABG144" s="40"/>
      <c r="ABH144" s="40"/>
      <c r="ABI144" s="40"/>
      <c r="ABJ144" s="40"/>
      <c r="ABK144" s="40"/>
      <c r="ABL144" s="40"/>
      <c r="ABM144" s="40"/>
      <c r="ABN144" s="40"/>
      <c r="ABO144" s="40"/>
      <c r="ABP144" s="40"/>
      <c r="ABQ144" s="40"/>
      <c r="ABR144" s="40"/>
      <c r="ABS144" s="40"/>
      <c r="ABT144" s="40"/>
      <c r="ABU144" s="40"/>
      <c r="ABV144" s="40"/>
      <c r="ABW144" s="40"/>
      <c r="ABX144" s="40"/>
      <c r="ABY144" s="40"/>
      <c r="ABZ144" s="40"/>
      <c r="ACA144" s="40"/>
      <c r="ACB144" s="40"/>
      <c r="ACC144" s="40"/>
      <c r="ACD144" s="40"/>
      <c r="ACE144" s="40"/>
      <c r="ACF144" s="40"/>
      <c r="ACG144" s="40"/>
      <c r="ACH144" s="40"/>
      <c r="ACI144" s="40"/>
      <c r="ACJ144" s="40"/>
      <c r="ACK144" s="40"/>
      <c r="ACL144" s="40"/>
      <c r="ACM144" s="40"/>
      <c r="ACN144" s="40"/>
      <c r="ACO144" s="40"/>
      <c r="ACP144" s="40"/>
      <c r="ACQ144" s="40"/>
      <c r="ACR144" s="40"/>
      <c r="ACS144" s="40"/>
      <c r="ACT144" s="40"/>
      <c r="ACU144" s="40"/>
      <c r="ACV144" s="40"/>
      <c r="ACW144" s="40"/>
      <c r="ACX144" s="40"/>
      <c r="ACY144" s="40"/>
      <c r="ACZ144" s="40"/>
      <c r="ADA144" s="40"/>
      <c r="ADB144" s="40"/>
      <c r="ADC144" s="40"/>
      <c r="ADD144" s="40"/>
      <c r="ADE144" s="40"/>
      <c r="ADF144" s="40"/>
      <c r="ADG144" s="40"/>
      <c r="ADH144" s="40"/>
      <c r="ADI144" s="40"/>
      <c r="ADJ144" s="40"/>
      <c r="ADK144" s="40"/>
      <c r="ADL144" s="40"/>
      <c r="ADM144" s="40"/>
      <c r="ADN144" s="40"/>
      <c r="ADO144" s="40"/>
      <c r="ADP144" s="40"/>
      <c r="ADQ144" s="40"/>
      <c r="ADR144" s="40"/>
      <c r="ADS144" s="40"/>
      <c r="ADT144" s="40"/>
      <c r="ADU144" s="40"/>
      <c r="ADV144" s="40"/>
      <c r="ADW144" s="40"/>
      <c r="ADX144" s="40"/>
      <c r="ADY144" s="40"/>
      <c r="ADZ144" s="40"/>
      <c r="AEA144" s="40"/>
      <c r="AEB144" s="40"/>
      <c r="AEC144" s="40"/>
      <c r="AED144" s="40"/>
      <c r="AEE144" s="40"/>
      <c r="AEF144" s="40"/>
      <c r="AEG144" s="40"/>
      <c r="AEH144" s="40"/>
      <c r="AEI144" s="40"/>
      <c r="AEJ144" s="40"/>
      <c r="AEK144" s="40"/>
      <c r="AEL144" s="40"/>
      <c r="AEM144" s="40"/>
      <c r="AEN144" s="40"/>
      <c r="AEO144" s="40"/>
      <c r="AEP144" s="40"/>
      <c r="AEQ144" s="40"/>
      <c r="AER144" s="40"/>
      <c r="AES144" s="40"/>
      <c r="AET144" s="40"/>
      <c r="AEU144" s="40"/>
      <c r="AEV144" s="40"/>
      <c r="AEW144" s="40"/>
      <c r="AEX144" s="40"/>
      <c r="AEY144" s="40"/>
      <c r="AEZ144" s="40"/>
      <c r="AFA144" s="40"/>
      <c r="AFB144" s="40"/>
      <c r="AFC144" s="40"/>
      <c r="AFD144" s="40"/>
      <c r="AFE144" s="40"/>
      <c r="AFF144" s="40"/>
      <c r="AFG144" s="40"/>
      <c r="AFH144" s="40"/>
      <c r="AFI144" s="40"/>
      <c r="AFJ144" s="40"/>
      <c r="AFK144" s="40"/>
      <c r="AFL144" s="40"/>
      <c r="AFM144" s="40"/>
      <c r="AFN144" s="40"/>
      <c r="AFO144" s="40"/>
      <c r="AFP144" s="40"/>
      <c r="AFQ144" s="40"/>
      <c r="AFR144" s="40"/>
      <c r="AFS144" s="40"/>
      <c r="AFT144" s="40"/>
      <c r="AFU144" s="40"/>
      <c r="AFV144" s="40"/>
      <c r="AFW144" s="40"/>
      <c r="AFX144" s="40"/>
      <c r="AFY144" s="40"/>
      <c r="AFZ144" s="40"/>
      <c r="AGA144" s="40"/>
      <c r="AGB144" s="40"/>
      <c r="AGC144" s="40"/>
      <c r="AGD144" s="40"/>
      <c r="AGE144" s="40"/>
      <c r="AGF144" s="40"/>
      <c r="AGG144" s="40"/>
      <c r="AGH144" s="40"/>
      <c r="AGI144" s="40"/>
      <c r="AGJ144" s="40"/>
      <c r="AGK144" s="40"/>
      <c r="AGL144" s="40"/>
      <c r="AGM144" s="40"/>
      <c r="AGN144" s="40"/>
      <c r="AGO144" s="40"/>
      <c r="AGP144" s="40"/>
      <c r="AGQ144" s="40"/>
      <c r="AGR144" s="40"/>
      <c r="AGS144" s="40"/>
      <c r="AGT144" s="40"/>
      <c r="AGU144" s="40"/>
      <c r="AGV144" s="40"/>
      <c r="AGW144" s="40"/>
      <c r="AGX144" s="40"/>
      <c r="AGY144" s="40"/>
      <c r="AGZ144" s="40"/>
      <c r="AHA144" s="40"/>
      <c r="AHB144" s="40"/>
      <c r="AHC144" s="40"/>
      <c r="AHD144" s="40"/>
      <c r="AHE144" s="40"/>
      <c r="AHF144" s="40"/>
      <c r="AHG144" s="40"/>
      <c r="AHH144" s="40"/>
      <c r="AHI144" s="40"/>
      <c r="AHJ144" s="40"/>
      <c r="AHK144" s="40"/>
      <c r="AHL144" s="40"/>
      <c r="AHM144" s="40"/>
      <c r="AHN144" s="40"/>
      <c r="AHO144" s="40"/>
      <c r="AHP144" s="40"/>
      <c r="AHQ144" s="40"/>
      <c r="AHR144" s="40"/>
      <c r="AHS144" s="40"/>
      <c r="AHT144" s="40"/>
      <c r="AHU144" s="40"/>
      <c r="AHV144" s="40"/>
      <c r="AHW144" s="40"/>
      <c r="AHX144" s="40"/>
      <c r="AHY144" s="40"/>
      <c r="AHZ144" s="40"/>
      <c r="AIA144" s="40"/>
      <c r="AIB144" s="40"/>
      <c r="AIC144" s="40"/>
      <c r="AID144" s="40"/>
      <c r="AIE144" s="40"/>
      <c r="AIF144" s="40"/>
      <c r="AIG144" s="40"/>
      <c r="AIH144" s="40"/>
      <c r="AII144" s="40"/>
      <c r="AIJ144" s="40"/>
      <c r="AIK144" s="40"/>
      <c r="AIL144" s="40"/>
      <c r="AIM144" s="40"/>
      <c r="AIN144" s="40"/>
      <c r="AIO144" s="40"/>
      <c r="AIP144" s="40"/>
      <c r="AIQ144" s="40"/>
      <c r="AIR144" s="40"/>
      <c r="AIS144" s="40"/>
      <c r="AIT144" s="40"/>
      <c r="AIU144" s="40"/>
      <c r="AIV144" s="40"/>
      <c r="AIW144" s="40"/>
      <c r="AIX144" s="40"/>
      <c r="AIY144" s="40"/>
      <c r="AIZ144" s="40"/>
      <c r="AJA144" s="40"/>
      <c r="AJB144" s="40"/>
      <c r="AJC144" s="40"/>
      <c r="AJD144" s="40"/>
      <c r="AJE144" s="40"/>
      <c r="AJF144" s="40"/>
      <c r="AJG144" s="40"/>
      <c r="AJH144" s="40"/>
      <c r="AJI144" s="40"/>
      <c r="AJJ144" s="40"/>
      <c r="AJK144" s="40"/>
      <c r="AJL144" s="40"/>
      <c r="AJM144" s="40"/>
      <c r="AJN144" s="40"/>
      <c r="AJO144" s="40"/>
      <c r="AJP144" s="40"/>
      <c r="AJQ144" s="40"/>
      <c r="AJR144" s="40"/>
      <c r="AJS144" s="40"/>
      <c r="AJT144" s="40"/>
      <c r="AJU144" s="40"/>
      <c r="AJV144" s="40"/>
      <c r="AJW144" s="40"/>
      <c r="AJX144" s="40"/>
      <c r="AJY144" s="40"/>
      <c r="AJZ144" s="40"/>
      <c r="AKA144" s="40"/>
      <c r="AKB144" s="40"/>
      <c r="AKC144" s="40"/>
      <c r="AKD144" s="40"/>
      <c r="AKE144" s="40"/>
      <c r="AKF144" s="40"/>
      <c r="AKG144" s="40"/>
      <c r="AKH144" s="40"/>
      <c r="AKI144" s="40"/>
      <c r="AKJ144" s="40"/>
      <c r="AKK144" s="40"/>
      <c r="AKL144" s="40"/>
      <c r="AKM144" s="40"/>
      <c r="AKN144" s="40"/>
      <c r="AKO144" s="40"/>
      <c r="AKP144" s="40"/>
      <c r="AKQ144" s="40"/>
      <c r="AKR144" s="40"/>
      <c r="AKS144" s="40"/>
      <c r="AKT144" s="40"/>
      <c r="AKU144" s="40"/>
      <c r="AKV144" s="40"/>
      <c r="AKW144" s="40"/>
      <c r="AKX144" s="40"/>
      <c r="AKY144" s="40"/>
      <c r="AKZ144" s="40"/>
      <c r="ALA144" s="40"/>
      <c r="ALB144" s="40"/>
      <c r="ALC144" s="40"/>
      <c r="ALD144" s="40"/>
      <c r="ALE144" s="40"/>
      <c r="ALF144" s="40"/>
      <c r="ALG144" s="40"/>
      <c r="ALH144" s="40"/>
      <c r="ALI144" s="40"/>
      <c r="ALJ144" s="40"/>
      <c r="ALK144" s="40"/>
      <c r="ALL144" s="40"/>
      <c r="ALM144" s="40"/>
      <c r="ALN144" s="40"/>
      <c r="ALO144" s="40"/>
      <c r="ALP144" s="40"/>
      <c r="ALQ144" s="40"/>
      <c r="ALR144" s="40"/>
      <c r="ALS144" s="40"/>
      <c r="ALT144" s="40"/>
      <c r="ALU144" s="40"/>
    </row>
    <row r="145" spans="1:1009" s="41" customFormat="1" ht="24" thickBot="1" x14ac:dyDescent="0.3">
      <c r="A145" s="221">
        <v>44174</v>
      </c>
      <c r="B145" s="224"/>
      <c r="C145" s="224"/>
      <c r="D145" s="224"/>
      <c r="E145" s="224"/>
      <c r="F145" s="224"/>
      <c r="G145" s="224"/>
      <c r="H145" s="225" t="str">
        <f>IF(OR(F145="",G145=""),"",IF(F145="1st",G145*D145,-G145))</f>
        <v/>
      </c>
      <c r="I145" s="19">
        <f t="shared" si="23"/>
        <v>-34.952499999999993</v>
      </c>
      <c r="J145" s="39"/>
      <c r="K145" s="50">
        <f t="shared" si="26"/>
        <v>-34.952500000000008</v>
      </c>
      <c r="L145" s="60">
        <f t="shared" si="22"/>
        <v>-28.302500000000013</v>
      </c>
      <c r="M145" s="60"/>
      <c r="N145" s="121" t="str">
        <f t="shared" si="24"/>
        <v/>
      </c>
      <c r="O145" s="9" t="str">
        <f t="shared" si="25"/>
        <v/>
      </c>
      <c r="P145" s="9" t="str">
        <f t="shared" si="27"/>
        <v/>
      </c>
      <c r="Q145" s="122" t="str">
        <f t="shared" si="28"/>
        <v/>
      </c>
      <c r="R145" s="8"/>
      <c r="S145" s="9"/>
      <c r="T145" s="9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  <c r="JP145" s="40"/>
      <c r="JQ145" s="40"/>
      <c r="JR145" s="40"/>
      <c r="JS145" s="40"/>
      <c r="JT145" s="40"/>
      <c r="JU145" s="40"/>
      <c r="JV145" s="40"/>
      <c r="JW145" s="40"/>
      <c r="JX145" s="40"/>
      <c r="JY145" s="40"/>
      <c r="JZ145" s="40"/>
      <c r="KA145" s="40"/>
      <c r="KB145" s="40"/>
      <c r="KC145" s="40"/>
      <c r="KD145" s="40"/>
      <c r="KE145" s="40"/>
      <c r="KF145" s="40"/>
      <c r="KG145" s="40"/>
      <c r="KH145" s="40"/>
      <c r="KI145" s="40"/>
      <c r="KJ145" s="40"/>
      <c r="KK145" s="40"/>
      <c r="KL145" s="40"/>
      <c r="KM145" s="40"/>
      <c r="KN145" s="40"/>
      <c r="KO145" s="40"/>
      <c r="KP145" s="40"/>
      <c r="KQ145" s="40"/>
      <c r="KR145" s="40"/>
      <c r="KS145" s="40"/>
      <c r="KT145" s="40"/>
      <c r="KU145" s="40"/>
      <c r="KV145" s="40"/>
      <c r="KW145" s="40"/>
      <c r="KX145" s="40"/>
      <c r="KY145" s="40"/>
      <c r="KZ145" s="40"/>
      <c r="LA145" s="40"/>
      <c r="LB145" s="40"/>
      <c r="LC145" s="40"/>
      <c r="LD145" s="40"/>
      <c r="LE145" s="40"/>
      <c r="LF145" s="40"/>
      <c r="LG145" s="40"/>
      <c r="LH145" s="40"/>
      <c r="LI145" s="40"/>
      <c r="LJ145" s="40"/>
      <c r="LK145" s="40"/>
      <c r="LL145" s="40"/>
      <c r="LM145" s="40"/>
      <c r="LN145" s="40"/>
      <c r="LO145" s="40"/>
      <c r="LP145" s="40"/>
      <c r="LQ145" s="40"/>
      <c r="LR145" s="40"/>
      <c r="LS145" s="40"/>
      <c r="LT145" s="40"/>
      <c r="LU145" s="40"/>
      <c r="LV145" s="40"/>
      <c r="LW145" s="40"/>
      <c r="LX145" s="40"/>
      <c r="LY145" s="40"/>
      <c r="LZ145" s="40"/>
      <c r="MA145" s="40"/>
      <c r="MB145" s="40"/>
      <c r="MC145" s="40"/>
      <c r="MD145" s="40"/>
      <c r="ME145" s="40"/>
      <c r="MF145" s="40"/>
      <c r="MG145" s="40"/>
      <c r="MH145" s="40"/>
      <c r="MI145" s="40"/>
      <c r="MJ145" s="40"/>
      <c r="MK145" s="40"/>
      <c r="ML145" s="40"/>
      <c r="MM145" s="40"/>
      <c r="MN145" s="40"/>
      <c r="MO145" s="40"/>
      <c r="MP145" s="40"/>
      <c r="MQ145" s="40"/>
      <c r="MR145" s="40"/>
      <c r="MS145" s="40"/>
      <c r="MT145" s="40"/>
      <c r="MU145" s="40"/>
      <c r="MV145" s="40"/>
      <c r="MW145" s="40"/>
      <c r="MX145" s="40"/>
      <c r="MY145" s="40"/>
      <c r="MZ145" s="40"/>
      <c r="NA145" s="40"/>
      <c r="NB145" s="40"/>
      <c r="NC145" s="40"/>
      <c r="ND145" s="40"/>
      <c r="NE145" s="40"/>
      <c r="NF145" s="40"/>
      <c r="NG145" s="40"/>
      <c r="NH145" s="40"/>
      <c r="NI145" s="40"/>
      <c r="NJ145" s="40"/>
      <c r="NK145" s="40"/>
      <c r="NL145" s="40"/>
      <c r="NM145" s="40"/>
      <c r="NN145" s="40"/>
      <c r="NO145" s="40"/>
      <c r="NP145" s="40"/>
      <c r="NQ145" s="40"/>
      <c r="NR145" s="40"/>
      <c r="NS145" s="40"/>
      <c r="NT145" s="40"/>
      <c r="NU145" s="40"/>
      <c r="NV145" s="40"/>
      <c r="NW145" s="40"/>
      <c r="NX145" s="40"/>
      <c r="NY145" s="40"/>
      <c r="NZ145" s="40"/>
      <c r="OA145" s="40"/>
      <c r="OB145" s="40"/>
      <c r="OC145" s="40"/>
      <c r="OD145" s="40"/>
      <c r="OE145" s="40"/>
      <c r="OF145" s="40"/>
      <c r="OG145" s="40"/>
      <c r="OH145" s="40"/>
      <c r="OI145" s="40"/>
      <c r="OJ145" s="40"/>
      <c r="OK145" s="40"/>
      <c r="OL145" s="40"/>
      <c r="OM145" s="40"/>
      <c r="ON145" s="40"/>
      <c r="OO145" s="40"/>
      <c r="OP145" s="40"/>
      <c r="OQ145" s="40"/>
      <c r="OR145" s="40"/>
      <c r="OS145" s="40"/>
      <c r="OT145" s="40"/>
      <c r="OU145" s="40"/>
      <c r="OV145" s="40"/>
      <c r="OW145" s="40"/>
      <c r="OX145" s="40"/>
      <c r="OY145" s="40"/>
      <c r="OZ145" s="40"/>
      <c r="PA145" s="40"/>
      <c r="PB145" s="40"/>
      <c r="PC145" s="40"/>
      <c r="PD145" s="40"/>
      <c r="PE145" s="40"/>
      <c r="PF145" s="40"/>
      <c r="PG145" s="40"/>
      <c r="PH145" s="40"/>
      <c r="PI145" s="40"/>
      <c r="PJ145" s="40"/>
      <c r="PK145" s="40"/>
      <c r="PL145" s="40"/>
      <c r="PM145" s="40"/>
      <c r="PN145" s="40"/>
      <c r="PO145" s="40"/>
      <c r="PP145" s="40"/>
      <c r="PQ145" s="40"/>
      <c r="PR145" s="40"/>
      <c r="PS145" s="40"/>
      <c r="PT145" s="40"/>
      <c r="PU145" s="40"/>
      <c r="PV145" s="40"/>
      <c r="PW145" s="40"/>
      <c r="PX145" s="40"/>
      <c r="PY145" s="40"/>
      <c r="PZ145" s="40"/>
      <c r="QA145" s="40"/>
      <c r="QB145" s="40"/>
      <c r="QC145" s="40"/>
      <c r="QD145" s="40"/>
      <c r="QE145" s="40"/>
      <c r="QF145" s="40"/>
      <c r="QG145" s="40"/>
      <c r="QH145" s="40"/>
      <c r="QI145" s="40"/>
      <c r="QJ145" s="40"/>
      <c r="QK145" s="40"/>
      <c r="QL145" s="40"/>
      <c r="QM145" s="40"/>
      <c r="QN145" s="40"/>
      <c r="QO145" s="40"/>
      <c r="QP145" s="40"/>
      <c r="QQ145" s="40"/>
      <c r="QR145" s="40"/>
      <c r="QS145" s="40"/>
      <c r="QT145" s="40"/>
      <c r="QU145" s="40"/>
      <c r="QV145" s="40"/>
      <c r="QW145" s="40"/>
      <c r="QX145" s="40"/>
      <c r="QY145" s="40"/>
      <c r="QZ145" s="40"/>
      <c r="RA145" s="40"/>
      <c r="RB145" s="40"/>
      <c r="RC145" s="40"/>
      <c r="RD145" s="40"/>
      <c r="RE145" s="40"/>
      <c r="RF145" s="40"/>
      <c r="RG145" s="40"/>
      <c r="RH145" s="40"/>
      <c r="RI145" s="40"/>
      <c r="RJ145" s="40"/>
      <c r="RK145" s="40"/>
      <c r="RL145" s="40"/>
      <c r="RM145" s="40"/>
      <c r="RN145" s="40"/>
      <c r="RO145" s="40"/>
      <c r="RP145" s="40"/>
      <c r="RQ145" s="40"/>
      <c r="RR145" s="40"/>
      <c r="RS145" s="40"/>
      <c r="RT145" s="40"/>
      <c r="RU145" s="40"/>
      <c r="RV145" s="40"/>
      <c r="RW145" s="40"/>
      <c r="RX145" s="40"/>
      <c r="RY145" s="40"/>
      <c r="RZ145" s="40"/>
      <c r="SA145" s="40"/>
      <c r="SB145" s="40"/>
      <c r="SC145" s="40"/>
      <c r="SD145" s="40"/>
      <c r="SE145" s="40"/>
      <c r="SF145" s="40"/>
      <c r="SG145" s="40"/>
      <c r="SH145" s="40"/>
      <c r="SI145" s="40"/>
      <c r="SJ145" s="40"/>
      <c r="SK145" s="40"/>
      <c r="SL145" s="40"/>
      <c r="SM145" s="40"/>
      <c r="SN145" s="40"/>
      <c r="SO145" s="40"/>
      <c r="SP145" s="40"/>
      <c r="SQ145" s="40"/>
      <c r="SR145" s="40"/>
      <c r="SS145" s="40"/>
      <c r="ST145" s="40"/>
      <c r="SU145" s="40"/>
      <c r="SV145" s="40"/>
      <c r="SW145" s="40"/>
      <c r="SX145" s="40"/>
      <c r="SY145" s="40"/>
      <c r="SZ145" s="40"/>
      <c r="TA145" s="40"/>
      <c r="TB145" s="40"/>
      <c r="TC145" s="40"/>
      <c r="TD145" s="40"/>
      <c r="TE145" s="40"/>
      <c r="TF145" s="40"/>
      <c r="TG145" s="40"/>
      <c r="TH145" s="40"/>
      <c r="TI145" s="40"/>
      <c r="TJ145" s="40"/>
      <c r="TK145" s="40"/>
      <c r="TL145" s="40"/>
      <c r="TM145" s="40"/>
      <c r="TN145" s="40"/>
      <c r="TO145" s="40"/>
      <c r="TP145" s="40"/>
      <c r="TQ145" s="40"/>
      <c r="TR145" s="40"/>
      <c r="TS145" s="40"/>
      <c r="TT145" s="40"/>
      <c r="TU145" s="40"/>
      <c r="TV145" s="40"/>
      <c r="TW145" s="40"/>
      <c r="TX145" s="40"/>
      <c r="TY145" s="40"/>
      <c r="TZ145" s="40"/>
      <c r="UA145" s="40"/>
      <c r="UB145" s="40"/>
      <c r="UC145" s="40"/>
      <c r="UD145" s="40"/>
      <c r="UE145" s="40"/>
      <c r="UF145" s="40"/>
      <c r="UG145" s="40"/>
      <c r="UH145" s="40"/>
      <c r="UI145" s="40"/>
      <c r="UJ145" s="40"/>
      <c r="UK145" s="40"/>
      <c r="UL145" s="40"/>
      <c r="UM145" s="40"/>
      <c r="UN145" s="40"/>
      <c r="UO145" s="40"/>
      <c r="UP145" s="40"/>
      <c r="UQ145" s="40"/>
      <c r="UR145" s="40"/>
      <c r="US145" s="40"/>
      <c r="UT145" s="40"/>
      <c r="UU145" s="40"/>
      <c r="UV145" s="40"/>
      <c r="UW145" s="40"/>
      <c r="UX145" s="40"/>
      <c r="UY145" s="40"/>
      <c r="UZ145" s="40"/>
      <c r="VA145" s="40"/>
      <c r="VB145" s="40"/>
      <c r="VC145" s="40"/>
      <c r="VD145" s="40"/>
      <c r="VE145" s="40"/>
      <c r="VF145" s="40"/>
      <c r="VG145" s="40"/>
      <c r="VH145" s="40"/>
      <c r="VI145" s="40"/>
      <c r="VJ145" s="40"/>
      <c r="VK145" s="40"/>
      <c r="VL145" s="40"/>
      <c r="VM145" s="40"/>
      <c r="VN145" s="40"/>
      <c r="VO145" s="40"/>
      <c r="VP145" s="40"/>
      <c r="VQ145" s="40"/>
      <c r="VR145" s="40"/>
      <c r="VS145" s="40"/>
      <c r="VT145" s="40"/>
      <c r="VU145" s="40"/>
      <c r="VV145" s="40"/>
      <c r="VW145" s="40"/>
      <c r="VX145" s="40"/>
      <c r="VY145" s="40"/>
      <c r="VZ145" s="40"/>
      <c r="WA145" s="40"/>
      <c r="WB145" s="40"/>
      <c r="WC145" s="40"/>
      <c r="WD145" s="40"/>
      <c r="WE145" s="40"/>
      <c r="WF145" s="40"/>
      <c r="WG145" s="40"/>
      <c r="WH145" s="40"/>
      <c r="WI145" s="40"/>
      <c r="WJ145" s="40"/>
      <c r="WK145" s="40"/>
      <c r="WL145" s="40"/>
      <c r="WM145" s="40"/>
      <c r="WN145" s="40"/>
      <c r="WO145" s="40"/>
      <c r="WP145" s="40"/>
      <c r="WQ145" s="40"/>
      <c r="WR145" s="40"/>
      <c r="WS145" s="40"/>
      <c r="WT145" s="40"/>
      <c r="WU145" s="40"/>
      <c r="WV145" s="40"/>
      <c r="WW145" s="40"/>
      <c r="WX145" s="40"/>
      <c r="WY145" s="40"/>
      <c r="WZ145" s="40"/>
      <c r="XA145" s="40"/>
      <c r="XB145" s="40"/>
      <c r="XC145" s="40"/>
      <c r="XD145" s="40"/>
      <c r="XE145" s="40"/>
      <c r="XF145" s="40"/>
      <c r="XG145" s="40"/>
      <c r="XH145" s="40"/>
      <c r="XI145" s="40"/>
      <c r="XJ145" s="40"/>
      <c r="XK145" s="40"/>
      <c r="XL145" s="40"/>
      <c r="XM145" s="40"/>
      <c r="XN145" s="40"/>
      <c r="XO145" s="40"/>
      <c r="XP145" s="40"/>
      <c r="XQ145" s="40"/>
      <c r="XR145" s="40"/>
      <c r="XS145" s="40"/>
      <c r="XT145" s="40"/>
      <c r="XU145" s="40"/>
      <c r="XV145" s="40"/>
      <c r="XW145" s="40"/>
      <c r="XX145" s="40"/>
      <c r="XY145" s="40"/>
      <c r="XZ145" s="40"/>
      <c r="YA145" s="40"/>
      <c r="YB145" s="40"/>
      <c r="YC145" s="40"/>
      <c r="YD145" s="40"/>
      <c r="YE145" s="40"/>
      <c r="YF145" s="40"/>
      <c r="YG145" s="40"/>
      <c r="YH145" s="40"/>
      <c r="YI145" s="40"/>
      <c r="YJ145" s="40"/>
      <c r="YK145" s="40"/>
      <c r="YL145" s="40"/>
      <c r="YM145" s="40"/>
      <c r="YN145" s="40"/>
      <c r="YO145" s="40"/>
      <c r="YP145" s="40"/>
      <c r="YQ145" s="40"/>
      <c r="YR145" s="40"/>
      <c r="YS145" s="40"/>
      <c r="YT145" s="40"/>
      <c r="YU145" s="40"/>
      <c r="YV145" s="40"/>
      <c r="YW145" s="40"/>
      <c r="YX145" s="40"/>
      <c r="YY145" s="40"/>
      <c r="YZ145" s="40"/>
      <c r="ZA145" s="40"/>
      <c r="ZB145" s="40"/>
      <c r="ZC145" s="40"/>
      <c r="ZD145" s="40"/>
      <c r="ZE145" s="40"/>
      <c r="ZF145" s="40"/>
      <c r="ZG145" s="40"/>
      <c r="ZH145" s="40"/>
      <c r="ZI145" s="40"/>
      <c r="ZJ145" s="40"/>
      <c r="ZK145" s="40"/>
      <c r="ZL145" s="40"/>
      <c r="ZM145" s="40"/>
      <c r="ZN145" s="40"/>
      <c r="ZO145" s="40"/>
      <c r="ZP145" s="40"/>
      <c r="ZQ145" s="40"/>
      <c r="ZR145" s="40"/>
      <c r="ZS145" s="40"/>
      <c r="ZT145" s="40"/>
      <c r="ZU145" s="40"/>
      <c r="ZV145" s="40"/>
      <c r="ZW145" s="40"/>
      <c r="ZX145" s="40"/>
      <c r="ZY145" s="40"/>
      <c r="ZZ145" s="40"/>
      <c r="AAA145" s="40"/>
      <c r="AAB145" s="40"/>
      <c r="AAC145" s="40"/>
      <c r="AAD145" s="40"/>
      <c r="AAE145" s="40"/>
      <c r="AAF145" s="40"/>
      <c r="AAG145" s="40"/>
      <c r="AAH145" s="40"/>
      <c r="AAI145" s="40"/>
      <c r="AAJ145" s="40"/>
      <c r="AAK145" s="40"/>
      <c r="AAL145" s="40"/>
      <c r="AAM145" s="40"/>
      <c r="AAN145" s="40"/>
      <c r="AAO145" s="40"/>
      <c r="AAP145" s="40"/>
      <c r="AAQ145" s="40"/>
      <c r="AAR145" s="40"/>
      <c r="AAS145" s="40"/>
      <c r="AAT145" s="40"/>
      <c r="AAU145" s="40"/>
      <c r="AAV145" s="40"/>
      <c r="AAW145" s="40"/>
      <c r="AAX145" s="40"/>
      <c r="AAY145" s="40"/>
      <c r="AAZ145" s="40"/>
      <c r="ABA145" s="40"/>
      <c r="ABB145" s="40"/>
      <c r="ABC145" s="40"/>
      <c r="ABD145" s="40"/>
      <c r="ABE145" s="40"/>
      <c r="ABF145" s="40"/>
      <c r="ABG145" s="40"/>
      <c r="ABH145" s="40"/>
      <c r="ABI145" s="40"/>
      <c r="ABJ145" s="40"/>
      <c r="ABK145" s="40"/>
      <c r="ABL145" s="40"/>
      <c r="ABM145" s="40"/>
      <c r="ABN145" s="40"/>
      <c r="ABO145" s="40"/>
      <c r="ABP145" s="40"/>
      <c r="ABQ145" s="40"/>
      <c r="ABR145" s="40"/>
      <c r="ABS145" s="40"/>
      <c r="ABT145" s="40"/>
      <c r="ABU145" s="40"/>
      <c r="ABV145" s="40"/>
      <c r="ABW145" s="40"/>
      <c r="ABX145" s="40"/>
      <c r="ABY145" s="40"/>
      <c r="ABZ145" s="40"/>
      <c r="ACA145" s="40"/>
      <c r="ACB145" s="40"/>
      <c r="ACC145" s="40"/>
      <c r="ACD145" s="40"/>
      <c r="ACE145" s="40"/>
      <c r="ACF145" s="40"/>
      <c r="ACG145" s="40"/>
      <c r="ACH145" s="40"/>
      <c r="ACI145" s="40"/>
      <c r="ACJ145" s="40"/>
      <c r="ACK145" s="40"/>
      <c r="ACL145" s="40"/>
      <c r="ACM145" s="40"/>
      <c r="ACN145" s="40"/>
      <c r="ACO145" s="40"/>
      <c r="ACP145" s="40"/>
      <c r="ACQ145" s="40"/>
      <c r="ACR145" s="40"/>
      <c r="ACS145" s="40"/>
      <c r="ACT145" s="40"/>
      <c r="ACU145" s="40"/>
      <c r="ACV145" s="40"/>
      <c r="ACW145" s="40"/>
      <c r="ACX145" s="40"/>
      <c r="ACY145" s="40"/>
      <c r="ACZ145" s="40"/>
      <c r="ADA145" s="40"/>
      <c r="ADB145" s="40"/>
      <c r="ADC145" s="40"/>
      <c r="ADD145" s="40"/>
      <c r="ADE145" s="40"/>
      <c r="ADF145" s="40"/>
      <c r="ADG145" s="40"/>
      <c r="ADH145" s="40"/>
      <c r="ADI145" s="40"/>
      <c r="ADJ145" s="40"/>
      <c r="ADK145" s="40"/>
      <c r="ADL145" s="40"/>
      <c r="ADM145" s="40"/>
      <c r="ADN145" s="40"/>
      <c r="ADO145" s="40"/>
      <c r="ADP145" s="40"/>
      <c r="ADQ145" s="40"/>
      <c r="ADR145" s="40"/>
      <c r="ADS145" s="40"/>
      <c r="ADT145" s="40"/>
      <c r="ADU145" s="40"/>
      <c r="ADV145" s="40"/>
      <c r="ADW145" s="40"/>
      <c r="ADX145" s="40"/>
      <c r="ADY145" s="40"/>
      <c r="ADZ145" s="40"/>
      <c r="AEA145" s="40"/>
      <c r="AEB145" s="40"/>
      <c r="AEC145" s="40"/>
      <c r="AED145" s="40"/>
      <c r="AEE145" s="40"/>
      <c r="AEF145" s="40"/>
      <c r="AEG145" s="40"/>
      <c r="AEH145" s="40"/>
      <c r="AEI145" s="40"/>
      <c r="AEJ145" s="40"/>
      <c r="AEK145" s="40"/>
      <c r="AEL145" s="40"/>
      <c r="AEM145" s="40"/>
      <c r="AEN145" s="40"/>
      <c r="AEO145" s="40"/>
      <c r="AEP145" s="40"/>
      <c r="AEQ145" s="40"/>
      <c r="AER145" s="40"/>
      <c r="AES145" s="40"/>
      <c r="AET145" s="40"/>
      <c r="AEU145" s="40"/>
      <c r="AEV145" s="40"/>
      <c r="AEW145" s="40"/>
      <c r="AEX145" s="40"/>
      <c r="AEY145" s="40"/>
      <c r="AEZ145" s="40"/>
      <c r="AFA145" s="40"/>
      <c r="AFB145" s="40"/>
      <c r="AFC145" s="40"/>
      <c r="AFD145" s="40"/>
      <c r="AFE145" s="40"/>
      <c r="AFF145" s="40"/>
      <c r="AFG145" s="40"/>
      <c r="AFH145" s="40"/>
      <c r="AFI145" s="40"/>
      <c r="AFJ145" s="40"/>
      <c r="AFK145" s="40"/>
      <c r="AFL145" s="40"/>
      <c r="AFM145" s="40"/>
      <c r="AFN145" s="40"/>
      <c r="AFO145" s="40"/>
      <c r="AFP145" s="40"/>
      <c r="AFQ145" s="40"/>
      <c r="AFR145" s="40"/>
      <c r="AFS145" s="40"/>
      <c r="AFT145" s="40"/>
      <c r="AFU145" s="40"/>
      <c r="AFV145" s="40"/>
      <c r="AFW145" s="40"/>
      <c r="AFX145" s="40"/>
      <c r="AFY145" s="40"/>
      <c r="AFZ145" s="40"/>
      <c r="AGA145" s="40"/>
      <c r="AGB145" s="40"/>
      <c r="AGC145" s="40"/>
      <c r="AGD145" s="40"/>
      <c r="AGE145" s="40"/>
      <c r="AGF145" s="40"/>
      <c r="AGG145" s="40"/>
      <c r="AGH145" s="40"/>
      <c r="AGI145" s="40"/>
      <c r="AGJ145" s="40"/>
      <c r="AGK145" s="40"/>
      <c r="AGL145" s="40"/>
      <c r="AGM145" s="40"/>
      <c r="AGN145" s="40"/>
      <c r="AGO145" s="40"/>
      <c r="AGP145" s="40"/>
      <c r="AGQ145" s="40"/>
      <c r="AGR145" s="40"/>
      <c r="AGS145" s="40"/>
      <c r="AGT145" s="40"/>
      <c r="AGU145" s="40"/>
      <c r="AGV145" s="40"/>
      <c r="AGW145" s="40"/>
      <c r="AGX145" s="40"/>
      <c r="AGY145" s="40"/>
      <c r="AGZ145" s="40"/>
      <c r="AHA145" s="40"/>
      <c r="AHB145" s="40"/>
      <c r="AHC145" s="40"/>
      <c r="AHD145" s="40"/>
      <c r="AHE145" s="40"/>
      <c r="AHF145" s="40"/>
      <c r="AHG145" s="40"/>
      <c r="AHH145" s="40"/>
      <c r="AHI145" s="40"/>
      <c r="AHJ145" s="40"/>
      <c r="AHK145" s="40"/>
      <c r="AHL145" s="40"/>
      <c r="AHM145" s="40"/>
      <c r="AHN145" s="40"/>
      <c r="AHO145" s="40"/>
      <c r="AHP145" s="40"/>
      <c r="AHQ145" s="40"/>
      <c r="AHR145" s="40"/>
      <c r="AHS145" s="40"/>
      <c r="AHT145" s="40"/>
      <c r="AHU145" s="40"/>
      <c r="AHV145" s="40"/>
      <c r="AHW145" s="40"/>
      <c r="AHX145" s="40"/>
      <c r="AHY145" s="40"/>
      <c r="AHZ145" s="40"/>
      <c r="AIA145" s="40"/>
      <c r="AIB145" s="40"/>
      <c r="AIC145" s="40"/>
      <c r="AID145" s="40"/>
      <c r="AIE145" s="40"/>
      <c r="AIF145" s="40"/>
      <c r="AIG145" s="40"/>
      <c r="AIH145" s="40"/>
      <c r="AII145" s="40"/>
      <c r="AIJ145" s="40"/>
      <c r="AIK145" s="40"/>
      <c r="AIL145" s="40"/>
      <c r="AIM145" s="40"/>
      <c r="AIN145" s="40"/>
      <c r="AIO145" s="40"/>
      <c r="AIP145" s="40"/>
      <c r="AIQ145" s="40"/>
      <c r="AIR145" s="40"/>
      <c r="AIS145" s="40"/>
      <c r="AIT145" s="40"/>
      <c r="AIU145" s="40"/>
      <c r="AIV145" s="40"/>
      <c r="AIW145" s="40"/>
      <c r="AIX145" s="40"/>
      <c r="AIY145" s="40"/>
      <c r="AIZ145" s="40"/>
      <c r="AJA145" s="40"/>
      <c r="AJB145" s="40"/>
      <c r="AJC145" s="40"/>
      <c r="AJD145" s="40"/>
      <c r="AJE145" s="40"/>
      <c r="AJF145" s="40"/>
      <c r="AJG145" s="40"/>
      <c r="AJH145" s="40"/>
      <c r="AJI145" s="40"/>
      <c r="AJJ145" s="40"/>
      <c r="AJK145" s="40"/>
      <c r="AJL145" s="40"/>
      <c r="AJM145" s="40"/>
      <c r="AJN145" s="40"/>
      <c r="AJO145" s="40"/>
      <c r="AJP145" s="40"/>
      <c r="AJQ145" s="40"/>
      <c r="AJR145" s="40"/>
      <c r="AJS145" s="40"/>
      <c r="AJT145" s="40"/>
      <c r="AJU145" s="40"/>
      <c r="AJV145" s="40"/>
      <c r="AJW145" s="40"/>
      <c r="AJX145" s="40"/>
      <c r="AJY145" s="40"/>
      <c r="AJZ145" s="40"/>
      <c r="AKA145" s="40"/>
      <c r="AKB145" s="40"/>
      <c r="AKC145" s="40"/>
      <c r="AKD145" s="40"/>
      <c r="AKE145" s="40"/>
      <c r="AKF145" s="40"/>
      <c r="AKG145" s="40"/>
      <c r="AKH145" s="40"/>
      <c r="AKI145" s="40"/>
      <c r="AKJ145" s="40"/>
      <c r="AKK145" s="40"/>
      <c r="AKL145" s="40"/>
      <c r="AKM145" s="40"/>
      <c r="AKN145" s="40"/>
      <c r="AKO145" s="40"/>
      <c r="AKP145" s="40"/>
      <c r="AKQ145" s="40"/>
      <c r="AKR145" s="40"/>
      <c r="AKS145" s="40"/>
      <c r="AKT145" s="40"/>
      <c r="AKU145" s="40"/>
      <c r="AKV145" s="40"/>
      <c r="AKW145" s="40"/>
      <c r="AKX145" s="40"/>
      <c r="AKY145" s="40"/>
      <c r="AKZ145" s="40"/>
      <c r="ALA145" s="40"/>
      <c r="ALB145" s="40"/>
      <c r="ALC145" s="40"/>
      <c r="ALD145" s="40"/>
      <c r="ALE145" s="40"/>
      <c r="ALF145" s="40"/>
      <c r="ALG145" s="40"/>
      <c r="ALH145" s="40"/>
      <c r="ALI145" s="40"/>
      <c r="ALJ145" s="40"/>
      <c r="ALK145" s="40"/>
      <c r="ALL145" s="40"/>
      <c r="ALM145" s="40"/>
      <c r="ALN145" s="40"/>
      <c r="ALO145" s="40"/>
      <c r="ALP145" s="40"/>
      <c r="ALQ145" s="40"/>
      <c r="ALR145" s="40"/>
      <c r="ALS145" s="40"/>
      <c r="ALT145" s="40"/>
      <c r="ALU145" s="40"/>
    </row>
    <row r="146" spans="1:1009" s="41" customFormat="1" ht="19.5" thickBot="1" x14ac:dyDescent="0.35">
      <c r="A146" s="10" t="s">
        <v>170</v>
      </c>
      <c r="B146" s="11" t="s">
        <v>127</v>
      </c>
      <c r="C146" s="12">
        <v>5</v>
      </c>
      <c r="D146" s="13">
        <v>1.54</v>
      </c>
      <c r="E146" s="14">
        <v>1.2</v>
      </c>
      <c r="F146" s="46" t="s">
        <v>171</v>
      </c>
      <c r="G146" s="15">
        <v>3</v>
      </c>
      <c r="H146" s="16">
        <f>IF(OR(F146="",G146=""),"",IF(F146="1st",G146*D146-G146,-G146))</f>
        <v>-3</v>
      </c>
      <c r="I146" s="19">
        <f t="shared" si="23"/>
        <v>-37.952499999999993</v>
      </c>
      <c r="J146" s="42">
        <f>SUM(H146)</f>
        <v>-3</v>
      </c>
      <c r="K146" s="50">
        <f t="shared" si="26"/>
        <v>-37.952500000000008</v>
      </c>
      <c r="L146" s="60">
        <f t="shared" si="22"/>
        <v>-28.302500000000013</v>
      </c>
      <c r="M146" s="60"/>
      <c r="N146" s="121">
        <f t="shared" si="24"/>
        <v>1.54</v>
      </c>
      <c r="O146" s="9">
        <f t="shared" si="25"/>
        <v>-1</v>
      </c>
      <c r="P146" s="9">
        <f t="shared" si="27"/>
        <v>-1</v>
      </c>
      <c r="Q146" s="122">
        <f t="shared" si="28"/>
        <v>-1</v>
      </c>
      <c r="R146" s="8"/>
      <c r="S146" s="9"/>
      <c r="T146" s="9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  <c r="JP146" s="40"/>
      <c r="JQ146" s="40"/>
      <c r="JR146" s="40"/>
      <c r="JS146" s="40"/>
      <c r="JT146" s="40"/>
      <c r="JU146" s="40"/>
      <c r="JV146" s="40"/>
      <c r="JW146" s="40"/>
      <c r="JX146" s="40"/>
      <c r="JY146" s="40"/>
      <c r="JZ146" s="40"/>
      <c r="KA146" s="40"/>
      <c r="KB146" s="40"/>
      <c r="KC146" s="40"/>
      <c r="KD146" s="40"/>
      <c r="KE146" s="40"/>
      <c r="KF146" s="40"/>
      <c r="KG146" s="40"/>
      <c r="KH146" s="40"/>
      <c r="KI146" s="40"/>
      <c r="KJ146" s="40"/>
      <c r="KK146" s="40"/>
      <c r="KL146" s="40"/>
      <c r="KM146" s="40"/>
      <c r="KN146" s="40"/>
      <c r="KO146" s="40"/>
      <c r="KP146" s="40"/>
      <c r="KQ146" s="40"/>
      <c r="KR146" s="40"/>
      <c r="KS146" s="40"/>
      <c r="KT146" s="40"/>
      <c r="KU146" s="40"/>
      <c r="KV146" s="40"/>
      <c r="KW146" s="40"/>
      <c r="KX146" s="40"/>
      <c r="KY146" s="40"/>
      <c r="KZ146" s="40"/>
      <c r="LA146" s="40"/>
      <c r="LB146" s="40"/>
      <c r="LC146" s="40"/>
      <c r="LD146" s="40"/>
      <c r="LE146" s="40"/>
      <c r="LF146" s="40"/>
      <c r="LG146" s="40"/>
      <c r="LH146" s="40"/>
      <c r="LI146" s="40"/>
      <c r="LJ146" s="40"/>
      <c r="LK146" s="40"/>
      <c r="LL146" s="40"/>
      <c r="LM146" s="40"/>
      <c r="LN146" s="40"/>
      <c r="LO146" s="40"/>
      <c r="LP146" s="40"/>
      <c r="LQ146" s="40"/>
      <c r="LR146" s="40"/>
      <c r="LS146" s="40"/>
      <c r="LT146" s="40"/>
      <c r="LU146" s="40"/>
      <c r="LV146" s="40"/>
      <c r="LW146" s="40"/>
      <c r="LX146" s="40"/>
      <c r="LY146" s="40"/>
      <c r="LZ146" s="40"/>
      <c r="MA146" s="40"/>
      <c r="MB146" s="40"/>
      <c r="MC146" s="40"/>
      <c r="MD146" s="40"/>
      <c r="ME146" s="40"/>
      <c r="MF146" s="40"/>
      <c r="MG146" s="40"/>
      <c r="MH146" s="40"/>
      <c r="MI146" s="40"/>
      <c r="MJ146" s="40"/>
      <c r="MK146" s="40"/>
      <c r="ML146" s="40"/>
      <c r="MM146" s="40"/>
      <c r="MN146" s="40"/>
      <c r="MO146" s="40"/>
      <c r="MP146" s="40"/>
      <c r="MQ146" s="40"/>
      <c r="MR146" s="40"/>
      <c r="MS146" s="40"/>
      <c r="MT146" s="40"/>
      <c r="MU146" s="40"/>
      <c r="MV146" s="40"/>
      <c r="MW146" s="40"/>
      <c r="MX146" s="40"/>
      <c r="MY146" s="40"/>
      <c r="MZ146" s="40"/>
      <c r="NA146" s="40"/>
      <c r="NB146" s="40"/>
      <c r="NC146" s="40"/>
      <c r="ND146" s="40"/>
      <c r="NE146" s="40"/>
      <c r="NF146" s="40"/>
      <c r="NG146" s="40"/>
      <c r="NH146" s="40"/>
      <c r="NI146" s="40"/>
      <c r="NJ146" s="40"/>
      <c r="NK146" s="40"/>
      <c r="NL146" s="40"/>
      <c r="NM146" s="40"/>
      <c r="NN146" s="40"/>
      <c r="NO146" s="40"/>
      <c r="NP146" s="40"/>
      <c r="NQ146" s="40"/>
      <c r="NR146" s="40"/>
      <c r="NS146" s="40"/>
      <c r="NT146" s="40"/>
      <c r="NU146" s="40"/>
      <c r="NV146" s="40"/>
      <c r="NW146" s="40"/>
      <c r="NX146" s="40"/>
      <c r="NY146" s="40"/>
      <c r="NZ146" s="40"/>
      <c r="OA146" s="40"/>
      <c r="OB146" s="40"/>
      <c r="OC146" s="40"/>
      <c r="OD146" s="40"/>
      <c r="OE146" s="40"/>
      <c r="OF146" s="40"/>
      <c r="OG146" s="40"/>
      <c r="OH146" s="40"/>
      <c r="OI146" s="40"/>
      <c r="OJ146" s="40"/>
      <c r="OK146" s="40"/>
      <c r="OL146" s="40"/>
      <c r="OM146" s="40"/>
      <c r="ON146" s="40"/>
      <c r="OO146" s="40"/>
      <c r="OP146" s="40"/>
      <c r="OQ146" s="40"/>
      <c r="OR146" s="40"/>
      <c r="OS146" s="40"/>
      <c r="OT146" s="40"/>
      <c r="OU146" s="40"/>
      <c r="OV146" s="40"/>
      <c r="OW146" s="40"/>
      <c r="OX146" s="40"/>
      <c r="OY146" s="40"/>
      <c r="OZ146" s="40"/>
      <c r="PA146" s="40"/>
      <c r="PB146" s="40"/>
      <c r="PC146" s="40"/>
      <c r="PD146" s="40"/>
      <c r="PE146" s="40"/>
      <c r="PF146" s="40"/>
      <c r="PG146" s="40"/>
      <c r="PH146" s="40"/>
      <c r="PI146" s="40"/>
      <c r="PJ146" s="40"/>
      <c r="PK146" s="40"/>
      <c r="PL146" s="40"/>
      <c r="PM146" s="40"/>
      <c r="PN146" s="40"/>
      <c r="PO146" s="40"/>
      <c r="PP146" s="40"/>
      <c r="PQ146" s="40"/>
      <c r="PR146" s="40"/>
      <c r="PS146" s="40"/>
      <c r="PT146" s="40"/>
      <c r="PU146" s="40"/>
      <c r="PV146" s="40"/>
      <c r="PW146" s="40"/>
      <c r="PX146" s="40"/>
      <c r="PY146" s="40"/>
      <c r="PZ146" s="40"/>
      <c r="QA146" s="40"/>
      <c r="QB146" s="40"/>
      <c r="QC146" s="40"/>
      <c r="QD146" s="40"/>
      <c r="QE146" s="40"/>
      <c r="QF146" s="40"/>
      <c r="QG146" s="40"/>
      <c r="QH146" s="40"/>
      <c r="QI146" s="40"/>
      <c r="QJ146" s="40"/>
      <c r="QK146" s="40"/>
      <c r="QL146" s="40"/>
      <c r="QM146" s="40"/>
      <c r="QN146" s="40"/>
      <c r="QO146" s="40"/>
      <c r="QP146" s="40"/>
      <c r="QQ146" s="40"/>
      <c r="QR146" s="40"/>
      <c r="QS146" s="40"/>
      <c r="QT146" s="40"/>
      <c r="QU146" s="40"/>
      <c r="QV146" s="40"/>
      <c r="QW146" s="40"/>
      <c r="QX146" s="40"/>
      <c r="QY146" s="40"/>
      <c r="QZ146" s="40"/>
      <c r="RA146" s="40"/>
      <c r="RB146" s="40"/>
      <c r="RC146" s="40"/>
      <c r="RD146" s="40"/>
      <c r="RE146" s="40"/>
      <c r="RF146" s="40"/>
      <c r="RG146" s="40"/>
      <c r="RH146" s="40"/>
      <c r="RI146" s="40"/>
      <c r="RJ146" s="40"/>
      <c r="RK146" s="40"/>
      <c r="RL146" s="40"/>
      <c r="RM146" s="40"/>
      <c r="RN146" s="40"/>
      <c r="RO146" s="40"/>
      <c r="RP146" s="40"/>
      <c r="RQ146" s="40"/>
      <c r="RR146" s="40"/>
      <c r="RS146" s="40"/>
      <c r="RT146" s="40"/>
      <c r="RU146" s="40"/>
      <c r="RV146" s="40"/>
      <c r="RW146" s="40"/>
      <c r="RX146" s="40"/>
      <c r="RY146" s="40"/>
      <c r="RZ146" s="40"/>
      <c r="SA146" s="40"/>
      <c r="SB146" s="40"/>
      <c r="SC146" s="40"/>
      <c r="SD146" s="40"/>
      <c r="SE146" s="40"/>
      <c r="SF146" s="40"/>
      <c r="SG146" s="40"/>
      <c r="SH146" s="40"/>
      <c r="SI146" s="40"/>
      <c r="SJ146" s="40"/>
      <c r="SK146" s="40"/>
      <c r="SL146" s="40"/>
      <c r="SM146" s="40"/>
      <c r="SN146" s="40"/>
      <c r="SO146" s="40"/>
      <c r="SP146" s="40"/>
      <c r="SQ146" s="40"/>
      <c r="SR146" s="40"/>
      <c r="SS146" s="40"/>
      <c r="ST146" s="40"/>
      <c r="SU146" s="40"/>
      <c r="SV146" s="40"/>
      <c r="SW146" s="40"/>
      <c r="SX146" s="40"/>
      <c r="SY146" s="40"/>
      <c r="SZ146" s="40"/>
      <c r="TA146" s="40"/>
      <c r="TB146" s="40"/>
      <c r="TC146" s="40"/>
      <c r="TD146" s="40"/>
      <c r="TE146" s="40"/>
      <c r="TF146" s="40"/>
      <c r="TG146" s="40"/>
      <c r="TH146" s="40"/>
      <c r="TI146" s="40"/>
      <c r="TJ146" s="40"/>
      <c r="TK146" s="40"/>
      <c r="TL146" s="40"/>
      <c r="TM146" s="40"/>
      <c r="TN146" s="40"/>
      <c r="TO146" s="40"/>
      <c r="TP146" s="40"/>
      <c r="TQ146" s="40"/>
      <c r="TR146" s="40"/>
      <c r="TS146" s="40"/>
      <c r="TT146" s="40"/>
      <c r="TU146" s="40"/>
      <c r="TV146" s="40"/>
      <c r="TW146" s="40"/>
      <c r="TX146" s="40"/>
      <c r="TY146" s="40"/>
      <c r="TZ146" s="40"/>
      <c r="UA146" s="40"/>
      <c r="UB146" s="40"/>
      <c r="UC146" s="40"/>
      <c r="UD146" s="40"/>
      <c r="UE146" s="40"/>
      <c r="UF146" s="40"/>
      <c r="UG146" s="40"/>
      <c r="UH146" s="40"/>
      <c r="UI146" s="40"/>
      <c r="UJ146" s="40"/>
      <c r="UK146" s="40"/>
      <c r="UL146" s="40"/>
      <c r="UM146" s="40"/>
      <c r="UN146" s="40"/>
      <c r="UO146" s="40"/>
      <c r="UP146" s="40"/>
      <c r="UQ146" s="40"/>
      <c r="UR146" s="40"/>
      <c r="US146" s="40"/>
      <c r="UT146" s="40"/>
      <c r="UU146" s="40"/>
      <c r="UV146" s="40"/>
      <c r="UW146" s="40"/>
      <c r="UX146" s="40"/>
      <c r="UY146" s="40"/>
      <c r="UZ146" s="40"/>
      <c r="VA146" s="40"/>
      <c r="VB146" s="40"/>
      <c r="VC146" s="40"/>
      <c r="VD146" s="40"/>
      <c r="VE146" s="40"/>
      <c r="VF146" s="40"/>
      <c r="VG146" s="40"/>
      <c r="VH146" s="40"/>
      <c r="VI146" s="40"/>
      <c r="VJ146" s="40"/>
      <c r="VK146" s="40"/>
      <c r="VL146" s="40"/>
      <c r="VM146" s="40"/>
      <c r="VN146" s="40"/>
      <c r="VO146" s="40"/>
      <c r="VP146" s="40"/>
      <c r="VQ146" s="40"/>
      <c r="VR146" s="40"/>
      <c r="VS146" s="40"/>
      <c r="VT146" s="40"/>
      <c r="VU146" s="40"/>
      <c r="VV146" s="40"/>
      <c r="VW146" s="40"/>
      <c r="VX146" s="40"/>
      <c r="VY146" s="40"/>
      <c r="VZ146" s="40"/>
      <c r="WA146" s="40"/>
      <c r="WB146" s="40"/>
      <c r="WC146" s="40"/>
      <c r="WD146" s="40"/>
      <c r="WE146" s="40"/>
      <c r="WF146" s="40"/>
      <c r="WG146" s="40"/>
      <c r="WH146" s="40"/>
      <c r="WI146" s="40"/>
      <c r="WJ146" s="40"/>
      <c r="WK146" s="40"/>
      <c r="WL146" s="40"/>
      <c r="WM146" s="40"/>
      <c r="WN146" s="40"/>
      <c r="WO146" s="40"/>
      <c r="WP146" s="40"/>
      <c r="WQ146" s="40"/>
      <c r="WR146" s="40"/>
      <c r="WS146" s="40"/>
      <c r="WT146" s="40"/>
      <c r="WU146" s="40"/>
      <c r="WV146" s="40"/>
      <c r="WW146" s="40"/>
      <c r="WX146" s="40"/>
      <c r="WY146" s="40"/>
      <c r="WZ146" s="40"/>
      <c r="XA146" s="40"/>
      <c r="XB146" s="40"/>
      <c r="XC146" s="40"/>
      <c r="XD146" s="40"/>
      <c r="XE146" s="40"/>
      <c r="XF146" s="40"/>
      <c r="XG146" s="40"/>
      <c r="XH146" s="40"/>
      <c r="XI146" s="40"/>
      <c r="XJ146" s="40"/>
      <c r="XK146" s="40"/>
      <c r="XL146" s="40"/>
      <c r="XM146" s="40"/>
      <c r="XN146" s="40"/>
      <c r="XO146" s="40"/>
      <c r="XP146" s="40"/>
      <c r="XQ146" s="40"/>
      <c r="XR146" s="40"/>
      <c r="XS146" s="40"/>
      <c r="XT146" s="40"/>
      <c r="XU146" s="40"/>
      <c r="XV146" s="40"/>
      <c r="XW146" s="40"/>
      <c r="XX146" s="40"/>
      <c r="XY146" s="40"/>
      <c r="XZ146" s="40"/>
      <c r="YA146" s="40"/>
      <c r="YB146" s="40"/>
      <c r="YC146" s="40"/>
      <c r="YD146" s="40"/>
      <c r="YE146" s="40"/>
      <c r="YF146" s="40"/>
      <c r="YG146" s="40"/>
      <c r="YH146" s="40"/>
      <c r="YI146" s="40"/>
      <c r="YJ146" s="40"/>
      <c r="YK146" s="40"/>
      <c r="YL146" s="40"/>
      <c r="YM146" s="40"/>
      <c r="YN146" s="40"/>
      <c r="YO146" s="40"/>
      <c r="YP146" s="40"/>
      <c r="YQ146" s="40"/>
      <c r="YR146" s="40"/>
      <c r="YS146" s="40"/>
      <c r="YT146" s="40"/>
      <c r="YU146" s="40"/>
      <c r="YV146" s="40"/>
      <c r="YW146" s="40"/>
      <c r="YX146" s="40"/>
      <c r="YY146" s="40"/>
      <c r="YZ146" s="40"/>
      <c r="ZA146" s="40"/>
      <c r="ZB146" s="40"/>
      <c r="ZC146" s="40"/>
      <c r="ZD146" s="40"/>
      <c r="ZE146" s="40"/>
      <c r="ZF146" s="40"/>
      <c r="ZG146" s="40"/>
      <c r="ZH146" s="40"/>
      <c r="ZI146" s="40"/>
      <c r="ZJ146" s="40"/>
      <c r="ZK146" s="40"/>
      <c r="ZL146" s="40"/>
      <c r="ZM146" s="40"/>
      <c r="ZN146" s="40"/>
      <c r="ZO146" s="40"/>
      <c r="ZP146" s="40"/>
      <c r="ZQ146" s="40"/>
      <c r="ZR146" s="40"/>
      <c r="ZS146" s="40"/>
      <c r="ZT146" s="40"/>
      <c r="ZU146" s="40"/>
      <c r="ZV146" s="40"/>
      <c r="ZW146" s="40"/>
      <c r="ZX146" s="40"/>
      <c r="ZY146" s="40"/>
      <c r="ZZ146" s="40"/>
      <c r="AAA146" s="40"/>
      <c r="AAB146" s="40"/>
      <c r="AAC146" s="40"/>
      <c r="AAD146" s="40"/>
      <c r="AAE146" s="40"/>
      <c r="AAF146" s="40"/>
      <c r="AAG146" s="40"/>
      <c r="AAH146" s="40"/>
      <c r="AAI146" s="40"/>
      <c r="AAJ146" s="40"/>
      <c r="AAK146" s="40"/>
      <c r="AAL146" s="40"/>
      <c r="AAM146" s="40"/>
      <c r="AAN146" s="40"/>
      <c r="AAO146" s="40"/>
      <c r="AAP146" s="40"/>
      <c r="AAQ146" s="40"/>
      <c r="AAR146" s="40"/>
      <c r="AAS146" s="40"/>
      <c r="AAT146" s="40"/>
      <c r="AAU146" s="40"/>
      <c r="AAV146" s="40"/>
      <c r="AAW146" s="40"/>
      <c r="AAX146" s="40"/>
      <c r="AAY146" s="40"/>
      <c r="AAZ146" s="40"/>
      <c r="ABA146" s="40"/>
      <c r="ABB146" s="40"/>
      <c r="ABC146" s="40"/>
      <c r="ABD146" s="40"/>
      <c r="ABE146" s="40"/>
      <c r="ABF146" s="40"/>
      <c r="ABG146" s="40"/>
      <c r="ABH146" s="40"/>
      <c r="ABI146" s="40"/>
      <c r="ABJ146" s="40"/>
      <c r="ABK146" s="40"/>
      <c r="ABL146" s="40"/>
      <c r="ABM146" s="40"/>
      <c r="ABN146" s="40"/>
      <c r="ABO146" s="40"/>
      <c r="ABP146" s="40"/>
      <c r="ABQ146" s="40"/>
      <c r="ABR146" s="40"/>
      <c r="ABS146" s="40"/>
      <c r="ABT146" s="40"/>
      <c r="ABU146" s="40"/>
      <c r="ABV146" s="40"/>
      <c r="ABW146" s="40"/>
      <c r="ABX146" s="40"/>
      <c r="ABY146" s="40"/>
      <c r="ABZ146" s="40"/>
      <c r="ACA146" s="40"/>
      <c r="ACB146" s="40"/>
      <c r="ACC146" s="40"/>
      <c r="ACD146" s="40"/>
      <c r="ACE146" s="40"/>
      <c r="ACF146" s="40"/>
      <c r="ACG146" s="40"/>
      <c r="ACH146" s="40"/>
      <c r="ACI146" s="40"/>
      <c r="ACJ146" s="40"/>
      <c r="ACK146" s="40"/>
      <c r="ACL146" s="40"/>
      <c r="ACM146" s="40"/>
      <c r="ACN146" s="40"/>
      <c r="ACO146" s="40"/>
      <c r="ACP146" s="40"/>
      <c r="ACQ146" s="40"/>
      <c r="ACR146" s="40"/>
      <c r="ACS146" s="40"/>
      <c r="ACT146" s="40"/>
      <c r="ACU146" s="40"/>
      <c r="ACV146" s="40"/>
      <c r="ACW146" s="40"/>
      <c r="ACX146" s="40"/>
      <c r="ACY146" s="40"/>
      <c r="ACZ146" s="40"/>
      <c r="ADA146" s="40"/>
      <c r="ADB146" s="40"/>
      <c r="ADC146" s="40"/>
      <c r="ADD146" s="40"/>
      <c r="ADE146" s="40"/>
      <c r="ADF146" s="40"/>
      <c r="ADG146" s="40"/>
      <c r="ADH146" s="40"/>
      <c r="ADI146" s="40"/>
      <c r="ADJ146" s="40"/>
      <c r="ADK146" s="40"/>
      <c r="ADL146" s="40"/>
      <c r="ADM146" s="40"/>
      <c r="ADN146" s="40"/>
      <c r="ADO146" s="40"/>
      <c r="ADP146" s="40"/>
      <c r="ADQ146" s="40"/>
      <c r="ADR146" s="40"/>
      <c r="ADS146" s="40"/>
      <c r="ADT146" s="40"/>
      <c r="ADU146" s="40"/>
      <c r="ADV146" s="40"/>
      <c r="ADW146" s="40"/>
      <c r="ADX146" s="40"/>
      <c r="ADY146" s="40"/>
      <c r="ADZ146" s="40"/>
      <c r="AEA146" s="40"/>
      <c r="AEB146" s="40"/>
      <c r="AEC146" s="40"/>
      <c r="AED146" s="40"/>
      <c r="AEE146" s="40"/>
      <c r="AEF146" s="40"/>
      <c r="AEG146" s="40"/>
      <c r="AEH146" s="40"/>
      <c r="AEI146" s="40"/>
      <c r="AEJ146" s="40"/>
      <c r="AEK146" s="40"/>
      <c r="AEL146" s="40"/>
      <c r="AEM146" s="40"/>
      <c r="AEN146" s="40"/>
      <c r="AEO146" s="40"/>
      <c r="AEP146" s="40"/>
      <c r="AEQ146" s="40"/>
      <c r="AER146" s="40"/>
      <c r="AES146" s="40"/>
      <c r="AET146" s="40"/>
      <c r="AEU146" s="40"/>
      <c r="AEV146" s="40"/>
      <c r="AEW146" s="40"/>
      <c r="AEX146" s="40"/>
      <c r="AEY146" s="40"/>
      <c r="AEZ146" s="40"/>
      <c r="AFA146" s="40"/>
      <c r="AFB146" s="40"/>
      <c r="AFC146" s="40"/>
      <c r="AFD146" s="40"/>
      <c r="AFE146" s="40"/>
      <c r="AFF146" s="40"/>
      <c r="AFG146" s="40"/>
      <c r="AFH146" s="40"/>
      <c r="AFI146" s="40"/>
      <c r="AFJ146" s="40"/>
      <c r="AFK146" s="40"/>
      <c r="AFL146" s="40"/>
      <c r="AFM146" s="40"/>
      <c r="AFN146" s="40"/>
      <c r="AFO146" s="40"/>
      <c r="AFP146" s="40"/>
      <c r="AFQ146" s="40"/>
      <c r="AFR146" s="40"/>
      <c r="AFS146" s="40"/>
      <c r="AFT146" s="40"/>
      <c r="AFU146" s="40"/>
      <c r="AFV146" s="40"/>
      <c r="AFW146" s="40"/>
      <c r="AFX146" s="40"/>
      <c r="AFY146" s="40"/>
      <c r="AFZ146" s="40"/>
      <c r="AGA146" s="40"/>
      <c r="AGB146" s="40"/>
      <c r="AGC146" s="40"/>
      <c r="AGD146" s="40"/>
      <c r="AGE146" s="40"/>
      <c r="AGF146" s="40"/>
      <c r="AGG146" s="40"/>
      <c r="AGH146" s="40"/>
      <c r="AGI146" s="40"/>
      <c r="AGJ146" s="40"/>
      <c r="AGK146" s="40"/>
      <c r="AGL146" s="40"/>
      <c r="AGM146" s="40"/>
      <c r="AGN146" s="40"/>
      <c r="AGO146" s="40"/>
      <c r="AGP146" s="40"/>
      <c r="AGQ146" s="40"/>
      <c r="AGR146" s="40"/>
      <c r="AGS146" s="40"/>
      <c r="AGT146" s="40"/>
      <c r="AGU146" s="40"/>
      <c r="AGV146" s="40"/>
      <c r="AGW146" s="40"/>
      <c r="AGX146" s="40"/>
      <c r="AGY146" s="40"/>
      <c r="AGZ146" s="40"/>
      <c r="AHA146" s="40"/>
      <c r="AHB146" s="40"/>
      <c r="AHC146" s="40"/>
      <c r="AHD146" s="40"/>
      <c r="AHE146" s="40"/>
      <c r="AHF146" s="40"/>
      <c r="AHG146" s="40"/>
      <c r="AHH146" s="40"/>
      <c r="AHI146" s="40"/>
      <c r="AHJ146" s="40"/>
      <c r="AHK146" s="40"/>
      <c r="AHL146" s="40"/>
      <c r="AHM146" s="40"/>
      <c r="AHN146" s="40"/>
      <c r="AHO146" s="40"/>
      <c r="AHP146" s="40"/>
      <c r="AHQ146" s="40"/>
      <c r="AHR146" s="40"/>
      <c r="AHS146" s="40"/>
      <c r="AHT146" s="40"/>
      <c r="AHU146" s="40"/>
      <c r="AHV146" s="40"/>
      <c r="AHW146" s="40"/>
      <c r="AHX146" s="40"/>
      <c r="AHY146" s="40"/>
      <c r="AHZ146" s="40"/>
      <c r="AIA146" s="40"/>
      <c r="AIB146" s="40"/>
      <c r="AIC146" s="40"/>
      <c r="AID146" s="40"/>
      <c r="AIE146" s="40"/>
      <c r="AIF146" s="40"/>
      <c r="AIG146" s="40"/>
      <c r="AIH146" s="40"/>
      <c r="AII146" s="40"/>
      <c r="AIJ146" s="40"/>
      <c r="AIK146" s="40"/>
      <c r="AIL146" s="40"/>
      <c r="AIM146" s="40"/>
      <c r="AIN146" s="40"/>
      <c r="AIO146" s="40"/>
      <c r="AIP146" s="40"/>
      <c r="AIQ146" s="40"/>
      <c r="AIR146" s="40"/>
      <c r="AIS146" s="40"/>
      <c r="AIT146" s="40"/>
      <c r="AIU146" s="40"/>
      <c r="AIV146" s="40"/>
      <c r="AIW146" s="40"/>
      <c r="AIX146" s="40"/>
      <c r="AIY146" s="40"/>
      <c r="AIZ146" s="40"/>
      <c r="AJA146" s="40"/>
      <c r="AJB146" s="40"/>
      <c r="AJC146" s="40"/>
      <c r="AJD146" s="40"/>
      <c r="AJE146" s="40"/>
      <c r="AJF146" s="40"/>
      <c r="AJG146" s="40"/>
      <c r="AJH146" s="40"/>
      <c r="AJI146" s="40"/>
      <c r="AJJ146" s="40"/>
      <c r="AJK146" s="40"/>
      <c r="AJL146" s="40"/>
      <c r="AJM146" s="40"/>
      <c r="AJN146" s="40"/>
      <c r="AJO146" s="40"/>
      <c r="AJP146" s="40"/>
      <c r="AJQ146" s="40"/>
      <c r="AJR146" s="40"/>
      <c r="AJS146" s="40"/>
      <c r="AJT146" s="40"/>
      <c r="AJU146" s="40"/>
      <c r="AJV146" s="40"/>
      <c r="AJW146" s="40"/>
      <c r="AJX146" s="40"/>
      <c r="AJY146" s="40"/>
      <c r="AJZ146" s="40"/>
      <c r="AKA146" s="40"/>
      <c r="AKB146" s="40"/>
      <c r="AKC146" s="40"/>
      <c r="AKD146" s="40"/>
      <c r="AKE146" s="40"/>
      <c r="AKF146" s="40"/>
      <c r="AKG146" s="40"/>
      <c r="AKH146" s="40"/>
      <c r="AKI146" s="40"/>
      <c r="AKJ146" s="40"/>
      <c r="AKK146" s="40"/>
      <c r="AKL146" s="40"/>
      <c r="AKM146" s="40"/>
      <c r="AKN146" s="40"/>
      <c r="AKO146" s="40"/>
      <c r="AKP146" s="40"/>
      <c r="AKQ146" s="40"/>
      <c r="AKR146" s="40"/>
      <c r="AKS146" s="40"/>
      <c r="AKT146" s="40"/>
      <c r="AKU146" s="40"/>
      <c r="AKV146" s="40"/>
      <c r="AKW146" s="40"/>
      <c r="AKX146" s="40"/>
      <c r="AKY146" s="40"/>
      <c r="AKZ146" s="40"/>
      <c r="ALA146" s="40"/>
      <c r="ALB146" s="40"/>
      <c r="ALC146" s="40"/>
      <c r="ALD146" s="40"/>
      <c r="ALE146" s="40"/>
      <c r="ALF146" s="40"/>
      <c r="ALG146" s="40"/>
      <c r="ALH146" s="40"/>
      <c r="ALI146" s="40"/>
      <c r="ALJ146" s="40"/>
      <c r="ALK146" s="40"/>
      <c r="ALL146" s="40"/>
      <c r="ALM146" s="40"/>
      <c r="ALN146" s="40"/>
      <c r="ALO146" s="40"/>
      <c r="ALP146" s="40"/>
      <c r="ALQ146" s="40"/>
      <c r="ALR146" s="40"/>
      <c r="ALS146" s="40"/>
      <c r="ALT146" s="40"/>
      <c r="ALU146" s="40"/>
    </row>
    <row r="147" spans="1:1009" s="41" customFormat="1" ht="24" thickBot="1" x14ac:dyDescent="0.3">
      <c r="A147" s="221">
        <v>44175</v>
      </c>
      <c r="B147" s="224"/>
      <c r="C147" s="224"/>
      <c r="D147" s="224"/>
      <c r="E147" s="224"/>
      <c r="F147" s="224"/>
      <c r="G147" s="224"/>
      <c r="H147" s="225" t="str">
        <f>IF(OR(F147="",G147=""),"",IF(F147="1st",G147*D147,-G147))</f>
        <v/>
      </c>
      <c r="I147" s="19">
        <f t="shared" si="23"/>
        <v>-37.952499999999993</v>
      </c>
      <c r="J147" s="39"/>
      <c r="K147" s="50">
        <f t="shared" si="26"/>
        <v>-37.952500000000008</v>
      </c>
      <c r="L147" s="60">
        <f t="shared" si="22"/>
        <v>-28.302500000000013</v>
      </c>
      <c r="M147" s="60"/>
      <c r="N147" s="121" t="str">
        <f t="shared" si="24"/>
        <v/>
      </c>
      <c r="O147" s="9" t="str">
        <f t="shared" si="25"/>
        <v/>
      </c>
      <c r="P147" s="9" t="str">
        <f t="shared" si="27"/>
        <v/>
      </c>
      <c r="Q147" s="122" t="str">
        <f t="shared" si="28"/>
        <v/>
      </c>
      <c r="R147" s="8"/>
      <c r="S147" s="9"/>
      <c r="T147" s="9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  <c r="JP147" s="40"/>
      <c r="JQ147" s="40"/>
      <c r="JR147" s="40"/>
      <c r="JS147" s="40"/>
      <c r="JT147" s="40"/>
      <c r="JU147" s="40"/>
      <c r="JV147" s="40"/>
      <c r="JW147" s="40"/>
      <c r="JX147" s="40"/>
      <c r="JY147" s="40"/>
      <c r="JZ147" s="40"/>
      <c r="KA147" s="40"/>
      <c r="KB147" s="40"/>
      <c r="KC147" s="40"/>
      <c r="KD147" s="40"/>
      <c r="KE147" s="40"/>
      <c r="KF147" s="40"/>
      <c r="KG147" s="40"/>
      <c r="KH147" s="40"/>
      <c r="KI147" s="40"/>
      <c r="KJ147" s="40"/>
      <c r="KK147" s="40"/>
      <c r="KL147" s="40"/>
      <c r="KM147" s="40"/>
      <c r="KN147" s="40"/>
      <c r="KO147" s="40"/>
      <c r="KP147" s="40"/>
      <c r="KQ147" s="40"/>
      <c r="KR147" s="40"/>
      <c r="KS147" s="40"/>
      <c r="KT147" s="40"/>
      <c r="KU147" s="40"/>
      <c r="KV147" s="40"/>
      <c r="KW147" s="40"/>
      <c r="KX147" s="40"/>
      <c r="KY147" s="40"/>
      <c r="KZ147" s="40"/>
      <c r="LA147" s="40"/>
      <c r="LB147" s="40"/>
      <c r="LC147" s="40"/>
      <c r="LD147" s="40"/>
      <c r="LE147" s="40"/>
      <c r="LF147" s="40"/>
      <c r="LG147" s="40"/>
      <c r="LH147" s="40"/>
      <c r="LI147" s="40"/>
      <c r="LJ147" s="40"/>
      <c r="LK147" s="40"/>
      <c r="LL147" s="40"/>
      <c r="LM147" s="40"/>
      <c r="LN147" s="40"/>
      <c r="LO147" s="40"/>
      <c r="LP147" s="40"/>
      <c r="LQ147" s="40"/>
      <c r="LR147" s="40"/>
      <c r="LS147" s="40"/>
      <c r="LT147" s="40"/>
      <c r="LU147" s="40"/>
      <c r="LV147" s="40"/>
      <c r="LW147" s="40"/>
      <c r="LX147" s="40"/>
      <c r="LY147" s="40"/>
      <c r="LZ147" s="40"/>
      <c r="MA147" s="40"/>
      <c r="MB147" s="40"/>
      <c r="MC147" s="40"/>
      <c r="MD147" s="40"/>
      <c r="ME147" s="40"/>
      <c r="MF147" s="40"/>
      <c r="MG147" s="40"/>
      <c r="MH147" s="40"/>
      <c r="MI147" s="40"/>
      <c r="MJ147" s="40"/>
      <c r="MK147" s="40"/>
      <c r="ML147" s="40"/>
      <c r="MM147" s="40"/>
      <c r="MN147" s="40"/>
      <c r="MO147" s="40"/>
      <c r="MP147" s="40"/>
      <c r="MQ147" s="40"/>
      <c r="MR147" s="40"/>
      <c r="MS147" s="40"/>
      <c r="MT147" s="40"/>
      <c r="MU147" s="40"/>
      <c r="MV147" s="40"/>
      <c r="MW147" s="40"/>
      <c r="MX147" s="40"/>
      <c r="MY147" s="40"/>
      <c r="MZ147" s="40"/>
      <c r="NA147" s="40"/>
      <c r="NB147" s="40"/>
      <c r="NC147" s="40"/>
      <c r="ND147" s="40"/>
      <c r="NE147" s="40"/>
      <c r="NF147" s="40"/>
      <c r="NG147" s="40"/>
      <c r="NH147" s="40"/>
      <c r="NI147" s="40"/>
      <c r="NJ147" s="40"/>
      <c r="NK147" s="40"/>
      <c r="NL147" s="40"/>
      <c r="NM147" s="40"/>
      <c r="NN147" s="40"/>
      <c r="NO147" s="40"/>
      <c r="NP147" s="40"/>
      <c r="NQ147" s="40"/>
      <c r="NR147" s="40"/>
      <c r="NS147" s="40"/>
      <c r="NT147" s="40"/>
      <c r="NU147" s="40"/>
      <c r="NV147" s="40"/>
      <c r="NW147" s="40"/>
      <c r="NX147" s="40"/>
      <c r="NY147" s="40"/>
      <c r="NZ147" s="40"/>
      <c r="OA147" s="40"/>
      <c r="OB147" s="40"/>
      <c r="OC147" s="40"/>
      <c r="OD147" s="40"/>
      <c r="OE147" s="40"/>
      <c r="OF147" s="40"/>
      <c r="OG147" s="40"/>
      <c r="OH147" s="40"/>
      <c r="OI147" s="40"/>
      <c r="OJ147" s="40"/>
      <c r="OK147" s="40"/>
      <c r="OL147" s="40"/>
      <c r="OM147" s="40"/>
      <c r="ON147" s="40"/>
      <c r="OO147" s="40"/>
      <c r="OP147" s="40"/>
      <c r="OQ147" s="40"/>
      <c r="OR147" s="40"/>
      <c r="OS147" s="40"/>
      <c r="OT147" s="40"/>
      <c r="OU147" s="40"/>
      <c r="OV147" s="40"/>
      <c r="OW147" s="40"/>
      <c r="OX147" s="40"/>
      <c r="OY147" s="40"/>
      <c r="OZ147" s="40"/>
      <c r="PA147" s="40"/>
      <c r="PB147" s="40"/>
      <c r="PC147" s="40"/>
      <c r="PD147" s="40"/>
      <c r="PE147" s="40"/>
      <c r="PF147" s="40"/>
      <c r="PG147" s="40"/>
      <c r="PH147" s="40"/>
      <c r="PI147" s="40"/>
      <c r="PJ147" s="40"/>
      <c r="PK147" s="40"/>
      <c r="PL147" s="40"/>
      <c r="PM147" s="40"/>
      <c r="PN147" s="40"/>
      <c r="PO147" s="40"/>
      <c r="PP147" s="40"/>
      <c r="PQ147" s="40"/>
      <c r="PR147" s="40"/>
      <c r="PS147" s="40"/>
      <c r="PT147" s="40"/>
      <c r="PU147" s="40"/>
      <c r="PV147" s="40"/>
      <c r="PW147" s="40"/>
      <c r="PX147" s="40"/>
      <c r="PY147" s="40"/>
      <c r="PZ147" s="40"/>
      <c r="QA147" s="40"/>
      <c r="QB147" s="40"/>
      <c r="QC147" s="40"/>
      <c r="QD147" s="40"/>
      <c r="QE147" s="40"/>
      <c r="QF147" s="40"/>
      <c r="QG147" s="40"/>
      <c r="QH147" s="40"/>
      <c r="QI147" s="40"/>
      <c r="QJ147" s="40"/>
      <c r="QK147" s="40"/>
      <c r="QL147" s="40"/>
      <c r="QM147" s="40"/>
      <c r="QN147" s="40"/>
      <c r="QO147" s="40"/>
      <c r="QP147" s="40"/>
      <c r="QQ147" s="40"/>
      <c r="QR147" s="40"/>
      <c r="QS147" s="40"/>
      <c r="QT147" s="40"/>
      <c r="QU147" s="40"/>
      <c r="QV147" s="40"/>
      <c r="QW147" s="40"/>
      <c r="QX147" s="40"/>
      <c r="QY147" s="40"/>
      <c r="QZ147" s="40"/>
      <c r="RA147" s="40"/>
      <c r="RB147" s="40"/>
      <c r="RC147" s="40"/>
      <c r="RD147" s="40"/>
      <c r="RE147" s="40"/>
      <c r="RF147" s="40"/>
      <c r="RG147" s="40"/>
      <c r="RH147" s="40"/>
      <c r="RI147" s="40"/>
      <c r="RJ147" s="40"/>
      <c r="RK147" s="40"/>
      <c r="RL147" s="40"/>
      <c r="RM147" s="40"/>
      <c r="RN147" s="40"/>
      <c r="RO147" s="40"/>
      <c r="RP147" s="40"/>
      <c r="RQ147" s="40"/>
      <c r="RR147" s="40"/>
      <c r="RS147" s="40"/>
      <c r="RT147" s="40"/>
      <c r="RU147" s="40"/>
      <c r="RV147" s="40"/>
      <c r="RW147" s="40"/>
      <c r="RX147" s="40"/>
      <c r="RY147" s="40"/>
      <c r="RZ147" s="40"/>
      <c r="SA147" s="40"/>
      <c r="SB147" s="40"/>
      <c r="SC147" s="40"/>
      <c r="SD147" s="40"/>
      <c r="SE147" s="40"/>
      <c r="SF147" s="40"/>
      <c r="SG147" s="40"/>
      <c r="SH147" s="40"/>
      <c r="SI147" s="40"/>
      <c r="SJ147" s="40"/>
      <c r="SK147" s="40"/>
      <c r="SL147" s="40"/>
      <c r="SM147" s="40"/>
      <c r="SN147" s="40"/>
      <c r="SO147" s="40"/>
      <c r="SP147" s="40"/>
      <c r="SQ147" s="40"/>
      <c r="SR147" s="40"/>
      <c r="SS147" s="40"/>
      <c r="ST147" s="40"/>
      <c r="SU147" s="40"/>
      <c r="SV147" s="40"/>
      <c r="SW147" s="40"/>
      <c r="SX147" s="40"/>
      <c r="SY147" s="40"/>
      <c r="SZ147" s="40"/>
      <c r="TA147" s="40"/>
      <c r="TB147" s="40"/>
      <c r="TC147" s="40"/>
      <c r="TD147" s="40"/>
      <c r="TE147" s="40"/>
      <c r="TF147" s="40"/>
      <c r="TG147" s="40"/>
      <c r="TH147" s="40"/>
      <c r="TI147" s="40"/>
      <c r="TJ147" s="40"/>
      <c r="TK147" s="40"/>
      <c r="TL147" s="40"/>
      <c r="TM147" s="40"/>
      <c r="TN147" s="40"/>
      <c r="TO147" s="40"/>
      <c r="TP147" s="40"/>
      <c r="TQ147" s="40"/>
      <c r="TR147" s="40"/>
      <c r="TS147" s="40"/>
      <c r="TT147" s="40"/>
      <c r="TU147" s="40"/>
      <c r="TV147" s="40"/>
      <c r="TW147" s="40"/>
      <c r="TX147" s="40"/>
      <c r="TY147" s="40"/>
      <c r="TZ147" s="40"/>
      <c r="UA147" s="40"/>
      <c r="UB147" s="40"/>
      <c r="UC147" s="40"/>
      <c r="UD147" s="40"/>
      <c r="UE147" s="40"/>
      <c r="UF147" s="40"/>
      <c r="UG147" s="40"/>
      <c r="UH147" s="40"/>
      <c r="UI147" s="40"/>
      <c r="UJ147" s="40"/>
      <c r="UK147" s="40"/>
      <c r="UL147" s="40"/>
      <c r="UM147" s="40"/>
      <c r="UN147" s="40"/>
      <c r="UO147" s="40"/>
      <c r="UP147" s="40"/>
      <c r="UQ147" s="40"/>
      <c r="UR147" s="40"/>
      <c r="US147" s="40"/>
      <c r="UT147" s="40"/>
      <c r="UU147" s="40"/>
      <c r="UV147" s="40"/>
      <c r="UW147" s="40"/>
      <c r="UX147" s="40"/>
      <c r="UY147" s="40"/>
      <c r="UZ147" s="40"/>
      <c r="VA147" s="40"/>
      <c r="VB147" s="40"/>
      <c r="VC147" s="40"/>
      <c r="VD147" s="40"/>
      <c r="VE147" s="40"/>
      <c r="VF147" s="40"/>
      <c r="VG147" s="40"/>
      <c r="VH147" s="40"/>
      <c r="VI147" s="40"/>
      <c r="VJ147" s="40"/>
      <c r="VK147" s="40"/>
      <c r="VL147" s="40"/>
      <c r="VM147" s="40"/>
      <c r="VN147" s="40"/>
      <c r="VO147" s="40"/>
      <c r="VP147" s="40"/>
      <c r="VQ147" s="40"/>
      <c r="VR147" s="40"/>
      <c r="VS147" s="40"/>
      <c r="VT147" s="40"/>
      <c r="VU147" s="40"/>
      <c r="VV147" s="40"/>
      <c r="VW147" s="40"/>
      <c r="VX147" s="40"/>
      <c r="VY147" s="40"/>
      <c r="VZ147" s="40"/>
      <c r="WA147" s="40"/>
      <c r="WB147" s="40"/>
      <c r="WC147" s="40"/>
      <c r="WD147" s="40"/>
      <c r="WE147" s="40"/>
      <c r="WF147" s="40"/>
      <c r="WG147" s="40"/>
      <c r="WH147" s="40"/>
      <c r="WI147" s="40"/>
      <c r="WJ147" s="40"/>
      <c r="WK147" s="40"/>
      <c r="WL147" s="40"/>
      <c r="WM147" s="40"/>
      <c r="WN147" s="40"/>
      <c r="WO147" s="40"/>
      <c r="WP147" s="40"/>
      <c r="WQ147" s="40"/>
      <c r="WR147" s="40"/>
      <c r="WS147" s="40"/>
      <c r="WT147" s="40"/>
      <c r="WU147" s="40"/>
      <c r="WV147" s="40"/>
      <c r="WW147" s="40"/>
      <c r="WX147" s="40"/>
      <c r="WY147" s="40"/>
      <c r="WZ147" s="40"/>
      <c r="XA147" s="40"/>
      <c r="XB147" s="40"/>
      <c r="XC147" s="40"/>
      <c r="XD147" s="40"/>
      <c r="XE147" s="40"/>
      <c r="XF147" s="40"/>
      <c r="XG147" s="40"/>
      <c r="XH147" s="40"/>
      <c r="XI147" s="40"/>
      <c r="XJ147" s="40"/>
      <c r="XK147" s="40"/>
      <c r="XL147" s="40"/>
      <c r="XM147" s="40"/>
      <c r="XN147" s="40"/>
      <c r="XO147" s="40"/>
      <c r="XP147" s="40"/>
      <c r="XQ147" s="40"/>
      <c r="XR147" s="40"/>
      <c r="XS147" s="40"/>
      <c r="XT147" s="40"/>
      <c r="XU147" s="40"/>
      <c r="XV147" s="40"/>
      <c r="XW147" s="40"/>
      <c r="XX147" s="40"/>
      <c r="XY147" s="40"/>
      <c r="XZ147" s="40"/>
      <c r="YA147" s="40"/>
      <c r="YB147" s="40"/>
      <c r="YC147" s="40"/>
      <c r="YD147" s="40"/>
      <c r="YE147" s="40"/>
      <c r="YF147" s="40"/>
      <c r="YG147" s="40"/>
      <c r="YH147" s="40"/>
      <c r="YI147" s="40"/>
      <c r="YJ147" s="40"/>
      <c r="YK147" s="40"/>
      <c r="YL147" s="40"/>
      <c r="YM147" s="40"/>
      <c r="YN147" s="40"/>
      <c r="YO147" s="40"/>
      <c r="YP147" s="40"/>
      <c r="YQ147" s="40"/>
      <c r="YR147" s="40"/>
      <c r="YS147" s="40"/>
      <c r="YT147" s="40"/>
      <c r="YU147" s="40"/>
      <c r="YV147" s="40"/>
      <c r="YW147" s="40"/>
      <c r="YX147" s="40"/>
      <c r="YY147" s="40"/>
      <c r="YZ147" s="40"/>
      <c r="ZA147" s="40"/>
      <c r="ZB147" s="40"/>
      <c r="ZC147" s="40"/>
      <c r="ZD147" s="40"/>
      <c r="ZE147" s="40"/>
      <c r="ZF147" s="40"/>
      <c r="ZG147" s="40"/>
      <c r="ZH147" s="40"/>
      <c r="ZI147" s="40"/>
      <c r="ZJ147" s="40"/>
      <c r="ZK147" s="40"/>
      <c r="ZL147" s="40"/>
      <c r="ZM147" s="40"/>
      <c r="ZN147" s="40"/>
      <c r="ZO147" s="40"/>
      <c r="ZP147" s="40"/>
      <c r="ZQ147" s="40"/>
      <c r="ZR147" s="40"/>
      <c r="ZS147" s="40"/>
      <c r="ZT147" s="40"/>
      <c r="ZU147" s="40"/>
      <c r="ZV147" s="40"/>
      <c r="ZW147" s="40"/>
      <c r="ZX147" s="40"/>
      <c r="ZY147" s="40"/>
      <c r="ZZ147" s="40"/>
      <c r="AAA147" s="40"/>
      <c r="AAB147" s="40"/>
      <c r="AAC147" s="40"/>
      <c r="AAD147" s="40"/>
      <c r="AAE147" s="40"/>
      <c r="AAF147" s="40"/>
      <c r="AAG147" s="40"/>
      <c r="AAH147" s="40"/>
      <c r="AAI147" s="40"/>
      <c r="AAJ147" s="40"/>
      <c r="AAK147" s="40"/>
      <c r="AAL147" s="40"/>
      <c r="AAM147" s="40"/>
      <c r="AAN147" s="40"/>
      <c r="AAO147" s="40"/>
      <c r="AAP147" s="40"/>
      <c r="AAQ147" s="40"/>
      <c r="AAR147" s="40"/>
      <c r="AAS147" s="40"/>
      <c r="AAT147" s="40"/>
      <c r="AAU147" s="40"/>
      <c r="AAV147" s="40"/>
      <c r="AAW147" s="40"/>
      <c r="AAX147" s="40"/>
      <c r="AAY147" s="40"/>
      <c r="AAZ147" s="40"/>
      <c r="ABA147" s="40"/>
      <c r="ABB147" s="40"/>
      <c r="ABC147" s="40"/>
      <c r="ABD147" s="40"/>
      <c r="ABE147" s="40"/>
      <c r="ABF147" s="40"/>
      <c r="ABG147" s="40"/>
      <c r="ABH147" s="40"/>
      <c r="ABI147" s="40"/>
      <c r="ABJ147" s="40"/>
      <c r="ABK147" s="40"/>
      <c r="ABL147" s="40"/>
      <c r="ABM147" s="40"/>
      <c r="ABN147" s="40"/>
      <c r="ABO147" s="40"/>
      <c r="ABP147" s="40"/>
      <c r="ABQ147" s="40"/>
      <c r="ABR147" s="40"/>
      <c r="ABS147" s="40"/>
      <c r="ABT147" s="40"/>
      <c r="ABU147" s="40"/>
      <c r="ABV147" s="40"/>
      <c r="ABW147" s="40"/>
      <c r="ABX147" s="40"/>
      <c r="ABY147" s="40"/>
      <c r="ABZ147" s="40"/>
      <c r="ACA147" s="40"/>
      <c r="ACB147" s="40"/>
      <c r="ACC147" s="40"/>
      <c r="ACD147" s="40"/>
      <c r="ACE147" s="40"/>
      <c r="ACF147" s="40"/>
      <c r="ACG147" s="40"/>
      <c r="ACH147" s="40"/>
      <c r="ACI147" s="40"/>
      <c r="ACJ147" s="40"/>
      <c r="ACK147" s="40"/>
      <c r="ACL147" s="40"/>
      <c r="ACM147" s="40"/>
      <c r="ACN147" s="40"/>
      <c r="ACO147" s="40"/>
      <c r="ACP147" s="40"/>
      <c r="ACQ147" s="40"/>
      <c r="ACR147" s="40"/>
      <c r="ACS147" s="40"/>
      <c r="ACT147" s="40"/>
      <c r="ACU147" s="40"/>
      <c r="ACV147" s="40"/>
      <c r="ACW147" s="40"/>
      <c r="ACX147" s="40"/>
      <c r="ACY147" s="40"/>
      <c r="ACZ147" s="40"/>
      <c r="ADA147" s="40"/>
      <c r="ADB147" s="40"/>
      <c r="ADC147" s="40"/>
      <c r="ADD147" s="40"/>
      <c r="ADE147" s="40"/>
      <c r="ADF147" s="40"/>
      <c r="ADG147" s="40"/>
      <c r="ADH147" s="40"/>
      <c r="ADI147" s="40"/>
      <c r="ADJ147" s="40"/>
      <c r="ADK147" s="40"/>
      <c r="ADL147" s="40"/>
      <c r="ADM147" s="40"/>
      <c r="ADN147" s="40"/>
      <c r="ADO147" s="40"/>
      <c r="ADP147" s="40"/>
      <c r="ADQ147" s="40"/>
      <c r="ADR147" s="40"/>
      <c r="ADS147" s="40"/>
      <c r="ADT147" s="40"/>
      <c r="ADU147" s="40"/>
      <c r="ADV147" s="40"/>
      <c r="ADW147" s="40"/>
      <c r="ADX147" s="40"/>
      <c r="ADY147" s="40"/>
      <c r="ADZ147" s="40"/>
      <c r="AEA147" s="40"/>
      <c r="AEB147" s="40"/>
      <c r="AEC147" s="40"/>
      <c r="AED147" s="40"/>
      <c r="AEE147" s="40"/>
      <c r="AEF147" s="40"/>
      <c r="AEG147" s="40"/>
      <c r="AEH147" s="40"/>
      <c r="AEI147" s="40"/>
      <c r="AEJ147" s="40"/>
      <c r="AEK147" s="40"/>
      <c r="AEL147" s="40"/>
      <c r="AEM147" s="40"/>
      <c r="AEN147" s="40"/>
      <c r="AEO147" s="40"/>
      <c r="AEP147" s="40"/>
      <c r="AEQ147" s="40"/>
      <c r="AER147" s="40"/>
      <c r="AES147" s="40"/>
      <c r="AET147" s="40"/>
      <c r="AEU147" s="40"/>
      <c r="AEV147" s="40"/>
      <c r="AEW147" s="40"/>
      <c r="AEX147" s="40"/>
      <c r="AEY147" s="40"/>
      <c r="AEZ147" s="40"/>
      <c r="AFA147" s="40"/>
      <c r="AFB147" s="40"/>
      <c r="AFC147" s="40"/>
      <c r="AFD147" s="40"/>
      <c r="AFE147" s="40"/>
      <c r="AFF147" s="40"/>
      <c r="AFG147" s="40"/>
      <c r="AFH147" s="40"/>
      <c r="AFI147" s="40"/>
      <c r="AFJ147" s="40"/>
      <c r="AFK147" s="40"/>
      <c r="AFL147" s="40"/>
      <c r="AFM147" s="40"/>
      <c r="AFN147" s="40"/>
      <c r="AFO147" s="40"/>
      <c r="AFP147" s="40"/>
      <c r="AFQ147" s="40"/>
      <c r="AFR147" s="40"/>
      <c r="AFS147" s="40"/>
      <c r="AFT147" s="40"/>
      <c r="AFU147" s="40"/>
      <c r="AFV147" s="40"/>
      <c r="AFW147" s="40"/>
      <c r="AFX147" s="40"/>
      <c r="AFY147" s="40"/>
      <c r="AFZ147" s="40"/>
      <c r="AGA147" s="40"/>
      <c r="AGB147" s="40"/>
      <c r="AGC147" s="40"/>
      <c r="AGD147" s="40"/>
      <c r="AGE147" s="40"/>
      <c r="AGF147" s="40"/>
      <c r="AGG147" s="40"/>
      <c r="AGH147" s="40"/>
      <c r="AGI147" s="40"/>
      <c r="AGJ147" s="40"/>
      <c r="AGK147" s="40"/>
      <c r="AGL147" s="40"/>
      <c r="AGM147" s="40"/>
      <c r="AGN147" s="40"/>
      <c r="AGO147" s="40"/>
      <c r="AGP147" s="40"/>
      <c r="AGQ147" s="40"/>
      <c r="AGR147" s="40"/>
      <c r="AGS147" s="40"/>
      <c r="AGT147" s="40"/>
      <c r="AGU147" s="40"/>
      <c r="AGV147" s="40"/>
      <c r="AGW147" s="40"/>
      <c r="AGX147" s="40"/>
      <c r="AGY147" s="40"/>
      <c r="AGZ147" s="40"/>
      <c r="AHA147" s="40"/>
      <c r="AHB147" s="40"/>
      <c r="AHC147" s="40"/>
      <c r="AHD147" s="40"/>
      <c r="AHE147" s="40"/>
      <c r="AHF147" s="40"/>
      <c r="AHG147" s="40"/>
      <c r="AHH147" s="40"/>
      <c r="AHI147" s="40"/>
      <c r="AHJ147" s="40"/>
      <c r="AHK147" s="40"/>
      <c r="AHL147" s="40"/>
      <c r="AHM147" s="40"/>
      <c r="AHN147" s="40"/>
      <c r="AHO147" s="40"/>
      <c r="AHP147" s="40"/>
      <c r="AHQ147" s="40"/>
      <c r="AHR147" s="40"/>
      <c r="AHS147" s="40"/>
      <c r="AHT147" s="40"/>
      <c r="AHU147" s="40"/>
      <c r="AHV147" s="40"/>
      <c r="AHW147" s="40"/>
      <c r="AHX147" s="40"/>
      <c r="AHY147" s="40"/>
      <c r="AHZ147" s="40"/>
      <c r="AIA147" s="40"/>
      <c r="AIB147" s="40"/>
      <c r="AIC147" s="40"/>
      <c r="AID147" s="40"/>
      <c r="AIE147" s="40"/>
      <c r="AIF147" s="40"/>
      <c r="AIG147" s="40"/>
      <c r="AIH147" s="40"/>
      <c r="AII147" s="40"/>
      <c r="AIJ147" s="40"/>
      <c r="AIK147" s="40"/>
      <c r="AIL147" s="40"/>
      <c r="AIM147" s="40"/>
      <c r="AIN147" s="40"/>
      <c r="AIO147" s="40"/>
      <c r="AIP147" s="40"/>
      <c r="AIQ147" s="40"/>
      <c r="AIR147" s="40"/>
      <c r="AIS147" s="40"/>
      <c r="AIT147" s="40"/>
      <c r="AIU147" s="40"/>
      <c r="AIV147" s="40"/>
      <c r="AIW147" s="40"/>
      <c r="AIX147" s="40"/>
      <c r="AIY147" s="40"/>
      <c r="AIZ147" s="40"/>
      <c r="AJA147" s="40"/>
      <c r="AJB147" s="40"/>
      <c r="AJC147" s="40"/>
      <c r="AJD147" s="40"/>
      <c r="AJE147" s="40"/>
      <c r="AJF147" s="40"/>
      <c r="AJG147" s="40"/>
      <c r="AJH147" s="40"/>
      <c r="AJI147" s="40"/>
      <c r="AJJ147" s="40"/>
      <c r="AJK147" s="40"/>
      <c r="AJL147" s="40"/>
      <c r="AJM147" s="40"/>
      <c r="AJN147" s="40"/>
      <c r="AJO147" s="40"/>
      <c r="AJP147" s="40"/>
      <c r="AJQ147" s="40"/>
      <c r="AJR147" s="40"/>
      <c r="AJS147" s="40"/>
      <c r="AJT147" s="40"/>
      <c r="AJU147" s="40"/>
      <c r="AJV147" s="40"/>
      <c r="AJW147" s="40"/>
      <c r="AJX147" s="40"/>
      <c r="AJY147" s="40"/>
      <c r="AJZ147" s="40"/>
      <c r="AKA147" s="40"/>
      <c r="AKB147" s="40"/>
      <c r="AKC147" s="40"/>
      <c r="AKD147" s="40"/>
      <c r="AKE147" s="40"/>
      <c r="AKF147" s="40"/>
      <c r="AKG147" s="40"/>
      <c r="AKH147" s="40"/>
      <c r="AKI147" s="40"/>
      <c r="AKJ147" s="40"/>
      <c r="AKK147" s="40"/>
      <c r="AKL147" s="40"/>
      <c r="AKM147" s="40"/>
      <c r="AKN147" s="40"/>
      <c r="AKO147" s="40"/>
      <c r="AKP147" s="40"/>
      <c r="AKQ147" s="40"/>
      <c r="AKR147" s="40"/>
      <c r="AKS147" s="40"/>
      <c r="AKT147" s="40"/>
      <c r="AKU147" s="40"/>
      <c r="AKV147" s="40"/>
      <c r="AKW147" s="40"/>
      <c r="AKX147" s="40"/>
      <c r="AKY147" s="40"/>
      <c r="AKZ147" s="40"/>
      <c r="ALA147" s="40"/>
      <c r="ALB147" s="40"/>
      <c r="ALC147" s="40"/>
      <c r="ALD147" s="40"/>
      <c r="ALE147" s="40"/>
      <c r="ALF147" s="40"/>
      <c r="ALG147" s="40"/>
      <c r="ALH147" s="40"/>
      <c r="ALI147" s="40"/>
      <c r="ALJ147" s="40"/>
      <c r="ALK147" s="40"/>
      <c r="ALL147" s="40"/>
      <c r="ALM147" s="40"/>
      <c r="ALN147" s="40"/>
      <c r="ALO147" s="40"/>
      <c r="ALP147" s="40"/>
      <c r="ALQ147" s="40"/>
      <c r="ALR147" s="40"/>
      <c r="ALS147" s="40"/>
      <c r="ALT147" s="40"/>
      <c r="ALU147" s="40"/>
    </row>
    <row r="148" spans="1:1009" s="41" customFormat="1" ht="18.75" x14ac:dyDescent="0.3">
      <c r="A148" s="10" t="s">
        <v>172</v>
      </c>
      <c r="B148" s="11" t="s">
        <v>173</v>
      </c>
      <c r="C148" s="12">
        <v>6</v>
      </c>
      <c r="D148" s="27">
        <v>1.6</v>
      </c>
      <c r="E148" s="28">
        <v>1.1599999999999999</v>
      </c>
      <c r="F148" s="46" t="s">
        <v>24</v>
      </c>
      <c r="G148" s="15">
        <v>4</v>
      </c>
      <c r="H148" s="16">
        <f>IF(OR(F148="",G148=""),"",IF(F148="1st",G148*D148-G148,-G148))</f>
        <v>2.4000000000000004</v>
      </c>
      <c r="I148" s="19">
        <f t="shared" si="23"/>
        <v>-35.552499999999995</v>
      </c>
      <c r="J148" s="42">
        <f>SUM(H148:H161)</f>
        <v>7.4699999999999989</v>
      </c>
      <c r="K148" s="50">
        <f t="shared" si="26"/>
        <v>-30.482500000000009</v>
      </c>
      <c r="L148" s="60">
        <f t="shared" si="22"/>
        <v>-28.302500000000013</v>
      </c>
      <c r="M148" s="60"/>
      <c r="N148" s="121">
        <f t="shared" si="24"/>
        <v>1.6</v>
      </c>
      <c r="O148" s="9">
        <f t="shared" si="25"/>
        <v>-1</v>
      </c>
      <c r="P148" s="9">
        <f t="shared" si="27"/>
        <v>0.60000000000000009</v>
      </c>
      <c r="Q148" s="122">
        <f t="shared" si="28"/>
        <v>0.60000000000000009</v>
      </c>
      <c r="R148" s="8"/>
      <c r="S148" s="9"/>
      <c r="T148" s="9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  <c r="JP148" s="40"/>
      <c r="JQ148" s="40"/>
      <c r="JR148" s="40"/>
      <c r="JS148" s="40"/>
      <c r="JT148" s="40"/>
      <c r="JU148" s="40"/>
      <c r="JV148" s="40"/>
      <c r="JW148" s="40"/>
      <c r="JX148" s="40"/>
      <c r="JY148" s="40"/>
      <c r="JZ148" s="40"/>
      <c r="KA148" s="40"/>
      <c r="KB148" s="40"/>
      <c r="KC148" s="40"/>
      <c r="KD148" s="40"/>
      <c r="KE148" s="40"/>
      <c r="KF148" s="40"/>
      <c r="KG148" s="40"/>
      <c r="KH148" s="40"/>
      <c r="KI148" s="40"/>
      <c r="KJ148" s="40"/>
      <c r="KK148" s="40"/>
      <c r="KL148" s="40"/>
      <c r="KM148" s="40"/>
      <c r="KN148" s="40"/>
      <c r="KO148" s="40"/>
      <c r="KP148" s="40"/>
      <c r="KQ148" s="40"/>
      <c r="KR148" s="40"/>
      <c r="KS148" s="40"/>
      <c r="KT148" s="40"/>
      <c r="KU148" s="40"/>
      <c r="KV148" s="40"/>
      <c r="KW148" s="40"/>
      <c r="KX148" s="40"/>
      <c r="KY148" s="40"/>
      <c r="KZ148" s="40"/>
      <c r="LA148" s="40"/>
      <c r="LB148" s="40"/>
      <c r="LC148" s="40"/>
      <c r="LD148" s="40"/>
      <c r="LE148" s="40"/>
      <c r="LF148" s="40"/>
      <c r="LG148" s="40"/>
      <c r="LH148" s="40"/>
      <c r="LI148" s="40"/>
      <c r="LJ148" s="40"/>
      <c r="LK148" s="40"/>
      <c r="LL148" s="40"/>
      <c r="LM148" s="40"/>
      <c r="LN148" s="40"/>
      <c r="LO148" s="40"/>
      <c r="LP148" s="40"/>
      <c r="LQ148" s="40"/>
      <c r="LR148" s="40"/>
      <c r="LS148" s="40"/>
      <c r="LT148" s="40"/>
      <c r="LU148" s="40"/>
      <c r="LV148" s="40"/>
      <c r="LW148" s="40"/>
      <c r="LX148" s="40"/>
      <c r="LY148" s="40"/>
      <c r="LZ148" s="40"/>
      <c r="MA148" s="40"/>
      <c r="MB148" s="40"/>
      <c r="MC148" s="40"/>
      <c r="MD148" s="40"/>
      <c r="ME148" s="40"/>
      <c r="MF148" s="40"/>
      <c r="MG148" s="40"/>
      <c r="MH148" s="40"/>
      <c r="MI148" s="40"/>
      <c r="MJ148" s="40"/>
      <c r="MK148" s="40"/>
      <c r="ML148" s="40"/>
      <c r="MM148" s="40"/>
      <c r="MN148" s="40"/>
      <c r="MO148" s="40"/>
      <c r="MP148" s="40"/>
      <c r="MQ148" s="40"/>
      <c r="MR148" s="40"/>
      <c r="MS148" s="40"/>
      <c r="MT148" s="40"/>
      <c r="MU148" s="40"/>
      <c r="MV148" s="40"/>
      <c r="MW148" s="40"/>
      <c r="MX148" s="40"/>
      <c r="MY148" s="40"/>
      <c r="MZ148" s="40"/>
      <c r="NA148" s="40"/>
      <c r="NB148" s="40"/>
      <c r="NC148" s="40"/>
      <c r="ND148" s="40"/>
      <c r="NE148" s="40"/>
      <c r="NF148" s="40"/>
      <c r="NG148" s="40"/>
      <c r="NH148" s="40"/>
      <c r="NI148" s="40"/>
      <c r="NJ148" s="40"/>
      <c r="NK148" s="40"/>
      <c r="NL148" s="40"/>
      <c r="NM148" s="40"/>
      <c r="NN148" s="40"/>
      <c r="NO148" s="40"/>
      <c r="NP148" s="40"/>
      <c r="NQ148" s="40"/>
      <c r="NR148" s="40"/>
      <c r="NS148" s="40"/>
      <c r="NT148" s="40"/>
      <c r="NU148" s="40"/>
      <c r="NV148" s="40"/>
      <c r="NW148" s="40"/>
      <c r="NX148" s="40"/>
      <c r="NY148" s="40"/>
      <c r="NZ148" s="40"/>
      <c r="OA148" s="40"/>
      <c r="OB148" s="40"/>
      <c r="OC148" s="40"/>
      <c r="OD148" s="40"/>
      <c r="OE148" s="40"/>
      <c r="OF148" s="40"/>
      <c r="OG148" s="40"/>
      <c r="OH148" s="40"/>
      <c r="OI148" s="40"/>
      <c r="OJ148" s="40"/>
      <c r="OK148" s="40"/>
      <c r="OL148" s="40"/>
      <c r="OM148" s="40"/>
      <c r="ON148" s="40"/>
      <c r="OO148" s="40"/>
      <c r="OP148" s="40"/>
      <c r="OQ148" s="40"/>
      <c r="OR148" s="40"/>
      <c r="OS148" s="40"/>
      <c r="OT148" s="40"/>
      <c r="OU148" s="40"/>
      <c r="OV148" s="40"/>
      <c r="OW148" s="40"/>
      <c r="OX148" s="40"/>
      <c r="OY148" s="40"/>
      <c r="OZ148" s="40"/>
      <c r="PA148" s="40"/>
      <c r="PB148" s="40"/>
      <c r="PC148" s="40"/>
      <c r="PD148" s="40"/>
      <c r="PE148" s="40"/>
      <c r="PF148" s="40"/>
      <c r="PG148" s="40"/>
      <c r="PH148" s="40"/>
      <c r="PI148" s="40"/>
      <c r="PJ148" s="40"/>
      <c r="PK148" s="40"/>
      <c r="PL148" s="40"/>
      <c r="PM148" s="40"/>
      <c r="PN148" s="40"/>
      <c r="PO148" s="40"/>
      <c r="PP148" s="40"/>
      <c r="PQ148" s="40"/>
      <c r="PR148" s="40"/>
      <c r="PS148" s="40"/>
      <c r="PT148" s="40"/>
      <c r="PU148" s="40"/>
      <c r="PV148" s="40"/>
      <c r="PW148" s="40"/>
      <c r="PX148" s="40"/>
      <c r="PY148" s="40"/>
      <c r="PZ148" s="40"/>
      <c r="QA148" s="40"/>
      <c r="QB148" s="40"/>
      <c r="QC148" s="40"/>
      <c r="QD148" s="40"/>
      <c r="QE148" s="40"/>
      <c r="QF148" s="40"/>
      <c r="QG148" s="40"/>
      <c r="QH148" s="40"/>
      <c r="QI148" s="40"/>
      <c r="QJ148" s="40"/>
      <c r="QK148" s="40"/>
      <c r="QL148" s="40"/>
      <c r="QM148" s="40"/>
      <c r="QN148" s="40"/>
      <c r="QO148" s="40"/>
      <c r="QP148" s="40"/>
      <c r="QQ148" s="40"/>
      <c r="QR148" s="40"/>
      <c r="QS148" s="40"/>
      <c r="QT148" s="40"/>
      <c r="QU148" s="40"/>
      <c r="QV148" s="40"/>
      <c r="QW148" s="40"/>
      <c r="QX148" s="40"/>
      <c r="QY148" s="40"/>
      <c r="QZ148" s="40"/>
      <c r="RA148" s="40"/>
      <c r="RB148" s="40"/>
      <c r="RC148" s="40"/>
      <c r="RD148" s="40"/>
      <c r="RE148" s="40"/>
      <c r="RF148" s="40"/>
      <c r="RG148" s="40"/>
      <c r="RH148" s="40"/>
      <c r="RI148" s="40"/>
      <c r="RJ148" s="40"/>
      <c r="RK148" s="40"/>
      <c r="RL148" s="40"/>
      <c r="RM148" s="40"/>
      <c r="RN148" s="40"/>
      <c r="RO148" s="40"/>
      <c r="RP148" s="40"/>
      <c r="RQ148" s="40"/>
      <c r="RR148" s="40"/>
      <c r="RS148" s="40"/>
      <c r="RT148" s="40"/>
      <c r="RU148" s="40"/>
      <c r="RV148" s="40"/>
      <c r="RW148" s="40"/>
      <c r="RX148" s="40"/>
      <c r="RY148" s="40"/>
      <c r="RZ148" s="40"/>
      <c r="SA148" s="40"/>
      <c r="SB148" s="40"/>
      <c r="SC148" s="40"/>
      <c r="SD148" s="40"/>
      <c r="SE148" s="40"/>
      <c r="SF148" s="40"/>
      <c r="SG148" s="40"/>
      <c r="SH148" s="40"/>
      <c r="SI148" s="40"/>
      <c r="SJ148" s="40"/>
      <c r="SK148" s="40"/>
      <c r="SL148" s="40"/>
      <c r="SM148" s="40"/>
      <c r="SN148" s="40"/>
      <c r="SO148" s="40"/>
      <c r="SP148" s="40"/>
      <c r="SQ148" s="40"/>
      <c r="SR148" s="40"/>
      <c r="SS148" s="40"/>
      <c r="ST148" s="40"/>
      <c r="SU148" s="40"/>
      <c r="SV148" s="40"/>
      <c r="SW148" s="40"/>
      <c r="SX148" s="40"/>
      <c r="SY148" s="40"/>
      <c r="SZ148" s="40"/>
      <c r="TA148" s="40"/>
      <c r="TB148" s="40"/>
      <c r="TC148" s="40"/>
      <c r="TD148" s="40"/>
      <c r="TE148" s="40"/>
      <c r="TF148" s="40"/>
      <c r="TG148" s="40"/>
      <c r="TH148" s="40"/>
      <c r="TI148" s="40"/>
      <c r="TJ148" s="40"/>
      <c r="TK148" s="40"/>
      <c r="TL148" s="40"/>
      <c r="TM148" s="40"/>
      <c r="TN148" s="40"/>
      <c r="TO148" s="40"/>
      <c r="TP148" s="40"/>
      <c r="TQ148" s="40"/>
      <c r="TR148" s="40"/>
      <c r="TS148" s="40"/>
      <c r="TT148" s="40"/>
      <c r="TU148" s="40"/>
      <c r="TV148" s="40"/>
      <c r="TW148" s="40"/>
      <c r="TX148" s="40"/>
      <c r="TY148" s="40"/>
      <c r="TZ148" s="40"/>
      <c r="UA148" s="40"/>
      <c r="UB148" s="40"/>
      <c r="UC148" s="40"/>
      <c r="UD148" s="40"/>
      <c r="UE148" s="40"/>
      <c r="UF148" s="40"/>
      <c r="UG148" s="40"/>
      <c r="UH148" s="40"/>
      <c r="UI148" s="40"/>
      <c r="UJ148" s="40"/>
      <c r="UK148" s="40"/>
      <c r="UL148" s="40"/>
      <c r="UM148" s="40"/>
      <c r="UN148" s="40"/>
      <c r="UO148" s="40"/>
      <c r="UP148" s="40"/>
      <c r="UQ148" s="40"/>
      <c r="UR148" s="40"/>
      <c r="US148" s="40"/>
      <c r="UT148" s="40"/>
      <c r="UU148" s="40"/>
      <c r="UV148" s="40"/>
      <c r="UW148" s="40"/>
      <c r="UX148" s="40"/>
      <c r="UY148" s="40"/>
      <c r="UZ148" s="40"/>
      <c r="VA148" s="40"/>
      <c r="VB148" s="40"/>
      <c r="VC148" s="40"/>
      <c r="VD148" s="40"/>
      <c r="VE148" s="40"/>
      <c r="VF148" s="40"/>
      <c r="VG148" s="40"/>
      <c r="VH148" s="40"/>
      <c r="VI148" s="40"/>
      <c r="VJ148" s="40"/>
      <c r="VK148" s="40"/>
      <c r="VL148" s="40"/>
      <c r="VM148" s="40"/>
      <c r="VN148" s="40"/>
      <c r="VO148" s="40"/>
      <c r="VP148" s="40"/>
      <c r="VQ148" s="40"/>
      <c r="VR148" s="40"/>
      <c r="VS148" s="40"/>
      <c r="VT148" s="40"/>
      <c r="VU148" s="40"/>
      <c r="VV148" s="40"/>
      <c r="VW148" s="40"/>
      <c r="VX148" s="40"/>
      <c r="VY148" s="40"/>
      <c r="VZ148" s="40"/>
      <c r="WA148" s="40"/>
      <c r="WB148" s="40"/>
      <c r="WC148" s="40"/>
      <c r="WD148" s="40"/>
      <c r="WE148" s="40"/>
      <c r="WF148" s="40"/>
      <c r="WG148" s="40"/>
      <c r="WH148" s="40"/>
      <c r="WI148" s="40"/>
      <c r="WJ148" s="40"/>
      <c r="WK148" s="40"/>
      <c r="WL148" s="40"/>
      <c r="WM148" s="40"/>
      <c r="WN148" s="40"/>
      <c r="WO148" s="40"/>
      <c r="WP148" s="40"/>
      <c r="WQ148" s="40"/>
      <c r="WR148" s="40"/>
      <c r="WS148" s="40"/>
      <c r="WT148" s="40"/>
      <c r="WU148" s="40"/>
      <c r="WV148" s="40"/>
      <c r="WW148" s="40"/>
      <c r="WX148" s="40"/>
      <c r="WY148" s="40"/>
      <c r="WZ148" s="40"/>
      <c r="XA148" s="40"/>
      <c r="XB148" s="40"/>
      <c r="XC148" s="40"/>
      <c r="XD148" s="40"/>
      <c r="XE148" s="40"/>
      <c r="XF148" s="40"/>
      <c r="XG148" s="40"/>
      <c r="XH148" s="40"/>
      <c r="XI148" s="40"/>
      <c r="XJ148" s="40"/>
      <c r="XK148" s="40"/>
      <c r="XL148" s="40"/>
      <c r="XM148" s="40"/>
      <c r="XN148" s="40"/>
      <c r="XO148" s="40"/>
      <c r="XP148" s="40"/>
      <c r="XQ148" s="40"/>
      <c r="XR148" s="40"/>
      <c r="XS148" s="40"/>
      <c r="XT148" s="40"/>
      <c r="XU148" s="40"/>
      <c r="XV148" s="40"/>
      <c r="XW148" s="40"/>
      <c r="XX148" s="40"/>
      <c r="XY148" s="40"/>
      <c r="XZ148" s="40"/>
      <c r="YA148" s="40"/>
      <c r="YB148" s="40"/>
      <c r="YC148" s="40"/>
      <c r="YD148" s="40"/>
      <c r="YE148" s="40"/>
      <c r="YF148" s="40"/>
      <c r="YG148" s="40"/>
      <c r="YH148" s="40"/>
      <c r="YI148" s="40"/>
      <c r="YJ148" s="40"/>
      <c r="YK148" s="40"/>
      <c r="YL148" s="40"/>
      <c r="YM148" s="40"/>
      <c r="YN148" s="40"/>
      <c r="YO148" s="40"/>
      <c r="YP148" s="40"/>
      <c r="YQ148" s="40"/>
      <c r="YR148" s="40"/>
      <c r="YS148" s="40"/>
      <c r="YT148" s="40"/>
      <c r="YU148" s="40"/>
      <c r="YV148" s="40"/>
      <c r="YW148" s="40"/>
      <c r="YX148" s="40"/>
      <c r="YY148" s="40"/>
      <c r="YZ148" s="40"/>
      <c r="ZA148" s="40"/>
      <c r="ZB148" s="40"/>
      <c r="ZC148" s="40"/>
      <c r="ZD148" s="40"/>
      <c r="ZE148" s="40"/>
      <c r="ZF148" s="40"/>
      <c r="ZG148" s="40"/>
      <c r="ZH148" s="40"/>
      <c r="ZI148" s="40"/>
      <c r="ZJ148" s="40"/>
      <c r="ZK148" s="40"/>
      <c r="ZL148" s="40"/>
      <c r="ZM148" s="40"/>
      <c r="ZN148" s="40"/>
      <c r="ZO148" s="40"/>
      <c r="ZP148" s="40"/>
      <c r="ZQ148" s="40"/>
      <c r="ZR148" s="40"/>
      <c r="ZS148" s="40"/>
      <c r="ZT148" s="40"/>
      <c r="ZU148" s="40"/>
      <c r="ZV148" s="40"/>
      <c r="ZW148" s="40"/>
      <c r="ZX148" s="40"/>
      <c r="ZY148" s="40"/>
      <c r="ZZ148" s="40"/>
      <c r="AAA148" s="40"/>
      <c r="AAB148" s="40"/>
      <c r="AAC148" s="40"/>
      <c r="AAD148" s="40"/>
      <c r="AAE148" s="40"/>
      <c r="AAF148" s="40"/>
      <c r="AAG148" s="40"/>
      <c r="AAH148" s="40"/>
      <c r="AAI148" s="40"/>
      <c r="AAJ148" s="40"/>
      <c r="AAK148" s="40"/>
      <c r="AAL148" s="40"/>
      <c r="AAM148" s="40"/>
      <c r="AAN148" s="40"/>
      <c r="AAO148" s="40"/>
      <c r="AAP148" s="40"/>
      <c r="AAQ148" s="40"/>
      <c r="AAR148" s="40"/>
      <c r="AAS148" s="40"/>
      <c r="AAT148" s="40"/>
      <c r="AAU148" s="40"/>
      <c r="AAV148" s="40"/>
      <c r="AAW148" s="40"/>
      <c r="AAX148" s="40"/>
      <c r="AAY148" s="40"/>
      <c r="AAZ148" s="40"/>
      <c r="ABA148" s="40"/>
      <c r="ABB148" s="40"/>
      <c r="ABC148" s="40"/>
      <c r="ABD148" s="40"/>
      <c r="ABE148" s="40"/>
      <c r="ABF148" s="40"/>
      <c r="ABG148" s="40"/>
      <c r="ABH148" s="40"/>
      <c r="ABI148" s="40"/>
      <c r="ABJ148" s="40"/>
      <c r="ABK148" s="40"/>
      <c r="ABL148" s="40"/>
      <c r="ABM148" s="40"/>
      <c r="ABN148" s="40"/>
      <c r="ABO148" s="40"/>
      <c r="ABP148" s="40"/>
      <c r="ABQ148" s="40"/>
      <c r="ABR148" s="40"/>
      <c r="ABS148" s="40"/>
      <c r="ABT148" s="40"/>
      <c r="ABU148" s="40"/>
      <c r="ABV148" s="40"/>
      <c r="ABW148" s="40"/>
      <c r="ABX148" s="40"/>
      <c r="ABY148" s="40"/>
      <c r="ABZ148" s="40"/>
      <c r="ACA148" s="40"/>
      <c r="ACB148" s="40"/>
      <c r="ACC148" s="40"/>
      <c r="ACD148" s="40"/>
      <c r="ACE148" s="40"/>
      <c r="ACF148" s="40"/>
      <c r="ACG148" s="40"/>
      <c r="ACH148" s="40"/>
      <c r="ACI148" s="40"/>
      <c r="ACJ148" s="40"/>
      <c r="ACK148" s="40"/>
      <c r="ACL148" s="40"/>
      <c r="ACM148" s="40"/>
      <c r="ACN148" s="40"/>
      <c r="ACO148" s="40"/>
      <c r="ACP148" s="40"/>
      <c r="ACQ148" s="40"/>
      <c r="ACR148" s="40"/>
      <c r="ACS148" s="40"/>
      <c r="ACT148" s="40"/>
      <c r="ACU148" s="40"/>
      <c r="ACV148" s="40"/>
      <c r="ACW148" s="40"/>
      <c r="ACX148" s="40"/>
      <c r="ACY148" s="40"/>
      <c r="ACZ148" s="40"/>
      <c r="ADA148" s="40"/>
      <c r="ADB148" s="40"/>
      <c r="ADC148" s="40"/>
      <c r="ADD148" s="40"/>
      <c r="ADE148" s="40"/>
      <c r="ADF148" s="40"/>
      <c r="ADG148" s="40"/>
      <c r="ADH148" s="40"/>
      <c r="ADI148" s="40"/>
      <c r="ADJ148" s="40"/>
      <c r="ADK148" s="40"/>
      <c r="ADL148" s="40"/>
      <c r="ADM148" s="40"/>
      <c r="ADN148" s="40"/>
      <c r="ADO148" s="40"/>
      <c r="ADP148" s="40"/>
      <c r="ADQ148" s="40"/>
      <c r="ADR148" s="40"/>
      <c r="ADS148" s="40"/>
      <c r="ADT148" s="40"/>
      <c r="ADU148" s="40"/>
      <c r="ADV148" s="40"/>
      <c r="ADW148" s="40"/>
      <c r="ADX148" s="40"/>
      <c r="ADY148" s="40"/>
      <c r="ADZ148" s="40"/>
      <c r="AEA148" s="40"/>
      <c r="AEB148" s="40"/>
      <c r="AEC148" s="40"/>
      <c r="AED148" s="40"/>
      <c r="AEE148" s="40"/>
      <c r="AEF148" s="40"/>
      <c r="AEG148" s="40"/>
      <c r="AEH148" s="40"/>
      <c r="AEI148" s="40"/>
      <c r="AEJ148" s="40"/>
      <c r="AEK148" s="40"/>
      <c r="AEL148" s="40"/>
      <c r="AEM148" s="40"/>
      <c r="AEN148" s="40"/>
      <c r="AEO148" s="40"/>
      <c r="AEP148" s="40"/>
      <c r="AEQ148" s="40"/>
      <c r="AER148" s="40"/>
      <c r="AES148" s="40"/>
      <c r="AET148" s="40"/>
      <c r="AEU148" s="40"/>
      <c r="AEV148" s="40"/>
      <c r="AEW148" s="40"/>
      <c r="AEX148" s="40"/>
      <c r="AEY148" s="40"/>
      <c r="AEZ148" s="40"/>
      <c r="AFA148" s="40"/>
      <c r="AFB148" s="40"/>
      <c r="AFC148" s="40"/>
      <c r="AFD148" s="40"/>
      <c r="AFE148" s="40"/>
      <c r="AFF148" s="40"/>
      <c r="AFG148" s="40"/>
      <c r="AFH148" s="40"/>
      <c r="AFI148" s="40"/>
      <c r="AFJ148" s="40"/>
      <c r="AFK148" s="40"/>
      <c r="AFL148" s="40"/>
      <c r="AFM148" s="40"/>
      <c r="AFN148" s="40"/>
      <c r="AFO148" s="40"/>
      <c r="AFP148" s="40"/>
      <c r="AFQ148" s="40"/>
      <c r="AFR148" s="40"/>
      <c r="AFS148" s="40"/>
      <c r="AFT148" s="40"/>
      <c r="AFU148" s="40"/>
      <c r="AFV148" s="40"/>
      <c r="AFW148" s="40"/>
      <c r="AFX148" s="40"/>
      <c r="AFY148" s="40"/>
      <c r="AFZ148" s="40"/>
      <c r="AGA148" s="40"/>
      <c r="AGB148" s="40"/>
      <c r="AGC148" s="40"/>
      <c r="AGD148" s="40"/>
      <c r="AGE148" s="40"/>
      <c r="AGF148" s="40"/>
      <c r="AGG148" s="40"/>
      <c r="AGH148" s="40"/>
      <c r="AGI148" s="40"/>
      <c r="AGJ148" s="40"/>
      <c r="AGK148" s="40"/>
      <c r="AGL148" s="40"/>
      <c r="AGM148" s="40"/>
      <c r="AGN148" s="40"/>
      <c r="AGO148" s="40"/>
      <c r="AGP148" s="40"/>
      <c r="AGQ148" s="40"/>
      <c r="AGR148" s="40"/>
      <c r="AGS148" s="40"/>
      <c r="AGT148" s="40"/>
      <c r="AGU148" s="40"/>
      <c r="AGV148" s="40"/>
      <c r="AGW148" s="40"/>
      <c r="AGX148" s="40"/>
      <c r="AGY148" s="40"/>
      <c r="AGZ148" s="40"/>
      <c r="AHA148" s="40"/>
      <c r="AHB148" s="40"/>
      <c r="AHC148" s="40"/>
      <c r="AHD148" s="40"/>
      <c r="AHE148" s="40"/>
      <c r="AHF148" s="40"/>
      <c r="AHG148" s="40"/>
      <c r="AHH148" s="40"/>
      <c r="AHI148" s="40"/>
      <c r="AHJ148" s="40"/>
      <c r="AHK148" s="40"/>
      <c r="AHL148" s="40"/>
      <c r="AHM148" s="40"/>
      <c r="AHN148" s="40"/>
      <c r="AHO148" s="40"/>
      <c r="AHP148" s="40"/>
      <c r="AHQ148" s="40"/>
      <c r="AHR148" s="40"/>
      <c r="AHS148" s="40"/>
      <c r="AHT148" s="40"/>
      <c r="AHU148" s="40"/>
      <c r="AHV148" s="40"/>
      <c r="AHW148" s="40"/>
      <c r="AHX148" s="40"/>
      <c r="AHY148" s="40"/>
      <c r="AHZ148" s="40"/>
      <c r="AIA148" s="40"/>
      <c r="AIB148" s="40"/>
      <c r="AIC148" s="40"/>
      <c r="AID148" s="40"/>
      <c r="AIE148" s="40"/>
      <c r="AIF148" s="40"/>
      <c r="AIG148" s="40"/>
      <c r="AIH148" s="40"/>
      <c r="AII148" s="40"/>
      <c r="AIJ148" s="40"/>
      <c r="AIK148" s="40"/>
      <c r="AIL148" s="40"/>
      <c r="AIM148" s="40"/>
      <c r="AIN148" s="40"/>
      <c r="AIO148" s="40"/>
      <c r="AIP148" s="40"/>
      <c r="AIQ148" s="40"/>
      <c r="AIR148" s="40"/>
      <c r="AIS148" s="40"/>
      <c r="AIT148" s="40"/>
      <c r="AIU148" s="40"/>
      <c r="AIV148" s="40"/>
      <c r="AIW148" s="40"/>
      <c r="AIX148" s="40"/>
      <c r="AIY148" s="40"/>
      <c r="AIZ148" s="40"/>
      <c r="AJA148" s="40"/>
      <c r="AJB148" s="40"/>
      <c r="AJC148" s="40"/>
      <c r="AJD148" s="40"/>
      <c r="AJE148" s="40"/>
      <c r="AJF148" s="40"/>
      <c r="AJG148" s="40"/>
      <c r="AJH148" s="40"/>
      <c r="AJI148" s="40"/>
      <c r="AJJ148" s="40"/>
      <c r="AJK148" s="40"/>
      <c r="AJL148" s="40"/>
      <c r="AJM148" s="40"/>
      <c r="AJN148" s="40"/>
      <c r="AJO148" s="40"/>
      <c r="AJP148" s="40"/>
      <c r="AJQ148" s="40"/>
      <c r="AJR148" s="40"/>
      <c r="AJS148" s="40"/>
      <c r="AJT148" s="40"/>
      <c r="AJU148" s="40"/>
      <c r="AJV148" s="40"/>
      <c r="AJW148" s="40"/>
      <c r="AJX148" s="40"/>
      <c r="AJY148" s="40"/>
      <c r="AJZ148" s="40"/>
      <c r="AKA148" s="40"/>
      <c r="AKB148" s="40"/>
      <c r="AKC148" s="40"/>
      <c r="AKD148" s="40"/>
      <c r="AKE148" s="40"/>
      <c r="AKF148" s="40"/>
      <c r="AKG148" s="40"/>
      <c r="AKH148" s="40"/>
      <c r="AKI148" s="40"/>
      <c r="AKJ148" s="40"/>
      <c r="AKK148" s="40"/>
      <c r="AKL148" s="40"/>
      <c r="AKM148" s="40"/>
      <c r="AKN148" s="40"/>
      <c r="AKO148" s="40"/>
      <c r="AKP148" s="40"/>
      <c r="AKQ148" s="40"/>
      <c r="AKR148" s="40"/>
      <c r="AKS148" s="40"/>
      <c r="AKT148" s="40"/>
      <c r="AKU148" s="40"/>
      <c r="AKV148" s="40"/>
      <c r="AKW148" s="40"/>
      <c r="AKX148" s="40"/>
      <c r="AKY148" s="40"/>
      <c r="AKZ148" s="40"/>
      <c r="ALA148" s="40"/>
      <c r="ALB148" s="40"/>
      <c r="ALC148" s="40"/>
      <c r="ALD148" s="40"/>
      <c r="ALE148" s="40"/>
      <c r="ALF148" s="40"/>
      <c r="ALG148" s="40"/>
      <c r="ALH148" s="40"/>
      <c r="ALI148" s="40"/>
      <c r="ALJ148" s="40"/>
      <c r="ALK148" s="40"/>
      <c r="ALL148" s="40"/>
      <c r="ALM148" s="40"/>
      <c r="ALN148" s="40"/>
      <c r="ALO148" s="40"/>
      <c r="ALP148" s="40"/>
      <c r="ALQ148" s="40"/>
      <c r="ALR148" s="40"/>
      <c r="ALS148" s="40"/>
      <c r="ALT148" s="40"/>
      <c r="ALU148" s="40"/>
    </row>
    <row r="149" spans="1:1009" s="41" customFormat="1" ht="18.75" x14ac:dyDescent="0.3">
      <c r="A149" s="10" t="s">
        <v>174</v>
      </c>
      <c r="B149" s="11" t="s">
        <v>173</v>
      </c>
      <c r="C149" s="12">
        <v>3</v>
      </c>
      <c r="D149" s="13">
        <v>3.38</v>
      </c>
      <c r="E149" s="14">
        <v>1.96</v>
      </c>
      <c r="F149" s="46" t="s">
        <v>21</v>
      </c>
      <c r="G149" s="15">
        <v>1.5</v>
      </c>
      <c r="H149" s="16">
        <f t="shared" ref="H149:H161" si="29">IF(OR(F149="",G149=""),"",IF(F149="1st",G149*D149-G149,-G149))</f>
        <v>-1.5</v>
      </c>
      <c r="I149" s="19">
        <f t="shared" si="23"/>
        <v>-37.052499999999995</v>
      </c>
      <c r="J149" s="39"/>
      <c r="K149" s="50">
        <f t="shared" si="26"/>
        <v>-30.482500000000009</v>
      </c>
      <c r="L149" s="60">
        <f t="shared" si="22"/>
        <v>-28.302500000000013</v>
      </c>
      <c r="M149" s="60"/>
      <c r="N149" s="121">
        <f t="shared" si="24"/>
        <v>0</v>
      </c>
      <c r="O149" s="9">
        <f t="shared" si="25"/>
        <v>0</v>
      </c>
      <c r="P149" s="9">
        <f t="shared" si="27"/>
        <v>0</v>
      </c>
      <c r="Q149" s="122" t="str">
        <f t="shared" si="28"/>
        <v/>
      </c>
      <c r="R149" s="8"/>
      <c r="S149" s="9"/>
      <c r="T149" s="9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  <c r="JP149" s="40"/>
      <c r="JQ149" s="40"/>
      <c r="JR149" s="40"/>
      <c r="JS149" s="40"/>
      <c r="JT149" s="40"/>
      <c r="JU149" s="40"/>
      <c r="JV149" s="40"/>
      <c r="JW149" s="40"/>
      <c r="JX149" s="40"/>
      <c r="JY149" s="40"/>
      <c r="JZ149" s="40"/>
      <c r="KA149" s="40"/>
      <c r="KB149" s="40"/>
      <c r="KC149" s="40"/>
      <c r="KD149" s="40"/>
      <c r="KE149" s="40"/>
      <c r="KF149" s="40"/>
      <c r="KG149" s="40"/>
      <c r="KH149" s="40"/>
      <c r="KI149" s="40"/>
      <c r="KJ149" s="40"/>
      <c r="KK149" s="40"/>
      <c r="KL149" s="40"/>
      <c r="KM149" s="40"/>
      <c r="KN149" s="40"/>
      <c r="KO149" s="40"/>
      <c r="KP149" s="40"/>
      <c r="KQ149" s="40"/>
      <c r="KR149" s="40"/>
      <c r="KS149" s="40"/>
      <c r="KT149" s="40"/>
      <c r="KU149" s="40"/>
      <c r="KV149" s="40"/>
      <c r="KW149" s="40"/>
      <c r="KX149" s="40"/>
      <c r="KY149" s="40"/>
      <c r="KZ149" s="40"/>
      <c r="LA149" s="40"/>
      <c r="LB149" s="40"/>
      <c r="LC149" s="40"/>
      <c r="LD149" s="40"/>
      <c r="LE149" s="40"/>
      <c r="LF149" s="40"/>
      <c r="LG149" s="40"/>
      <c r="LH149" s="40"/>
      <c r="LI149" s="40"/>
      <c r="LJ149" s="40"/>
      <c r="LK149" s="40"/>
      <c r="LL149" s="40"/>
      <c r="LM149" s="40"/>
      <c r="LN149" s="40"/>
      <c r="LO149" s="40"/>
      <c r="LP149" s="40"/>
      <c r="LQ149" s="40"/>
      <c r="LR149" s="40"/>
      <c r="LS149" s="40"/>
      <c r="LT149" s="40"/>
      <c r="LU149" s="40"/>
      <c r="LV149" s="40"/>
      <c r="LW149" s="40"/>
      <c r="LX149" s="40"/>
      <c r="LY149" s="40"/>
      <c r="LZ149" s="40"/>
      <c r="MA149" s="40"/>
      <c r="MB149" s="40"/>
      <c r="MC149" s="40"/>
      <c r="MD149" s="40"/>
      <c r="ME149" s="40"/>
      <c r="MF149" s="40"/>
      <c r="MG149" s="40"/>
      <c r="MH149" s="40"/>
      <c r="MI149" s="40"/>
      <c r="MJ149" s="40"/>
      <c r="MK149" s="40"/>
      <c r="ML149" s="40"/>
      <c r="MM149" s="40"/>
      <c r="MN149" s="40"/>
      <c r="MO149" s="40"/>
      <c r="MP149" s="40"/>
      <c r="MQ149" s="40"/>
      <c r="MR149" s="40"/>
      <c r="MS149" s="40"/>
      <c r="MT149" s="40"/>
      <c r="MU149" s="40"/>
      <c r="MV149" s="40"/>
      <c r="MW149" s="40"/>
      <c r="MX149" s="40"/>
      <c r="MY149" s="40"/>
      <c r="MZ149" s="40"/>
      <c r="NA149" s="40"/>
      <c r="NB149" s="40"/>
      <c r="NC149" s="40"/>
      <c r="ND149" s="40"/>
      <c r="NE149" s="40"/>
      <c r="NF149" s="40"/>
      <c r="NG149" s="40"/>
      <c r="NH149" s="40"/>
      <c r="NI149" s="40"/>
      <c r="NJ149" s="40"/>
      <c r="NK149" s="40"/>
      <c r="NL149" s="40"/>
      <c r="NM149" s="40"/>
      <c r="NN149" s="40"/>
      <c r="NO149" s="40"/>
      <c r="NP149" s="40"/>
      <c r="NQ149" s="40"/>
      <c r="NR149" s="40"/>
      <c r="NS149" s="40"/>
      <c r="NT149" s="40"/>
      <c r="NU149" s="40"/>
      <c r="NV149" s="40"/>
      <c r="NW149" s="40"/>
      <c r="NX149" s="40"/>
      <c r="NY149" s="40"/>
      <c r="NZ149" s="40"/>
      <c r="OA149" s="40"/>
      <c r="OB149" s="40"/>
      <c r="OC149" s="40"/>
      <c r="OD149" s="40"/>
      <c r="OE149" s="40"/>
      <c r="OF149" s="40"/>
      <c r="OG149" s="40"/>
      <c r="OH149" s="40"/>
      <c r="OI149" s="40"/>
      <c r="OJ149" s="40"/>
      <c r="OK149" s="40"/>
      <c r="OL149" s="40"/>
      <c r="OM149" s="40"/>
      <c r="ON149" s="40"/>
      <c r="OO149" s="40"/>
      <c r="OP149" s="40"/>
      <c r="OQ149" s="40"/>
      <c r="OR149" s="40"/>
      <c r="OS149" s="40"/>
      <c r="OT149" s="40"/>
      <c r="OU149" s="40"/>
      <c r="OV149" s="40"/>
      <c r="OW149" s="40"/>
      <c r="OX149" s="40"/>
      <c r="OY149" s="40"/>
      <c r="OZ149" s="40"/>
      <c r="PA149" s="40"/>
      <c r="PB149" s="40"/>
      <c r="PC149" s="40"/>
      <c r="PD149" s="40"/>
      <c r="PE149" s="40"/>
      <c r="PF149" s="40"/>
      <c r="PG149" s="40"/>
      <c r="PH149" s="40"/>
      <c r="PI149" s="40"/>
      <c r="PJ149" s="40"/>
      <c r="PK149" s="40"/>
      <c r="PL149" s="40"/>
      <c r="PM149" s="40"/>
      <c r="PN149" s="40"/>
      <c r="PO149" s="40"/>
      <c r="PP149" s="40"/>
      <c r="PQ149" s="40"/>
      <c r="PR149" s="40"/>
      <c r="PS149" s="40"/>
      <c r="PT149" s="40"/>
      <c r="PU149" s="40"/>
      <c r="PV149" s="40"/>
      <c r="PW149" s="40"/>
      <c r="PX149" s="40"/>
      <c r="PY149" s="40"/>
      <c r="PZ149" s="40"/>
      <c r="QA149" s="40"/>
      <c r="QB149" s="40"/>
      <c r="QC149" s="40"/>
      <c r="QD149" s="40"/>
      <c r="QE149" s="40"/>
      <c r="QF149" s="40"/>
      <c r="QG149" s="40"/>
      <c r="QH149" s="40"/>
      <c r="QI149" s="40"/>
      <c r="QJ149" s="40"/>
      <c r="QK149" s="40"/>
      <c r="QL149" s="40"/>
      <c r="QM149" s="40"/>
      <c r="QN149" s="40"/>
      <c r="QO149" s="40"/>
      <c r="QP149" s="40"/>
      <c r="QQ149" s="40"/>
      <c r="QR149" s="40"/>
      <c r="QS149" s="40"/>
      <c r="QT149" s="40"/>
      <c r="QU149" s="40"/>
      <c r="QV149" s="40"/>
      <c r="QW149" s="40"/>
      <c r="QX149" s="40"/>
      <c r="QY149" s="40"/>
      <c r="QZ149" s="40"/>
      <c r="RA149" s="40"/>
      <c r="RB149" s="40"/>
      <c r="RC149" s="40"/>
      <c r="RD149" s="40"/>
      <c r="RE149" s="40"/>
      <c r="RF149" s="40"/>
      <c r="RG149" s="40"/>
      <c r="RH149" s="40"/>
      <c r="RI149" s="40"/>
      <c r="RJ149" s="40"/>
      <c r="RK149" s="40"/>
      <c r="RL149" s="40"/>
      <c r="RM149" s="40"/>
      <c r="RN149" s="40"/>
      <c r="RO149" s="40"/>
      <c r="RP149" s="40"/>
      <c r="RQ149" s="40"/>
      <c r="RR149" s="40"/>
      <c r="RS149" s="40"/>
      <c r="RT149" s="40"/>
      <c r="RU149" s="40"/>
      <c r="RV149" s="40"/>
      <c r="RW149" s="40"/>
      <c r="RX149" s="40"/>
      <c r="RY149" s="40"/>
      <c r="RZ149" s="40"/>
      <c r="SA149" s="40"/>
      <c r="SB149" s="40"/>
      <c r="SC149" s="40"/>
      <c r="SD149" s="40"/>
      <c r="SE149" s="40"/>
      <c r="SF149" s="40"/>
      <c r="SG149" s="40"/>
      <c r="SH149" s="40"/>
      <c r="SI149" s="40"/>
      <c r="SJ149" s="40"/>
      <c r="SK149" s="40"/>
      <c r="SL149" s="40"/>
      <c r="SM149" s="40"/>
      <c r="SN149" s="40"/>
      <c r="SO149" s="40"/>
      <c r="SP149" s="40"/>
      <c r="SQ149" s="40"/>
      <c r="SR149" s="40"/>
      <c r="SS149" s="40"/>
      <c r="ST149" s="40"/>
      <c r="SU149" s="40"/>
      <c r="SV149" s="40"/>
      <c r="SW149" s="40"/>
      <c r="SX149" s="40"/>
      <c r="SY149" s="40"/>
      <c r="SZ149" s="40"/>
      <c r="TA149" s="40"/>
      <c r="TB149" s="40"/>
      <c r="TC149" s="40"/>
      <c r="TD149" s="40"/>
      <c r="TE149" s="40"/>
      <c r="TF149" s="40"/>
      <c r="TG149" s="40"/>
      <c r="TH149" s="40"/>
      <c r="TI149" s="40"/>
      <c r="TJ149" s="40"/>
      <c r="TK149" s="40"/>
      <c r="TL149" s="40"/>
      <c r="TM149" s="40"/>
      <c r="TN149" s="40"/>
      <c r="TO149" s="40"/>
      <c r="TP149" s="40"/>
      <c r="TQ149" s="40"/>
      <c r="TR149" s="40"/>
      <c r="TS149" s="40"/>
      <c r="TT149" s="40"/>
      <c r="TU149" s="40"/>
      <c r="TV149" s="40"/>
      <c r="TW149" s="40"/>
      <c r="TX149" s="40"/>
      <c r="TY149" s="40"/>
      <c r="TZ149" s="40"/>
      <c r="UA149" s="40"/>
      <c r="UB149" s="40"/>
      <c r="UC149" s="40"/>
      <c r="UD149" s="40"/>
      <c r="UE149" s="40"/>
      <c r="UF149" s="40"/>
      <c r="UG149" s="40"/>
      <c r="UH149" s="40"/>
      <c r="UI149" s="40"/>
      <c r="UJ149" s="40"/>
      <c r="UK149" s="40"/>
      <c r="UL149" s="40"/>
      <c r="UM149" s="40"/>
      <c r="UN149" s="40"/>
      <c r="UO149" s="40"/>
      <c r="UP149" s="40"/>
      <c r="UQ149" s="40"/>
      <c r="UR149" s="40"/>
      <c r="US149" s="40"/>
      <c r="UT149" s="40"/>
      <c r="UU149" s="40"/>
      <c r="UV149" s="40"/>
      <c r="UW149" s="40"/>
      <c r="UX149" s="40"/>
      <c r="UY149" s="40"/>
      <c r="UZ149" s="40"/>
      <c r="VA149" s="40"/>
      <c r="VB149" s="40"/>
      <c r="VC149" s="40"/>
      <c r="VD149" s="40"/>
      <c r="VE149" s="40"/>
      <c r="VF149" s="40"/>
      <c r="VG149" s="40"/>
      <c r="VH149" s="40"/>
      <c r="VI149" s="40"/>
      <c r="VJ149" s="40"/>
      <c r="VK149" s="40"/>
      <c r="VL149" s="40"/>
      <c r="VM149" s="40"/>
      <c r="VN149" s="40"/>
      <c r="VO149" s="40"/>
      <c r="VP149" s="40"/>
      <c r="VQ149" s="40"/>
      <c r="VR149" s="40"/>
      <c r="VS149" s="40"/>
      <c r="VT149" s="40"/>
      <c r="VU149" s="40"/>
      <c r="VV149" s="40"/>
      <c r="VW149" s="40"/>
      <c r="VX149" s="40"/>
      <c r="VY149" s="40"/>
      <c r="VZ149" s="40"/>
      <c r="WA149" s="40"/>
      <c r="WB149" s="40"/>
      <c r="WC149" s="40"/>
      <c r="WD149" s="40"/>
      <c r="WE149" s="40"/>
      <c r="WF149" s="40"/>
      <c r="WG149" s="40"/>
      <c r="WH149" s="40"/>
      <c r="WI149" s="40"/>
      <c r="WJ149" s="40"/>
      <c r="WK149" s="40"/>
      <c r="WL149" s="40"/>
      <c r="WM149" s="40"/>
      <c r="WN149" s="40"/>
      <c r="WO149" s="40"/>
      <c r="WP149" s="40"/>
      <c r="WQ149" s="40"/>
      <c r="WR149" s="40"/>
      <c r="WS149" s="40"/>
      <c r="WT149" s="40"/>
      <c r="WU149" s="40"/>
      <c r="WV149" s="40"/>
      <c r="WW149" s="40"/>
      <c r="WX149" s="40"/>
      <c r="WY149" s="40"/>
      <c r="WZ149" s="40"/>
      <c r="XA149" s="40"/>
      <c r="XB149" s="40"/>
      <c r="XC149" s="40"/>
      <c r="XD149" s="40"/>
      <c r="XE149" s="40"/>
      <c r="XF149" s="40"/>
      <c r="XG149" s="40"/>
      <c r="XH149" s="40"/>
      <c r="XI149" s="40"/>
      <c r="XJ149" s="40"/>
      <c r="XK149" s="40"/>
      <c r="XL149" s="40"/>
      <c r="XM149" s="40"/>
      <c r="XN149" s="40"/>
      <c r="XO149" s="40"/>
      <c r="XP149" s="40"/>
      <c r="XQ149" s="40"/>
      <c r="XR149" s="40"/>
      <c r="XS149" s="40"/>
      <c r="XT149" s="40"/>
      <c r="XU149" s="40"/>
      <c r="XV149" s="40"/>
      <c r="XW149" s="40"/>
      <c r="XX149" s="40"/>
      <c r="XY149" s="40"/>
      <c r="XZ149" s="40"/>
      <c r="YA149" s="40"/>
      <c r="YB149" s="40"/>
      <c r="YC149" s="40"/>
      <c r="YD149" s="40"/>
      <c r="YE149" s="40"/>
      <c r="YF149" s="40"/>
      <c r="YG149" s="40"/>
      <c r="YH149" s="40"/>
      <c r="YI149" s="40"/>
      <c r="YJ149" s="40"/>
      <c r="YK149" s="40"/>
      <c r="YL149" s="40"/>
      <c r="YM149" s="40"/>
      <c r="YN149" s="40"/>
      <c r="YO149" s="40"/>
      <c r="YP149" s="40"/>
      <c r="YQ149" s="40"/>
      <c r="YR149" s="40"/>
      <c r="YS149" s="40"/>
      <c r="YT149" s="40"/>
      <c r="YU149" s="40"/>
      <c r="YV149" s="40"/>
      <c r="YW149" s="40"/>
      <c r="YX149" s="40"/>
      <c r="YY149" s="40"/>
      <c r="YZ149" s="40"/>
      <c r="ZA149" s="40"/>
      <c r="ZB149" s="40"/>
      <c r="ZC149" s="40"/>
      <c r="ZD149" s="40"/>
      <c r="ZE149" s="40"/>
      <c r="ZF149" s="40"/>
      <c r="ZG149" s="40"/>
      <c r="ZH149" s="40"/>
      <c r="ZI149" s="40"/>
      <c r="ZJ149" s="40"/>
      <c r="ZK149" s="40"/>
      <c r="ZL149" s="40"/>
      <c r="ZM149" s="40"/>
      <c r="ZN149" s="40"/>
      <c r="ZO149" s="40"/>
      <c r="ZP149" s="40"/>
      <c r="ZQ149" s="40"/>
      <c r="ZR149" s="40"/>
      <c r="ZS149" s="40"/>
      <c r="ZT149" s="40"/>
      <c r="ZU149" s="40"/>
      <c r="ZV149" s="40"/>
      <c r="ZW149" s="40"/>
      <c r="ZX149" s="40"/>
      <c r="ZY149" s="40"/>
      <c r="ZZ149" s="40"/>
      <c r="AAA149" s="40"/>
      <c r="AAB149" s="40"/>
      <c r="AAC149" s="40"/>
      <c r="AAD149" s="40"/>
      <c r="AAE149" s="40"/>
      <c r="AAF149" s="40"/>
      <c r="AAG149" s="40"/>
      <c r="AAH149" s="40"/>
      <c r="AAI149" s="40"/>
      <c r="AAJ149" s="40"/>
      <c r="AAK149" s="40"/>
      <c r="AAL149" s="40"/>
      <c r="AAM149" s="40"/>
      <c r="AAN149" s="40"/>
      <c r="AAO149" s="40"/>
      <c r="AAP149" s="40"/>
      <c r="AAQ149" s="40"/>
      <c r="AAR149" s="40"/>
      <c r="AAS149" s="40"/>
      <c r="AAT149" s="40"/>
      <c r="AAU149" s="40"/>
      <c r="AAV149" s="40"/>
      <c r="AAW149" s="40"/>
      <c r="AAX149" s="40"/>
      <c r="AAY149" s="40"/>
      <c r="AAZ149" s="40"/>
      <c r="ABA149" s="40"/>
      <c r="ABB149" s="40"/>
      <c r="ABC149" s="40"/>
      <c r="ABD149" s="40"/>
      <c r="ABE149" s="40"/>
      <c r="ABF149" s="40"/>
      <c r="ABG149" s="40"/>
      <c r="ABH149" s="40"/>
      <c r="ABI149" s="40"/>
      <c r="ABJ149" s="40"/>
      <c r="ABK149" s="40"/>
      <c r="ABL149" s="40"/>
      <c r="ABM149" s="40"/>
      <c r="ABN149" s="40"/>
      <c r="ABO149" s="40"/>
      <c r="ABP149" s="40"/>
      <c r="ABQ149" s="40"/>
      <c r="ABR149" s="40"/>
      <c r="ABS149" s="40"/>
      <c r="ABT149" s="40"/>
      <c r="ABU149" s="40"/>
      <c r="ABV149" s="40"/>
      <c r="ABW149" s="40"/>
      <c r="ABX149" s="40"/>
      <c r="ABY149" s="40"/>
      <c r="ABZ149" s="40"/>
      <c r="ACA149" s="40"/>
      <c r="ACB149" s="40"/>
      <c r="ACC149" s="40"/>
      <c r="ACD149" s="40"/>
      <c r="ACE149" s="40"/>
      <c r="ACF149" s="40"/>
      <c r="ACG149" s="40"/>
      <c r="ACH149" s="40"/>
      <c r="ACI149" s="40"/>
      <c r="ACJ149" s="40"/>
      <c r="ACK149" s="40"/>
      <c r="ACL149" s="40"/>
      <c r="ACM149" s="40"/>
      <c r="ACN149" s="40"/>
      <c r="ACO149" s="40"/>
      <c r="ACP149" s="40"/>
      <c r="ACQ149" s="40"/>
      <c r="ACR149" s="40"/>
      <c r="ACS149" s="40"/>
      <c r="ACT149" s="40"/>
      <c r="ACU149" s="40"/>
      <c r="ACV149" s="40"/>
      <c r="ACW149" s="40"/>
      <c r="ACX149" s="40"/>
      <c r="ACY149" s="40"/>
      <c r="ACZ149" s="40"/>
      <c r="ADA149" s="40"/>
      <c r="ADB149" s="40"/>
      <c r="ADC149" s="40"/>
      <c r="ADD149" s="40"/>
      <c r="ADE149" s="40"/>
      <c r="ADF149" s="40"/>
      <c r="ADG149" s="40"/>
      <c r="ADH149" s="40"/>
      <c r="ADI149" s="40"/>
      <c r="ADJ149" s="40"/>
      <c r="ADK149" s="40"/>
      <c r="ADL149" s="40"/>
      <c r="ADM149" s="40"/>
      <c r="ADN149" s="40"/>
      <c r="ADO149" s="40"/>
      <c r="ADP149" s="40"/>
      <c r="ADQ149" s="40"/>
      <c r="ADR149" s="40"/>
      <c r="ADS149" s="40"/>
      <c r="ADT149" s="40"/>
      <c r="ADU149" s="40"/>
      <c r="ADV149" s="40"/>
      <c r="ADW149" s="40"/>
      <c r="ADX149" s="40"/>
      <c r="ADY149" s="40"/>
      <c r="ADZ149" s="40"/>
      <c r="AEA149" s="40"/>
      <c r="AEB149" s="40"/>
      <c r="AEC149" s="40"/>
      <c r="AED149" s="40"/>
      <c r="AEE149" s="40"/>
      <c r="AEF149" s="40"/>
      <c r="AEG149" s="40"/>
      <c r="AEH149" s="40"/>
      <c r="AEI149" s="40"/>
      <c r="AEJ149" s="40"/>
      <c r="AEK149" s="40"/>
      <c r="AEL149" s="40"/>
      <c r="AEM149" s="40"/>
      <c r="AEN149" s="40"/>
      <c r="AEO149" s="40"/>
      <c r="AEP149" s="40"/>
      <c r="AEQ149" s="40"/>
      <c r="AER149" s="40"/>
      <c r="AES149" s="40"/>
      <c r="AET149" s="40"/>
      <c r="AEU149" s="40"/>
      <c r="AEV149" s="40"/>
      <c r="AEW149" s="40"/>
      <c r="AEX149" s="40"/>
      <c r="AEY149" s="40"/>
      <c r="AEZ149" s="40"/>
      <c r="AFA149" s="40"/>
      <c r="AFB149" s="40"/>
      <c r="AFC149" s="40"/>
      <c r="AFD149" s="40"/>
      <c r="AFE149" s="40"/>
      <c r="AFF149" s="40"/>
      <c r="AFG149" s="40"/>
      <c r="AFH149" s="40"/>
      <c r="AFI149" s="40"/>
      <c r="AFJ149" s="40"/>
      <c r="AFK149" s="40"/>
      <c r="AFL149" s="40"/>
      <c r="AFM149" s="40"/>
      <c r="AFN149" s="40"/>
      <c r="AFO149" s="40"/>
      <c r="AFP149" s="40"/>
      <c r="AFQ149" s="40"/>
      <c r="AFR149" s="40"/>
      <c r="AFS149" s="40"/>
      <c r="AFT149" s="40"/>
      <c r="AFU149" s="40"/>
      <c r="AFV149" s="40"/>
      <c r="AFW149" s="40"/>
      <c r="AFX149" s="40"/>
      <c r="AFY149" s="40"/>
      <c r="AFZ149" s="40"/>
      <c r="AGA149" s="40"/>
      <c r="AGB149" s="40"/>
      <c r="AGC149" s="40"/>
      <c r="AGD149" s="40"/>
      <c r="AGE149" s="40"/>
      <c r="AGF149" s="40"/>
      <c r="AGG149" s="40"/>
      <c r="AGH149" s="40"/>
      <c r="AGI149" s="40"/>
      <c r="AGJ149" s="40"/>
      <c r="AGK149" s="40"/>
      <c r="AGL149" s="40"/>
      <c r="AGM149" s="40"/>
      <c r="AGN149" s="40"/>
      <c r="AGO149" s="40"/>
      <c r="AGP149" s="40"/>
      <c r="AGQ149" s="40"/>
      <c r="AGR149" s="40"/>
      <c r="AGS149" s="40"/>
      <c r="AGT149" s="40"/>
      <c r="AGU149" s="40"/>
      <c r="AGV149" s="40"/>
      <c r="AGW149" s="40"/>
      <c r="AGX149" s="40"/>
      <c r="AGY149" s="40"/>
      <c r="AGZ149" s="40"/>
      <c r="AHA149" s="40"/>
      <c r="AHB149" s="40"/>
      <c r="AHC149" s="40"/>
      <c r="AHD149" s="40"/>
      <c r="AHE149" s="40"/>
      <c r="AHF149" s="40"/>
      <c r="AHG149" s="40"/>
      <c r="AHH149" s="40"/>
      <c r="AHI149" s="40"/>
      <c r="AHJ149" s="40"/>
      <c r="AHK149" s="40"/>
      <c r="AHL149" s="40"/>
      <c r="AHM149" s="40"/>
      <c r="AHN149" s="40"/>
      <c r="AHO149" s="40"/>
      <c r="AHP149" s="40"/>
      <c r="AHQ149" s="40"/>
      <c r="AHR149" s="40"/>
      <c r="AHS149" s="40"/>
      <c r="AHT149" s="40"/>
      <c r="AHU149" s="40"/>
      <c r="AHV149" s="40"/>
      <c r="AHW149" s="40"/>
      <c r="AHX149" s="40"/>
      <c r="AHY149" s="40"/>
      <c r="AHZ149" s="40"/>
      <c r="AIA149" s="40"/>
      <c r="AIB149" s="40"/>
      <c r="AIC149" s="40"/>
      <c r="AID149" s="40"/>
      <c r="AIE149" s="40"/>
      <c r="AIF149" s="40"/>
      <c r="AIG149" s="40"/>
      <c r="AIH149" s="40"/>
      <c r="AII149" s="40"/>
      <c r="AIJ149" s="40"/>
      <c r="AIK149" s="40"/>
      <c r="AIL149" s="40"/>
      <c r="AIM149" s="40"/>
      <c r="AIN149" s="40"/>
      <c r="AIO149" s="40"/>
      <c r="AIP149" s="40"/>
      <c r="AIQ149" s="40"/>
      <c r="AIR149" s="40"/>
      <c r="AIS149" s="40"/>
      <c r="AIT149" s="40"/>
      <c r="AIU149" s="40"/>
      <c r="AIV149" s="40"/>
      <c r="AIW149" s="40"/>
      <c r="AIX149" s="40"/>
      <c r="AIY149" s="40"/>
      <c r="AIZ149" s="40"/>
      <c r="AJA149" s="40"/>
      <c r="AJB149" s="40"/>
      <c r="AJC149" s="40"/>
      <c r="AJD149" s="40"/>
      <c r="AJE149" s="40"/>
      <c r="AJF149" s="40"/>
      <c r="AJG149" s="40"/>
      <c r="AJH149" s="40"/>
      <c r="AJI149" s="40"/>
      <c r="AJJ149" s="40"/>
      <c r="AJK149" s="40"/>
      <c r="AJL149" s="40"/>
      <c r="AJM149" s="40"/>
      <c r="AJN149" s="40"/>
      <c r="AJO149" s="40"/>
      <c r="AJP149" s="40"/>
      <c r="AJQ149" s="40"/>
      <c r="AJR149" s="40"/>
      <c r="AJS149" s="40"/>
      <c r="AJT149" s="40"/>
      <c r="AJU149" s="40"/>
      <c r="AJV149" s="40"/>
      <c r="AJW149" s="40"/>
      <c r="AJX149" s="40"/>
      <c r="AJY149" s="40"/>
      <c r="AJZ149" s="40"/>
      <c r="AKA149" s="40"/>
      <c r="AKB149" s="40"/>
      <c r="AKC149" s="40"/>
      <c r="AKD149" s="40"/>
      <c r="AKE149" s="40"/>
      <c r="AKF149" s="40"/>
      <c r="AKG149" s="40"/>
      <c r="AKH149" s="40"/>
      <c r="AKI149" s="40"/>
      <c r="AKJ149" s="40"/>
      <c r="AKK149" s="40"/>
      <c r="AKL149" s="40"/>
      <c r="AKM149" s="40"/>
      <c r="AKN149" s="40"/>
      <c r="AKO149" s="40"/>
      <c r="AKP149" s="40"/>
      <c r="AKQ149" s="40"/>
      <c r="AKR149" s="40"/>
      <c r="AKS149" s="40"/>
      <c r="AKT149" s="40"/>
      <c r="AKU149" s="40"/>
      <c r="AKV149" s="40"/>
      <c r="AKW149" s="40"/>
      <c r="AKX149" s="40"/>
      <c r="AKY149" s="40"/>
      <c r="AKZ149" s="40"/>
      <c r="ALA149" s="40"/>
      <c r="ALB149" s="40"/>
      <c r="ALC149" s="40"/>
      <c r="ALD149" s="40"/>
      <c r="ALE149" s="40"/>
      <c r="ALF149" s="40"/>
      <c r="ALG149" s="40"/>
      <c r="ALH149" s="40"/>
      <c r="ALI149" s="40"/>
      <c r="ALJ149" s="40"/>
      <c r="ALK149" s="40"/>
      <c r="ALL149" s="40"/>
      <c r="ALM149" s="40"/>
      <c r="ALN149" s="40"/>
      <c r="ALO149" s="40"/>
      <c r="ALP149" s="40"/>
      <c r="ALQ149" s="40"/>
      <c r="ALR149" s="40"/>
      <c r="ALS149" s="40"/>
      <c r="ALT149" s="40"/>
      <c r="ALU149" s="40"/>
    </row>
    <row r="150" spans="1:1009" s="41" customFormat="1" ht="18.75" x14ac:dyDescent="0.3">
      <c r="A150" s="10" t="s">
        <v>175</v>
      </c>
      <c r="B150" s="11" t="s">
        <v>55</v>
      </c>
      <c r="C150" s="12">
        <v>2</v>
      </c>
      <c r="D150" s="13">
        <v>5.3</v>
      </c>
      <c r="E150" s="14">
        <v>1.97</v>
      </c>
      <c r="F150" s="46" t="s">
        <v>34</v>
      </c>
      <c r="G150" s="15">
        <v>1</v>
      </c>
      <c r="H150" s="16">
        <f t="shared" si="29"/>
        <v>-1</v>
      </c>
      <c r="I150" s="19">
        <f t="shared" si="23"/>
        <v>-38.052499999999995</v>
      </c>
      <c r="J150" s="39"/>
      <c r="K150" s="50">
        <f t="shared" si="26"/>
        <v>-30.482500000000009</v>
      </c>
      <c r="L150" s="60">
        <f t="shared" si="22"/>
        <v>-28.302500000000013</v>
      </c>
      <c r="M150" s="60"/>
      <c r="N150" s="121">
        <f t="shared" si="24"/>
        <v>5.3</v>
      </c>
      <c r="O150" s="9">
        <f t="shared" si="25"/>
        <v>-1</v>
      </c>
      <c r="P150" s="9">
        <f t="shared" si="27"/>
        <v>-1</v>
      </c>
      <c r="Q150" s="122">
        <f t="shared" si="28"/>
        <v>-1</v>
      </c>
      <c r="R150" s="8"/>
      <c r="S150" s="9"/>
      <c r="T150" s="9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  <c r="JP150" s="40"/>
      <c r="JQ150" s="40"/>
      <c r="JR150" s="40"/>
      <c r="JS150" s="40"/>
      <c r="JT150" s="40"/>
      <c r="JU150" s="40"/>
      <c r="JV150" s="40"/>
      <c r="JW150" s="40"/>
      <c r="JX150" s="40"/>
      <c r="JY150" s="40"/>
      <c r="JZ150" s="40"/>
      <c r="KA150" s="40"/>
      <c r="KB150" s="40"/>
      <c r="KC150" s="40"/>
      <c r="KD150" s="40"/>
      <c r="KE150" s="40"/>
      <c r="KF150" s="40"/>
      <c r="KG150" s="40"/>
      <c r="KH150" s="40"/>
      <c r="KI150" s="40"/>
      <c r="KJ150" s="40"/>
      <c r="KK150" s="40"/>
      <c r="KL150" s="40"/>
      <c r="KM150" s="40"/>
      <c r="KN150" s="40"/>
      <c r="KO150" s="40"/>
      <c r="KP150" s="40"/>
      <c r="KQ150" s="40"/>
      <c r="KR150" s="40"/>
      <c r="KS150" s="40"/>
      <c r="KT150" s="40"/>
      <c r="KU150" s="40"/>
      <c r="KV150" s="40"/>
      <c r="KW150" s="40"/>
      <c r="KX150" s="40"/>
      <c r="KY150" s="40"/>
      <c r="KZ150" s="40"/>
      <c r="LA150" s="40"/>
      <c r="LB150" s="40"/>
      <c r="LC150" s="40"/>
      <c r="LD150" s="40"/>
      <c r="LE150" s="40"/>
      <c r="LF150" s="40"/>
      <c r="LG150" s="40"/>
      <c r="LH150" s="40"/>
      <c r="LI150" s="40"/>
      <c r="LJ150" s="40"/>
      <c r="LK150" s="40"/>
      <c r="LL150" s="40"/>
      <c r="LM150" s="40"/>
      <c r="LN150" s="40"/>
      <c r="LO150" s="40"/>
      <c r="LP150" s="40"/>
      <c r="LQ150" s="40"/>
      <c r="LR150" s="40"/>
      <c r="LS150" s="40"/>
      <c r="LT150" s="40"/>
      <c r="LU150" s="40"/>
      <c r="LV150" s="40"/>
      <c r="LW150" s="40"/>
      <c r="LX150" s="40"/>
      <c r="LY150" s="40"/>
      <c r="LZ150" s="40"/>
      <c r="MA150" s="40"/>
      <c r="MB150" s="40"/>
      <c r="MC150" s="40"/>
      <c r="MD150" s="40"/>
      <c r="ME150" s="40"/>
      <c r="MF150" s="40"/>
      <c r="MG150" s="40"/>
      <c r="MH150" s="40"/>
      <c r="MI150" s="40"/>
      <c r="MJ150" s="40"/>
      <c r="MK150" s="40"/>
      <c r="ML150" s="40"/>
      <c r="MM150" s="40"/>
      <c r="MN150" s="40"/>
      <c r="MO150" s="40"/>
      <c r="MP150" s="40"/>
      <c r="MQ150" s="40"/>
      <c r="MR150" s="40"/>
      <c r="MS150" s="40"/>
      <c r="MT150" s="40"/>
      <c r="MU150" s="40"/>
      <c r="MV150" s="40"/>
      <c r="MW150" s="40"/>
      <c r="MX150" s="40"/>
      <c r="MY150" s="40"/>
      <c r="MZ150" s="40"/>
      <c r="NA150" s="40"/>
      <c r="NB150" s="40"/>
      <c r="NC150" s="40"/>
      <c r="ND150" s="40"/>
      <c r="NE150" s="40"/>
      <c r="NF150" s="40"/>
      <c r="NG150" s="40"/>
      <c r="NH150" s="40"/>
      <c r="NI150" s="40"/>
      <c r="NJ150" s="40"/>
      <c r="NK150" s="40"/>
      <c r="NL150" s="40"/>
      <c r="NM150" s="40"/>
      <c r="NN150" s="40"/>
      <c r="NO150" s="40"/>
      <c r="NP150" s="40"/>
      <c r="NQ150" s="40"/>
      <c r="NR150" s="40"/>
      <c r="NS150" s="40"/>
      <c r="NT150" s="40"/>
      <c r="NU150" s="40"/>
      <c r="NV150" s="40"/>
      <c r="NW150" s="40"/>
      <c r="NX150" s="40"/>
      <c r="NY150" s="40"/>
      <c r="NZ150" s="40"/>
      <c r="OA150" s="40"/>
      <c r="OB150" s="40"/>
      <c r="OC150" s="40"/>
      <c r="OD150" s="40"/>
      <c r="OE150" s="40"/>
      <c r="OF150" s="40"/>
      <c r="OG150" s="40"/>
      <c r="OH150" s="40"/>
      <c r="OI150" s="40"/>
      <c r="OJ150" s="40"/>
      <c r="OK150" s="40"/>
      <c r="OL150" s="40"/>
      <c r="OM150" s="40"/>
      <c r="ON150" s="40"/>
      <c r="OO150" s="40"/>
      <c r="OP150" s="40"/>
      <c r="OQ150" s="40"/>
      <c r="OR150" s="40"/>
      <c r="OS150" s="40"/>
      <c r="OT150" s="40"/>
      <c r="OU150" s="40"/>
      <c r="OV150" s="40"/>
      <c r="OW150" s="40"/>
      <c r="OX150" s="40"/>
      <c r="OY150" s="40"/>
      <c r="OZ150" s="40"/>
      <c r="PA150" s="40"/>
      <c r="PB150" s="40"/>
      <c r="PC150" s="40"/>
      <c r="PD150" s="40"/>
      <c r="PE150" s="40"/>
      <c r="PF150" s="40"/>
      <c r="PG150" s="40"/>
      <c r="PH150" s="40"/>
      <c r="PI150" s="40"/>
      <c r="PJ150" s="40"/>
      <c r="PK150" s="40"/>
      <c r="PL150" s="40"/>
      <c r="PM150" s="40"/>
      <c r="PN150" s="40"/>
      <c r="PO150" s="40"/>
      <c r="PP150" s="40"/>
      <c r="PQ150" s="40"/>
      <c r="PR150" s="40"/>
      <c r="PS150" s="40"/>
      <c r="PT150" s="40"/>
      <c r="PU150" s="40"/>
      <c r="PV150" s="40"/>
      <c r="PW150" s="40"/>
      <c r="PX150" s="40"/>
      <c r="PY150" s="40"/>
      <c r="PZ150" s="40"/>
      <c r="QA150" s="40"/>
      <c r="QB150" s="40"/>
      <c r="QC150" s="40"/>
      <c r="QD150" s="40"/>
      <c r="QE150" s="40"/>
      <c r="QF150" s="40"/>
      <c r="QG150" s="40"/>
      <c r="QH150" s="40"/>
      <c r="QI150" s="40"/>
      <c r="QJ150" s="40"/>
      <c r="QK150" s="40"/>
      <c r="QL150" s="40"/>
      <c r="QM150" s="40"/>
      <c r="QN150" s="40"/>
      <c r="QO150" s="40"/>
      <c r="QP150" s="40"/>
      <c r="QQ150" s="40"/>
      <c r="QR150" s="40"/>
      <c r="QS150" s="40"/>
      <c r="QT150" s="40"/>
      <c r="QU150" s="40"/>
      <c r="QV150" s="40"/>
      <c r="QW150" s="40"/>
      <c r="QX150" s="40"/>
      <c r="QY150" s="40"/>
      <c r="QZ150" s="40"/>
      <c r="RA150" s="40"/>
      <c r="RB150" s="40"/>
      <c r="RC150" s="40"/>
      <c r="RD150" s="40"/>
      <c r="RE150" s="40"/>
      <c r="RF150" s="40"/>
      <c r="RG150" s="40"/>
      <c r="RH150" s="40"/>
      <c r="RI150" s="40"/>
      <c r="RJ150" s="40"/>
      <c r="RK150" s="40"/>
      <c r="RL150" s="40"/>
      <c r="RM150" s="40"/>
      <c r="RN150" s="40"/>
      <c r="RO150" s="40"/>
      <c r="RP150" s="40"/>
      <c r="RQ150" s="40"/>
      <c r="RR150" s="40"/>
      <c r="RS150" s="40"/>
      <c r="RT150" s="40"/>
      <c r="RU150" s="40"/>
      <c r="RV150" s="40"/>
      <c r="RW150" s="40"/>
      <c r="RX150" s="40"/>
      <c r="RY150" s="40"/>
      <c r="RZ150" s="40"/>
      <c r="SA150" s="40"/>
      <c r="SB150" s="40"/>
      <c r="SC150" s="40"/>
      <c r="SD150" s="40"/>
      <c r="SE150" s="40"/>
      <c r="SF150" s="40"/>
      <c r="SG150" s="40"/>
      <c r="SH150" s="40"/>
      <c r="SI150" s="40"/>
      <c r="SJ150" s="40"/>
      <c r="SK150" s="40"/>
      <c r="SL150" s="40"/>
      <c r="SM150" s="40"/>
      <c r="SN150" s="40"/>
      <c r="SO150" s="40"/>
      <c r="SP150" s="40"/>
      <c r="SQ150" s="40"/>
      <c r="SR150" s="40"/>
      <c r="SS150" s="40"/>
      <c r="ST150" s="40"/>
      <c r="SU150" s="40"/>
      <c r="SV150" s="40"/>
      <c r="SW150" s="40"/>
      <c r="SX150" s="40"/>
      <c r="SY150" s="40"/>
      <c r="SZ150" s="40"/>
      <c r="TA150" s="40"/>
      <c r="TB150" s="40"/>
      <c r="TC150" s="40"/>
      <c r="TD150" s="40"/>
      <c r="TE150" s="40"/>
      <c r="TF150" s="40"/>
      <c r="TG150" s="40"/>
      <c r="TH150" s="40"/>
      <c r="TI150" s="40"/>
      <c r="TJ150" s="40"/>
      <c r="TK150" s="40"/>
      <c r="TL150" s="40"/>
      <c r="TM150" s="40"/>
      <c r="TN150" s="40"/>
      <c r="TO150" s="40"/>
      <c r="TP150" s="40"/>
      <c r="TQ150" s="40"/>
      <c r="TR150" s="40"/>
      <c r="TS150" s="40"/>
      <c r="TT150" s="40"/>
      <c r="TU150" s="40"/>
      <c r="TV150" s="40"/>
      <c r="TW150" s="40"/>
      <c r="TX150" s="40"/>
      <c r="TY150" s="40"/>
      <c r="TZ150" s="40"/>
      <c r="UA150" s="40"/>
      <c r="UB150" s="40"/>
      <c r="UC150" s="40"/>
      <c r="UD150" s="40"/>
      <c r="UE150" s="40"/>
      <c r="UF150" s="40"/>
      <c r="UG150" s="40"/>
      <c r="UH150" s="40"/>
      <c r="UI150" s="40"/>
      <c r="UJ150" s="40"/>
      <c r="UK150" s="40"/>
      <c r="UL150" s="40"/>
      <c r="UM150" s="40"/>
      <c r="UN150" s="40"/>
      <c r="UO150" s="40"/>
      <c r="UP150" s="40"/>
      <c r="UQ150" s="40"/>
      <c r="UR150" s="40"/>
      <c r="US150" s="40"/>
      <c r="UT150" s="40"/>
      <c r="UU150" s="40"/>
      <c r="UV150" s="40"/>
      <c r="UW150" s="40"/>
      <c r="UX150" s="40"/>
      <c r="UY150" s="40"/>
      <c r="UZ150" s="40"/>
      <c r="VA150" s="40"/>
      <c r="VB150" s="40"/>
      <c r="VC150" s="40"/>
      <c r="VD150" s="40"/>
      <c r="VE150" s="40"/>
      <c r="VF150" s="40"/>
      <c r="VG150" s="40"/>
      <c r="VH150" s="40"/>
      <c r="VI150" s="40"/>
      <c r="VJ150" s="40"/>
      <c r="VK150" s="40"/>
      <c r="VL150" s="40"/>
      <c r="VM150" s="40"/>
      <c r="VN150" s="40"/>
      <c r="VO150" s="40"/>
      <c r="VP150" s="40"/>
      <c r="VQ150" s="40"/>
      <c r="VR150" s="40"/>
      <c r="VS150" s="40"/>
      <c r="VT150" s="40"/>
      <c r="VU150" s="40"/>
      <c r="VV150" s="40"/>
      <c r="VW150" s="40"/>
      <c r="VX150" s="40"/>
      <c r="VY150" s="40"/>
      <c r="VZ150" s="40"/>
      <c r="WA150" s="40"/>
      <c r="WB150" s="40"/>
      <c r="WC150" s="40"/>
      <c r="WD150" s="40"/>
      <c r="WE150" s="40"/>
      <c r="WF150" s="40"/>
      <c r="WG150" s="40"/>
      <c r="WH150" s="40"/>
      <c r="WI150" s="40"/>
      <c r="WJ150" s="40"/>
      <c r="WK150" s="40"/>
      <c r="WL150" s="40"/>
      <c r="WM150" s="40"/>
      <c r="WN150" s="40"/>
      <c r="WO150" s="40"/>
      <c r="WP150" s="40"/>
      <c r="WQ150" s="40"/>
      <c r="WR150" s="40"/>
      <c r="WS150" s="40"/>
      <c r="WT150" s="40"/>
      <c r="WU150" s="40"/>
      <c r="WV150" s="40"/>
      <c r="WW150" s="40"/>
      <c r="WX150" s="40"/>
      <c r="WY150" s="40"/>
      <c r="WZ150" s="40"/>
      <c r="XA150" s="40"/>
      <c r="XB150" s="40"/>
      <c r="XC150" s="40"/>
      <c r="XD150" s="40"/>
      <c r="XE150" s="40"/>
      <c r="XF150" s="40"/>
      <c r="XG150" s="40"/>
      <c r="XH150" s="40"/>
      <c r="XI150" s="40"/>
      <c r="XJ150" s="40"/>
      <c r="XK150" s="40"/>
      <c r="XL150" s="40"/>
      <c r="XM150" s="40"/>
      <c r="XN150" s="40"/>
      <c r="XO150" s="40"/>
      <c r="XP150" s="40"/>
      <c r="XQ150" s="40"/>
      <c r="XR150" s="40"/>
      <c r="XS150" s="40"/>
      <c r="XT150" s="40"/>
      <c r="XU150" s="40"/>
      <c r="XV150" s="40"/>
      <c r="XW150" s="40"/>
      <c r="XX150" s="40"/>
      <c r="XY150" s="40"/>
      <c r="XZ150" s="40"/>
      <c r="YA150" s="40"/>
      <c r="YB150" s="40"/>
      <c r="YC150" s="40"/>
      <c r="YD150" s="40"/>
      <c r="YE150" s="40"/>
      <c r="YF150" s="40"/>
      <c r="YG150" s="40"/>
      <c r="YH150" s="40"/>
      <c r="YI150" s="40"/>
      <c r="YJ150" s="40"/>
      <c r="YK150" s="40"/>
      <c r="YL150" s="40"/>
      <c r="YM150" s="40"/>
      <c r="YN150" s="40"/>
      <c r="YO150" s="40"/>
      <c r="YP150" s="40"/>
      <c r="YQ150" s="40"/>
      <c r="YR150" s="40"/>
      <c r="YS150" s="40"/>
      <c r="YT150" s="40"/>
      <c r="YU150" s="40"/>
      <c r="YV150" s="40"/>
      <c r="YW150" s="40"/>
      <c r="YX150" s="40"/>
      <c r="YY150" s="40"/>
      <c r="YZ150" s="40"/>
      <c r="ZA150" s="40"/>
      <c r="ZB150" s="40"/>
      <c r="ZC150" s="40"/>
      <c r="ZD150" s="40"/>
      <c r="ZE150" s="40"/>
      <c r="ZF150" s="40"/>
      <c r="ZG150" s="40"/>
      <c r="ZH150" s="40"/>
      <c r="ZI150" s="40"/>
      <c r="ZJ150" s="40"/>
      <c r="ZK150" s="40"/>
      <c r="ZL150" s="40"/>
      <c r="ZM150" s="40"/>
      <c r="ZN150" s="40"/>
      <c r="ZO150" s="40"/>
      <c r="ZP150" s="40"/>
      <c r="ZQ150" s="40"/>
      <c r="ZR150" s="40"/>
      <c r="ZS150" s="40"/>
      <c r="ZT150" s="40"/>
      <c r="ZU150" s="40"/>
      <c r="ZV150" s="40"/>
      <c r="ZW150" s="40"/>
      <c r="ZX150" s="40"/>
      <c r="ZY150" s="40"/>
      <c r="ZZ150" s="40"/>
      <c r="AAA150" s="40"/>
      <c r="AAB150" s="40"/>
      <c r="AAC150" s="40"/>
      <c r="AAD150" s="40"/>
      <c r="AAE150" s="40"/>
      <c r="AAF150" s="40"/>
      <c r="AAG150" s="40"/>
      <c r="AAH150" s="40"/>
      <c r="AAI150" s="40"/>
      <c r="AAJ150" s="40"/>
      <c r="AAK150" s="40"/>
      <c r="AAL150" s="40"/>
      <c r="AAM150" s="40"/>
      <c r="AAN150" s="40"/>
      <c r="AAO150" s="40"/>
      <c r="AAP150" s="40"/>
      <c r="AAQ150" s="40"/>
      <c r="AAR150" s="40"/>
      <c r="AAS150" s="40"/>
      <c r="AAT150" s="40"/>
      <c r="AAU150" s="40"/>
      <c r="AAV150" s="40"/>
      <c r="AAW150" s="40"/>
      <c r="AAX150" s="40"/>
      <c r="AAY150" s="40"/>
      <c r="AAZ150" s="40"/>
      <c r="ABA150" s="40"/>
      <c r="ABB150" s="40"/>
      <c r="ABC150" s="40"/>
      <c r="ABD150" s="40"/>
      <c r="ABE150" s="40"/>
      <c r="ABF150" s="40"/>
      <c r="ABG150" s="40"/>
      <c r="ABH150" s="40"/>
      <c r="ABI150" s="40"/>
      <c r="ABJ150" s="40"/>
      <c r="ABK150" s="40"/>
      <c r="ABL150" s="40"/>
      <c r="ABM150" s="40"/>
      <c r="ABN150" s="40"/>
      <c r="ABO150" s="40"/>
      <c r="ABP150" s="40"/>
      <c r="ABQ150" s="40"/>
      <c r="ABR150" s="40"/>
      <c r="ABS150" s="40"/>
      <c r="ABT150" s="40"/>
      <c r="ABU150" s="40"/>
      <c r="ABV150" s="40"/>
      <c r="ABW150" s="40"/>
      <c r="ABX150" s="40"/>
      <c r="ABY150" s="40"/>
      <c r="ABZ150" s="40"/>
      <c r="ACA150" s="40"/>
      <c r="ACB150" s="40"/>
      <c r="ACC150" s="40"/>
      <c r="ACD150" s="40"/>
      <c r="ACE150" s="40"/>
      <c r="ACF150" s="40"/>
      <c r="ACG150" s="40"/>
      <c r="ACH150" s="40"/>
      <c r="ACI150" s="40"/>
      <c r="ACJ150" s="40"/>
      <c r="ACK150" s="40"/>
      <c r="ACL150" s="40"/>
      <c r="ACM150" s="40"/>
      <c r="ACN150" s="40"/>
      <c r="ACO150" s="40"/>
      <c r="ACP150" s="40"/>
      <c r="ACQ150" s="40"/>
      <c r="ACR150" s="40"/>
      <c r="ACS150" s="40"/>
      <c r="ACT150" s="40"/>
      <c r="ACU150" s="40"/>
      <c r="ACV150" s="40"/>
      <c r="ACW150" s="40"/>
      <c r="ACX150" s="40"/>
      <c r="ACY150" s="40"/>
      <c r="ACZ150" s="40"/>
      <c r="ADA150" s="40"/>
      <c r="ADB150" s="40"/>
      <c r="ADC150" s="40"/>
      <c r="ADD150" s="40"/>
      <c r="ADE150" s="40"/>
      <c r="ADF150" s="40"/>
      <c r="ADG150" s="40"/>
      <c r="ADH150" s="40"/>
      <c r="ADI150" s="40"/>
      <c r="ADJ150" s="40"/>
      <c r="ADK150" s="40"/>
      <c r="ADL150" s="40"/>
      <c r="ADM150" s="40"/>
      <c r="ADN150" s="40"/>
      <c r="ADO150" s="40"/>
      <c r="ADP150" s="40"/>
      <c r="ADQ150" s="40"/>
      <c r="ADR150" s="40"/>
      <c r="ADS150" s="40"/>
      <c r="ADT150" s="40"/>
      <c r="ADU150" s="40"/>
      <c r="ADV150" s="40"/>
      <c r="ADW150" s="40"/>
      <c r="ADX150" s="40"/>
      <c r="ADY150" s="40"/>
      <c r="ADZ150" s="40"/>
      <c r="AEA150" s="40"/>
      <c r="AEB150" s="40"/>
      <c r="AEC150" s="40"/>
      <c r="AED150" s="40"/>
      <c r="AEE150" s="40"/>
      <c r="AEF150" s="40"/>
      <c r="AEG150" s="40"/>
      <c r="AEH150" s="40"/>
      <c r="AEI150" s="40"/>
      <c r="AEJ150" s="40"/>
      <c r="AEK150" s="40"/>
      <c r="AEL150" s="40"/>
      <c r="AEM150" s="40"/>
      <c r="AEN150" s="40"/>
      <c r="AEO150" s="40"/>
      <c r="AEP150" s="40"/>
      <c r="AEQ150" s="40"/>
      <c r="AER150" s="40"/>
      <c r="AES150" s="40"/>
      <c r="AET150" s="40"/>
      <c r="AEU150" s="40"/>
      <c r="AEV150" s="40"/>
      <c r="AEW150" s="40"/>
      <c r="AEX150" s="40"/>
      <c r="AEY150" s="40"/>
      <c r="AEZ150" s="40"/>
      <c r="AFA150" s="40"/>
      <c r="AFB150" s="40"/>
      <c r="AFC150" s="40"/>
      <c r="AFD150" s="40"/>
      <c r="AFE150" s="40"/>
      <c r="AFF150" s="40"/>
      <c r="AFG150" s="40"/>
      <c r="AFH150" s="40"/>
      <c r="AFI150" s="40"/>
      <c r="AFJ150" s="40"/>
      <c r="AFK150" s="40"/>
      <c r="AFL150" s="40"/>
      <c r="AFM150" s="40"/>
      <c r="AFN150" s="40"/>
      <c r="AFO150" s="40"/>
      <c r="AFP150" s="40"/>
      <c r="AFQ150" s="40"/>
      <c r="AFR150" s="40"/>
      <c r="AFS150" s="40"/>
      <c r="AFT150" s="40"/>
      <c r="AFU150" s="40"/>
      <c r="AFV150" s="40"/>
      <c r="AFW150" s="40"/>
      <c r="AFX150" s="40"/>
      <c r="AFY150" s="40"/>
      <c r="AFZ150" s="40"/>
      <c r="AGA150" s="40"/>
      <c r="AGB150" s="40"/>
      <c r="AGC150" s="40"/>
      <c r="AGD150" s="40"/>
      <c r="AGE150" s="40"/>
      <c r="AGF150" s="40"/>
      <c r="AGG150" s="40"/>
      <c r="AGH150" s="40"/>
      <c r="AGI150" s="40"/>
      <c r="AGJ150" s="40"/>
      <c r="AGK150" s="40"/>
      <c r="AGL150" s="40"/>
      <c r="AGM150" s="40"/>
      <c r="AGN150" s="40"/>
      <c r="AGO150" s="40"/>
      <c r="AGP150" s="40"/>
      <c r="AGQ150" s="40"/>
      <c r="AGR150" s="40"/>
      <c r="AGS150" s="40"/>
      <c r="AGT150" s="40"/>
      <c r="AGU150" s="40"/>
      <c r="AGV150" s="40"/>
      <c r="AGW150" s="40"/>
      <c r="AGX150" s="40"/>
      <c r="AGY150" s="40"/>
      <c r="AGZ150" s="40"/>
      <c r="AHA150" s="40"/>
      <c r="AHB150" s="40"/>
      <c r="AHC150" s="40"/>
      <c r="AHD150" s="40"/>
      <c r="AHE150" s="40"/>
      <c r="AHF150" s="40"/>
      <c r="AHG150" s="40"/>
      <c r="AHH150" s="40"/>
      <c r="AHI150" s="40"/>
      <c r="AHJ150" s="40"/>
      <c r="AHK150" s="40"/>
      <c r="AHL150" s="40"/>
      <c r="AHM150" s="40"/>
      <c r="AHN150" s="40"/>
      <c r="AHO150" s="40"/>
      <c r="AHP150" s="40"/>
      <c r="AHQ150" s="40"/>
      <c r="AHR150" s="40"/>
      <c r="AHS150" s="40"/>
      <c r="AHT150" s="40"/>
      <c r="AHU150" s="40"/>
      <c r="AHV150" s="40"/>
      <c r="AHW150" s="40"/>
      <c r="AHX150" s="40"/>
      <c r="AHY150" s="40"/>
      <c r="AHZ150" s="40"/>
      <c r="AIA150" s="40"/>
      <c r="AIB150" s="40"/>
      <c r="AIC150" s="40"/>
      <c r="AID150" s="40"/>
      <c r="AIE150" s="40"/>
      <c r="AIF150" s="40"/>
      <c r="AIG150" s="40"/>
      <c r="AIH150" s="40"/>
      <c r="AII150" s="40"/>
      <c r="AIJ150" s="40"/>
      <c r="AIK150" s="40"/>
      <c r="AIL150" s="40"/>
      <c r="AIM150" s="40"/>
      <c r="AIN150" s="40"/>
      <c r="AIO150" s="40"/>
      <c r="AIP150" s="40"/>
      <c r="AIQ150" s="40"/>
      <c r="AIR150" s="40"/>
      <c r="AIS150" s="40"/>
      <c r="AIT150" s="40"/>
      <c r="AIU150" s="40"/>
      <c r="AIV150" s="40"/>
      <c r="AIW150" s="40"/>
      <c r="AIX150" s="40"/>
      <c r="AIY150" s="40"/>
      <c r="AIZ150" s="40"/>
      <c r="AJA150" s="40"/>
      <c r="AJB150" s="40"/>
      <c r="AJC150" s="40"/>
      <c r="AJD150" s="40"/>
      <c r="AJE150" s="40"/>
      <c r="AJF150" s="40"/>
      <c r="AJG150" s="40"/>
      <c r="AJH150" s="40"/>
      <c r="AJI150" s="40"/>
      <c r="AJJ150" s="40"/>
      <c r="AJK150" s="40"/>
      <c r="AJL150" s="40"/>
      <c r="AJM150" s="40"/>
      <c r="AJN150" s="40"/>
      <c r="AJO150" s="40"/>
      <c r="AJP150" s="40"/>
      <c r="AJQ150" s="40"/>
      <c r="AJR150" s="40"/>
      <c r="AJS150" s="40"/>
      <c r="AJT150" s="40"/>
      <c r="AJU150" s="40"/>
      <c r="AJV150" s="40"/>
      <c r="AJW150" s="40"/>
      <c r="AJX150" s="40"/>
      <c r="AJY150" s="40"/>
      <c r="AJZ150" s="40"/>
      <c r="AKA150" s="40"/>
      <c r="AKB150" s="40"/>
      <c r="AKC150" s="40"/>
      <c r="AKD150" s="40"/>
      <c r="AKE150" s="40"/>
      <c r="AKF150" s="40"/>
      <c r="AKG150" s="40"/>
      <c r="AKH150" s="40"/>
      <c r="AKI150" s="40"/>
      <c r="AKJ150" s="40"/>
      <c r="AKK150" s="40"/>
      <c r="AKL150" s="40"/>
      <c r="AKM150" s="40"/>
      <c r="AKN150" s="40"/>
      <c r="AKO150" s="40"/>
      <c r="AKP150" s="40"/>
      <c r="AKQ150" s="40"/>
      <c r="AKR150" s="40"/>
      <c r="AKS150" s="40"/>
      <c r="AKT150" s="40"/>
      <c r="AKU150" s="40"/>
      <c r="AKV150" s="40"/>
      <c r="AKW150" s="40"/>
      <c r="AKX150" s="40"/>
      <c r="AKY150" s="40"/>
      <c r="AKZ150" s="40"/>
      <c r="ALA150" s="40"/>
      <c r="ALB150" s="40"/>
      <c r="ALC150" s="40"/>
      <c r="ALD150" s="40"/>
      <c r="ALE150" s="40"/>
      <c r="ALF150" s="40"/>
      <c r="ALG150" s="40"/>
      <c r="ALH150" s="40"/>
      <c r="ALI150" s="40"/>
      <c r="ALJ150" s="40"/>
      <c r="ALK150" s="40"/>
      <c r="ALL150" s="40"/>
      <c r="ALM150" s="40"/>
      <c r="ALN150" s="40"/>
      <c r="ALO150" s="40"/>
      <c r="ALP150" s="40"/>
      <c r="ALQ150" s="40"/>
      <c r="ALR150" s="40"/>
      <c r="ALS150" s="40"/>
      <c r="ALT150" s="40"/>
      <c r="ALU150" s="40"/>
    </row>
    <row r="151" spans="1:1009" s="41" customFormat="1" ht="18.75" x14ac:dyDescent="0.3">
      <c r="A151" s="10" t="s">
        <v>176</v>
      </c>
      <c r="B151" s="11" t="s">
        <v>55</v>
      </c>
      <c r="C151" s="12">
        <v>12</v>
      </c>
      <c r="D151" s="13">
        <v>2.0699999999999998</v>
      </c>
      <c r="E151" s="14">
        <v>1.32</v>
      </c>
      <c r="F151" s="46" t="s">
        <v>26</v>
      </c>
      <c r="G151" s="15">
        <v>1</v>
      </c>
      <c r="H151" s="16">
        <f t="shared" si="29"/>
        <v>-1</v>
      </c>
      <c r="I151" s="19">
        <f t="shared" si="23"/>
        <v>-39.052499999999995</v>
      </c>
      <c r="J151" s="39"/>
      <c r="K151" s="50">
        <f t="shared" si="26"/>
        <v>-30.482500000000009</v>
      </c>
      <c r="L151" s="60">
        <f t="shared" si="22"/>
        <v>-28.302500000000013</v>
      </c>
      <c r="M151" s="60"/>
      <c r="N151" s="121">
        <f t="shared" si="24"/>
        <v>2.0699999999999998</v>
      </c>
      <c r="O151" s="9">
        <f t="shared" si="25"/>
        <v>-1</v>
      </c>
      <c r="P151" s="9">
        <f t="shared" si="27"/>
        <v>-1</v>
      </c>
      <c r="Q151" s="122">
        <f t="shared" si="28"/>
        <v>-1</v>
      </c>
      <c r="R151" s="8"/>
      <c r="S151" s="9"/>
      <c r="T151" s="9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  <c r="JY151" s="40"/>
      <c r="JZ151" s="40"/>
      <c r="KA151" s="40"/>
      <c r="KB151" s="40"/>
      <c r="KC151" s="40"/>
      <c r="KD151" s="40"/>
      <c r="KE151" s="40"/>
      <c r="KF151" s="40"/>
      <c r="KG151" s="40"/>
      <c r="KH151" s="40"/>
      <c r="KI151" s="40"/>
      <c r="KJ151" s="40"/>
      <c r="KK151" s="40"/>
      <c r="KL151" s="40"/>
      <c r="KM151" s="40"/>
      <c r="KN151" s="40"/>
      <c r="KO151" s="40"/>
      <c r="KP151" s="40"/>
      <c r="KQ151" s="40"/>
      <c r="KR151" s="40"/>
      <c r="KS151" s="40"/>
      <c r="KT151" s="40"/>
      <c r="KU151" s="40"/>
      <c r="KV151" s="40"/>
      <c r="KW151" s="40"/>
      <c r="KX151" s="40"/>
      <c r="KY151" s="40"/>
      <c r="KZ151" s="40"/>
      <c r="LA151" s="40"/>
      <c r="LB151" s="40"/>
      <c r="LC151" s="40"/>
      <c r="LD151" s="40"/>
      <c r="LE151" s="40"/>
      <c r="LF151" s="40"/>
      <c r="LG151" s="40"/>
      <c r="LH151" s="40"/>
      <c r="LI151" s="40"/>
      <c r="LJ151" s="40"/>
      <c r="LK151" s="40"/>
      <c r="LL151" s="40"/>
      <c r="LM151" s="40"/>
      <c r="LN151" s="40"/>
      <c r="LO151" s="40"/>
      <c r="LP151" s="40"/>
      <c r="LQ151" s="40"/>
      <c r="LR151" s="40"/>
      <c r="LS151" s="40"/>
      <c r="LT151" s="40"/>
      <c r="LU151" s="40"/>
      <c r="LV151" s="40"/>
      <c r="LW151" s="40"/>
      <c r="LX151" s="40"/>
      <c r="LY151" s="40"/>
      <c r="LZ151" s="40"/>
      <c r="MA151" s="40"/>
      <c r="MB151" s="40"/>
      <c r="MC151" s="40"/>
      <c r="MD151" s="40"/>
      <c r="ME151" s="40"/>
      <c r="MF151" s="40"/>
      <c r="MG151" s="40"/>
      <c r="MH151" s="40"/>
      <c r="MI151" s="40"/>
      <c r="MJ151" s="40"/>
      <c r="MK151" s="40"/>
      <c r="ML151" s="40"/>
      <c r="MM151" s="40"/>
      <c r="MN151" s="40"/>
      <c r="MO151" s="40"/>
      <c r="MP151" s="40"/>
      <c r="MQ151" s="40"/>
      <c r="MR151" s="40"/>
      <c r="MS151" s="40"/>
      <c r="MT151" s="40"/>
      <c r="MU151" s="40"/>
      <c r="MV151" s="40"/>
      <c r="MW151" s="40"/>
      <c r="MX151" s="40"/>
      <c r="MY151" s="40"/>
      <c r="MZ151" s="40"/>
      <c r="NA151" s="40"/>
      <c r="NB151" s="40"/>
      <c r="NC151" s="40"/>
      <c r="ND151" s="40"/>
      <c r="NE151" s="40"/>
      <c r="NF151" s="40"/>
      <c r="NG151" s="40"/>
      <c r="NH151" s="40"/>
      <c r="NI151" s="40"/>
      <c r="NJ151" s="40"/>
      <c r="NK151" s="40"/>
      <c r="NL151" s="40"/>
      <c r="NM151" s="40"/>
      <c r="NN151" s="40"/>
      <c r="NO151" s="40"/>
      <c r="NP151" s="40"/>
      <c r="NQ151" s="40"/>
      <c r="NR151" s="40"/>
      <c r="NS151" s="40"/>
      <c r="NT151" s="40"/>
      <c r="NU151" s="40"/>
      <c r="NV151" s="40"/>
      <c r="NW151" s="40"/>
      <c r="NX151" s="40"/>
      <c r="NY151" s="40"/>
      <c r="NZ151" s="40"/>
      <c r="OA151" s="40"/>
      <c r="OB151" s="40"/>
      <c r="OC151" s="40"/>
      <c r="OD151" s="40"/>
      <c r="OE151" s="40"/>
      <c r="OF151" s="40"/>
      <c r="OG151" s="40"/>
      <c r="OH151" s="40"/>
      <c r="OI151" s="40"/>
      <c r="OJ151" s="40"/>
      <c r="OK151" s="40"/>
      <c r="OL151" s="40"/>
      <c r="OM151" s="40"/>
      <c r="ON151" s="40"/>
      <c r="OO151" s="40"/>
      <c r="OP151" s="40"/>
      <c r="OQ151" s="40"/>
      <c r="OR151" s="40"/>
      <c r="OS151" s="40"/>
      <c r="OT151" s="40"/>
      <c r="OU151" s="40"/>
      <c r="OV151" s="40"/>
      <c r="OW151" s="40"/>
      <c r="OX151" s="40"/>
      <c r="OY151" s="40"/>
      <c r="OZ151" s="40"/>
      <c r="PA151" s="40"/>
      <c r="PB151" s="40"/>
      <c r="PC151" s="40"/>
      <c r="PD151" s="40"/>
      <c r="PE151" s="40"/>
      <c r="PF151" s="40"/>
      <c r="PG151" s="40"/>
      <c r="PH151" s="40"/>
      <c r="PI151" s="40"/>
      <c r="PJ151" s="40"/>
      <c r="PK151" s="40"/>
      <c r="PL151" s="40"/>
      <c r="PM151" s="40"/>
      <c r="PN151" s="40"/>
      <c r="PO151" s="40"/>
      <c r="PP151" s="40"/>
      <c r="PQ151" s="40"/>
      <c r="PR151" s="40"/>
      <c r="PS151" s="40"/>
      <c r="PT151" s="40"/>
      <c r="PU151" s="40"/>
      <c r="PV151" s="40"/>
      <c r="PW151" s="40"/>
      <c r="PX151" s="40"/>
      <c r="PY151" s="40"/>
      <c r="PZ151" s="40"/>
      <c r="QA151" s="40"/>
      <c r="QB151" s="40"/>
      <c r="QC151" s="40"/>
      <c r="QD151" s="40"/>
      <c r="QE151" s="40"/>
      <c r="QF151" s="40"/>
      <c r="QG151" s="40"/>
      <c r="QH151" s="40"/>
      <c r="QI151" s="40"/>
      <c r="QJ151" s="40"/>
      <c r="QK151" s="40"/>
      <c r="QL151" s="40"/>
      <c r="QM151" s="40"/>
      <c r="QN151" s="40"/>
      <c r="QO151" s="40"/>
      <c r="QP151" s="40"/>
      <c r="QQ151" s="40"/>
      <c r="QR151" s="40"/>
      <c r="QS151" s="40"/>
      <c r="QT151" s="40"/>
      <c r="QU151" s="40"/>
      <c r="QV151" s="40"/>
      <c r="QW151" s="40"/>
      <c r="QX151" s="40"/>
      <c r="QY151" s="40"/>
      <c r="QZ151" s="40"/>
      <c r="RA151" s="40"/>
      <c r="RB151" s="40"/>
      <c r="RC151" s="40"/>
      <c r="RD151" s="40"/>
      <c r="RE151" s="40"/>
      <c r="RF151" s="40"/>
      <c r="RG151" s="40"/>
      <c r="RH151" s="40"/>
      <c r="RI151" s="40"/>
      <c r="RJ151" s="40"/>
      <c r="RK151" s="40"/>
      <c r="RL151" s="40"/>
      <c r="RM151" s="40"/>
      <c r="RN151" s="40"/>
      <c r="RO151" s="40"/>
      <c r="RP151" s="40"/>
      <c r="RQ151" s="40"/>
      <c r="RR151" s="40"/>
      <c r="RS151" s="40"/>
      <c r="RT151" s="40"/>
      <c r="RU151" s="40"/>
      <c r="RV151" s="40"/>
      <c r="RW151" s="40"/>
      <c r="RX151" s="40"/>
      <c r="RY151" s="40"/>
      <c r="RZ151" s="40"/>
      <c r="SA151" s="40"/>
      <c r="SB151" s="40"/>
      <c r="SC151" s="40"/>
      <c r="SD151" s="40"/>
      <c r="SE151" s="40"/>
      <c r="SF151" s="40"/>
      <c r="SG151" s="40"/>
      <c r="SH151" s="40"/>
      <c r="SI151" s="40"/>
      <c r="SJ151" s="40"/>
      <c r="SK151" s="40"/>
      <c r="SL151" s="40"/>
      <c r="SM151" s="40"/>
      <c r="SN151" s="40"/>
      <c r="SO151" s="40"/>
      <c r="SP151" s="40"/>
      <c r="SQ151" s="40"/>
      <c r="SR151" s="40"/>
      <c r="SS151" s="40"/>
      <c r="ST151" s="40"/>
      <c r="SU151" s="40"/>
      <c r="SV151" s="40"/>
      <c r="SW151" s="40"/>
      <c r="SX151" s="40"/>
      <c r="SY151" s="40"/>
      <c r="SZ151" s="40"/>
      <c r="TA151" s="40"/>
      <c r="TB151" s="40"/>
      <c r="TC151" s="40"/>
      <c r="TD151" s="40"/>
      <c r="TE151" s="40"/>
      <c r="TF151" s="40"/>
      <c r="TG151" s="40"/>
      <c r="TH151" s="40"/>
      <c r="TI151" s="40"/>
      <c r="TJ151" s="40"/>
      <c r="TK151" s="40"/>
      <c r="TL151" s="40"/>
      <c r="TM151" s="40"/>
      <c r="TN151" s="40"/>
      <c r="TO151" s="40"/>
      <c r="TP151" s="40"/>
      <c r="TQ151" s="40"/>
      <c r="TR151" s="40"/>
      <c r="TS151" s="40"/>
      <c r="TT151" s="40"/>
      <c r="TU151" s="40"/>
      <c r="TV151" s="40"/>
      <c r="TW151" s="40"/>
      <c r="TX151" s="40"/>
      <c r="TY151" s="40"/>
      <c r="TZ151" s="40"/>
      <c r="UA151" s="40"/>
      <c r="UB151" s="40"/>
      <c r="UC151" s="40"/>
      <c r="UD151" s="40"/>
      <c r="UE151" s="40"/>
      <c r="UF151" s="40"/>
      <c r="UG151" s="40"/>
      <c r="UH151" s="40"/>
      <c r="UI151" s="40"/>
      <c r="UJ151" s="40"/>
      <c r="UK151" s="40"/>
      <c r="UL151" s="40"/>
      <c r="UM151" s="40"/>
      <c r="UN151" s="40"/>
      <c r="UO151" s="40"/>
      <c r="UP151" s="40"/>
      <c r="UQ151" s="40"/>
      <c r="UR151" s="40"/>
      <c r="US151" s="40"/>
      <c r="UT151" s="40"/>
      <c r="UU151" s="40"/>
      <c r="UV151" s="40"/>
      <c r="UW151" s="40"/>
      <c r="UX151" s="40"/>
      <c r="UY151" s="40"/>
      <c r="UZ151" s="40"/>
      <c r="VA151" s="40"/>
      <c r="VB151" s="40"/>
      <c r="VC151" s="40"/>
      <c r="VD151" s="40"/>
      <c r="VE151" s="40"/>
      <c r="VF151" s="40"/>
      <c r="VG151" s="40"/>
      <c r="VH151" s="40"/>
      <c r="VI151" s="40"/>
      <c r="VJ151" s="40"/>
      <c r="VK151" s="40"/>
      <c r="VL151" s="40"/>
      <c r="VM151" s="40"/>
      <c r="VN151" s="40"/>
      <c r="VO151" s="40"/>
      <c r="VP151" s="40"/>
      <c r="VQ151" s="40"/>
      <c r="VR151" s="40"/>
      <c r="VS151" s="40"/>
      <c r="VT151" s="40"/>
      <c r="VU151" s="40"/>
      <c r="VV151" s="40"/>
      <c r="VW151" s="40"/>
      <c r="VX151" s="40"/>
      <c r="VY151" s="40"/>
      <c r="VZ151" s="40"/>
      <c r="WA151" s="40"/>
      <c r="WB151" s="40"/>
      <c r="WC151" s="40"/>
      <c r="WD151" s="40"/>
      <c r="WE151" s="40"/>
      <c r="WF151" s="40"/>
      <c r="WG151" s="40"/>
      <c r="WH151" s="40"/>
      <c r="WI151" s="40"/>
      <c r="WJ151" s="40"/>
      <c r="WK151" s="40"/>
      <c r="WL151" s="40"/>
      <c r="WM151" s="40"/>
      <c r="WN151" s="40"/>
      <c r="WO151" s="40"/>
      <c r="WP151" s="40"/>
      <c r="WQ151" s="40"/>
      <c r="WR151" s="40"/>
      <c r="WS151" s="40"/>
      <c r="WT151" s="40"/>
      <c r="WU151" s="40"/>
      <c r="WV151" s="40"/>
      <c r="WW151" s="40"/>
      <c r="WX151" s="40"/>
      <c r="WY151" s="40"/>
      <c r="WZ151" s="40"/>
      <c r="XA151" s="40"/>
      <c r="XB151" s="40"/>
      <c r="XC151" s="40"/>
      <c r="XD151" s="40"/>
      <c r="XE151" s="40"/>
      <c r="XF151" s="40"/>
      <c r="XG151" s="40"/>
      <c r="XH151" s="40"/>
      <c r="XI151" s="40"/>
      <c r="XJ151" s="40"/>
      <c r="XK151" s="40"/>
      <c r="XL151" s="40"/>
      <c r="XM151" s="40"/>
      <c r="XN151" s="40"/>
      <c r="XO151" s="40"/>
      <c r="XP151" s="40"/>
      <c r="XQ151" s="40"/>
      <c r="XR151" s="40"/>
      <c r="XS151" s="40"/>
      <c r="XT151" s="40"/>
      <c r="XU151" s="40"/>
      <c r="XV151" s="40"/>
      <c r="XW151" s="40"/>
      <c r="XX151" s="40"/>
      <c r="XY151" s="40"/>
      <c r="XZ151" s="40"/>
      <c r="YA151" s="40"/>
      <c r="YB151" s="40"/>
      <c r="YC151" s="40"/>
      <c r="YD151" s="40"/>
      <c r="YE151" s="40"/>
      <c r="YF151" s="40"/>
      <c r="YG151" s="40"/>
      <c r="YH151" s="40"/>
      <c r="YI151" s="40"/>
      <c r="YJ151" s="40"/>
      <c r="YK151" s="40"/>
      <c r="YL151" s="40"/>
      <c r="YM151" s="40"/>
      <c r="YN151" s="40"/>
      <c r="YO151" s="40"/>
      <c r="YP151" s="40"/>
      <c r="YQ151" s="40"/>
      <c r="YR151" s="40"/>
      <c r="YS151" s="40"/>
      <c r="YT151" s="40"/>
      <c r="YU151" s="40"/>
      <c r="YV151" s="40"/>
      <c r="YW151" s="40"/>
      <c r="YX151" s="40"/>
      <c r="YY151" s="40"/>
      <c r="YZ151" s="40"/>
      <c r="ZA151" s="40"/>
      <c r="ZB151" s="40"/>
      <c r="ZC151" s="40"/>
      <c r="ZD151" s="40"/>
      <c r="ZE151" s="40"/>
      <c r="ZF151" s="40"/>
      <c r="ZG151" s="40"/>
      <c r="ZH151" s="40"/>
      <c r="ZI151" s="40"/>
      <c r="ZJ151" s="40"/>
      <c r="ZK151" s="40"/>
      <c r="ZL151" s="40"/>
      <c r="ZM151" s="40"/>
      <c r="ZN151" s="40"/>
      <c r="ZO151" s="40"/>
      <c r="ZP151" s="40"/>
      <c r="ZQ151" s="40"/>
      <c r="ZR151" s="40"/>
      <c r="ZS151" s="40"/>
      <c r="ZT151" s="40"/>
      <c r="ZU151" s="40"/>
      <c r="ZV151" s="40"/>
      <c r="ZW151" s="40"/>
      <c r="ZX151" s="40"/>
      <c r="ZY151" s="40"/>
      <c r="ZZ151" s="40"/>
      <c r="AAA151" s="40"/>
      <c r="AAB151" s="40"/>
      <c r="AAC151" s="40"/>
      <c r="AAD151" s="40"/>
      <c r="AAE151" s="40"/>
      <c r="AAF151" s="40"/>
      <c r="AAG151" s="40"/>
      <c r="AAH151" s="40"/>
      <c r="AAI151" s="40"/>
      <c r="AAJ151" s="40"/>
      <c r="AAK151" s="40"/>
      <c r="AAL151" s="40"/>
      <c r="AAM151" s="40"/>
      <c r="AAN151" s="40"/>
      <c r="AAO151" s="40"/>
      <c r="AAP151" s="40"/>
      <c r="AAQ151" s="40"/>
      <c r="AAR151" s="40"/>
      <c r="AAS151" s="40"/>
      <c r="AAT151" s="40"/>
      <c r="AAU151" s="40"/>
      <c r="AAV151" s="40"/>
      <c r="AAW151" s="40"/>
      <c r="AAX151" s="40"/>
      <c r="AAY151" s="40"/>
      <c r="AAZ151" s="40"/>
      <c r="ABA151" s="40"/>
      <c r="ABB151" s="40"/>
      <c r="ABC151" s="40"/>
      <c r="ABD151" s="40"/>
      <c r="ABE151" s="40"/>
      <c r="ABF151" s="40"/>
      <c r="ABG151" s="40"/>
      <c r="ABH151" s="40"/>
      <c r="ABI151" s="40"/>
      <c r="ABJ151" s="40"/>
      <c r="ABK151" s="40"/>
      <c r="ABL151" s="40"/>
      <c r="ABM151" s="40"/>
      <c r="ABN151" s="40"/>
      <c r="ABO151" s="40"/>
      <c r="ABP151" s="40"/>
      <c r="ABQ151" s="40"/>
      <c r="ABR151" s="40"/>
      <c r="ABS151" s="40"/>
      <c r="ABT151" s="40"/>
      <c r="ABU151" s="40"/>
      <c r="ABV151" s="40"/>
      <c r="ABW151" s="40"/>
      <c r="ABX151" s="40"/>
      <c r="ABY151" s="40"/>
      <c r="ABZ151" s="40"/>
      <c r="ACA151" s="40"/>
      <c r="ACB151" s="40"/>
      <c r="ACC151" s="40"/>
      <c r="ACD151" s="40"/>
      <c r="ACE151" s="40"/>
      <c r="ACF151" s="40"/>
      <c r="ACG151" s="40"/>
      <c r="ACH151" s="40"/>
      <c r="ACI151" s="40"/>
      <c r="ACJ151" s="40"/>
      <c r="ACK151" s="40"/>
      <c r="ACL151" s="40"/>
      <c r="ACM151" s="40"/>
      <c r="ACN151" s="40"/>
      <c r="ACO151" s="40"/>
      <c r="ACP151" s="40"/>
      <c r="ACQ151" s="40"/>
      <c r="ACR151" s="40"/>
      <c r="ACS151" s="40"/>
      <c r="ACT151" s="40"/>
      <c r="ACU151" s="40"/>
      <c r="ACV151" s="40"/>
      <c r="ACW151" s="40"/>
      <c r="ACX151" s="40"/>
      <c r="ACY151" s="40"/>
      <c r="ACZ151" s="40"/>
      <c r="ADA151" s="40"/>
      <c r="ADB151" s="40"/>
      <c r="ADC151" s="40"/>
      <c r="ADD151" s="40"/>
      <c r="ADE151" s="40"/>
      <c r="ADF151" s="40"/>
      <c r="ADG151" s="40"/>
      <c r="ADH151" s="40"/>
      <c r="ADI151" s="40"/>
      <c r="ADJ151" s="40"/>
      <c r="ADK151" s="40"/>
      <c r="ADL151" s="40"/>
      <c r="ADM151" s="40"/>
      <c r="ADN151" s="40"/>
      <c r="ADO151" s="40"/>
      <c r="ADP151" s="40"/>
      <c r="ADQ151" s="40"/>
      <c r="ADR151" s="40"/>
      <c r="ADS151" s="40"/>
      <c r="ADT151" s="40"/>
      <c r="ADU151" s="40"/>
      <c r="ADV151" s="40"/>
      <c r="ADW151" s="40"/>
      <c r="ADX151" s="40"/>
      <c r="ADY151" s="40"/>
      <c r="ADZ151" s="40"/>
      <c r="AEA151" s="40"/>
      <c r="AEB151" s="40"/>
      <c r="AEC151" s="40"/>
      <c r="AED151" s="40"/>
      <c r="AEE151" s="40"/>
      <c r="AEF151" s="40"/>
      <c r="AEG151" s="40"/>
      <c r="AEH151" s="40"/>
      <c r="AEI151" s="40"/>
      <c r="AEJ151" s="40"/>
      <c r="AEK151" s="40"/>
      <c r="AEL151" s="40"/>
      <c r="AEM151" s="40"/>
      <c r="AEN151" s="40"/>
      <c r="AEO151" s="40"/>
      <c r="AEP151" s="40"/>
      <c r="AEQ151" s="40"/>
      <c r="AER151" s="40"/>
      <c r="AES151" s="40"/>
      <c r="AET151" s="40"/>
      <c r="AEU151" s="40"/>
      <c r="AEV151" s="40"/>
      <c r="AEW151" s="40"/>
      <c r="AEX151" s="40"/>
      <c r="AEY151" s="40"/>
      <c r="AEZ151" s="40"/>
      <c r="AFA151" s="40"/>
      <c r="AFB151" s="40"/>
      <c r="AFC151" s="40"/>
      <c r="AFD151" s="40"/>
      <c r="AFE151" s="40"/>
      <c r="AFF151" s="40"/>
      <c r="AFG151" s="40"/>
      <c r="AFH151" s="40"/>
      <c r="AFI151" s="40"/>
      <c r="AFJ151" s="40"/>
      <c r="AFK151" s="40"/>
      <c r="AFL151" s="40"/>
      <c r="AFM151" s="40"/>
      <c r="AFN151" s="40"/>
      <c r="AFO151" s="40"/>
      <c r="AFP151" s="40"/>
      <c r="AFQ151" s="40"/>
      <c r="AFR151" s="40"/>
      <c r="AFS151" s="40"/>
      <c r="AFT151" s="40"/>
      <c r="AFU151" s="40"/>
      <c r="AFV151" s="40"/>
      <c r="AFW151" s="40"/>
      <c r="AFX151" s="40"/>
      <c r="AFY151" s="40"/>
      <c r="AFZ151" s="40"/>
      <c r="AGA151" s="40"/>
      <c r="AGB151" s="40"/>
      <c r="AGC151" s="40"/>
      <c r="AGD151" s="40"/>
      <c r="AGE151" s="40"/>
      <c r="AGF151" s="40"/>
      <c r="AGG151" s="40"/>
      <c r="AGH151" s="40"/>
      <c r="AGI151" s="40"/>
      <c r="AGJ151" s="40"/>
      <c r="AGK151" s="40"/>
      <c r="AGL151" s="40"/>
      <c r="AGM151" s="40"/>
      <c r="AGN151" s="40"/>
      <c r="AGO151" s="40"/>
      <c r="AGP151" s="40"/>
      <c r="AGQ151" s="40"/>
      <c r="AGR151" s="40"/>
      <c r="AGS151" s="40"/>
      <c r="AGT151" s="40"/>
      <c r="AGU151" s="40"/>
      <c r="AGV151" s="40"/>
      <c r="AGW151" s="40"/>
      <c r="AGX151" s="40"/>
      <c r="AGY151" s="40"/>
      <c r="AGZ151" s="40"/>
      <c r="AHA151" s="40"/>
      <c r="AHB151" s="40"/>
      <c r="AHC151" s="40"/>
      <c r="AHD151" s="40"/>
      <c r="AHE151" s="40"/>
      <c r="AHF151" s="40"/>
      <c r="AHG151" s="40"/>
      <c r="AHH151" s="40"/>
      <c r="AHI151" s="40"/>
      <c r="AHJ151" s="40"/>
      <c r="AHK151" s="40"/>
      <c r="AHL151" s="40"/>
      <c r="AHM151" s="40"/>
      <c r="AHN151" s="40"/>
      <c r="AHO151" s="40"/>
      <c r="AHP151" s="40"/>
      <c r="AHQ151" s="40"/>
      <c r="AHR151" s="40"/>
      <c r="AHS151" s="40"/>
      <c r="AHT151" s="40"/>
      <c r="AHU151" s="40"/>
      <c r="AHV151" s="40"/>
      <c r="AHW151" s="40"/>
      <c r="AHX151" s="40"/>
      <c r="AHY151" s="40"/>
      <c r="AHZ151" s="40"/>
      <c r="AIA151" s="40"/>
      <c r="AIB151" s="40"/>
      <c r="AIC151" s="40"/>
      <c r="AID151" s="40"/>
      <c r="AIE151" s="40"/>
      <c r="AIF151" s="40"/>
      <c r="AIG151" s="40"/>
      <c r="AIH151" s="40"/>
      <c r="AII151" s="40"/>
      <c r="AIJ151" s="40"/>
      <c r="AIK151" s="40"/>
      <c r="AIL151" s="40"/>
      <c r="AIM151" s="40"/>
      <c r="AIN151" s="40"/>
      <c r="AIO151" s="40"/>
      <c r="AIP151" s="40"/>
      <c r="AIQ151" s="40"/>
      <c r="AIR151" s="40"/>
      <c r="AIS151" s="40"/>
      <c r="AIT151" s="40"/>
      <c r="AIU151" s="40"/>
      <c r="AIV151" s="40"/>
      <c r="AIW151" s="40"/>
      <c r="AIX151" s="40"/>
      <c r="AIY151" s="40"/>
      <c r="AIZ151" s="40"/>
      <c r="AJA151" s="40"/>
      <c r="AJB151" s="40"/>
      <c r="AJC151" s="40"/>
      <c r="AJD151" s="40"/>
      <c r="AJE151" s="40"/>
      <c r="AJF151" s="40"/>
      <c r="AJG151" s="40"/>
      <c r="AJH151" s="40"/>
      <c r="AJI151" s="40"/>
      <c r="AJJ151" s="40"/>
      <c r="AJK151" s="40"/>
      <c r="AJL151" s="40"/>
      <c r="AJM151" s="40"/>
      <c r="AJN151" s="40"/>
      <c r="AJO151" s="40"/>
      <c r="AJP151" s="40"/>
      <c r="AJQ151" s="40"/>
      <c r="AJR151" s="40"/>
      <c r="AJS151" s="40"/>
      <c r="AJT151" s="40"/>
      <c r="AJU151" s="40"/>
      <c r="AJV151" s="40"/>
      <c r="AJW151" s="40"/>
      <c r="AJX151" s="40"/>
      <c r="AJY151" s="40"/>
      <c r="AJZ151" s="40"/>
      <c r="AKA151" s="40"/>
      <c r="AKB151" s="40"/>
      <c r="AKC151" s="40"/>
      <c r="AKD151" s="40"/>
      <c r="AKE151" s="40"/>
      <c r="AKF151" s="40"/>
      <c r="AKG151" s="40"/>
      <c r="AKH151" s="40"/>
      <c r="AKI151" s="40"/>
      <c r="AKJ151" s="40"/>
      <c r="AKK151" s="40"/>
      <c r="AKL151" s="40"/>
      <c r="AKM151" s="40"/>
      <c r="AKN151" s="40"/>
      <c r="AKO151" s="40"/>
      <c r="AKP151" s="40"/>
      <c r="AKQ151" s="40"/>
      <c r="AKR151" s="40"/>
      <c r="AKS151" s="40"/>
      <c r="AKT151" s="40"/>
      <c r="AKU151" s="40"/>
      <c r="AKV151" s="40"/>
      <c r="AKW151" s="40"/>
      <c r="AKX151" s="40"/>
      <c r="AKY151" s="40"/>
      <c r="AKZ151" s="40"/>
      <c r="ALA151" s="40"/>
      <c r="ALB151" s="40"/>
      <c r="ALC151" s="40"/>
      <c r="ALD151" s="40"/>
      <c r="ALE151" s="40"/>
      <c r="ALF151" s="40"/>
      <c r="ALG151" s="40"/>
      <c r="ALH151" s="40"/>
      <c r="ALI151" s="40"/>
      <c r="ALJ151" s="40"/>
      <c r="ALK151" s="40"/>
      <c r="ALL151" s="40"/>
      <c r="ALM151" s="40"/>
      <c r="ALN151" s="40"/>
      <c r="ALO151" s="40"/>
      <c r="ALP151" s="40"/>
      <c r="ALQ151" s="40"/>
      <c r="ALR151" s="40"/>
      <c r="ALS151" s="40"/>
      <c r="ALT151" s="40"/>
      <c r="ALU151" s="40"/>
    </row>
    <row r="152" spans="1:1009" s="41" customFormat="1" ht="18.75" x14ac:dyDescent="0.3">
      <c r="A152" s="10" t="s">
        <v>177</v>
      </c>
      <c r="B152" s="11" t="s">
        <v>178</v>
      </c>
      <c r="C152" s="12">
        <v>1</v>
      </c>
      <c r="D152" s="13">
        <v>2.15</v>
      </c>
      <c r="E152" s="14">
        <v>1.5</v>
      </c>
      <c r="F152" s="46" t="s">
        <v>24</v>
      </c>
      <c r="G152" s="15">
        <v>1</v>
      </c>
      <c r="H152" s="16">
        <f t="shared" si="29"/>
        <v>1.1499999999999999</v>
      </c>
      <c r="I152" s="19">
        <f t="shared" si="23"/>
        <v>-37.902499999999996</v>
      </c>
      <c r="J152" s="39"/>
      <c r="K152" s="50">
        <f t="shared" si="26"/>
        <v>-30.482500000000009</v>
      </c>
      <c r="L152" s="60">
        <f t="shared" si="22"/>
        <v>-28.302500000000013</v>
      </c>
      <c r="M152" s="60"/>
      <c r="N152" s="121">
        <f t="shared" si="24"/>
        <v>2.15</v>
      </c>
      <c r="O152" s="9">
        <f t="shared" si="25"/>
        <v>-1</v>
      </c>
      <c r="P152" s="9">
        <f t="shared" si="27"/>
        <v>1.1499999999999999</v>
      </c>
      <c r="Q152" s="122">
        <f t="shared" si="28"/>
        <v>1.1499999999999999</v>
      </c>
      <c r="R152" s="8"/>
      <c r="S152" s="9"/>
      <c r="T152" s="9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  <c r="JP152" s="40"/>
      <c r="JQ152" s="40"/>
      <c r="JR152" s="40"/>
      <c r="JS152" s="40"/>
      <c r="JT152" s="40"/>
      <c r="JU152" s="40"/>
      <c r="JV152" s="40"/>
      <c r="JW152" s="40"/>
      <c r="JX152" s="40"/>
      <c r="JY152" s="40"/>
      <c r="JZ152" s="40"/>
      <c r="KA152" s="40"/>
      <c r="KB152" s="40"/>
      <c r="KC152" s="40"/>
      <c r="KD152" s="40"/>
      <c r="KE152" s="40"/>
      <c r="KF152" s="40"/>
      <c r="KG152" s="40"/>
      <c r="KH152" s="40"/>
      <c r="KI152" s="40"/>
      <c r="KJ152" s="40"/>
      <c r="KK152" s="40"/>
      <c r="KL152" s="40"/>
      <c r="KM152" s="40"/>
      <c r="KN152" s="40"/>
      <c r="KO152" s="40"/>
      <c r="KP152" s="40"/>
      <c r="KQ152" s="40"/>
      <c r="KR152" s="40"/>
      <c r="KS152" s="40"/>
      <c r="KT152" s="40"/>
      <c r="KU152" s="40"/>
      <c r="KV152" s="40"/>
      <c r="KW152" s="40"/>
      <c r="KX152" s="40"/>
      <c r="KY152" s="40"/>
      <c r="KZ152" s="40"/>
      <c r="LA152" s="40"/>
      <c r="LB152" s="40"/>
      <c r="LC152" s="40"/>
      <c r="LD152" s="40"/>
      <c r="LE152" s="40"/>
      <c r="LF152" s="40"/>
      <c r="LG152" s="40"/>
      <c r="LH152" s="40"/>
      <c r="LI152" s="40"/>
      <c r="LJ152" s="40"/>
      <c r="LK152" s="40"/>
      <c r="LL152" s="40"/>
      <c r="LM152" s="40"/>
      <c r="LN152" s="40"/>
      <c r="LO152" s="40"/>
      <c r="LP152" s="40"/>
      <c r="LQ152" s="40"/>
      <c r="LR152" s="40"/>
      <c r="LS152" s="40"/>
      <c r="LT152" s="40"/>
      <c r="LU152" s="40"/>
      <c r="LV152" s="40"/>
      <c r="LW152" s="40"/>
      <c r="LX152" s="40"/>
      <c r="LY152" s="40"/>
      <c r="LZ152" s="40"/>
      <c r="MA152" s="40"/>
      <c r="MB152" s="40"/>
      <c r="MC152" s="40"/>
      <c r="MD152" s="40"/>
      <c r="ME152" s="40"/>
      <c r="MF152" s="40"/>
      <c r="MG152" s="40"/>
      <c r="MH152" s="40"/>
      <c r="MI152" s="40"/>
      <c r="MJ152" s="40"/>
      <c r="MK152" s="40"/>
      <c r="ML152" s="40"/>
      <c r="MM152" s="40"/>
      <c r="MN152" s="40"/>
      <c r="MO152" s="40"/>
      <c r="MP152" s="40"/>
      <c r="MQ152" s="40"/>
      <c r="MR152" s="40"/>
      <c r="MS152" s="40"/>
      <c r="MT152" s="40"/>
      <c r="MU152" s="40"/>
      <c r="MV152" s="40"/>
      <c r="MW152" s="40"/>
      <c r="MX152" s="40"/>
      <c r="MY152" s="40"/>
      <c r="MZ152" s="40"/>
      <c r="NA152" s="40"/>
      <c r="NB152" s="40"/>
      <c r="NC152" s="40"/>
      <c r="ND152" s="40"/>
      <c r="NE152" s="40"/>
      <c r="NF152" s="40"/>
      <c r="NG152" s="40"/>
      <c r="NH152" s="40"/>
      <c r="NI152" s="40"/>
      <c r="NJ152" s="40"/>
      <c r="NK152" s="40"/>
      <c r="NL152" s="40"/>
      <c r="NM152" s="40"/>
      <c r="NN152" s="40"/>
      <c r="NO152" s="40"/>
      <c r="NP152" s="40"/>
      <c r="NQ152" s="40"/>
      <c r="NR152" s="40"/>
      <c r="NS152" s="40"/>
      <c r="NT152" s="40"/>
      <c r="NU152" s="40"/>
      <c r="NV152" s="40"/>
      <c r="NW152" s="40"/>
      <c r="NX152" s="40"/>
      <c r="NY152" s="40"/>
      <c r="NZ152" s="40"/>
      <c r="OA152" s="40"/>
      <c r="OB152" s="40"/>
      <c r="OC152" s="40"/>
      <c r="OD152" s="40"/>
      <c r="OE152" s="40"/>
      <c r="OF152" s="40"/>
      <c r="OG152" s="40"/>
      <c r="OH152" s="40"/>
      <c r="OI152" s="40"/>
      <c r="OJ152" s="40"/>
      <c r="OK152" s="40"/>
      <c r="OL152" s="40"/>
      <c r="OM152" s="40"/>
      <c r="ON152" s="40"/>
      <c r="OO152" s="40"/>
      <c r="OP152" s="40"/>
      <c r="OQ152" s="40"/>
      <c r="OR152" s="40"/>
      <c r="OS152" s="40"/>
      <c r="OT152" s="40"/>
      <c r="OU152" s="40"/>
      <c r="OV152" s="40"/>
      <c r="OW152" s="40"/>
      <c r="OX152" s="40"/>
      <c r="OY152" s="40"/>
      <c r="OZ152" s="40"/>
      <c r="PA152" s="40"/>
      <c r="PB152" s="40"/>
      <c r="PC152" s="40"/>
      <c r="PD152" s="40"/>
      <c r="PE152" s="40"/>
      <c r="PF152" s="40"/>
      <c r="PG152" s="40"/>
      <c r="PH152" s="40"/>
      <c r="PI152" s="40"/>
      <c r="PJ152" s="40"/>
      <c r="PK152" s="40"/>
      <c r="PL152" s="40"/>
      <c r="PM152" s="40"/>
      <c r="PN152" s="40"/>
      <c r="PO152" s="40"/>
      <c r="PP152" s="40"/>
      <c r="PQ152" s="40"/>
      <c r="PR152" s="40"/>
      <c r="PS152" s="40"/>
      <c r="PT152" s="40"/>
      <c r="PU152" s="40"/>
      <c r="PV152" s="40"/>
      <c r="PW152" s="40"/>
      <c r="PX152" s="40"/>
      <c r="PY152" s="40"/>
      <c r="PZ152" s="40"/>
      <c r="QA152" s="40"/>
      <c r="QB152" s="40"/>
      <c r="QC152" s="40"/>
      <c r="QD152" s="40"/>
      <c r="QE152" s="40"/>
      <c r="QF152" s="40"/>
      <c r="QG152" s="40"/>
      <c r="QH152" s="40"/>
      <c r="QI152" s="40"/>
      <c r="QJ152" s="40"/>
      <c r="QK152" s="40"/>
      <c r="QL152" s="40"/>
      <c r="QM152" s="40"/>
      <c r="QN152" s="40"/>
      <c r="QO152" s="40"/>
      <c r="QP152" s="40"/>
      <c r="QQ152" s="40"/>
      <c r="QR152" s="40"/>
      <c r="QS152" s="40"/>
      <c r="QT152" s="40"/>
      <c r="QU152" s="40"/>
      <c r="QV152" s="40"/>
      <c r="QW152" s="40"/>
      <c r="QX152" s="40"/>
      <c r="QY152" s="40"/>
      <c r="QZ152" s="40"/>
      <c r="RA152" s="40"/>
      <c r="RB152" s="40"/>
      <c r="RC152" s="40"/>
      <c r="RD152" s="40"/>
      <c r="RE152" s="40"/>
      <c r="RF152" s="40"/>
      <c r="RG152" s="40"/>
      <c r="RH152" s="40"/>
      <c r="RI152" s="40"/>
      <c r="RJ152" s="40"/>
      <c r="RK152" s="40"/>
      <c r="RL152" s="40"/>
      <c r="RM152" s="40"/>
      <c r="RN152" s="40"/>
      <c r="RO152" s="40"/>
      <c r="RP152" s="40"/>
      <c r="RQ152" s="40"/>
      <c r="RR152" s="40"/>
      <c r="RS152" s="40"/>
      <c r="RT152" s="40"/>
      <c r="RU152" s="40"/>
      <c r="RV152" s="40"/>
      <c r="RW152" s="40"/>
      <c r="RX152" s="40"/>
      <c r="RY152" s="40"/>
      <c r="RZ152" s="40"/>
      <c r="SA152" s="40"/>
      <c r="SB152" s="40"/>
      <c r="SC152" s="40"/>
      <c r="SD152" s="40"/>
      <c r="SE152" s="40"/>
      <c r="SF152" s="40"/>
      <c r="SG152" s="40"/>
      <c r="SH152" s="40"/>
      <c r="SI152" s="40"/>
      <c r="SJ152" s="40"/>
      <c r="SK152" s="40"/>
      <c r="SL152" s="40"/>
      <c r="SM152" s="40"/>
      <c r="SN152" s="40"/>
      <c r="SO152" s="40"/>
      <c r="SP152" s="40"/>
      <c r="SQ152" s="40"/>
      <c r="SR152" s="40"/>
      <c r="SS152" s="40"/>
      <c r="ST152" s="40"/>
      <c r="SU152" s="40"/>
      <c r="SV152" s="40"/>
      <c r="SW152" s="40"/>
      <c r="SX152" s="40"/>
      <c r="SY152" s="40"/>
      <c r="SZ152" s="40"/>
      <c r="TA152" s="40"/>
      <c r="TB152" s="40"/>
      <c r="TC152" s="40"/>
      <c r="TD152" s="40"/>
      <c r="TE152" s="40"/>
      <c r="TF152" s="40"/>
      <c r="TG152" s="40"/>
      <c r="TH152" s="40"/>
      <c r="TI152" s="40"/>
      <c r="TJ152" s="40"/>
      <c r="TK152" s="40"/>
      <c r="TL152" s="40"/>
      <c r="TM152" s="40"/>
      <c r="TN152" s="40"/>
      <c r="TO152" s="40"/>
      <c r="TP152" s="40"/>
      <c r="TQ152" s="40"/>
      <c r="TR152" s="40"/>
      <c r="TS152" s="40"/>
      <c r="TT152" s="40"/>
      <c r="TU152" s="40"/>
      <c r="TV152" s="40"/>
      <c r="TW152" s="40"/>
      <c r="TX152" s="40"/>
      <c r="TY152" s="40"/>
      <c r="TZ152" s="40"/>
      <c r="UA152" s="40"/>
      <c r="UB152" s="40"/>
      <c r="UC152" s="40"/>
      <c r="UD152" s="40"/>
      <c r="UE152" s="40"/>
      <c r="UF152" s="40"/>
      <c r="UG152" s="40"/>
      <c r="UH152" s="40"/>
      <c r="UI152" s="40"/>
      <c r="UJ152" s="40"/>
      <c r="UK152" s="40"/>
      <c r="UL152" s="40"/>
      <c r="UM152" s="40"/>
      <c r="UN152" s="40"/>
      <c r="UO152" s="40"/>
      <c r="UP152" s="40"/>
      <c r="UQ152" s="40"/>
      <c r="UR152" s="40"/>
      <c r="US152" s="40"/>
      <c r="UT152" s="40"/>
      <c r="UU152" s="40"/>
      <c r="UV152" s="40"/>
      <c r="UW152" s="40"/>
      <c r="UX152" s="40"/>
      <c r="UY152" s="40"/>
      <c r="UZ152" s="40"/>
      <c r="VA152" s="40"/>
      <c r="VB152" s="40"/>
      <c r="VC152" s="40"/>
      <c r="VD152" s="40"/>
      <c r="VE152" s="40"/>
      <c r="VF152" s="40"/>
      <c r="VG152" s="40"/>
      <c r="VH152" s="40"/>
      <c r="VI152" s="40"/>
      <c r="VJ152" s="40"/>
      <c r="VK152" s="40"/>
      <c r="VL152" s="40"/>
      <c r="VM152" s="40"/>
      <c r="VN152" s="40"/>
      <c r="VO152" s="40"/>
      <c r="VP152" s="40"/>
      <c r="VQ152" s="40"/>
      <c r="VR152" s="40"/>
      <c r="VS152" s="40"/>
      <c r="VT152" s="40"/>
      <c r="VU152" s="40"/>
      <c r="VV152" s="40"/>
      <c r="VW152" s="40"/>
      <c r="VX152" s="40"/>
      <c r="VY152" s="40"/>
      <c r="VZ152" s="40"/>
      <c r="WA152" s="40"/>
      <c r="WB152" s="40"/>
      <c r="WC152" s="40"/>
      <c r="WD152" s="40"/>
      <c r="WE152" s="40"/>
      <c r="WF152" s="40"/>
      <c r="WG152" s="40"/>
      <c r="WH152" s="40"/>
      <c r="WI152" s="40"/>
      <c r="WJ152" s="40"/>
      <c r="WK152" s="40"/>
      <c r="WL152" s="40"/>
      <c r="WM152" s="40"/>
      <c r="WN152" s="40"/>
      <c r="WO152" s="40"/>
      <c r="WP152" s="40"/>
      <c r="WQ152" s="40"/>
      <c r="WR152" s="40"/>
      <c r="WS152" s="40"/>
      <c r="WT152" s="40"/>
      <c r="WU152" s="40"/>
      <c r="WV152" s="40"/>
      <c r="WW152" s="40"/>
      <c r="WX152" s="40"/>
      <c r="WY152" s="40"/>
      <c r="WZ152" s="40"/>
      <c r="XA152" s="40"/>
      <c r="XB152" s="40"/>
      <c r="XC152" s="40"/>
      <c r="XD152" s="40"/>
      <c r="XE152" s="40"/>
      <c r="XF152" s="40"/>
      <c r="XG152" s="40"/>
      <c r="XH152" s="40"/>
      <c r="XI152" s="40"/>
      <c r="XJ152" s="40"/>
      <c r="XK152" s="40"/>
      <c r="XL152" s="40"/>
      <c r="XM152" s="40"/>
      <c r="XN152" s="40"/>
      <c r="XO152" s="40"/>
      <c r="XP152" s="40"/>
      <c r="XQ152" s="40"/>
      <c r="XR152" s="40"/>
      <c r="XS152" s="40"/>
      <c r="XT152" s="40"/>
      <c r="XU152" s="40"/>
      <c r="XV152" s="40"/>
      <c r="XW152" s="40"/>
      <c r="XX152" s="40"/>
      <c r="XY152" s="40"/>
      <c r="XZ152" s="40"/>
      <c r="YA152" s="40"/>
      <c r="YB152" s="40"/>
      <c r="YC152" s="40"/>
      <c r="YD152" s="40"/>
      <c r="YE152" s="40"/>
      <c r="YF152" s="40"/>
      <c r="YG152" s="40"/>
      <c r="YH152" s="40"/>
      <c r="YI152" s="40"/>
      <c r="YJ152" s="40"/>
      <c r="YK152" s="40"/>
      <c r="YL152" s="40"/>
      <c r="YM152" s="40"/>
      <c r="YN152" s="40"/>
      <c r="YO152" s="40"/>
      <c r="YP152" s="40"/>
      <c r="YQ152" s="40"/>
      <c r="YR152" s="40"/>
      <c r="YS152" s="40"/>
      <c r="YT152" s="40"/>
      <c r="YU152" s="40"/>
      <c r="YV152" s="40"/>
      <c r="YW152" s="40"/>
      <c r="YX152" s="40"/>
      <c r="YY152" s="40"/>
      <c r="YZ152" s="40"/>
      <c r="ZA152" s="40"/>
      <c r="ZB152" s="40"/>
      <c r="ZC152" s="40"/>
      <c r="ZD152" s="40"/>
      <c r="ZE152" s="40"/>
      <c r="ZF152" s="40"/>
      <c r="ZG152" s="40"/>
      <c r="ZH152" s="40"/>
      <c r="ZI152" s="40"/>
      <c r="ZJ152" s="40"/>
      <c r="ZK152" s="40"/>
      <c r="ZL152" s="40"/>
      <c r="ZM152" s="40"/>
      <c r="ZN152" s="40"/>
      <c r="ZO152" s="40"/>
      <c r="ZP152" s="40"/>
      <c r="ZQ152" s="40"/>
      <c r="ZR152" s="40"/>
      <c r="ZS152" s="40"/>
      <c r="ZT152" s="40"/>
      <c r="ZU152" s="40"/>
      <c r="ZV152" s="40"/>
      <c r="ZW152" s="40"/>
      <c r="ZX152" s="40"/>
      <c r="ZY152" s="40"/>
      <c r="ZZ152" s="40"/>
      <c r="AAA152" s="40"/>
      <c r="AAB152" s="40"/>
      <c r="AAC152" s="40"/>
      <c r="AAD152" s="40"/>
      <c r="AAE152" s="40"/>
      <c r="AAF152" s="40"/>
      <c r="AAG152" s="40"/>
      <c r="AAH152" s="40"/>
      <c r="AAI152" s="40"/>
      <c r="AAJ152" s="40"/>
      <c r="AAK152" s="40"/>
      <c r="AAL152" s="40"/>
      <c r="AAM152" s="40"/>
      <c r="AAN152" s="40"/>
      <c r="AAO152" s="40"/>
      <c r="AAP152" s="40"/>
      <c r="AAQ152" s="40"/>
      <c r="AAR152" s="40"/>
      <c r="AAS152" s="40"/>
      <c r="AAT152" s="40"/>
      <c r="AAU152" s="40"/>
      <c r="AAV152" s="40"/>
      <c r="AAW152" s="40"/>
      <c r="AAX152" s="40"/>
      <c r="AAY152" s="40"/>
      <c r="AAZ152" s="40"/>
      <c r="ABA152" s="40"/>
      <c r="ABB152" s="40"/>
      <c r="ABC152" s="40"/>
      <c r="ABD152" s="40"/>
      <c r="ABE152" s="40"/>
      <c r="ABF152" s="40"/>
      <c r="ABG152" s="40"/>
      <c r="ABH152" s="40"/>
      <c r="ABI152" s="40"/>
      <c r="ABJ152" s="40"/>
      <c r="ABK152" s="40"/>
      <c r="ABL152" s="40"/>
      <c r="ABM152" s="40"/>
      <c r="ABN152" s="40"/>
      <c r="ABO152" s="40"/>
      <c r="ABP152" s="40"/>
      <c r="ABQ152" s="40"/>
      <c r="ABR152" s="40"/>
      <c r="ABS152" s="40"/>
      <c r="ABT152" s="40"/>
      <c r="ABU152" s="40"/>
      <c r="ABV152" s="40"/>
      <c r="ABW152" s="40"/>
      <c r="ABX152" s="40"/>
      <c r="ABY152" s="40"/>
      <c r="ABZ152" s="40"/>
      <c r="ACA152" s="40"/>
      <c r="ACB152" s="40"/>
      <c r="ACC152" s="40"/>
      <c r="ACD152" s="40"/>
      <c r="ACE152" s="40"/>
      <c r="ACF152" s="40"/>
      <c r="ACG152" s="40"/>
      <c r="ACH152" s="40"/>
      <c r="ACI152" s="40"/>
      <c r="ACJ152" s="40"/>
      <c r="ACK152" s="40"/>
      <c r="ACL152" s="40"/>
      <c r="ACM152" s="40"/>
      <c r="ACN152" s="40"/>
      <c r="ACO152" s="40"/>
      <c r="ACP152" s="40"/>
      <c r="ACQ152" s="40"/>
      <c r="ACR152" s="40"/>
      <c r="ACS152" s="40"/>
      <c r="ACT152" s="40"/>
      <c r="ACU152" s="40"/>
      <c r="ACV152" s="40"/>
      <c r="ACW152" s="40"/>
      <c r="ACX152" s="40"/>
      <c r="ACY152" s="40"/>
      <c r="ACZ152" s="40"/>
      <c r="ADA152" s="40"/>
      <c r="ADB152" s="40"/>
      <c r="ADC152" s="40"/>
      <c r="ADD152" s="40"/>
      <c r="ADE152" s="40"/>
      <c r="ADF152" s="40"/>
      <c r="ADG152" s="40"/>
      <c r="ADH152" s="40"/>
      <c r="ADI152" s="40"/>
      <c r="ADJ152" s="40"/>
      <c r="ADK152" s="40"/>
      <c r="ADL152" s="40"/>
      <c r="ADM152" s="40"/>
      <c r="ADN152" s="40"/>
      <c r="ADO152" s="40"/>
      <c r="ADP152" s="40"/>
      <c r="ADQ152" s="40"/>
      <c r="ADR152" s="40"/>
      <c r="ADS152" s="40"/>
      <c r="ADT152" s="40"/>
      <c r="ADU152" s="40"/>
      <c r="ADV152" s="40"/>
      <c r="ADW152" s="40"/>
      <c r="ADX152" s="40"/>
      <c r="ADY152" s="40"/>
      <c r="ADZ152" s="40"/>
      <c r="AEA152" s="40"/>
      <c r="AEB152" s="40"/>
      <c r="AEC152" s="40"/>
      <c r="AED152" s="40"/>
      <c r="AEE152" s="40"/>
      <c r="AEF152" s="40"/>
      <c r="AEG152" s="40"/>
      <c r="AEH152" s="40"/>
      <c r="AEI152" s="40"/>
      <c r="AEJ152" s="40"/>
      <c r="AEK152" s="40"/>
      <c r="AEL152" s="40"/>
      <c r="AEM152" s="40"/>
      <c r="AEN152" s="40"/>
      <c r="AEO152" s="40"/>
      <c r="AEP152" s="40"/>
      <c r="AEQ152" s="40"/>
      <c r="AER152" s="40"/>
      <c r="AES152" s="40"/>
      <c r="AET152" s="40"/>
      <c r="AEU152" s="40"/>
      <c r="AEV152" s="40"/>
      <c r="AEW152" s="40"/>
      <c r="AEX152" s="40"/>
      <c r="AEY152" s="40"/>
      <c r="AEZ152" s="40"/>
      <c r="AFA152" s="40"/>
      <c r="AFB152" s="40"/>
      <c r="AFC152" s="40"/>
      <c r="AFD152" s="40"/>
      <c r="AFE152" s="40"/>
      <c r="AFF152" s="40"/>
      <c r="AFG152" s="40"/>
      <c r="AFH152" s="40"/>
      <c r="AFI152" s="40"/>
      <c r="AFJ152" s="40"/>
      <c r="AFK152" s="40"/>
      <c r="AFL152" s="40"/>
      <c r="AFM152" s="40"/>
      <c r="AFN152" s="40"/>
      <c r="AFO152" s="40"/>
      <c r="AFP152" s="40"/>
      <c r="AFQ152" s="40"/>
      <c r="AFR152" s="40"/>
      <c r="AFS152" s="40"/>
      <c r="AFT152" s="40"/>
      <c r="AFU152" s="40"/>
      <c r="AFV152" s="40"/>
      <c r="AFW152" s="40"/>
      <c r="AFX152" s="40"/>
      <c r="AFY152" s="40"/>
      <c r="AFZ152" s="40"/>
      <c r="AGA152" s="40"/>
      <c r="AGB152" s="40"/>
      <c r="AGC152" s="40"/>
      <c r="AGD152" s="40"/>
      <c r="AGE152" s="40"/>
      <c r="AGF152" s="40"/>
      <c r="AGG152" s="40"/>
      <c r="AGH152" s="40"/>
      <c r="AGI152" s="40"/>
      <c r="AGJ152" s="40"/>
      <c r="AGK152" s="40"/>
      <c r="AGL152" s="40"/>
      <c r="AGM152" s="40"/>
      <c r="AGN152" s="40"/>
      <c r="AGO152" s="40"/>
      <c r="AGP152" s="40"/>
      <c r="AGQ152" s="40"/>
      <c r="AGR152" s="40"/>
      <c r="AGS152" s="40"/>
      <c r="AGT152" s="40"/>
      <c r="AGU152" s="40"/>
      <c r="AGV152" s="40"/>
      <c r="AGW152" s="40"/>
      <c r="AGX152" s="40"/>
      <c r="AGY152" s="40"/>
      <c r="AGZ152" s="40"/>
      <c r="AHA152" s="40"/>
      <c r="AHB152" s="40"/>
      <c r="AHC152" s="40"/>
      <c r="AHD152" s="40"/>
      <c r="AHE152" s="40"/>
      <c r="AHF152" s="40"/>
      <c r="AHG152" s="40"/>
      <c r="AHH152" s="40"/>
      <c r="AHI152" s="40"/>
      <c r="AHJ152" s="40"/>
      <c r="AHK152" s="40"/>
      <c r="AHL152" s="40"/>
      <c r="AHM152" s="40"/>
      <c r="AHN152" s="40"/>
      <c r="AHO152" s="40"/>
      <c r="AHP152" s="40"/>
      <c r="AHQ152" s="40"/>
      <c r="AHR152" s="40"/>
      <c r="AHS152" s="40"/>
      <c r="AHT152" s="40"/>
      <c r="AHU152" s="40"/>
      <c r="AHV152" s="40"/>
      <c r="AHW152" s="40"/>
      <c r="AHX152" s="40"/>
      <c r="AHY152" s="40"/>
      <c r="AHZ152" s="40"/>
      <c r="AIA152" s="40"/>
      <c r="AIB152" s="40"/>
      <c r="AIC152" s="40"/>
      <c r="AID152" s="40"/>
      <c r="AIE152" s="40"/>
      <c r="AIF152" s="40"/>
      <c r="AIG152" s="40"/>
      <c r="AIH152" s="40"/>
      <c r="AII152" s="40"/>
      <c r="AIJ152" s="40"/>
      <c r="AIK152" s="40"/>
      <c r="AIL152" s="40"/>
      <c r="AIM152" s="40"/>
      <c r="AIN152" s="40"/>
      <c r="AIO152" s="40"/>
      <c r="AIP152" s="40"/>
      <c r="AIQ152" s="40"/>
      <c r="AIR152" s="40"/>
      <c r="AIS152" s="40"/>
      <c r="AIT152" s="40"/>
      <c r="AIU152" s="40"/>
      <c r="AIV152" s="40"/>
      <c r="AIW152" s="40"/>
      <c r="AIX152" s="40"/>
      <c r="AIY152" s="40"/>
      <c r="AIZ152" s="40"/>
      <c r="AJA152" s="40"/>
      <c r="AJB152" s="40"/>
      <c r="AJC152" s="40"/>
      <c r="AJD152" s="40"/>
      <c r="AJE152" s="40"/>
      <c r="AJF152" s="40"/>
      <c r="AJG152" s="40"/>
      <c r="AJH152" s="40"/>
      <c r="AJI152" s="40"/>
      <c r="AJJ152" s="40"/>
      <c r="AJK152" s="40"/>
      <c r="AJL152" s="40"/>
      <c r="AJM152" s="40"/>
      <c r="AJN152" s="40"/>
      <c r="AJO152" s="40"/>
      <c r="AJP152" s="40"/>
      <c r="AJQ152" s="40"/>
      <c r="AJR152" s="40"/>
      <c r="AJS152" s="40"/>
      <c r="AJT152" s="40"/>
      <c r="AJU152" s="40"/>
      <c r="AJV152" s="40"/>
      <c r="AJW152" s="40"/>
      <c r="AJX152" s="40"/>
      <c r="AJY152" s="40"/>
      <c r="AJZ152" s="40"/>
      <c r="AKA152" s="40"/>
      <c r="AKB152" s="40"/>
      <c r="AKC152" s="40"/>
      <c r="AKD152" s="40"/>
      <c r="AKE152" s="40"/>
      <c r="AKF152" s="40"/>
      <c r="AKG152" s="40"/>
      <c r="AKH152" s="40"/>
      <c r="AKI152" s="40"/>
      <c r="AKJ152" s="40"/>
      <c r="AKK152" s="40"/>
      <c r="AKL152" s="40"/>
      <c r="AKM152" s="40"/>
      <c r="AKN152" s="40"/>
      <c r="AKO152" s="40"/>
      <c r="AKP152" s="40"/>
      <c r="AKQ152" s="40"/>
      <c r="AKR152" s="40"/>
      <c r="AKS152" s="40"/>
      <c r="AKT152" s="40"/>
      <c r="AKU152" s="40"/>
      <c r="AKV152" s="40"/>
      <c r="AKW152" s="40"/>
      <c r="AKX152" s="40"/>
      <c r="AKY152" s="40"/>
      <c r="AKZ152" s="40"/>
      <c r="ALA152" s="40"/>
      <c r="ALB152" s="40"/>
      <c r="ALC152" s="40"/>
      <c r="ALD152" s="40"/>
      <c r="ALE152" s="40"/>
      <c r="ALF152" s="40"/>
      <c r="ALG152" s="40"/>
      <c r="ALH152" s="40"/>
      <c r="ALI152" s="40"/>
      <c r="ALJ152" s="40"/>
      <c r="ALK152" s="40"/>
      <c r="ALL152" s="40"/>
      <c r="ALM152" s="40"/>
      <c r="ALN152" s="40"/>
      <c r="ALO152" s="40"/>
      <c r="ALP152" s="40"/>
      <c r="ALQ152" s="40"/>
      <c r="ALR152" s="40"/>
      <c r="ALS152" s="40"/>
      <c r="ALT152" s="40"/>
      <c r="ALU152" s="40"/>
    </row>
    <row r="153" spans="1:1009" s="41" customFormat="1" ht="18.75" x14ac:dyDescent="0.3">
      <c r="A153" s="10" t="s">
        <v>179</v>
      </c>
      <c r="B153" s="11" t="s">
        <v>178</v>
      </c>
      <c r="C153" s="12">
        <v>2</v>
      </c>
      <c r="D153" s="13">
        <v>5.5</v>
      </c>
      <c r="E153" s="14">
        <v>1.5</v>
      </c>
      <c r="F153" s="46" t="s">
        <v>21</v>
      </c>
      <c r="G153" s="15">
        <v>1</v>
      </c>
      <c r="H153" s="16">
        <f t="shared" si="29"/>
        <v>-1</v>
      </c>
      <c r="I153" s="19">
        <f t="shared" si="23"/>
        <v>-38.902499999999996</v>
      </c>
      <c r="J153" s="39"/>
      <c r="K153" s="50">
        <f t="shared" si="26"/>
        <v>-30.482500000000009</v>
      </c>
      <c r="L153" s="60">
        <f t="shared" si="22"/>
        <v>-28.302500000000013</v>
      </c>
      <c r="M153" s="60"/>
      <c r="N153" s="121">
        <f t="shared" si="24"/>
        <v>5.5</v>
      </c>
      <c r="O153" s="9">
        <f t="shared" si="25"/>
        <v>-1</v>
      </c>
      <c r="P153" s="9">
        <f t="shared" si="27"/>
        <v>-1</v>
      </c>
      <c r="Q153" s="122">
        <f t="shared" si="28"/>
        <v>-1</v>
      </c>
      <c r="R153" s="8"/>
      <c r="S153" s="9"/>
      <c r="T153" s="9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  <c r="JP153" s="40"/>
      <c r="JQ153" s="40"/>
      <c r="JR153" s="40"/>
      <c r="JS153" s="40"/>
      <c r="JT153" s="40"/>
      <c r="JU153" s="40"/>
      <c r="JV153" s="40"/>
      <c r="JW153" s="40"/>
      <c r="JX153" s="40"/>
      <c r="JY153" s="40"/>
      <c r="JZ153" s="40"/>
      <c r="KA153" s="40"/>
      <c r="KB153" s="40"/>
      <c r="KC153" s="40"/>
      <c r="KD153" s="40"/>
      <c r="KE153" s="40"/>
      <c r="KF153" s="40"/>
      <c r="KG153" s="40"/>
      <c r="KH153" s="40"/>
      <c r="KI153" s="40"/>
      <c r="KJ153" s="40"/>
      <c r="KK153" s="40"/>
      <c r="KL153" s="40"/>
      <c r="KM153" s="40"/>
      <c r="KN153" s="40"/>
      <c r="KO153" s="40"/>
      <c r="KP153" s="40"/>
      <c r="KQ153" s="40"/>
      <c r="KR153" s="40"/>
      <c r="KS153" s="40"/>
      <c r="KT153" s="40"/>
      <c r="KU153" s="40"/>
      <c r="KV153" s="40"/>
      <c r="KW153" s="40"/>
      <c r="KX153" s="40"/>
      <c r="KY153" s="40"/>
      <c r="KZ153" s="40"/>
      <c r="LA153" s="40"/>
      <c r="LB153" s="40"/>
      <c r="LC153" s="40"/>
      <c r="LD153" s="40"/>
      <c r="LE153" s="40"/>
      <c r="LF153" s="40"/>
      <c r="LG153" s="40"/>
      <c r="LH153" s="40"/>
      <c r="LI153" s="40"/>
      <c r="LJ153" s="40"/>
      <c r="LK153" s="40"/>
      <c r="LL153" s="40"/>
      <c r="LM153" s="40"/>
      <c r="LN153" s="40"/>
      <c r="LO153" s="40"/>
      <c r="LP153" s="40"/>
      <c r="LQ153" s="40"/>
      <c r="LR153" s="40"/>
      <c r="LS153" s="40"/>
      <c r="LT153" s="40"/>
      <c r="LU153" s="40"/>
      <c r="LV153" s="40"/>
      <c r="LW153" s="40"/>
      <c r="LX153" s="40"/>
      <c r="LY153" s="40"/>
      <c r="LZ153" s="40"/>
      <c r="MA153" s="40"/>
      <c r="MB153" s="40"/>
      <c r="MC153" s="40"/>
      <c r="MD153" s="40"/>
      <c r="ME153" s="40"/>
      <c r="MF153" s="40"/>
      <c r="MG153" s="40"/>
      <c r="MH153" s="40"/>
      <c r="MI153" s="40"/>
      <c r="MJ153" s="40"/>
      <c r="MK153" s="40"/>
      <c r="ML153" s="40"/>
      <c r="MM153" s="40"/>
      <c r="MN153" s="40"/>
      <c r="MO153" s="40"/>
      <c r="MP153" s="40"/>
      <c r="MQ153" s="40"/>
      <c r="MR153" s="40"/>
      <c r="MS153" s="40"/>
      <c r="MT153" s="40"/>
      <c r="MU153" s="40"/>
      <c r="MV153" s="40"/>
      <c r="MW153" s="40"/>
      <c r="MX153" s="40"/>
      <c r="MY153" s="40"/>
      <c r="MZ153" s="40"/>
      <c r="NA153" s="40"/>
      <c r="NB153" s="40"/>
      <c r="NC153" s="40"/>
      <c r="ND153" s="40"/>
      <c r="NE153" s="40"/>
      <c r="NF153" s="40"/>
      <c r="NG153" s="40"/>
      <c r="NH153" s="40"/>
      <c r="NI153" s="40"/>
      <c r="NJ153" s="40"/>
      <c r="NK153" s="40"/>
      <c r="NL153" s="40"/>
      <c r="NM153" s="40"/>
      <c r="NN153" s="40"/>
      <c r="NO153" s="40"/>
      <c r="NP153" s="40"/>
      <c r="NQ153" s="40"/>
      <c r="NR153" s="40"/>
      <c r="NS153" s="40"/>
      <c r="NT153" s="40"/>
      <c r="NU153" s="40"/>
      <c r="NV153" s="40"/>
      <c r="NW153" s="40"/>
      <c r="NX153" s="40"/>
      <c r="NY153" s="40"/>
      <c r="NZ153" s="40"/>
      <c r="OA153" s="40"/>
      <c r="OB153" s="40"/>
      <c r="OC153" s="40"/>
      <c r="OD153" s="40"/>
      <c r="OE153" s="40"/>
      <c r="OF153" s="40"/>
      <c r="OG153" s="40"/>
      <c r="OH153" s="40"/>
      <c r="OI153" s="40"/>
      <c r="OJ153" s="40"/>
      <c r="OK153" s="40"/>
      <c r="OL153" s="40"/>
      <c r="OM153" s="40"/>
      <c r="ON153" s="40"/>
      <c r="OO153" s="40"/>
      <c r="OP153" s="40"/>
      <c r="OQ153" s="40"/>
      <c r="OR153" s="40"/>
      <c r="OS153" s="40"/>
      <c r="OT153" s="40"/>
      <c r="OU153" s="40"/>
      <c r="OV153" s="40"/>
      <c r="OW153" s="40"/>
      <c r="OX153" s="40"/>
      <c r="OY153" s="40"/>
      <c r="OZ153" s="40"/>
      <c r="PA153" s="40"/>
      <c r="PB153" s="40"/>
      <c r="PC153" s="40"/>
      <c r="PD153" s="40"/>
      <c r="PE153" s="40"/>
      <c r="PF153" s="40"/>
      <c r="PG153" s="40"/>
      <c r="PH153" s="40"/>
      <c r="PI153" s="40"/>
      <c r="PJ153" s="40"/>
      <c r="PK153" s="40"/>
      <c r="PL153" s="40"/>
      <c r="PM153" s="40"/>
      <c r="PN153" s="40"/>
      <c r="PO153" s="40"/>
      <c r="PP153" s="40"/>
      <c r="PQ153" s="40"/>
      <c r="PR153" s="40"/>
      <c r="PS153" s="40"/>
      <c r="PT153" s="40"/>
      <c r="PU153" s="40"/>
      <c r="PV153" s="40"/>
      <c r="PW153" s="40"/>
      <c r="PX153" s="40"/>
      <c r="PY153" s="40"/>
      <c r="PZ153" s="40"/>
      <c r="QA153" s="40"/>
      <c r="QB153" s="40"/>
      <c r="QC153" s="40"/>
      <c r="QD153" s="40"/>
      <c r="QE153" s="40"/>
      <c r="QF153" s="40"/>
      <c r="QG153" s="40"/>
      <c r="QH153" s="40"/>
      <c r="QI153" s="40"/>
      <c r="QJ153" s="40"/>
      <c r="QK153" s="40"/>
      <c r="QL153" s="40"/>
      <c r="QM153" s="40"/>
      <c r="QN153" s="40"/>
      <c r="QO153" s="40"/>
      <c r="QP153" s="40"/>
      <c r="QQ153" s="40"/>
      <c r="QR153" s="40"/>
      <c r="QS153" s="40"/>
      <c r="QT153" s="40"/>
      <c r="QU153" s="40"/>
      <c r="QV153" s="40"/>
      <c r="QW153" s="40"/>
      <c r="QX153" s="40"/>
      <c r="QY153" s="40"/>
      <c r="QZ153" s="40"/>
      <c r="RA153" s="40"/>
      <c r="RB153" s="40"/>
      <c r="RC153" s="40"/>
      <c r="RD153" s="40"/>
      <c r="RE153" s="40"/>
      <c r="RF153" s="40"/>
      <c r="RG153" s="40"/>
      <c r="RH153" s="40"/>
      <c r="RI153" s="40"/>
      <c r="RJ153" s="40"/>
      <c r="RK153" s="40"/>
      <c r="RL153" s="40"/>
      <c r="RM153" s="40"/>
      <c r="RN153" s="40"/>
      <c r="RO153" s="40"/>
      <c r="RP153" s="40"/>
      <c r="RQ153" s="40"/>
      <c r="RR153" s="40"/>
      <c r="RS153" s="40"/>
      <c r="RT153" s="40"/>
      <c r="RU153" s="40"/>
      <c r="RV153" s="40"/>
      <c r="RW153" s="40"/>
      <c r="RX153" s="40"/>
      <c r="RY153" s="40"/>
      <c r="RZ153" s="40"/>
      <c r="SA153" s="40"/>
      <c r="SB153" s="40"/>
      <c r="SC153" s="40"/>
      <c r="SD153" s="40"/>
      <c r="SE153" s="40"/>
      <c r="SF153" s="40"/>
      <c r="SG153" s="40"/>
      <c r="SH153" s="40"/>
      <c r="SI153" s="40"/>
      <c r="SJ153" s="40"/>
      <c r="SK153" s="40"/>
      <c r="SL153" s="40"/>
      <c r="SM153" s="40"/>
      <c r="SN153" s="40"/>
      <c r="SO153" s="40"/>
      <c r="SP153" s="40"/>
      <c r="SQ153" s="40"/>
      <c r="SR153" s="40"/>
      <c r="SS153" s="40"/>
      <c r="ST153" s="40"/>
      <c r="SU153" s="40"/>
      <c r="SV153" s="40"/>
      <c r="SW153" s="40"/>
      <c r="SX153" s="40"/>
      <c r="SY153" s="40"/>
      <c r="SZ153" s="40"/>
      <c r="TA153" s="40"/>
      <c r="TB153" s="40"/>
      <c r="TC153" s="40"/>
      <c r="TD153" s="40"/>
      <c r="TE153" s="40"/>
      <c r="TF153" s="40"/>
      <c r="TG153" s="40"/>
      <c r="TH153" s="40"/>
      <c r="TI153" s="40"/>
      <c r="TJ153" s="40"/>
      <c r="TK153" s="40"/>
      <c r="TL153" s="40"/>
      <c r="TM153" s="40"/>
      <c r="TN153" s="40"/>
      <c r="TO153" s="40"/>
      <c r="TP153" s="40"/>
      <c r="TQ153" s="40"/>
      <c r="TR153" s="40"/>
      <c r="TS153" s="40"/>
      <c r="TT153" s="40"/>
      <c r="TU153" s="40"/>
      <c r="TV153" s="40"/>
      <c r="TW153" s="40"/>
      <c r="TX153" s="40"/>
      <c r="TY153" s="40"/>
      <c r="TZ153" s="40"/>
      <c r="UA153" s="40"/>
      <c r="UB153" s="40"/>
      <c r="UC153" s="40"/>
      <c r="UD153" s="40"/>
      <c r="UE153" s="40"/>
      <c r="UF153" s="40"/>
      <c r="UG153" s="40"/>
      <c r="UH153" s="40"/>
      <c r="UI153" s="40"/>
      <c r="UJ153" s="40"/>
      <c r="UK153" s="40"/>
      <c r="UL153" s="40"/>
      <c r="UM153" s="40"/>
      <c r="UN153" s="40"/>
      <c r="UO153" s="40"/>
      <c r="UP153" s="40"/>
      <c r="UQ153" s="40"/>
      <c r="UR153" s="40"/>
      <c r="US153" s="40"/>
      <c r="UT153" s="40"/>
      <c r="UU153" s="40"/>
      <c r="UV153" s="40"/>
      <c r="UW153" s="40"/>
      <c r="UX153" s="40"/>
      <c r="UY153" s="40"/>
      <c r="UZ153" s="40"/>
      <c r="VA153" s="40"/>
      <c r="VB153" s="40"/>
      <c r="VC153" s="40"/>
      <c r="VD153" s="40"/>
      <c r="VE153" s="40"/>
      <c r="VF153" s="40"/>
      <c r="VG153" s="40"/>
      <c r="VH153" s="40"/>
      <c r="VI153" s="40"/>
      <c r="VJ153" s="40"/>
      <c r="VK153" s="40"/>
      <c r="VL153" s="40"/>
      <c r="VM153" s="40"/>
      <c r="VN153" s="40"/>
      <c r="VO153" s="40"/>
      <c r="VP153" s="40"/>
      <c r="VQ153" s="40"/>
      <c r="VR153" s="40"/>
      <c r="VS153" s="40"/>
      <c r="VT153" s="40"/>
      <c r="VU153" s="40"/>
      <c r="VV153" s="40"/>
      <c r="VW153" s="40"/>
      <c r="VX153" s="40"/>
      <c r="VY153" s="40"/>
      <c r="VZ153" s="40"/>
      <c r="WA153" s="40"/>
      <c r="WB153" s="40"/>
      <c r="WC153" s="40"/>
      <c r="WD153" s="40"/>
      <c r="WE153" s="40"/>
      <c r="WF153" s="40"/>
      <c r="WG153" s="40"/>
      <c r="WH153" s="40"/>
      <c r="WI153" s="40"/>
      <c r="WJ153" s="40"/>
      <c r="WK153" s="40"/>
      <c r="WL153" s="40"/>
      <c r="WM153" s="40"/>
      <c r="WN153" s="40"/>
      <c r="WO153" s="40"/>
      <c r="WP153" s="40"/>
      <c r="WQ153" s="40"/>
      <c r="WR153" s="40"/>
      <c r="WS153" s="40"/>
      <c r="WT153" s="40"/>
      <c r="WU153" s="40"/>
      <c r="WV153" s="40"/>
      <c r="WW153" s="40"/>
      <c r="WX153" s="40"/>
      <c r="WY153" s="40"/>
      <c r="WZ153" s="40"/>
      <c r="XA153" s="40"/>
      <c r="XB153" s="40"/>
      <c r="XC153" s="40"/>
      <c r="XD153" s="40"/>
      <c r="XE153" s="40"/>
      <c r="XF153" s="40"/>
      <c r="XG153" s="40"/>
      <c r="XH153" s="40"/>
      <c r="XI153" s="40"/>
      <c r="XJ153" s="40"/>
      <c r="XK153" s="40"/>
      <c r="XL153" s="40"/>
      <c r="XM153" s="40"/>
      <c r="XN153" s="40"/>
      <c r="XO153" s="40"/>
      <c r="XP153" s="40"/>
      <c r="XQ153" s="40"/>
      <c r="XR153" s="40"/>
      <c r="XS153" s="40"/>
      <c r="XT153" s="40"/>
      <c r="XU153" s="40"/>
      <c r="XV153" s="40"/>
      <c r="XW153" s="40"/>
      <c r="XX153" s="40"/>
      <c r="XY153" s="40"/>
      <c r="XZ153" s="40"/>
      <c r="YA153" s="40"/>
      <c r="YB153" s="40"/>
      <c r="YC153" s="40"/>
      <c r="YD153" s="40"/>
      <c r="YE153" s="40"/>
      <c r="YF153" s="40"/>
      <c r="YG153" s="40"/>
      <c r="YH153" s="40"/>
      <c r="YI153" s="40"/>
      <c r="YJ153" s="40"/>
      <c r="YK153" s="40"/>
      <c r="YL153" s="40"/>
      <c r="YM153" s="40"/>
      <c r="YN153" s="40"/>
      <c r="YO153" s="40"/>
      <c r="YP153" s="40"/>
      <c r="YQ153" s="40"/>
      <c r="YR153" s="40"/>
      <c r="YS153" s="40"/>
      <c r="YT153" s="40"/>
      <c r="YU153" s="40"/>
      <c r="YV153" s="40"/>
      <c r="YW153" s="40"/>
      <c r="YX153" s="40"/>
      <c r="YY153" s="40"/>
      <c r="YZ153" s="40"/>
      <c r="ZA153" s="40"/>
      <c r="ZB153" s="40"/>
      <c r="ZC153" s="40"/>
      <c r="ZD153" s="40"/>
      <c r="ZE153" s="40"/>
      <c r="ZF153" s="40"/>
      <c r="ZG153" s="40"/>
      <c r="ZH153" s="40"/>
      <c r="ZI153" s="40"/>
      <c r="ZJ153" s="40"/>
      <c r="ZK153" s="40"/>
      <c r="ZL153" s="40"/>
      <c r="ZM153" s="40"/>
      <c r="ZN153" s="40"/>
      <c r="ZO153" s="40"/>
      <c r="ZP153" s="40"/>
      <c r="ZQ153" s="40"/>
      <c r="ZR153" s="40"/>
      <c r="ZS153" s="40"/>
      <c r="ZT153" s="40"/>
      <c r="ZU153" s="40"/>
      <c r="ZV153" s="40"/>
      <c r="ZW153" s="40"/>
      <c r="ZX153" s="40"/>
      <c r="ZY153" s="40"/>
      <c r="ZZ153" s="40"/>
      <c r="AAA153" s="40"/>
      <c r="AAB153" s="40"/>
      <c r="AAC153" s="40"/>
      <c r="AAD153" s="40"/>
      <c r="AAE153" s="40"/>
      <c r="AAF153" s="40"/>
      <c r="AAG153" s="40"/>
      <c r="AAH153" s="40"/>
      <c r="AAI153" s="40"/>
      <c r="AAJ153" s="40"/>
      <c r="AAK153" s="40"/>
      <c r="AAL153" s="40"/>
      <c r="AAM153" s="40"/>
      <c r="AAN153" s="40"/>
      <c r="AAO153" s="40"/>
      <c r="AAP153" s="40"/>
      <c r="AAQ153" s="40"/>
      <c r="AAR153" s="40"/>
      <c r="AAS153" s="40"/>
      <c r="AAT153" s="40"/>
      <c r="AAU153" s="40"/>
      <c r="AAV153" s="40"/>
      <c r="AAW153" s="40"/>
      <c r="AAX153" s="40"/>
      <c r="AAY153" s="40"/>
      <c r="AAZ153" s="40"/>
      <c r="ABA153" s="40"/>
      <c r="ABB153" s="40"/>
      <c r="ABC153" s="40"/>
      <c r="ABD153" s="40"/>
      <c r="ABE153" s="40"/>
      <c r="ABF153" s="40"/>
      <c r="ABG153" s="40"/>
      <c r="ABH153" s="40"/>
      <c r="ABI153" s="40"/>
      <c r="ABJ153" s="40"/>
      <c r="ABK153" s="40"/>
      <c r="ABL153" s="40"/>
      <c r="ABM153" s="40"/>
      <c r="ABN153" s="40"/>
      <c r="ABO153" s="40"/>
      <c r="ABP153" s="40"/>
      <c r="ABQ153" s="40"/>
      <c r="ABR153" s="40"/>
      <c r="ABS153" s="40"/>
      <c r="ABT153" s="40"/>
      <c r="ABU153" s="40"/>
      <c r="ABV153" s="40"/>
      <c r="ABW153" s="40"/>
      <c r="ABX153" s="40"/>
      <c r="ABY153" s="40"/>
      <c r="ABZ153" s="40"/>
      <c r="ACA153" s="40"/>
      <c r="ACB153" s="40"/>
      <c r="ACC153" s="40"/>
      <c r="ACD153" s="40"/>
      <c r="ACE153" s="40"/>
      <c r="ACF153" s="40"/>
      <c r="ACG153" s="40"/>
      <c r="ACH153" s="40"/>
      <c r="ACI153" s="40"/>
      <c r="ACJ153" s="40"/>
      <c r="ACK153" s="40"/>
      <c r="ACL153" s="40"/>
      <c r="ACM153" s="40"/>
      <c r="ACN153" s="40"/>
      <c r="ACO153" s="40"/>
      <c r="ACP153" s="40"/>
      <c r="ACQ153" s="40"/>
      <c r="ACR153" s="40"/>
      <c r="ACS153" s="40"/>
      <c r="ACT153" s="40"/>
      <c r="ACU153" s="40"/>
      <c r="ACV153" s="40"/>
      <c r="ACW153" s="40"/>
      <c r="ACX153" s="40"/>
      <c r="ACY153" s="40"/>
      <c r="ACZ153" s="40"/>
      <c r="ADA153" s="40"/>
      <c r="ADB153" s="40"/>
      <c r="ADC153" s="40"/>
      <c r="ADD153" s="40"/>
      <c r="ADE153" s="40"/>
      <c r="ADF153" s="40"/>
      <c r="ADG153" s="40"/>
      <c r="ADH153" s="40"/>
      <c r="ADI153" s="40"/>
      <c r="ADJ153" s="40"/>
      <c r="ADK153" s="40"/>
      <c r="ADL153" s="40"/>
      <c r="ADM153" s="40"/>
      <c r="ADN153" s="40"/>
      <c r="ADO153" s="40"/>
      <c r="ADP153" s="40"/>
      <c r="ADQ153" s="40"/>
      <c r="ADR153" s="40"/>
      <c r="ADS153" s="40"/>
      <c r="ADT153" s="40"/>
      <c r="ADU153" s="40"/>
      <c r="ADV153" s="40"/>
      <c r="ADW153" s="40"/>
      <c r="ADX153" s="40"/>
      <c r="ADY153" s="40"/>
      <c r="ADZ153" s="40"/>
      <c r="AEA153" s="40"/>
      <c r="AEB153" s="40"/>
      <c r="AEC153" s="40"/>
      <c r="AED153" s="40"/>
      <c r="AEE153" s="40"/>
      <c r="AEF153" s="40"/>
      <c r="AEG153" s="40"/>
      <c r="AEH153" s="40"/>
      <c r="AEI153" s="40"/>
      <c r="AEJ153" s="40"/>
      <c r="AEK153" s="40"/>
      <c r="AEL153" s="40"/>
      <c r="AEM153" s="40"/>
      <c r="AEN153" s="40"/>
      <c r="AEO153" s="40"/>
      <c r="AEP153" s="40"/>
      <c r="AEQ153" s="40"/>
      <c r="AER153" s="40"/>
      <c r="AES153" s="40"/>
      <c r="AET153" s="40"/>
      <c r="AEU153" s="40"/>
      <c r="AEV153" s="40"/>
      <c r="AEW153" s="40"/>
      <c r="AEX153" s="40"/>
      <c r="AEY153" s="40"/>
      <c r="AEZ153" s="40"/>
      <c r="AFA153" s="40"/>
      <c r="AFB153" s="40"/>
      <c r="AFC153" s="40"/>
      <c r="AFD153" s="40"/>
      <c r="AFE153" s="40"/>
      <c r="AFF153" s="40"/>
      <c r="AFG153" s="40"/>
      <c r="AFH153" s="40"/>
      <c r="AFI153" s="40"/>
      <c r="AFJ153" s="40"/>
      <c r="AFK153" s="40"/>
      <c r="AFL153" s="40"/>
      <c r="AFM153" s="40"/>
      <c r="AFN153" s="40"/>
      <c r="AFO153" s="40"/>
      <c r="AFP153" s="40"/>
      <c r="AFQ153" s="40"/>
      <c r="AFR153" s="40"/>
      <c r="AFS153" s="40"/>
      <c r="AFT153" s="40"/>
      <c r="AFU153" s="40"/>
      <c r="AFV153" s="40"/>
      <c r="AFW153" s="40"/>
      <c r="AFX153" s="40"/>
      <c r="AFY153" s="40"/>
      <c r="AFZ153" s="40"/>
      <c r="AGA153" s="40"/>
      <c r="AGB153" s="40"/>
      <c r="AGC153" s="40"/>
      <c r="AGD153" s="40"/>
      <c r="AGE153" s="40"/>
      <c r="AGF153" s="40"/>
      <c r="AGG153" s="40"/>
      <c r="AGH153" s="40"/>
      <c r="AGI153" s="40"/>
      <c r="AGJ153" s="40"/>
      <c r="AGK153" s="40"/>
      <c r="AGL153" s="40"/>
      <c r="AGM153" s="40"/>
      <c r="AGN153" s="40"/>
      <c r="AGO153" s="40"/>
      <c r="AGP153" s="40"/>
      <c r="AGQ153" s="40"/>
      <c r="AGR153" s="40"/>
      <c r="AGS153" s="40"/>
      <c r="AGT153" s="40"/>
      <c r="AGU153" s="40"/>
      <c r="AGV153" s="40"/>
      <c r="AGW153" s="40"/>
      <c r="AGX153" s="40"/>
      <c r="AGY153" s="40"/>
      <c r="AGZ153" s="40"/>
      <c r="AHA153" s="40"/>
      <c r="AHB153" s="40"/>
      <c r="AHC153" s="40"/>
      <c r="AHD153" s="40"/>
      <c r="AHE153" s="40"/>
      <c r="AHF153" s="40"/>
      <c r="AHG153" s="40"/>
      <c r="AHH153" s="40"/>
      <c r="AHI153" s="40"/>
      <c r="AHJ153" s="40"/>
      <c r="AHK153" s="40"/>
      <c r="AHL153" s="40"/>
      <c r="AHM153" s="40"/>
      <c r="AHN153" s="40"/>
      <c r="AHO153" s="40"/>
      <c r="AHP153" s="40"/>
      <c r="AHQ153" s="40"/>
      <c r="AHR153" s="40"/>
      <c r="AHS153" s="40"/>
      <c r="AHT153" s="40"/>
      <c r="AHU153" s="40"/>
      <c r="AHV153" s="40"/>
      <c r="AHW153" s="40"/>
      <c r="AHX153" s="40"/>
      <c r="AHY153" s="40"/>
      <c r="AHZ153" s="40"/>
      <c r="AIA153" s="40"/>
      <c r="AIB153" s="40"/>
      <c r="AIC153" s="40"/>
      <c r="AID153" s="40"/>
      <c r="AIE153" s="40"/>
      <c r="AIF153" s="40"/>
      <c r="AIG153" s="40"/>
      <c r="AIH153" s="40"/>
      <c r="AII153" s="40"/>
      <c r="AIJ153" s="40"/>
      <c r="AIK153" s="40"/>
      <c r="AIL153" s="40"/>
      <c r="AIM153" s="40"/>
      <c r="AIN153" s="40"/>
      <c r="AIO153" s="40"/>
      <c r="AIP153" s="40"/>
      <c r="AIQ153" s="40"/>
      <c r="AIR153" s="40"/>
      <c r="AIS153" s="40"/>
      <c r="AIT153" s="40"/>
      <c r="AIU153" s="40"/>
      <c r="AIV153" s="40"/>
      <c r="AIW153" s="40"/>
      <c r="AIX153" s="40"/>
      <c r="AIY153" s="40"/>
      <c r="AIZ153" s="40"/>
      <c r="AJA153" s="40"/>
      <c r="AJB153" s="40"/>
      <c r="AJC153" s="40"/>
      <c r="AJD153" s="40"/>
      <c r="AJE153" s="40"/>
      <c r="AJF153" s="40"/>
      <c r="AJG153" s="40"/>
      <c r="AJH153" s="40"/>
      <c r="AJI153" s="40"/>
      <c r="AJJ153" s="40"/>
      <c r="AJK153" s="40"/>
      <c r="AJL153" s="40"/>
      <c r="AJM153" s="40"/>
      <c r="AJN153" s="40"/>
      <c r="AJO153" s="40"/>
      <c r="AJP153" s="40"/>
      <c r="AJQ153" s="40"/>
      <c r="AJR153" s="40"/>
      <c r="AJS153" s="40"/>
      <c r="AJT153" s="40"/>
      <c r="AJU153" s="40"/>
      <c r="AJV153" s="40"/>
      <c r="AJW153" s="40"/>
      <c r="AJX153" s="40"/>
      <c r="AJY153" s="40"/>
      <c r="AJZ153" s="40"/>
      <c r="AKA153" s="40"/>
      <c r="AKB153" s="40"/>
      <c r="AKC153" s="40"/>
      <c r="AKD153" s="40"/>
      <c r="AKE153" s="40"/>
      <c r="AKF153" s="40"/>
      <c r="AKG153" s="40"/>
      <c r="AKH153" s="40"/>
      <c r="AKI153" s="40"/>
      <c r="AKJ153" s="40"/>
      <c r="AKK153" s="40"/>
      <c r="AKL153" s="40"/>
      <c r="AKM153" s="40"/>
      <c r="AKN153" s="40"/>
      <c r="AKO153" s="40"/>
      <c r="AKP153" s="40"/>
      <c r="AKQ153" s="40"/>
      <c r="AKR153" s="40"/>
      <c r="AKS153" s="40"/>
      <c r="AKT153" s="40"/>
      <c r="AKU153" s="40"/>
      <c r="AKV153" s="40"/>
      <c r="AKW153" s="40"/>
      <c r="AKX153" s="40"/>
      <c r="AKY153" s="40"/>
      <c r="AKZ153" s="40"/>
      <c r="ALA153" s="40"/>
      <c r="ALB153" s="40"/>
      <c r="ALC153" s="40"/>
      <c r="ALD153" s="40"/>
      <c r="ALE153" s="40"/>
      <c r="ALF153" s="40"/>
      <c r="ALG153" s="40"/>
      <c r="ALH153" s="40"/>
      <c r="ALI153" s="40"/>
      <c r="ALJ153" s="40"/>
      <c r="ALK153" s="40"/>
      <c r="ALL153" s="40"/>
      <c r="ALM153" s="40"/>
      <c r="ALN153" s="40"/>
      <c r="ALO153" s="40"/>
      <c r="ALP153" s="40"/>
      <c r="ALQ153" s="40"/>
      <c r="ALR153" s="40"/>
      <c r="ALS153" s="40"/>
      <c r="ALT153" s="40"/>
      <c r="ALU153" s="40"/>
    </row>
    <row r="154" spans="1:1009" s="41" customFormat="1" ht="18.75" x14ac:dyDescent="0.3">
      <c r="A154" s="10" t="s">
        <v>180</v>
      </c>
      <c r="B154" s="11" t="s">
        <v>178</v>
      </c>
      <c r="C154" s="12">
        <v>3</v>
      </c>
      <c r="D154" s="13">
        <v>1.45</v>
      </c>
      <c r="E154" s="14">
        <v>1.1000000000000001</v>
      </c>
      <c r="F154" s="46" t="s">
        <v>24</v>
      </c>
      <c r="G154" s="15">
        <v>4</v>
      </c>
      <c r="H154" s="16">
        <f t="shared" si="29"/>
        <v>1.7999999999999998</v>
      </c>
      <c r="I154" s="19">
        <f t="shared" si="23"/>
        <v>-37.102499999999999</v>
      </c>
      <c r="J154" s="39"/>
      <c r="K154" s="50">
        <f t="shared" si="26"/>
        <v>-30.482500000000009</v>
      </c>
      <c r="L154" s="60">
        <f t="shared" si="22"/>
        <v>-28.302500000000013</v>
      </c>
      <c r="M154" s="60"/>
      <c r="N154" s="121">
        <f t="shared" si="24"/>
        <v>1.45</v>
      </c>
      <c r="O154" s="9">
        <f t="shared" si="25"/>
        <v>-1</v>
      </c>
      <c r="P154" s="9">
        <f t="shared" si="27"/>
        <v>0.44999999999999996</v>
      </c>
      <c r="Q154" s="122">
        <f t="shared" si="28"/>
        <v>0.44999999999999996</v>
      </c>
      <c r="R154" s="8"/>
      <c r="S154" s="9"/>
      <c r="T154" s="9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  <c r="JP154" s="40"/>
      <c r="JQ154" s="40"/>
      <c r="JR154" s="40"/>
      <c r="JS154" s="40"/>
      <c r="JT154" s="40"/>
      <c r="JU154" s="40"/>
      <c r="JV154" s="40"/>
      <c r="JW154" s="40"/>
      <c r="JX154" s="40"/>
      <c r="JY154" s="40"/>
      <c r="JZ154" s="40"/>
      <c r="KA154" s="40"/>
      <c r="KB154" s="40"/>
      <c r="KC154" s="40"/>
      <c r="KD154" s="40"/>
      <c r="KE154" s="40"/>
      <c r="KF154" s="40"/>
      <c r="KG154" s="40"/>
      <c r="KH154" s="40"/>
      <c r="KI154" s="40"/>
      <c r="KJ154" s="40"/>
      <c r="KK154" s="40"/>
      <c r="KL154" s="40"/>
      <c r="KM154" s="40"/>
      <c r="KN154" s="40"/>
      <c r="KO154" s="40"/>
      <c r="KP154" s="40"/>
      <c r="KQ154" s="40"/>
      <c r="KR154" s="40"/>
      <c r="KS154" s="40"/>
      <c r="KT154" s="40"/>
      <c r="KU154" s="40"/>
      <c r="KV154" s="40"/>
      <c r="KW154" s="40"/>
      <c r="KX154" s="40"/>
      <c r="KY154" s="40"/>
      <c r="KZ154" s="40"/>
      <c r="LA154" s="40"/>
      <c r="LB154" s="40"/>
      <c r="LC154" s="40"/>
      <c r="LD154" s="40"/>
      <c r="LE154" s="40"/>
      <c r="LF154" s="40"/>
      <c r="LG154" s="40"/>
      <c r="LH154" s="40"/>
      <c r="LI154" s="40"/>
      <c r="LJ154" s="40"/>
      <c r="LK154" s="40"/>
      <c r="LL154" s="40"/>
      <c r="LM154" s="40"/>
      <c r="LN154" s="40"/>
      <c r="LO154" s="40"/>
      <c r="LP154" s="40"/>
      <c r="LQ154" s="40"/>
      <c r="LR154" s="40"/>
      <c r="LS154" s="40"/>
      <c r="LT154" s="40"/>
      <c r="LU154" s="40"/>
      <c r="LV154" s="40"/>
      <c r="LW154" s="40"/>
      <c r="LX154" s="40"/>
      <c r="LY154" s="40"/>
      <c r="LZ154" s="40"/>
      <c r="MA154" s="40"/>
      <c r="MB154" s="40"/>
      <c r="MC154" s="40"/>
      <c r="MD154" s="40"/>
      <c r="ME154" s="40"/>
      <c r="MF154" s="40"/>
      <c r="MG154" s="40"/>
      <c r="MH154" s="40"/>
      <c r="MI154" s="40"/>
      <c r="MJ154" s="40"/>
      <c r="MK154" s="40"/>
      <c r="ML154" s="40"/>
      <c r="MM154" s="40"/>
      <c r="MN154" s="40"/>
      <c r="MO154" s="40"/>
      <c r="MP154" s="40"/>
      <c r="MQ154" s="40"/>
      <c r="MR154" s="40"/>
      <c r="MS154" s="40"/>
      <c r="MT154" s="40"/>
      <c r="MU154" s="40"/>
      <c r="MV154" s="40"/>
      <c r="MW154" s="40"/>
      <c r="MX154" s="40"/>
      <c r="MY154" s="40"/>
      <c r="MZ154" s="40"/>
      <c r="NA154" s="40"/>
      <c r="NB154" s="40"/>
      <c r="NC154" s="40"/>
      <c r="ND154" s="40"/>
      <c r="NE154" s="40"/>
      <c r="NF154" s="40"/>
      <c r="NG154" s="40"/>
      <c r="NH154" s="40"/>
      <c r="NI154" s="40"/>
      <c r="NJ154" s="40"/>
      <c r="NK154" s="40"/>
      <c r="NL154" s="40"/>
      <c r="NM154" s="40"/>
      <c r="NN154" s="40"/>
      <c r="NO154" s="40"/>
      <c r="NP154" s="40"/>
      <c r="NQ154" s="40"/>
      <c r="NR154" s="40"/>
      <c r="NS154" s="40"/>
      <c r="NT154" s="40"/>
      <c r="NU154" s="40"/>
      <c r="NV154" s="40"/>
      <c r="NW154" s="40"/>
      <c r="NX154" s="40"/>
      <c r="NY154" s="40"/>
      <c r="NZ154" s="40"/>
      <c r="OA154" s="40"/>
      <c r="OB154" s="40"/>
      <c r="OC154" s="40"/>
      <c r="OD154" s="40"/>
      <c r="OE154" s="40"/>
      <c r="OF154" s="40"/>
      <c r="OG154" s="40"/>
      <c r="OH154" s="40"/>
      <c r="OI154" s="40"/>
      <c r="OJ154" s="40"/>
      <c r="OK154" s="40"/>
      <c r="OL154" s="40"/>
      <c r="OM154" s="40"/>
      <c r="ON154" s="40"/>
      <c r="OO154" s="40"/>
      <c r="OP154" s="40"/>
      <c r="OQ154" s="40"/>
      <c r="OR154" s="40"/>
      <c r="OS154" s="40"/>
      <c r="OT154" s="40"/>
      <c r="OU154" s="40"/>
      <c r="OV154" s="40"/>
      <c r="OW154" s="40"/>
      <c r="OX154" s="40"/>
      <c r="OY154" s="40"/>
      <c r="OZ154" s="40"/>
      <c r="PA154" s="40"/>
      <c r="PB154" s="40"/>
      <c r="PC154" s="40"/>
      <c r="PD154" s="40"/>
      <c r="PE154" s="40"/>
      <c r="PF154" s="40"/>
      <c r="PG154" s="40"/>
      <c r="PH154" s="40"/>
      <c r="PI154" s="40"/>
      <c r="PJ154" s="40"/>
      <c r="PK154" s="40"/>
      <c r="PL154" s="40"/>
      <c r="PM154" s="40"/>
      <c r="PN154" s="40"/>
      <c r="PO154" s="40"/>
      <c r="PP154" s="40"/>
      <c r="PQ154" s="40"/>
      <c r="PR154" s="40"/>
      <c r="PS154" s="40"/>
      <c r="PT154" s="40"/>
      <c r="PU154" s="40"/>
      <c r="PV154" s="40"/>
      <c r="PW154" s="40"/>
      <c r="PX154" s="40"/>
      <c r="PY154" s="40"/>
      <c r="PZ154" s="40"/>
      <c r="QA154" s="40"/>
      <c r="QB154" s="40"/>
      <c r="QC154" s="40"/>
      <c r="QD154" s="40"/>
      <c r="QE154" s="40"/>
      <c r="QF154" s="40"/>
      <c r="QG154" s="40"/>
      <c r="QH154" s="40"/>
      <c r="QI154" s="40"/>
      <c r="QJ154" s="40"/>
      <c r="QK154" s="40"/>
      <c r="QL154" s="40"/>
      <c r="QM154" s="40"/>
      <c r="QN154" s="40"/>
      <c r="QO154" s="40"/>
      <c r="QP154" s="40"/>
      <c r="QQ154" s="40"/>
      <c r="QR154" s="40"/>
      <c r="QS154" s="40"/>
      <c r="QT154" s="40"/>
      <c r="QU154" s="40"/>
      <c r="QV154" s="40"/>
      <c r="QW154" s="40"/>
      <c r="QX154" s="40"/>
      <c r="QY154" s="40"/>
      <c r="QZ154" s="40"/>
      <c r="RA154" s="40"/>
      <c r="RB154" s="40"/>
      <c r="RC154" s="40"/>
      <c r="RD154" s="40"/>
      <c r="RE154" s="40"/>
      <c r="RF154" s="40"/>
      <c r="RG154" s="40"/>
      <c r="RH154" s="40"/>
      <c r="RI154" s="40"/>
      <c r="RJ154" s="40"/>
      <c r="RK154" s="40"/>
      <c r="RL154" s="40"/>
      <c r="RM154" s="40"/>
      <c r="RN154" s="40"/>
      <c r="RO154" s="40"/>
      <c r="RP154" s="40"/>
      <c r="RQ154" s="40"/>
      <c r="RR154" s="40"/>
      <c r="RS154" s="40"/>
      <c r="RT154" s="40"/>
      <c r="RU154" s="40"/>
      <c r="RV154" s="40"/>
      <c r="RW154" s="40"/>
      <c r="RX154" s="40"/>
      <c r="RY154" s="40"/>
      <c r="RZ154" s="40"/>
      <c r="SA154" s="40"/>
      <c r="SB154" s="40"/>
      <c r="SC154" s="40"/>
      <c r="SD154" s="40"/>
      <c r="SE154" s="40"/>
      <c r="SF154" s="40"/>
      <c r="SG154" s="40"/>
      <c r="SH154" s="40"/>
      <c r="SI154" s="40"/>
      <c r="SJ154" s="40"/>
      <c r="SK154" s="40"/>
      <c r="SL154" s="40"/>
      <c r="SM154" s="40"/>
      <c r="SN154" s="40"/>
      <c r="SO154" s="40"/>
      <c r="SP154" s="40"/>
      <c r="SQ154" s="40"/>
      <c r="SR154" s="40"/>
      <c r="SS154" s="40"/>
      <c r="ST154" s="40"/>
      <c r="SU154" s="40"/>
      <c r="SV154" s="40"/>
      <c r="SW154" s="40"/>
      <c r="SX154" s="40"/>
      <c r="SY154" s="40"/>
      <c r="SZ154" s="40"/>
      <c r="TA154" s="40"/>
      <c r="TB154" s="40"/>
      <c r="TC154" s="40"/>
      <c r="TD154" s="40"/>
      <c r="TE154" s="40"/>
      <c r="TF154" s="40"/>
      <c r="TG154" s="40"/>
      <c r="TH154" s="40"/>
      <c r="TI154" s="40"/>
      <c r="TJ154" s="40"/>
      <c r="TK154" s="40"/>
      <c r="TL154" s="40"/>
      <c r="TM154" s="40"/>
      <c r="TN154" s="40"/>
      <c r="TO154" s="40"/>
      <c r="TP154" s="40"/>
      <c r="TQ154" s="40"/>
      <c r="TR154" s="40"/>
      <c r="TS154" s="40"/>
      <c r="TT154" s="40"/>
      <c r="TU154" s="40"/>
      <c r="TV154" s="40"/>
      <c r="TW154" s="40"/>
      <c r="TX154" s="40"/>
      <c r="TY154" s="40"/>
      <c r="TZ154" s="40"/>
      <c r="UA154" s="40"/>
      <c r="UB154" s="40"/>
      <c r="UC154" s="40"/>
      <c r="UD154" s="40"/>
      <c r="UE154" s="40"/>
      <c r="UF154" s="40"/>
      <c r="UG154" s="40"/>
      <c r="UH154" s="40"/>
      <c r="UI154" s="40"/>
      <c r="UJ154" s="40"/>
      <c r="UK154" s="40"/>
      <c r="UL154" s="40"/>
      <c r="UM154" s="40"/>
      <c r="UN154" s="40"/>
      <c r="UO154" s="40"/>
      <c r="UP154" s="40"/>
      <c r="UQ154" s="40"/>
      <c r="UR154" s="40"/>
      <c r="US154" s="40"/>
      <c r="UT154" s="40"/>
      <c r="UU154" s="40"/>
      <c r="UV154" s="40"/>
      <c r="UW154" s="40"/>
      <c r="UX154" s="40"/>
      <c r="UY154" s="40"/>
      <c r="UZ154" s="40"/>
      <c r="VA154" s="40"/>
      <c r="VB154" s="40"/>
      <c r="VC154" s="40"/>
      <c r="VD154" s="40"/>
      <c r="VE154" s="40"/>
      <c r="VF154" s="40"/>
      <c r="VG154" s="40"/>
      <c r="VH154" s="40"/>
      <c r="VI154" s="40"/>
      <c r="VJ154" s="40"/>
      <c r="VK154" s="40"/>
      <c r="VL154" s="40"/>
      <c r="VM154" s="40"/>
      <c r="VN154" s="40"/>
      <c r="VO154" s="40"/>
      <c r="VP154" s="40"/>
      <c r="VQ154" s="40"/>
      <c r="VR154" s="40"/>
      <c r="VS154" s="40"/>
      <c r="VT154" s="40"/>
      <c r="VU154" s="40"/>
      <c r="VV154" s="40"/>
      <c r="VW154" s="40"/>
      <c r="VX154" s="40"/>
      <c r="VY154" s="40"/>
      <c r="VZ154" s="40"/>
      <c r="WA154" s="40"/>
      <c r="WB154" s="40"/>
      <c r="WC154" s="40"/>
      <c r="WD154" s="40"/>
      <c r="WE154" s="40"/>
      <c r="WF154" s="40"/>
      <c r="WG154" s="40"/>
      <c r="WH154" s="40"/>
      <c r="WI154" s="40"/>
      <c r="WJ154" s="40"/>
      <c r="WK154" s="40"/>
      <c r="WL154" s="40"/>
      <c r="WM154" s="40"/>
      <c r="WN154" s="40"/>
      <c r="WO154" s="40"/>
      <c r="WP154" s="40"/>
      <c r="WQ154" s="40"/>
      <c r="WR154" s="40"/>
      <c r="WS154" s="40"/>
      <c r="WT154" s="40"/>
      <c r="WU154" s="40"/>
      <c r="WV154" s="40"/>
      <c r="WW154" s="40"/>
      <c r="WX154" s="40"/>
      <c r="WY154" s="40"/>
      <c r="WZ154" s="40"/>
      <c r="XA154" s="40"/>
      <c r="XB154" s="40"/>
      <c r="XC154" s="40"/>
      <c r="XD154" s="40"/>
      <c r="XE154" s="40"/>
      <c r="XF154" s="40"/>
      <c r="XG154" s="40"/>
      <c r="XH154" s="40"/>
      <c r="XI154" s="40"/>
      <c r="XJ154" s="40"/>
      <c r="XK154" s="40"/>
      <c r="XL154" s="40"/>
      <c r="XM154" s="40"/>
      <c r="XN154" s="40"/>
      <c r="XO154" s="40"/>
      <c r="XP154" s="40"/>
      <c r="XQ154" s="40"/>
      <c r="XR154" s="40"/>
      <c r="XS154" s="40"/>
      <c r="XT154" s="40"/>
      <c r="XU154" s="40"/>
      <c r="XV154" s="40"/>
      <c r="XW154" s="40"/>
      <c r="XX154" s="40"/>
      <c r="XY154" s="40"/>
      <c r="XZ154" s="40"/>
      <c r="YA154" s="40"/>
      <c r="YB154" s="40"/>
      <c r="YC154" s="40"/>
      <c r="YD154" s="40"/>
      <c r="YE154" s="40"/>
      <c r="YF154" s="40"/>
      <c r="YG154" s="40"/>
      <c r="YH154" s="40"/>
      <c r="YI154" s="40"/>
      <c r="YJ154" s="40"/>
      <c r="YK154" s="40"/>
      <c r="YL154" s="40"/>
      <c r="YM154" s="40"/>
      <c r="YN154" s="40"/>
      <c r="YO154" s="40"/>
      <c r="YP154" s="40"/>
      <c r="YQ154" s="40"/>
      <c r="YR154" s="40"/>
      <c r="YS154" s="40"/>
      <c r="YT154" s="40"/>
      <c r="YU154" s="40"/>
      <c r="YV154" s="40"/>
      <c r="YW154" s="40"/>
      <c r="YX154" s="40"/>
      <c r="YY154" s="40"/>
      <c r="YZ154" s="40"/>
      <c r="ZA154" s="40"/>
      <c r="ZB154" s="40"/>
      <c r="ZC154" s="40"/>
      <c r="ZD154" s="40"/>
      <c r="ZE154" s="40"/>
      <c r="ZF154" s="40"/>
      <c r="ZG154" s="40"/>
      <c r="ZH154" s="40"/>
      <c r="ZI154" s="40"/>
      <c r="ZJ154" s="40"/>
      <c r="ZK154" s="40"/>
      <c r="ZL154" s="40"/>
      <c r="ZM154" s="40"/>
      <c r="ZN154" s="40"/>
      <c r="ZO154" s="40"/>
      <c r="ZP154" s="40"/>
      <c r="ZQ154" s="40"/>
      <c r="ZR154" s="40"/>
      <c r="ZS154" s="40"/>
      <c r="ZT154" s="40"/>
      <c r="ZU154" s="40"/>
      <c r="ZV154" s="40"/>
      <c r="ZW154" s="40"/>
      <c r="ZX154" s="40"/>
      <c r="ZY154" s="40"/>
      <c r="ZZ154" s="40"/>
      <c r="AAA154" s="40"/>
      <c r="AAB154" s="40"/>
      <c r="AAC154" s="40"/>
      <c r="AAD154" s="40"/>
      <c r="AAE154" s="40"/>
      <c r="AAF154" s="40"/>
      <c r="AAG154" s="40"/>
      <c r="AAH154" s="40"/>
      <c r="AAI154" s="40"/>
      <c r="AAJ154" s="40"/>
      <c r="AAK154" s="40"/>
      <c r="AAL154" s="40"/>
      <c r="AAM154" s="40"/>
      <c r="AAN154" s="40"/>
      <c r="AAO154" s="40"/>
      <c r="AAP154" s="40"/>
      <c r="AAQ154" s="40"/>
      <c r="AAR154" s="40"/>
      <c r="AAS154" s="40"/>
      <c r="AAT154" s="40"/>
      <c r="AAU154" s="40"/>
      <c r="AAV154" s="40"/>
      <c r="AAW154" s="40"/>
      <c r="AAX154" s="40"/>
      <c r="AAY154" s="40"/>
      <c r="AAZ154" s="40"/>
      <c r="ABA154" s="40"/>
      <c r="ABB154" s="40"/>
      <c r="ABC154" s="40"/>
      <c r="ABD154" s="40"/>
      <c r="ABE154" s="40"/>
      <c r="ABF154" s="40"/>
      <c r="ABG154" s="40"/>
      <c r="ABH154" s="40"/>
      <c r="ABI154" s="40"/>
      <c r="ABJ154" s="40"/>
      <c r="ABK154" s="40"/>
      <c r="ABL154" s="40"/>
      <c r="ABM154" s="40"/>
      <c r="ABN154" s="40"/>
      <c r="ABO154" s="40"/>
      <c r="ABP154" s="40"/>
      <c r="ABQ154" s="40"/>
      <c r="ABR154" s="40"/>
      <c r="ABS154" s="40"/>
      <c r="ABT154" s="40"/>
      <c r="ABU154" s="40"/>
      <c r="ABV154" s="40"/>
      <c r="ABW154" s="40"/>
      <c r="ABX154" s="40"/>
      <c r="ABY154" s="40"/>
      <c r="ABZ154" s="40"/>
      <c r="ACA154" s="40"/>
      <c r="ACB154" s="40"/>
      <c r="ACC154" s="40"/>
      <c r="ACD154" s="40"/>
      <c r="ACE154" s="40"/>
      <c r="ACF154" s="40"/>
      <c r="ACG154" s="40"/>
      <c r="ACH154" s="40"/>
      <c r="ACI154" s="40"/>
      <c r="ACJ154" s="40"/>
      <c r="ACK154" s="40"/>
      <c r="ACL154" s="40"/>
      <c r="ACM154" s="40"/>
      <c r="ACN154" s="40"/>
      <c r="ACO154" s="40"/>
      <c r="ACP154" s="40"/>
      <c r="ACQ154" s="40"/>
      <c r="ACR154" s="40"/>
      <c r="ACS154" s="40"/>
      <c r="ACT154" s="40"/>
      <c r="ACU154" s="40"/>
      <c r="ACV154" s="40"/>
      <c r="ACW154" s="40"/>
      <c r="ACX154" s="40"/>
      <c r="ACY154" s="40"/>
      <c r="ACZ154" s="40"/>
      <c r="ADA154" s="40"/>
      <c r="ADB154" s="40"/>
      <c r="ADC154" s="40"/>
      <c r="ADD154" s="40"/>
      <c r="ADE154" s="40"/>
      <c r="ADF154" s="40"/>
      <c r="ADG154" s="40"/>
      <c r="ADH154" s="40"/>
      <c r="ADI154" s="40"/>
      <c r="ADJ154" s="40"/>
      <c r="ADK154" s="40"/>
      <c r="ADL154" s="40"/>
      <c r="ADM154" s="40"/>
      <c r="ADN154" s="40"/>
      <c r="ADO154" s="40"/>
      <c r="ADP154" s="40"/>
      <c r="ADQ154" s="40"/>
      <c r="ADR154" s="40"/>
      <c r="ADS154" s="40"/>
      <c r="ADT154" s="40"/>
      <c r="ADU154" s="40"/>
      <c r="ADV154" s="40"/>
      <c r="ADW154" s="40"/>
      <c r="ADX154" s="40"/>
      <c r="ADY154" s="40"/>
      <c r="ADZ154" s="40"/>
      <c r="AEA154" s="40"/>
      <c r="AEB154" s="40"/>
      <c r="AEC154" s="40"/>
      <c r="AED154" s="40"/>
      <c r="AEE154" s="40"/>
      <c r="AEF154" s="40"/>
      <c r="AEG154" s="40"/>
      <c r="AEH154" s="40"/>
      <c r="AEI154" s="40"/>
      <c r="AEJ154" s="40"/>
      <c r="AEK154" s="40"/>
      <c r="AEL154" s="40"/>
      <c r="AEM154" s="40"/>
      <c r="AEN154" s="40"/>
      <c r="AEO154" s="40"/>
      <c r="AEP154" s="40"/>
      <c r="AEQ154" s="40"/>
      <c r="AER154" s="40"/>
      <c r="AES154" s="40"/>
      <c r="AET154" s="40"/>
      <c r="AEU154" s="40"/>
      <c r="AEV154" s="40"/>
      <c r="AEW154" s="40"/>
      <c r="AEX154" s="40"/>
      <c r="AEY154" s="40"/>
      <c r="AEZ154" s="40"/>
      <c r="AFA154" s="40"/>
      <c r="AFB154" s="40"/>
      <c r="AFC154" s="40"/>
      <c r="AFD154" s="40"/>
      <c r="AFE154" s="40"/>
      <c r="AFF154" s="40"/>
      <c r="AFG154" s="40"/>
      <c r="AFH154" s="40"/>
      <c r="AFI154" s="40"/>
      <c r="AFJ154" s="40"/>
      <c r="AFK154" s="40"/>
      <c r="AFL154" s="40"/>
      <c r="AFM154" s="40"/>
      <c r="AFN154" s="40"/>
      <c r="AFO154" s="40"/>
      <c r="AFP154" s="40"/>
      <c r="AFQ154" s="40"/>
      <c r="AFR154" s="40"/>
      <c r="AFS154" s="40"/>
      <c r="AFT154" s="40"/>
      <c r="AFU154" s="40"/>
      <c r="AFV154" s="40"/>
      <c r="AFW154" s="40"/>
      <c r="AFX154" s="40"/>
      <c r="AFY154" s="40"/>
      <c r="AFZ154" s="40"/>
      <c r="AGA154" s="40"/>
      <c r="AGB154" s="40"/>
      <c r="AGC154" s="40"/>
      <c r="AGD154" s="40"/>
      <c r="AGE154" s="40"/>
      <c r="AGF154" s="40"/>
      <c r="AGG154" s="40"/>
      <c r="AGH154" s="40"/>
      <c r="AGI154" s="40"/>
      <c r="AGJ154" s="40"/>
      <c r="AGK154" s="40"/>
      <c r="AGL154" s="40"/>
      <c r="AGM154" s="40"/>
      <c r="AGN154" s="40"/>
      <c r="AGO154" s="40"/>
      <c r="AGP154" s="40"/>
      <c r="AGQ154" s="40"/>
      <c r="AGR154" s="40"/>
      <c r="AGS154" s="40"/>
      <c r="AGT154" s="40"/>
      <c r="AGU154" s="40"/>
      <c r="AGV154" s="40"/>
      <c r="AGW154" s="40"/>
      <c r="AGX154" s="40"/>
      <c r="AGY154" s="40"/>
      <c r="AGZ154" s="40"/>
      <c r="AHA154" s="40"/>
      <c r="AHB154" s="40"/>
      <c r="AHC154" s="40"/>
      <c r="AHD154" s="40"/>
      <c r="AHE154" s="40"/>
      <c r="AHF154" s="40"/>
      <c r="AHG154" s="40"/>
      <c r="AHH154" s="40"/>
      <c r="AHI154" s="40"/>
      <c r="AHJ154" s="40"/>
      <c r="AHK154" s="40"/>
      <c r="AHL154" s="40"/>
      <c r="AHM154" s="40"/>
      <c r="AHN154" s="40"/>
      <c r="AHO154" s="40"/>
      <c r="AHP154" s="40"/>
      <c r="AHQ154" s="40"/>
      <c r="AHR154" s="40"/>
      <c r="AHS154" s="40"/>
      <c r="AHT154" s="40"/>
      <c r="AHU154" s="40"/>
      <c r="AHV154" s="40"/>
      <c r="AHW154" s="40"/>
      <c r="AHX154" s="40"/>
      <c r="AHY154" s="40"/>
      <c r="AHZ154" s="40"/>
      <c r="AIA154" s="40"/>
      <c r="AIB154" s="40"/>
      <c r="AIC154" s="40"/>
      <c r="AID154" s="40"/>
      <c r="AIE154" s="40"/>
      <c r="AIF154" s="40"/>
      <c r="AIG154" s="40"/>
      <c r="AIH154" s="40"/>
      <c r="AII154" s="40"/>
      <c r="AIJ154" s="40"/>
      <c r="AIK154" s="40"/>
      <c r="AIL154" s="40"/>
      <c r="AIM154" s="40"/>
      <c r="AIN154" s="40"/>
      <c r="AIO154" s="40"/>
      <c r="AIP154" s="40"/>
      <c r="AIQ154" s="40"/>
      <c r="AIR154" s="40"/>
      <c r="AIS154" s="40"/>
      <c r="AIT154" s="40"/>
      <c r="AIU154" s="40"/>
      <c r="AIV154" s="40"/>
      <c r="AIW154" s="40"/>
      <c r="AIX154" s="40"/>
      <c r="AIY154" s="40"/>
      <c r="AIZ154" s="40"/>
      <c r="AJA154" s="40"/>
      <c r="AJB154" s="40"/>
      <c r="AJC154" s="40"/>
      <c r="AJD154" s="40"/>
      <c r="AJE154" s="40"/>
      <c r="AJF154" s="40"/>
      <c r="AJG154" s="40"/>
      <c r="AJH154" s="40"/>
      <c r="AJI154" s="40"/>
      <c r="AJJ154" s="40"/>
      <c r="AJK154" s="40"/>
      <c r="AJL154" s="40"/>
      <c r="AJM154" s="40"/>
      <c r="AJN154" s="40"/>
      <c r="AJO154" s="40"/>
      <c r="AJP154" s="40"/>
      <c r="AJQ154" s="40"/>
      <c r="AJR154" s="40"/>
      <c r="AJS154" s="40"/>
      <c r="AJT154" s="40"/>
      <c r="AJU154" s="40"/>
      <c r="AJV154" s="40"/>
      <c r="AJW154" s="40"/>
      <c r="AJX154" s="40"/>
      <c r="AJY154" s="40"/>
      <c r="AJZ154" s="40"/>
      <c r="AKA154" s="40"/>
      <c r="AKB154" s="40"/>
      <c r="AKC154" s="40"/>
      <c r="AKD154" s="40"/>
      <c r="AKE154" s="40"/>
      <c r="AKF154" s="40"/>
      <c r="AKG154" s="40"/>
      <c r="AKH154" s="40"/>
      <c r="AKI154" s="40"/>
      <c r="AKJ154" s="40"/>
      <c r="AKK154" s="40"/>
      <c r="AKL154" s="40"/>
      <c r="AKM154" s="40"/>
      <c r="AKN154" s="40"/>
      <c r="AKO154" s="40"/>
      <c r="AKP154" s="40"/>
      <c r="AKQ154" s="40"/>
      <c r="AKR154" s="40"/>
      <c r="AKS154" s="40"/>
      <c r="AKT154" s="40"/>
      <c r="AKU154" s="40"/>
      <c r="AKV154" s="40"/>
      <c r="AKW154" s="40"/>
      <c r="AKX154" s="40"/>
      <c r="AKY154" s="40"/>
      <c r="AKZ154" s="40"/>
      <c r="ALA154" s="40"/>
      <c r="ALB154" s="40"/>
      <c r="ALC154" s="40"/>
      <c r="ALD154" s="40"/>
      <c r="ALE154" s="40"/>
      <c r="ALF154" s="40"/>
      <c r="ALG154" s="40"/>
      <c r="ALH154" s="40"/>
      <c r="ALI154" s="40"/>
      <c r="ALJ154" s="40"/>
      <c r="ALK154" s="40"/>
      <c r="ALL154" s="40"/>
      <c r="ALM154" s="40"/>
      <c r="ALN154" s="40"/>
      <c r="ALO154" s="40"/>
      <c r="ALP154" s="40"/>
      <c r="ALQ154" s="40"/>
      <c r="ALR154" s="40"/>
      <c r="ALS154" s="40"/>
      <c r="ALT154" s="40"/>
      <c r="ALU154" s="40"/>
    </row>
    <row r="155" spans="1:1009" s="41" customFormat="1" ht="18.75" x14ac:dyDescent="0.3">
      <c r="A155" s="10" t="s">
        <v>181</v>
      </c>
      <c r="B155" s="11" t="s">
        <v>178</v>
      </c>
      <c r="C155" s="12">
        <v>4</v>
      </c>
      <c r="D155" s="13">
        <v>1.95</v>
      </c>
      <c r="E155" s="14">
        <v>1.1000000000000001</v>
      </c>
      <c r="F155" s="46" t="s">
        <v>24</v>
      </c>
      <c r="G155" s="15">
        <v>4</v>
      </c>
      <c r="H155" s="16">
        <f t="shared" si="29"/>
        <v>3.8</v>
      </c>
      <c r="I155" s="19">
        <f t="shared" si="23"/>
        <v>-33.302500000000002</v>
      </c>
      <c r="J155" s="39"/>
      <c r="K155" s="50">
        <f t="shared" si="26"/>
        <v>-30.482500000000009</v>
      </c>
      <c r="L155" s="60">
        <f t="shared" si="22"/>
        <v>-28.302500000000013</v>
      </c>
      <c r="M155" s="60"/>
      <c r="N155" s="121">
        <f t="shared" si="24"/>
        <v>1.95</v>
      </c>
      <c r="O155" s="9">
        <f t="shared" si="25"/>
        <v>-1</v>
      </c>
      <c r="P155" s="9">
        <f t="shared" si="27"/>
        <v>0.95</v>
      </c>
      <c r="Q155" s="122">
        <f t="shared" si="28"/>
        <v>0.95</v>
      </c>
      <c r="R155" s="8"/>
      <c r="S155" s="9"/>
      <c r="T155" s="9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  <c r="JP155" s="40"/>
      <c r="JQ155" s="40"/>
      <c r="JR155" s="40"/>
      <c r="JS155" s="40"/>
      <c r="JT155" s="40"/>
      <c r="JU155" s="40"/>
      <c r="JV155" s="40"/>
      <c r="JW155" s="40"/>
      <c r="JX155" s="40"/>
      <c r="JY155" s="40"/>
      <c r="JZ155" s="40"/>
      <c r="KA155" s="40"/>
      <c r="KB155" s="40"/>
      <c r="KC155" s="40"/>
      <c r="KD155" s="40"/>
      <c r="KE155" s="40"/>
      <c r="KF155" s="40"/>
      <c r="KG155" s="40"/>
      <c r="KH155" s="40"/>
      <c r="KI155" s="40"/>
      <c r="KJ155" s="40"/>
      <c r="KK155" s="40"/>
      <c r="KL155" s="40"/>
      <c r="KM155" s="40"/>
      <c r="KN155" s="40"/>
      <c r="KO155" s="40"/>
      <c r="KP155" s="40"/>
      <c r="KQ155" s="40"/>
      <c r="KR155" s="40"/>
      <c r="KS155" s="40"/>
      <c r="KT155" s="40"/>
      <c r="KU155" s="40"/>
      <c r="KV155" s="40"/>
      <c r="KW155" s="40"/>
      <c r="KX155" s="40"/>
      <c r="KY155" s="40"/>
      <c r="KZ155" s="40"/>
      <c r="LA155" s="40"/>
      <c r="LB155" s="40"/>
      <c r="LC155" s="40"/>
      <c r="LD155" s="40"/>
      <c r="LE155" s="40"/>
      <c r="LF155" s="40"/>
      <c r="LG155" s="40"/>
      <c r="LH155" s="40"/>
      <c r="LI155" s="40"/>
      <c r="LJ155" s="40"/>
      <c r="LK155" s="40"/>
      <c r="LL155" s="40"/>
      <c r="LM155" s="40"/>
      <c r="LN155" s="40"/>
      <c r="LO155" s="40"/>
      <c r="LP155" s="40"/>
      <c r="LQ155" s="40"/>
      <c r="LR155" s="40"/>
      <c r="LS155" s="40"/>
      <c r="LT155" s="40"/>
      <c r="LU155" s="40"/>
      <c r="LV155" s="40"/>
      <c r="LW155" s="40"/>
      <c r="LX155" s="40"/>
      <c r="LY155" s="40"/>
      <c r="LZ155" s="40"/>
      <c r="MA155" s="40"/>
      <c r="MB155" s="40"/>
      <c r="MC155" s="40"/>
      <c r="MD155" s="40"/>
      <c r="ME155" s="40"/>
      <c r="MF155" s="40"/>
      <c r="MG155" s="40"/>
      <c r="MH155" s="40"/>
      <c r="MI155" s="40"/>
      <c r="MJ155" s="40"/>
      <c r="MK155" s="40"/>
      <c r="ML155" s="40"/>
      <c r="MM155" s="40"/>
      <c r="MN155" s="40"/>
      <c r="MO155" s="40"/>
      <c r="MP155" s="40"/>
      <c r="MQ155" s="40"/>
      <c r="MR155" s="40"/>
      <c r="MS155" s="40"/>
      <c r="MT155" s="40"/>
      <c r="MU155" s="40"/>
      <c r="MV155" s="40"/>
      <c r="MW155" s="40"/>
      <c r="MX155" s="40"/>
      <c r="MY155" s="40"/>
      <c r="MZ155" s="40"/>
      <c r="NA155" s="40"/>
      <c r="NB155" s="40"/>
      <c r="NC155" s="40"/>
      <c r="ND155" s="40"/>
      <c r="NE155" s="40"/>
      <c r="NF155" s="40"/>
      <c r="NG155" s="40"/>
      <c r="NH155" s="40"/>
      <c r="NI155" s="40"/>
      <c r="NJ155" s="40"/>
      <c r="NK155" s="40"/>
      <c r="NL155" s="40"/>
      <c r="NM155" s="40"/>
      <c r="NN155" s="40"/>
      <c r="NO155" s="40"/>
      <c r="NP155" s="40"/>
      <c r="NQ155" s="40"/>
      <c r="NR155" s="40"/>
      <c r="NS155" s="40"/>
      <c r="NT155" s="40"/>
      <c r="NU155" s="40"/>
      <c r="NV155" s="40"/>
      <c r="NW155" s="40"/>
      <c r="NX155" s="40"/>
      <c r="NY155" s="40"/>
      <c r="NZ155" s="40"/>
      <c r="OA155" s="40"/>
      <c r="OB155" s="40"/>
      <c r="OC155" s="40"/>
      <c r="OD155" s="40"/>
      <c r="OE155" s="40"/>
      <c r="OF155" s="40"/>
      <c r="OG155" s="40"/>
      <c r="OH155" s="40"/>
      <c r="OI155" s="40"/>
      <c r="OJ155" s="40"/>
      <c r="OK155" s="40"/>
      <c r="OL155" s="40"/>
      <c r="OM155" s="40"/>
      <c r="ON155" s="40"/>
      <c r="OO155" s="40"/>
      <c r="OP155" s="40"/>
      <c r="OQ155" s="40"/>
      <c r="OR155" s="40"/>
      <c r="OS155" s="40"/>
      <c r="OT155" s="40"/>
      <c r="OU155" s="40"/>
      <c r="OV155" s="40"/>
      <c r="OW155" s="40"/>
      <c r="OX155" s="40"/>
      <c r="OY155" s="40"/>
      <c r="OZ155" s="40"/>
      <c r="PA155" s="40"/>
      <c r="PB155" s="40"/>
      <c r="PC155" s="40"/>
      <c r="PD155" s="40"/>
      <c r="PE155" s="40"/>
      <c r="PF155" s="40"/>
      <c r="PG155" s="40"/>
      <c r="PH155" s="40"/>
      <c r="PI155" s="40"/>
      <c r="PJ155" s="40"/>
      <c r="PK155" s="40"/>
      <c r="PL155" s="40"/>
      <c r="PM155" s="40"/>
      <c r="PN155" s="40"/>
      <c r="PO155" s="40"/>
      <c r="PP155" s="40"/>
      <c r="PQ155" s="40"/>
      <c r="PR155" s="40"/>
      <c r="PS155" s="40"/>
      <c r="PT155" s="40"/>
      <c r="PU155" s="40"/>
      <c r="PV155" s="40"/>
      <c r="PW155" s="40"/>
      <c r="PX155" s="40"/>
      <c r="PY155" s="40"/>
      <c r="PZ155" s="40"/>
      <c r="QA155" s="40"/>
      <c r="QB155" s="40"/>
      <c r="QC155" s="40"/>
      <c r="QD155" s="40"/>
      <c r="QE155" s="40"/>
      <c r="QF155" s="40"/>
      <c r="QG155" s="40"/>
      <c r="QH155" s="40"/>
      <c r="QI155" s="40"/>
      <c r="QJ155" s="40"/>
      <c r="QK155" s="40"/>
      <c r="QL155" s="40"/>
      <c r="QM155" s="40"/>
      <c r="QN155" s="40"/>
      <c r="QO155" s="40"/>
      <c r="QP155" s="40"/>
      <c r="QQ155" s="40"/>
      <c r="QR155" s="40"/>
      <c r="QS155" s="40"/>
      <c r="QT155" s="40"/>
      <c r="QU155" s="40"/>
      <c r="QV155" s="40"/>
      <c r="QW155" s="40"/>
      <c r="QX155" s="40"/>
      <c r="QY155" s="40"/>
      <c r="QZ155" s="40"/>
      <c r="RA155" s="40"/>
      <c r="RB155" s="40"/>
      <c r="RC155" s="40"/>
      <c r="RD155" s="40"/>
      <c r="RE155" s="40"/>
      <c r="RF155" s="40"/>
      <c r="RG155" s="40"/>
      <c r="RH155" s="40"/>
      <c r="RI155" s="40"/>
      <c r="RJ155" s="40"/>
      <c r="RK155" s="40"/>
      <c r="RL155" s="40"/>
      <c r="RM155" s="40"/>
      <c r="RN155" s="40"/>
      <c r="RO155" s="40"/>
      <c r="RP155" s="40"/>
      <c r="RQ155" s="40"/>
      <c r="RR155" s="40"/>
      <c r="RS155" s="40"/>
      <c r="RT155" s="40"/>
      <c r="RU155" s="40"/>
      <c r="RV155" s="40"/>
      <c r="RW155" s="40"/>
      <c r="RX155" s="40"/>
      <c r="RY155" s="40"/>
      <c r="RZ155" s="40"/>
      <c r="SA155" s="40"/>
      <c r="SB155" s="40"/>
      <c r="SC155" s="40"/>
      <c r="SD155" s="40"/>
      <c r="SE155" s="40"/>
      <c r="SF155" s="40"/>
      <c r="SG155" s="40"/>
      <c r="SH155" s="40"/>
      <c r="SI155" s="40"/>
      <c r="SJ155" s="40"/>
      <c r="SK155" s="40"/>
      <c r="SL155" s="40"/>
      <c r="SM155" s="40"/>
      <c r="SN155" s="40"/>
      <c r="SO155" s="40"/>
      <c r="SP155" s="40"/>
      <c r="SQ155" s="40"/>
      <c r="SR155" s="40"/>
      <c r="SS155" s="40"/>
      <c r="ST155" s="40"/>
      <c r="SU155" s="40"/>
      <c r="SV155" s="40"/>
      <c r="SW155" s="40"/>
      <c r="SX155" s="40"/>
      <c r="SY155" s="40"/>
      <c r="SZ155" s="40"/>
      <c r="TA155" s="40"/>
      <c r="TB155" s="40"/>
      <c r="TC155" s="40"/>
      <c r="TD155" s="40"/>
      <c r="TE155" s="40"/>
      <c r="TF155" s="40"/>
      <c r="TG155" s="40"/>
      <c r="TH155" s="40"/>
      <c r="TI155" s="40"/>
      <c r="TJ155" s="40"/>
      <c r="TK155" s="40"/>
      <c r="TL155" s="40"/>
      <c r="TM155" s="40"/>
      <c r="TN155" s="40"/>
      <c r="TO155" s="40"/>
      <c r="TP155" s="40"/>
      <c r="TQ155" s="40"/>
      <c r="TR155" s="40"/>
      <c r="TS155" s="40"/>
      <c r="TT155" s="40"/>
      <c r="TU155" s="40"/>
      <c r="TV155" s="40"/>
      <c r="TW155" s="40"/>
      <c r="TX155" s="40"/>
      <c r="TY155" s="40"/>
      <c r="TZ155" s="40"/>
      <c r="UA155" s="40"/>
      <c r="UB155" s="40"/>
      <c r="UC155" s="40"/>
      <c r="UD155" s="40"/>
      <c r="UE155" s="40"/>
      <c r="UF155" s="40"/>
      <c r="UG155" s="40"/>
      <c r="UH155" s="40"/>
      <c r="UI155" s="40"/>
      <c r="UJ155" s="40"/>
      <c r="UK155" s="40"/>
      <c r="UL155" s="40"/>
      <c r="UM155" s="40"/>
      <c r="UN155" s="40"/>
      <c r="UO155" s="40"/>
      <c r="UP155" s="40"/>
      <c r="UQ155" s="40"/>
      <c r="UR155" s="40"/>
      <c r="US155" s="40"/>
      <c r="UT155" s="40"/>
      <c r="UU155" s="40"/>
      <c r="UV155" s="40"/>
      <c r="UW155" s="40"/>
      <c r="UX155" s="40"/>
      <c r="UY155" s="40"/>
      <c r="UZ155" s="40"/>
      <c r="VA155" s="40"/>
      <c r="VB155" s="40"/>
      <c r="VC155" s="40"/>
      <c r="VD155" s="40"/>
      <c r="VE155" s="40"/>
      <c r="VF155" s="40"/>
      <c r="VG155" s="40"/>
      <c r="VH155" s="40"/>
      <c r="VI155" s="40"/>
      <c r="VJ155" s="40"/>
      <c r="VK155" s="40"/>
      <c r="VL155" s="40"/>
      <c r="VM155" s="40"/>
      <c r="VN155" s="40"/>
      <c r="VO155" s="40"/>
      <c r="VP155" s="40"/>
      <c r="VQ155" s="40"/>
      <c r="VR155" s="40"/>
      <c r="VS155" s="40"/>
      <c r="VT155" s="40"/>
      <c r="VU155" s="40"/>
      <c r="VV155" s="40"/>
      <c r="VW155" s="40"/>
      <c r="VX155" s="40"/>
      <c r="VY155" s="40"/>
      <c r="VZ155" s="40"/>
      <c r="WA155" s="40"/>
      <c r="WB155" s="40"/>
      <c r="WC155" s="40"/>
      <c r="WD155" s="40"/>
      <c r="WE155" s="40"/>
      <c r="WF155" s="40"/>
      <c r="WG155" s="40"/>
      <c r="WH155" s="40"/>
      <c r="WI155" s="40"/>
      <c r="WJ155" s="40"/>
      <c r="WK155" s="40"/>
      <c r="WL155" s="40"/>
      <c r="WM155" s="40"/>
      <c r="WN155" s="40"/>
      <c r="WO155" s="40"/>
      <c r="WP155" s="40"/>
      <c r="WQ155" s="40"/>
      <c r="WR155" s="40"/>
      <c r="WS155" s="40"/>
      <c r="WT155" s="40"/>
      <c r="WU155" s="40"/>
      <c r="WV155" s="40"/>
      <c r="WW155" s="40"/>
      <c r="WX155" s="40"/>
      <c r="WY155" s="40"/>
      <c r="WZ155" s="40"/>
      <c r="XA155" s="40"/>
      <c r="XB155" s="40"/>
      <c r="XC155" s="40"/>
      <c r="XD155" s="40"/>
      <c r="XE155" s="40"/>
      <c r="XF155" s="40"/>
      <c r="XG155" s="40"/>
      <c r="XH155" s="40"/>
      <c r="XI155" s="40"/>
      <c r="XJ155" s="40"/>
      <c r="XK155" s="40"/>
      <c r="XL155" s="40"/>
      <c r="XM155" s="40"/>
      <c r="XN155" s="40"/>
      <c r="XO155" s="40"/>
      <c r="XP155" s="40"/>
      <c r="XQ155" s="40"/>
      <c r="XR155" s="40"/>
      <c r="XS155" s="40"/>
      <c r="XT155" s="40"/>
      <c r="XU155" s="40"/>
      <c r="XV155" s="40"/>
      <c r="XW155" s="40"/>
      <c r="XX155" s="40"/>
      <c r="XY155" s="40"/>
      <c r="XZ155" s="40"/>
      <c r="YA155" s="40"/>
      <c r="YB155" s="40"/>
      <c r="YC155" s="40"/>
      <c r="YD155" s="40"/>
      <c r="YE155" s="40"/>
      <c r="YF155" s="40"/>
      <c r="YG155" s="40"/>
      <c r="YH155" s="40"/>
      <c r="YI155" s="40"/>
      <c r="YJ155" s="40"/>
      <c r="YK155" s="40"/>
      <c r="YL155" s="40"/>
      <c r="YM155" s="40"/>
      <c r="YN155" s="40"/>
      <c r="YO155" s="40"/>
      <c r="YP155" s="40"/>
      <c r="YQ155" s="40"/>
      <c r="YR155" s="40"/>
      <c r="YS155" s="40"/>
      <c r="YT155" s="40"/>
      <c r="YU155" s="40"/>
      <c r="YV155" s="40"/>
      <c r="YW155" s="40"/>
      <c r="YX155" s="40"/>
      <c r="YY155" s="40"/>
      <c r="YZ155" s="40"/>
      <c r="ZA155" s="40"/>
      <c r="ZB155" s="40"/>
      <c r="ZC155" s="40"/>
      <c r="ZD155" s="40"/>
      <c r="ZE155" s="40"/>
      <c r="ZF155" s="40"/>
      <c r="ZG155" s="40"/>
      <c r="ZH155" s="40"/>
      <c r="ZI155" s="40"/>
      <c r="ZJ155" s="40"/>
      <c r="ZK155" s="40"/>
      <c r="ZL155" s="40"/>
      <c r="ZM155" s="40"/>
      <c r="ZN155" s="40"/>
      <c r="ZO155" s="40"/>
      <c r="ZP155" s="40"/>
      <c r="ZQ155" s="40"/>
      <c r="ZR155" s="40"/>
      <c r="ZS155" s="40"/>
      <c r="ZT155" s="40"/>
      <c r="ZU155" s="40"/>
      <c r="ZV155" s="40"/>
      <c r="ZW155" s="40"/>
      <c r="ZX155" s="40"/>
      <c r="ZY155" s="40"/>
      <c r="ZZ155" s="40"/>
      <c r="AAA155" s="40"/>
      <c r="AAB155" s="40"/>
      <c r="AAC155" s="40"/>
      <c r="AAD155" s="40"/>
      <c r="AAE155" s="40"/>
      <c r="AAF155" s="40"/>
      <c r="AAG155" s="40"/>
      <c r="AAH155" s="40"/>
      <c r="AAI155" s="40"/>
      <c r="AAJ155" s="40"/>
      <c r="AAK155" s="40"/>
      <c r="AAL155" s="40"/>
      <c r="AAM155" s="40"/>
      <c r="AAN155" s="40"/>
      <c r="AAO155" s="40"/>
      <c r="AAP155" s="40"/>
      <c r="AAQ155" s="40"/>
      <c r="AAR155" s="40"/>
      <c r="AAS155" s="40"/>
      <c r="AAT155" s="40"/>
      <c r="AAU155" s="40"/>
      <c r="AAV155" s="40"/>
      <c r="AAW155" s="40"/>
      <c r="AAX155" s="40"/>
      <c r="AAY155" s="40"/>
      <c r="AAZ155" s="40"/>
      <c r="ABA155" s="40"/>
      <c r="ABB155" s="40"/>
      <c r="ABC155" s="40"/>
      <c r="ABD155" s="40"/>
      <c r="ABE155" s="40"/>
      <c r="ABF155" s="40"/>
      <c r="ABG155" s="40"/>
      <c r="ABH155" s="40"/>
      <c r="ABI155" s="40"/>
      <c r="ABJ155" s="40"/>
      <c r="ABK155" s="40"/>
      <c r="ABL155" s="40"/>
      <c r="ABM155" s="40"/>
      <c r="ABN155" s="40"/>
      <c r="ABO155" s="40"/>
      <c r="ABP155" s="40"/>
      <c r="ABQ155" s="40"/>
      <c r="ABR155" s="40"/>
      <c r="ABS155" s="40"/>
      <c r="ABT155" s="40"/>
      <c r="ABU155" s="40"/>
      <c r="ABV155" s="40"/>
      <c r="ABW155" s="40"/>
      <c r="ABX155" s="40"/>
      <c r="ABY155" s="40"/>
      <c r="ABZ155" s="40"/>
      <c r="ACA155" s="40"/>
      <c r="ACB155" s="40"/>
      <c r="ACC155" s="40"/>
      <c r="ACD155" s="40"/>
      <c r="ACE155" s="40"/>
      <c r="ACF155" s="40"/>
      <c r="ACG155" s="40"/>
      <c r="ACH155" s="40"/>
      <c r="ACI155" s="40"/>
      <c r="ACJ155" s="40"/>
      <c r="ACK155" s="40"/>
      <c r="ACL155" s="40"/>
      <c r="ACM155" s="40"/>
      <c r="ACN155" s="40"/>
      <c r="ACO155" s="40"/>
      <c r="ACP155" s="40"/>
      <c r="ACQ155" s="40"/>
      <c r="ACR155" s="40"/>
      <c r="ACS155" s="40"/>
      <c r="ACT155" s="40"/>
      <c r="ACU155" s="40"/>
      <c r="ACV155" s="40"/>
      <c r="ACW155" s="40"/>
      <c r="ACX155" s="40"/>
      <c r="ACY155" s="40"/>
      <c r="ACZ155" s="40"/>
      <c r="ADA155" s="40"/>
      <c r="ADB155" s="40"/>
      <c r="ADC155" s="40"/>
      <c r="ADD155" s="40"/>
      <c r="ADE155" s="40"/>
      <c r="ADF155" s="40"/>
      <c r="ADG155" s="40"/>
      <c r="ADH155" s="40"/>
      <c r="ADI155" s="40"/>
      <c r="ADJ155" s="40"/>
      <c r="ADK155" s="40"/>
      <c r="ADL155" s="40"/>
      <c r="ADM155" s="40"/>
      <c r="ADN155" s="40"/>
      <c r="ADO155" s="40"/>
      <c r="ADP155" s="40"/>
      <c r="ADQ155" s="40"/>
      <c r="ADR155" s="40"/>
      <c r="ADS155" s="40"/>
      <c r="ADT155" s="40"/>
      <c r="ADU155" s="40"/>
      <c r="ADV155" s="40"/>
      <c r="ADW155" s="40"/>
      <c r="ADX155" s="40"/>
      <c r="ADY155" s="40"/>
      <c r="ADZ155" s="40"/>
      <c r="AEA155" s="40"/>
      <c r="AEB155" s="40"/>
      <c r="AEC155" s="40"/>
      <c r="AED155" s="40"/>
      <c r="AEE155" s="40"/>
      <c r="AEF155" s="40"/>
      <c r="AEG155" s="40"/>
      <c r="AEH155" s="40"/>
      <c r="AEI155" s="40"/>
      <c r="AEJ155" s="40"/>
      <c r="AEK155" s="40"/>
      <c r="AEL155" s="40"/>
      <c r="AEM155" s="40"/>
      <c r="AEN155" s="40"/>
      <c r="AEO155" s="40"/>
      <c r="AEP155" s="40"/>
      <c r="AEQ155" s="40"/>
      <c r="AER155" s="40"/>
      <c r="AES155" s="40"/>
      <c r="AET155" s="40"/>
      <c r="AEU155" s="40"/>
      <c r="AEV155" s="40"/>
      <c r="AEW155" s="40"/>
      <c r="AEX155" s="40"/>
      <c r="AEY155" s="40"/>
      <c r="AEZ155" s="40"/>
      <c r="AFA155" s="40"/>
      <c r="AFB155" s="40"/>
      <c r="AFC155" s="40"/>
      <c r="AFD155" s="40"/>
      <c r="AFE155" s="40"/>
      <c r="AFF155" s="40"/>
      <c r="AFG155" s="40"/>
      <c r="AFH155" s="40"/>
      <c r="AFI155" s="40"/>
      <c r="AFJ155" s="40"/>
      <c r="AFK155" s="40"/>
      <c r="AFL155" s="40"/>
      <c r="AFM155" s="40"/>
      <c r="AFN155" s="40"/>
      <c r="AFO155" s="40"/>
      <c r="AFP155" s="40"/>
      <c r="AFQ155" s="40"/>
      <c r="AFR155" s="40"/>
      <c r="AFS155" s="40"/>
      <c r="AFT155" s="40"/>
      <c r="AFU155" s="40"/>
      <c r="AFV155" s="40"/>
      <c r="AFW155" s="40"/>
      <c r="AFX155" s="40"/>
      <c r="AFY155" s="40"/>
      <c r="AFZ155" s="40"/>
      <c r="AGA155" s="40"/>
      <c r="AGB155" s="40"/>
      <c r="AGC155" s="40"/>
      <c r="AGD155" s="40"/>
      <c r="AGE155" s="40"/>
      <c r="AGF155" s="40"/>
      <c r="AGG155" s="40"/>
      <c r="AGH155" s="40"/>
      <c r="AGI155" s="40"/>
      <c r="AGJ155" s="40"/>
      <c r="AGK155" s="40"/>
      <c r="AGL155" s="40"/>
      <c r="AGM155" s="40"/>
      <c r="AGN155" s="40"/>
      <c r="AGO155" s="40"/>
      <c r="AGP155" s="40"/>
      <c r="AGQ155" s="40"/>
      <c r="AGR155" s="40"/>
      <c r="AGS155" s="40"/>
      <c r="AGT155" s="40"/>
      <c r="AGU155" s="40"/>
      <c r="AGV155" s="40"/>
      <c r="AGW155" s="40"/>
      <c r="AGX155" s="40"/>
      <c r="AGY155" s="40"/>
      <c r="AGZ155" s="40"/>
      <c r="AHA155" s="40"/>
      <c r="AHB155" s="40"/>
      <c r="AHC155" s="40"/>
      <c r="AHD155" s="40"/>
      <c r="AHE155" s="40"/>
      <c r="AHF155" s="40"/>
      <c r="AHG155" s="40"/>
      <c r="AHH155" s="40"/>
      <c r="AHI155" s="40"/>
      <c r="AHJ155" s="40"/>
      <c r="AHK155" s="40"/>
      <c r="AHL155" s="40"/>
      <c r="AHM155" s="40"/>
      <c r="AHN155" s="40"/>
      <c r="AHO155" s="40"/>
      <c r="AHP155" s="40"/>
      <c r="AHQ155" s="40"/>
      <c r="AHR155" s="40"/>
      <c r="AHS155" s="40"/>
      <c r="AHT155" s="40"/>
      <c r="AHU155" s="40"/>
      <c r="AHV155" s="40"/>
      <c r="AHW155" s="40"/>
      <c r="AHX155" s="40"/>
      <c r="AHY155" s="40"/>
      <c r="AHZ155" s="40"/>
      <c r="AIA155" s="40"/>
      <c r="AIB155" s="40"/>
      <c r="AIC155" s="40"/>
      <c r="AID155" s="40"/>
      <c r="AIE155" s="40"/>
      <c r="AIF155" s="40"/>
      <c r="AIG155" s="40"/>
      <c r="AIH155" s="40"/>
      <c r="AII155" s="40"/>
      <c r="AIJ155" s="40"/>
      <c r="AIK155" s="40"/>
      <c r="AIL155" s="40"/>
      <c r="AIM155" s="40"/>
      <c r="AIN155" s="40"/>
      <c r="AIO155" s="40"/>
      <c r="AIP155" s="40"/>
      <c r="AIQ155" s="40"/>
      <c r="AIR155" s="40"/>
      <c r="AIS155" s="40"/>
      <c r="AIT155" s="40"/>
      <c r="AIU155" s="40"/>
      <c r="AIV155" s="40"/>
      <c r="AIW155" s="40"/>
      <c r="AIX155" s="40"/>
      <c r="AIY155" s="40"/>
      <c r="AIZ155" s="40"/>
      <c r="AJA155" s="40"/>
      <c r="AJB155" s="40"/>
      <c r="AJC155" s="40"/>
      <c r="AJD155" s="40"/>
      <c r="AJE155" s="40"/>
      <c r="AJF155" s="40"/>
      <c r="AJG155" s="40"/>
      <c r="AJH155" s="40"/>
      <c r="AJI155" s="40"/>
      <c r="AJJ155" s="40"/>
      <c r="AJK155" s="40"/>
      <c r="AJL155" s="40"/>
      <c r="AJM155" s="40"/>
      <c r="AJN155" s="40"/>
      <c r="AJO155" s="40"/>
      <c r="AJP155" s="40"/>
      <c r="AJQ155" s="40"/>
      <c r="AJR155" s="40"/>
      <c r="AJS155" s="40"/>
      <c r="AJT155" s="40"/>
      <c r="AJU155" s="40"/>
      <c r="AJV155" s="40"/>
      <c r="AJW155" s="40"/>
      <c r="AJX155" s="40"/>
      <c r="AJY155" s="40"/>
      <c r="AJZ155" s="40"/>
      <c r="AKA155" s="40"/>
      <c r="AKB155" s="40"/>
      <c r="AKC155" s="40"/>
      <c r="AKD155" s="40"/>
      <c r="AKE155" s="40"/>
      <c r="AKF155" s="40"/>
      <c r="AKG155" s="40"/>
      <c r="AKH155" s="40"/>
      <c r="AKI155" s="40"/>
      <c r="AKJ155" s="40"/>
      <c r="AKK155" s="40"/>
      <c r="AKL155" s="40"/>
      <c r="AKM155" s="40"/>
      <c r="AKN155" s="40"/>
      <c r="AKO155" s="40"/>
      <c r="AKP155" s="40"/>
      <c r="AKQ155" s="40"/>
      <c r="AKR155" s="40"/>
      <c r="AKS155" s="40"/>
      <c r="AKT155" s="40"/>
      <c r="AKU155" s="40"/>
      <c r="AKV155" s="40"/>
      <c r="AKW155" s="40"/>
      <c r="AKX155" s="40"/>
      <c r="AKY155" s="40"/>
      <c r="AKZ155" s="40"/>
      <c r="ALA155" s="40"/>
      <c r="ALB155" s="40"/>
      <c r="ALC155" s="40"/>
      <c r="ALD155" s="40"/>
      <c r="ALE155" s="40"/>
      <c r="ALF155" s="40"/>
      <c r="ALG155" s="40"/>
      <c r="ALH155" s="40"/>
      <c r="ALI155" s="40"/>
      <c r="ALJ155" s="40"/>
      <c r="ALK155" s="40"/>
      <c r="ALL155" s="40"/>
      <c r="ALM155" s="40"/>
      <c r="ALN155" s="40"/>
      <c r="ALO155" s="40"/>
      <c r="ALP155" s="40"/>
      <c r="ALQ155" s="40"/>
      <c r="ALR155" s="40"/>
      <c r="ALS155" s="40"/>
      <c r="ALT155" s="40"/>
      <c r="ALU155" s="40"/>
    </row>
    <row r="156" spans="1:1009" s="41" customFormat="1" ht="18.75" x14ac:dyDescent="0.3">
      <c r="A156" s="10" t="s">
        <v>47</v>
      </c>
      <c r="B156" s="11" t="s">
        <v>178</v>
      </c>
      <c r="C156" s="12">
        <v>5</v>
      </c>
      <c r="D156" s="13">
        <v>1.22</v>
      </c>
      <c r="E156" s="14">
        <v>1.01</v>
      </c>
      <c r="F156" s="46" t="s">
        <v>24</v>
      </c>
      <c r="G156" s="15">
        <v>1</v>
      </c>
      <c r="H156" s="16">
        <f t="shared" si="29"/>
        <v>0.21999999999999997</v>
      </c>
      <c r="I156" s="19">
        <f t="shared" si="23"/>
        <v>-33.082500000000003</v>
      </c>
      <c r="J156" s="39"/>
      <c r="K156" s="50">
        <f t="shared" si="26"/>
        <v>-30.482500000000009</v>
      </c>
      <c r="L156" s="60">
        <f t="shared" si="22"/>
        <v>-28.302500000000013</v>
      </c>
      <c r="M156" s="60"/>
      <c r="N156" s="121">
        <f t="shared" si="24"/>
        <v>1.22</v>
      </c>
      <c r="O156" s="9">
        <f t="shared" si="25"/>
        <v>-1</v>
      </c>
      <c r="P156" s="9">
        <f t="shared" si="27"/>
        <v>0.21999999999999997</v>
      </c>
      <c r="Q156" s="122">
        <f t="shared" si="28"/>
        <v>0.21999999999999997</v>
      </c>
      <c r="R156" s="8"/>
      <c r="S156" s="9"/>
      <c r="T156" s="9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  <c r="JP156" s="40"/>
      <c r="JQ156" s="40"/>
      <c r="JR156" s="40"/>
      <c r="JS156" s="40"/>
      <c r="JT156" s="40"/>
      <c r="JU156" s="40"/>
      <c r="JV156" s="40"/>
      <c r="JW156" s="40"/>
      <c r="JX156" s="40"/>
      <c r="JY156" s="40"/>
      <c r="JZ156" s="40"/>
      <c r="KA156" s="40"/>
      <c r="KB156" s="40"/>
      <c r="KC156" s="40"/>
      <c r="KD156" s="40"/>
      <c r="KE156" s="40"/>
      <c r="KF156" s="40"/>
      <c r="KG156" s="40"/>
      <c r="KH156" s="40"/>
      <c r="KI156" s="40"/>
      <c r="KJ156" s="40"/>
      <c r="KK156" s="40"/>
      <c r="KL156" s="40"/>
      <c r="KM156" s="40"/>
      <c r="KN156" s="40"/>
      <c r="KO156" s="40"/>
      <c r="KP156" s="40"/>
      <c r="KQ156" s="40"/>
      <c r="KR156" s="40"/>
      <c r="KS156" s="40"/>
      <c r="KT156" s="40"/>
      <c r="KU156" s="40"/>
      <c r="KV156" s="40"/>
      <c r="KW156" s="40"/>
      <c r="KX156" s="40"/>
      <c r="KY156" s="40"/>
      <c r="KZ156" s="40"/>
      <c r="LA156" s="40"/>
      <c r="LB156" s="40"/>
      <c r="LC156" s="40"/>
      <c r="LD156" s="40"/>
      <c r="LE156" s="40"/>
      <c r="LF156" s="40"/>
      <c r="LG156" s="40"/>
      <c r="LH156" s="40"/>
      <c r="LI156" s="40"/>
      <c r="LJ156" s="40"/>
      <c r="LK156" s="40"/>
      <c r="LL156" s="40"/>
      <c r="LM156" s="40"/>
      <c r="LN156" s="40"/>
      <c r="LO156" s="40"/>
      <c r="LP156" s="40"/>
      <c r="LQ156" s="40"/>
      <c r="LR156" s="40"/>
      <c r="LS156" s="40"/>
      <c r="LT156" s="40"/>
      <c r="LU156" s="40"/>
      <c r="LV156" s="40"/>
      <c r="LW156" s="40"/>
      <c r="LX156" s="40"/>
      <c r="LY156" s="40"/>
      <c r="LZ156" s="40"/>
      <c r="MA156" s="40"/>
      <c r="MB156" s="40"/>
      <c r="MC156" s="40"/>
      <c r="MD156" s="40"/>
      <c r="ME156" s="40"/>
      <c r="MF156" s="40"/>
      <c r="MG156" s="40"/>
      <c r="MH156" s="40"/>
      <c r="MI156" s="40"/>
      <c r="MJ156" s="40"/>
      <c r="MK156" s="40"/>
      <c r="ML156" s="40"/>
      <c r="MM156" s="40"/>
      <c r="MN156" s="40"/>
      <c r="MO156" s="40"/>
      <c r="MP156" s="40"/>
      <c r="MQ156" s="40"/>
      <c r="MR156" s="40"/>
      <c r="MS156" s="40"/>
      <c r="MT156" s="40"/>
      <c r="MU156" s="40"/>
      <c r="MV156" s="40"/>
      <c r="MW156" s="40"/>
      <c r="MX156" s="40"/>
      <c r="MY156" s="40"/>
      <c r="MZ156" s="40"/>
      <c r="NA156" s="40"/>
      <c r="NB156" s="40"/>
      <c r="NC156" s="40"/>
      <c r="ND156" s="40"/>
      <c r="NE156" s="40"/>
      <c r="NF156" s="40"/>
      <c r="NG156" s="40"/>
      <c r="NH156" s="40"/>
      <c r="NI156" s="40"/>
      <c r="NJ156" s="40"/>
      <c r="NK156" s="40"/>
      <c r="NL156" s="40"/>
      <c r="NM156" s="40"/>
      <c r="NN156" s="40"/>
      <c r="NO156" s="40"/>
      <c r="NP156" s="40"/>
      <c r="NQ156" s="40"/>
      <c r="NR156" s="40"/>
      <c r="NS156" s="40"/>
      <c r="NT156" s="40"/>
      <c r="NU156" s="40"/>
      <c r="NV156" s="40"/>
      <c r="NW156" s="40"/>
      <c r="NX156" s="40"/>
      <c r="NY156" s="40"/>
      <c r="NZ156" s="40"/>
      <c r="OA156" s="40"/>
      <c r="OB156" s="40"/>
      <c r="OC156" s="40"/>
      <c r="OD156" s="40"/>
      <c r="OE156" s="40"/>
      <c r="OF156" s="40"/>
      <c r="OG156" s="40"/>
      <c r="OH156" s="40"/>
      <c r="OI156" s="40"/>
      <c r="OJ156" s="40"/>
      <c r="OK156" s="40"/>
      <c r="OL156" s="40"/>
      <c r="OM156" s="40"/>
      <c r="ON156" s="40"/>
      <c r="OO156" s="40"/>
      <c r="OP156" s="40"/>
      <c r="OQ156" s="40"/>
      <c r="OR156" s="40"/>
      <c r="OS156" s="40"/>
      <c r="OT156" s="40"/>
      <c r="OU156" s="40"/>
      <c r="OV156" s="40"/>
      <c r="OW156" s="40"/>
      <c r="OX156" s="40"/>
      <c r="OY156" s="40"/>
      <c r="OZ156" s="40"/>
      <c r="PA156" s="40"/>
      <c r="PB156" s="40"/>
      <c r="PC156" s="40"/>
      <c r="PD156" s="40"/>
      <c r="PE156" s="40"/>
      <c r="PF156" s="40"/>
      <c r="PG156" s="40"/>
      <c r="PH156" s="40"/>
      <c r="PI156" s="40"/>
      <c r="PJ156" s="40"/>
      <c r="PK156" s="40"/>
      <c r="PL156" s="40"/>
      <c r="PM156" s="40"/>
      <c r="PN156" s="40"/>
      <c r="PO156" s="40"/>
      <c r="PP156" s="40"/>
      <c r="PQ156" s="40"/>
      <c r="PR156" s="40"/>
      <c r="PS156" s="40"/>
      <c r="PT156" s="40"/>
      <c r="PU156" s="40"/>
      <c r="PV156" s="40"/>
      <c r="PW156" s="40"/>
      <c r="PX156" s="40"/>
      <c r="PY156" s="40"/>
      <c r="PZ156" s="40"/>
      <c r="QA156" s="40"/>
      <c r="QB156" s="40"/>
      <c r="QC156" s="40"/>
      <c r="QD156" s="40"/>
      <c r="QE156" s="40"/>
      <c r="QF156" s="40"/>
      <c r="QG156" s="40"/>
      <c r="QH156" s="40"/>
      <c r="QI156" s="40"/>
      <c r="QJ156" s="40"/>
      <c r="QK156" s="40"/>
      <c r="QL156" s="40"/>
      <c r="QM156" s="40"/>
      <c r="QN156" s="40"/>
      <c r="QO156" s="40"/>
      <c r="QP156" s="40"/>
      <c r="QQ156" s="40"/>
      <c r="QR156" s="40"/>
      <c r="QS156" s="40"/>
      <c r="QT156" s="40"/>
      <c r="QU156" s="40"/>
      <c r="QV156" s="40"/>
      <c r="QW156" s="40"/>
      <c r="QX156" s="40"/>
      <c r="QY156" s="40"/>
      <c r="QZ156" s="40"/>
      <c r="RA156" s="40"/>
      <c r="RB156" s="40"/>
      <c r="RC156" s="40"/>
      <c r="RD156" s="40"/>
      <c r="RE156" s="40"/>
      <c r="RF156" s="40"/>
      <c r="RG156" s="40"/>
      <c r="RH156" s="40"/>
      <c r="RI156" s="40"/>
      <c r="RJ156" s="40"/>
      <c r="RK156" s="40"/>
      <c r="RL156" s="40"/>
      <c r="RM156" s="40"/>
      <c r="RN156" s="40"/>
      <c r="RO156" s="40"/>
      <c r="RP156" s="40"/>
      <c r="RQ156" s="40"/>
      <c r="RR156" s="40"/>
      <c r="RS156" s="40"/>
      <c r="RT156" s="40"/>
      <c r="RU156" s="40"/>
      <c r="RV156" s="40"/>
      <c r="RW156" s="40"/>
      <c r="RX156" s="40"/>
      <c r="RY156" s="40"/>
      <c r="RZ156" s="40"/>
      <c r="SA156" s="40"/>
      <c r="SB156" s="40"/>
      <c r="SC156" s="40"/>
      <c r="SD156" s="40"/>
      <c r="SE156" s="40"/>
      <c r="SF156" s="40"/>
      <c r="SG156" s="40"/>
      <c r="SH156" s="40"/>
      <c r="SI156" s="40"/>
      <c r="SJ156" s="40"/>
      <c r="SK156" s="40"/>
      <c r="SL156" s="40"/>
      <c r="SM156" s="40"/>
      <c r="SN156" s="40"/>
      <c r="SO156" s="40"/>
      <c r="SP156" s="40"/>
      <c r="SQ156" s="40"/>
      <c r="SR156" s="40"/>
      <c r="SS156" s="40"/>
      <c r="ST156" s="40"/>
      <c r="SU156" s="40"/>
      <c r="SV156" s="40"/>
      <c r="SW156" s="40"/>
      <c r="SX156" s="40"/>
      <c r="SY156" s="40"/>
      <c r="SZ156" s="40"/>
      <c r="TA156" s="40"/>
      <c r="TB156" s="40"/>
      <c r="TC156" s="40"/>
      <c r="TD156" s="40"/>
      <c r="TE156" s="40"/>
      <c r="TF156" s="40"/>
      <c r="TG156" s="40"/>
      <c r="TH156" s="40"/>
      <c r="TI156" s="40"/>
      <c r="TJ156" s="40"/>
      <c r="TK156" s="40"/>
      <c r="TL156" s="40"/>
      <c r="TM156" s="40"/>
      <c r="TN156" s="40"/>
      <c r="TO156" s="40"/>
      <c r="TP156" s="40"/>
      <c r="TQ156" s="40"/>
      <c r="TR156" s="40"/>
      <c r="TS156" s="40"/>
      <c r="TT156" s="40"/>
      <c r="TU156" s="40"/>
      <c r="TV156" s="40"/>
      <c r="TW156" s="40"/>
      <c r="TX156" s="40"/>
      <c r="TY156" s="40"/>
      <c r="TZ156" s="40"/>
      <c r="UA156" s="40"/>
      <c r="UB156" s="40"/>
      <c r="UC156" s="40"/>
      <c r="UD156" s="40"/>
      <c r="UE156" s="40"/>
      <c r="UF156" s="40"/>
      <c r="UG156" s="40"/>
      <c r="UH156" s="40"/>
      <c r="UI156" s="40"/>
      <c r="UJ156" s="40"/>
      <c r="UK156" s="40"/>
      <c r="UL156" s="40"/>
      <c r="UM156" s="40"/>
      <c r="UN156" s="40"/>
      <c r="UO156" s="40"/>
      <c r="UP156" s="40"/>
      <c r="UQ156" s="40"/>
      <c r="UR156" s="40"/>
      <c r="US156" s="40"/>
      <c r="UT156" s="40"/>
      <c r="UU156" s="40"/>
      <c r="UV156" s="40"/>
      <c r="UW156" s="40"/>
      <c r="UX156" s="40"/>
      <c r="UY156" s="40"/>
      <c r="UZ156" s="40"/>
      <c r="VA156" s="40"/>
      <c r="VB156" s="40"/>
      <c r="VC156" s="40"/>
      <c r="VD156" s="40"/>
      <c r="VE156" s="40"/>
      <c r="VF156" s="40"/>
      <c r="VG156" s="40"/>
      <c r="VH156" s="40"/>
      <c r="VI156" s="40"/>
      <c r="VJ156" s="40"/>
      <c r="VK156" s="40"/>
      <c r="VL156" s="40"/>
      <c r="VM156" s="40"/>
      <c r="VN156" s="40"/>
      <c r="VO156" s="40"/>
      <c r="VP156" s="40"/>
      <c r="VQ156" s="40"/>
      <c r="VR156" s="40"/>
      <c r="VS156" s="40"/>
      <c r="VT156" s="40"/>
      <c r="VU156" s="40"/>
      <c r="VV156" s="40"/>
      <c r="VW156" s="40"/>
      <c r="VX156" s="40"/>
      <c r="VY156" s="40"/>
      <c r="VZ156" s="40"/>
      <c r="WA156" s="40"/>
      <c r="WB156" s="40"/>
      <c r="WC156" s="40"/>
      <c r="WD156" s="40"/>
      <c r="WE156" s="40"/>
      <c r="WF156" s="40"/>
      <c r="WG156" s="40"/>
      <c r="WH156" s="40"/>
      <c r="WI156" s="40"/>
      <c r="WJ156" s="40"/>
      <c r="WK156" s="40"/>
      <c r="WL156" s="40"/>
      <c r="WM156" s="40"/>
      <c r="WN156" s="40"/>
      <c r="WO156" s="40"/>
      <c r="WP156" s="40"/>
      <c r="WQ156" s="40"/>
      <c r="WR156" s="40"/>
      <c r="WS156" s="40"/>
      <c r="WT156" s="40"/>
      <c r="WU156" s="40"/>
      <c r="WV156" s="40"/>
      <c r="WW156" s="40"/>
      <c r="WX156" s="40"/>
      <c r="WY156" s="40"/>
      <c r="WZ156" s="40"/>
      <c r="XA156" s="40"/>
      <c r="XB156" s="40"/>
      <c r="XC156" s="40"/>
      <c r="XD156" s="40"/>
      <c r="XE156" s="40"/>
      <c r="XF156" s="40"/>
      <c r="XG156" s="40"/>
      <c r="XH156" s="40"/>
      <c r="XI156" s="40"/>
      <c r="XJ156" s="40"/>
      <c r="XK156" s="40"/>
      <c r="XL156" s="40"/>
      <c r="XM156" s="40"/>
      <c r="XN156" s="40"/>
      <c r="XO156" s="40"/>
      <c r="XP156" s="40"/>
      <c r="XQ156" s="40"/>
      <c r="XR156" s="40"/>
      <c r="XS156" s="40"/>
      <c r="XT156" s="40"/>
      <c r="XU156" s="40"/>
      <c r="XV156" s="40"/>
      <c r="XW156" s="40"/>
      <c r="XX156" s="40"/>
      <c r="XY156" s="40"/>
      <c r="XZ156" s="40"/>
      <c r="YA156" s="40"/>
      <c r="YB156" s="40"/>
      <c r="YC156" s="40"/>
      <c r="YD156" s="40"/>
      <c r="YE156" s="40"/>
      <c r="YF156" s="40"/>
      <c r="YG156" s="40"/>
      <c r="YH156" s="40"/>
      <c r="YI156" s="40"/>
      <c r="YJ156" s="40"/>
      <c r="YK156" s="40"/>
      <c r="YL156" s="40"/>
      <c r="YM156" s="40"/>
      <c r="YN156" s="40"/>
      <c r="YO156" s="40"/>
      <c r="YP156" s="40"/>
      <c r="YQ156" s="40"/>
      <c r="YR156" s="40"/>
      <c r="YS156" s="40"/>
      <c r="YT156" s="40"/>
      <c r="YU156" s="40"/>
      <c r="YV156" s="40"/>
      <c r="YW156" s="40"/>
      <c r="YX156" s="40"/>
      <c r="YY156" s="40"/>
      <c r="YZ156" s="40"/>
      <c r="ZA156" s="40"/>
      <c r="ZB156" s="40"/>
      <c r="ZC156" s="40"/>
      <c r="ZD156" s="40"/>
      <c r="ZE156" s="40"/>
      <c r="ZF156" s="40"/>
      <c r="ZG156" s="40"/>
      <c r="ZH156" s="40"/>
      <c r="ZI156" s="40"/>
      <c r="ZJ156" s="40"/>
      <c r="ZK156" s="40"/>
      <c r="ZL156" s="40"/>
      <c r="ZM156" s="40"/>
      <c r="ZN156" s="40"/>
      <c r="ZO156" s="40"/>
      <c r="ZP156" s="40"/>
      <c r="ZQ156" s="40"/>
      <c r="ZR156" s="40"/>
      <c r="ZS156" s="40"/>
      <c r="ZT156" s="40"/>
      <c r="ZU156" s="40"/>
      <c r="ZV156" s="40"/>
      <c r="ZW156" s="40"/>
      <c r="ZX156" s="40"/>
      <c r="ZY156" s="40"/>
      <c r="ZZ156" s="40"/>
      <c r="AAA156" s="40"/>
      <c r="AAB156" s="40"/>
      <c r="AAC156" s="40"/>
      <c r="AAD156" s="40"/>
      <c r="AAE156" s="40"/>
      <c r="AAF156" s="40"/>
      <c r="AAG156" s="40"/>
      <c r="AAH156" s="40"/>
      <c r="AAI156" s="40"/>
      <c r="AAJ156" s="40"/>
      <c r="AAK156" s="40"/>
      <c r="AAL156" s="40"/>
      <c r="AAM156" s="40"/>
      <c r="AAN156" s="40"/>
      <c r="AAO156" s="40"/>
      <c r="AAP156" s="40"/>
      <c r="AAQ156" s="40"/>
      <c r="AAR156" s="40"/>
      <c r="AAS156" s="40"/>
      <c r="AAT156" s="40"/>
      <c r="AAU156" s="40"/>
      <c r="AAV156" s="40"/>
      <c r="AAW156" s="40"/>
      <c r="AAX156" s="40"/>
      <c r="AAY156" s="40"/>
      <c r="AAZ156" s="40"/>
      <c r="ABA156" s="40"/>
      <c r="ABB156" s="40"/>
      <c r="ABC156" s="40"/>
      <c r="ABD156" s="40"/>
      <c r="ABE156" s="40"/>
      <c r="ABF156" s="40"/>
      <c r="ABG156" s="40"/>
      <c r="ABH156" s="40"/>
      <c r="ABI156" s="40"/>
      <c r="ABJ156" s="40"/>
      <c r="ABK156" s="40"/>
      <c r="ABL156" s="40"/>
      <c r="ABM156" s="40"/>
      <c r="ABN156" s="40"/>
      <c r="ABO156" s="40"/>
      <c r="ABP156" s="40"/>
      <c r="ABQ156" s="40"/>
      <c r="ABR156" s="40"/>
      <c r="ABS156" s="40"/>
      <c r="ABT156" s="40"/>
      <c r="ABU156" s="40"/>
      <c r="ABV156" s="40"/>
      <c r="ABW156" s="40"/>
      <c r="ABX156" s="40"/>
      <c r="ABY156" s="40"/>
      <c r="ABZ156" s="40"/>
      <c r="ACA156" s="40"/>
      <c r="ACB156" s="40"/>
      <c r="ACC156" s="40"/>
      <c r="ACD156" s="40"/>
      <c r="ACE156" s="40"/>
      <c r="ACF156" s="40"/>
      <c r="ACG156" s="40"/>
      <c r="ACH156" s="40"/>
      <c r="ACI156" s="40"/>
      <c r="ACJ156" s="40"/>
      <c r="ACK156" s="40"/>
      <c r="ACL156" s="40"/>
      <c r="ACM156" s="40"/>
      <c r="ACN156" s="40"/>
      <c r="ACO156" s="40"/>
      <c r="ACP156" s="40"/>
      <c r="ACQ156" s="40"/>
      <c r="ACR156" s="40"/>
      <c r="ACS156" s="40"/>
      <c r="ACT156" s="40"/>
      <c r="ACU156" s="40"/>
      <c r="ACV156" s="40"/>
      <c r="ACW156" s="40"/>
      <c r="ACX156" s="40"/>
      <c r="ACY156" s="40"/>
      <c r="ACZ156" s="40"/>
      <c r="ADA156" s="40"/>
      <c r="ADB156" s="40"/>
      <c r="ADC156" s="40"/>
      <c r="ADD156" s="40"/>
      <c r="ADE156" s="40"/>
      <c r="ADF156" s="40"/>
      <c r="ADG156" s="40"/>
      <c r="ADH156" s="40"/>
      <c r="ADI156" s="40"/>
      <c r="ADJ156" s="40"/>
      <c r="ADK156" s="40"/>
      <c r="ADL156" s="40"/>
      <c r="ADM156" s="40"/>
      <c r="ADN156" s="40"/>
      <c r="ADO156" s="40"/>
      <c r="ADP156" s="40"/>
      <c r="ADQ156" s="40"/>
      <c r="ADR156" s="40"/>
      <c r="ADS156" s="40"/>
      <c r="ADT156" s="40"/>
      <c r="ADU156" s="40"/>
      <c r="ADV156" s="40"/>
      <c r="ADW156" s="40"/>
      <c r="ADX156" s="40"/>
      <c r="ADY156" s="40"/>
      <c r="ADZ156" s="40"/>
      <c r="AEA156" s="40"/>
      <c r="AEB156" s="40"/>
      <c r="AEC156" s="40"/>
      <c r="AED156" s="40"/>
      <c r="AEE156" s="40"/>
      <c r="AEF156" s="40"/>
      <c r="AEG156" s="40"/>
      <c r="AEH156" s="40"/>
      <c r="AEI156" s="40"/>
      <c r="AEJ156" s="40"/>
      <c r="AEK156" s="40"/>
      <c r="AEL156" s="40"/>
      <c r="AEM156" s="40"/>
      <c r="AEN156" s="40"/>
      <c r="AEO156" s="40"/>
      <c r="AEP156" s="40"/>
      <c r="AEQ156" s="40"/>
      <c r="AER156" s="40"/>
      <c r="AES156" s="40"/>
      <c r="AET156" s="40"/>
      <c r="AEU156" s="40"/>
      <c r="AEV156" s="40"/>
      <c r="AEW156" s="40"/>
      <c r="AEX156" s="40"/>
      <c r="AEY156" s="40"/>
      <c r="AEZ156" s="40"/>
      <c r="AFA156" s="40"/>
      <c r="AFB156" s="40"/>
      <c r="AFC156" s="40"/>
      <c r="AFD156" s="40"/>
      <c r="AFE156" s="40"/>
      <c r="AFF156" s="40"/>
      <c r="AFG156" s="40"/>
      <c r="AFH156" s="40"/>
      <c r="AFI156" s="40"/>
      <c r="AFJ156" s="40"/>
      <c r="AFK156" s="40"/>
      <c r="AFL156" s="40"/>
      <c r="AFM156" s="40"/>
      <c r="AFN156" s="40"/>
      <c r="AFO156" s="40"/>
      <c r="AFP156" s="40"/>
      <c r="AFQ156" s="40"/>
      <c r="AFR156" s="40"/>
      <c r="AFS156" s="40"/>
      <c r="AFT156" s="40"/>
      <c r="AFU156" s="40"/>
      <c r="AFV156" s="40"/>
      <c r="AFW156" s="40"/>
      <c r="AFX156" s="40"/>
      <c r="AFY156" s="40"/>
      <c r="AFZ156" s="40"/>
      <c r="AGA156" s="40"/>
      <c r="AGB156" s="40"/>
      <c r="AGC156" s="40"/>
      <c r="AGD156" s="40"/>
      <c r="AGE156" s="40"/>
      <c r="AGF156" s="40"/>
      <c r="AGG156" s="40"/>
      <c r="AGH156" s="40"/>
      <c r="AGI156" s="40"/>
      <c r="AGJ156" s="40"/>
      <c r="AGK156" s="40"/>
      <c r="AGL156" s="40"/>
      <c r="AGM156" s="40"/>
      <c r="AGN156" s="40"/>
      <c r="AGO156" s="40"/>
      <c r="AGP156" s="40"/>
      <c r="AGQ156" s="40"/>
      <c r="AGR156" s="40"/>
      <c r="AGS156" s="40"/>
      <c r="AGT156" s="40"/>
      <c r="AGU156" s="40"/>
      <c r="AGV156" s="40"/>
      <c r="AGW156" s="40"/>
      <c r="AGX156" s="40"/>
      <c r="AGY156" s="40"/>
      <c r="AGZ156" s="40"/>
      <c r="AHA156" s="40"/>
      <c r="AHB156" s="40"/>
      <c r="AHC156" s="40"/>
      <c r="AHD156" s="40"/>
      <c r="AHE156" s="40"/>
      <c r="AHF156" s="40"/>
      <c r="AHG156" s="40"/>
      <c r="AHH156" s="40"/>
      <c r="AHI156" s="40"/>
      <c r="AHJ156" s="40"/>
      <c r="AHK156" s="40"/>
      <c r="AHL156" s="40"/>
      <c r="AHM156" s="40"/>
      <c r="AHN156" s="40"/>
      <c r="AHO156" s="40"/>
      <c r="AHP156" s="40"/>
      <c r="AHQ156" s="40"/>
      <c r="AHR156" s="40"/>
      <c r="AHS156" s="40"/>
      <c r="AHT156" s="40"/>
      <c r="AHU156" s="40"/>
      <c r="AHV156" s="40"/>
      <c r="AHW156" s="40"/>
      <c r="AHX156" s="40"/>
      <c r="AHY156" s="40"/>
      <c r="AHZ156" s="40"/>
      <c r="AIA156" s="40"/>
      <c r="AIB156" s="40"/>
      <c r="AIC156" s="40"/>
      <c r="AID156" s="40"/>
      <c r="AIE156" s="40"/>
      <c r="AIF156" s="40"/>
      <c r="AIG156" s="40"/>
      <c r="AIH156" s="40"/>
      <c r="AII156" s="40"/>
      <c r="AIJ156" s="40"/>
      <c r="AIK156" s="40"/>
      <c r="AIL156" s="40"/>
      <c r="AIM156" s="40"/>
      <c r="AIN156" s="40"/>
      <c r="AIO156" s="40"/>
      <c r="AIP156" s="40"/>
      <c r="AIQ156" s="40"/>
      <c r="AIR156" s="40"/>
      <c r="AIS156" s="40"/>
      <c r="AIT156" s="40"/>
      <c r="AIU156" s="40"/>
      <c r="AIV156" s="40"/>
      <c r="AIW156" s="40"/>
      <c r="AIX156" s="40"/>
      <c r="AIY156" s="40"/>
      <c r="AIZ156" s="40"/>
      <c r="AJA156" s="40"/>
      <c r="AJB156" s="40"/>
      <c r="AJC156" s="40"/>
      <c r="AJD156" s="40"/>
      <c r="AJE156" s="40"/>
      <c r="AJF156" s="40"/>
      <c r="AJG156" s="40"/>
      <c r="AJH156" s="40"/>
      <c r="AJI156" s="40"/>
      <c r="AJJ156" s="40"/>
      <c r="AJK156" s="40"/>
      <c r="AJL156" s="40"/>
      <c r="AJM156" s="40"/>
      <c r="AJN156" s="40"/>
      <c r="AJO156" s="40"/>
      <c r="AJP156" s="40"/>
      <c r="AJQ156" s="40"/>
      <c r="AJR156" s="40"/>
      <c r="AJS156" s="40"/>
      <c r="AJT156" s="40"/>
      <c r="AJU156" s="40"/>
      <c r="AJV156" s="40"/>
      <c r="AJW156" s="40"/>
      <c r="AJX156" s="40"/>
      <c r="AJY156" s="40"/>
      <c r="AJZ156" s="40"/>
      <c r="AKA156" s="40"/>
      <c r="AKB156" s="40"/>
      <c r="AKC156" s="40"/>
      <c r="AKD156" s="40"/>
      <c r="AKE156" s="40"/>
      <c r="AKF156" s="40"/>
      <c r="AKG156" s="40"/>
      <c r="AKH156" s="40"/>
      <c r="AKI156" s="40"/>
      <c r="AKJ156" s="40"/>
      <c r="AKK156" s="40"/>
      <c r="AKL156" s="40"/>
      <c r="AKM156" s="40"/>
      <c r="AKN156" s="40"/>
      <c r="AKO156" s="40"/>
      <c r="AKP156" s="40"/>
      <c r="AKQ156" s="40"/>
      <c r="AKR156" s="40"/>
      <c r="AKS156" s="40"/>
      <c r="AKT156" s="40"/>
      <c r="AKU156" s="40"/>
      <c r="AKV156" s="40"/>
      <c r="AKW156" s="40"/>
      <c r="AKX156" s="40"/>
      <c r="AKY156" s="40"/>
      <c r="AKZ156" s="40"/>
      <c r="ALA156" s="40"/>
      <c r="ALB156" s="40"/>
      <c r="ALC156" s="40"/>
      <c r="ALD156" s="40"/>
      <c r="ALE156" s="40"/>
      <c r="ALF156" s="40"/>
      <c r="ALG156" s="40"/>
      <c r="ALH156" s="40"/>
      <c r="ALI156" s="40"/>
      <c r="ALJ156" s="40"/>
      <c r="ALK156" s="40"/>
      <c r="ALL156" s="40"/>
      <c r="ALM156" s="40"/>
      <c r="ALN156" s="40"/>
      <c r="ALO156" s="40"/>
      <c r="ALP156" s="40"/>
      <c r="ALQ156" s="40"/>
      <c r="ALR156" s="40"/>
      <c r="ALS156" s="40"/>
      <c r="ALT156" s="40"/>
      <c r="ALU156" s="40"/>
    </row>
    <row r="157" spans="1:1009" s="41" customFormat="1" ht="18.75" x14ac:dyDescent="0.3">
      <c r="A157" s="10" t="s">
        <v>182</v>
      </c>
      <c r="B157" s="11" t="s">
        <v>178</v>
      </c>
      <c r="C157" s="12">
        <v>6</v>
      </c>
      <c r="D157" s="13">
        <v>1.1599999999999999</v>
      </c>
      <c r="E157" s="14">
        <v>1.01</v>
      </c>
      <c r="F157" s="46" t="s">
        <v>24</v>
      </c>
      <c r="G157" s="15"/>
      <c r="H157" s="16" t="str">
        <f t="shared" si="29"/>
        <v/>
      </c>
      <c r="I157" s="19">
        <f t="shared" si="23"/>
        <v>-33.082500000000003</v>
      </c>
      <c r="J157" s="39"/>
      <c r="K157" s="50">
        <f t="shared" si="26"/>
        <v>-30.482500000000009</v>
      </c>
      <c r="L157" s="60">
        <f t="shared" si="22"/>
        <v>-28.302500000000013</v>
      </c>
      <c r="M157" s="60"/>
      <c r="N157" s="121">
        <f t="shared" si="24"/>
        <v>1.1599999999999999</v>
      </c>
      <c r="O157" s="9">
        <f t="shared" si="25"/>
        <v>-1</v>
      </c>
      <c r="P157" s="9">
        <f t="shared" si="27"/>
        <v>0.15999999999999992</v>
      </c>
      <c r="Q157" s="122">
        <f t="shared" si="28"/>
        <v>0.15999999999999992</v>
      </c>
      <c r="R157" s="8"/>
      <c r="S157" s="9"/>
      <c r="T157" s="9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  <c r="JY157" s="40"/>
      <c r="JZ157" s="40"/>
      <c r="KA157" s="40"/>
      <c r="KB157" s="40"/>
      <c r="KC157" s="40"/>
      <c r="KD157" s="40"/>
      <c r="KE157" s="40"/>
      <c r="KF157" s="40"/>
      <c r="KG157" s="40"/>
      <c r="KH157" s="40"/>
      <c r="KI157" s="40"/>
      <c r="KJ157" s="40"/>
      <c r="KK157" s="40"/>
      <c r="KL157" s="40"/>
      <c r="KM157" s="40"/>
      <c r="KN157" s="40"/>
      <c r="KO157" s="40"/>
      <c r="KP157" s="40"/>
      <c r="KQ157" s="40"/>
      <c r="KR157" s="40"/>
      <c r="KS157" s="40"/>
      <c r="KT157" s="40"/>
      <c r="KU157" s="40"/>
      <c r="KV157" s="40"/>
      <c r="KW157" s="40"/>
      <c r="KX157" s="40"/>
      <c r="KY157" s="40"/>
      <c r="KZ157" s="40"/>
      <c r="LA157" s="40"/>
      <c r="LB157" s="40"/>
      <c r="LC157" s="40"/>
      <c r="LD157" s="40"/>
      <c r="LE157" s="40"/>
      <c r="LF157" s="40"/>
      <c r="LG157" s="40"/>
      <c r="LH157" s="40"/>
      <c r="LI157" s="40"/>
      <c r="LJ157" s="40"/>
      <c r="LK157" s="40"/>
      <c r="LL157" s="40"/>
      <c r="LM157" s="40"/>
      <c r="LN157" s="40"/>
      <c r="LO157" s="40"/>
      <c r="LP157" s="40"/>
      <c r="LQ157" s="40"/>
      <c r="LR157" s="40"/>
      <c r="LS157" s="40"/>
      <c r="LT157" s="40"/>
      <c r="LU157" s="40"/>
      <c r="LV157" s="40"/>
      <c r="LW157" s="40"/>
      <c r="LX157" s="40"/>
      <c r="LY157" s="40"/>
      <c r="LZ157" s="40"/>
      <c r="MA157" s="40"/>
      <c r="MB157" s="40"/>
      <c r="MC157" s="40"/>
      <c r="MD157" s="40"/>
      <c r="ME157" s="40"/>
      <c r="MF157" s="40"/>
      <c r="MG157" s="40"/>
      <c r="MH157" s="40"/>
      <c r="MI157" s="40"/>
      <c r="MJ157" s="40"/>
      <c r="MK157" s="40"/>
      <c r="ML157" s="40"/>
      <c r="MM157" s="40"/>
      <c r="MN157" s="40"/>
      <c r="MO157" s="40"/>
      <c r="MP157" s="40"/>
      <c r="MQ157" s="40"/>
      <c r="MR157" s="40"/>
      <c r="MS157" s="40"/>
      <c r="MT157" s="40"/>
      <c r="MU157" s="40"/>
      <c r="MV157" s="40"/>
      <c r="MW157" s="40"/>
      <c r="MX157" s="40"/>
      <c r="MY157" s="40"/>
      <c r="MZ157" s="40"/>
      <c r="NA157" s="40"/>
      <c r="NB157" s="40"/>
      <c r="NC157" s="40"/>
      <c r="ND157" s="40"/>
      <c r="NE157" s="40"/>
      <c r="NF157" s="40"/>
      <c r="NG157" s="40"/>
      <c r="NH157" s="40"/>
      <c r="NI157" s="40"/>
      <c r="NJ157" s="40"/>
      <c r="NK157" s="40"/>
      <c r="NL157" s="40"/>
      <c r="NM157" s="40"/>
      <c r="NN157" s="40"/>
      <c r="NO157" s="40"/>
      <c r="NP157" s="40"/>
      <c r="NQ157" s="40"/>
      <c r="NR157" s="40"/>
      <c r="NS157" s="40"/>
      <c r="NT157" s="40"/>
      <c r="NU157" s="40"/>
      <c r="NV157" s="40"/>
      <c r="NW157" s="40"/>
      <c r="NX157" s="40"/>
      <c r="NY157" s="40"/>
      <c r="NZ157" s="40"/>
      <c r="OA157" s="40"/>
      <c r="OB157" s="40"/>
      <c r="OC157" s="40"/>
      <c r="OD157" s="40"/>
      <c r="OE157" s="40"/>
      <c r="OF157" s="40"/>
      <c r="OG157" s="40"/>
      <c r="OH157" s="40"/>
      <c r="OI157" s="40"/>
      <c r="OJ157" s="40"/>
      <c r="OK157" s="40"/>
      <c r="OL157" s="40"/>
      <c r="OM157" s="40"/>
      <c r="ON157" s="40"/>
      <c r="OO157" s="40"/>
      <c r="OP157" s="40"/>
      <c r="OQ157" s="40"/>
      <c r="OR157" s="40"/>
      <c r="OS157" s="40"/>
      <c r="OT157" s="40"/>
      <c r="OU157" s="40"/>
      <c r="OV157" s="40"/>
      <c r="OW157" s="40"/>
      <c r="OX157" s="40"/>
      <c r="OY157" s="40"/>
      <c r="OZ157" s="40"/>
      <c r="PA157" s="40"/>
      <c r="PB157" s="40"/>
      <c r="PC157" s="40"/>
      <c r="PD157" s="40"/>
      <c r="PE157" s="40"/>
      <c r="PF157" s="40"/>
      <c r="PG157" s="40"/>
      <c r="PH157" s="40"/>
      <c r="PI157" s="40"/>
      <c r="PJ157" s="40"/>
      <c r="PK157" s="40"/>
      <c r="PL157" s="40"/>
      <c r="PM157" s="40"/>
      <c r="PN157" s="40"/>
      <c r="PO157" s="40"/>
      <c r="PP157" s="40"/>
      <c r="PQ157" s="40"/>
      <c r="PR157" s="40"/>
      <c r="PS157" s="40"/>
      <c r="PT157" s="40"/>
      <c r="PU157" s="40"/>
      <c r="PV157" s="40"/>
      <c r="PW157" s="40"/>
      <c r="PX157" s="40"/>
      <c r="PY157" s="40"/>
      <c r="PZ157" s="40"/>
      <c r="QA157" s="40"/>
      <c r="QB157" s="40"/>
      <c r="QC157" s="40"/>
      <c r="QD157" s="40"/>
      <c r="QE157" s="40"/>
      <c r="QF157" s="40"/>
      <c r="QG157" s="40"/>
      <c r="QH157" s="40"/>
      <c r="QI157" s="40"/>
      <c r="QJ157" s="40"/>
      <c r="QK157" s="40"/>
      <c r="QL157" s="40"/>
      <c r="QM157" s="40"/>
      <c r="QN157" s="40"/>
      <c r="QO157" s="40"/>
      <c r="QP157" s="40"/>
      <c r="QQ157" s="40"/>
      <c r="QR157" s="40"/>
      <c r="QS157" s="40"/>
      <c r="QT157" s="40"/>
      <c r="QU157" s="40"/>
      <c r="QV157" s="40"/>
      <c r="QW157" s="40"/>
      <c r="QX157" s="40"/>
      <c r="QY157" s="40"/>
      <c r="QZ157" s="40"/>
      <c r="RA157" s="40"/>
      <c r="RB157" s="40"/>
      <c r="RC157" s="40"/>
      <c r="RD157" s="40"/>
      <c r="RE157" s="40"/>
      <c r="RF157" s="40"/>
      <c r="RG157" s="40"/>
      <c r="RH157" s="40"/>
      <c r="RI157" s="40"/>
      <c r="RJ157" s="40"/>
      <c r="RK157" s="40"/>
      <c r="RL157" s="40"/>
      <c r="RM157" s="40"/>
      <c r="RN157" s="40"/>
      <c r="RO157" s="40"/>
      <c r="RP157" s="40"/>
      <c r="RQ157" s="40"/>
      <c r="RR157" s="40"/>
      <c r="RS157" s="40"/>
      <c r="RT157" s="40"/>
      <c r="RU157" s="40"/>
      <c r="RV157" s="40"/>
      <c r="RW157" s="40"/>
      <c r="RX157" s="40"/>
      <c r="RY157" s="40"/>
      <c r="RZ157" s="40"/>
      <c r="SA157" s="40"/>
      <c r="SB157" s="40"/>
      <c r="SC157" s="40"/>
      <c r="SD157" s="40"/>
      <c r="SE157" s="40"/>
      <c r="SF157" s="40"/>
      <c r="SG157" s="40"/>
      <c r="SH157" s="40"/>
      <c r="SI157" s="40"/>
      <c r="SJ157" s="40"/>
      <c r="SK157" s="40"/>
      <c r="SL157" s="40"/>
      <c r="SM157" s="40"/>
      <c r="SN157" s="40"/>
      <c r="SO157" s="40"/>
      <c r="SP157" s="40"/>
      <c r="SQ157" s="40"/>
      <c r="SR157" s="40"/>
      <c r="SS157" s="40"/>
      <c r="ST157" s="40"/>
      <c r="SU157" s="40"/>
      <c r="SV157" s="40"/>
      <c r="SW157" s="40"/>
      <c r="SX157" s="40"/>
      <c r="SY157" s="40"/>
      <c r="SZ157" s="40"/>
      <c r="TA157" s="40"/>
      <c r="TB157" s="40"/>
      <c r="TC157" s="40"/>
      <c r="TD157" s="40"/>
      <c r="TE157" s="40"/>
      <c r="TF157" s="40"/>
      <c r="TG157" s="40"/>
      <c r="TH157" s="40"/>
      <c r="TI157" s="40"/>
      <c r="TJ157" s="40"/>
      <c r="TK157" s="40"/>
      <c r="TL157" s="40"/>
      <c r="TM157" s="40"/>
      <c r="TN157" s="40"/>
      <c r="TO157" s="40"/>
      <c r="TP157" s="40"/>
      <c r="TQ157" s="40"/>
      <c r="TR157" s="40"/>
      <c r="TS157" s="40"/>
      <c r="TT157" s="40"/>
      <c r="TU157" s="40"/>
      <c r="TV157" s="40"/>
      <c r="TW157" s="40"/>
      <c r="TX157" s="40"/>
      <c r="TY157" s="40"/>
      <c r="TZ157" s="40"/>
      <c r="UA157" s="40"/>
      <c r="UB157" s="40"/>
      <c r="UC157" s="40"/>
      <c r="UD157" s="40"/>
      <c r="UE157" s="40"/>
      <c r="UF157" s="40"/>
      <c r="UG157" s="40"/>
      <c r="UH157" s="40"/>
      <c r="UI157" s="40"/>
      <c r="UJ157" s="40"/>
      <c r="UK157" s="40"/>
      <c r="UL157" s="40"/>
      <c r="UM157" s="40"/>
      <c r="UN157" s="40"/>
      <c r="UO157" s="40"/>
      <c r="UP157" s="40"/>
      <c r="UQ157" s="40"/>
      <c r="UR157" s="40"/>
      <c r="US157" s="40"/>
      <c r="UT157" s="40"/>
      <c r="UU157" s="40"/>
      <c r="UV157" s="40"/>
      <c r="UW157" s="40"/>
      <c r="UX157" s="40"/>
      <c r="UY157" s="40"/>
      <c r="UZ157" s="40"/>
      <c r="VA157" s="40"/>
      <c r="VB157" s="40"/>
      <c r="VC157" s="40"/>
      <c r="VD157" s="40"/>
      <c r="VE157" s="40"/>
      <c r="VF157" s="40"/>
      <c r="VG157" s="40"/>
      <c r="VH157" s="40"/>
      <c r="VI157" s="40"/>
      <c r="VJ157" s="40"/>
      <c r="VK157" s="40"/>
      <c r="VL157" s="40"/>
      <c r="VM157" s="40"/>
      <c r="VN157" s="40"/>
      <c r="VO157" s="40"/>
      <c r="VP157" s="40"/>
      <c r="VQ157" s="40"/>
      <c r="VR157" s="40"/>
      <c r="VS157" s="40"/>
      <c r="VT157" s="40"/>
      <c r="VU157" s="40"/>
      <c r="VV157" s="40"/>
      <c r="VW157" s="40"/>
      <c r="VX157" s="40"/>
      <c r="VY157" s="40"/>
      <c r="VZ157" s="40"/>
      <c r="WA157" s="40"/>
      <c r="WB157" s="40"/>
      <c r="WC157" s="40"/>
      <c r="WD157" s="40"/>
      <c r="WE157" s="40"/>
      <c r="WF157" s="40"/>
      <c r="WG157" s="40"/>
      <c r="WH157" s="40"/>
      <c r="WI157" s="40"/>
      <c r="WJ157" s="40"/>
      <c r="WK157" s="40"/>
      <c r="WL157" s="40"/>
      <c r="WM157" s="40"/>
      <c r="WN157" s="40"/>
      <c r="WO157" s="40"/>
      <c r="WP157" s="40"/>
      <c r="WQ157" s="40"/>
      <c r="WR157" s="40"/>
      <c r="WS157" s="40"/>
      <c r="WT157" s="40"/>
      <c r="WU157" s="40"/>
      <c r="WV157" s="40"/>
      <c r="WW157" s="40"/>
      <c r="WX157" s="40"/>
      <c r="WY157" s="40"/>
      <c r="WZ157" s="40"/>
      <c r="XA157" s="40"/>
      <c r="XB157" s="40"/>
      <c r="XC157" s="40"/>
      <c r="XD157" s="40"/>
      <c r="XE157" s="40"/>
      <c r="XF157" s="40"/>
      <c r="XG157" s="40"/>
      <c r="XH157" s="40"/>
      <c r="XI157" s="40"/>
      <c r="XJ157" s="40"/>
      <c r="XK157" s="40"/>
      <c r="XL157" s="40"/>
      <c r="XM157" s="40"/>
      <c r="XN157" s="40"/>
      <c r="XO157" s="40"/>
      <c r="XP157" s="40"/>
      <c r="XQ157" s="40"/>
      <c r="XR157" s="40"/>
      <c r="XS157" s="40"/>
      <c r="XT157" s="40"/>
      <c r="XU157" s="40"/>
      <c r="XV157" s="40"/>
      <c r="XW157" s="40"/>
      <c r="XX157" s="40"/>
      <c r="XY157" s="40"/>
      <c r="XZ157" s="40"/>
      <c r="YA157" s="40"/>
      <c r="YB157" s="40"/>
      <c r="YC157" s="40"/>
      <c r="YD157" s="40"/>
      <c r="YE157" s="40"/>
      <c r="YF157" s="40"/>
      <c r="YG157" s="40"/>
      <c r="YH157" s="40"/>
      <c r="YI157" s="40"/>
      <c r="YJ157" s="40"/>
      <c r="YK157" s="40"/>
      <c r="YL157" s="40"/>
      <c r="YM157" s="40"/>
      <c r="YN157" s="40"/>
      <c r="YO157" s="40"/>
      <c r="YP157" s="40"/>
      <c r="YQ157" s="40"/>
      <c r="YR157" s="40"/>
      <c r="YS157" s="40"/>
      <c r="YT157" s="40"/>
      <c r="YU157" s="40"/>
      <c r="YV157" s="40"/>
      <c r="YW157" s="40"/>
      <c r="YX157" s="40"/>
      <c r="YY157" s="40"/>
      <c r="YZ157" s="40"/>
      <c r="ZA157" s="40"/>
      <c r="ZB157" s="40"/>
      <c r="ZC157" s="40"/>
      <c r="ZD157" s="40"/>
      <c r="ZE157" s="40"/>
      <c r="ZF157" s="40"/>
      <c r="ZG157" s="40"/>
      <c r="ZH157" s="40"/>
      <c r="ZI157" s="40"/>
      <c r="ZJ157" s="40"/>
      <c r="ZK157" s="40"/>
      <c r="ZL157" s="40"/>
      <c r="ZM157" s="40"/>
      <c r="ZN157" s="40"/>
      <c r="ZO157" s="40"/>
      <c r="ZP157" s="40"/>
      <c r="ZQ157" s="40"/>
      <c r="ZR157" s="40"/>
      <c r="ZS157" s="40"/>
      <c r="ZT157" s="40"/>
      <c r="ZU157" s="40"/>
      <c r="ZV157" s="40"/>
      <c r="ZW157" s="40"/>
      <c r="ZX157" s="40"/>
      <c r="ZY157" s="40"/>
      <c r="ZZ157" s="40"/>
      <c r="AAA157" s="40"/>
      <c r="AAB157" s="40"/>
      <c r="AAC157" s="40"/>
      <c r="AAD157" s="40"/>
      <c r="AAE157" s="40"/>
      <c r="AAF157" s="40"/>
      <c r="AAG157" s="40"/>
      <c r="AAH157" s="40"/>
      <c r="AAI157" s="40"/>
      <c r="AAJ157" s="40"/>
      <c r="AAK157" s="40"/>
      <c r="AAL157" s="40"/>
      <c r="AAM157" s="40"/>
      <c r="AAN157" s="40"/>
      <c r="AAO157" s="40"/>
      <c r="AAP157" s="40"/>
      <c r="AAQ157" s="40"/>
      <c r="AAR157" s="40"/>
      <c r="AAS157" s="40"/>
      <c r="AAT157" s="40"/>
      <c r="AAU157" s="40"/>
      <c r="AAV157" s="40"/>
      <c r="AAW157" s="40"/>
      <c r="AAX157" s="40"/>
      <c r="AAY157" s="40"/>
      <c r="AAZ157" s="40"/>
      <c r="ABA157" s="40"/>
      <c r="ABB157" s="40"/>
      <c r="ABC157" s="40"/>
      <c r="ABD157" s="40"/>
      <c r="ABE157" s="40"/>
      <c r="ABF157" s="40"/>
      <c r="ABG157" s="40"/>
      <c r="ABH157" s="40"/>
      <c r="ABI157" s="40"/>
      <c r="ABJ157" s="40"/>
      <c r="ABK157" s="40"/>
      <c r="ABL157" s="40"/>
      <c r="ABM157" s="40"/>
      <c r="ABN157" s="40"/>
      <c r="ABO157" s="40"/>
      <c r="ABP157" s="40"/>
      <c r="ABQ157" s="40"/>
      <c r="ABR157" s="40"/>
      <c r="ABS157" s="40"/>
      <c r="ABT157" s="40"/>
      <c r="ABU157" s="40"/>
      <c r="ABV157" s="40"/>
      <c r="ABW157" s="40"/>
      <c r="ABX157" s="40"/>
      <c r="ABY157" s="40"/>
      <c r="ABZ157" s="40"/>
      <c r="ACA157" s="40"/>
      <c r="ACB157" s="40"/>
      <c r="ACC157" s="40"/>
      <c r="ACD157" s="40"/>
      <c r="ACE157" s="40"/>
      <c r="ACF157" s="40"/>
      <c r="ACG157" s="40"/>
      <c r="ACH157" s="40"/>
      <c r="ACI157" s="40"/>
      <c r="ACJ157" s="40"/>
      <c r="ACK157" s="40"/>
      <c r="ACL157" s="40"/>
      <c r="ACM157" s="40"/>
      <c r="ACN157" s="40"/>
      <c r="ACO157" s="40"/>
      <c r="ACP157" s="40"/>
      <c r="ACQ157" s="40"/>
      <c r="ACR157" s="40"/>
      <c r="ACS157" s="40"/>
      <c r="ACT157" s="40"/>
      <c r="ACU157" s="40"/>
      <c r="ACV157" s="40"/>
      <c r="ACW157" s="40"/>
      <c r="ACX157" s="40"/>
      <c r="ACY157" s="40"/>
      <c r="ACZ157" s="40"/>
      <c r="ADA157" s="40"/>
      <c r="ADB157" s="40"/>
      <c r="ADC157" s="40"/>
      <c r="ADD157" s="40"/>
      <c r="ADE157" s="40"/>
      <c r="ADF157" s="40"/>
      <c r="ADG157" s="40"/>
      <c r="ADH157" s="40"/>
      <c r="ADI157" s="40"/>
      <c r="ADJ157" s="40"/>
      <c r="ADK157" s="40"/>
      <c r="ADL157" s="40"/>
      <c r="ADM157" s="40"/>
      <c r="ADN157" s="40"/>
      <c r="ADO157" s="40"/>
      <c r="ADP157" s="40"/>
      <c r="ADQ157" s="40"/>
      <c r="ADR157" s="40"/>
      <c r="ADS157" s="40"/>
      <c r="ADT157" s="40"/>
      <c r="ADU157" s="40"/>
      <c r="ADV157" s="40"/>
      <c r="ADW157" s="40"/>
      <c r="ADX157" s="40"/>
      <c r="ADY157" s="40"/>
      <c r="ADZ157" s="40"/>
      <c r="AEA157" s="40"/>
      <c r="AEB157" s="40"/>
      <c r="AEC157" s="40"/>
      <c r="AED157" s="40"/>
      <c r="AEE157" s="40"/>
      <c r="AEF157" s="40"/>
      <c r="AEG157" s="40"/>
      <c r="AEH157" s="40"/>
      <c r="AEI157" s="40"/>
      <c r="AEJ157" s="40"/>
      <c r="AEK157" s="40"/>
      <c r="AEL157" s="40"/>
      <c r="AEM157" s="40"/>
      <c r="AEN157" s="40"/>
      <c r="AEO157" s="40"/>
      <c r="AEP157" s="40"/>
      <c r="AEQ157" s="40"/>
      <c r="AER157" s="40"/>
      <c r="AES157" s="40"/>
      <c r="AET157" s="40"/>
      <c r="AEU157" s="40"/>
      <c r="AEV157" s="40"/>
      <c r="AEW157" s="40"/>
      <c r="AEX157" s="40"/>
      <c r="AEY157" s="40"/>
      <c r="AEZ157" s="40"/>
      <c r="AFA157" s="40"/>
      <c r="AFB157" s="40"/>
      <c r="AFC157" s="40"/>
      <c r="AFD157" s="40"/>
      <c r="AFE157" s="40"/>
      <c r="AFF157" s="40"/>
      <c r="AFG157" s="40"/>
      <c r="AFH157" s="40"/>
      <c r="AFI157" s="40"/>
      <c r="AFJ157" s="40"/>
      <c r="AFK157" s="40"/>
      <c r="AFL157" s="40"/>
      <c r="AFM157" s="40"/>
      <c r="AFN157" s="40"/>
      <c r="AFO157" s="40"/>
      <c r="AFP157" s="40"/>
      <c r="AFQ157" s="40"/>
      <c r="AFR157" s="40"/>
      <c r="AFS157" s="40"/>
      <c r="AFT157" s="40"/>
      <c r="AFU157" s="40"/>
      <c r="AFV157" s="40"/>
      <c r="AFW157" s="40"/>
      <c r="AFX157" s="40"/>
      <c r="AFY157" s="40"/>
      <c r="AFZ157" s="40"/>
      <c r="AGA157" s="40"/>
      <c r="AGB157" s="40"/>
      <c r="AGC157" s="40"/>
      <c r="AGD157" s="40"/>
      <c r="AGE157" s="40"/>
      <c r="AGF157" s="40"/>
      <c r="AGG157" s="40"/>
      <c r="AGH157" s="40"/>
      <c r="AGI157" s="40"/>
      <c r="AGJ157" s="40"/>
      <c r="AGK157" s="40"/>
      <c r="AGL157" s="40"/>
      <c r="AGM157" s="40"/>
      <c r="AGN157" s="40"/>
      <c r="AGO157" s="40"/>
      <c r="AGP157" s="40"/>
      <c r="AGQ157" s="40"/>
      <c r="AGR157" s="40"/>
      <c r="AGS157" s="40"/>
      <c r="AGT157" s="40"/>
      <c r="AGU157" s="40"/>
      <c r="AGV157" s="40"/>
      <c r="AGW157" s="40"/>
      <c r="AGX157" s="40"/>
      <c r="AGY157" s="40"/>
      <c r="AGZ157" s="40"/>
      <c r="AHA157" s="40"/>
      <c r="AHB157" s="40"/>
      <c r="AHC157" s="40"/>
      <c r="AHD157" s="40"/>
      <c r="AHE157" s="40"/>
      <c r="AHF157" s="40"/>
      <c r="AHG157" s="40"/>
      <c r="AHH157" s="40"/>
      <c r="AHI157" s="40"/>
      <c r="AHJ157" s="40"/>
      <c r="AHK157" s="40"/>
      <c r="AHL157" s="40"/>
      <c r="AHM157" s="40"/>
      <c r="AHN157" s="40"/>
      <c r="AHO157" s="40"/>
      <c r="AHP157" s="40"/>
      <c r="AHQ157" s="40"/>
      <c r="AHR157" s="40"/>
      <c r="AHS157" s="40"/>
      <c r="AHT157" s="40"/>
      <c r="AHU157" s="40"/>
      <c r="AHV157" s="40"/>
      <c r="AHW157" s="40"/>
      <c r="AHX157" s="40"/>
      <c r="AHY157" s="40"/>
      <c r="AHZ157" s="40"/>
      <c r="AIA157" s="40"/>
      <c r="AIB157" s="40"/>
      <c r="AIC157" s="40"/>
      <c r="AID157" s="40"/>
      <c r="AIE157" s="40"/>
      <c r="AIF157" s="40"/>
      <c r="AIG157" s="40"/>
      <c r="AIH157" s="40"/>
      <c r="AII157" s="40"/>
      <c r="AIJ157" s="40"/>
      <c r="AIK157" s="40"/>
      <c r="AIL157" s="40"/>
      <c r="AIM157" s="40"/>
      <c r="AIN157" s="40"/>
      <c r="AIO157" s="40"/>
      <c r="AIP157" s="40"/>
      <c r="AIQ157" s="40"/>
      <c r="AIR157" s="40"/>
      <c r="AIS157" s="40"/>
      <c r="AIT157" s="40"/>
      <c r="AIU157" s="40"/>
      <c r="AIV157" s="40"/>
      <c r="AIW157" s="40"/>
      <c r="AIX157" s="40"/>
      <c r="AIY157" s="40"/>
      <c r="AIZ157" s="40"/>
      <c r="AJA157" s="40"/>
      <c r="AJB157" s="40"/>
      <c r="AJC157" s="40"/>
      <c r="AJD157" s="40"/>
      <c r="AJE157" s="40"/>
      <c r="AJF157" s="40"/>
      <c r="AJG157" s="40"/>
      <c r="AJH157" s="40"/>
      <c r="AJI157" s="40"/>
      <c r="AJJ157" s="40"/>
      <c r="AJK157" s="40"/>
      <c r="AJL157" s="40"/>
      <c r="AJM157" s="40"/>
      <c r="AJN157" s="40"/>
      <c r="AJO157" s="40"/>
      <c r="AJP157" s="40"/>
      <c r="AJQ157" s="40"/>
      <c r="AJR157" s="40"/>
      <c r="AJS157" s="40"/>
      <c r="AJT157" s="40"/>
      <c r="AJU157" s="40"/>
      <c r="AJV157" s="40"/>
      <c r="AJW157" s="40"/>
      <c r="AJX157" s="40"/>
      <c r="AJY157" s="40"/>
      <c r="AJZ157" s="40"/>
      <c r="AKA157" s="40"/>
      <c r="AKB157" s="40"/>
      <c r="AKC157" s="40"/>
      <c r="AKD157" s="40"/>
      <c r="AKE157" s="40"/>
      <c r="AKF157" s="40"/>
      <c r="AKG157" s="40"/>
      <c r="AKH157" s="40"/>
      <c r="AKI157" s="40"/>
      <c r="AKJ157" s="40"/>
      <c r="AKK157" s="40"/>
      <c r="AKL157" s="40"/>
      <c r="AKM157" s="40"/>
      <c r="AKN157" s="40"/>
      <c r="AKO157" s="40"/>
      <c r="AKP157" s="40"/>
      <c r="AKQ157" s="40"/>
      <c r="AKR157" s="40"/>
      <c r="AKS157" s="40"/>
      <c r="AKT157" s="40"/>
      <c r="AKU157" s="40"/>
      <c r="AKV157" s="40"/>
      <c r="AKW157" s="40"/>
      <c r="AKX157" s="40"/>
      <c r="AKY157" s="40"/>
      <c r="AKZ157" s="40"/>
      <c r="ALA157" s="40"/>
      <c r="ALB157" s="40"/>
      <c r="ALC157" s="40"/>
      <c r="ALD157" s="40"/>
      <c r="ALE157" s="40"/>
      <c r="ALF157" s="40"/>
      <c r="ALG157" s="40"/>
      <c r="ALH157" s="40"/>
      <c r="ALI157" s="40"/>
      <c r="ALJ157" s="40"/>
      <c r="ALK157" s="40"/>
      <c r="ALL157" s="40"/>
      <c r="ALM157" s="40"/>
      <c r="ALN157" s="40"/>
      <c r="ALO157" s="40"/>
      <c r="ALP157" s="40"/>
      <c r="ALQ157" s="40"/>
      <c r="ALR157" s="40"/>
      <c r="ALS157" s="40"/>
      <c r="ALT157" s="40"/>
      <c r="ALU157" s="40"/>
    </row>
    <row r="158" spans="1:1009" s="41" customFormat="1" ht="18.75" x14ac:dyDescent="0.3">
      <c r="A158" s="10" t="s">
        <v>183</v>
      </c>
      <c r="B158" s="11" t="s">
        <v>178</v>
      </c>
      <c r="C158" s="12">
        <v>7</v>
      </c>
      <c r="D158" s="13">
        <v>2.8</v>
      </c>
      <c r="E158" s="14">
        <v>1.4</v>
      </c>
      <c r="F158" s="46" t="s">
        <v>24</v>
      </c>
      <c r="G158" s="15">
        <v>1.5</v>
      </c>
      <c r="H158" s="16">
        <f t="shared" si="29"/>
        <v>2.6999999999999993</v>
      </c>
      <c r="I158" s="19">
        <f t="shared" si="23"/>
        <v>-30.382500000000004</v>
      </c>
      <c r="J158" s="39"/>
      <c r="K158" s="50">
        <f t="shared" si="26"/>
        <v>-30.482500000000009</v>
      </c>
      <c r="L158" s="60">
        <f t="shared" si="22"/>
        <v>-28.302500000000013</v>
      </c>
      <c r="M158" s="60"/>
      <c r="N158" s="121">
        <f t="shared" si="24"/>
        <v>2.8</v>
      </c>
      <c r="O158" s="9">
        <f t="shared" si="25"/>
        <v>-1</v>
      </c>
      <c r="P158" s="9">
        <f t="shared" si="27"/>
        <v>1.7999999999999998</v>
      </c>
      <c r="Q158" s="122">
        <f t="shared" si="28"/>
        <v>1.7999999999999998</v>
      </c>
      <c r="R158" s="8"/>
      <c r="S158" s="9"/>
      <c r="T158" s="9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  <c r="JP158" s="40"/>
      <c r="JQ158" s="40"/>
      <c r="JR158" s="40"/>
      <c r="JS158" s="40"/>
      <c r="JT158" s="40"/>
      <c r="JU158" s="40"/>
      <c r="JV158" s="40"/>
      <c r="JW158" s="40"/>
      <c r="JX158" s="40"/>
      <c r="JY158" s="40"/>
      <c r="JZ158" s="40"/>
      <c r="KA158" s="40"/>
      <c r="KB158" s="40"/>
      <c r="KC158" s="40"/>
      <c r="KD158" s="40"/>
      <c r="KE158" s="40"/>
      <c r="KF158" s="40"/>
      <c r="KG158" s="40"/>
      <c r="KH158" s="40"/>
      <c r="KI158" s="40"/>
      <c r="KJ158" s="40"/>
      <c r="KK158" s="40"/>
      <c r="KL158" s="40"/>
      <c r="KM158" s="40"/>
      <c r="KN158" s="40"/>
      <c r="KO158" s="40"/>
      <c r="KP158" s="40"/>
      <c r="KQ158" s="40"/>
      <c r="KR158" s="40"/>
      <c r="KS158" s="40"/>
      <c r="KT158" s="40"/>
      <c r="KU158" s="40"/>
      <c r="KV158" s="40"/>
      <c r="KW158" s="40"/>
      <c r="KX158" s="40"/>
      <c r="KY158" s="40"/>
      <c r="KZ158" s="40"/>
      <c r="LA158" s="40"/>
      <c r="LB158" s="40"/>
      <c r="LC158" s="40"/>
      <c r="LD158" s="40"/>
      <c r="LE158" s="40"/>
      <c r="LF158" s="40"/>
      <c r="LG158" s="40"/>
      <c r="LH158" s="40"/>
      <c r="LI158" s="40"/>
      <c r="LJ158" s="40"/>
      <c r="LK158" s="40"/>
      <c r="LL158" s="40"/>
      <c r="LM158" s="40"/>
      <c r="LN158" s="40"/>
      <c r="LO158" s="40"/>
      <c r="LP158" s="40"/>
      <c r="LQ158" s="40"/>
      <c r="LR158" s="40"/>
      <c r="LS158" s="40"/>
      <c r="LT158" s="40"/>
      <c r="LU158" s="40"/>
      <c r="LV158" s="40"/>
      <c r="LW158" s="40"/>
      <c r="LX158" s="40"/>
      <c r="LY158" s="40"/>
      <c r="LZ158" s="40"/>
      <c r="MA158" s="40"/>
      <c r="MB158" s="40"/>
      <c r="MC158" s="40"/>
      <c r="MD158" s="40"/>
      <c r="ME158" s="40"/>
      <c r="MF158" s="40"/>
      <c r="MG158" s="40"/>
      <c r="MH158" s="40"/>
      <c r="MI158" s="40"/>
      <c r="MJ158" s="40"/>
      <c r="MK158" s="40"/>
      <c r="ML158" s="40"/>
      <c r="MM158" s="40"/>
      <c r="MN158" s="40"/>
      <c r="MO158" s="40"/>
      <c r="MP158" s="40"/>
      <c r="MQ158" s="40"/>
      <c r="MR158" s="40"/>
      <c r="MS158" s="40"/>
      <c r="MT158" s="40"/>
      <c r="MU158" s="40"/>
      <c r="MV158" s="40"/>
      <c r="MW158" s="40"/>
      <c r="MX158" s="40"/>
      <c r="MY158" s="40"/>
      <c r="MZ158" s="40"/>
      <c r="NA158" s="40"/>
      <c r="NB158" s="40"/>
      <c r="NC158" s="40"/>
      <c r="ND158" s="40"/>
      <c r="NE158" s="40"/>
      <c r="NF158" s="40"/>
      <c r="NG158" s="40"/>
      <c r="NH158" s="40"/>
      <c r="NI158" s="40"/>
      <c r="NJ158" s="40"/>
      <c r="NK158" s="40"/>
      <c r="NL158" s="40"/>
      <c r="NM158" s="40"/>
      <c r="NN158" s="40"/>
      <c r="NO158" s="40"/>
      <c r="NP158" s="40"/>
      <c r="NQ158" s="40"/>
      <c r="NR158" s="40"/>
      <c r="NS158" s="40"/>
      <c r="NT158" s="40"/>
      <c r="NU158" s="40"/>
      <c r="NV158" s="40"/>
      <c r="NW158" s="40"/>
      <c r="NX158" s="40"/>
      <c r="NY158" s="40"/>
      <c r="NZ158" s="40"/>
      <c r="OA158" s="40"/>
      <c r="OB158" s="40"/>
      <c r="OC158" s="40"/>
      <c r="OD158" s="40"/>
      <c r="OE158" s="40"/>
      <c r="OF158" s="40"/>
      <c r="OG158" s="40"/>
      <c r="OH158" s="40"/>
      <c r="OI158" s="40"/>
      <c r="OJ158" s="40"/>
      <c r="OK158" s="40"/>
      <c r="OL158" s="40"/>
      <c r="OM158" s="40"/>
      <c r="ON158" s="40"/>
      <c r="OO158" s="40"/>
      <c r="OP158" s="40"/>
      <c r="OQ158" s="40"/>
      <c r="OR158" s="40"/>
      <c r="OS158" s="40"/>
      <c r="OT158" s="40"/>
      <c r="OU158" s="40"/>
      <c r="OV158" s="40"/>
      <c r="OW158" s="40"/>
      <c r="OX158" s="40"/>
      <c r="OY158" s="40"/>
      <c r="OZ158" s="40"/>
      <c r="PA158" s="40"/>
      <c r="PB158" s="40"/>
      <c r="PC158" s="40"/>
      <c r="PD158" s="40"/>
      <c r="PE158" s="40"/>
      <c r="PF158" s="40"/>
      <c r="PG158" s="40"/>
      <c r="PH158" s="40"/>
      <c r="PI158" s="40"/>
      <c r="PJ158" s="40"/>
      <c r="PK158" s="40"/>
      <c r="PL158" s="40"/>
      <c r="PM158" s="40"/>
      <c r="PN158" s="40"/>
      <c r="PO158" s="40"/>
      <c r="PP158" s="40"/>
      <c r="PQ158" s="40"/>
      <c r="PR158" s="40"/>
      <c r="PS158" s="40"/>
      <c r="PT158" s="40"/>
      <c r="PU158" s="40"/>
      <c r="PV158" s="40"/>
      <c r="PW158" s="40"/>
      <c r="PX158" s="40"/>
      <c r="PY158" s="40"/>
      <c r="PZ158" s="40"/>
      <c r="QA158" s="40"/>
      <c r="QB158" s="40"/>
      <c r="QC158" s="40"/>
      <c r="QD158" s="40"/>
      <c r="QE158" s="40"/>
      <c r="QF158" s="40"/>
      <c r="QG158" s="40"/>
      <c r="QH158" s="40"/>
      <c r="QI158" s="40"/>
      <c r="QJ158" s="40"/>
      <c r="QK158" s="40"/>
      <c r="QL158" s="40"/>
      <c r="QM158" s="40"/>
      <c r="QN158" s="40"/>
      <c r="QO158" s="40"/>
      <c r="QP158" s="40"/>
      <c r="QQ158" s="40"/>
      <c r="QR158" s="40"/>
      <c r="QS158" s="40"/>
      <c r="QT158" s="40"/>
      <c r="QU158" s="40"/>
      <c r="QV158" s="40"/>
      <c r="QW158" s="40"/>
      <c r="QX158" s="40"/>
      <c r="QY158" s="40"/>
      <c r="QZ158" s="40"/>
      <c r="RA158" s="40"/>
      <c r="RB158" s="40"/>
      <c r="RC158" s="40"/>
      <c r="RD158" s="40"/>
      <c r="RE158" s="40"/>
      <c r="RF158" s="40"/>
      <c r="RG158" s="40"/>
      <c r="RH158" s="40"/>
      <c r="RI158" s="40"/>
      <c r="RJ158" s="40"/>
      <c r="RK158" s="40"/>
      <c r="RL158" s="40"/>
      <c r="RM158" s="40"/>
      <c r="RN158" s="40"/>
      <c r="RO158" s="40"/>
      <c r="RP158" s="40"/>
      <c r="RQ158" s="40"/>
      <c r="RR158" s="40"/>
      <c r="RS158" s="40"/>
      <c r="RT158" s="40"/>
      <c r="RU158" s="40"/>
      <c r="RV158" s="40"/>
      <c r="RW158" s="40"/>
      <c r="RX158" s="40"/>
      <c r="RY158" s="40"/>
      <c r="RZ158" s="40"/>
      <c r="SA158" s="40"/>
      <c r="SB158" s="40"/>
      <c r="SC158" s="40"/>
      <c r="SD158" s="40"/>
      <c r="SE158" s="40"/>
      <c r="SF158" s="40"/>
      <c r="SG158" s="40"/>
      <c r="SH158" s="40"/>
      <c r="SI158" s="40"/>
      <c r="SJ158" s="40"/>
      <c r="SK158" s="40"/>
      <c r="SL158" s="40"/>
      <c r="SM158" s="40"/>
      <c r="SN158" s="40"/>
      <c r="SO158" s="40"/>
      <c r="SP158" s="40"/>
      <c r="SQ158" s="40"/>
      <c r="SR158" s="40"/>
      <c r="SS158" s="40"/>
      <c r="ST158" s="40"/>
      <c r="SU158" s="40"/>
      <c r="SV158" s="40"/>
      <c r="SW158" s="40"/>
      <c r="SX158" s="40"/>
      <c r="SY158" s="40"/>
      <c r="SZ158" s="40"/>
      <c r="TA158" s="40"/>
      <c r="TB158" s="40"/>
      <c r="TC158" s="40"/>
      <c r="TD158" s="40"/>
      <c r="TE158" s="40"/>
      <c r="TF158" s="40"/>
      <c r="TG158" s="40"/>
      <c r="TH158" s="40"/>
      <c r="TI158" s="40"/>
      <c r="TJ158" s="40"/>
      <c r="TK158" s="40"/>
      <c r="TL158" s="40"/>
      <c r="TM158" s="40"/>
      <c r="TN158" s="40"/>
      <c r="TO158" s="40"/>
      <c r="TP158" s="40"/>
      <c r="TQ158" s="40"/>
      <c r="TR158" s="40"/>
      <c r="TS158" s="40"/>
      <c r="TT158" s="40"/>
      <c r="TU158" s="40"/>
      <c r="TV158" s="40"/>
      <c r="TW158" s="40"/>
      <c r="TX158" s="40"/>
      <c r="TY158" s="40"/>
      <c r="TZ158" s="40"/>
      <c r="UA158" s="40"/>
      <c r="UB158" s="40"/>
      <c r="UC158" s="40"/>
      <c r="UD158" s="40"/>
      <c r="UE158" s="40"/>
      <c r="UF158" s="40"/>
      <c r="UG158" s="40"/>
      <c r="UH158" s="40"/>
      <c r="UI158" s="40"/>
      <c r="UJ158" s="40"/>
      <c r="UK158" s="40"/>
      <c r="UL158" s="40"/>
      <c r="UM158" s="40"/>
      <c r="UN158" s="40"/>
      <c r="UO158" s="40"/>
      <c r="UP158" s="40"/>
      <c r="UQ158" s="40"/>
      <c r="UR158" s="40"/>
      <c r="US158" s="40"/>
      <c r="UT158" s="40"/>
      <c r="UU158" s="40"/>
      <c r="UV158" s="40"/>
      <c r="UW158" s="40"/>
      <c r="UX158" s="40"/>
      <c r="UY158" s="40"/>
      <c r="UZ158" s="40"/>
      <c r="VA158" s="40"/>
      <c r="VB158" s="40"/>
      <c r="VC158" s="40"/>
      <c r="VD158" s="40"/>
      <c r="VE158" s="40"/>
      <c r="VF158" s="40"/>
      <c r="VG158" s="40"/>
      <c r="VH158" s="40"/>
      <c r="VI158" s="40"/>
      <c r="VJ158" s="40"/>
      <c r="VK158" s="40"/>
      <c r="VL158" s="40"/>
      <c r="VM158" s="40"/>
      <c r="VN158" s="40"/>
      <c r="VO158" s="40"/>
      <c r="VP158" s="40"/>
      <c r="VQ158" s="40"/>
      <c r="VR158" s="40"/>
      <c r="VS158" s="40"/>
      <c r="VT158" s="40"/>
      <c r="VU158" s="40"/>
      <c r="VV158" s="40"/>
      <c r="VW158" s="40"/>
      <c r="VX158" s="40"/>
      <c r="VY158" s="40"/>
      <c r="VZ158" s="40"/>
      <c r="WA158" s="40"/>
      <c r="WB158" s="40"/>
      <c r="WC158" s="40"/>
      <c r="WD158" s="40"/>
      <c r="WE158" s="40"/>
      <c r="WF158" s="40"/>
      <c r="WG158" s="40"/>
      <c r="WH158" s="40"/>
      <c r="WI158" s="40"/>
      <c r="WJ158" s="40"/>
      <c r="WK158" s="40"/>
      <c r="WL158" s="40"/>
      <c r="WM158" s="40"/>
      <c r="WN158" s="40"/>
      <c r="WO158" s="40"/>
      <c r="WP158" s="40"/>
      <c r="WQ158" s="40"/>
      <c r="WR158" s="40"/>
      <c r="WS158" s="40"/>
      <c r="WT158" s="40"/>
      <c r="WU158" s="40"/>
      <c r="WV158" s="40"/>
      <c r="WW158" s="40"/>
      <c r="WX158" s="40"/>
      <c r="WY158" s="40"/>
      <c r="WZ158" s="40"/>
      <c r="XA158" s="40"/>
      <c r="XB158" s="40"/>
      <c r="XC158" s="40"/>
      <c r="XD158" s="40"/>
      <c r="XE158" s="40"/>
      <c r="XF158" s="40"/>
      <c r="XG158" s="40"/>
      <c r="XH158" s="40"/>
      <c r="XI158" s="40"/>
      <c r="XJ158" s="40"/>
      <c r="XK158" s="40"/>
      <c r="XL158" s="40"/>
      <c r="XM158" s="40"/>
      <c r="XN158" s="40"/>
      <c r="XO158" s="40"/>
      <c r="XP158" s="40"/>
      <c r="XQ158" s="40"/>
      <c r="XR158" s="40"/>
      <c r="XS158" s="40"/>
      <c r="XT158" s="40"/>
      <c r="XU158" s="40"/>
      <c r="XV158" s="40"/>
      <c r="XW158" s="40"/>
      <c r="XX158" s="40"/>
      <c r="XY158" s="40"/>
      <c r="XZ158" s="40"/>
      <c r="YA158" s="40"/>
      <c r="YB158" s="40"/>
      <c r="YC158" s="40"/>
      <c r="YD158" s="40"/>
      <c r="YE158" s="40"/>
      <c r="YF158" s="40"/>
      <c r="YG158" s="40"/>
      <c r="YH158" s="40"/>
      <c r="YI158" s="40"/>
      <c r="YJ158" s="40"/>
      <c r="YK158" s="40"/>
      <c r="YL158" s="40"/>
      <c r="YM158" s="40"/>
      <c r="YN158" s="40"/>
      <c r="YO158" s="40"/>
      <c r="YP158" s="40"/>
      <c r="YQ158" s="40"/>
      <c r="YR158" s="40"/>
      <c r="YS158" s="40"/>
      <c r="YT158" s="40"/>
      <c r="YU158" s="40"/>
      <c r="YV158" s="40"/>
      <c r="YW158" s="40"/>
      <c r="YX158" s="40"/>
      <c r="YY158" s="40"/>
      <c r="YZ158" s="40"/>
      <c r="ZA158" s="40"/>
      <c r="ZB158" s="40"/>
      <c r="ZC158" s="40"/>
      <c r="ZD158" s="40"/>
      <c r="ZE158" s="40"/>
      <c r="ZF158" s="40"/>
      <c r="ZG158" s="40"/>
      <c r="ZH158" s="40"/>
      <c r="ZI158" s="40"/>
      <c r="ZJ158" s="40"/>
      <c r="ZK158" s="40"/>
      <c r="ZL158" s="40"/>
      <c r="ZM158" s="40"/>
      <c r="ZN158" s="40"/>
      <c r="ZO158" s="40"/>
      <c r="ZP158" s="40"/>
      <c r="ZQ158" s="40"/>
      <c r="ZR158" s="40"/>
      <c r="ZS158" s="40"/>
      <c r="ZT158" s="40"/>
      <c r="ZU158" s="40"/>
      <c r="ZV158" s="40"/>
      <c r="ZW158" s="40"/>
      <c r="ZX158" s="40"/>
      <c r="ZY158" s="40"/>
      <c r="ZZ158" s="40"/>
      <c r="AAA158" s="40"/>
      <c r="AAB158" s="40"/>
      <c r="AAC158" s="40"/>
      <c r="AAD158" s="40"/>
      <c r="AAE158" s="40"/>
      <c r="AAF158" s="40"/>
      <c r="AAG158" s="40"/>
      <c r="AAH158" s="40"/>
      <c r="AAI158" s="40"/>
      <c r="AAJ158" s="40"/>
      <c r="AAK158" s="40"/>
      <c r="AAL158" s="40"/>
      <c r="AAM158" s="40"/>
      <c r="AAN158" s="40"/>
      <c r="AAO158" s="40"/>
      <c r="AAP158" s="40"/>
      <c r="AAQ158" s="40"/>
      <c r="AAR158" s="40"/>
      <c r="AAS158" s="40"/>
      <c r="AAT158" s="40"/>
      <c r="AAU158" s="40"/>
      <c r="AAV158" s="40"/>
      <c r="AAW158" s="40"/>
      <c r="AAX158" s="40"/>
      <c r="AAY158" s="40"/>
      <c r="AAZ158" s="40"/>
      <c r="ABA158" s="40"/>
      <c r="ABB158" s="40"/>
      <c r="ABC158" s="40"/>
      <c r="ABD158" s="40"/>
      <c r="ABE158" s="40"/>
      <c r="ABF158" s="40"/>
      <c r="ABG158" s="40"/>
      <c r="ABH158" s="40"/>
      <c r="ABI158" s="40"/>
      <c r="ABJ158" s="40"/>
      <c r="ABK158" s="40"/>
      <c r="ABL158" s="40"/>
      <c r="ABM158" s="40"/>
      <c r="ABN158" s="40"/>
      <c r="ABO158" s="40"/>
      <c r="ABP158" s="40"/>
      <c r="ABQ158" s="40"/>
      <c r="ABR158" s="40"/>
      <c r="ABS158" s="40"/>
      <c r="ABT158" s="40"/>
      <c r="ABU158" s="40"/>
      <c r="ABV158" s="40"/>
      <c r="ABW158" s="40"/>
      <c r="ABX158" s="40"/>
      <c r="ABY158" s="40"/>
      <c r="ABZ158" s="40"/>
      <c r="ACA158" s="40"/>
      <c r="ACB158" s="40"/>
      <c r="ACC158" s="40"/>
      <c r="ACD158" s="40"/>
      <c r="ACE158" s="40"/>
      <c r="ACF158" s="40"/>
      <c r="ACG158" s="40"/>
      <c r="ACH158" s="40"/>
      <c r="ACI158" s="40"/>
      <c r="ACJ158" s="40"/>
      <c r="ACK158" s="40"/>
      <c r="ACL158" s="40"/>
      <c r="ACM158" s="40"/>
      <c r="ACN158" s="40"/>
      <c r="ACO158" s="40"/>
      <c r="ACP158" s="40"/>
      <c r="ACQ158" s="40"/>
      <c r="ACR158" s="40"/>
      <c r="ACS158" s="40"/>
      <c r="ACT158" s="40"/>
      <c r="ACU158" s="40"/>
      <c r="ACV158" s="40"/>
      <c r="ACW158" s="40"/>
      <c r="ACX158" s="40"/>
      <c r="ACY158" s="40"/>
      <c r="ACZ158" s="40"/>
      <c r="ADA158" s="40"/>
      <c r="ADB158" s="40"/>
      <c r="ADC158" s="40"/>
      <c r="ADD158" s="40"/>
      <c r="ADE158" s="40"/>
      <c r="ADF158" s="40"/>
      <c r="ADG158" s="40"/>
      <c r="ADH158" s="40"/>
      <c r="ADI158" s="40"/>
      <c r="ADJ158" s="40"/>
      <c r="ADK158" s="40"/>
      <c r="ADL158" s="40"/>
      <c r="ADM158" s="40"/>
      <c r="ADN158" s="40"/>
      <c r="ADO158" s="40"/>
      <c r="ADP158" s="40"/>
      <c r="ADQ158" s="40"/>
      <c r="ADR158" s="40"/>
      <c r="ADS158" s="40"/>
      <c r="ADT158" s="40"/>
      <c r="ADU158" s="40"/>
      <c r="ADV158" s="40"/>
      <c r="ADW158" s="40"/>
      <c r="ADX158" s="40"/>
      <c r="ADY158" s="40"/>
      <c r="ADZ158" s="40"/>
      <c r="AEA158" s="40"/>
      <c r="AEB158" s="40"/>
      <c r="AEC158" s="40"/>
      <c r="AED158" s="40"/>
      <c r="AEE158" s="40"/>
      <c r="AEF158" s="40"/>
      <c r="AEG158" s="40"/>
      <c r="AEH158" s="40"/>
      <c r="AEI158" s="40"/>
      <c r="AEJ158" s="40"/>
      <c r="AEK158" s="40"/>
      <c r="AEL158" s="40"/>
      <c r="AEM158" s="40"/>
      <c r="AEN158" s="40"/>
      <c r="AEO158" s="40"/>
      <c r="AEP158" s="40"/>
      <c r="AEQ158" s="40"/>
      <c r="AER158" s="40"/>
      <c r="AES158" s="40"/>
      <c r="AET158" s="40"/>
      <c r="AEU158" s="40"/>
      <c r="AEV158" s="40"/>
      <c r="AEW158" s="40"/>
      <c r="AEX158" s="40"/>
      <c r="AEY158" s="40"/>
      <c r="AEZ158" s="40"/>
      <c r="AFA158" s="40"/>
      <c r="AFB158" s="40"/>
      <c r="AFC158" s="40"/>
      <c r="AFD158" s="40"/>
      <c r="AFE158" s="40"/>
      <c r="AFF158" s="40"/>
      <c r="AFG158" s="40"/>
      <c r="AFH158" s="40"/>
      <c r="AFI158" s="40"/>
      <c r="AFJ158" s="40"/>
      <c r="AFK158" s="40"/>
      <c r="AFL158" s="40"/>
      <c r="AFM158" s="40"/>
      <c r="AFN158" s="40"/>
      <c r="AFO158" s="40"/>
      <c r="AFP158" s="40"/>
      <c r="AFQ158" s="40"/>
      <c r="AFR158" s="40"/>
      <c r="AFS158" s="40"/>
      <c r="AFT158" s="40"/>
      <c r="AFU158" s="40"/>
      <c r="AFV158" s="40"/>
      <c r="AFW158" s="40"/>
      <c r="AFX158" s="40"/>
      <c r="AFY158" s="40"/>
      <c r="AFZ158" s="40"/>
      <c r="AGA158" s="40"/>
      <c r="AGB158" s="40"/>
      <c r="AGC158" s="40"/>
      <c r="AGD158" s="40"/>
      <c r="AGE158" s="40"/>
      <c r="AGF158" s="40"/>
      <c r="AGG158" s="40"/>
      <c r="AGH158" s="40"/>
      <c r="AGI158" s="40"/>
      <c r="AGJ158" s="40"/>
      <c r="AGK158" s="40"/>
      <c r="AGL158" s="40"/>
      <c r="AGM158" s="40"/>
      <c r="AGN158" s="40"/>
      <c r="AGO158" s="40"/>
      <c r="AGP158" s="40"/>
      <c r="AGQ158" s="40"/>
      <c r="AGR158" s="40"/>
      <c r="AGS158" s="40"/>
      <c r="AGT158" s="40"/>
      <c r="AGU158" s="40"/>
      <c r="AGV158" s="40"/>
      <c r="AGW158" s="40"/>
      <c r="AGX158" s="40"/>
      <c r="AGY158" s="40"/>
      <c r="AGZ158" s="40"/>
      <c r="AHA158" s="40"/>
      <c r="AHB158" s="40"/>
      <c r="AHC158" s="40"/>
      <c r="AHD158" s="40"/>
      <c r="AHE158" s="40"/>
      <c r="AHF158" s="40"/>
      <c r="AHG158" s="40"/>
      <c r="AHH158" s="40"/>
      <c r="AHI158" s="40"/>
      <c r="AHJ158" s="40"/>
      <c r="AHK158" s="40"/>
      <c r="AHL158" s="40"/>
      <c r="AHM158" s="40"/>
      <c r="AHN158" s="40"/>
      <c r="AHO158" s="40"/>
      <c r="AHP158" s="40"/>
      <c r="AHQ158" s="40"/>
      <c r="AHR158" s="40"/>
      <c r="AHS158" s="40"/>
      <c r="AHT158" s="40"/>
      <c r="AHU158" s="40"/>
      <c r="AHV158" s="40"/>
      <c r="AHW158" s="40"/>
      <c r="AHX158" s="40"/>
      <c r="AHY158" s="40"/>
      <c r="AHZ158" s="40"/>
      <c r="AIA158" s="40"/>
      <c r="AIB158" s="40"/>
      <c r="AIC158" s="40"/>
      <c r="AID158" s="40"/>
      <c r="AIE158" s="40"/>
      <c r="AIF158" s="40"/>
      <c r="AIG158" s="40"/>
      <c r="AIH158" s="40"/>
      <c r="AII158" s="40"/>
      <c r="AIJ158" s="40"/>
      <c r="AIK158" s="40"/>
      <c r="AIL158" s="40"/>
      <c r="AIM158" s="40"/>
      <c r="AIN158" s="40"/>
      <c r="AIO158" s="40"/>
      <c r="AIP158" s="40"/>
      <c r="AIQ158" s="40"/>
      <c r="AIR158" s="40"/>
      <c r="AIS158" s="40"/>
      <c r="AIT158" s="40"/>
      <c r="AIU158" s="40"/>
      <c r="AIV158" s="40"/>
      <c r="AIW158" s="40"/>
      <c r="AIX158" s="40"/>
      <c r="AIY158" s="40"/>
      <c r="AIZ158" s="40"/>
      <c r="AJA158" s="40"/>
      <c r="AJB158" s="40"/>
      <c r="AJC158" s="40"/>
      <c r="AJD158" s="40"/>
      <c r="AJE158" s="40"/>
      <c r="AJF158" s="40"/>
      <c r="AJG158" s="40"/>
      <c r="AJH158" s="40"/>
      <c r="AJI158" s="40"/>
      <c r="AJJ158" s="40"/>
      <c r="AJK158" s="40"/>
      <c r="AJL158" s="40"/>
      <c r="AJM158" s="40"/>
      <c r="AJN158" s="40"/>
      <c r="AJO158" s="40"/>
      <c r="AJP158" s="40"/>
      <c r="AJQ158" s="40"/>
      <c r="AJR158" s="40"/>
      <c r="AJS158" s="40"/>
      <c r="AJT158" s="40"/>
      <c r="AJU158" s="40"/>
      <c r="AJV158" s="40"/>
      <c r="AJW158" s="40"/>
      <c r="AJX158" s="40"/>
      <c r="AJY158" s="40"/>
      <c r="AJZ158" s="40"/>
      <c r="AKA158" s="40"/>
      <c r="AKB158" s="40"/>
      <c r="AKC158" s="40"/>
      <c r="AKD158" s="40"/>
      <c r="AKE158" s="40"/>
      <c r="AKF158" s="40"/>
      <c r="AKG158" s="40"/>
      <c r="AKH158" s="40"/>
      <c r="AKI158" s="40"/>
      <c r="AKJ158" s="40"/>
      <c r="AKK158" s="40"/>
      <c r="AKL158" s="40"/>
      <c r="AKM158" s="40"/>
      <c r="AKN158" s="40"/>
      <c r="AKO158" s="40"/>
      <c r="AKP158" s="40"/>
      <c r="AKQ158" s="40"/>
      <c r="AKR158" s="40"/>
      <c r="AKS158" s="40"/>
      <c r="AKT158" s="40"/>
      <c r="AKU158" s="40"/>
      <c r="AKV158" s="40"/>
      <c r="AKW158" s="40"/>
      <c r="AKX158" s="40"/>
      <c r="AKY158" s="40"/>
      <c r="AKZ158" s="40"/>
      <c r="ALA158" s="40"/>
      <c r="ALB158" s="40"/>
      <c r="ALC158" s="40"/>
      <c r="ALD158" s="40"/>
      <c r="ALE158" s="40"/>
      <c r="ALF158" s="40"/>
      <c r="ALG158" s="40"/>
      <c r="ALH158" s="40"/>
      <c r="ALI158" s="40"/>
      <c r="ALJ158" s="40"/>
      <c r="ALK158" s="40"/>
      <c r="ALL158" s="40"/>
      <c r="ALM158" s="40"/>
      <c r="ALN158" s="40"/>
      <c r="ALO158" s="40"/>
      <c r="ALP158" s="40"/>
      <c r="ALQ158" s="40"/>
      <c r="ALR158" s="40"/>
      <c r="ALS158" s="40"/>
      <c r="ALT158" s="40"/>
      <c r="ALU158" s="40"/>
    </row>
    <row r="159" spans="1:1009" s="41" customFormat="1" ht="18.75" x14ac:dyDescent="0.3">
      <c r="A159" s="10" t="s">
        <v>184</v>
      </c>
      <c r="B159" s="11" t="s">
        <v>178</v>
      </c>
      <c r="C159" s="12">
        <v>8</v>
      </c>
      <c r="D159" s="13">
        <v>3.9</v>
      </c>
      <c r="E159" s="14">
        <v>1.3</v>
      </c>
      <c r="F159" s="46" t="s">
        <v>21</v>
      </c>
      <c r="G159" s="15">
        <v>1</v>
      </c>
      <c r="H159" s="16">
        <f t="shared" si="29"/>
        <v>-1</v>
      </c>
      <c r="I159" s="19">
        <f t="shared" si="23"/>
        <v>-31.382500000000004</v>
      </c>
      <c r="J159" s="39"/>
      <c r="K159" s="50">
        <f t="shared" si="26"/>
        <v>-30.482500000000009</v>
      </c>
      <c r="L159" s="60">
        <f t="shared" si="22"/>
        <v>-28.302500000000013</v>
      </c>
      <c r="M159" s="60"/>
      <c r="N159" s="121">
        <f t="shared" si="24"/>
        <v>3.9</v>
      </c>
      <c r="O159" s="9">
        <f t="shared" si="25"/>
        <v>-1</v>
      </c>
      <c r="P159" s="9">
        <f t="shared" si="27"/>
        <v>-1</v>
      </c>
      <c r="Q159" s="122">
        <f t="shared" si="28"/>
        <v>-1</v>
      </c>
      <c r="R159" s="8"/>
      <c r="S159" s="9"/>
      <c r="T159" s="9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  <c r="JP159" s="40"/>
      <c r="JQ159" s="40"/>
      <c r="JR159" s="40"/>
      <c r="JS159" s="40"/>
      <c r="JT159" s="40"/>
      <c r="JU159" s="40"/>
      <c r="JV159" s="40"/>
      <c r="JW159" s="40"/>
      <c r="JX159" s="40"/>
      <c r="JY159" s="40"/>
      <c r="JZ159" s="40"/>
      <c r="KA159" s="40"/>
      <c r="KB159" s="40"/>
      <c r="KC159" s="40"/>
      <c r="KD159" s="40"/>
      <c r="KE159" s="40"/>
      <c r="KF159" s="40"/>
      <c r="KG159" s="40"/>
      <c r="KH159" s="40"/>
      <c r="KI159" s="40"/>
      <c r="KJ159" s="40"/>
      <c r="KK159" s="40"/>
      <c r="KL159" s="40"/>
      <c r="KM159" s="40"/>
      <c r="KN159" s="40"/>
      <c r="KO159" s="40"/>
      <c r="KP159" s="40"/>
      <c r="KQ159" s="40"/>
      <c r="KR159" s="40"/>
      <c r="KS159" s="40"/>
      <c r="KT159" s="40"/>
      <c r="KU159" s="40"/>
      <c r="KV159" s="40"/>
      <c r="KW159" s="40"/>
      <c r="KX159" s="40"/>
      <c r="KY159" s="40"/>
      <c r="KZ159" s="40"/>
      <c r="LA159" s="40"/>
      <c r="LB159" s="40"/>
      <c r="LC159" s="40"/>
      <c r="LD159" s="40"/>
      <c r="LE159" s="40"/>
      <c r="LF159" s="40"/>
      <c r="LG159" s="40"/>
      <c r="LH159" s="40"/>
      <c r="LI159" s="40"/>
      <c r="LJ159" s="40"/>
      <c r="LK159" s="40"/>
      <c r="LL159" s="40"/>
      <c r="LM159" s="40"/>
      <c r="LN159" s="40"/>
      <c r="LO159" s="40"/>
      <c r="LP159" s="40"/>
      <c r="LQ159" s="40"/>
      <c r="LR159" s="40"/>
      <c r="LS159" s="40"/>
      <c r="LT159" s="40"/>
      <c r="LU159" s="40"/>
      <c r="LV159" s="40"/>
      <c r="LW159" s="40"/>
      <c r="LX159" s="40"/>
      <c r="LY159" s="40"/>
      <c r="LZ159" s="40"/>
      <c r="MA159" s="40"/>
      <c r="MB159" s="40"/>
      <c r="MC159" s="40"/>
      <c r="MD159" s="40"/>
      <c r="ME159" s="40"/>
      <c r="MF159" s="40"/>
      <c r="MG159" s="40"/>
      <c r="MH159" s="40"/>
      <c r="MI159" s="40"/>
      <c r="MJ159" s="40"/>
      <c r="MK159" s="40"/>
      <c r="ML159" s="40"/>
      <c r="MM159" s="40"/>
      <c r="MN159" s="40"/>
      <c r="MO159" s="40"/>
      <c r="MP159" s="40"/>
      <c r="MQ159" s="40"/>
      <c r="MR159" s="40"/>
      <c r="MS159" s="40"/>
      <c r="MT159" s="40"/>
      <c r="MU159" s="40"/>
      <c r="MV159" s="40"/>
      <c r="MW159" s="40"/>
      <c r="MX159" s="40"/>
      <c r="MY159" s="40"/>
      <c r="MZ159" s="40"/>
      <c r="NA159" s="40"/>
      <c r="NB159" s="40"/>
      <c r="NC159" s="40"/>
      <c r="ND159" s="40"/>
      <c r="NE159" s="40"/>
      <c r="NF159" s="40"/>
      <c r="NG159" s="40"/>
      <c r="NH159" s="40"/>
      <c r="NI159" s="40"/>
      <c r="NJ159" s="40"/>
      <c r="NK159" s="40"/>
      <c r="NL159" s="40"/>
      <c r="NM159" s="40"/>
      <c r="NN159" s="40"/>
      <c r="NO159" s="40"/>
      <c r="NP159" s="40"/>
      <c r="NQ159" s="40"/>
      <c r="NR159" s="40"/>
      <c r="NS159" s="40"/>
      <c r="NT159" s="40"/>
      <c r="NU159" s="40"/>
      <c r="NV159" s="40"/>
      <c r="NW159" s="40"/>
      <c r="NX159" s="40"/>
      <c r="NY159" s="40"/>
      <c r="NZ159" s="40"/>
      <c r="OA159" s="40"/>
      <c r="OB159" s="40"/>
      <c r="OC159" s="40"/>
      <c r="OD159" s="40"/>
      <c r="OE159" s="40"/>
      <c r="OF159" s="40"/>
      <c r="OG159" s="40"/>
      <c r="OH159" s="40"/>
      <c r="OI159" s="40"/>
      <c r="OJ159" s="40"/>
      <c r="OK159" s="40"/>
      <c r="OL159" s="40"/>
      <c r="OM159" s="40"/>
      <c r="ON159" s="40"/>
      <c r="OO159" s="40"/>
      <c r="OP159" s="40"/>
      <c r="OQ159" s="40"/>
      <c r="OR159" s="40"/>
      <c r="OS159" s="40"/>
      <c r="OT159" s="40"/>
      <c r="OU159" s="40"/>
      <c r="OV159" s="40"/>
      <c r="OW159" s="40"/>
      <c r="OX159" s="40"/>
      <c r="OY159" s="40"/>
      <c r="OZ159" s="40"/>
      <c r="PA159" s="40"/>
      <c r="PB159" s="40"/>
      <c r="PC159" s="40"/>
      <c r="PD159" s="40"/>
      <c r="PE159" s="40"/>
      <c r="PF159" s="40"/>
      <c r="PG159" s="40"/>
      <c r="PH159" s="40"/>
      <c r="PI159" s="40"/>
      <c r="PJ159" s="40"/>
      <c r="PK159" s="40"/>
      <c r="PL159" s="40"/>
      <c r="PM159" s="40"/>
      <c r="PN159" s="40"/>
      <c r="PO159" s="40"/>
      <c r="PP159" s="40"/>
      <c r="PQ159" s="40"/>
      <c r="PR159" s="40"/>
      <c r="PS159" s="40"/>
      <c r="PT159" s="40"/>
      <c r="PU159" s="40"/>
      <c r="PV159" s="40"/>
      <c r="PW159" s="40"/>
      <c r="PX159" s="40"/>
      <c r="PY159" s="40"/>
      <c r="PZ159" s="40"/>
      <c r="QA159" s="40"/>
      <c r="QB159" s="40"/>
      <c r="QC159" s="40"/>
      <c r="QD159" s="40"/>
      <c r="QE159" s="40"/>
      <c r="QF159" s="40"/>
      <c r="QG159" s="40"/>
      <c r="QH159" s="40"/>
      <c r="QI159" s="40"/>
      <c r="QJ159" s="40"/>
      <c r="QK159" s="40"/>
      <c r="QL159" s="40"/>
      <c r="QM159" s="40"/>
      <c r="QN159" s="40"/>
      <c r="QO159" s="40"/>
      <c r="QP159" s="40"/>
      <c r="QQ159" s="40"/>
      <c r="QR159" s="40"/>
      <c r="QS159" s="40"/>
      <c r="QT159" s="40"/>
      <c r="QU159" s="40"/>
      <c r="QV159" s="40"/>
      <c r="QW159" s="40"/>
      <c r="QX159" s="40"/>
      <c r="QY159" s="40"/>
      <c r="QZ159" s="40"/>
      <c r="RA159" s="40"/>
      <c r="RB159" s="40"/>
      <c r="RC159" s="40"/>
      <c r="RD159" s="40"/>
      <c r="RE159" s="40"/>
      <c r="RF159" s="40"/>
      <c r="RG159" s="40"/>
      <c r="RH159" s="40"/>
      <c r="RI159" s="40"/>
      <c r="RJ159" s="40"/>
      <c r="RK159" s="40"/>
      <c r="RL159" s="40"/>
      <c r="RM159" s="40"/>
      <c r="RN159" s="40"/>
      <c r="RO159" s="40"/>
      <c r="RP159" s="40"/>
      <c r="RQ159" s="40"/>
      <c r="RR159" s="40"/>
      <c r="RS159" s="40"/>
      <c r="RT159" s="40"/>
      <c r="RU159" s="40"/>
      <c r="RV159" s="40"/>
      <c r="RW159" s="40"/>
      <c r="RX159" s="40"/>
      <c r="RY159" s="40"/>
      <c r="RZ159" s="40"/>
      <c r="SA159" s="40"/>
      <c r="SB159" s="40"/>
      <c r="SC159" s="40"/>
      <c r="SD159" s="40"/>
      <c r="SE159" s="40"/>
      <c r="SF159" s="40"/>
      <c r="SG159" s="40"/>
      <c r="SH159" s="40"/>
      <c r="SI159" s="40"/>
      <c r="SJ159" s="40"/>
      <c r="SK159" s="40"/>
      <c r="SL159" s="40"/>
      <c r="SM159" s="40"/>
      <c r="SN159" s="40"/>
      <c r="SO159" s="40"/>
      <c r="SP159" s="40"/>
      <c r="SQ159" s="40"/>
      <c r="SR159" s="40"/>
      <c r="SS159" s="40"/>
      <c r="ST159" s="40"/>
      <c r="SU159" s="40"/>
      <c r="SV159" s="40"/>
      <c r="SW159" s="40"/>
      <c r="SX159" s="40"/>
      <c r="SY159" s="40"/>
      <c r="SZ159" s="40"/>
      <c r="TA159" s="40"/>
      <c r="TB159" s="40"/>
      <c r="TC159" s="40"/>
      <c r="TD159" s="40"/>
      <c r="TE159" s="40"/>
      <c r="TF159" s="40"/>
      <c r="TG159" s="40"/>
      <c r="TH159" s="40"/>
      <c r="TI159" s="40"/>
      <c r="TJ159" s="40"/>
      <c r="TK159" s="40"/>
      <c r="TL159" s="40"/>
      <c r="TM159" s="40"/>
      <c r="TN159" s="40"/>
      <c r="TO159" s="40"/>
      <c r="TP159" s="40"/>
      <c r="TQ159" s="40"/>
      <c r="TR159" s="40"/>
      <c r="TS159" s="40"/>
      <c r="TT159" s="40"/>
      <c r="TU159" s="40"/>
      <c r="TV159" s="40"/>
      <c r="TW159" s="40"/>
      <c r="TX159" s="40"/>
      <c r="TY159" s="40"/>
      <c r="TZ159" s="40"/>
      <c r="UA159" s="40"/>
      <c r="UB159" s="40"/>
      <c r="UC159" s="40"/>
      <c r="UD159" s="40"/>
      <c r="UE159" s="40"/>
      <c r="UF159" s="40"/>
      <c r="UG159" s="40"/>
      <c r="UH159" s="40"/>
      <c r="UI159" s="40"/>
      <c r="UJ159" s="40"/>
      <c r="UK159" s="40"/>
      <c r="UL159" s="40"/>
      <c r="UM159" s="40"/>
      <c r="UN159" s="40"/>
      <c r="UO159" s="40"/>
      <c r="UP159" s="40"/>
      <c r="UQ159" s="40"/>
      <c r="UR159" s="40"/>
      <c r="US159" s="40"/>
      <c r="UT159" s="40"/>
      <c r="UU159" s="40"/>
      <c r="UV159" s="40"/>
      <c r="UW159" s="40"/>
      <c r="UX159" s="40"/>
      <c r="UY159" s="40"/>
      <c r="UZ159" s="40"/>
      <c r="VA159" s="40"/>
      <c r="VB159" s="40"/>
      <c r="VC159" s="40"/>
      <c r="VD159" s="40"/>
      <c r="VE159" s="40"/>
      <c r="VF159" s="40"/>
      <c r="VG159" s="40"/>
      <c r="VH159" s="40"/>
      <c r="VI159" s="40"/>
      <c r="VJ159" s="40"/>
      <c r="VK159" s="40"/>
      <c r="VL159" s="40"/>
      <c r="VM159" s="40"/>
      <c r="VN159" s="40"/>
      <c r="VO159" s="40"/>
      <c r="VP159" s="40"/>
      <c r="VQ159" s="40"/>
      <c r="VR159" s="40"/>
      <c r="VS159" s="40"/>
      <c r="VT159" s="40"/>
      <c r="VU159" s="40"/>
      <c r="VV159" s="40"/>
      <c r="VW159" s="40"/>
      <c r="VX159" s="40"/>
      <c r="VY159" s="40"/>
      <c r="VZ159" s="40"/>
      <c r="WA159" s="40"/>
      <c r="WB159" s="40"/>
      <c r="WC159" s="40"/>
      <c r="WD159" s="40"/>
      <c r="WE159" s="40"/>
      <c r="WF159" s="40"/>
      <c r="WG159" s="40"/>
      <c r="WH159" s="40"/>
      <c r="WI159" s="40"/>
      <c r="WJ159" s="40"/>
      <c r="WK159" s="40"/>
      <c r="WL159" s="40"/>
      <c r="WM159" s="40"/>
      <c r="WN159" s="40"/>
      <c r="WO159" s="40"/>
      <c r="WP159" s="40"/>
      <c r="WQ159" s="40"/>
      <c r="WR159" s="40"/>
      <c r="WS159" s="40"/>
      <c r="WT159" s="40"/>
      <c r="WU159" s="40"/>
      <c r="WV159" s="40"/>
      <c r="WW159" s="40"/>
      <c r="WX159" s="40"/>
      <c r="WY159" s="40"/>
      <c r="WZ159" s="40"/>
      <c r="XA159" s="40"/>
      <c r="XB159" s="40"/>
      <c r="XC159" s="40"/>
      <c r="XD159" s="40"/>
      <c r="XE159" s="40"/>
      <c r="XF159" s="40"/>
      <c r="XG159" s="40"/>
      <c r="XH159" s="40"/>
      <c r="XI159" s="40"/>
      <c r="XJ159" s="40"/>
      <c r="XK159" s="40"/>
      <c r="XL159" s="40"/>
      <c r="XM159" s="40"/>
      <c r="XN159" s="40"/>
      <c r="XO159" s="40"/>
      <c r="XP159" s="40"/>
      <c r="XQ159" s="40"/>
      <c r="XR159" s="40"/>
      <c r="XS159" s="40"/>
      <c r="XT159" s="40"/>
      <c r="XU159" s="40"/>
      <c r="XV159" s="40"/>
      <c r="XW159" s="40"/>
      <c r="XX159" s="40"/>
      <c r="XY159" s="40"/>
      <c r="XZ159" s="40"/>
      <c r="YA159" s="40"/>
      <c r="YB159" s="40"/>
      <c r="YC159" s="40"/>
      <c r="YD159" s="40"/>
      <c r="YE159" s="40"/>
      <c r="YF159" s="40"/>
      <c r="YG159" s="40"/>
      <c r="YH159" s="40"/>
      <c r="YI159" s="40"/>
      <c r="YJ159" s="40"/>
      <c r="YK159" s="40"/>
      <c r="YL159" s="40"/>
      <c r="YM159" s="40"/>
      <c r="YN159" s="40"/>
      <c r="YO159" s="40"/>
      <c r="YP159" s="40"/>
      <c r="YQ159" s="40"/>
      <c r="YR159" s="40"/>
      <c r="YS159" s="40"/>
      <c r="YT159" s="40"/>
      <c r="YU159" s="40"/>
      <c r="YV159" s="40"/>
      <c r="YW159" s="40"/>
      <c r="YX159" s="40"/>
      <c r="YY159" s="40"/>
      <c r="YZ159" s="40"/>
      <c r="ZA159" s="40"/>
      <c r="ZB159" s="40"/>
      <c r="ZC159" s="40"/>
      <c r="ZD159" s="40"/>
      <c r="ZE159" s="40"/>
      <c r="ZF159" s="40"/>
      <c r="ZG159" s="40"/>
      <c r="ZH159" s="40"/>
      <c r="ZI159" s="40"/>
      <c r="ZJ159" s="40"/>
      <c r="ZK159" s="40"/>
      <c r="ZL159" s="40"/>
      <c r="ZM159" s="40"/>
      <c r="ZN159" s="40"/>
      <c r="ZO159" s="40"/>
      <c r="ZP159" s="40"/>
      <c r="ZQ159" s="40"/>
      <c r="ZR159" s="40"/>
      <c r="ZS159" s="40"/>
      <c r="ZT159" s="40"/>
      <c r="ZU159" s="40"/>
      <c r="ZV159" s="40"/>
      <c r="ZW159" s="40"/>
      <c r="ZX159" s="40"/>
      <c r="ZY159" s="40"/>
      <c r="ZZ159" s="40"/>
      <c r="AAA159" s="40"/>
      <c r="AAB159" s="40"/>
      <c r="AAC159" s="40"/>
      <c r="AAD159" s="40"/>
      <c r="AAE159" s="40"/>
      <c r="AAF159" s="40"/>
      <c r="AAG159" s="40"/>
      <c r="AAH159" s="40"/>
      <c r="AAI159" s="40"/>
      <c r="AAJ159" s="40"/>
      <c r="AAK159" s="40"/>
      <c r="AAL159" s="40"/>
      <c r="AAM159" s="40"/>
      <c r="AAN159" s="40"/>
      <c r="AAO159" s="40"/>
      <c r="AAP159" s="40"/>
      <c r="AAQ159" s="40"/>
      <c r="AAR159" s="40"/>
      <c r="AAS159" s="40"/>
      <c r="AAT159" s="40"/>
      <c r="AAU159" s="40"/>
      <c r="AAV159" s="40"/>
      <c r="AAW159" s="40"/>
      <c r="AAX159" s="40"/>
      <c r="AAY159" s="40"/>
      <c r="AAZ159" s="40"/>
      <c r="ABA159" s="40"/>
      <c r="ABB159" s="40"/>
      <c r="ABC159" s="40"/>
      <c r="ABD159" s="40"/>
      <c r="ABE159" s="40"/>
      <c r="ABF159" s="40"/>
      <c r="ABG159" s="40"/>
      <c r="ABH159" s="40"/>
      <c r="ABI159" s="40"/>
      <c r="ABJ159" s="40"/>
      <c r="ABK159" s="40"/>
      <c r="ABL159" s="40"/>
      <c r="ABM159" s="40"/>
      <c r="ABN159" s="40"/>
      <c r="ABO159" s="40"/>
      <c r="ABP159" s="40"/>
      <c r="ABQ159" s="40"/>
      <c r="ABR159" s="40"/>
      <c r="ABS159" s="40"/>
      <c r="ABT159" s="40"/>
      <c r="ABU159" s="40"/>
      <c r="ABV159" s="40"/>
      <c r="ABW159" s="40"/>
      <c r="ABX159" s="40"/>
      <c r="ABY159" s="40"/>
      <c r="ABZ159" s="40"/>
      <c r="ACA159" s="40"/>
      <c r="ACB159" s="40"/>
      <c r="ACC159" s="40"/>
      <c r="ACD159" s="40"/>
      <c r="ACE159" s="40"/>
      <c r="ACF159" s="40"/>
      <c r="ACG159" s="40"/>
      <c r="ACH159" s="40"/>
      <c r="ACI159" s="40"/>
      <c r="ACJ159" s="40"/>
      <c r="ACK159" s="40"/>
      <c r="ACL159" s="40"/>
      <c r="ACM159" s="40"/>
      <c r="ACN159" s="40"/>
      <c r="ACO159" s="40"/>
      <c r="ACP159" s="40"/>
      <c r="ACQ159" s="40"/>
      <c r="ACR159" s="40"/>
      <c r="ACS159" s="40"/>
      <c r="ACT159" s="40"/>
      <c r="ACU159" s="40"/>
      <c r="ACV159" s="40"/>
      <c r="ACW159" s="40"/>
      <c r="ACX159" s="40"/>
      <c r="ACY159" s="40"/>
      <c r="ACZ159" s="40"/>
      <c r="ADA159" s="40"/>
      <c r="ADB159" s="40"/>
      <c r="ADC159" s="40"/>
      <c r="ADD159" s="40"/>
      <c r="ADE159" s="40"/>
      <c r="ADF159" s="40"/>
      <c r="ADG159" s="40"/>
      <c r="ADH159" s="40"/>
      <c r="ADI159" s="40"/>
      <c r="ADJ159" s="40"/>
      <c r="ADK159" s="40"/>
      <c r="ADL159" s="40"/>
      <c r="ADM159" s="40"/>
      <c r="ADN159" s="40"/>
      <c r="ADO159" s="40"/>
      <c r="ADP159" s="40"/>
      <c r="ADQ159" s="40"/>
      <c r="ADR159" s="40"/>
      <c r="ADS159" s="40"/>
      <c r="ADT159" s="40"/>
      <c r="ADU159" s="40"/>
      <c r="ADV159" s="40"/>
      <c r="ADW159" s="40"/>
      <c r="ADX159" s="40"/>
      <c r="ADY159" s="40"/>
      <c r="ADZ159" s="40"/>
      <c r="AEA159" s="40"/>
      <c r="AEB159" s="40"/>
      <c r="AEC159" s="40"/>
      <c r="AED159" s="40"/>
      <c r="AEE159" s="40"/>
      <c r="AEF159" s="40"/>
      <c r="AEG159" s="40"/>
      <c r="AEH159" s="40"/>
      <c r="AEI159" s="40"/>
      <c r="AEJ159" s="40"/>
      <c r="AEK159" s="40"/>
      <c r="AEL159" s="40"/>
      <c r="AEM159" s="40"/>
      <c r="AEN159" s="40"/>
      <c r="AEO159" s="40"/>
      <c r="AEP159" s="40"/>
      <c r="AEQ159" s="40"/>
      <c r="AER159" s="40"/>
      <c r="AES159" s="40"/>
      <c r="AET159" s="40"/>
      <c r="AEU159" s="40"/>
      <c r="AEV159" s="40"/>
      <c r="AEW159" s="40"/>
      <c r="AEX159" s="40"/>
      <c r="AEY159" s="40"/>
      <c r="AEZ159" s="40"/>
      <c r="AFA159" s="40"/>
      <c r="AFB159" s="40"/>
      <c r="AFC159" s="40"/>
      <c r="AFD159" s="40"/>
      <c r="AFE159" s="40"/>
      <c r="AFF159" s="40"/>
      <c r="AFG159" s="40"/>
      <c r="AFH159" s="40"/>
      <c r="AFI159" s="40"/>
      <c r="AFJ159" s="40"/>
      <c r="AFK159" s="40"/>
      <c r="AFL159" s="40"/>
      <c r="AFM159" s="40"/>
      <c r="AFN159" s="40"/>
      <c r="AFO159" s="40"/>
      <c r="AFP159" s="40"/>
      <c r="AFQ159" s="40"/>
      <c r="AFR159" s="40"/>
      <c r="AFS159" s="40"/>
      <c r="AFT159" s="40"/>
      <c r="AFU159" s="40"/>
      <c r="AFV159" s="40"/>
      <c r="AFW159" s="40"/>
      <c r="AFX159" s="40"/>
      <c r="AFY159" s="40"/>
      <c r="AFZ159" s="40"/>
      <c r="AGA159" s="40"/>
      <c r="AGB159" s="40"/>
      <c r="AGC159" s="40"/>
      <c r="AGD159" s="40"/>
      <c r="AGE159" s="40"/>
      <c r="AGF159" s="40"/>
      <c r="AGG159" s="40"/>
      <c r="AGH159" s="40"/>
      <c r="AGI159" s="40"/>
      <c r="AGJ159" s="40"/>
      <c r="AGK159" s="40"/>
      <c r="AGL159" s="40"/>
      <c r="AGM159" s="40"/>
      <c r="AGN159" s="40"/>
      <c r="AGO159" s="40"/>
      <c r="AGP159" s="40"/>
      <c r="AGQ159" s="40"/>
      <c r="AGR159" s="40"/>
      <c r="AGS159" s="40"/>
      <c r="AGT159" s="40"/>
      <c r="AGU159" s="40"/>
      <c r="AGV159" s="40"/>
      <c r="AGW159" s="40"/>
      <c r="AGX159" s="40"/>
      <c r="AGY159" s="40"/>
      <c r="AGZ159" s="40"/>
      <c r="AHA159" s="40"/>
      <c r="AHB159" s="40"/>
      <c r="AHC159" s="40"/>
      <c r="AHD159" s="40"/>
      <c r="AHE159" s="40"/>
      <c r="AHF159" s="40"/>
      <c r="AHG159" s="40"/>
      <c r="AHH159" s="40"/>
      <c r="AHI159" s="40"/>
      <c r="AHJ159" s="40"/>
      <c r="AHK159" s="40"/>
      <c r="AHL159" s="40"/>
      <c r="AHM159" s="40"/>
      <c r="AHN159" s="40"/>
      <c r="AHO159" s="40"/>
      <c r="AHP159" s="40"/>
      <c r="AHQ159" s="40"/>
      <c r="AHR159" s="40"/>
      <c r="AHS159" s="40"/>
      <c r="AHT159" s="40"/>
      <c r="AHU159" s="40"/>
      <c r="AHV159" s="40"/>
      <c r="AHW159" s="40"/>
      <c r="AHX159" s="40"/>
      <c r="AHY159" s="40"/>
      <c r="AHZ159" s="40"/>
      <c r="AIA159" s="40"/>
      <c r="AIB159" s="40"/>
      <c r="AIC159" s="40"/>
      <c r="AID159" s="40"/>
      <c r="AIE159" s="40"/>
      <c r="AIF159" s="40"/>
      <c r="AIG159" s="40"/>
      <c r="AIH159" s="40"/>
      <c r="AII159" s="40"/>
      <c r="AIJ159" s="40"/>
      <c r="AIK159" s="40"/>
      <c r="AIL159" s="40"/>
      <c r="AIM159" s="40"/>
      <c r="AIN159" s="40"/>
      <c r="AIO159" s="40"/>
      <c r="AIP159" s="40"/>
      <c r="AIQ159" s="40"/>
      <c r="AIR159" s="40"/>
      <c r="AIS159" s="40"/>
      <c r="AIT159" s="40"/>
      <c r="AIU159" s="40"/>
      <c r="AIV159" s="40"/>
      <c r="AIW159" s="40"/>
      <c r="AIX159" s="40"/>
      <c r="AIY159" s="40"/>
      <c r="AIZ159" s="40"/>
      <c r="AJA159" s="40"/>
      <c r="AJB159" s="40"/>
      <c r="AJC159" s="40"/>
      <c r="AJD159" s="40"/>
      <c r="AJE159" s="40"/>
      <c r="AJF159" s="40"/>
      <c r="AJG159" s="40"/>
      <c r="AJH159" s="40"/>
      <c r="AJI159" s="40"/>
      <c r="AJJ159" s="40"/>
      <c r="AJK159" s="40"/>
      <c r="AJL159" s="40"/>
      <c r="AJM159" s="40"/>
      <c r="AJN159" s="40"/>
      <c r="AJO159" s="40"/>
      <c r="AJP159" s="40"/>
      <c r="AJQ159" s="40"/>
      <c r="AJR159" s="40"/>
      <c r="AJS159" s="40"/>
      <c r="AJT159" s="40"/>
      <c r="AJU159" s="40"/>
      <c r="AJV159" s="40"/>
      <c r="AJW159" s="40"/>
      <c r="AJX159" s="40"/>
      <c r="AJY159" s="40"/>
      <c r="AJZ159" s="40"/>
      <c r="AKA159" s="40"/>
      <c r="AKB159" s="40"/>
      <c r="AKC159" s="40"/>
      <c r="AKD159" s="40"/>
      <c r="AKE159" s="40"/>
      <c r="AKF159" s="40"/>
      <c r="AKG159" s="40"/>
      <c r="AKH159" s="40"/>
      <c r="AKI159" s="40"/>
      <c r="AKJ159" s="40"/>
      <c r="AKK159" s="40"/>
      <c r="AKL159" s="40"/>
      <c r="AKM159" s="40"/>
      <c r="AKN159" s="40"/>
      <c r="AKO159" s="40"/>
      <c r="AKP159" s="40"/>
      <c r="AKQ159" s="40"/>
      <c r="AKR159" s="40"/>
      <c r="AKS159" s="40"/>
      <c r="AKT159" s="40"/>
      <c r="AKU159" s="40"/>
      <c r="AKV159" s="40"/>
      <c r="AKW159" s="40"/>
      <c r="AKX159" s="40"/>
      <c r="AKY159" s="40"/>
      <c r="AKZ159" s="40"/>
      <c r="ALA159" s="40"/>
      <c r="ALB159" s="40"/>
      <c r="ALC159" s="40"/>
      <c r="ALD159" s="40"/>
      <c r="ALE159" s="40"/>
      <c r="ALF159" s="40"/>
      <c r="ALG159" s="40"/>
      <c r="ALH159" s="40"/>
      <c r="ALI159" s="40"/>
      <c r="ALJ159" s="40"/>
      <c r="ALK159" s="40"/>
      <c r="ALL159" s="40"/>
      <c r="ALM159" s="40"/>
      <c r="ALN159" s="40"/>
      <c r="ALO159" s="40"/>
      <c r="ALP159" s="40"/>
      <c r="ALQ159" s="40"/>
      <c r="ALR159" s="40"/>
      <c r="ALS159" s="40"/>
      <c r="ALT159" s="40"/>
      <c r="ALU159" s="40"/>
    </row>
    <row r="160" spans="1:1009" s="41" customFormat="1" ht="18.75" x14ac:dyDescent="0.3">
      <c r="A160" s="10" t="s">
        <v>185</v>
      </c>
      <c r="B160" s="11" t="s">
        <v>178</v>
      </c>
      <c r="C160" s="12">
        <v>9</v>
      </c>
      <c r="D160" s="13">
        <v>1.35</v>
      </c>
      <c r="E160" s="14">
        <v>1.01</v>
      </c>
      <c r="F160" s="46" t="s">
        <v>171</v>
      </c>
      <c r="G160" s="15">
        <v>1</v>
      </c>
      <c r="H160" s="16">
        <f t="shared" si="29"/>
        <v>-1</v>
      </c>
      <c r="I160" s="19">
        <f t="shared" si="23"/>
        <v>-32.382500000000007</v>
      </c>
      <c r="J160" s="39"/>
      <c r="K160" s="50">
        <f t="shared" si="26"/>
        <v>-30.482500000000009</v>
      </c>
      <c r="L160" s="60">
        <f t="shared" si="22"/>
        <v>-28.302500000000013</v>
      </c>
      <c r="M160" s="60"/>
      <c r="N160" s="121">
        <f t="shared" si="24"/>
        <v>1.35</v>
      </c>
      <c r="O160" s="9">
        <f t="shared" si="25"/>
        <v>-1</v>
      </c>
      <c r="P160" s="9">
        <f t="shared" si="27"/>
        <v>-1</v>
      </c>
      <c r="Q160" s="122">
        <f t="shared" si="28"/>
        <v>-1</v>
      </c>
      <c r="R160" s="8"/>
      <c r="S160" s="9"/>
      <c r="T160" s="9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  <c r="JY160" s="40"/>
      <c r="JZ160" s="40"/>
      <c r="KA160" s="40"/>
      <c r="KB160" s="40"/>
      <c r="KC160" s="40"/>
      <c r="KD160" s="40"/>
      <c r="KE160" s="40"/>
      <c r="KF160" s="40"/>
      <c r="KG160" s="40"/>
      <c r="KH160" s="40"/>
      <c r="KI160" s="40"/>
      <c r="KJ160" s="40"/>
      <c r="KK160" s="40"/>
      <c r="KL160" s="40"/>
      <c r="KM160" s="40"/>
      <c r="KN160" s="40"/>
      <c r="KO160" s="40"/>
      <c r="KP160" s="40"/>
      <c r="KQ160" s="40"/>
      <c r="KR160" s="40"/>
      <c r="KS160" s="40"/>
      <c r="KT160" s="40"/>
      <c r="KU160" s="40"/>
      <c r="KV160" s="40"/>
      <c r="KW160" s="40"/>
      <c r="KX160" s="40"/>
      <c r="KY160" s="40"/>
      <c r="KZ160" s="40"/>
      <c r="LA160" s="40"/>
      <c r="LB160" s="40"/>
      <c r="LC160" s="40"/>
      <c r="LD160" s="40"/>
      <c r="LE160" s="40"/>
      <c r="LF160" s="40"/>
      <c r="LG160" s="40"/>
      <c r="LH160" s="40"/>
      <c r="LI160" s="40"/>
      <c r="LJ160" s="40"/>
      <c r="LK160" s="40"/>
      <c r="LL160" s="40"/>
      <c r="LM160" s="40"/>
      <c r="LN160" s="40"/>
      <c r="LO160" s="40"/>
      <c r="LP160" s="40"/>
      <c r="LQ160" s="40"/>
      <c r="LR160" s="40"/>
      <c r="LS160" s="40"/>
      <c r="LT160" s="40"/>
      <c r="LU160" s="40"/>
      <c r="LV160" s="40"/>
      <c r="LW160" s="40"/>
      <c r="LX160" s="40"/>
      <c r="LY160" s="40"/>
      <c r="LZ160" s="40"/>
      <c r="MA160" s="40"/>
      <c r="MB160" s="40"/>
      <c r="MC160" s="40"/>
      <c r="MD160" s="40"/>
      <c r="ME160" s="40"/>
      <c r="MF160" s="40"/>
      <c r="MG160" s="40"/>
      <c r="MH160" s="40"/>
      <c r="MI160" s="40"/>
      <c r="MJ160" s="40"/>
      <c r="MK160" s="40"/>
      <c r="ML160" s="40"/>
      <c r="MM160" s="40"/>
      <c r="MN160" s="40"/>
      <c r="MO160" s="40"/>
      <c r="MP160" s="40"/>
      <c r="MQ160" s="40"/>
      <c r="MR160" s="40"/>
      <c r="MS160" s="40"/>
      <c r="MT160" s="40"/>
      <c r="MU160" s="40"/>
      <c r="MV160" s="40"/>
      <c r="MW160" s="40"/>
      <c r="MX160" s="40"/>
      <c r="MY160" s="40"/>
      <c r="MZ160" s="40"/>
      <c r="NA160" s="40"/>
      <c r="NB160" s="40"/>
      <c r="NC160" s="40"/>
      <c r="ND160" s="40"/>
      <c r="NE160" s="40"/>
      <c r="NF160" s="40"/>
      <c r="NG160" s="40"/>
      <c r="NH160" s="40"/>
      <c r="NI160" s="40"/>
      <c r="NJ160" s="40"/>
      <c r="NK160" s="40"/>
      <c r="NL160" s="40"/>
      <c r="NM160" s="40"/>
      <c r="NN160" s="40"/>
      <c r="NO160" s="40"/>
      <c r="NP160" s="40"/>
      <c r="NQ160" s="40"/>
      <c r="NR160" s="40"/>
      <c r="NS160" s="40"/>
      <c r="NT160" s="40"/>
      <c r="NU160" s="40"/>
      <c r="NV160" s="40"/>
      <c r="NW160" s="40"/>
      <c r="NX160" s="40"/>
      <c r="NY160" s="40"/>
      <c r="NZ160" s="40"/>
      <c r="OA160" s="40"/>
      <c r="OB160" s="40"/>
      <c r="OC160" s="40"/>
      <c r="OD160" s="40"/>
      <c r="OE160" s="40"/>
      <c r="OF160" s="40"/>
      <c r="OG160" s="40"/>
      <c r="OH160" s="40"/>
      <c r="OI160" s="40"/>
      <c r="OJ160" s="40"/>
      <c r="OK160" s="40"/>
      <c r="OL160" s="40"/>
      <c r="OM160" s="40"/>
      <c r="ON160" s="40"/>
      <c r="OO160" s="40"/>
      <c r="OP160" s="40"/>
      <c r="OQ160" s="40"/>
      <c r="OR160" s="40"/>
      <c r="OS160" s="40"/>
      <c r="OT160" s="40"/>
      <c r="OU160" s="40"/>
      <c r="OV160" s="40"/>
      <c r="OW160" s="40"/>
      <c r="OX160" s="40"/>
      <c r="OY160" s="40"/>
      <c r="OZ160" s="40"/>
      <c r="PA160" s="40"/>
      <c r="PB160" s="40"/>
      <c r="PC160" s="40"/>
      <c r="PD160" s="40"/>
      <c r="PE160" s="40"/>
      <c r="PF160" s="40"/>
      <c r="PG160" s="40"/>
      <c r="PH160" s="40"/>
      <c r="PI160" s="40"/>
      <c r="PJ160" s="40"/>
      <c r="PK160" s="40"/>
      <c r="PL160" s="40"/>
      <c r="PM160" s="40"/>
      <c r="PN160" s="40"/>
      <c r="PO160" s="40"/>
      <c r="PP160" s="40"/>
      <c r="PQ160" s="40"/>
      <c r="PR160" s="40"/>
      <c r="PS160" s="40"/>
      <c r="PT160" s="40"/>
      <c r="PU160" s="40"/>
      <c r="PV160" s="40"/>
      <c r="PW160" s="40"/>
      <c r="PX160" s="40"/>
      <c r="PY160" s="40"/>
      <c r="PZ160" s="40"/>
      <c r="QA160" s="40"/>
      <c r="QB160" s="40"/>
      <c r="QC160" s="40"/>
      <c r="QD160" s="40"/>
      <c r="QE160" s="40"/>
      <c r="QF160" s="40"/>
      <c r="QG160" s="40"/>
      <c r="QH160" s="40"/>
      <c r="QI160" s="40"/>
      <c r="QJ160" s="40"/>
      <c r="QK160" s="40"/>
      <c r="QL160" s="40"/>
      <c r="QM160" s="40"/>
      <c r="QN160" s="40"/>
      <c r="QO160" s="40"/>
      <c r="QP160" s="40"/>
      <c r="QQ160" s="40"/>
      <c r="QR160" s="40"/>
      <c r="QS160" s="40"/>
      <c r="QT160" s="40"/>
      <c r="QU160" s="40"/>
      <c r="QV160" s="40"/>
      <c r="QW160" s="40"/>
      <c r="QX160" s="40"/>
      <c r="QY160" s="40"/>
      <c r="QZ160" s="40"/>
      <c r="RA160" s="40"/>
      <c r="RB160" s="40"/>
      <c r="RC160" s="40"/>
      <c r="RD160" s="40"/>
      <c r="RE160" s="40"/>
      <c r="RF160" s="40"/>
      <c r="RG160" s="40"/>
      <c r="RH160" s="40"/>
      <c r="RI160" s="40"/>
      <c r="RJ160" s="40"/>
      <c r="RK160" s="40"/>
      <c r="RL160" s="40"/>
      <c r="RM160" s="40"/>
      <c r="RN160" s="40"/>
      <c r="RO160" s="40"/>
      <c r="RP160" s="40"/>
      <c r="RQ160" s="40"/>
      <c r="RR160" s="40"/>
      <c r="RS160" s="40"/>
      <c r="RT160" s="40"/>
      <c r="RU160" s="40"/>
      <c r="RV160" s="40"/>
      <c r="RW160" s="40"/>
      <c r="RX160" s="40"/>
      <c r="RY160" s="40"/>
      <c r="RZ160" s="40"/>
      <c r="SA160" s="40"/>
      <c r="SB160" s="40"/>
      <c r="SC160" s="40"/>
      <c r="SD160" s="40"/>
      <c r="SE160" s="40"/>
      <c r="SF160" s="40"/>
      <c r="SG160" s="40"/>
      <c r="SH160" s="40"/>
      <c r="SI160" s="40"/>
      <c r="SJ160" s="40"/>
      <c r="SK160" s="40"/>
      <c r="SL160" s="40"/>
      <c r="SM160" s="40"/>
      <c r="SN160" s="40"/>
      <c r="SO160" s="40"/>
      <c r="SP160" s="40"/>
      <c r="SQ160" s="40"/>
      <c r="SR160" s="40"/>
      <c r="SS160" s="40"/>
      <c r="ST160" s="40"/>
      <c r="SU160" s="40"/>
      <c r="SV160" s="40"/>
      <c r="SW160" s="40"/>
      <c r="SX160" s="40"/>
      <c r="SY160" s="40"/>
      <c r="SZ160" s="40"/>
      <c r="TA160" s="40"/>
      <c r="TB160" s="40"/>
      <c r="TC160" s="40"/>
      <c r="TD160" s="40"/>
      <c r="TE160" s="40"/>
      <c r="TF160" s="40"/>
      <c r="TG160" s="40"/>
      <c r="TH160" s="40"/>
      <c r="TI160" s="40"/>
      <c r="TJ160" s="40"/>
      <c r="TK160" s="40"/>
      <c r="TL160" s="40"/>
      <c r="TM160" s="40"/>
      <c r="TN160" s="40"/>
      <c r="TO160" s="40"/>
      <c r="TP160" s="40"/>
      <c r="TQ160" s="40"/>
      <c r="TR160" s="40"/>
      <c r="TS160" s="40"/>
      <c r="TT160" s="40"/>
      <c r="TU160" s="40"/>
      <c r="TV160" s="40"/>
      <c r="TW160" s="40"/>
      <c r="TX160" s="40"/>
      <c r="TY160" s="40"/>
      <c r="TZ160" s="40"/>
      <c r="UA160" s="40"/>
      <c r="UB160" s="40"/>
      <c r="UC160" s="40"/>
      <c r="UD160" s="40"/>
      <c r="UE160" s="40"/>
      <c r="UF160" s="40"/>
      <c r="UG160" s="40"/>
      <c r="UH160" s="40"/>
      <c r="UI160" s="40"/>
      <c r="UJ160" s="40"/>
      <c r="UK160" s="40"/>
      <c r="UL160" s="40"/>
      <c r="UM160" s="40"/>
      <c r="UN160" s="40"/>
      <c r="UO160" s="40"/>
      <c r="UP160" s="40"/>
      <c r="UQ160" s="40"/>
      <c r="UR160" s="40"/>
      <c r="US160" s="40"/>
      <c r="UT160" s="40"/>
      <c r="UU160" s="40"/>
      <c r="UV160" s="40"/>
      <c r="UW160" s="40"/>
      <c r="UX160" s="40"/>
      <c r="UY160" s="40"/>
      <c r="UZ160" s="40"/>
      <c r="VA160" s="40"/>
      <c r="VB160" s="40"/>
      <c r="VC160" s="40"/>
      <c r="VD160" s="40"/>
      <c r="VE160" s="40"/>
      <c r="VF160" s="40"/>
      <c r="VG160" s="40"/>
      <c r="VH160" s="40"/>
      <c r="VI160" s="40"/>
      <c r="VJ160" s="40"/>
      <c r="VK160" s="40"/>
      <c r="VL160" s="40"/>
      <c r="VM160" s="40"/>
      <c r="VN160" s="40"/>
      <c r="VO160" s="40"/>
      <c r="VP160" s="40"/>
      <c r="VQ160" s="40"/>
      <c r="VR160" s="40"/>
      <c r="VS160" s="40"/>
      <c r="VT160" s="40"/>
      <c r="VU160" s="40"/>
      <c r="VV160" s="40"/>
      <c r="VW160" s="40"/>
      <c r="VX160" s="40"/>
      <c r="VY160" s="40"/>
      <c r="VZ160" s="40"/>
      <c r="WA160" s="40"/>
      <c r="WB160" s="40"/>
      <c r="WC160" s="40"/>
      <c r="WD160" s="40"/>
      <c r="WE160" s="40"/>
      <c r="WF160" s="40"/>
      <c r="WG160" s="40"/>
      <c r="WH160" s="40"/>
      <c r="WI160" s="40"/>
      <c r="WJ160" s="40"/>
      <c r="WK160" s="40"/>
      <c r="WL160" s="40"/>
      <c r="WM160" s="40"/>
      <c r="WN160" s="40"/>
      <c r="WO160" s="40"/>
      <c r="WP160" s="40"/>
      <c r="WQ160" s="40"/>
      <c r="WR160" s="40"/>
      <c r="WS160" s="40"/>
      <c r="WT160" s="40"/>
      <c r="WU160" s="40"/>
      <c r="WV160" s="40"/>
      <c r="WW160" s="40"/>
      <c r="WX160" s="40"/>
      <c r="WY160" s="40"/>
      <c r="WZ160" s="40"/>
      <c r="XA160" s="40"/>
      <c r="XB160" s="40"/>
      <c r="XC160" s="40"/>
      <c r="XD160" s="40"/>
      <c r="XE160" s="40"/>
      <c r="XF160" s="40"/>
      <c r="XG160" s="40"/>
      <c r="XH160" s="40"/>
      <c r="XI160" s="40"/>
      <c r="XJ160" s="40"/>
      <c r="XK160" s="40"/>
      <c r="XL160" s="40"/>
      <c r="XM160" s="40"/>
      <c r="XN160" s="40"/>
      <c r="XO160" s="40"/>
      <c r="XP160" s="40"/>
      <c r="XQ160" s="40"/>
      <c r="XR160" s="40"/>
      <c r="XS160" s="40"/>
      <c r="XT160" s="40"/>
      <c r="XU160" s="40"/>
      <c r="XV160" s="40"/>
      <c r="XW160" s="40"/>
      <c r="XX160" s="40"/>
      <c r="XY160" s="40"/>
      <c r="XZ160" s="40"/>
      <c r="YA160" s="40"/>
      <c r="YB160" s="40"/>
      <c r="YC160" s="40"/>
      <c r="YD160" s="40"/>
      <c r="YE160" s="40"/>
      <c r="YF160" s="40"/>
      <c r="YG160" s="40"/>
      <c r="YH160" s="40"/>
      <c r="YI160" s="40"/>
      <c r="YJ160" s="40"/>
      <c r="YK160" s="40"/>
      <c r="YL160" s="40"/>
      <c r="YM160" s="40"/>
      <c r="YN160" s="40"/>
      <c r="YO160" s="40"/>
      <c r="YP160" s="40"/>
      <c r="YQ160" s="40"/>
      <c r="YR160" s="40"/>
      <c r="YS160" s="40"/>
      <c r="YT160" s="40"/>
      <c r="YU160" s="40"/>
      <c r="YV160" s="40"/>
      <c r="YW160" s="40"/>
      <c r="YX160" s="40"/>
      <c r="YY160" s="40"/>
      <c r="YZ160" s="40"/>
      <c r="ZA160" s="40"/>
      <c r="ZB160" s="40"/>
      <c r="ZC160" s="40"/>
      <c r="ZD160" s="40"/>
      <c r="ZE160" s="40"/>
      <c r="ZF160" s="40"/>
      <c r="ZG160" s="40"/>
      <c r="ZH160" s="40"/>
      <c r="ZI160" s="40"/>
      <c r="ZJ160" s="40"/>
      <c r="ZK160" s="40"/>
      <c r="ZL160" s="40"/>
      <c r="ZM160" s="40"/>
      <c r="ZN160" s="40"/>
      <c r="ZO160" s="40"/>
      <c r="ZP160" s="40"/>
      <c r="ZQ160" s="40"/>
      <c r="ZR160" s="40"/>
      <c r="ZS160" s="40"/>
      <c r="ZT160" s="40"/>
      <c r="ZU160" s="40"/>
      <c r="ZV160" s="40"/>
      <c r="ZW160" s="40"/>
      <c r="ZX160" s="40"/>
      <c r="ZY160" s="40"/>
      <c r="ZZ160" s="40"/>
      <c r="AAA160" s="40"/>
      <c r="AAB160" s="40"/>
      <c r="AAC160" s="40"/>
      <c r="AAD160" s="40"/>
      <c r="AAE160" s="40"/>
      <c r="AAF160" s="40"/>
      <c r="AAG160" s="40"/>
      <c r="AAH160" s="40"/>
      <c r="AAI160" s="40"/>
      <c r="AAJ160" s="40"/>
      <c r="AAK160" s="40"/>
      <c r="AAL160" s="40"/>
      <c r="AAM160" s="40"/>
      <c r="AAN160" s="40"/>
      <c r="AAO160" s="40"/>
      <c r="AAP160" s="40"/>
      <c r="AAQ160" s="40"/>
      <c r="AAR160" s="40"/>
      <c r="AAS160" s="40"/>
      <c r="AAT160" s="40"/>
      <c r="AAU160" s="40"/>
      <c r="AAV160" s="40"/>
      <c r="AAW160" s="40"/>
      <c r="AAX160" s="40"/>
      <c r="AAY160" s="40"/>
      <c r="AAZ160" s="40"/>
      <c r="ABA160" s="40"/>
      <c r="ABB160" s="40"/>
      <c r="ABC160" s="40"/>
      <c r="ABD160" s="40"/>
      <c r="ABE160" s="40"/>
      <c r="ABF160" s="40"/>
      <c r="ABG160" s="40"/>
      <c r="ABH160" s="40"/>
      <c r="ABI160" s="40"/>
      <c r="ABJ160" s="40"/>
      <c r="ABK160" s="40"/>
      <c r="ABL160" s="40"/>
      <c r="ABM160" s="40"/>
      <c r="ABN160" s="40"/>
      <c r="ABO160" s="40"/>
      <c r="ABP160" s="40"/>
      <c r="ABQ160" s="40"/>
      <c r="ABR160" s="40"/>
      <c r="ABS160" s="40"/>
      <c r="ABT160" s="40"/>
      <c r="ABU160" s="40"/>
      <c r="ABV160" s="40"/>
      <c r="ABW160" s="40"/>
      <c r="ABX160" s="40"/>
      <c r="ABY160" s="40"/>
      <c r="ABZ160" s="40"/>
      <c r="ACA160" s="40"/>
      <c r="ACB160" s="40"/>
      <c r="ACC160" s="40"/>
      <c r="ACD160" s="40"/>
      <c r="ACE160" s="40"/>
      <c r="ACF160" s="40"/>
      <c r="ACG160" s="40"/>
      <c r="ACH160" s="40"/>
      <c r="ACI160" s="40"/>
      <c r="ACJ160" s="40"/>
      <c r="ACK160" s="40"/>
      <c r="ACL160" s="40"/>
      <c r="ACM160" s="40"/>
      <c r="ACN160" s="40"/>
      <c r="ACO160" s="40"/>
      <c r="ACP160" s="40"/>
      <c r="ACQ160" s="40"/>
      <c r="ACR160" s="40"/>
      <c r="ACS160" s="40"/>
      <c r="ACT160" s="40"/>
      <c r="ACU160" s="40"/>
      <c r="ACV160" s="40"/>
      <c r="ACW160" s="40"/>
      <c r="ACX160" s="40"/>
      <c r="ACY160" s="40"/>
      <c r="ACZ160" s="40"/>
      <c r="ADA160" s="40"/>
      <c r="ADB160" s="40"/>
      <c r="ADC160" s="40"/>
      <c r="ADD160" s="40"/>
      <c r="ADE160" s="40"/>
      <c r="ADF160" s="40"/>
      <c r="ADG160" s="40"/>
      <c r="ADH160" s="40"/>
      <c r="ADI160" s="40"/>
      <c r="ADJ160" s="40"/>
      <c r="ADK160" s="40"/>
      <c r="ADL160" s="40"/>
      <c r="ADM160" s="40"/>
      <c r="ADN160" s="40"/>
      <c r="ADO160" s="40"/>
      <c r="ADP160" s="40"/>
      <c r="ADQ160" s="40"/>
      <c r="ADR160" s="40"/>
      <c r="ADS160" s="40"/>
      <c r="ADT160" s="40"/>
      <c r="ADU160" s="40"/>
      <c r="ADV160" s="40"/>
      <c r="ADW160" s="40"/>
      <c r="ADX160" s="40"/>
      <c r="ADY160" s="40"/>
      <c r="ADZ160" s="40"/>
      <c r="AEA160" s="40"/>
      <c r="AEB160" s="40"/>
      <c r="AEC160" s="40"/>
      <c r="AED160" s="40"/>
      <c r="AEE160" s="40"/>
      <c r="AEF160" s="40"/>
      <c r="AEG160" s="40"/>
      <c r="AEH160" s="40"/>
      <c r="AEI160" s="40"/>
      <c r="AEJ160" s="40"/>
      <c r="AEK160" s="40"/>
      <c r="AEL160" s="40"/>
      <c r="AEM160" s="40"/>
      <c r="AEN160" s="40"/>
      <c r="AEO160" s="40"/>
      <c r="AEP160" s="40"/>
      <c r="AEQ160" s="40"/>
      <c r="AER160" s="40"/>
      <c r="AES160" s="40"/>
      <c r="AET160" s="40"/>
      <c r="AEU160" s="40"/>
      <c r="AEV160" s="40"/>
      <c r="AEW160" s="40"/>
      <c r="AEX160" s="40"/>
      <c r="AEY160" s="40"/>
      <c r="AEZ160" s="40"/>
      <c r="AFA160" s="40"/>
      <c r="AFB160" s="40"/>
      <c r="AFC160" s="40"/>
      <c r="AFD160" s="40"/>
      <c r="AFE160" s="40"/>
      <c r="AFF160" s="40"/>
      <c r="AFG160" s="40"/>
      <c r="AFH160" s="40"/>
      <c r="AFI160" s="40"/>
      <c r="AFJ160" s="40"/>
      <c r="AFK160" s="40"/>
      <c r="AFL160" s="40"/>
      <c r="AFM160" s="40"/>
      <c r="AFN160" s="40"/>
      <c r="AFO160" s="40"/>
      <c r="AFP160" s="40"/>
      <c r="AFQ160" s="40"/>
      <c r="AFR160" s="40"/>
      <c r="AFS160" s="40"/>
      <c r="AFT160" s="40"/>
      <c r="AFU160" s="40"/>
      <c r="AFV160" s="40"/>
      <c r="AFW160" s="40"/>
      <c r="AFX160" s="40"/>
      <c r="AFY160" s="40"/>
      <c r="AFZ160" s="40"/>
      <c r="AGA160" s="40"/>
      <c r="AGB160" s="40"/>
      <c r="AGC160" s="40"/>
      <c r="AGD160" s="40"/>
      <c r="AGE160" s="40"/>
      <c r="AGF160" s="40"/>
      <c r="AGG160" s="40"/>
      <c r="AGH160" s="40"/>
      <c r="AGI160" s="40"/>
      <c r="AGJ160" s="40"/>
      <c r="AGK160" s="40"/>
      <c r="AGL160" s="40"/>
      <c r="AGM160" s="40"/>
      <c r="AGN160" s="40"/>
      <c r="AGO160" s="40"/>
      <c r="AGP160" s="40"/>
      <c r="AGQ160" s="40"/>
      <c r="AGR160" s="40"/>
      <c r="AGS160" s="40"/>
      <c r="AGT160" s="40"/>
      <c r="AGU160" s="40"/>
      <c r="AGV160" s="40"/>
      <c r="AGW160" s="40"/>
      <c r="AGX160" s="40"/>
      <c r="AGY160" s="40"/>
      <c r="AGZ160" s="40"/>
      <c r="AHA160" s="40"/>
      <c r="AHB160" s="40"/>
      <c r="AHC160" s="40"/>
      <c r="AHD160" s="40"/>
      <c r="AHE160" s="40"/>
      <c r="AHF160" s="40"/>
      <c r="AHG160" s="40"/>
      <c r="AHH160" s="40"/>
      <c r="AHI160" s="40"/>
      <c r="AHJ160" s="40"/>
      <c r="AHK160" s="40"/>
      <c r="AHL160" s="40"/>
      <c r="AHM160" s="40"/>
      <c r="AHN160" s="40"/>
      <c r="AHO160" s="40"/>
      <c r="AHP160" s="40"/>
      <c r="AHQ160" s="40"/>
      <c r="AHR160" s="40"/>
      <c r="AHS160" s="40"/>
      <c r="AHT160" s="40"/>
      <c r="AHU160" s="40"/>
      <c r="AHV160" s="40"/>
      <c r="AHW160" s="40"/>
      <c r="AHX160" s="40"/>
      <c r="AHY160" s="40"/>
      <c r="AHZ160" s="40"/>
      <c r="AIA160" s="40"/>
      <c r="AIB160" s="40"/>
      <c r="AIC160" s="40"/>
      <c r="AID160" s="40"/>
      <c r="AIE160" s="40"/>
      <c r="AIF160" s="40"/>
      <c r="AIG160" s="40"/>
      <c r="AIH160" s="40"/>
      <c r="AII160" s="40"/>
      <c r="AIJ160" s="40"/>
      <c r="AIK160" s="40"/>
      <c r="AIL160" s="40"/>
      <c r="AIM160" s="40"/>
      <c r="AIN160" s="40"/>
      <c r="AIO160" s="40"/>
      <c r="AIP160" s="40"/>
      <c r="AIQ160" s="40"/>
      <c r="AIR160" s="40"/>
      <c r="AIS160" s="40"/>
      <c r="AIT160" s="40"/>
      <c r="AIU160" s="40"/>
      <c r="AIV160" s="40"/>
      <c r="AIW160" s="40"/>
      <c r="AIX160" s="40"/>
      <c r="AIY160" s="40"/>
      <c r="AIZ160" s="40"/>
      <c r="AJA160" s="40"/>
      <c r="AJB160" s="40"/>
      <c r="AJC160" s="40"/>
      <c r="AJD160" s="40"/>
      <c r="AJE160" s="40"/>
      <c r="AJF160" s="40"/>
      <c r="AJG160" s="40"/>
      <c r="AJH160" s="40"/>
      <c r="AJI160" s="40"/>
      <c r="AJJ160" s="40"/>
      <c r="AJK160" s="40"/>
      <c r="AJL160" s="40"/>
      <c r="AJM160" s="40"/>
      <c r="AJN160" s="40"/>
      <c r="AJO160" s="40"/>
      <c r="AJP160" s="40"/>
      <c r="AJQ160" s="40"/>
      <c r="AJR160" s="40"/>
      <c r="AJS160" s="40"/>
      <c r="AJT160" s="40"/>
      <c r="AJU160" s="40"/>
      <c r="AJV160" s="40"/>
      <c r="AJW160" s="40"/>
      <c r="AJX160" s="40"/>
      <c r="AJY160" s="40"/>
      <c r="AJZ160" s="40"/>
      <c r="AKA160" s="40"/>
      <c r="AKB160" s="40"/>
      <c r="AKC160" s="40"/>
      <c r="AKD160" s="40"/>
      <c r="AKE160" s="40"/>
      <c r="AKF160" s="40"/>
      <c r="AKG160" s="40"/>
      <c r="AKH160" s="40"/>
      <c r="AKI160" s="40"/>
      <c r="AKJ160" s="40"/>
      <c r="AKK160" s="40"/>
      <c r="AKL160" s="40"/>
      <c r="AKM160" s="40"/>
      <c r="AKN160" s="40"/>
      <c r="AKO160" s="40"/>
      <c r="AKP160" s="40"/>
      <c r="AKQ160" s="40"/>
      <c r="AKR160" s="40"/>
      <c r="AKS160" s="40"/>
      <c r="AKT160" s="40"/>
      <c r="AKU160" s="40"/>
      <c r="AKV160" s="40"/>
      <c r="AKW160" s="40"/>
      <c r="AKX160" s="40"/>
      <c r="AKY160" s="40"/>
      <c r="AKZ160" s="40"/>
      <c r="ALA160" s="40"/>
      <c r="ALB160" s="40"/>
      <c r="ALC160" s="40"/>
      <c r="ALD160" s="40"/>
      <c r="ALE160" s="40"/>
      <c r="ALF160" s="40"/>
      <c r="ALG160" s="40"/>
      <c r="ALH160" s="40"/>
      <c r="ALI160" s="40"/>
      <c r="ALJ160" s="40"/>
      <c r="ALK160" s="40"/>
      <c r="ALL160" s="40"/>
      <c r="ALM160" s="40"/>
      <c r="ALN160" s="40"/>
      <c r="ALO160" s="40"/>
      <c r="ALP160" s="40"/>
      <c r="ALQ160" s="40"/>
      <c r="ALR160" s="40"/>
      <c r="ALS160" s="40"/>
      <c r="ALT160" s="40"/>
      <c r="ALU160" s="40"/>
    </row>
    <row r="161" spans="1:1009" s="41" customFormat="1" ht="19.5" thickBot="1" x14ac:dyDescent="0.35">
      <c r="A161" s="10" t="s">
        <v>186</v>
      </c>
      <c r="B161" s="11" t="s">
        <v>178</v>
      </c>
      <c r="C161" s="12">
        <v>10</v>
      </c>
      <c r="D161" s="13">
        <v>2.9</v>
      </c>
      <c r="E161" s="14">
        <v>1.8</v>
      </c>
      <c r="F161" s="46" t="s">
        <v>24</v>
      </c>
      <c r="G161" s="15">
        <v>1</v>
      </c>
      <c r="H161" s="16">
        <f t="shared" si="29"/>
        <v>1.9</v>
      </c>
      <c r="I161" s="19">
        <f t="shared" si="23"/>
        <v>-30.482500000000009</v>
      </c>
      <c r="J161" s="39"/>
      <c r="K161" s="50">
        <f t="shared" si="26"/>
        <v>-30.482500000000009</v>
      </c>
      <c r="L161" s="60">
        <f t="shared" si="22"/>
        <v>-28.302500000000013</v>
      </c>
      <c r="M161" s="60"/>
      <c r="N161" s="121">
        <f t="shared" si="24"/>
        <v>2.9</v>
      </c>
      <c r="O161" s="9">
        <f t="shared" si="25"/>
        <v>-1</v>
      </c>
      <c r="P161" s="9">
        <f t="shared" si="27"/>
        <v>1.9</v>
      </c>
      <c r="Q161" s="122">
        <f t="shared" si="28"/>
        <v>1.9</v>
      </c>
      <c r="R161" s="8"/>
      <c r="S161" s="9"/>
      <c r="T161" s="9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  <c r="JY161" s="40"/>
      <c r="JZ161" s="40"/>
      <c r="KA161" s="40"/>
      <c r="KB161" s="40"/>
      <c r="KC161" s="40"/>
      <c r="KD161" s="40"/>
      <c r="KE161" s="40"/>
      <c r="KF161" s="40"/>
      <c r="KG161" s="40"/>
      <c r="KH161" s="40"/>
      <c r="KI161" s="40"/>
      <c r="KJ161" s="40"/>
      <c r="KK161" s="40"/>
      <c r="KL161" s="40"/>
      <c r="KM161" s="40"/>
      <c r="KN161" s="40"/>
      <c r="KO161" s="40"/>
      <c r="KP161" s="40"/>
      <c r="KQ161" s="40"/>
      <c r="KR161" s="40"/>
      <c r="KS161" s="40"/>
      <c r="KT161" s="40"/>
      <c r="KU161" s="40"/>
      <c r="KV161" s="40"/>
      <c r="KW161" s="40"/>
      <c r="KX161" s="40"/>
      <c r="KY161" s="40"/>
      <c r="KZ161" s="40"/>
      <c r="LA161" s="40"/>
      <c r="LB161" s="40"/>
      <c r="LC161" s="40"/>
      <c r="LD161" s="40"/>
      <c r="LE161" s="40"/>
      <c r="LF161" s="40"/>
      <c r="LG161" s="40"/>
      <c r="LH161" s="40"/>
      <c r="LI161" s="40"/>
      <c r="LJ161" s="40"/>
      <c r="LK161" s="40"/>
      <c r="LL161" s="40"/>
      <c r="LM161" s="40"/>
      <c r="LN161" s="40"/>
      <c r="LO161" s="40"/>
      <c r="LP161" s="40"/>
      <c r="LQ161" s="40"/>
      <c r="LR161" s="40"/>
      <c r="LS161" s="40"/>
      <c r="LT161" s="40"/>
      <c r="LU161" s="40"/>
      <c r="LV161" s="40"/>
      <c r="LW161" s="40"/>
      <c r="LX161" s="40"/>
      <c r="LY161" s="40"/>
      <c r="LZ161" s="40"/>
      <c r="MA161" s="40"/>
      <c r="MB161" s="40"/>
      <c r="MC161" s="40"/>
      <c r="MD161" s="40"/>
      <c r="ME161" s="40"/>
      <c r="MF161" s="40"/>
      <c r="MG161" s="40"/>
      <c r="MH161" s="40"/>
      <c r="MI161" s="40"/>
      <c r="MJ161" s="40"/>
      <c r="MK161" s="40"/>
      <c r="ML161" s="40"/>
      <c r="MM161" s="40"/>
      <c r="MN161" s="40"/>
      <c r="MO161" s="40"/>
      <c r="MP161" s="40"/>
      <c r="MQ161" s="40"/>
      <c r="MR161" s="40"/>
      <c r="MS161" s="40"/>
      <c r="MT161" s="40"/>
      <c r="MU161" s="40"/>
      <c r="MV161" s="40"/>
      <c r="MW161" s="40"/>
      <c r="MX161" s="40"/>
      <c r="MY161" s="40"/>
      <c r="MZ161" s="40"/>
      <c r="NA161" s="40"/>
      <c r="NB161" s="40"/>
      <c r="NC161" s="40"/>
      <c r="ND161" s="40"/>
      <c r="NE161" s="40"/>
      <c r="NF161" s="40"/>
      <c r="NG161" s="40"/>
      <c r="NH161" s="40"/>
      <c r="NI161" s="40"/>
      <c r="NJ161" s="40"/>
      <c r="NK161" s="40"/>
      <c r="NL161" s="40"/>
      <c r="NM161" s="40"/>
      <c r="NN161" s="40"/>
      <c r="NO161" s="40"/>
      <c r="NP161" s="40"/>
      <c r="NQ161" s="40"/>
      <c r="NR161" s="40"/>
      <c r="NS161" s="40"/>
      <c r="NT161" s="40"/>
      <c r="NU161" s="40"/>
      <c r="NV161" s="40"/>
      <c r="NW161" s="40"/>
      <c r="NX161" s="40"/>
      <c r="NY161" s="40"/>
      <c r="NZ161" s="40"/>
      <c r="OA161" s="40"/>
      <c r="OB161" s="40"/>
      <c r="OC161" s="40"/>
      <c r="OD161" s="40"/>
      <c r="OE161" s="40"/>
      <c r="OF161" s="40"/>
      <c r="OG161" s="40"/>
      <c r="OH161" s="40"/>
      <c r="OI161" s="40"/>
      <c r="OJ161" s="40"/>
      <c r="OK161" s="40"/>
      <c r="OL161" s="40"/>
      <c r="OM161" s="40"/>
      <c r="ON161" s="40"/>
      <c r="OO161" s="40"/>
      <c r="OP161" s="40"/>
      <c r="OQ161" s="40"/>
      <c r="OR161" s="40"/>
      <c r="OS161" s="40"/>
      <c r="OT161" s="40"/>
      <c r="OU161" s="40"/>
      <c r="OV161" s="40"/>
      <c r="OW161" s="40"/>
      <c r="OX161" s="40"/>
      <c r="OY161" s="40"/>
      <c r="OZ161" s="40"/>
      <c r="PA161" s="40"/>
      <c r="PB161" s="40"/>
      <c r="PC161" s="40"/>
      <c r="PD161" s="40"/>
      <c r="PE161" s="40"/>
      <c r="PF161" s="40"/>
      <c r="PG161" s="40"/>
      <c r="PH161" s="40"/>
      <c r="PI161" s="40"/>
      <c r="PJ161" s="40"/>
      <c r="PK161" s="40"/>
      <c r="PL161" s="40"/>
      <c r="PM161" s="40"/>
      <c r="PN161" s="40"/>
      <c r="PO161" s="40"/>
      <c r="PP161" s="40"/>
      <c r="PQ161" s="40"/>
      <c r="PR161" s="40"/>
      <c r="PS161" s="40"/>
      <c r="PT161" s="40"/>
      <c r="PU161" s="40"/>
      <c r="PV161" s="40"/>
      <c r="PW161" s="40"/>
      <c r="PX161" s="40"/>
      <c r="PY161" s="40"/>
      <c r="PZ161" s="40"/>
      <c r="QA161" s="40"/>
      <c r="QB161" s="40"/>
      <c r="QC161" s="40"/>
      <c r="QD161" s="40"/>
      <c r="QE161" s="40"/>
      <c r="QF161" s="40"/>
      <c r="QG161" s="40"/>
      <c r="QH161" s="40"/>
      <c r="QI161" s="40"/>
      <c r="QJ161" s="40"/>
      <c r="QK161" s="40"/>
      <c r="QL161" s="40"/>
      <c r="QM161" s="40"/>
      <c r="QN161" s="40"/>
      <c r="QO161" s="40"/>
      <c r="QP161" s="40"/>
      <c r="QQ161" s="40"/>
      <c r="QR161" s="40"/>
      <c r="QS161" s="40"/>
      <c r="QT161" s="40"/>
      <c r="QU161" s="40"/>
      <c r="QV161" s="40"/>
      <c r="QW161" s="40"/>
      <c r="QX161" s="40"/>
      <c r="QY161" s="40"/>
      <c r="QZ161" s="40"/>
      <c r="RA161" s="40"/>
      <c r="RB161" s="40"/>
      <c r="RC161" s="40"/>
      <c r="RD161" s="40"/>
      <c r="RE161" s="40"/>
      <c r="RF161" s="40"/>
      <c r="RG161" s="40"/>
      <c r="RH161" s="40"/>
      <c r="RI161" s="40"/>
      <c r="RJ161" s="40"/>
      <c r="RK161" s="40"/>
      <c r="RL161" s="40"/>
      <c r="RM161" s="40"/>
      <c r="RN161" s="40"/>
      <c r="RO161" s="40"/>
      <c r="RP161" s="40"/>
      <c r="RQ161" s="40"/>
      <c r="RR161" s="40"/>
      <c r="RS161" s="40"/>
      <c r="RT161" s="40"/>
      <c r="RU161" s="40"/>
      <c r="RV161" s="40"/>
      <c r="RW161" s="40"/>
      <c r="RX161" s="40"/>
      <c r="RY161" s="40"/>
      <c r="RZ161" s="40"/>
      <c r="SA161" s="40"/>
      <c r="SB161" s="40"/>
      <c r="SC161" s="40"/>
      <c r="SD161" s="40"/>
      <c r="SE161" s="40"/>
      <c r="SF161" s="40"/>
      <c r="SG161" s="40"/>
      <c r="SH161" s="40"/>
      <c r="SI161" s="40"/>
      <c r="SJ161" s="40"/>
      <c r="SK161" s="40"/>
      <c r="SL161" s="40"/>
      <c r="SM161" s="40"/>
      <c r="SN161" s="40"/>
      <c r="SO161" s="40"/>
      <c r="SP161" s="40"/>
      <c r="SQ161" s="40"/>
      <c r="SR161" s="40"/>
      <c r="SS161" s="40"/>
      <c r="ST161" s="40"/>
      <c r="SU161" s="40"/>
      <c r="SV161" s="40"/>
      <c r="SW161" s="40"/>
      <c r="SX161" s="40"/>
      <c r="SY161" s="40"/>
      <c r="SZ161" s="40"/>
      <c r="TA161" s="40"/>
      <c r="TB161" s="40"/>
      <c r="TC161" s="40"/>
      <c r="TD161" s="40"/>
      <c r="TE161" s="40"/>
      <c r="TF161" s="40"/>
      <c r="TG161" s="40"/>
      <c r="TH161" s="40"/>
      <c r="TI161" s="40"/>
      <c r="TJ161" s="40"/>
      <c r="TK161" s="40"/>
      <c r="TL161" s="40"/>
      <c r="TM161" s="40"/>
      <c r="TN161" s="40"/>
      <c r="TO161" s="40"/>
      <c r="TP161" s="40"/>
      <c r="TQ161" s="40"/>
      <c r="TR161" s="40"/>
      <c r="TS161" s="40"/>
      <c r="TT161" s="40"/>
      <c r="TU161" s="40"/>
      <c r="TV161" s="40"/>
      <c r="TW161" s="40"/>
      <c r="TX161" s="40"/>
      <c r="TY161" s="40"/>
      <c r="TZ161" s="40"/>
      <c r="UA161" s="40"/>
      <c r="UB161" s="40"/>
      <c r="UC161" s="40"/>
      <c r="UD161" s="40"/>
      <c r="UE161" s="40"/>
      <c r="UF161" s="40"/>
      <c r="UG161" s="40"/>
      <c r="UH161" s="40"/>
      <c r="UI161" s="40"/>
      <c r="UJ161" s="40"/>
      <c r="UK161" s="40"/>
      <c r="UL161" s="40"/>
      <c r="UM161" s="40"/>
      <c r="UN161" s="40"/>
      <c r="UO161" s="40"/>
      <c r="UP161" s="40"/>
      <c r="UQ161" s="40"/>
      <c r="UR161" s="40"/>
      <c r="US161" s="40"/>
      <c r="UT161" s="40"/>
      <c r="UU161" s="40"/>
      <c r="UV161" s="40"/>
      <c r="UW161" s="40"/>
      <c r="UX161" s="40"/>
      <c r="UY161" s="40"/>
      <c r="UZ161" s="40"/>
      <c r="VA161" s="40"/>
      <c r="VB161" s="40"/>
      <c r="VC161" s="40"/>
      <c r="VD161" s="40"/>
      <c r="VE161" s="40"/>
      <c r="VF161" s="40"/>
      <c r="VG161" s="40"/>
      <c r="VH161" s="40"/>
      <c r="VI161" s="40"/>
      <c r="VJ161" s="40"/>
      <c r="VK161" s="40"/>
      <c r="VL161" s="40"/>
      <c r="VM161" s="40"/>
      <c r="VN161" s="40"/>
      <c r="VO161" s="40"/>
      <c r="VP161" s="40"/>
      <c r="VQ161" s="40"/>
      <c r="VR161" s="40"/>
      <c r="VS161" s="40"/>
      <c r="VT161" s="40"/>
      <c r="VU161" s="40"/>
      <c r="VV161" s="40"/>
      <c r="VW161" s="40"/>
      <c r="VX161" s="40"/>
      <c r="VY161" s="40"/>
      <c r="VZ161" s="40"/>
      <c r="WA161" s="40"/>
      <c r="WB161" s="40"/>
      <c r="WC161" s="40"/>
      <c r="WD161" s="40"/>
      <c r="WE161" s="40"/>
      <c r="WF161" s="40"/>
      <c r="WG161" s="40"/>
      <c r="WH161" s="40"/>
      <c r="WI161" s="40"/>
      <c r="WJ161" s="40"/>
      <c r="WK161" s="40"/>
      <c r="WL161" s="40"/>
      <c r="WM161" s="40"/>
      <c r="WN161" s="40"/>
      <c r="WO161" s="40"/>
      <c r="WP161" s="40"/>
      <c r="WQ161" s="40"/>
      <c r="WR161" s="40"/>
      <c r="WS161" s="40"/>
      <c r="WT161" s="40"/>
      <c r="WU161" s="40"/>
      <c r="WV161" s="40"/>
      <c r="WW161" s="40"/>
      <c r="WX161" s="40"/>
      <c r="WY161" s="40"/>
      <c r="WZ161" s="40"/>
      <c r="XA161" s="40"/>
      <c r="XB161" s="40"/>
      <c r="XC161" s="40"/>
      <c r="XD161" s="40"/>
      <c r="XE161" s="40"/>
      <c r="XF161" s="40"/>
      <c r="XG161" s="40"/>
      <c r="XH161" s="40"/>
      <c r="XI161" s="40"/>
      <c r="XJ161" s="40"/>
      <c r="XK161" s="40"/>
      <c r="XL161" s="40"/>
      <c r="XM161" s="40"/>
      <c r="XN161" s="40"/>
      <c r="XO161" s="40"/>
      <c r="XP161" s="40"/>
      <c r="XQ161" s="40"/>
      <c r="XR161" s="40"/>
      <c r="XS161" s="40"/>
      <c r="XT161" s="40"/>
      <c r="XU161" s="40"/>
      <c r="XV161" s="40"/>
      <c r="XW161" s="40"/>
      <c r="XX161" s="40"/>
      <c r="XY161" s="40"/>
      <c r="XZ161" s="40"/>
      <c r="YA161" s="40"/>
      <c r="YB161" s="40"/>
      <c r="YC161" s="40"/>
      <c r="YD161" s="40"/>
      <c r="YE161" s="40"/>
      <c r="YF161" s="40"/>
      <c r="YG161" s="40"/>
      <c r="YH161" s="40"/>
      <c r="YI161" s="40"/>
      <c r="YJ161" s="40"/>
      <c r="YK161" s="40"/>
      <c r="YL161" s="40"/>
      <c r="YM161" s="40"/>
      <c r="YN161" s="40"/>
      <c r="YO161" s="40"/>
      <c r="YP161" s="40"/>
      <c r="YQ161" s="40"/>
      <c r="YR161" s="40"/>
      <c r="YS161" s="40"/>
      <c r="YT161" s="40"/>
      <c r="YU161" s="40"/>
      <c r="YV161" s="40"/>
      <c r="YW161" s="40"/>
      <c r="YX161" s="40"/>
      <c r="YY161" s="40"/>
      <c r="YZ161" s="40"/>
      <c r="ZA161" s="40"/>
      <c r="ZB161" s="40"/>
      <c r="ZC161" s="40"/>
      <c r="ZD161" s="40"/>
      <c r="ZE161" s="40"/>
      <c r="ZF161" s="40"/>
      <c r="ZG161" s="40"/>
      <c r="ZH161" s="40"/>
      <c r="ZI161" s="40"/>
      <c r="ZJ161" s="40"/>
      <c r="ZK161" s="40"/>
      <c r="ZL161" s="40"/>
      <c r="ZM161" s="40"/>
      <c r="ZN161" s="40"/>
      <c r="ZO161" s="40"/>
      <c r="ZP161" s="40"/>
      <c r="ZQ161" s="40"/>
      <c r="ZR161" s="40"/>
      <c r="ZS161" s="40"/>
      <c r="ZT161" s="40"/>
      <c r="ZU161" s="40"/>
      <c r="ZV161" s="40"/>
      <c r="ZW161" s="40"/>
      <c r="ZX161" s="40"/>
      <c r="ZY161" s="40"/>
      <c r="ZZ161" s="40"/>
      <c r="AAA161" s="40"/>
      <c r="AAB161" s="40"/>
      <c r="AAC161" s="40"/>
      <c r="AAD161" s="40"/>
      <c r="AAE161" s="40"/>
      <c r="AAF161" s="40"/>
      <c r="AAG161" s="40"/>
      <c r="AAH161" s="40"/>
      <c r="AAI161" s="40"/>
      <c r="AAJ161" s="40"/>
      <c r="AAK161" s="40"/>
      <c r="AAL161" s="40"/>
      <c r="AAM161" s="40"/>
      <c r="AAN161" s="40"/>
      <c r="AAO161" s="40"/>
      <c r="AAP161" s="40"/>
      <c r="AAQ161" s="40"/>
      <c r="AAR161" s="40"/>
      <c r="AAS161" s="40"/>
      <c r="AAT161" s="40"/>
      <c r="AAU161" s="40"/>
      <c r="AAV161" s="40"/>
      <c r="AAW161" s="40"/>
      <c r="AAX161" s="40"/>
      <c r="AAY161" s="40"/>
      <c r="AAZ161" s="40"/>
      <c r="ABA161" s="40"/>
      <c r="ABB161" s="40"/>
      <c r="ABC161" s="40"/>
      <c r="ABD161" s="40"/>
      <c r="ABE161" s="40"/>
      <c r="ABF161" s="40"/>
      <c r="ABG161" s="40"/>
      <c r="ABH161" s="40"/>
      <c r="ABI161" s="40"/>
      <c r="ABJ161" s="40"/>
      <c r="ABK161" s="40"/>
      <c r="ABL161" s="40"/>
      <c r="ABM161" s="40"/>
      <c r="ABN161" s="40"/>
      <c r="ABO161" s="40"/>
      <c r="ABP161" s="40"/>
      <c r="ABQ161" s="40"/>
      <c r="ABR161" s="40"/>
      <c r="ABS161" s="40"/>
      <c r="ABT161" s="40"/>
      <c r="ABU161" s="40"/>
      <c r="ABV161" s="40"/>
      <c r="ABW161" s="40"/>
      <c r="ABX161" s="40"/>
      <c r="ABY161" s="40"/>
      <c r="ABZ161" s="40"/>
      <c r="ACA161" s="40"/>
      <c r="ACB161" s="40"/>
      <c r="ACC161" s="40"/>
      <c r="ACD161" s="40"/>
      <c r="ACE161" s="40"/>
      <c r="ACF161" s="40"/>
      <c r="ACG161" s="40"/>
      <c r="ACH161" s="40"/>
      <c r="ACI161" s="40"/>
      <c r="ACJ161" s="40"/>
      <c r="ACK161" s="40"/>
      <c r="ACL161" s="40"/>
      <c r="ACM161" s="40"/>
      <c r="ACN161" s="40"/>
      <c r="ACO161" s="40"/>
      <c r="ACP161" s="40"/>
      <c r="ACQ161" s="40"/>
      <c r="ACR161" s="40"/>
      <c r="ACS161" s="40"/>
      <c r="ACT161" s="40"/>
      <c r="ACU161" s="40"/>
      <c r="ACV161" s="40"/>
      <c r="ACW161" s="40"/>
      <c r="ACX161" s="40"/>
      <c r="ACY161" s="40"/>
      <c r="ACZ161" s="40"/>
      <c r="ADA161" s="40"/>
      <c r="ADB161" s="40"/>
      <c r="ADC161" s="40"/>
      <c r="ADD161" s="40"/>
      <c r="ADE161" s="40"/>
      <c r="ADF161" s="40"/>
      <c r="ADG161" s="40"/>
      <c r="ADH161" s="40"/>
      <c r="ADI161" s="40"/>
      <c r="ADJ161" s="40"/>
      <c r="ADK161" s="40"/>
      <c r="ADL161" s="40"/>
      <c r="ADM161" s="40"/>
      <c r="ADN161" s="40"/>
      <c r="ADO161" s="40"/>
      <c r="ADP161" s="40"/>
      <c r="ADQ161" s="40"/>
      <c r="ADR161" s="40"/>
      <c r="ADS161" s="40"/>
      <c r="ADT161" s="40"/>
      <c r="ADU161" s="40"/>
      <c r="ADV161" s="40"/>
      <c r="ADW161" s="40"/>
      <c r="ADX161" s="40"/>
      <c r="ADY161" s="40"/>
      <c r="ADZ161" s="40"/>
      <c r="AEA161" s="40"/>
      <c r="AEB161" s="40"/>
      <c r="AEC161" s="40"/>
      <c r="AED161" s="40"/>
      <c r="AEE161" s="40"/>
      <c r="AEF161" s="40"/>
      <c r="AEG161" s="40"/>
      <c r="AEH161" s="40"/>
      <c r="AEI161" s="40"/>
      <c r="AEJ161" s="40"/>
      <c r="AEK161" s="40"/>
      <c r="AEL161" s="40"/>
      <c r="AEM161" s="40"/>
      <c r="AEN161" s="40"/>
      <c r="AEO161" s="40"/>
      <c r="AEP161" s="40"/>
      <c r="AEQ161" s="40"/>
      <c r="AER161" s="40"/>
      <c r="AES161" s="40"/>
      <c r="AET161" s="40"/>
      <c r="AEU161" s="40"/>
      <c r="AEV161" s="40"/>
      <c r="AEW161" s="40"/>
      <c r="AEX161" s="40"/>
      <c r="AEY161" s="40"/>
      <c r="AEZ161" s="40"/>
      <c r="AFA161" s="40"/>
      <c r="AFB161" s="40"/>
      <c r="AFC161" s="40"/>
      <c r="AFD161" s="40"/>
      <c r="AFE161" s="40"/>
      <c r="AFF161" s="40"/>
      <c r="AFG161" s="40"/>
      <c r="AFH161" s="40"/>
      <c r="AFI161" s="40"/>
      <c r="AFJ161" s="40"/>
      <c r="AFK161" s="40"/>
      <c r="AFL161" s="40"/>
      <c r="AFM161" s="40"/>
      <c r="AFN161" s="40"/>
      <c r="AFO161" s="40"/>
      <c r="AFP161" s="40"/>
      <c r="AFQ161" s="40"/>
      <c r="AFR161" s="40"/>
      <c r="AFS161" s="40"/>
      <c r="AFT161" s="40"/>
      <c r="AFU161" s="40"/>
      <c r="AFV161" s="40"/>
      <c r="AFW161" s="40"/>
      <c r="AFX161" s="40"/>
      <c r="AFY161" s="40"/>
      <c r="AFZ161" s="40"/>
      <c r="AGA161" s="40"/>
      <c r="AGB161" s="40"/>
      <c r="AGC161" s="40"/>
      <c r="AGD161" s="40"/>
      <c r="AGE161" s="40"/>
      <c r="AGF161" s="40"/>
      <c r="AGG161" s="40"/>
      <c r="AGH161" s="40"/>
      <c r="AGI161" s="40"/>
      <c r="AGJ161" s="40"/>
      <c r="AGK161" s="40"/>
      <c r="AGL161" s="40"/>
      <c r="AGM161" s="40"/>
      <c r="AGN161" s="40"/>
      <c r="AGO161" s="40"/>
      <c r="AGP161" s="40"/>
      <c r="AGQ161" s="40"/>
      <c r="AGR161" s="40"/>
      <c r="AGS161" s="40"/>
      <c r="AGT161" s="40"/>
      <c r="AGU161" s="40"/>
      <c r="AGV161" s="40"/>
      <c r="AGW161" s="40"/>
      <c r="AGX161" s="40"/>
      <c r="AGY161" s="40"/>
      <c r="AGZ161" s="40"/>
      <c r="AHA161" s="40"/>
      <c r="AHB161" s="40"/>
      <c r="AHC161" s="40"/>
      <c r="AHD161" s="40"/>
      <c r="AHE161" s="40"/>
      <c r="AHF161" s="40"/>
      <c r="AHG161" s="40"/>
      <c r="AHH161" s="40"/>
      <c r="AHI161" s="40"/>
      <c r="AHJ161" s="40"/>
      <c r="AHK161" s="40"/>
      <c r="AHL161" s="40"/>
      <c r="AHM161" s="40"/>
      <c r="AHN161" s="40"/>
      <c r="AHO161" s="40"/>
      <c r="AHP161" s="40"/>
      <c r="AHQ161" s="40"/>
      <c r="AHR161" s="40"/>
      <c r="AHS161" s="40"/>
      <c r="AHT161" s="40"/>
      <c r="AHU161" s="40"/>
      <c r="AHV161" s="40"/>
      <c r="AHW161" s="40"/>
      <c r="AHX161" s="40"/>
      <c r="AHY161" s="40"/>
      <c r="AHZ161" s="40"/>
      <c r="AIA161" s="40"/>
      <c r="AIB161" s="40"/>
      <c r="AIC161" s="40"/>
      <c r="AID161" s="40"/>
      <c r="AIE161" s="40"/>
      <c r="AIF161" s="40"/>
      <c r="AIG161" s="40"/>
      <c r="AIH161" s="40"/>
      <c r="AII161" s="40"/>
      <c r="AIJ161" s="40"/>
      <c r="AIK161" s="40"/>
      <c r="AIL161" s="40"/>
      <c r="AIM161" s="40"/>
      <c r="AIN161" s="40"/>
      <c r="AIO161" s="40"/>
      <c r="AIP161" s="40"/>
      <c r="AIQ161" s="40"/>
      <c r="AIR161" s="40"/>
      <c r="AIS161" s="40"/>
      <c r="AIT161" s="40"/>
      <c r="AIU161" s="40"/>
      <c r="AIV161" s="40"/>
      <c r="AIW161" s="40"/>
      <c r="AIX161" s="40"/>
      <c r="AIY161" s="40"/>
      <c r="AIZ161" s="40"/>
      <c r="AJA161" s="40"/>
      <c r="AJB161" s="40"/>
      <c r="AJC161" s="40"/>
      <c r="AJD161" s="40"/>
      <c r="AJE161" s="40"/>
      <c r="AJF161" s="40"/>
      <c r="AJG161" s="40"/>
      <c r="AJH161" s="40"/>
      <c r="AJI161" s="40"/>
      <c r="AJJ161" s="40"/>
      <c r="AJK161" s="40"/>
      <c r="AJL161" s="40"/>
      <c r="AJM161" s="40"/>
      <c r="AJN161" s="40"/>
      <c r="AJO161" s="40"/>
      <c r="AJP161" s="40"/>
      <c r="AJQ161" s="40"/>
      <c r="AJR161" s="40"/>
      <c r="AJS161" s="40"/>
      <c r="AJT161" s="40"/>
      <c r="AJU161" s="40"/>
      <c r="AJV161" s="40"/>
      <c r="AJW161" s="40"/>
      <c r="AJX161" s="40"/>
      <c r="AJY161" s="40"/>
      <c r="AJZ161" s="40"/>
      <c r="AKA161" s="40"/>
      <c r="AKB161" s="40"/>
      <c r="AKC161" s="40"/>
      <c r="AKD161" s="40"/>
      <c r="AKE161" s="40"/>
      <c r="AKF161" s="40"/>
      <c r="AKG161" s="40"/>
      <c r="AKH161" s="40"/>
      <c r="AKI161" s="40"/>
      <c r="AKJ161" s="40"/>
      <c r="AKK161" s="40"/>
      <c r="AKL161" s="40"/>
      <c r="AKM161" s="40"/>
      <c r="AKN161" s="40"/>
      <c r="AKO161" s="40"/>
      <c r="AKP161" s="40"/>
      <c r="AKQ161" s="40"/>
      <c r="AKR161" s="40"/>
      <c r="AKS161" s="40"/>
      <c r="AKT161" s="40"/>
      <c r="AKU161" s="40"/>
      <c r="AKV161" s="40"/>
      <c r="AKW161" s="40"/>
      <c r="AKX161" s="40"/>
      <c r="AKY161" s="40"/>
      <c r="AKZ161" s="40"/>
      <c r="ALA161" s="40"/>
      <c r="ALB161" s="40"/>
      <c r="ALC161" s="40"/>
      <c r="ALD161" s="40"/>
      <c r="ALE161" s="40"/>
      <c r="ALF161" s="40"/>
      <c r="ALG161" s="40"/>
      <c r="ALH161" s="40"/>
      <c r="ALI161" s="40"/>
      <c r="ALJ161" s="40"/>
      <c r="ALK161" s="40"/>
      <c r="ALL161" s="40"/>
      <c r="ALM161" s="40"/>
      <c r="ALN161" s="40"/>
      <c r="ALO161" s="40"/>
      <c r="ALP161" s="40"/>
      <c r="ALQ161" s="40"/>
      <c r="ALR161" s="40"/>
      <c r="ALS161" s="40"/>
      <c r="ALT161" s="40"/>
      <c r="ALU161" s="40"/>
    </row>
    <row r="162" spans="1:1009" s="41" customFormat="1" ht="24" thickBot="1" x14ac:dyDescent="0.3">
      <c r="A162" s="221">
        <v>44176</v>
      </c>
      <c r="B162" s="224"/>
      <c r="C162" s="224"/>
      <c r="D162" s="224"/>
      <c r="E162" s="224"/>
      <c r="F162" s="224"/>
      <c r="G162" s="224"/>
      <c r="H162" s="225" t="str">
        <f>IF(OR(F162="",G162=""),"",IF(F162="1st",G162*D162,-G162))</f>
        <v/>
      </c>
      <c r="I162" s="19">
        <f t="shared" si="23"/>
        <v>-30.482500000000009</v>
      </c>
      <c r="J162" s="39"/>
      <c r="K162" s="50">
        <f t="shared" si="26"/>
        <v>-30.482500000000009</v>
      </c>
      <c r="L162" s="60">
        <f t="shared" si="22"/>
        <v>-28.302500000000013</v>
      </c>
      <c r="M162" s="60"/>
      <c r="N162" s="121" t="str">
        <f t="shared" si="24"/>
        <v/>
      </c>
      <c r="O162" s="9" t="str">
        <f t="shared" si="25"/>
        <v/>
      </c>
      <c r="P162" s="9" t="str">
        <f t="shared" si="27"/>
        <v/>
      </c>
      <c r="Q162" s="122" t="str">
        <f t="shared" si="28"/>
        <v/>
      </c>
      <c r="R162" s="8"/>
      <c r="S162" s="9"/>
      <c r="T162" s="9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  <c r="JP162" s="40"/>
      <c r="JQ162" s="40"/>
      <c r="JR162" s="40"/>
      <c r="JS162" s="40"/>
      <c r="JT162" s="40"/>
      <c r="JU162" s="40"/>
      <c r="JV162" s="40"/>
      <c r="JW162" s="40"/>
      <c r="JX162" s="40"/>
      <c r="JY162" s="40"/>
      <c r="JZ162" s="40"/>
      <c r="KA162" s="40"/>
      <c r="KB162" s="40"/>
      <c r="KC162" s="40"/>
      <c r="KD162" s="40"/>
      <c r="KE162" s="40"/>
      <c r="KF162" s="40"/>
      <c r="KG162" s="40"/>
      <c r="KH162" s="40"/>
      <c r="KI162" s="40"/>
      <c r="KJ162" s="40"/>
      <c r="KK162" s="40"/>
      <c r="KL162" s="40"/>
      <c r="KM162" s="40"/>
      <c r="KN162" s="40"/>
      <c r="KO162" s="40"/>
      <c r="KP162" s="40"/>
      <c r="KQ162" s="40"/>
      <c r="KR162" s="40"/>
      <c r="KS162" s="40"/>
      <c r="KT162" s="40"/>
      <c r="KU162" s="40"/>
      <c r="KV162" s="40"/>
      <c r="KW162" s="40"/>
      <c r="KX162" s="40"/>
      <c r="KY162" s="40"/>
      <c r="KZ162" s="40"/>
      <c r="LA162" s="40"/>
      <c r="LB162" s="40"/>
      <c r="LC162" s="40"/>
      <c r="LD162" s="40"/>
      <c r="LE162" s="40"/>
      <c r="LF162" s="40"/>
      <c r="LG162" s="40"/>
      <c r="LH162" s="40"/>
      <c r="LI162" s="40"/>
      <c r="LJ162" s="40"/>
      <c r="LK162" s="40"/>
      <c r="LL162" s="40"/>
      <c r="LM162" s="40"/>
      <c r="LN162" s="40"/>
      <c r="LO162" s="40"/>
      <c r="LP162" s="40"/>
      <c r="LQ162" s="40"/>
      <c r="LR162" s="40"/>
      <c r="LS162" s="40"/>
      <c r="LT162" s="40"/>
      <c r="LU162" s="40"/>
      <c r="LV162" s="40"/>
      <c r="LW162" s="40"/>
      <c r="LX162" s="40"/>
      <c r="LY162" s="40"/>
      <c r="LZ162" s="40"/>
      <c r="MA162" s="40"/>
      <c r="MB162" s="40"/>
      <c r="MC162" s="40"/>
      <c r="MD162" s="40"/>
      <c r="ME162" s="40"/>
      <c r="MF162" s="40"/>
      <c r="MG162" s="40"/>
      <c r="MH162" s="40"/>
      <c r="MI162" s="40"/>
      <c r="MJ162" s="40"/>
      <c r="MK162" s="40"/>
      <c r="ML162" s="40"/>
      <c r="MM162" s="40"/>
      <c r="MN162" s="40"/>
      <c r="MO162" s="40"/>
      <c r="MP162" s="40"/>
      <c r="MQ162" s="40"/>
      <c r="MR162" s="40"/>
      <c r="MS162" s="40"/>
      <c r="MT162" s="40"/>
      <c r="MU162" s="40"/>
      <c r="MV162" s="40"/>
      <c r="MW162" s="40"/>
      <c r="MX162" s="40"/>
      <c r="MY162" s="40"/>
      <c r="MZ162" s="40"/>
      <c r="NA162" s="40"/>
      <c r="NB162" s="40"/>
      <c r="NC162" s="40"/>
      <c r="ND162" s="40"/>
      <c r="NE162" s="40"/>
      <c r="NF162" s="40"/>
      <c r="NG162" s="40"/>
      <c r="NH162" s="40"/>
      <c r="NI162" s="40"/>
      <c r="NJ162" s="40"/>
      <c r="NK162" s="40"/>
      <c r="NL162" s="40"/>
      <c r="NM162" s="40"/>
      <c r="NN162" s="40"/>
      <c r="NO162" s="40"/>
      <c r="NP162" s="40"/>
      <c r="NQ162" s="40"/>
      <c r="NR162" s="40"/>
      <c r="NS162" s="40"/>
      <c r="NT162" s="40"/>
      <c r="NU162" s="40"/>
      <c r="NV162" s="40"/>
      <c r="NW162" s="40"/>
      <c r="NX162" s="40"/>
      <c r="NY162" s="40"/>
      <c r="NZ162" s="40"/>
      <c r="OA162" s="40"/>
      <c r="OB162" s="40"/>
      <c r="OC162" s="40"/>
      <c r="OD162" s="40"/>
      <c r="OE162" s="40"/>
      <c r="OF162" s="40"/>
      <c r="OG162" s="40"/>
      <c r="OH162" s="40"/>
      <c r="OI162" s="40"/>
      <c r="OJ162" s="40"/>
      <c r="OK162" s="40"/>
      <c r="OL162" s="40"/>
      <c r="OM162" s="40"/>
      <c r="ON162" s="40"/>
      <c r="OO162" s="40"/>
      <c r="OP162" s="40"/>
      <c r="OQ162" s="40"/>
      <c r="OR162" s="40"/>
      <c r="OS162" s="40"/>
      <c r="OT162" s="40"/>
      <c r="OU162" s="40"/>
      <c r="OV162" s="40"/>
      <c r="OW162" s="40"/>
      <c r="OX162" s="40"/>
      <c r="OY162" s="40"/>
      <c r="OZ162" s="40"/>
      <c r="PA162" s="40"/>
      <c r="PB162" s="40"/>
      <c r="PC162" s="40"/>
      <c r="PD162" s="40"/>
      <c r="PE162" s="40"/>
      <c r="PF162" s="40"/>
      <c r="PG162" s="40"/>
      <c r="PH162" s="40"/>
      <c r="PI162" s="40"/>
      <c r="PJ162" s="40"/>
      <c r="PK162" s="40"/>
      <c r="PL162" s="40"/>
      <c r="PM162" s="40"/>
      <c r="PN162" s="40"/>
      <c r="PO162" s="40"/>
      <c r="PP162" s="40"/>
      <c r="PQ162" s="40"/>
      <c r="PR162" s="40"/>
      <c r="PS162" s="40"/>
      <c r="PT162" s="40"/>
      <c r="PU162" s="40"/>
      <c r="PV162" s="40"/>
      <c r="PW162" s="40"/>
      <c r="PX162" s="40"/>
      <c r="PY162" s="40"/>
      <c r="PZ162" s="40"/>
      <c r="QA162" s="40"/>
      <c r="QB162" s="40"/>
      <c r="QC162" s="40"/>
      <c r="QD162" s="40"/>
      <c r="QE162" s="40"/>
      <c r="QF162" s="40"/>
      <c r="QG162" s="40"/>
      <c r="QH162" s="40"/>
      <c r="QI162" s="40"/>
      <c r="QJ162" s="40"/>
      <c r="QK162" s="40"/>
      <c r="QL162" s="40"/>
      <c r="QM162" s="40"/>
      <c r="QN162" s="40"/>
      <c r="QO162" s="40"/>
      <c r="QP162" s="40"/>
      <c r="QQ162" s="40"/>
      <c r="QR162" s="40"/>
      <c r="QS162" s="40"/>
      <c r="QT162" s="40"/>
      <c r="QU162" s="40"/>
      <c r="QV162" s="40"/>
      <c r="QW162" s="40"/>
      <c r="QX162" s="40"/>
      <c r="QY162" s="40"/>
      <c r="QZ162" s="40"/>
      <c r="RA162" s="40"/>
      <c r="RB162" s="40"/>
      <c r="RC162" s="40"/>
      <c r="RD162" s="40"/>
      <c r="RE162" s="40"/>
      <c r="RF162" s="40"/>
      <c r="RG162" s="40"/>
      <c r="RH162" s="40"/>
      <c r="RI162" s="40"/>
      <c r="RJ162" s="40"/>
      <c r="RK162" s="40"/>
      <c r="RL162" s="40"/>
      <c r="RM162" s="40"/>
      <c r="RN162" s="40"/>
      <c r="RO162" s="40"/>
      <c r="RP162" s="40"/>
      <c r="RQ162" s="40"/>
      <c r="RR162" s="40"/>
      <c r="RS162" s="40"/>
      <c r="RT162" s="40"/>
      <c r="RU162" s="40"/>
      <c r="RV162" s="40"/>
      <c r="RW162" s="40"/>
      <c r="RX162" s="40"/>
      <c r="RY162" s="40"/>
      <c r="RZ162" s="40"/>
      <c r="SA162" s="40"/>
      <c r="SB162" s="40"/>
      <c r="SC162" s="40"/>
      <c r="SD162" s="40"/>
      <c r="SE162" s="40"/>
      <c r="SF162" s="40"/>
      <c r="SG162" s="40"/>
      <c r="SH162" s="40"/>
      <c r="SI162" s="40"/>
      <c r="SJ162" s="40"/>
      <c r="SK162" s="40"/>
      <c r="SL162" s="40"/>
      <c r="SM162" s="40"/>
      <c r="SN162" s="40"/>
      <c r="SO162" s="40"/>
      <c r="SP162" s="40"/>
      <c r="SQ162" s="40"/>
      <c r="SR162" s="40"/>
      <c r="SS162" s="40"/>
      <c r="ST162" s="40"/>
      <c r="SU162" s="40"/>
      <c r="SV162" s="40"/>
      <c r="SW162" s="40"/>
      <c r="SX162" s="40"/>
      <c r="SY162" s="40"/>
      <c r="SZ162" s="40"/>
      <c r="TA162" s="40"/>
      <c r="TB162" s="40"/>
      <c r="TC162" s="40"/>
      <c r="TD162" s="40"/>
      <c r="TE162" s="40"/>
      <c r="TF162" s="40"/>
      <c r="TG162" s="40"/>
      <c r="TH162" s="40"/>
      <c r="TI162" s="40"/>
      <c r="TJ162" s="40"/>
      <c r="TK162" s="40"/>
      <c r="TL162" s="40"/>
      <c r="TM162" s="40"/>
      <c r="TN162" s="40"/>
      <c r="TO162" s="40"/>
      <c r="TP162" s="40"/>
      <c r="TQ162" s="40"/>
      <c r="TR162" s="40"/>
      <c r="TS162" s="40"/>
      <c r="TT162" s="40"/>
      <c r="TU162" s="40"/>
      <c r="TV162" s="40"/>
      <c r="TW162" s="40"/>
      <c r="TX162" s="40"/>
      <c r="TY162" s="40"/>
      <c r="TZ162" s="40"/>
      <c r="UA162" s="40"/>
      <c r="UB162" s="40"/>
      <c r="UC162" s="40"/>
      <c r="UD162" s="40"/>
      <c r="UE162" s="40"/>
      <c r="UF162" s="40"/>
      <c r="UG162" s="40"/>
      <c r="UH162" s="40"/>
      <c r="UI162" s="40"/>
      <c r="UJ162" s="40"/>
      <c r="UK162" s="40"/>
      <c r="UL162" s="40"/>
      <c r="UM162" s="40"/>
      <c r="UN162" s="40"/>
      <c r="UO162" s="40"/>
      <c r="UP162" s="40"/>
      <c r="UQ162" s="40"/>
      <c r="UR162" s="40"/>
      <c r="US162" s="40"/>
      <c r="UT162" s="40"/>
      <c r="UU162" s="40"/>
      <c r="UV162" s="40"/>
      <c r="UW162" s="40"/>
      <c r="UX162" s="40"/>
      <c r="UY162" s="40"/>
      <c r="UZ162" s="40"/>
      <c r="VA162" s="40"/>
      <c r="VB162" s="40"/>
      <c r="VC162" s="40"/>
      <c r="VD162" s="40"/>
      <c r="VE162" s="40"/>
      <c r="VF162" s="40"/>
      <c r="VG162" s="40"/>
      <c r="VH162" s="40"/>
      <c r="VI162" s="40"/>
      <c r="VJ162" s="40"/>
      <c r="VK162" s="40"/>
      <c r="VL162" s="40"/>
      <c r="VM162" s="40"/>
      <c r="VN162" s="40"/>
      <c r="VO162" s="40"/>
      <c r="VP162" s="40"/>
      <c r="VQ162" s="40"/>
      <c r="VR162" s="40"/>
      <c r="VS162" s="40"/>
      <c r="VT162" s="40"/>
      <c r="VU162" s="40"/>
      <c r="VV162" s="40"/>
      <c r="VW162" s="40"/>
      <c r="VX162" s="40"/>
      <c r="VY162" s="40"/>
      <c r="VZ162" s="40"/>
      <c r="WA162" s="40"/>
      <c r="WB162" s="40"/>
      <c r="WC162" s="40"/>
      <c r="WD162" s="40"/>
      <c r="WE162" s="40"/>
      <c r="WF162" s="40"/>
      <c r="WG162" s="40"/>
      <c r="WH162" s="40"/>
      <c r="WI162" s="40"/>
      <c r="WJ162" s="40"/>
      <c r="WK162" s="40"/>
      <c r="WL162" s="40"/>
      <c r="WM162" s="40"/>
      <c r="WN162" s="40"/>
      <c r="WO162" s="40"/>
      <c r="WP162" s="40"/>
      <c r="WQ162" s="40"/>
      <c r="WR162" s="40"/>
      <c r="WS162" s="40"/>
      <c r="WT162" s="40"/>
      <c r="WU162" s="40"/>
      <c r="WV162" s="40"/>
      <c r="WW162" s="40"/>
      <c r="WX162" s="40"/>
      <c r="WY162" s="40"/>
      <c r="WZ162" s="40"/>
      <c r="XA162" s="40"/>
      <c r="XB162" s="40"/>
      <c r="XC162" s="40"/>
      <c r="XD162" s="40"/>
      <c r="XE162" s="40"/>
      <c r="XF162" s="40"/>
      <c r="XG162" s="40"/>
      <c r="XH162" s="40"/>
      <c r="XI162" s="40"/>
      <c r="XJ162" s="40"/>
      <c r="XK162" s="40"/>
      <c r="XL162" s="40"/>
      <c r="XM162" s="40"/>
      <c r="XN162" s="40"/>
      <c r="XO162" s="40"/>
      <c r="XP162" s="40"/>
      <c r="XQ162" s="40"/>
      <c r="XR162" s="40"/>
      <c r="XS162" s="40"/>
      <c r="XT162" s="40"/>
      <c r="XU162" s="40"/>
      <c r="XV162" s="40"/>
      <c r="XW162" s="40"/>
      <c r="XX162" s="40"/>
      <c r="XY162" s="40"/>
      <c r="XZ162" s="40"/>
      <c r="YA162" s="40"/>
      <c r="YB162" s="40"/>
      <c r="YC162" s="40"/>
      <c r="YD162" s="40"/>
      <c r="YE162" s="40"/>
      <c r="YF162" s="40"/>
      <c r="YG162" s="40"/>
      <c r="YH162" s="40"/>
      <c r="YI162" s="40"/>
      <c r="YJ162" s="40"/>
      <c r="YK162" s="40"/>
      <c r="YL162" s="40"/>
      <c r="YM162" s="40"/>
      <c r="YN162" s="40"/>
      <c r="YO162" s="40"/>
      <c r="YP162" s="40"/>
      <c r="YQ162" s="40"/>
      <c r="YR162" s="40"/>
      <c r="YS162" s="40"/>
      <c r="YT162" s="40"/>
      <c r="YU162" s="40"/>
      <c r="YV162" s="40"/>
      <c r="YW162" s="40"/>
      <c r="YX162" s="40"/>
      <c r="YY162" s="40"/>
      <c r="YZ162" s="40"/>
      <c r="ZA162" s="40"/>
      <c r="ZB162" s="40"/>
      <c r="ZC162" s="40"/>
      <c r="ZD162" s="40"/>
      <c r="ZE162" s="40"/>
      <c r="ZF162" s="40"/>
      <c r="ZG162" s="40"/>
      <c r="ZH162" s="40"/>
      <c r="ZI162" s="40"/>
      <c r="ZJ162" s="40"/>
      <c r="ZK162" s="40"/>
      <c r="ZL162" s="40"/>
      <c r="ZM162" s="40"/>
      <c r="ZN162" s="40"/>
      <c r="ZO162" s="40"/>
      <c r="ZP162" s="40"/>
      <c r="ZQ162" s="40"/>
      <c r="ZR162" s="40"/>
      <c r="ZS162" s="40"/>
      <c r="ZT162" s="40"/>
      <c r="ZU162" s="40"/>
      <c r="ZV162" s="40"/>
      <c r="ZW162" s="40"/>
      <c r="ZX162" s="40"/>
      <c r="ZY162" s="40"/>
      <c r="ZZ162" s="40"/>
      <c r="AAA162" s="40"/>
      <c r="AAB162" s="40"/>
      <c r="AAC162" s="40"/>
      <c r="AAD162" s="40"/>
      <c r="AAE162" s="40"/>
      <c r="AAF162" s="40"/>
      <c r="AAG162" s="40"/>
      <c r="AAH162" s="40"/>
      <c r="AAI162" s="40"/>
      <c r="AAJ162" s="40"/>
      <c r="AAK162" s="40"/>
      <c r="AAL162" s="40"/>
      <c r="AAM162" s="40"/>
      <c r="AAN162" s="40"/>
      <c r="AAO162" s="40"/>
      <c r="AAP162" s="40"/>
      <c r="AAQ162" s="40"/>
      <c r="AAR162" s="40"/>
      <c r="AAS162" s="40"/>
      <c r="AAT162" s="40"/>
      <c r="AAU162" s="40"/>
      <c r="AAV162" s="40"/>
      <c r="AAW162" s="40"/>
      <c r="AAX162" s="40"/>
      <c r="AAY162" s="40"/>
      <c r="AAZ162" s="40"/>
      <c r="ABA162" s="40"/>
      <c r="ABB162" s="40"/>
      <c r="ABC162" s="40"/>
      <c r="ABD162" s="40"/>
      <c r="ABE162" s="40"/>
      <c r="ABF162" s="40"/>
      <c r="ABG162" s="40"/>
      <c r="ABH162" s="40"/>
      <c r="ABI162" s="40"/>
      <c r="ABJ162" s="40"/>
      <c r="ABK162" s="40"/>
      <c r="ABL162" s="40"/>
      <c r="ABM162" s="40"/>
      <c r="ABN162" s="40"/>
      <c r="ABO162" s="40"/>
      <c r="ABP162" s="40"/>
      <c r="ABQ162" s="40"/>
      <c r="ABR162" s="40"/>
      <c r="ABS162" s="40"/>
      <c r="ABT162" s="40"/>
      <c r="ABU162" s="40"/>
      <c r="ABV162" s="40"/>
      <c r="ABW162" s="40"/>
      <c r="ABX162" s="40"/>
      <c r="ABY162" s="40"/>
      <c r="ABZ162" s="40"/>
      <c r="ACA162" s="40"/>
      <c r="ACB162" s="40"/>
      <c r="ACC162" s="40"/>
      <c r="ACD162" s="40"/>
      <c r="ACE162" s="40"/>
      <c r="ACF162" s="40"/>
      <c r="ACG162" s="40"/>
      <c r="ACH162" s="40"/>
      <c r="ACI162" s="40"/>
      <c r="ACJ162" s="40"/>
      <c r="ACK162" s="40"/>
      <c r="ACL162" s="40"/>
      <c r="ACM162" s="40"/>
      <c r="ACN162" s="40"/>
      <c r="ACO162" s="40"/>
      <c r="ACP162" s="40"/>
      <c r="ACQ162" s="40"/>
      <c r="ACR162" s="40"/>
      <c r="ACS162" s="40"/>
      <c r="ACT162" s="40"/>
      <c r="ACU162" s="40"/>
      <c r="ACV162" s="40"/>
      <c r="ACW162" s="40"/>
      <c r="ACX162" s="40"/>
      <c r="ACY162" s="40"/>
      <c r="ACZ162" s="40"/>
      <c r="ADA162" s="40"/>
      <c r="ADB162" s="40"/>
      <c r="ADC162" s="40"/>
      <c r="ADD162" s="40"/>
      <c r="ADE162" s="40"/>
      <c r="ADF162" s="40"/>
      <c r="ADG162" s="40"/>
      <c r="ADH162" s="40"/>
      <c r="ADI162" s="40"/>
      <c r="ADJ162" s="40"/>
      <c r="ADK162" s="40"/>
      <c r="ADL162" s="40"/>
      <c r="ADM162" s="40"/>
      <c r="ADN162" s="40"/>
      <c r="ADO162" s="40"/>
      <c r="ADP162" s="40"/>
      <c r="ADQ162" s="40"/>
      <c r="ADR162" s="40"/>
      <c r="ADS162" s="40"/>
      <c r="ADT162" s="40"/>
      <c r="ADU162" s="40"/>
      <c r="ADV162" s="40"/>
      <c r="ADW162" s="40"/>
      <c r="ADX162" s="40"/>
      <c r="ADY162" s="40"/>
      <c r="ADZ162" s="40"/>
      <c r="AEA162" s="40"/>
      <c r="AEB162" s="40"/>
      <c r="AEC162" s="40"/>
      <c r="AED162" s="40"/>
      <c r="AEE162" s="40"/>
      <c r="AEF162" s="40"/>
      <c r="AEG162" s="40"/>
      <c r="AEH162" s="40"/>
      <c r="AEI162" s="40"/>
      <c r="AEJ162" s="40"/>
      <c r="AEK162" s="40"/>
      <c r="AEL162" s="40"/>
      <c r="AEM162" s="40"/>
      <c r="AEN162" s="40"/>
      <c r="AEO162" s="40"/>
      <c r="AEP162" s="40"/>
      <c r="AEQ162" s="40"/>
      <c r="AER162" s="40"/>
      <c r="AES162" s="40"/>
      <c r="AET162" s="40"/>
      <c r="AEU162" s="40"/>
      <c r="AEV162" s="40"/>
      <c r="AEW162" s="40"/>
      <c r="AEX162" s="40"/>
      <c r="AEY162" s="40"/>
      <c r="AEZ162" s="40"/>
      <c r="AFA162" s="40"/>
      <c r="AFB162" s="40"/>
      <c r="AFC162" s="40"/>
      <c r="AFD162" s="40"/>
      <c r="AFE162" s="40"/>
      <c r="AFF162" s="40"/>
      <c r="AFG162" s="40"/>
      <c r="AFH162" s="40"/>
      <c r="AFI162" s="40"/>
      <c r="AFJ162" s="40"/>
      <c r="AFK162" s="40"/>
      <c r="AFL162" s="40"/>
      <c r="AFM162" s="40"/>
      <c r="AFN162" s="40"/>
      <c r="AFO162" s="40"/>
      <c r="AFP162" s="40"/>
      <c r="AFQ162" s="40"/>
      <c r="AFR162" s="40"/>
      <c r="AFS162" s="40"/>
      <c r="AFT162" s="40"/>
      <c r="AFU162" s="40"/>
      <c r="AFV162" s="40"/>
      <c r="AFW162" s="40"/>
      <c r="AFX162" s="40"/>
      <c r="AFY162" s="40"/>
      <c r="AFZ162" s="40"/>
      <c r="AGA162" s="40"/>
      <c r="AGB162" s="40"/>
      <c r="AGC162" s="40"/>
      <c r="AGD162" s="40"/>
      <c r="AGE162" s="40"/>
      <c r="AGF162" s="40"/>
      <c r="AGG162" s="40"/>
      <c r="AGH162" s="40"/>
      <c r="AGI162" s="40"/>
      <c r="AGJ162" s="40"/>
      <c r="AGK162" s="40"/>
      <c r="AGL162" s="40"/>
      <c r="AGM162" s="40"/>
      <c r="AGN162" s="40"/>
      <c r="AGO162" s="40"/>
      <c r="AGP162" s="40"/>
      <c r="AGQ162" s="40"/>
      <c r="AGR162" s="40"/>
      <c r="AGS162" s="40"/>
      <c r="AGT162" s="40"/>
      <c r="AGU162" s="40"/>
      <c r="AGV162" s="40"/>
      <c r="AGW162" s="40"/>
      <c r="AGX162" s="40"/>
      <c r="AGY162" s="40"/>
      <c r="AGZ162" s="40"/>
      <c r="AHA162" s="40"/>
      <c r="AHB162" s="40"/>
      <c r="AHC162" s="40"/>
      <c r="AHD162" s="40"/>
      <c r="AHE162" s="40"/>
      <c r="AHF162" s="40"/>
      <c r="AHG162" s="40"/>
      <c r="AHH162" s="40"/>
      <c r="AHI162" s="40"/>
      <c r="AHJ162" s="40"/>
      <c r="AHK162" s="40"/>
      <c r="AHL162" s="40"/>
      <c r="AHM162" s="40"/>
      <c r="AHN162" s="40"/>
      <c r="AHO162" s="40"/>
      <c r="AHP162" s="40"/>
      <c r="AHQ162" s="40"/>
      <c r="AHR162" s="40"/>
      <c r="AHS162" s="40"/>
      <c r="AHT162" s="40"/>
      <c r="AHU162" s="40"/>
      <c r="AHV162" s="40"/>
      <c r="AHW162" s="40"/>
      <c r="AHX162" s="40"/>
      <c r="AHY162" s="40"/>
      <c r="AHZ162" s="40"/>
      <c r="AIA162" s="40"/>
      <c r="AIB162" s="40"/>
      <c r="AIC162" s="40"/>
      <c r="AID162" s="40"/>
      <c r="AIE162" s="40"/>
      <c r="AIF162" s="40"/>
      <c r="AIG162" s="40"/>
      <c r="AIH162" s="40"/>
      <c r="AII162" s="40"/>
      <c r="AIJ162" s="40"/>
      <c r="AIK162" s="40"/>
      <c r="AIL162" s="40"/>
      <c r="AIM162" s="40"/>
      <c r="AIN162" s="40"/>
      <c r="AIO162" s="40"/>
      <c r="AIP162" s="40"/>
      <c r="AIQ162" s="40"/>
      <c r="AIR162" s="40"/>
      <c r="AIS162" s="40"/>
      <c r="AIT162" s="40"/>
      <c r="AIU162" s="40"/>
      <c r="AIV162" s="40"/>
      <c r="AIW162" s="40"/>
      <c r="AIX162" s="40"/>
      <c r="AIY162" s="40"/>
      <c r="AIZ162" s="40"/>
      <c r="AJA162" s="40"/>
      <c r="AJB162" s="40"/>
      <c r="AJC162" s="40"/>
      <c r="AJD162" s="40"/>
      <c r="AJE162" s="40"/>
      <c r="AJF162" s="40"/>
      <c r="AJG162" s="40"/>
      <c r="AJH162" s="40"/>
      <c r="AJI162" s="40"/>
      <c r="AJJ162" s="40"/>
      <c r="AJK162" s="40"/>
      <c r="AJL162" s="40"/>
      <c r="AJM162" s="40"/>
      <c r="AJN162" s="40"/>
      <c r="AJO162" s="40"/>
      <c r="AJP162" s="40"/>
      <c r="AJQ162" s="40"/>
      <c r="AJR162" s="40"/>
      <c r="AJS162" s="40"/>
      <c r="AJT162" s="40"/>
      <c r="AJU162" s="40"/>
      <c r="AJV162" s="40"/>
      <c r="AJW162" s="40"/>
      <c r="AJX162" s="40"/>
      <c r="AJY162" s="40"/>
      <c r="AJZ162" s="40"/>
      <c r="AKA162" s="40"/>
      <c r="AKB162" s="40"/>
      <c r="AKC162" s="40"/>
      <c r="AKD162" s="40"/>
      <c r="AKE162" s="40"/>
      <c r="AKF162" s="40"/>
      <c r="AKG162" s="40"/>
      <c r="AKH162" s="40"/>
      <c r="AKI162" s="40"/>
      <c r="AKJ162" s="40"/>
      <c r="AKK162" s="40"/>
      <c r="AKL162" s="40"/>
      <c r="AKM162" s="40"/>
      <c r="AKN162" s="40"/>
      <c r="AKO162" s="40"/>
      <c r="AKP162" s="40"/>
      <c r="AKQ162" s="40"/>
      <c r="AKR162" s="40"/>
      <c r="AKS162" s="40"/>
      <c r="AKT162" s="40"/>
      <c r="AKU162" s="40"/>
      <c r="AKV162" s="40"/>
      <c r="AKW162" s="40"/>
      <c r="AKX162" s="40"/>
      <c r="AKY162" s="40"/>
      <c r="AKZ162" s="40"/>
      <c r="ALA162" s="40"/>
      <c r="ALB162" s="40"/>
      <c r="ALC162" s="40"/>
      <c r="ALD162" s="40"/>
      <c r="ALE162" s="40"/>
      <c r="ALF162" s="40"/>
      <c r="ALG162" s="40"/>
      <c r="ALH162" s="40"/>
      <c r="ALI162" s="40"/>
      <c r="ALJ162" s="40"/>
      <c r="ALK162" s="40"/>
      <c r="ALL162" s="40"/>
      <c r="ALM162" s="40"/>
      <c r="ALN162" s="40"/>
      <c r="ALO162" s="40"/>
      <c r="ALP162" s="40"/>
      <c r="ALQ162" s="40"/>
      <c r="ALR162" s="40"/>
      <c r="ALS162" s="40"/>
      <c r="ALT162" s="40"/>
      <c r="ALU162" s="40"/>
    </row>
    <row r="163" spans="1:1009" s="41" customFormat="1" ht="18.75" x14ac:dyDescent="0.3">
      <c r="A163" s="10" t="s">
        <v>187</v>
      </c>
      <c r="B163" s="11" t="s">
        <v>114</v>
      </c>
      <c r="C163" s="12">
        <v>2</v>
      </c>
      <c r="D163" s="13">
        <v>3.2</v>
      </c>
      <c r="E163" s="14">
        <v>1.71</v>
      </c>
      <c r="F163" s="46" t="s">
        <v>24</v>
      </c>
      <c r="G163" s="15">
        <v>2</v>
      </c>
      <c r="H163" s="16">
        <f>IF(OR(F163="",G163=""),"",IF(F163="1st",G163*D163-G163,-G163))</f>
        <v>4.4000000000000004</v>
      </c>
      <c r="I163" s="19">
        <f t="shared" si="23"/>
        <v>-26.08250000000001</v>
      </c>
      <c r="J163" s="42">
        <f>SUM(H163:H165)</f>
        <v>1.9000000000000004</v>
      </c>
      <c r="K163" s="50">
        <f t="shared" si="26"/>
        <v>-28.58250000000001</v>
      </c>
      <c r="L163" s="60">
        <f t="shared" si="22"/>
        <v>-28.302500000000013</v>
      </c>
      <c r="M163" s="60"/>
      <c r="N163" s="121">
        <f t="shared" si="24"/>
        <v>0</v>
      </c>
      <c r="O163" s="9">
        <f t="shared" si="25"/>
        <v>0</v>
      </c>
      <c r="P163" s="9">
        <f t="shared" si="27"/>
        <v>0</v>
      </c>
      <c r="Q163" s="122" t="str">
        <f t="shared" si="28"/>
        <v/>
      </c>
      <c r="R163" s="8"/>
      <c r="S163" s="9"/>
      <c r="T163" s="9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  <c r="JY163" s="40"/>
      <c r="JZ163" s="40"/>
      <c r="KA163" s="40"/>
      <c r="KB163" s="40"/>
      <c r="KC163" s="40"/>
      <c r="KD163" s="40"/>
      <c r="KE163" s="40"/>
      <c r="KF163" s="40"/>
      <c r="KG163" s="40"/>
      <c r="KH163" s="40"/>
      <c r="KI163" s="40"/>
      <c r="KJ163" s="40"/>
      <c r="KK163" s="40"/>
      <c r="KL163" s="40"/>
      <c r="KM163" s="40"/>
      <c r="KN163" s="40"/>
      <c r="KO163" s="40"/>
      <c r="KP163" s="40"/>
      <c r="KQ163" s="40"/>
      <c r="KR163" s="40"/>
      <c r="KS163" s="40"/>
      <c r="KT163" s="40"/>
      <c r="KU163" s="40"/>
      <c r="KV163" s="40"/>
      <c r="KW163" s="40"/>
      <c r="KX163" s="40"/>
      <c r="KY163" s="40"/>
      <c r="KZ163" s="40"/>
      <c r="LA163" s="40"/>
      <c r="LB163" s="40"/>
      <c r="LC163" s="40"/>
      <c r="LD163" s="40"/>
      <c r="LE163" s="40"/>
      <c r="LF163" s="40"/>
      <c r="LG163" s="40"/>
      <c r="LH163" s="40"/>
      <c r="LI163" s="40"/>
      <c r="LJ163" s="40"/>
      <c r="LK163" s="40"/>
      <c r="LL163" s="40"/>
      <c r="LM163" s="40"/>
      <c r="LN163" s="40"/>
      <c r="LO163" s="40"/>
      <c r="LP163" s="40"/>
      <c r="LQ163" s="40"/>
      <c r="LR163" s="40"/>
      <c r="LS163" s="40"/>
      <c r="LT163" s="40"/>
      <c r="LU163" s="40"/>
      <c r="LV163" s="40"/>
      <c r="LW163" s="40"/>
      <c r="LX163" s="40"/>
      <c r="LY163" s="40"/>
      <c r="LZ163" s="40"/>
      <c r="MA163" s="40"/>
      <c r="MB163" s="40"/>
      <c r="MC163" s="40"/>
      <c r="MD163" s="40"/>
      <c r="ME163" s="40"/>
      <c r="MF163" s="40"/>
      <c r="MG163" s="40"/>
      <c r="MH163" s="40"/>
      <c r="MI163" s="40"/>
      <c r="MJ163" s="40"/>
      <c r="MK163" s="40"/>
      <c r="ML163" s="40"/>
      <c r="MM163" s="40"/>
      <c r="MN163" s="40"/>
      <c r="MO163" s="40"/>
      <c r="MP163" s="40"/>
      <c r="MQ163" s="40"/>
      <c r="MR163" s="40"/>
      <c r="MS163" s="40"/>
      <c r="MT163" s="40"/>
      <c r="MU163" s="40"/>
      <c r="MV163" s="40"/>
      <c r="MW163" s="40"/>
      <c r="MX163" s="40"/>
      <c r="MY163" s="40"/>
      <c r="MZ163" s="40"/>
      <c r="NA163" s="40"/>
      <c r="NB163" s="40"/>
      <c r="NC163" s="40"/>
      <c r="ND163" s="40"/>
      <c r="NE163" s="40"/>
      <c r="NF163" s="40"/>
      <c r="NG163" s="40"/>
      <c r="NH163" s="40"/>
      <c r="NI163" s="40"/>
      <c r="NJ163" s="40"/>
      <c r="NK163" s="40"/>
      <c r="NL163" s="40"/>
      <c r="NM163" s="40"/>
      <c r="NN163" s="40"/>
      <c r="NO163" s="40"/>
      <c r="NP163" s="40"/>
      <c r="NQ163" s="40"/>
      <c r="NR163" s="40"/>
      <c r="NS163" s="40"/>
      <c r="NT163" s="40"/>
      <c r="NU163" s="40"/>
      <c r="NV163" s="40"/>
      <c r="NW163" s="40"/>
      <c r="NX163" s="40"/>
      <c r="NY163" s="40"/>
      <c r="NZ163" s="40"/>
      <c r="OA163" s="40"/>
      <c r="OB163" s="40"/>
      <c r="OC163" s="40"/>
      <c r="OD163" s="40"/>
      <c r="OE163" s="40"/>
      <c r="OF163" s="40"/>
      <c r="OG163" s="40"/>
      <c r="OH163" s="40"/>
      <c r="OI163" s="40"/>
      <c r="OJ163" s="40"/>
      <c r="OK163" s="40"/>
      <c r="OL163" s="40"/>
      <c r="OM163" s="40"/>
      <c r="ON163" s="40"/>
      <c r="OO163" s="40"/>
      <c r="OP163" s="40"/>
      <c r="OQ163" s="40"/>
      <c r="OR163" s="40"/>
      <c r="OS163" s="40"/>
      <c r="OT163" s="40"/>
      <c r="OU163" s="40"/>
      <c r="OV163" s="40"/>
      <c r="OW163" s="40"/>
      <c r="OX163" s="40"/>
      <c r="OY163" s="40"/>
      <c r="OZ163" s="40"/>
      <c r="PA163" s="40"/>
      <c r="PB163" s="40"/>
      <c r="PC163" s="40"/>
      <c r="PD163" s="40"/>
      <c r="PE163" s="40"/>
      <c r="PF163" s="40"/>
      <c r="PG163" s="40"/>
      <c r="PH163" s="40"/>
      <c r="PI163" s="40"/>
      <c r="PJ163" s="40"/>
      <c r="PK163" s="40"/>
      <c r="PL163" s="40"/>
      <c r="PM163" s="40"/>
      <c r="PN163" s="40"/>
      <c r="PO163" s="40"/>
      <c r="PP163" s="40"/>
      <c r="PQ163" s="40"/>
      <c r="PR163" s="40"/>
      <c r="PS163" s="40"/>
      <c r="PT163" s="40"/>
      <c r="PU163" s="40"/>
      <c r="PV163" s="40"/>
      <c r="PW163" s="40"/>
      <c r="PX163" s="40"/>
      <c r="PY163" s="40"/>
      <c r="PZ163" s="40"/>
      <c r="QA163" s="40"/>
      <c r="QB163" s="40"/>
      <c r="QC163" s="40"/>
      <c r="QD163" s="40"/>
      <c r="QE163" s="40"/>
      <c r="QF163" s="40"/>
      <c r="QG163" s="40"/>
      <c r="QH163" s="40"/>
      <c r="QI163" s="40"/>
      <c r="QJ163" s="40"/>
      <c r="QK163" s="40"/>
      <c r="QL163" s="40"/>
      <c r="QM163" s="40"/>
      <c r="QN163" s="40"/>
      <c r="QO163" s="40"/>
      <c r="QP163" s="40"/>
      <c r="QQ163" s="40"/>
      <c r="QR163" s="40"/>
      <c r="QS163" s="40"/>
      <c r="QT163" s="40"/>
      <c r="QU163" s="40"/>
      <c r="QV163" s="40"/>
      <c r="QW163" s="40"/>
      <c r="QX163" s="40"/>
      <c r="QY163" s="40"/>
      <c r="QZ163" s="40"/>
      <c r="RA163" s="40"/>
      <c r="RB163" s="40"/>
      <c r="RC163" s="40"/>
      <c r="RD163" s="40"/>
      <c r="RE163" s="40"/>
      <c r="RF163" s="40"/>
      <c r="RG163" s="40"/>
      <c r="RH163" s="40"/>
      <c r="RI163" s="40"/>
      <c r="RJ163" s="40"/>
      <c r="RK163" s="40"/>
      <c r="RL163" s="40"/>
      <c r="RM163" s="40"/>
      <c r="RN163" s="40"/>
      <c r="RO163" s="40"/>
      <c r="RP163" s="40"/>
      <c r="RQ163" s="40"/>
      <c r="RR163" s="40"/>
      <c r="RS163" s="40"/>
      <c r="RT163" s="40"/>
      <c r="RU163" s="40"/>
      <c r="RV163" s="40"/>
      <c r="RW163" s="40"/>
      <c r="RX163" s="40"/>
      <c r="RY163" s="40"/>
      <c r="RZ163" s="40"/>
      <c r="SA163" s="40"/>
      <c r="SB163" s="40"/>
      <c r="SC163" s="40"/>
      <c r="SD163" s="40"/>
      <c r="SE163" s="40"/>
      <c r="SF163" s="40"/>
      <c r="SG163" s="40"/>
      <c r="SH163" s="40"/>
      <c r="SI163" s="40"/>
      <c r="SJ163" s="40"/>
      <c r="SK163" s="40"/>
      <c r="SL163" s="40"/>
      <c r="SM163" s="40"/>
      <c r="SN163" s="40"/>
      <c r="SO163" s="40"/>
      <c r="SP163" s="40"/>
      <c r="SQ163" s="40"/>
      <c r="SR163" s="40"/>
      <c r="SS163" s="40"/>
      <c r="ST163" s="40"/>
      <c r="SU163" s="40"/>
      <c r="SV163" s="40"/>
      <c r="SW163" s="40"/>
      <c r="SX163" s="40"/>
      <c r="SY163" s="40"/>
      <c r="SZ163" s="40"/>
      <c r="TA163" s="40"/>
      <c r="TB163" s="40"/>
      <c r="TC163" s="40"/>
      <c r="TD163" s="40"/>
      <c r="TE163" s="40"/>
      <c r="TF163" s="40"/>
      <c r="TG163" s="40"/>
      <c r="TH163" s="40"/>
      <c r="TI163" s="40"/>
      <c r="TJ163" s="40"/>
      <c r="TK163" s="40"/>
      <c r="TL163" s="40"/>
      <c r="TM163" s="40"/>
      <c r="TN163" s="40"/>
      <c r="TO163" s="40"/>
      <c r="TP163" s="40"/>
      <c r="TQ163" s="40"/>
      <c r="TR163" s="40"/>
      <c r="TS163" s="40"/>
      <c r="TT163" s="40"/>
      <c r="TU163" s="40"/>
      <c r="TV163" s="40"/>
      <c r="TW163" s="40"/>
      <c r="TX163" s="40"/>
      <c r="TY163" s="40"/>
      <c r="TZ163" s="40"/>
      <c r="UA163" s="40"/>
      <c r="UB163" s="40"/>
      <c r="UC163" s="40"/>
      <c r="UD163" s="40"/>
      <c r="UE163" s="40"/>
      <c r="UF163" s="40"/>
      <c r="UG163" s="40"/>
      <c r="UH163" s="40"/>
      <c r="UI163" s="40"/>
      <c r="UJ163" s="40"/>
      <c r="UK163" s="40"/>
      <c r="UL163" s="40"/>
      <c r="UM163" s="40"/>
      <c r="UN163" s="40"/>
      <c r="UO163" s="40"/>
      <c r="UP163" s="40"/>
      <c r="UQ163" s="40"/>
      <c r="UR163" s="40"/>
      <c r="US163" s="40"/>
      <c r="UT163" s="40"/>
      <c r="UU163" s="40"/>
      <c r="UV163" s="40"/>
      <c r="UW163" s="40"/>
      <c r="UX163" s="40"/>
      <c r="UY163" s="40"/>
      <c r="UZ163" s="40"/>
      <c r="VA163" s="40"/>
      <c r="VB163" s="40"/>
      <c r="VC163" s="40"/>
      <c r="VD163" s="40"/>
      <c r="VE163" s="40"/>
      <c r="VF163" s="40"/>
      <c r="VG163" s="40"/>
      <c r="VH163" s="40"/>
      <c r="VI163" s="40"/>
      <c r="VJ163" s="40"/>
      <c r="VK163" s="40"/>
      <c r="VL163" s="40"/>
      <c r="VM163" s="40"/>
      <c r="VN163" s="40"/>
      <c r="VO163" s="40"/>
      <c r="VP163" s="40"/>
      <c r="VQ163" s="40"/>
      <c r="VR163" s="40"/>
      <c r="VS163" s="40"/>
      <c r="VT163" s="40"/>
      <c r="VU163" s="40"/>
      <c r="VV163" s="40"/>
      <c r="VW163" s="40"/>
      <c r="VX163" s="40"/>
      <c r="VY163" s="40"/>
      <c r="VZ163" s="40"/>
      <c r="WA163" s="40"/>
      <c r="WB163" s="40"/>
      <c r="WC163" s="40"/>
      <c r="WD163" s="40"/>
      <c r="WE163" s="40"/>
      <c r="WF163" s="40"/>
      <c r="WG163" s="40"/>
      <c r="WH163" s="40"/>
      <c r="WI163" s="40"/>
      <c r="WJ163" s="40"/>
      <c r="WK163" s="40"/>
      <c r="WL163" s="40"/>
      <c r="WM163" s="40"/>
      <c r="WN163" s="40"/>
      <c r="WO163" s="40"/>
      <c r="WP163" s="40"/>
      <c r="WQ163" s="40"/>
      <c r="WR163" s="40"/>
      <c r="WS163" s="40"/>
      <c r="WT163" s="40"/>
      <c r="WU163" s="40"/>
      <c r="WV163" s="40"/>
      <c r="WW163" s="40"/>
      <c r="WX163" s="40"/>
      <c r="WY163" s="40"/>
      <c r="WZ163" s="40"/>
      <c r="XA163" s="40"/>
      <c r="XB163" s="40"/>
      <c r="XC163" s="40"/>
      <c r="XD163" s="40"/>
      <c r="XE163" s="40"/>
      <c r="XF163" s="40"/>
      <c r="XG163" s="40"/>
      <c r="XH163" s="40"/>
      <c r="XI163" s="40"/>
      <c r="XJ163" s="40"/>
      <c r="XK163" s="40"/>
      <c r="XL163" s="40"/>
      <c r="XM163" s="40"/>
      <c r="XN163" s="40"/>
      <c r="XO163" s="40"/>
      <c r="XP163" s="40"/>
      <c r="XQ163" s="40"/>
      <c r="XR163" s="40"/>
      <c r="XS163" s="40"/>
      <c r="XT163" s="40"/>
      <c r="XU163" s="40"/>
      <c r="XV163" s="40"/>
      <c r="XW163" s="40"/>
      <c r="XX163" s="40"/>
      <c r="XY163" s="40"/>
      <c r="XZ163" s="40"/>
      <c r="YA163" s="40"/>
      <c r="YB163" s="40"/>
      <c r="YC163" s="40"/>
      <c r="YD163" s="40"/>
      <c r="YE163" s="40"/>
      <c r="YF163" s="40"/>
      <c r="YG163" s="40"/>
      <c r="YH163" s="40"/>
      <c r="YI163" s="40"/>
      <c r="YJ163" s="40"/>
      <c r="YK163" s="40"/>
      <c r="YL163" s="40"/>
      <c r="YM163" s="40"/>
      <c r="YN163" s="40"/>
      <c r="YO163" s="40"/>
      <c r="YP163" s="40"/>
      <c r="YQ163" s="40"/>
      <c r="YR163" s="40"/>
      <c r="YS163" s="40"/>
      <c r="YT163" s="40"/>
      <c r="YU163" s="40"/>
      <c r="YV163" s="40"/>
      <c r="YW163" s="40"/>
      <c r="YX163" s="40"/>
      <c r="YY163" s="40"/>
      <c r="YZ163" s="40"/>
      <c r="ZA163" s="40"/>
      <c r="ZB163" s="40"/>
      <c r="ZC163" s="40"/>
      <c r="ZD163" s="40"/>
      <c r="ZE163" s="40"/>
      <c r="ZF163" s="40"/>
      <c r="ZG163" s="40"/>
      <c r="ZH163" s="40"/>
      <c r="ZI163" s="40"/>
      <c r="ZJ163" s="40"/>
      <c r="ZK163" s="40"/>
      <c r="ZL163" s="40"/>
      <c r="ZM163" s="40"/>
      <c r="ZN163" s="40"/>
      <c r="ZO163" s="40"/>
      <c r="ZP163" s="40"/>
      <c r="ZQ163" s="40"/>
      <c r="ZR163" s="40"/>
      <c r="ZS163" s="40"/>
      <c r="ZT163" s="40"/>
      <c r="ZU163" s="40"/>
      <c r="ZV163" s="40"/>
      <c r="ZW163" s="40"/>
      <c r="ZX163" s="40"/>
      <c r="ZY163" s="40"/>
      <c r="ZZ163" s="40"/>
      <c r="AAA163" s="40"/>
      <c r="AAB163" s="40"/>
      <c r="AAC163" s="40"/>
      <c r="AAD163" s="40"/>
      <c r="AAE163" s="40"/>
      <c r="AAF163" s="40"/>
      <c r="AAG163" s="40"/>
      <c r="AAH163" s="40"/>
      <c r="AAI163" s="40"/>
      <c r="AAJ163" s="40"/>
      <c r="AAK163" s="40"/>
      <c r="AAL163" s="40"/>
      <c r="AAM163" s="40"/>
      <c r="AAN163" s="40"/>
      <c r="AAO163" s="40"/>
      <c r="AAP163" s="40"/>
      <c r="AAQ163" s="40"/>
      <c r="AAR163" s="40"/>
      <c r="AAS163" s="40"/>
      <c r="AAT163" s="40"/>
      <c r="AAU163" s="40"/>
      <c r="AAV163" s="40"/>
      <c r="AAW163" s="40"/>
      <c r="AAX163" s="40"/>
      <c r="AAY163" s="40"/>
      <c r="AAZ163" s="40"/>
      <c r="ABA163" s="40"/>
      <c r="ABB163" s="40"/>
      <c r="ABC163" s="40"/>
      <c r="ABD163" s="40"/>
      <c r="ABE163" s="40"/>
      <c r="ABF163" s="40"/>
      <c r="ABG163" s="40"/>
      <c r="ABH163" s="40"/>
      <c r="ABI163" s="40"/>
      <c r="ABJ163" s="40"/>
      <c r="ABK163" s="40"/>
      <c r="ABL163" s="40"/>
      <c r="ABM163" s="40"/>
      <c r="ABN163" s="40"/>
      <c r="ABO163" s="40"/>
      <c r="ABP163" s="40"/>
      <c r="ABQ163" s="40"/>
      <c r="ABR163" s="40"/>
      <c r="ABS163" s="40"/>
      <c r="ABT163" s="40"/>
      <c r="ABU163" s="40"/>
      <c r="ABV163" s="40"/>
      <c r="ABW163" s="40"/>
      <c r="ABX163" s="40"/>
      <c r="ABY163" s="40"/>
      <c r="ABZ163" s="40"/>
      <c r="ACA163" s="40"/>
      <c r="ACB163" s="40"/>
      <c r="ACC163" s="40"/>
      <c r="ACD163" s="40"/>
      <c r="ACE163" s="40"/>
      <c r="ACF163" s="40"/>
      <c r="ACG163" s="40"/>
      <c r="ACH163" s="40"/>
      <c r="ACI163" s="40"/>
      <c r="ACJ163" s="40"/>
      <c r="ACK163" s="40"/>
      <c r="ACL163" s="40"/>
      <c r="ACM163" s="40"/>
      <c r="ACN163" s="40"/>
      <c r="ACO163" s="40"/>
      <c r="ACP163" s="40"/>
      <c r="ACQ163" s="40"/>
      <c r="ACR163" s="40"/>
      <c r="ACS163" s="40"/>
      <c r="ACT163" s="40"/>
      <c r="ACU163" s="40"/>
      <c r="ACV163" s="40"/>
      <c r="ACW163" s="40"/>
      <c r="ACX163" s="40"/>
      <c r="ACY163" s="40"/>
      <c r="ACZ163" s="40"/>
      <c r="ADA163" s="40"/>
      <c r="ADB163" s="40"/>
      <c r="ADC163" s="40"/>
      <c r="ADD163" s="40"/>
      <c r="ADE163" s="40"/>
      <c r="ADF163" s="40"/>
      <c r="ADG163" s="40"/>
      <c r="ADH163" s="40"/>
      <c r="ADI163" s="40"/>
      <c r="ADJ163" s="40"/>
      <c r="ADK163" s="40"/>
      <c r="ADL163" s="40"/>
      <c r="ADM163" s="40"/>
      <c r="ADN163" s="40"/>
      <c r="ADO163" s="40"/>
      <c r="ADP163" s="40"/>
      <c r="ADQ163" s="40"/>
      <c r="ADR163" s="40"/>
      <c r="ADS163" s="40"/>
      <c r="ADT163" s="40"/>
      <c r="ADU163" s="40"/>
      <c r="ADV163" s="40"/>
      <c r="ADW163" s="40"/>
      <c r="ADX163" s="40"/>
      <c r="ADY163" s="40"/>
      <c r="ADZ163" s="40"/>
      <c r="AEA163" s="40"/>
      <c r="AEB163" s="40"/>
      <c r="AEC163" s="40"/>
      <c r="AED163" s="40"/>
      <c r="AEE163" s="40"/>
      <c r="AEF163" s="40"/>
      <c r="AEG163" s="40"/>
      <c r="AEH163" s="40"/>
      <c r="AEI163" s="40"/>
      <c r="AEJ163" s="40"/>
      <c r="AEK163" s="40"/>
      <c r="AEL163" s="40"/>
      <c r="AEM163" s="40"/>
      <c r="AEN163" s="40"/>
      <c r="AEO163" s="40"/>
      <c r="AEP163" s="40"/>
      <c r="AEQ163" s="40"/>
      <c r="AER163" s="40"/>
      <c r="AES163" s="40"/>
      <c r="AET163" s="40"/>
      <c r="AEU163" s="40"/>
      <c r="AEV163" s="40"/>
      <c r="AEW163" s="40"/>
      <c r="AEX163" s="40"/>
      <c r="AEY163" s="40"/>
      <c r="AEZ163" s="40"/>
      <c r="AFA163" s="40"/>
      <c r="AFB163" s="40"/>
      <c r="AFC163" s="40"/>
      <c r="AFD163" s="40"/>
      <c r="AFE163" s="40"/>
      <c r="AFF163" s="40"/>
      <c r="AFG163" s="40"/>
      <c r="AFH163" s="40"/>
      <c r="AFI163" s="40"/>
      <c r="AFJ163" s="40"/>
      <c r="AFK163" s="40"/>
      <c r="AFL163" s="40"/>
      <c r="AFM163" s="40"/>
      <c r="AFN163" s="40"/>
      <c r="AFO163" s="40"/>
      <c r="AFP163" s="40"/>
      <c r="AFQ163" s="40"/>
      <c r="AFR163" s="40"/>
      <c r="AFS163" s="40"/>
      <c r="AFT163" s="40"/>
      <c r="AFU163" s="40"/>
      <c r="AFV163" s="40"/>
      <c r="AFW163" s="40"/>
      <c r="AFX163" s="40"/>
      <c r="AFY163" s="40"/>
      <c r="AFZ163" s="40"/>
      <c r="AGA163" s="40"/>
      <c r="AGB163" s="40"/>
      <c r="AGC163" s="40"/>
      <c r="AGD163" s="40"/>
      <c r="AGE163" s="40"/>
      <c r="AGF163" s="40"/>
      <c r="AGG163" s="40"/>
      <c r="AGH163" s="40"/>
      <c r="AGI163" s="40"/>
      <c r="AGJ163" s="40"/>
      <c r="AGK163" s="40"/>
      <c r="AGL163" s="40"/>
      <c r="AGM163" s="40"/>
      <c r="AGN163" s="40"/>
      <c r="AGO163" s="40"/>
      <c r="AGP163" s="40"/>
      <c r="AGQ163" s="40"/>
      <c r="AGR163" s="40"/>
      <c r="AGS163" s="40"/>
      <c r="AGT163" s="40"/>
      <c r="AGU163" s="40"/>
      <c r="AGV163" s="40"/>
      <c r="AGW163" s="40"/>
      <c r="AGX163" s="40"/>
      <c r="AGY163" s="40"/>
      <c r="AGZ163" s="40"/>
      <c r="AHA163" s="40"/>
      <c r="AHB163" s="40"/>
      <c r="AHC163" s="40"/>
      <c r="AHD163" s="40"/>
      <c r="AHE163" s="40"/>
      <c r="AHF163" s="40"/>
      <c r="AHG163" s="40"/>
      <c r="AHH163" s="40"/>
      <c r="AHI163" s="40"/>
      <c r="AHJ163" s="40"/>
      <c r="AHK163" s="40"/>
      <c r="AHL163" s="40"/>
      <c r="AHM163" s="40"/>
      <c r="AHN163" s="40"/>
      <c r="AHO163" s="40"/>
      <c r="AHP163" s="40"/>
      <c r="AHQ163" s="40"/>
      <c r="AHR163" s="40"/>
      <c r="AHS163" s="40"/>
      <c r="AHT163" s="40"/>
      <c r="AHU163" s="40"/>
      <c r="AHV163" s="40"/>
      <c r="AHW163" s="40"/>
      <c r="AHX163" s="40"/>
      <c r="AHY163" s="40"/>
      <c r="AHZ163" s="40"/>
      <c r="AIA163" s="40"/>
      <c r="AIB163" s="40"/>
      <c r="AIC163" s="40"/>
      <c r="AID163" s="40"/>
      <c r="AIE163" s="40"/>
      <c r="AIF163" s="40"/>
      <c r="AIG163" s="40"/>
      <c r="AIH163" s="40"/>
      <c r="AII163" s="40"/>
      <c r="AIJ163" s="40"/>
      <c r="AIK163" s="40"/>
      <c r="AIL163" s="40"/>
      <c r="AIM163" s="40"/>
      <c r="AIN163" s="40"/>
      <c r="AIO163" s="40"/>
      <c r="AIP163" s="40"/>
      <c r="AIQ163" s="40"/>
      <c r="AIR163" s="40"/>
      <c r="AIS163" s="40"/>
      <c r="AIT163" s="40"/>
      <c r="AIU163" s="40"/>
      <c r="AIV163" s="40"/>
      <c r="AIW163" s="40"/>
      <c r="AIX163" s="40"/>
      <c r="AIY163" s="40"/>
      <c r="AIZ163" s="40"/>
      <c r="AJA163" s="40"/>
      <c r="AJB163" s="40"/>
      <c r="AJC163" s="40"/>
      <c r="AJD163" s="40"/>
      <c r="AJE163" s="40"/>
      <c r="AJF163" s="40"/>
      <c r="AJG163" s="40"/>
      <c r="AJH163" s="40"/>
      <c r="AJI163" s="40"/>
      <c r="AJJ163" s="40"/>
      <c r="AJK163" s="40"/>
      <c r="AJL163" s="40"/>
      <c r="AJM163" s="40"/>
      <c r="AJN163" s="40"/>
      <c r="AJO163" s="40"/>
      <c r="AJP163" s="40"/>
      <c r="AJQ163" s="40"/>
      <c r="AJR163" s="40"/>
      <c r="AJS163" s="40"/>
      <c r="AJT163" s="40"/>
      <c r="AJU163" s="40"/>
      <c r="AJV163" s="40"/>
      <c r="AJW163" s="40"/>
      <c r="AJX163" s="40"/>
      <c r="AJY163" s="40"/>
      <c r="AJZ163" s="40"/>
      <c r="AKA163" s="40"/>
      <c r="AKB163" s="40"/>
      <c r="AKC163" s="40"/>
      <c r="AKD163" s="40"/>
      <c r="AKE163" s="40"/>
      <c r="AKF163" s="40"/>
      <c r="AKG163" s="40"/>
      <c r="AKH163" s="40"/>
      <c r="AKI163" s="40"/>
      <c r="AKJ163" s="40"/>
      <c r="AKK163" s="40"/>
      <c r="AKL163" s="40"/>
      <c r="AKM163" s="40"/>
      <c r="AKN163" s="40"/>
      <c r="AKO163" s="40"/>
      <c r="AKP163" s="40"/>
      <c r="AKQ163" s="40"/>
      <c r="AKR163" s="40"/>
      <c r="AKS163" s="40"/>
      <c r="AKT163" s="40"/>
      <c r="AKU163" s="40"/>
      <c r="AKV163" s="40"/>
      <c r="AKW163" s="40"/>
      <c r="AKX163" s="40"/>
      <c r="AKY163" s="40"/>
      <c r="AKZ163" s="40"/>
      <c r="ALA163" s="40"/>
      <c r="ALB163" s="40"/>
      <c r="ALC163" s="40"/>
      <c r="ALD163" s="40"/>
      <c r="ALE163" s="40"/>
      <c r="ALF163" s="40"/>
      <c r="ALG163" s="40"/>
      <c r="ALH163" s="40"/>
      <c r="ALI163" s="40"/>
      <c r="ALJ163" s="40"/>
      <c r="ALK163" s="40"/>
      <c r="ALL163" s="40"/>
      <c r="ALM163" s="40"/>
      <c r="ALN163" s="40"/>
      <c r="ALO163" s="40"/>
      <c r="ALP163" s="40"/>
      <c r="ALQ163" s="40"/>
      <c r="ALR163" s="40"/>
      <c r="ALS163" s="40"/>
      <c r="ALT163" s="40"/>
      <c r="ALU163" s="40"/>
    </row>
    <row r="164" spans="1:1009" s="41" customFormat="1" ht="18.75" x14ac:dyDescent="0.3">
      <c r="A164" s="10" t="s">
        <v>188</v>
      </c>
      <c r="B164" s="11" t="s">
        <v>50</v>
      </c>
      <c r="C164" s="12">
        <v>6</v>
      </c>
      <c r="D164" s="13">
        <v>4.8</v>
      </c>
      <c r="E164" s="14">
        <v>2.02</v>
      </c>
      <c r="F164" s="46" t="s">
        <v>34</v>
      </c>
      <c r="G164" s="15">
        <v>1.5</v>
      </c>
      <c r="H164" s="16">
        <f>IF(OR(F164="",G164=""),"",IF(F164="1st",G164*D164-G164,-G164))</f>
        <v>-1.5</v>
      </c>
      <c r="I164" s="19">
        <f t="shared" si="23"/>
        <v>-27.58250000000001</v>
      </c>
      <c r="J164" s="39"/>
      <c r="K164" s="50">
        <f t="shared" si="26"/>
        <v>-28.58250000000001</v>
      </c>
      <c r="L164" s="60">
        <f t="shared" si="22"/>
        <v>-28.302500000000013</v>
      </c>
      <c r="M164" s="60"/>
      <c r="N164" s="121">
        <f t="shared" si="24"/>
        <v>4.8</v>
      </c>
      <c r="O164" s="9">
        <f t="shared" si="25"/>
        <v>-1</v>
      </c>
      <c r="P164" s="9">
        <f t="shared" si="27"/>
        <v>-1</v>
      </c>
      <c r="Q164" s="122">
        <f t="shared" si="28"/>
        <v>-1</v>
      </c>
      <c r="R164" s="8"/>
      <c r="S164" s="9"/>
      <c r="T164" s="9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  <c r="ML164" s="40"/>
      <c r="MM164" s="40"/>
      <c r="MN164" s="40"/>
      <c r="MO164" s="40"/>
      <c r="MP164" s="40"/>
      <c r="MQ164" s="40"/>
      <c r="MR164" s="40"/>
      <c r="MS164" s="40"/>
      <c r="MT164" s="40"/>
      <c r="MU164" s="40"/>
      <c r="MV164" s="40"/>
      <c r="MW164" s="40"/>
      <c r="MX164" s="40"/>
      <c r="MY164" s="40"/>
      <c r="MZ164" s="40"/>
      <c r="NA164" s="40"/>
      <c r="NB164" s="40"/>
      <c r="NC164" s="40"/>
      <c r="ND164" s="40"/>
      <c r="NE164" s="40"/>
      <c r="NF164" s="40"/>
      <c r="NG164" s="40"/>
      <c r="NH164" s="40"/>
      <c r="NI164" s="40"/>
      <c r="NJ164" s="40"/>
      <c r="NK164" s="40"/>
      <c r="NL164" s="40"/>
      <c r="NM164" s="40"/>
      <c r="NN164" s="40"/>
      <c r="NO164" s="40"/>
      <c r="NP164" s="40"/>
      <c r="NQ164" s="40"/>
      <c r="NR164" s="40"/>
      <c r="NS164" s="40"/>
      <c r="NT164" s="40"/>
      <c r="NU164" s="40"/>
      <c r="NV164" s="40"/>
      <c r="NW164" s="40"/>
      <c r="NX164" s="40"/>
      <c r="NY164" s="40"/>
      <c r="NZ164" s="40"/>
      <c r="OA164" s="40"/>
      <c r="OB164" s="40"/>
      <c r="OC164" s="40"/>
      <c r="OD164" s="40"/>
      <c r="OE164" s="40"/>
      <c r="OF164" s="40"/>
      <c r="OG164" s="40"/>
      <c r="OH164" s="40"/>
      <c r="OI164" s="40"/>
      <c r="OJ164" s="40"/>
      <c r="OK164" s="40"/>
      <c r="OL164" s="40"/>
      <c r="OM164" s="40"/>
      <c r="ON164" s="40"/>
      <c r="OO164" s="40"/>
      <c r="OP164" s="40"/>
      <c r="OQ164" s="40"/>
      <c r="OR164" s="40"/>
      <c r="OS164" s="40"/>
      <c r="OT164" s="40"/>
      <c r="OU164" s="40"/>
      <c r="OV164" s="40"/>
      <c r="OW164" s="40"/>
      <c r="OX164" s="40"/>
      <c r="OY164" s="40"/>
      <c r="OZ164" s="40"/>
      <c r="PA164" s="40"/>
      <c r="PB164" s="40"/>
      <c r="PC164" s="40"/>
      <c r="PD164" s="40"/>
      <c r="PE164" s="40"/>
      <c r="PF164" s="40"/>
      <c r="PG164" s="40"/>
      <c r="PH164" s="40"/>
      <c r="PI164" s="40"/>
      <c r="PJ164" s="40"/>
      <c r="PK164" s="40"/>
      <c r="PL164" s="40"/>
      <c r="PM164" s="40"/>
      <c r="PN164" s="40"/>
      <c r="PO164" s="40"/>
      <c r="PP164" s="40"/>
      <c r="PQ164" s="40"/>
      <c r="PR164" s="40"/>
      <c r="PS164" s="40"/>
      <c r="PT164" s="40"/>
      <c r="PU164" s="40"/>
      <c r="PV164" s="40"/>
      <c r="PW164" s="40"/>
      <c r="PX164" s="40"/>
      <c r="PY164" s="40"/>
      <c r="PZ164" s="40"/>
      <c r="QA164" s="40"/>
      <c r="QB164" s="40"/>
      <c r="QC164" s="40"/>
      <c r="QD164" s="40"/>
      <c r="QE164" s="40"/>
      <c r="QF164" s="40"/>
      <c r="QG164" s="40"/>
      <c r="QH164" s="40"/>
      <c r="QI164" s="40"/>
      <c r="QJ164" s="40"/>
      <c r="QK164" s="40"/>
      <c r="QL164" s="40"/>
      <c r="QM164" s="40"/>
      <c r="QN164" s="40"/>
      <c r="QO164" s="40"/>
      <c r="QP164" s="40"/>
      <c r="QQ164" s="40"/>
      <c r="QR164" s="40"/>
      <c r="QS164" s="40"/>
      <c r="QT164" s="40"/>
      <c r="QU164" s="40"/>
      <c r="QV164" s="40"/>
      <c r="QW164" s="40"/>
      <c r="QX164" s="40"/>
      <c r="QY164" s="40"/>
      <c r="QZ164" s="40"/>
      <c r="RA164" s="40"/>
      <c r="RB164" s="40"/>
      <c r="RC164" s="40"/>
      <c r="RD164" s="40"/>
      <c r="RE164" s="40"/>
      <c r="RF164" s="40"/>
      <c r="RG164" s="40"/>
      <c r="RH164" s="40"/>
      <c r="RI164" s="40"/>
      <c r="RJ164" s="40"/>
      <c r="RK164" s="40"/>
      <c r="RL164" s="40"/>
      <c r="RM164" s="40"/>
      <c r="RN164" s="40"/>
      <c r="RO164" s="40"/>
      <c r="RP164" s="40"/>
      <c r="RQ164" s="40"/>
      <c r="RR164" s="40"/>
      <c r="RS164" s="40"/>
      <c r="RT164" s="40"/>
      <c r="RU164" s="40"/>
      <c r="RV164" s="40"/>
      <c r="RW164" s="40"/>
      <c r="RX164" s="40"/>
      <c r="RY164" s="40"/>
      <c r="RZ164" s="40"/>
      <c r="SA164" s="40"/>
      <c r="SB164" s="40"/>
      <c r="SC164" s="40"/>
      <c r="SD164" s="40"/>
      <c r="SE164" s="40"/>
      <c r="SF164" s="40"/>
      <c r="SG164" s="40"/>
      <c r="SH164" s="40"/>
      <c r="SI164" s="40"/>
      <c r="SJ164" s="40"/>
      <c r="SK164" s="40"/>
      <c r="SL164" s="40"/>
      <c r="SM164" s="40"/>
      <c r="SN164" s="40"/>
      <c r="SO164" s="40"/>
      <c r="SP164" s="40"/>
      <c r="SQ164" s="40"/>
      <c r="SR164" s="40"/>
      <c r="SS164" s="40"/>
      <c r="ST164" s="40"/>
      <c r="SU164" s="40"/>
      <c r="SV164" s="40"/>
      <c r="SW164" s="40"/>
      <c r="SX164" s="40"/>
      <c r="SY164" s="40"/>
      <c r="SZ164" s="40"/>
      <c r="TA164" s="40"/>
      <c r="TB164" s="40"/>
      <c r="TC164" s="40"/>
      <c r="TD164" s="40"/>
      <c r="TE164" s="40"/>
      <c r="TF164" s="40"/>
      <c r="TG164" s="40"/>
      <c r="TH164" s="40"/>
      <c r="TI164" s="40"/>
      <c r="TJ164" s="40"/>
      <c r="TK164" s="40"/>
      <c r="TL164" s="40"/>
      <c r="TM164" s="40"/>
      <c r="TN164" s="40"/>
      <c r="TO164" s="40"/>
      <c r="TP164" s="40"/>
      <c r="TQ164" s="40"/>
      <c r="TR164" s="40"/>
      <c r="TS164" s="40"/>
      <c r="TT164" s="40"/>
      <c r="TU164" s="40"/>
      <c r="TV164" s="40"/>
      <c r="TW164" s="40"/>
      <c r="TX164" s="40"/>
      <c r="TY164" s="40"/>
      <c r="TZ164" s="40"/>
      <c r="UA164" s="40"/>
      <c r="UB164" s="40"/>
      <c r="UC164" s="40"/>
      <c r="UD164" s="40"/>
      <c r="UE164" s="40"/>
      <c r="UF164" s="40"/>
      <c r="UG164" s="40"/>
      <c r="UH164" s="40"/>
      <c r="UI164" s="40"/>
      <c r="UJ164" s="40"/>
      <c r="UK164" s="40"/>
      <c r="UL164" s="40"/>
      <c r="UM164" s="40"/>
      <c r="UN164" s="40"/>
      <c r="UO164" s="40"/>
      <c r="UP164" s="40"/>
      <c r="UQ164" s="40"/>
      <c r="UR164" s="40"/>
      <c r="US164" s="40"/>
      <c r="UT164" s="40"/>
      <c r="UU164" s="40"/>
      <c r="UV164" s="40"/>
      <c r="UW164" s="40"/>
      <c r="UX164" s="40"/>
      <c r="UY164" s="40"/>
      <c r="UZ164" s="40"/>
      <c r="VA164" s="40"/>
      <c r="VB164" s="40"/>
      <c r="VC164" s="40"/>
      <c r="VD164" s="40"/>
      <c r="VE164" s="40"/>
      <c r="VF164" s="40"/>
      <c r="VG164" s="40"/>
      <c r="VH164" s="40"/>
      <c r="VI164" s="40"/>
      <c r="VJ164" s="40"/>
      <c r="VK164" s="40"/>
      <c r="VL164" s="40"/>
      <c r="VM164" s="40"/>
      <c r="VN164" s="40"/>
      <c r="VO164" s="40"/>
      <c r="VP164" s="40"/>
      <c r="VQ164" s="40"/>
      <c r="VR164" s="40"/>
      <c r="VS164" s="40"/>
      <c r="VT164" s="40"/>
      <c r="VU164" s="40"/>
      <c r="VV164" s="40"/>
      <c r="VW164" s="40"/>
      <c r="VX164" s="40"/>
      <c r="VY164" s="40"/>
      <c r="VZ164" s="40"/>
      <c r="WA164" s="40"/>
      <c r="WB164" s="40"/>
      <c r="WC164" s="40"/>
      <c r="WD164" s="40"/>
      <c r="WE164" s="40"/>
      <c r="WF164" s="40"/>
      <c r="WG164" s="40"/>
      <c r="WH164" s="40"/>
      <c r="WI164" s="40"/>
      <c r="WJ164" s="40"/>
      <c r="WK164" s="40"/>
      <c r="WL164" s="40"/>
      <c r="WM164" s="40"/>
      <c r="WN164" s="40"/>
      <c r="WO164" s="40"/>
      <c r="WP164" s="40"/>
      <c r="WQ164" s="40"/>
      <c r="WR164" s="40"/>
      <c r="WS164" s="40"/>
      <c r="WT164" s="40"/>
      <c r="WU164" s="40"/>
      <c r="WV164" s="40"/>
      <c r="WW164" s="40"/>
      <c r="WX164" s="40"/>
      <c r="WY164" s="40"/>
      <c r="WZ164" s="40"/>
      <c r="XA164" s="40"/>
      <c r="XB164" s="40"/>
      <c r="XC164" s="40"/>
      <c r="XD164" s="40"/>
      <c r="XE164" s="40"/>
      <c r="XF164" s="40"/>
      <c r="XG164" s="40"/>
      <c r="XH164" s="40"/>
      <c r="XI164" s="40"/>
      <c r="XJ164" s="40"/>
      <c r="XK164" s="40"/>
      <c r="XL164" s="40"/>
      <c r="XM164" s="40"/>
      <c r="XN164" s="40"/>
      <c r="XO164" s="40"/>
      <c r="XP164" s="40"/>
      <c r="XQ164" s="40"/>
      <c r="XR164" s="40"/>
      <c r="XS164" s="40"/>
      <c r="XT164" s="40"/>
      <c r="XU164" s="40"/>
      <c r="XV164" s="40"/>
      <c r="XW164" s="40"/>
      <c r="XX164" s="40"/>
      <c r="XY164" s="40"/>
      <c r="XZ164" s="40"/>
      <c r="YA164" s="40"/>
      <c r="YB164" s="40"/>
      <c r="YC164" s="40"/>
      <c r="YD164" s="40"/>
      <c r="YE164" s="40"/>
      <c r="YF164" s="40"/>
      <c r="YG164" s="40"/>
      <c r="YH164" s="40"/>
      <c r="YI164" s="40"/>
      <c r="YJ164" s="40"/>
      <c r="YK164" s="40"/>
      <c r="YL164" s="40"/>
      <c r="YM164" s="40"/>
      <c r="YN164" s="40"/>
      <c r="YO164" s="40"/>
      <c r="YP164" s="40"/>
      <c r="YQ164" s="40"/>
      <c r="YR164" s="40"/>
      <c r="YS164" s="40"/>
      <c r="YT164" s="40"/>
      <c r="YU164" s="40"/>
      <c r="YV164" s="40"/>
      <c r="YW164" s="40"/>
      <c r="YX164" s="40"/>
      <c r="YY164" s="40"/>
      <c r="YZ164" s="40"/>
      <c r="ZA164" s="40"/>
      <c r="ZB164" s="40"/>
      <c r="ZC164" s="40"/>
      <c r="ZD164" s="40"/>
      <c r="ZE164" s="40"/>
      <c r="ZF164" s="40"/>
      <c r="ZG164" s="40"/>
      <c r="ZH164" s="40"/>
      <c r="ZI164" s="40"/>
      <c r="ZJ164" s="40"/>
      <c r="ZK164" s="40"/>
      <c r="ZL164" s="40"/>
      <c r="ZM164" s="40"/>
      <c r="ZN164" s="40"/>
      <c r="ZO164" s="40"/>
      <c r="ZP164" s="40"/>
      <c r="ZQ164" s="40"/>
      <c r="ZR164" s="40"/>
      <c r="ZS164" s="40"/>
      <c r="ZT164" s="40"/>
      <c r="ZU164" s="40"/>
      <c r="ZV164" s="40"/>
      <c r="ZW164" s="40"/>
      <c r="ZX164" s="40"/>
      <c r="ZY164" s="40"/>
      <c r="ZZ164" s="40"/>
      <c r="AAA164" s="40"/>
      <c r="AAB164" s="40"/>
      <c r="AAC164" s="40"/>
      <c r="AAD164" s="40"/>
      <c r="AAE164" s="40"/>
      <c r="AAF164" s="40"/>
      <c r="AAG164" s="40"/>
      <c r="AAH164" s="40"/>
      <c r="AAI164" s="40"/>
      <c r="AAJ164" s="40"/>
      <c r="AAK164" s="40"/>
      <c r="AAL164" s="40"/>
      <c r="AAM164" s="40"/>
      <c r="AAN164" s="40"/>
      <c r="AAO164" s="40"/>
      <c r="AAP164" s="40"/>
      <c r="AAQ164" s="40"/>
      <c r="AAR164" s="40"/>
      <c r="AAS164" s="40"/>
      <c r="AAT164" s="40"/>
      <c r="AAU164" s="40"/>
      <c r="AAV164" s="40"/>
      <c r="AAW164" s="40"/>
      <c r="AAX164" s="40"/>
      <c r="AAY164" s="40"/>
      <c r="AAZ164" s="40"/>
      <c r="ABA164" s="40"/>
      <c r="ABB164" s="40"/>
      <c r="ABC164" s="40"/>
      <c r="ABD164" s="40"/>
      <c r="ABE164" s="40"/>
      <c r="ABF164" s="40"/>
      <c r="ABG164" s="40"/>
      <c r="ABH164" s="40"/>
      <c r="ABI164" s="40"/>
      <c r="ABJ164" s="40"/>
      <c r="ABK164" s="40"/>
      <c r="ABL164" s="40"/>
      <c r="ABM164" s="40"/>
      <c r="ABN164" s="40"/>
      <c r="ABO164" s="40"/>
      <c r="ABP164" s="40"/>
      <c r="ABQ164" s="40"/>
      <c r="ABR164" s="40"/>
      <c r="ABS164" s="40"/>
      <c r="ABT164" s="40"/>
      <c r="ABU164" s="40"/>
      <c r="ABV164" s="40"/>
      <c r="ABW164" s="40"/>
      <c r="ABX164" s="40"/>
      <c r="ABY164" s="40"/>
      <c r="ABZ164" s="40"/>
      <c r="ACA164" s="40"/>
      <c r="ACB164" s="40"/>
      <c r="ACC164" s="40"/>
      <c r="ACD164" s="40"/>
      <c r="ACE164" s="40"/>
      <c r="ACF164" s="40"/>
      <c r="ACG164" s="40"/>
      <c r="ACH164" s="40"/>
      <c r="ACI164" s="40"/>
      <c r="ACJ164" s="40"/>
      <c r="ACK164" s="40"/>
      <c r="ACL164" s="40"/>
      <c r="ACM164" s="40"/>
      <c r="ACN164" s="40"/>
      <c r="ACO164" s="40"/>
      <c r="ACP164" s="40"/>
      <c r="ACQ164" s="40"/>
      <c r="ACR164" s="40"/>
      <c r="ACS164" s="40"/>
      <c r="ACT164" s="40"/>
      <c r="ACU164" s="40"/>
      <c r="ACV164" s="40"/>
      <c r="ACW164" s="40"/>
      <c r="ACX164" s="40"/>
      <c r="ACY164" s="40"/>
      <c r="ACZ164" s="40"/>
      <c r="ADA164" s="40"/>
      <c r="ADB164" s="40"/>
      <c r="ADC164" s="40"/>
      <c r="ADD164" s="40"/>
      <c r="ADE164" s="40"/>
      <c r="ADF164" s="40"/>
      <c r="ADG164" s="40"/>
      <c r="ADH164" s="40"/>
      <c r="ADI164" s="40"/>
      <c r="ADJ164" s="40"/>
      <c r="ADK164" s="40"/>
      <c r="ADL164" s="40"/>
      <c r="ADM164" s="40"/>
      <c r="ADN164" s="40"/>
      <c r="ADO164" s="40"/>
      <c r="ADP164" s="40"/>
      <c r="ADQ164" s="40"/>
      <c r="ADR164" s="40"/>
      <c r="ADS164" s="40"/>
      <c r="ADT164" s="40"/>
      <c r="ADU164" s="40"/>
      <c r="ADV164" s="40"/>
      <c r="ADW164" s="40"/>
      <c r="ADX164" s="40"/>
      <c r="ADY164" s="40"/>
      <c r="ADZ164" s="40"/>
      <c r="AEA164" s="40"/>
      <c r="AEB164" s="40"/>
      <c r="AEC164" s="40"/>
      <c r="AED164" s="40"/>
      <c r="AEE164" s="40"/>
      <c r="AEF164" s="40"/>
      <c r="AEG164" s="40"/>
      <c r="AEH164" s="40"/>
      <c r="AEI164" s="40"/>
      <c r="AEJ164" s="40"/>
      <c r="AEK164" s="40"/>
      <c r="AEL164" s="40"/>
      <c r="AEM164" s="40"/>
      <c r="AEN164" s="40"/>
      <c r="AEO164" s="40"/>
      <c r="AEP164" s="40"/>
      <c r="AEQ164" s="40"/>
      <c r="AER164" s="40"/>
      <c r="AES164" s="40"/>
      <c r="AET164" s="40"/>
      <c r="AEU164" s="40"/>
      <c r="AEV164" s="40"/>
      <c r="AEW164" s="40"/>
      <c r="AEX164" s="40"/>
      <c r="AEY164" s="40"/>
      <c r="AEZ164" s="40"/>
      <c r="AFA164" s="40"/>
      <c r="AFB164" s="40"/>
      <c r="AFC164" s="40"/>
      <c r="AFD164" s="40"/>
      <c r="AFE164" s="40"/>
      <c r="AFF164" s="40"/>
      <c r="AFG164" s="40"/>
      <c r="AFH164" s="40"/>
      <c r="AFI164" s="40"/>
      <c r="AFJ164" s="40"/>
      <c r="AFK164" s="40"/>
      <c r="AFL164" s="40"/>
      <c r="AFM164" s="40"/>
      <c r="AFN164" s="40"/>
      <c r="AFO164" s="40"/>
      <c r="AFP164" s="40"/>
      <c r="AFQ164" s="40"/>
      <c r="AFR164" s="40"/>
      <c r="AFS164" s="40"/>
      <c r="AFT164" s="40"/>
      <c r="AFU164" s="40"/>
      <c r="AFV164" s="40"/>
      <c r="AFW164" s="40"/>
      <c r="AFX164" s="40"/>
      <c r="AFY164" s="40"/>
      <c r="AFZ164" s="40"/>
      <c r="AGA164" s="40"/>
      <c r="AGB164" s="40"/>
      <c r="AGC164" s="40"/>
      <c r="AGD164" s="40"/>
      <c r="AGE164" s="40"/>
      <c r="AGF164" s="40"/>
      <c r="AGG164" s="40"/>
      <c r="AGH164" s="40"/>
      <c r="AGI164" s="40"/>
      <c r="AGJ164" s="40"/>
      <c r="AGK164" s="40"/>
      <c r="AGL164" s="40"/>
      <c r="AGM164" s="40"/>
      <c r="AGN164" s="40"/>
      <c r="AGO164" s="40"/>
      <c r="AGP164" s="40"/>
      <c r="AGQ164" s="40"/>
      <c r="AGR164" s="40"/>
      <c r="AGS164" s="40"/>
      <c r="AGT164" s="40"/>
      <c r="AGU164" s="40"/>
      <c r="AGV164" s="40"/>
      <c r="AGW164" s="40"/>
      <c r="AGX164" s="40"/>
      <c r="AGY164" s="40"/>
      <c r="AGZ164" s="40"/>
      <c r="AHA164" s="40"/>
      <c r="AHB164" s="40"/>
      <c r="AHC164" s="40"/>
      <c r="AHD164" s="40"/>
      <c r="AHE164" s="40"/>
      <c r="AHF164" s="40"/>
      <c r="AHG164" s="40"/>
      <c r="AHH164" s="40"/>
      <c r="AHI164" s="40"/>
      <c r="AHJ164" s="40"/>
      <c r="AHK164" s="40"/>
      <c r="AHL164" s="40"/>
      <c r="AHM164" s="40"/>
      <c r="AHN164" s="40"/>
      <c r="AHO164" s="40"/>
      <c r="AHP164" s="40"/>
      <c r="AHQ164" s="40"/>
      <c r="AHR164" s="40"/>
      <c r="AHS164" s="40"/>
      <c r="AHT164" s="40"/>
      <c r="AHU164" s="40"/>
      <c r="AHV164" s="40"/>
      <c r="AHW164" s="40"/>
      <c r="AHX164" s="40"/>
      <c r="AHY164" s="40"/>
      <c r="AHZ164" s="40"/>
      <c r="AIA164" s="40"/>
      <c r="AIB164" s="40"/>
      <c r="AIC164" s="40"/>
      <c r="AID164" s="40"/>
      <c r="AIE164" s="40"/>
      <c r="AIF164" s="40"/>
      <c r="AIG164" s="40"/>
      <c r="AIH164" s="40"/>
      <c r="AII164" s="40"/>
      <c r="AIJ164" s="40"/>
      <c r="AIK164" s="40"/>
      <c r="AIL164" s="40"/>
      <c r="AIM164" s="40"/>
      <c r="AIN164" s="40"/>
      <c r="AIO164" s="40"/>
      <c r="AIP164" s="40"/>
      <c r="AIQ164" s="40"/>
      <c r="AIR164" s="40"/>
      <c r="AIS164" s="40"/>
      <c r="AIT164" s="40"/>
      <c r="AIU164" s="40"/>
      <c r="AIV164" s="40"/>
      <c r="AIW164" s="40"/>
      <c r="AIX164" s="40"/>
      <c r="AIY164" s="40"/>
      <c r="AIZ164" s="40"/>
      <c r="AJA164" s="40"/>
      <c r="AJB164" s="40"/>
      <c r="AJC164" s="40"/>
      <c r="AJD164" s="40"/>
      <c r="AJE164" s="40"/>
      <c r="AJF164" s="40"/>
      <c r="AJG164" s="40"/>
      <c r="AJH164" s="40"/>
      <c r="AJI164" s="40"/>
      <c r="AJJ164" s="40"/>
      <c r="AJK164" s="40"/>
      <c r="AJL164" s="40"/>
      <c r="AJM164" s="40"/>
      <c r="AJN164" s="40"/>
      <c r="AJO164" s="40"/>
      <c r="AJP164" s="40"/>
      <c r="AJQ164" s="40"/>
      <c r="AJR164" s="40"/>
      <c r="AJS164" s="40"/>
      <c r="AJT164" s="40"/>
      <c r="AJU164" s="40"/>
      <c r="AJV164" s="40"/>
      <c r="AJW164" s="40"/>
      <c r="AJX164" s="40"/>
      <c r="AJY164" s="40"/>
      <c r="AJZ164" s="40"/>
      <c r="AKA164" s="40"/>
      <c r="AKB164" s="40"/>
      <c r="AKC164" s="40"/>
      <c r="AKD164" s="40"/>
      <c r="AKE164" s="40"/>
      <c r="AKF164" s="40"/>
      <c r="AKG164" s="40"/>
      <c r="AKH164" s="40"/>
      <c r="AKI164" s="40"/>
      <c r="AKJ164" s="40"/>
      <c r="AKK164" s="40"/>
      <c r="AKL164" s="40"/>
      <c r="AKM164" s="40"/>
      <c r="AKN164" s="40"/>
      <c r="AKO164" s="40"/>
      <c r="AKP164" s="40"/>
      <c r="AKQ164" s="40"/>
      <c r="AKR164" s="40"/>
      <c r="AKS164" s="40"/>
      <c r="AKT164" s="40"/>
      <c r="AKU164" s="40"/>
      <c r="AKV164" s="40"/>
      <c r="AKW164" s="40"/>
      <c r="AKX164" s="40"/>
      <c r="AKY164" s="40"/>
      <c r="AKZ164" s="40"/>
      <c r="ALA164" s="40"/>
      <c r="ALB164" s="40"/>
      <c r="ALC164" s="40"/>
      <c r="ALD164" s="40"/>
      <c r="ALE164" s="40"/>
      <c r="ALF164" s="40"/>
      <c r="ALG164" s="40"/>
      <c r="ALH164" s="40"/>
      <c r="ALI164" s="40"/>
      <c r="ALJ164" s="40"/>
      <c r="ALK164" s="40"/>
      <c r="ALL164" s="40"/>
      <c r="ALM164" s="40"/>
      <c r="ALN164" s="40"/>
      <c r="ALO164" s="40"/>
      <c r="ALP164" s="40"/>
      <c r="ALQ164" s="40"/>
      <c r="ALR164" s="40"/>
      <c r="ALS164" s="40"/>
      <c r="ALT164" s="40"/>
      <c r="ALU164" s="40"/>
    </row>
    <row r="165" spans="1:1009" s="41" customFormat="1" ht="19.5" thickBot="1" x14ac:dyDescent="0.35">
      <c r="A165" s="10" t="s">
        <v>189</v>
      </c>
      <c r="B165" s="11" t="s">
        <v>50</v>
      </c>
      <c r="C165" s="12">
        <v>9</v>
      </c>
      <c r="D165" s="13">
        <v>7.65</v>
      </c>
      <c r="E165" s="14">
        <v>2.7</v>
      </c>
      <c r="F165" s="46" t="s">
        <v>16</v>
      </c>
      <c r="G165" s="15">
        <v>1</v>
      </c>
      <c r="H165" s="16">
        <f>IF(OR(F165="",G165=""),"",IF(F165="1st",G165*D165-G165,-G165))</f>
        <v>-1</v>
      </c>
      <c r="I165" s="19">
        <f t="shared" si="23"/>
        <v>-28.58250000000001</v>
      </c>
      <c r="J165" s="39"/>
      <c r="K165" s="50">
        <f t="shared" si="26"/>
        <v>-28.58250000000001</v>
      </c>
      <c r="L165" s="60">
        <f t="shared" si="22"/>
        <v>-28.302500000000013</v>
      </c>
      <c r="M165" s="60"/>
      <c r="N165" s="121">
        <f t="shared" si="24"/>
        <v>0</v>
      </c>
      <c r="O165" s="9">
        <f t="shared" si="25"/>
        <v>0</v>
      </c>
      <c r="P165" s="9">
        <f t="shared" si="27"/>
        <v>0</v>
      </c>
      <c r="Q165" s="122" t="str">
        <f t="shared" si="28"/>
        <v/>
      </c>
      <c r="R165" s="8"/>
      <c r="S165" s="9"/>
      <c r="T165" s="9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  <c r="JY165" s="40"/>
      <c r="JZ165" s="40"/>
      <c r="KA165" s="40"/>
      <c r="KB165" s="40"/>
      <c r="KC165" s="40"/>
      <c r="KD165" s="40"/>
      <c r="KE165" s="40"/>
      <c r="KF165" s="40"/>
      <c r="KG165" s="40"/>
      <c r="KH165" s="40"/>
      <c r="KI165" s="40"/>
      <c r="KJ165" s="40"/>
      <c r="KK165" s="40"/>
      <c r="KL165" s="40"/>
      <c r="KM165" s="40"/>
      <c r="KN165" s="40"/>
      <c r="KO165" s="40"/>
      <c r="KP165" s="40"/>
      <c r="KQ165" s="40"/>
      <c r="KR165" s="40"/>
      <c r="KS165" s="40"/>
      <c r="KT165" s="40"/>
      <c r="KU165" s="40"/>
      <c r="KV165" s="40"/>
      <c r="KW165" s="40"/>
      <c r="KX165" s="40"/>
      <c r="KY165" s="40"/>
      <c r="KZ165" s="40"/>
      <c r="LA165" s="40"/>
      <c r="LB165" s="40"/>
      <c r="LC165" s="40"/>
      <c r="LD165" s="40"/>
      <c r="LE165" s="40"/>
      <c r="LF165" s="40"/>
      <c r="LG165" s="40"/>
      <c r="LH165" s="40"/>
      <c r="LI165" s="40"/>
      <c r="LJ165" s="40"/>
      <c r="LK165" s="40"/>
      <c r="LL165" s="40"/>
      <c r="LM165" s="40"/>
      <c r="LN165" s="40"/>
      <c r="LO165" s="40"/>
      <c r="LP165" s="40"/>
      <c r="LQ165" s="40"/>
      <c r="LR165" s="40"/>
      <c r="LS165" s="40"/>
      <c r="LT165" s="40"/>
      <c r="LU165" s="40"/>
      <c r="LV165" s="40"/>
      <c r="LW165" s="40"/>
      <c r="LX165" s="40"/>
      <c r="LY165" s="40"/>
      <c r="LZ165" s="40"/>
      <c r="MA165" s="40"/>
      <c r="MB165" s="40"/>
      <c r="MC165" s="40"/>
      <c r="MD165" s="40"/>
      <c r="ME165" s="40"/>
      <c r="MF165" s="40"/>
      <c r="MG165" s="40"/>
      <c r="MH165" s="40"/>
      <c r="MI165" s="40"/>
      <c r="MJ165" s="40"/>
      <c r="MK165" s="40"/>
      <c r="ML165" s="40"/>
      <c r="MM165" s="40"/>
      <c r="MN165" s="40"/>
      <c r="MO165" s="40"/>
      <c r="MP165" s="40"/>
      <c r="MQ165" s="40"/>
      <c r="MR165" s="40"/>
      <c r="MS165" s="40"/>
      <c r="MT165" s="40"/>
      <c r="MU165" s="40"/>
      <c r="MV165" s="40"/>
      <c r="MW165" s="40"/>
      <c r="MX165" s="40"/>
      <c r="MY165" s="40"/>
      <c r="MZ165" s="40"/>
      <c r="NA165" s="40"/>
      <c r="NB165" s="40"/>
      <c r="NC165" s="40"/>
      <c r="ND165" s="40"/>
      <c r="NE165" s="40"/>
      <c r="NF165" s="40"/>
      <c r="NG165" s="40"/>
      <c r="NH165" s="40"/>
      <c r="NI165" s="40"/>
      <c r="NJ165" s="40"/>
      <c r="NK165" s="40"/>
      <c r="NL165" s="40"/>
      <c r="NM165" s="40"/>
      <c r="NN165" s="40"/>
      <c r="NO165" s="40"/>
      <c r="NP165" s="40"/>
      <c r="NQ165" s="40"/>
      <c r="NR165" s="40"/>
      <c r="NS165" s="40"/>
      <c r="NT165" s="40"/>
      <c r="NU165" s="40"/>
      <c r="NV165" s="40"/>
      <c r="NW165" s="40"/>
      <c r="NX165" s="40"/>
      <c r="NY165" s="40"/>
      <c r="NZ165" s="40"/>
      <c r="OA165" s="40"/>
      <c r="OB165" s="40"/>
      <c r="OC165" s="40"/>
      <c r="OD165" s="40"/>
      <c r="OE165" s="40"/>
      <c r="OF165" s="40"/>
      <c r="OG165" s="40"/>
      <c r="OH165" s="40"/>
      <c r="OI165" s="40"/>
      <c r="OJ165" s="40"/>
      <c r="OK165" s="40"/>
      <c r="OL165" s="40"/>
      <c r="OM165" s="40"/>
      <c r="ON165" s="40"/>
      <c r="OO165" s="40"/>
      <c r="OP165" s="40"/>
      <c r="OQ165" s="40"/>
      <c r="OR165" s="40"/>
      <c r="OS165" s="40"/>
      <c r="OT165" s="40"/>
      <c r="OU165" s="40"/>
      <c r="OV165" s="40"/>
      <c r="OW165" s="40"/>
      <c r="OX165" s="40"/>
      <c r="OY165" s="40"/>
      <c r="OZ165" s="40"/>
      <c r="PA165" s="40"/>
      <c r="PB165" s="40"/>
      <c r="PC165" s="40"/>
      <c r="PD165" s="40"/>
      <c r="PE165" s="40"/>
      <c r="PF165" s="40"/>
      <c r="PG165" s="40"/>
      <c r="PH165" s="40"/>
      <c r="PI165" s="40"/>
      <c r="PJ165" s="40"/>
      <c r="PK165" s="40"/>
      <c r="PL165" s="40"/>
      <c r="PM165" s="40"/>
      <c r="PN165" s="40"/>
      <c r="PO165" s="40"/>
      <c r="PP165" s="40"/>
      <c r="PQ165" s="40"/>
      <c r="PR165" s="40"/>
      <c r="PS165" s="40"/>
      <c r="PT165" s="40"/>
      <c r="PU165" s="40"/>
      <c r="PV165" s="40"/>
      <c r="PW165" s="40"/>
      <c r="PX165" s="40"/>
      <c r="PY165" s="40"/>
      <c r="PZ165" s="40"/>
      <c r="QA165" s="40"/>
      <c r="QB165" s="40"/>
      <c r="QC165" s="40"/>
      <c r="QD165" s="40"/>
      <c r="QE165" s="40"/>
      <c r="QF165" s="40"/>
      <c r="QG165" s="40"/>
      <c r="QH165" s="40"/>
      <c r="QI165" s="40"/>
      <c r="QJ165" s="40"/>
      <c r="QK165" s="40"/>
      <c r="QL165" s="40"/>
      <c r="QM165" s="40"/>
      <c r="QN165" s="40"/>
      <c r="QO165" s="40"/>
      <c r="QP165" s="40"/>
      <c r="QQ165" s="40"/>
      <c r="QR165" s="40"/>
      <c r="QS165" s="40"/>
      <c r="QT165" s="40"/>
      <c r="QU165" s="40"/>
      <c r="QV165" s="40"/>
      <c r="QW165" s="40"/>
      <c r="QX165" s="40"/>
      <c r="QY165" s="40"/>
      <c r="QZ165" s="40"/>
      <c r="RA165" s="40"/>
      <c r="RB165" s="40"/>
      <c r="RC165" s="40"/>
      <c r="RD165" s="40"/>
      <c r="RE165" s="40"/>
      <c r="RF165" s="40"/>
      <c r="RG165" s="40"/>
      <c r="RH165" s="40"/>
      <c r="RI165" s="40"/>
      <c r="RJ165" s="40"/>
      <c r="RK165" s="40"/>
      <c r="RL165" s="40"/>
      <c r="RM165" s="40"/>
      <c r="RN165" s="40"/>
      <c r="RO165" s="40"/>
      <c r="RP165" s="40"/>
      <c r="RQ165" s="40"/>
      <c r="RR165" s="40"/>
      <c r="RS165" s="40"/>
      <c r="RT165" s="40"/>
      <c r="RU165" s="40"/>
      <c r="RV165" s="40"/>
      <c r="RW165" s="40"/>
      <c r="RX165" s="40"/>
      <c r="RY165" s="40"/>
      <c r="RZ165" s="40"/>
      <c r="SA165" s="40"/>
      <c r="SB165" s="40"/>
      <c r="SC165" s="40"/>
      <c r="SD165" s="40"/>
      <c r="SE165" s="40"/>
      <c r="SF165" s="40"/>
      <c r="SG165" s="40"/>
      <c r="SH165" s="40"/>
      <c r="SI165" s="40"/>
      <c r="SJ165" s="40"/>
      <c r="SK165" s="40"/>
      <c r="SL165" s="40"/>
      <c r="SM165" s="40"/>
      <c r="SN165" s="40"/>
      <c r="SO165" s="40"/>
      <c r="SP165" s="40"/>
      <c r="SQ165" s="40"/>
      <c r="SR165" s="40"/>
      <c r="SS165" s="40"/>
      <c r="ST165" s="40"/>
      <c r="SU165" s="40"/>
      <c r="SV165" s="40"/>
      <c r="SW165" s="40"/>
      <c r="SX165" s="40"/>
      <c r="SY165" s="40"/>
      <c r="SZ165" s="40"/>
      <c r="TA165" s="40"/>
      <c r="TB165" s="40"/>
      <c r="TC165" s="40"/>
      <c r="TD165" s="40"/>
      <c r="TE165" s="40"/>
      <c r="TF165" s="40"/>
      <c r="TG165" s="40"/>
      <c r="TH165" s="40"/>
      <c r="TI165" s="40"/>
      <c r="TJ165" s="40"/>
      <c r="TK165" s="40"/>
      <c r="TL165" s="40"/>
      <c r="TM165" s="40"/>
      <c r="TN165" s="40"/>
      <c r="TO165" s="40"/>
      <c r="TP165" s="40"/>
      <c r="TQ165" s="40"/>
      <c r="TR165" s="40"/>
      <c r="TS165" s="40"/>
      <c r="TT165" s="40"/>
      <c r="TU165" s="40"/>
      <c r="TV165" s="40"/>
      <c r="TW165" s="40"/>
      <c r="TX165" s="40"/>
      <c r="TY165" s="40"/>
      <c r="TZ165" s="40"/>
      <c r="UA165" s="40"/>
      <c r="UB165" s="40"/>
      <c r="UC165" s="40"/>
      <c r="UD165" s="40"/>
      <c r="UE165" s="40"/>
      <c r="UF165" s="40"/>
      <c r="UG165" s="40"/>
      <c r="UH165" s="40"/>
      <c r="UI165" s="40"/>
      <c r="UJ165" s="40"/>
      <c r="UK165" s="40"/>
      <c r="UL165" s="40"/>
      <c r="UM165" s="40"/>
      <c r="UN165" s="40"/>
      <c r="UO165" s="40"/>
      <c r="UP165" s="40"/>
      <c r="UQ165" s="40"/>
      <c r="UR165" s="40"/>
      <c r="US165" s="40"/>
      <c r="UT165" s="40"/>
      <c r="UU165" s="40"/>
      <c r="UV165" s="40"/>
      <c r="UW165" s="40"/>
      <c r="UX165" s="40"/>
      <c r="UY165" s="40"/>
      <c r="UZ165" s="40"/>
      <c r="VA165" s="40"/>
      <c r="VB165" s="40"/>
      <c r="VC165" s="40"/>
      <c r="VD165" s="40"/>
      <c r="VE165" s="40"/>
      <c r="VF165" s="40"/>
      <c r="VG165" s="40"/>
      <c r="VH165" s="40"/>
      <c r="VI165" s="40"/>
      <c r="VJ165" s="40"/>
      <c r="VK165" s="40"/>
      <c r="VL165" s="40"/>
      <c r="VM165" s="40"/>
      <c r="VN165" s="40"/>
      <c r="VO165" s="40"/>
      <c r="VP165" s="40"/>
      <c r="VQ165" s="40"/>
      <c r="VR165" s="40"/>
      <c r="VS165" s="40"/>
      <c r="VT165" s="40"/>
      <c r="VU165" s="40"/>
      <c r="VV165" s="40"/>
      <c r="VW165" s="40"/>
      <c r="VX165" s="40"/>
      <c r="VY165" s="40"/>
      <c r="VZ165" s="40"/>
      <c r="WA165" s="40"/>
      <c r="WB165" s="40"/>
      <c r="WC165" s="40"/>
      <c r="WD165" s="40"/>
      <c r="WE165" s="40"/>
      <c r="WF165" s="40"/>
      <c r="WG165" s="40"/>
      <c r="WH165" s="40"/>
      <c r="WI165" s="40"/>
      <c r="WJ165" s="40"/>
      <c r="WK165" s="40"/>
      <c r="WL165" s="40"/>
      <c r="WM165" s="40"/>
      <c r="WN165" s="40"/>
      <c r="WO165" s="40"/>
      <c r="WP165" s="40"/>
      <c r="WQ165" s="40"/>
      <c r="WR165" s="40"/>
      <c r="WS165" s="40"/>
      <c r="WT165" s="40"/>
      <c r="WU165" s="40"/>
      <c r="WV165" s="40"/>
      <c r="WW165" s="40"/>
      <c r="WX165" s="40"/>
      <c r="WY165" s="40"/>
      <c r="WZ165" s="40"/>
      <c r="XA165" s="40"/>
      <c r="XB165" s="40"/>
      <c r="XC165" s="40"/>
      <c r="XD165" s="40"/>
      <c r="XE165" s="40"/>
      <c r="XF165" s="40"/>
      <c r="XG165" s="40"/>
      <c r="XH165" s="40"/>
      <c r="XI165" s="40"/>
      <c r="XJ165" s="40"/>
      <c r="XK165" s="40"/>
      <c r="XL165" s="40"/>
      <c r="XM165" s="40"/>
      <c r="XN165" s="40"/>
      <c r="XO165" s="40"/>
      <c r="XP165" s="40"/>
      <c r="XQ165" s="40"/>
      <c r="XR165" s="40"/>
      <c r="XS165" s="40"/>
      <c r="XT165" s="40"/>
      <c r="XU165" s="40"/>
      <c r="XV165" s="40"/>
      <c r="XW165" s="40"/>
      <c r="XX165" s="40"/>
      <c r="XY165" s="40"/>
      <c r="XZ165" s="40"/>
      <c r="YA165" s="40"/>
      <c r="YB165" s="40"/>
      <c r="YC165" s="40"/>
      <c r="YD165" s="40"/>
      <c r="YE165" s="40"/>
      <c r="YF165" s="40"/>
      <c r="YG165" s="40"/>
      <c r="YH165" s="40"/>
      <c r="YI165" s="40"/>
      <c r="YJ165" s="40"/>
      <c r="YK165" s="40"/>
      <c r="YL165" s="40"/>
      <c r="YM165" s="40"/>
      <c r="YN165" s="40"/>
      <c r="YO165" s="40"/>
      <c r="YP165" s="40"/>
      <c r="YQ165" s="40"/>
      <c r="YR165" s="40"/>
      <c r="YS165" s="40"/>
      <c r="YT165" s="40"/>
      <c r="YU165" s="40"/>
      <c r="YV165" s="40"/>
      <c r="YW165" s="40"/>
      <c r="YX165" s="40"/>
      <c r="YY165" s="40"/>
      <c r="YZ165" s="40"/>
      <c r="ZA165" s="40"/>
      <c r="ZB165" s="40"/>
      <c r="ZC165" s="40"/>
      <c r="ZD165" s="40"/>
      <c r="ZE165" s="40"/>
      <c r="ZF165" s="40"/>
      <c r="ZG165" s="40"/>
      <c r="ZH165" s="40"/>
      <c r="ZI165" s="40"/>
      <c r="ZJ165" s="40"/>
      <c r="ZK165" s="40"/>
      <c r="ZL165" s="40"/>
      <c r="ZM165" s="40"/>
      <c r="ZN165" s="40"/>
      <c r="ZO165" s="40"/>
      <c r="ZP165" s="40"/>
      <c r="ZQ165" s="40"/>
      <c r="ZR165" s="40"/>
      <c r="ZS165" s="40"/>
      <c r="ZT165" s="40"/>
      <c r="ZU165" s="40"/>
      <c r="ZV165" s="40"/>
      <c r="ZW165" s="40"/>
      <c r="ZX165" s="40"/>
      <c r="ZY165" s="40"/>
      <c r="ZZ165" s="40"/>
      <c r="AAA165" s="40"/>
      <c r="AAB165" s="40"/>
      <c r="AAC165" s="40"/>
      <c r="AAD165" s="40"/>
      <c r="AAE165" s="40"/>
      <c r="AAF165" s="40"/>
      <c r="AAG165" s="40"/>
      <c r="AAH165" s="40"/>
      <c r="AAI165" s="40"/>
      <c r="AAJ165" s="40"/>
      <c r="AAK165" s="40"/>
      <c r="AAL165" s="40"/>
      <c r="AAM165" s="40"/>
      <c r="AAN165" s="40"/>
      <c r="AAO165" s="40"/>
      <c r="AAP165" s="40"/>
      <c r="AAQ165" s="40"/>
      <c r="AAR165" s="40"/>
      <c r="AAS165" s="40"/>
      <c r="AAT165" s="40"/>
      <c r="AAU165" s="40"/>
      <c r="AAV165" s="40"/>
      <c r="AAW165" s="40"/>
      <c r="AAX165" s="40"/>
      <c r="AAY165" s="40"/>
      <c r="AAZ165" s="40"/>
      <c r="ABA165" s="40"/>
      <c r="ABB165" s="40"/>
      <c r="ABC165" s="40"/>
      <c r="ABD165" s="40"/>
      <c r="ABE165" s="40"/>
      <c r="ABF165" s="40"/>
      <c r="ABG165" s="40"/>
      <c r="ABH165" s="40"/>
      <c r="ABI165" s="40"/>
      <c r="ABJ165" s="40"/>
      <c r="ABK165" s="40"/>
      <c r="ABL165" s="40"/>
      <c r="ABM165" s="40"/>
      <c r="ABN165" s="40"/>
      <c r="ABO165" s="40"/>
      <c r="ABP165" s="40"/>
      <c r="ABQ165" s="40"/>
      <c r="ABR165" s="40"/>
      <c r="ABS165" s="40"/>
      <c r="ABT165" s="40"/>
      <c r="ABU165" s="40"/>
      <c r="ABV165" s="40"/>
      <c r="ABW165" s="40"/>
      <c r="ABX165" s="40"/>
      <c r="ABY165" s="40"/>
      <c r="ABZ165" s="40"/>
      <c r="ACA165" s="40"/>
      <c r="ACB165" s="40"/>
      <c r="ACC165" s="40"/>
      <c r="ACD165" s="40"/>
      <c r="ACE165" s="40"/>
      <c r="ACF165" s="40"/>
      <c r="ACG165" s="40"/>
      <c r="ACH165" s="40"/>
      <c r="ACI165" s="40"/>
      <c r="ACJ165" s="40"/>
      <c r="ACK165" s="40"/>
      <c r="ACL165" s="40"/>
      <c r="ACM165" s="40"/>
      <c r="ACN165" s="40"/>
      <c r="ACO165" s="40"/>
      <c r="ACP165" s="40"/>
      <c r="ACQ165" s="40"/>
      <c r="ACR165" s="40"/>
      <c r="ACS165" s="40"/>
      <c r="ACT165" s="40"/>
      <c r="ACU165" s="40"/>
      <c r="ACV165" s="40"/>
      <c r="ACW165" s="40"/>
      <c r="ACX165" s="40"/>
      <c r="ACY165" s="40"/>
      <c r="ACZ165" s="40"/>
      <c r="ADA165" s="40"/>
      <c r="ADB165" s="40"/>
      <c r="ADC165" s="40"/>
      <c r="ADD165" s="40"/>
      <c r="ADE165" s="40"/>
      <c r="ADF165" s="40"/>
      <c r="ADG165" s="40"/>
      <c r="ADH165" s="40"/>
      <c r="ADI165" s="40"/>
      <c r="ADJ165" s="40"/>
      <c r="ADK165" s="40"/>
      <c r="ADL165" s="40"/>
      <c r="ADM165" s="40"/>
      <c r="ADN165" s="40"/>
      <c r="ADO165" s="40"/>
      <c r="ADP165" s="40"/>
      <c r="ADQ165" s="40"/>
      <c r="ADR165" s="40"/>
      <c r="ADS165" s="40"/>
      <c r="ADT165" s="40"/>
      <c r="ADU165" s="40"/>
      <c r="ADV165" s="40"/>
      <c r="ADW165" s="40"/>
      <c r="ADX165" s="40"/>
      <c r="ADY165" s="40"/>
      <c r="ADZ165" s="40"/>
      <c r="AEA165" s="40"/>
      <c r="AEB165" s="40"/>
      <c r="AEC165" s="40"/>
      <c r="AED165" s="40"/>
      <c r="AEE165" s="40"/>
      <c r="AEF165" s="40"/>
      <c r="AEG165" s="40"/>
      <c r="AEH165" s="40"/>
      <c r="AEI165" s="40"/>
      <c r="AEJ165" s="40"/>
      <c r="AEK165" s="40"/>
      <c r="AEL165" s="40"/>
      <c r="AEM165" s="40"/>
      <c r="AEN165" s="40"/>
      <c r="AEO165" s="40"/>
      <c r="AEP165" s="40"/>
      <c r="AEQ165" s="40"/>
      <c r="AER165" s="40"/>
      <c r="AES165" s="40"/>
      <c r="AET165" s="40"/>
      <c r="AEU165" s="40"/>
      <c r="AEV165" s="40"/>
      <c r="AEW165" s="40"/>
      <c r="AEX165" s="40"/>
      <c r="AEY165" s="40"/>
      <c r="AEZ165" s="40"/>
      <c r="AFA165" s="40"/>
      <c r="AFB165" s="40"/>
      <c r="AFC165" s="40"/>
      <c r="AFD165" s="40"/>
      <c r="AFE165" s="40"/>
      <c r="AFF165" s="40"/>
      <c r="AFG165" s="40"/>
      <c r="AFH165" s="40"/>
      <c r="AFI165" s="40"/>
      <c r="AFJ165" s="40"/>
      <c r="AFK165" s="40"/>
      <c r="AFL165" s="40"/>
      <c r="AFM165" s="40"/>
      <c r="AFN165" s="40"/>
      <c r="AFO165" s="40"/>
      <c r="AFP165" s="40"/>
      <c r="AFQ165" s="40"/>
      <c r="AFR165" s="40"/>
      <c r="AFS165" s="40"/>
      <c r="AFT165" s="40"/>
      <c r="AFU165" s="40"/>
      <c r="AFV165" s="40"/>
      <c r="AFW165" s="40"/>
      <c r="AFX165" s="40"/>
      <c r="AFY165" s="40"/>
      <c r="AFZ165" s="40"/>
      <c r="AGA165" s="40"/>
      <c r="AGB165" s="40"/>
      <c r="AGC165" s="40"/>
      <c r="AGD165" s="40"/>
      <c r="AGE165" s="40"/>
      <c r="AGF165" s="40"/>
      <c r="AGG165" s="40"/>
      <c r="AGH165" s="40"/>
      <c r="AGI165" s="40"/>
      <c r="AGJ165" s="40"/>
      <c r="AGK165" s="40"/>
      <c r="AGL165" s="40"/>
      <c r="AGM165" s="40"/>
      <c r="AGN165" s="40"/>
      <c r="AGO165" s="40"/>
      <c r="AGP165" s="40"/>
      <c r="AGQ165" s="40"/>
      <c r="AGR165" s="40"/>
      <c r="AGS165" s="40"/>
      <c r="AGT165" s="40"/>
      <c r="AGU165" s="40"/>
      <c r="AGV165" s="40"/>
      <c r="AGW165" s="40"/>
      <c r="AGX165" s="40"/>
      <c r="AGY165" s="40"/>
      <c r="AGZ165" s="40"/>
      <c r="AHA165" s="40"/>
      <c r="AHB165" s="40"/>
      <c r="AHC165" s="40"/>
      <c r="AHD165" s="40"/>
      <c r="AHE165" s="40"/>
      <c r="AHF165" s="40"/>
      <c r="AHG165" s="40"/>
      <c r="AHH165" s="40"/>
      <c r="AHI165" s="40"/>
      <c r="AHJ165" s="40"/>
      <c r="AHK165" s="40"/>
      <c r="AHL165" s="40"/>
      <c r="AHM165" s="40"/>
      <c r="AHN165" s="40"/>
      <c r="AHO165" s="40"/>
      <c r="AHP165" s="40"/>
      <c r="AHQ165" s="40"/>
      <c r="AHR165" s="40"/>
      <c r="AHS165" s="40"/>
      <c r="AHT165" s="40"/>
      <c r="AHU165" s="40"/>
      <c r="AHV165" s="40"/>
      <c r="AHW165" s="40"/>
      <c r="AHX165" s="40"/>
      <c r="AHY165" s="40"/>
      <c r="AHZ165" s="40"/>
      <c r="AIA165" s="40"/>
      <c r="AIB165" s="40"/>
      <c r="AIC165" s="40"/>
      <c r="AID165" s="40"/>
      <c r="AIE165" s="40"/>
      <c r="AIF165" s="40"/>
      <c r="AIG165" s="40"/>
      <c r="AIH165" s="40"/>
      <c r="AII165" s="40"/>
      <c r="AIJ165" s="40"/>
      <c r="AIK165" s="40"/>
      <c r="AIL165" s="40"/>
      <c r="AIM165" s="40"/>
      <c r="AIN165" s="40"/>
      <c r="AIO165" s="40"/>
      <c r="AIP165" s="40"/>
      <c r="AIQ165" s="40"/>
      <c r="AIR165" s="40"/>
      <c r="AIS165" s="40"/>
      <c r="AIT165" s="40"/>
      <c r="AIU165" s="40"/>
      <c r="AIV165" s="40"/>
      <c r="AIW165" s="40"/>
      <c r="AIX165" s="40"/>
      <c r="AIY165" s="40"/>
      <c r="AIZ165" s="40"/>
      <c r="AJA165" s="40"/>
      <c r="AJB165" s="40"/>
      <c r="AJC165" s="40"/>
      <c r="AJD165" s="40"/>
      <c r="AJE165" s="40"/>
      <c r="AJF165" s="40"/>
      <c r="AJG165" s="40"/>
      <c r="AJH165" s="40"/>
      <c r="AJI165" s="40"/>
      <c r="AJJ165" s="40"/>
      <c r="AJK165" s="40"/>
      <c r="AJL165" s="40"/>
      <c r="AJM165" s="40"/>
      <c r="AJN165" s="40"/>
      <c r="AJO165" s="40"/>
      <c r="AJP165" s="40"/>
      <c r="AJQ165" s="40"/>
      <c r="AJR165" s="40"/>
      <c r="AJS165" s="40"/>
      <c r="AJT165" s="40"/>
      <c r="AJU165" s="40"/>
      <c r="AJV165" s="40"/>
      <c r="AJW165" s="40"/>
      <c r="AJX165" s="40"/>
      <c r="AJY165" s="40"/>
      <c r="AJZ165" s="40"/>
      <c r="AKA165" s="40"/>
      <c r="AKB165" s="40"/>
      <c r="AKC165" s="40"/>
      <c r="AKD165" s="40"/>
      <c r="AKE165" s="40"/>
      <c r="AKF165" s="40"/>
      <c r="AKG165" s="40"/>
      <c r="AKH165" s="40"/>
      <c r="AKI165" s="40"/>
      <c r="AKJ165" s="40"/>
      <c r="AKK165" s="40"/>
      <c r="AKL165" s="40"/>
      <c r="AKM165" s="40"/>
      <c r="AKN165" s="40"/>
      <c r="AKO165" s="40"/>
      <c r="AKP165" s="40"/>
      <c r="AKQ165" s="40"/>
      <c r="AKR165" s="40"/>
      <c r="AKS165" s="40"/>
      <c r="AKT165" s="40"/>
      <c r="AKU165" s="40"/>
      <c r="AKV165" s="40"/>
      <c r="AKW165" s="40"/>
      <c r="AKX165" s="40"/>
      <c r="AKY165" s="40"/>
      <c r="AKZ165" s="40"/>
      <c r="ALA165" s="40"/>
      <c r="ALB165" s="40"/>
      <c r="ALC165" s="40"/>
      <c r="ALD165" s="40"/>
      <c r="ALE165" s="40"/>
      <c r="ALF165" s="40"/>
      <c r="ALG165" s="40"/>
      <c r="ALH165" s="40"/>
      <c r="ALI165" s="40"/>
      <c r="ALJ165" s="40"/>
      <c r="ALK165" s="40"/>
      <c r="ALL165" s="40"/>
      <c r="ALM165" s="40"/>
      <c r="ALN165" s="40"/>
      <c r="ALO165" s="40"/>
      <c r="ALP165" s="40"/>
      <c r="ALQ165" s="40"/>
      <c r="ALR165" s="40"/>
      <c r="ALS165" s="40"/>
      <c r="ALT165" s="40"/>
      <c r="ALU165" s="40"/>
    </row>
    <row r="166" spans="1:1009" s="41" customFormat="1" ht="24" thickBot="1" x14ac:dyDescent="0.3">
      <c r="A166" s="221">
        <v>44177</v>
      </c>
      <c r="B166" s="224"/>
      <c r="C166" s="224"/>
      <c r="D166" s="224"/>
      <c r="E166" s="224"/>
      <c r="F166" s="224"/>
      <c r="G166" s="224"/>
      <c r="H166" s="225" t="str">
        <f>IF(OR(F166="",G166=""),"",IF(F166="1st",G166*D166,-G166))</f>
        <v/>
      </c>
      <c r="I166" s="19">
        <f t="shared" si="23"/>
        <v>-28.58250000000001</v>
      </c>
      <c r="J166" s="39"/>
      <c r="K166" s="50">
        <f t="shared" si="26"/>
        <v>-28.58250000000001</v>
      </c>
      <c r="L166" s="60">
        <f t="shared" si="22"/>
        <v>-28.302500000000013</v>
      </c>
      <c r="M166" s="60"/>
      <c r="N166" s="121" t="str">
        <f t="shared" si="24"/>
        <v/>
      </c>
      <c r="O166" s="9" t="str">
        <f t="shared" si="25"/>
        <v/>
      </c>
      <c r="P166" s="9" t="str">
        <f t="shared" si="27"/>
        <v/>
      </c>
      <c r="Q166" s="122" t="str">
        <f t="shared" si="28"/>
        <v/>
      </c>
      <c r="R166" s="8"/>
      <c r="S166" s="9"/>
      <c r="T166" s="9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  <c r="JP166" s="40"/>
      <c r="JQ166" s="40"/>
      <c r="JR166" s="40"/>
      <c r="JS166" s="40"/>
      <c r="JT166" s="40"/>
      <c r="JU166" s="40"/>
      <c r="JV166" s="40"/>
      <c r="JW166" s="40"/>
      <c r="JX166" s="40"/>
      <c r="JY166" s="40"/>
      <c r="JZ166" s="40"/>
      <c r="KA166" s="40"/>
      <c r="KB166" s="40"/>
      <c r="KC166" s="40"/>
      <c r="KD166" s="40"/>
      <c r="KE166" s="40"/>
      <c r="KF166" s="40"/>
      <c r="KG166" s="40"/>
      <c r="KH166" s="40"/>
      <c r="KI166" s="40"/>
      <c r="KJ166" s="40"/>
      <c r="KK166" s="40"/>
      <c r="KL166" s="40"/>
      <c r="KM166" s="40"/>
      <c r="KN166" s="40"/>
      <c r="KO166" s="40"/>
      <c r="KP166" s="40"/>
      <c r="KQ166" s="40"/>
      <c r="KR166" s="40"/>
      <c r="KS166" s="40"/>
      <c r="KT166" s="40"/>
      <c r="KU166" s="40"/>
      <c r="KV166" s="40"/>
      <c r="KW166" s="40"/>
      <c r="KX166" s="40"/>
      <c r="KY166" s="40"/>
      <c r="KZ166" s="40"/>
      <c r="LA166" s="40"/>
      <c r="LB166" s="40"/>
      <c r="LC166" s="40"/>
      <c r="LD166" s="40"/>
      <c r="LE166" s="40"/>
      <c r="LF166" s="40"/>
      <c r="LG166" s="40"/>
      <c r="LH166" s="40"/>
      <c r="LI166" s="40"/>
      <c r="LJ166" s="40"/>
      <c r="LK166" s="40"/>
      <c r="LL166" s="40"/>
      <c r="LM166" s="40"/>
      <c r="LN166" s="40"/>
      <c r="LO166" s="40"/>
      <c r="LP166" s="40"/>
      <c r="LQ166" s="40"/>
      <c r="LR166" s="40"/>
      <c r="LS166" s="40"/>
      <c r="LT166" s="40"/>
      <c r="LU166" s="40"/>
      <c r="LV166" s="40"/>
      <c r="LW166" s="40"/>
      <c r="LX166" s="40"/>
      <c r="LY166" s="40"/>
      <c r="LZ166" s="40"/>
      <c r="MA166" s="40"/>
      <c r="MB166" s="40"/>
      <c r="MC166" s="40"/>
      <c r="MD166" s="40"/>
      <c r="ME166" s="40"/>
      <c r="MF166" s="40"/>
      <c r="MG166" s="40"/>
      <c r="MH166" s="40"/>
      <c r="MI166" s="40"/>
      <c r="MJ166" s="40"/>
      <c r="MK166" s="40"/>
      <c r="ML166" s="40"/>
      <c r="MM166" s="40"/>
      <c r="MN166" s="40"/>
      <c r="MO166" s="40"/>
      <c r="MP166" s="40"/>
      <c r="MQ166" s="40"/>
      <c r="MR166" s="40"/>
      <c r="MS166" s="40"/>
      <c r="MT166" s="40"/>
      <c r="MU166" s="40"/>
      <c r="MV166" s="40"/>
      <c r="MW166" s="40"/>
      <c r="MX166" s="40"/>
      <c r="MY166" s="40"/>
      <c r="MZ166" s="40"/>
      <c r="NA166" s="40"/>
      <c r="NB166" s="40"/>
      <c r="NC166" s="40"/>
      <c r="ND166" s="40"/>
      <c r="NE166" s="40"/>
      <c r="NF166" s="40"/>
      <c r="NG166" s="40"/>
      <c r="NH166" s="40"/>
      <c r="NI166" s="40"/>
      <c r="NJ166" s="40"/>
      <c r="NK166" s="40"/>
      <c r="NL166" s="40"/>
      <c r="NM166" s="40"/>
      <c r="NN166" s="40"/>
      <c r="NO166" s="40"/>
      <c r="NP166" s="40"/>
      <c r="NQ166" s="40"/>
      <c r="NR166" s="40"/>
      <c r="NS166" s="40"/>
      <c r="NT166" s="40"/>
      <c r="NU166" s="40"/>
      <c r="NV166" s="40"/>
      <c r="NW166" s="40"/>
      <c r="NX166" s="40"/>
      <c r="NY166" s="40"/>
      <c r="NZ166" s="40"/>
      <c r="OA166" s="40"/>
      <c r="OB166" s="40"/>
      <c r="OC166" s="40"/>
      <c r="OD166" s="40"/>
      <c r="OE166" s="40"/>
      <c r="OF166" s="40"/>
      <c r="OG166" s="40"/>
      <c r="OH166" s="40"/>
      <c r="OI166" s="40"/>
      <c r="OJ166" s="40"/>
      <c r="OK166" s="40"/>
      <c r="OL166" s="40"/>
      <c r="OM166" s="40"/>
      <c r="ON166" s="40"/>
      <c r="OO166" s="40"/>
      <c r="OP166" s="40"/>
      <c r="OQ166" s="40"/>
      <c r="OR166" s="40"/>
      <c r="OS166" s="40"/>
      <c r="OT166" s="40"/>
      <c r="OU166" s="40"/>
      <c r="OV166" s="40"/>
      <c r="OW166" s="40"/>
      <c r="OX166" s="40"/>
      <c r="OY166" s="40"/>
      <c r="OZ166" s="40"/>
      <c r="PA166" s="40"/>
      <c r="PB166" s="40"/>
      <c r="PC166" s="40"/>
      <c r="PD166" s="40"/>
      <c r="PE166" s="40"/>
      <c r="PF166" s="40"/>
      <c r="PG166" s="40"/>
      <c r="PH166" s="40"/>
      <c r="PI166" s="40"/>
      <c r="PJ166" s="40"/>
      <c r="PK166" s="40"/>
      <c r="PL166" s="40"/>
      <c r="PM166" s="40"/>
      <c r="PN166" s="40"/>
      <c r="PO166" s="40"/>
      <c r="PP166" s="40"/>
      <c r="PQ166" s="40"/>
      <c r="PR166" s="40"/>
      <c r="PS166" s="40"/>
      <c r="PT166" s="40"/>
      <c r="PU166" s="40"/>
      <c r="PV166" s="40"/>
      <c r="PW166" s="40"/>
      <c r="PX166" s="40"/>
      <c r="PY166" s="40"/>
      <c r="PZ166" s="40"/>
      <c r="QA166" s="40"/>
      <c r="QB166" s="40"/>
      <c r="QC166" s="40"/>
      <c r="QD166" s="40"/>
      <c r="QE166" s="40"/>
      <c r="QF166" s="40"/>
      <c r="QG166" s="40"/>
      <c r="QH166" s="40"/>
      <c r="QI166" s="40"/>
      <c r="QJ166" s="40"/>
      <c r="QK166" s="40"/>
      <c r="QL166" s="40"/>
      <c r="QM166" s="40"/>
      <c r="QN166" s="40"/>
      <c r="QO166" s="40"/>
      <c r="QP166" s="40"/>
      <c r="QQ166" s="40"/>
      <c r="QR166" s="40"/>
      <c r="QS166" s="40"/>
      <c r="QT166" s="40"/>
      <c r="QU166" s="40"/>
      <c r="QV166" s="40"/>
      <c r="QW166" s="40"/>
      <c r="QX166" s="40"/>
      <c r="QY166" s="40"/>
      <c r="QZ166" s="40"/>
      <c r="RA166" s="40"/>
      <c r="RB166" s="40"/>
      <c r="RC166" s="40"/>
      <c r="RD166" s="40"/>
      <c r="RE166" s="40"/>
      <c r="RF166" s="40"/>
      <c r="RG166" s="40"/>
      <c r="RH166" s="40"/>
      <c r="RI166" s="40"/>
      <c r="RJ166" s="40"/>
      <c r="RK166" s="40"/>
      <c r="RL166" s="40"/>
      <c r="RM166" s="40"/>
      <c r="RN166" s="40"/>
      <c r="RO166" s="40"/>
      <c r="RP166" s="40"/>
      <c r="RQ166" s="40"/>
      <c r="RR166" s="40"/>
      <c r="RS166" s="40"/>
      <c r="RT166" s="40"/>
      <c r="RU166" s="40"/>
      <c r="RV166" s="40"/>
      <c r="RW166" s="40"/>
      <c r="RX166" s="40"/>
      <c r="RY166" s="40"/>
      <c r="RZ166" s="40"/>
      <c r="SA166" s="40"/>
      <c r="SB166" s="40"/>
      <c r="SC166" s="40"/>
      <c r="SD166" s="40"/>
      <c r="SE166" s="40"/>
      <c r="SF166" s="40"/>
      <c r="SG166" s="40"/>
      <c r="SH166" s="40"/>
      <c r="SI166" s="40"/>
      <c r="SJ166" s="40"/>
      <c r="SK166" s="40"/>
      <c r="SL166" s="40"/>
      <c r="SM166" s="40"/>
      <c r="SN166" s="40"/>
      <c r="SO166" s="40"/>
      <c r="SP166" s="40"/>
      <c r="SQ166" s="40"/>
      <c r="SR166" s="40"/>
      <c r="SS166" s="40"/>
      <c r="ST166" s="40"/>
      <c r="SU166" s="40"/>
      <c r="SV166" s="40"/>
      <c r="SW166" s="40"/>
      <c r="SX166" s="40"/>
      <c r="SY166" s="40"/>
      <c r="SZ166" s="40"/>
      <c r="TA166" s="40"/>
      <c r="TB166" s="40"/>
      <c r="TC166" s="40"/>
      <c r="TD166" s="40"/>
      <c r="TE166" s="40"/>
      <c r="TF166" s="40"/>
      <c r="TG166" s="40"/>
      <c r="TH166" s="40"/>
      <c r="TI166" s="40"/>
      <c r="TJ166" s="40"/>
      <c r="TK166" s="40"/>
      <c r="TL166" s="40"/>
      <c r="TM166" s="40"/>
      <c r="TN166" s="40"/>
      <c r="TO166" s="40"/>
      <c r="TP166" s="40"/>
      <c r="TQ166" s="40"/>
      <c r="TR166" s="40"/>
      <c r="TS166" s="40"/>
      <c r="TT166" s="40"/>
      <c r="TU166" s="40"/>
      <c r="TV166" s="40"/>
      <c r="TW166" s="40"/>
      <c r="TX166" s="40"/>
      <c r="TY166" s="40"/>
      <c r="TZ166" s="40"/>
      <c r="UA166" s="40"/>
      <c r="UB166" s="40"/>
      <c r="UC166" s="40"/>
      <c r="UD166" s="40"/>
      <c r="UE166" s="40"/>
      <c r="UF166" s="40"/>
      <c r="UG166" s="40"/>
      <c r="UH166" s="40"/>
      <c r="UI166" s="40"/>
      <c r="UJ166" s="40"/>
      <c r="UK166" s="40"/>
      <c r="UL166" s="40"/>
      <c r="UM166" s="40"/>
      <c r="UN166" s="40"/>
      <c r="UO166" s="40"/>
      <c r="UP166" s="40"/>
      <c r="UQ166" s="40"/>
      <c r="UR166" s="40"/>
      <c r="US166" s="40"/>
      <c r="UT166" s="40"/>
      <c r="UU166" s="40"/>
      <c r="UV166" s="40"/>
      <c r="UW166" s="40"/>
      <c r="UX166" s="40"/>
      <c r="UY166" s="40"/>
      <c r="UZ166" s="40"/>
      <c r="VA166" s="40"/>
      <c r="VB166" s="40"/>
      <c r="VC166" s="40"/>
      <c r="VD166" s="40"/>
      <c r="VE166" s="40"/>
      <c r="VF166" s="40"/>
      <c r="VG166" s="40"/>
      <c r="VH166" s="40"/>
      <c r="VI166" s="40"/>
      <c r="VJ166" s="40"/>
      <c r="VK166" s="40"/>
      <c r="VL166" s="40"/>
      <c r="VM166" s="40"/>
      <c r="VN166" s="40"/>
      <c r="VO166" s="40"/>
      <c r="VP166" s="40"/>
      <c r="VQ166" s="40"/>
      <c r="VR166" s="40"/>
      <c r="VS166" s="40"/>
      <c r="VT166" s="40"/>
      <c r="VU166" s="40"/>
      <c r="VV166" s="40"/>
      <c r="VW166" s="40"/>
      <c r="VX166" s="40"/>
      <c r="VY166" s="40"/>
      <c r="VZ166" s="40"/>
      <c r="WA166" s="40"/>
      <c r="WB166" s="40"/>
      <c r="WC166" s="40"/>
      <c r="WD166" s="40"/>
      <c r="WE166" s="40"/>
      <c r="WF166" s="40"/>
      <c r="WG166" s="40"/>
      <c r="WH166" s="40"/>
      <c r="WI166" s="40"/>
      <c r="WJ166" s="40"/>
      <c r="WK166" s="40"/>
      <c r="WL166" s="40"/>
      <c r="WM166" s="40"/>
      <c r="WN166" s="40"/>
      <c r="WO166" s="40"/>
      <c r="WP166" s="40"/>
      <c r="WQ166" s="40"/>
      <c r="WR166" s="40"/>
      <c r="WS166" s="40"/>
      <c r="WT166" s="40"/>
      <c r="WU166" s="40"/>
      <c r="WV166" s="40"/>
      <c r="WW166" s="40"/>
      <c r="WX166" s="40"/>
      <c r="WY166" s="40"/>
      <c r="WZ166" s="40"/>
      <c r="XA166" s="40"/>
      <c r="XB166" s="40"/>
      <c r="XC166" s="40"/>
      <c r="XD166" s="40"/>
      <c r="XE166" s="40"/>
      <c r="XF166" s="40"/>
      <c r="XG166" s="40"/>
      <c r="XH166" s="40"/>
      <c r="XI166" s="40"/>
      <c r="XJ166" s="40"/>
      <c r="XK166" s="40"/>
      <c r="XL166" s="40"/>
      <c r="XM166" s="40"/>
      <c r="XN166" s="40"/>
      <c r="XO166" s="40"/>
      <c r="XP166" s="40"/>
      <c r="XQ166" s="40"/>
      <c r="XR166" s="40"/>
      <c r="XS166" s="40"/>
      <c r="XT166" s="40"/>
      <c r="XU166" s="40"/>
      <c r="XV166" s="40"/>
      <c r="XW166" s="40"/>
      <c r="XX166" s="40"/>
      <c r="XY166" s="40"/>
      <c r="XZ166" s="40"/>
      <c r="YA166" s="40"/>
      <c r="YB166" s="40"/>
      <c r="YC166" s="40"/>
      <c r="YD166" s="40"/>
      <c r="YE166" s="40"/>
      <c r="YF166" s="40"/>
      <c r="YG166" s="40"/>
      <c r="YH166" s="40"/>
      <c r="YI166" s="40"/>
      <c r="YJ166" s="40"/>
      <c r="YK166" s="40"/>
      <c r="YL166" s="40"/>
      <c r="YM166" s="40"/>
      <c r="YN166" s="40"/>
      <c r="YO166" s="40"/>
      <c r="YP166" s="40"/>
      <c r="YQ166" s="40"/>
      <c r="YR166" s="40"/>
      <c r="YS166" s="40"/>
      <c r="YT166" s="40"/>
      <c r="YU166" s="40"/>
      <c r="YV166" s="40"/>
      <c r="YW166" s="40"/>
      <c r="YX166" s="40"/>
      <c r="YY166" s="40"/>
      <c r="YZ166" s="40"/>
      <c r="ZA166" s="40"/>
      <c r="ZB166" s="40"/>
      <c r="ZC166" s="40"/>
      <c r="ZD166" s="40"/>
      <c r="ZE166" s="40"/>
      <c r="ZF166" s="40"/>
      <c r="ZG166" s="40"/>
      <c r="ZH166" s="40"/>
      <c r="ZI166" s="40"/>
      <c r="ZJ166" s="40"/>
      <c r="ZK166" s="40"/>
      <c r="ZL166" s="40"/>
      <c r="ZM166" s="40"/>
      <c r="ZN166" s="40"/>
      <c r="ZO166" s="40"/>
      <c r="ZP166" s="40"/>
      <c r="ZQ166" s="40"/>
      <c r="ZR166" s="40"/>
      <c r="ZS166" s="40"/>
      <c r="ZT166" s="40"/>
      <c r="ZU166" s="40"/>
      <c r="ZV166" s="40"/>
      <c r="ZW166" s="40"/>
      <c r="ZX166" s="40"/>
      <c r="ZY166" s="40"/>
      <c r="ZZ166" s="40"/>
      <c r="AAA166" s="40"/>
      <c r="AAB166" s="40"/>
      <c r="AAC166" s="40"/>
      <c r="AAD166" s="40"/>
      <c r="AAE166" s="40"/>
      <c r="AAF166" s="40"/>
      <c r="AAG166" s="40"/>
      <c r="AAH166" s="40"/>
      <c r="AAI166" s="40"/>
      <c r="AAJ166" s="40"/>
      <c r="AAK166" s="40"/>
      <c r="AAL166" s="40"/>
      <c r="AAM166" s="40"/>
      <c r="AAN166" s="40"/>
      <c r="AAO166" s="40"/>
      <c r="AAP166" s="40"/>
      <c r="AAQ166" s="40"/>
      <c r="AAR166" s="40"/>
      <c r="AAS166" s="40"/>
      <c r="AAT166" s="40"/>
      <c r="AAU166" s="40"/>
      <c r="AAV166" s="40"/>
      <c r="AAW166" s="40"/>
      <c r="AAX166" s="40"/>
      <c r="AAY166" s="40"/>
      <c r="AAZ166" s="40"/>
      <c r="ABA166" s="40"/>
      <c r="ABB166" s="40"/>
      <c r="ABC166" s="40"/>
      <c r="ABD166" s="40"/>
      <c r="ABE166" s="40"/>
      <c r="ABF166" s="40"/>
      <c r="ABG166" s="40"/>
      <c r="ABH166" s="40"/>
      <c r="ABI166" s="40"/>
      <c r="ABJ166" s="40"/>
      <c r="ABK166" s="40"/>
      <c r="ABL166" s="40"/>
      <c r="ABM166" s="40"/>
      <c r="ABN166" s="40"/>
      <c r="ABO166" s="40"/>
      <c r="ABP166" s="40"/>
      <c r="ABQ166" s="40"/>
      <c r="ABR166" s="40"/>
      <c r="ABS166" s="40"/>
      <c r="ABT166" s="40"/>
      <c r="ABU166" s="40"/>
      <c r="ABV166" s="40"/>
      <c r="ABW166" s="40"/>
      <c r="ABX166" s="40"/>
      <c r="ABY166" s="40"/>
      <c r="ABZ166" s="40"/>
      <c r="ACA166" s="40"/>
      <c r="ACB166" s="40"/>
      <c r="ACC166" s="40"/>
      <c r="ACD166" s="40"/>
      <c r="ACE166" s="40"/>
      <c r="ACF166" s="40"/>
      <c r="ACG166" s="40"/>
      <c r="ACH166" s="40"/>
      <c r="ACI166" s="40"/>
      <c r="ACJ166" s="40"/>
      <c r="ACK166" s="40"/>
      <c r="ACL166" s="40"/>
      <c r="ACM166" s="40"/>
      <c r="ACN166" s="40"/>
      <c r="ACO166" s="40"/>
      <c r="ACP166" s="40"/>
      <c r="ACQ166" s="40"/>
      <c r="ACR166" s="40"/>
      <c r="ACS166" s="40"/>
      <c r="ACT166" s="40"/>
      <c r="ACU166" s="40"/>
      <c r="ACV166" s="40"/>
      <c r="ACW166" s="40"/>
      <c r="ACX166" s="40"/>
      <c r="ACY166" s="40"/>
      <c r="ACZ166" s="40"/>
      <c r="ADA166" s="40"/>
      <c r="ADB166" s="40"/>
      <c r="ADC166" s="40"/>
      <c r="ADD166" s="40"/>
      <c r="ADE166" s="40"/>
      <c r="ADF166" s="40"/>
      <c r="ADG166" s="40"/>
      <c r="ADH166" s="40"/>
      <c r="ADI166" s="40"/>
      <c r="ADJ166" s="40"/>
      <c r="ADK166" s="40"/>
      <c r="ADL166" s="40"/>
      <c r="ADM166" s="40"/>
      <c r="ADN166" s="40"/>
      <c r="ADO166" s="40"/>
      <c r="ADP166" s="40"/>
      <c r="ADQ166" s="40"/>
      <c r="ADR166" s="40"/>
      <c r="ADS166" s="40"/>
      <c r="ADT166" s="40"/>
      <c r="ADU166" s="40"/>
      <c r="ADV166" s="40"/>
      <c r="ADW166" s="40"/>
      <c r="ADX166" s="40"/>
      <c r="ADY166" s="40"/>
      <c r="ADZ166" s="40"/>
      <c r="AEA166" s="40"/>
      <c r="AEB166" s="40"/>
      <c r="AEC166" s="40"/>
      <c r="AED166" s="40"/>
      <c r="AEE166" s="40"/>
      <c r="AEF166" s="40"/>
      <c r="AEG166" s="40"/>
      <c r="AEH166" s="40"/>
      <c r="AEI166" s="40"/>
      <c r="AEJ166" s="40"/>
      <c r="AEK166" s="40"/>
      <c r="AEL166" s="40"/>
      <c r="AEM166" s="40"/>
      <c r="AEN166" s="40"/>
      <c r="AEO166" s="40"/>
      <c r="AEP166" s="40"/>
      <c r="AEQ166" s="40"/>
      <c r="AER166" s="40"/>
      <c r="AES166" s="40"/>
      <c r="AET166" s="40"/>
      <c r="AEU166" s="40"/>
      <c r="AEV166" s="40"/>
      <c r="AEW166" s="40"/>
      <c r="AEX166" s="40"/>
      <c r="AEY166" s="40"/>
      <c r="AEZ166" s="40"/>
      <c r="AFA166" s="40"/>
      <c r="AFB166" s="40"/>
      <c r="AFC166" s="40"/>
      <c r="AFD166" s="40"/>
      <c r="AFE166" s="40"/>
      <c r="AFF166" s="40"/>
      <c r="AFG166" s="40"/>
      <c r="AFH166" s="40"/>
      <c r="AFI166" s="40"/>
      <c r="AFJ166" s="40"/>
      <c r="AFK166" s="40"/>
      <c r="AFL166" s="40"/>
      <c r="AFM166" s="40"/>
      <c r="AFN166" s="40"/>
      <c r="AFO166" s="40"/>
      <c r="AFP166" s="40"/>
      <c r="AFQ166" s="40"/>
      <c r="AFR166" s="40"/>
      <c r="AFS166" s="40"/>
      <c r="AFT166" s="40"/>
      <c r="AFU166" s="40"/>
      <c r="AFV166" s="40"/>
      <c r="AFW166" s="40"/>
      <c r="AFX166" s="40"/>
      <c r="AFY166" s="40"/>
      <c r="AFZ166" s="40"/>
      <c r="AGA166" s="40"/>
      <c r="AGB166" s="40"/>
      <c r="AGC166" s="40"/>
      <c r="AGD166" s="40"/>
      <c r="AGE166" s="40"/>
      <c r="AGF166" s="40"/>
      <c r="AGG166" s="40"/>
      <c r="AGH166" s="40"/>
      <c r="AGI166" s="40"/>
      <c r="AGJ166" s="40"/>
      <c r="AGK166" s="40"/>
      <c r="AGL166" s="40"/>
      <c r="AGM166" s="40"/>
      <c r="AGN166" s="40"/>
      <c r="AGO166" s="40"/>
      <c r="AGP166" s="40"/>
      <c r="AGQ166" s="40"/>
      <c r="AGR166" s="40"/>
      <c r="AGS166" s="40"/>
      <c r="AGT166" s="40"/>
      <c r="AGU166" s="40"/>
      <c r="AGV166" s="40"/>
      <c r="AGW166" s="40"/>
      <c r="AGX166" s="40"/>
      <c r="AGY166" s="40"/>
      <c r="AGZ166" s="40"/>
      <c r="AHA166" s="40"/>
      <c r="AHB166" s="40"/>
      <c r="AHC166" s="40"/>
      <c r="AHD166" s="40"/>
      <c r="AHE166" s="40"/>
      <c r="AHF166" s="40"/>
      <c r="AHG166" s="40"/>
      <c r="AHH166" s="40"/>
      <c r="AHI166" s="40"/>
      <c r="AHJ166" s="40"/>
      <c r="AHK166" s="40"/>
      <c r="AHL166" s="40"/>
      <c r="AHM166" s="40"/>
      <c r="AHN166" s="40"/>
      <c r="AHO166" s="40"/>
      <c r="AHP166" s="40"/>
      <c r="AHQ166" s="40"/>
      <c r="AHR166" s="40"/>
      <c r="AHS166" s="40"/>
      <c r="AHT166" s="40"/>
      <c r="AHU166" s="40"/>
      <c r="AHV166" s="40"/>
      <c r="AHW166" s="40"/>
      <c r="AHX166" s="40"/>
      <c r="AHY166" s="40"/>
      <c r="AHZ166" s="40"/>
      <c r="AIA166" s="40"/>
      <c r="AIB166" s="40"/>
      <c r="AIC166" s="40"/>
      <c r="AID166" s="40"/>
      <c r="AIE166" s="40"/>
      <c r="AIF166" s="40"/>
      <c r="AIG166" s="40"/>
      <c r="AIH166" s="40"/>
      <c r="AII166" s="40"/>
      <c r="AIJ166" s="40"/>
      <c r="AIK166" s="40"/>
      <c r="AIL166" s="40"/>
      <c r="AIM166" s="40"/>
      <c r="AIN166" s="40"/>
      <c r="AIO166" s="40"/>
      <c r="AIP166" s="40"/>
      <c r="AIQ166" s="40"/>
      <c r="AIR166" s="40"/>
      <c r="AIS166" s="40"/>
      <c r="AIT166" s="40"/>
      <c r="AIU166" s="40"/>
      <c r="AIV166" s="40"/>
      <c r="AIW166" s="40"/>
      <c r="AIX166" s="40"/>
      <c r="AIY166" s="40"/>
      <c r="AIZ166" s="40"/>
      <c r="AJA166" s="40"/>
      <c r="AJB166" s="40"/>
      <c r="AJC166" s="40"/>
      <c r="AJD166" s="40"/>
      <c r="AJE166" s="40"/>
      <c r="AJF166" s="40"/>
      <c r="AJG166" s="40"/>
      <c r="AJH166" s="40"/>
      <c r="AJI166" s="40"/>
      <c r="AJJ166" s="40"/>
      <c r="AJK166" s="40"/>
      <c r="AJL166" s="40"/>
      <c r="AJM166" s="40"/>
      <c r="AJN166" s="40"/>
      <c r="AJO166" s="40"/>
      <c r="AJP166" s="40"/>
      <c r="AJQ166" s="40"/>
      <c r="AJR166" s="40"/>
      <c r="AJS166" s="40"/>
      <c r="AJT166" s="40"/>
      <c r="AJU166" s="40"/>
      <c r="AJV166" s="40"/>
      <c r="AJW166" s="40"/>
      <c r="AJX166" s="40"/>
      <c r="AJY166" s="40"/>
      <c r="AJZ166" s="40"/>
      <c r="AKA166" s="40"/>
      <c r="AKB166" s="40"/>
      <c r="AKC166" s="40"/>
      <c r="AKD166" s="40"/>
      <c r="AKE166" s="40"/>
      <c r="AKF166" s="40"/>
      <c r="AKG166" s="40"/>
      <c r="AKH166" s="40"/>
      <c r="AKI166" s="40"/>
      <c r="AKJ166" s="40"/>
      <c r="AKK166" s="40"/>
      <c r="AKL166" s="40"/>
      <c r="AKM166" s="40"/>
      <c r="AKN166" s="40"/>
      <c r="AKO166" s="40"/>
      <c r="AKP166" s="40"/>
      <c r="AKQ166" s="40"/>
      <c r="AKR166" s="40"/>
      <c r="AKS166" s="40"/>
      <c r="AKT166" s="40"/>
      <c r="AKU166" s="40"/>
      <c r="AKV166" s="40"/>
      <c r="AKW166" s="40"/>
      <c r="AKX166" s="40"/>
      <c r="AKY166" s="40"/>
      <c r="AKZ166" s="40"/>
      <c r="ALA166" s="40"/>
      <c r="ALB166" s="40"/>
      <c r="ALC166" s="40"/>
      <c r="ALD166" s="40"/>
      <c r="ALE166" s="40"/>
      <c r="ALF166" s="40"/>
      <c r="ALG166" s="40"/>
      <c r="ALH166" s="40"/>
      <c r="ALI166" s="40"/>
      <c r="ALJ166" s="40"/>
      <c r="ALK166" s="40"/>
      <c r="ALL166" s="40"/>
      <c r="ALM166" s="40"/>
      <c r="ALN166" s="40"/>
      <c r="ALO166" s="40"/>
      <c r="ALP166" s="40"/>
      <c r="ALQ166" s="40"/>
      <c r="ALR166" s="40"/>
      <c r="ALS166" s="40"/>
      <c r="ALT166" s="40"/>
      <c r="ALU166" s="40"/>
    </row>
    <row r="167" spans="1:1009" s="41" customFormat="1" ht="18.75" x14ac:dyDescent="0.3">
      <c r="A167" s="10" t="s">
        <v>190</v>
      </c>
      <c r="B167" s="11" t="s">
        <v>30</v>
      </c>
      <c r="C167" s="12">
        <v>6</v>
      </c>
      <c r="D167" s="13">
        <v>2.79</v>
      </c>
      <c r="E167" s="14">
        <v>1.94</v>
      </c>
      <c r="F167" s="46" t="s">
        <v>34</v>
      </c>
      <c r="G167" s="15">
        <v>3</v>
      </c>
      <c r="H167" s="16">
        <f>IF(OR(F167="",G167=""),"",IF(F167="1st",G167*D167-G167,-G167))</f>
        <v>-3</v>
      </c>
      <c r="I167" s="19">
        <f t="shared" si="23"/>
        <v>-31.58250000000001</v>
      </c>
      <c r="J167" s="42">
        <f>SUM(H167:H169)</f>
        <v>-6</v>
      </c>
      <c r="K167" s="50">
        <f t="shared" si="26"/>
        <v>-34.58250000000001</v>
      </c>
      <c r="L167" s="60">
        <f t="shared" si="22"/>
        <v>-28.302500000000013</v>
      </c>
      <c r="M167" s="60"/>
      <c r="N167" s="121">
        <f t="shared" si="24"/>
        <v>2.79</v>
      </c>
      <c r="O167" s="9">
        <f t="shared" si="25"/>
        <v>-1</v>
      </c>
      <c r="P167" s="9">
        <f t="shared" si="27"/>
        <v>-1</v>
      </c>
      <c r="Q167" s="122">
        <f t="shared" si="28"/>
        <v>-1</v>
      </c>
      <c r="R167" s="8"/>
      <c r="S167" s="9"/>
      <c r="T167" s="9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  <c r="JP167" s="40"/>
      <c r="JQ167" s="40"/>
      <c r="JR167" s="40"/>
      <c r="JS167" s="40"/>
      <c r="JT167" s="40"/>
      <c r="JU167" s="40"/>
      <c r="JV167" s="40"/>
      <c r="JW167" s="40"/>
      <c r="JX167" s="40"/>
      <c r="JY167" s="40"/>
      <c r="JZ167" s="40"/>
      <c r="KA167" s="40"/>
      <c r="KB167" s="40"/>
      <c r="KC167" s="40"/>
      <c r="KD167" s="40"/>
      <c r="KE167" s="40"/>
      <c r="KF167" s="40"/>
      <c r="KG167" s="40"/>
      <c r="KH167" s="40"/>
      <c r="KI167" s="40"/>
      <c r="KJ167" s="40"/>
      <c r="KK167" s="40"/>
      <c r="KL167" s="40"/>
      <c r="KM167" s="40"/>
      <c r="KN167" s="40"/>
      <c r="KO167" s="40"/>
      <c r="KP167" s="40"/>
      <c r="KQ167" s="40"/>
      <c r="KR167" s="40"/>
      <c r="KS167" s="40"/>
      <c r="KT167" s="40"/>
      <c r="KU167" s="40"/>
      <c r="KV167" s="40"/>
      <c r="KW167" s="40"/>
      <c r="KX167" s="40"/>
      <c r="KY167" s="40"/>
      <c r="KZ167" s="40"/>
      <c r="LA167" s="40"/>
      <c r="LB167" s="40"/>
      <c r="LC167" s="40"/>
      <c r="LD167" s="40"/>
      <c r="LE167" s="40"/>
      <c r="LF167" s="40"/>
      <c r="LG167" s="40"/>
      <c r="LH167" s="40"/>
      <c r="LI167" s="40"/>
      <c r="LJ167" s="40"/>
      <c r="LK167" s="40"/>
      <c r="LL167" s="40"/>
      <c r="LM167" s="40"/>
      <c r="LN167" s="40"/>
      <c r="LO167" s="40"/>
      <c r="LP167" s="40"/>
      <c r="LQ167" s="40"/>
      <c r="LR167" s="40"/>
      <c r="LS167" s="40"/>
      <c r="LT167" s="40"/>
      <c r="LU167" s="40"/>
      <c r="LV167" s="40"/>
      <c r="LW167" s="40"/>
      <c r="LX167" s="40"/>
      <c r="LY167" s="40"/>
      <c r="LZ167" s="40"/>
      <c r="MA167" s="40"/>
      <c r="MB167" s="40"/>
      <c r="MC167" s="40"/>
      <c r="MD167" s="40"/>
      <c r="ME167" s="40"/>
      <c r="MF167" s="40"/>
      <c r="MG167" s="40"/>
      <c r="MH167" s="40"/>
      <c r="MI167" s="40"/>
      <c r="MJ167" s="40"/>
      <c r="MK167" s="40"/>
      <c r="ML167" s="40"/>
      <c r="MM167" s="40"/>
      <c r="MN167" s="40"/>
      <c r="MO167" s="40"/>
      <c r="MP167" s="40"/>
      <c r="MQ167" s="40"/>
      <c r="MR167" s="40"/>
      <c r="MS167" s="40"/>
      <c r="MT167" s="40"/>
      <c r="MU167" s="40"/>
      <c r="MV167" s="40"/>
      <c r="MW167" s="40"/>
      <c r="MX167" s="40"/>
      <c r="MY167" s="40"/>
      <c r="MZ167" s="40"/>
      <c r="NA167" s="40"/>
      <c r="NB167" s="40"/>
      <c r="NC167" s="40"/>
      <c r="ND167" s="40"/>
      <c r="NE167" s="40"/>
      <c r="NF167" s="40"/>
      <c r="NG167" s="40"/>
      <c r="NH167" s="40"/>
      <c r="NI167" s="40"/>
      <c r="NJ167" s="40"/>
      <c r="NK167" s="40"/>
      <c r="NL167" s="40"/>
      <c r="NM167" s="40"/>
      <c r="NN167" s="40"/>
      <c r="NO167" s="40"/>
      <c r="NP167" s="40"/>
      <c r="NQ167" s="40"/>
      <c r="NR167" s="40"/>
      <c r="NS167" s="40"/>
      <c r="NT167" s="40"/>
      <c r="NU167" s="40"/>
      <c r="NV167" s="40"/>
      <c r="NW167" s="40"/>
      <c r="NX167" s="40"/>
      <c r="NY167" s="40"/>
      <c r="NZ167" s="40"/>
      <c r="OA167" s="40"/>
      <c r="OB167" s="40"/>
      <c r="OC167" s="40"/>
      <c r="OD167" s="40"/>
      <c r="OE167" s="40"/>
      <c r="OF167" s="40"/>
      <c r="OG167" s="40"/>
      <c r="OH167" s="40"/>
      <c r="OI167" s="40"/>
      <c r="OJ167" s="40"/>
      <c r="OK167" s="40"/>
      <c r="OL167" s="40"/>
      <c r="OM167" s="40"/>
      <c r="ON167" s="40"/>
      <c r="OO167" s="40"/>
      <c r="OP167" s="40"/>
      <c r="OQ167" s="40"/>
      <c r="OR167" s="40"/>
      <c r="OS167" s="40"/>
      <c r="OT167" s="40"/>
      <c r="OU167" s="40"/>
      <c r="OV167" s="40"/>
      <c r="OW167" s="40"/>
      <c r="OX167" s="40"/>
      <c r="OY167" s="40"/>
      <c r="OZ167" s="40"/>
      <c r="PA167" s="40"/>
      <c r="PB167" s="40"/>
      <c r="PC167" s="40"/>
      <c r="PD167" s="40"/>
      <c r="PE167" s="40"/>
      <c r="PF167" s="40"/>
      <c r="PG167" s="40"/>
      <c r="PH167" s="40"/>
      <c r="PI167" s="40"/>
      <c r="PJ167" s="40"/>
      <c r="PK167" s="40"/>
      <c r="PL167" s="40"/>
      <c r="PM167" s="40"/>
      <c r="PN167" s="40"/>
      <c r="PO167" s="40"/>
      <c r="PP167" s="40"/>
      <c r="PQ167" s="40"/>
      <c r="PR167" s="40"/>
      <c r="PS167" s="40"/>
      <c r="PT167" s="40"/>
      <c r="PU167" s="40"/>
      <c r="PV167" s="40"/>
      <c r="PW167" s="40"/>
      <c r="PX167" s="40"/>
      <c r="PY167" s="40"/>
      <c r="PZ167" s="40"/>
      <c r="QA167" s="40"/>
      <c r="QB167" s="40"/>
      <c r="QC167" s="40"/>
      <c r="QD167" s="40"/>
      <c r="QE167" s="40"/>
      <c r="QF167" s="40"/>
      <c r="QG167" s="40"/>
      <c r="QH167" s="40"/>
      <c r="QI167" s="40"/>
      <c r="QJ167" s="40"/>
      <c r="QK167" s="40"/>
      <c r="QL167" s="40"/>
      <c r="QM167" s="40"/>
      <c r="QN167" s="40"/>
      <c r="QO167" s="40"/>
      <c r="QP167" s="40"/>
      <c r="QQ167" s="40"/>
      <c r="QR167" s="40"/>
      <c r="QS167" s="40"/>
      <c r="QT167" s="40"/>
      <c r="QU167" s="40"/>
      <c r="QV167" s="40"/>
      <c r="QW167" s="40"/>
      <c r="QX167" s="40"/>
      <c r="QY167" s="40"/>
      <c r="QZ167" s="40"/>
      <c r="RA167" s="40"/>
      <c r="RB167" s="40"/>
      <c r="RC167" s="40"/>
      <c r="RD167" s="40"/>
      <c r="RE167" s="40"/>
      <c r="RF167" s="40"/>
      <c r="RG167" s="40"/>
      <c r="RH167" s="40"/>
      <c r="RI167" s="40"/>
      <c r="RJ167" s="40"/>
      <c r="RK167" s="40"/>
      <c r="RL167" s="40"/>
      <c r="RM167" s="40"/>
      <c r="RN167" s="40"/>
      <c r="RO167" s="40"/>
      <c r="RP167" s="40"/>
      <c r="RQ167" s="40"/>
      <c r="RR167" s="40"/>
      <c r="RS167" s="40"/>
      <c r="RT167" s="40"/>
      <c r="RU167" s="40"/>
      <c r="RV167" s="40"/>
      <c r="RW167" s="40"/>
      <c r="RX167" s="40"/>
      <c r="RY167" s="40"/>
      <c r="RZ167" s="40"/>
      <c r="SA167" s="40"/>
      <c r="SB167" s="40"/>
      <c r="SC167" s="40"/>
      <c r="SD167" s="40"/>
      <c r="SE167" s="40"/>
      <c r="SF167" s="40"/>
      <c r="SG167" s="40"/>
      <c r="SH167" s="40"/>
      <c r="SI167" s="40"/>
      <c r="SJ167" s="40"/>
      <c r="SK167" s="40"/>
      <c r="SL167" s="40"/>
      <c r="SM167" s="40"/>
      <c r="SN167" s="40"/>
      <c r="SO167" s="40"/>
      <c r="SP167" s="40"/>
      <c r="SQ167" s="40"/>
      <c r="SR167" s="40"/>
      <c r="SS167" s="40"/>
      <c r="ST167" s="40"/>
      <c r="SU167" s="40"/>
      <c r="SV167" s="40"/>
      <c r="SW167" s="40"/>
      <c r="SX167" s="40"/>
      <c r="SY167" s="40"/>
      <c r="SZ167" s="40"/>
      <c r="TA167" s="40"/>
      <c r="TB167" s="40"/>
      <c r="TC167" s="40"/>
      <c r="TD167" s="40"/>
      <c r="TE167" s="40"/>
      <c r="TF167" s="40"/>
      <c r="TG167" s="40"/>
      <c r="TH167" s="40"/>
      <c r="TI167" s="40"/>
      <c r="TJ167" s="40"/>
      <c r="TK167" s="40"/>
      <c r="TL167" s="40"/>
      <c r="TM167" s="40"/>
      <c r="TN167" s="40"/>
      <c r="TO167" s="40"/>
      <c r="TP167" s="40"/>
      <c r="TQ167" s="40"/>
      <c r="TR167" s="40"/>
      <c r="TS167" s="40"/>
      <c r="TT167" s="40"/>
      <c r="TU167" s="40"/>
      <c r="TV167" s="40"/>
      <c r="TW167" s="40"/>
      <c r="TX167" s="40"/>
      <c r="TY167" s="40"/>
      <c r="TZ167" s="40"/>
      <c r="UA167" s="40"/>
      <c r="UB167" s="40"/>
      <c r="UC167" s="40"/>
      <c r="UD167" s="40"/>
      <c r="UE167" s="40"/>
      <c r="UF167" s="40"/>
      <c r="UG167" s="40"/>
      <c r="UH167" s="40"/>
      <c r="UI167" s="40"/>
      <c r="UJ167" s="40"/>
      <c r="UK167" s="40"/>
      <c r="UL167" s="40"/>
      <c r="UM167" s="40"/>
      <c r="UN167" s="40"/>
      <c r="UO167" s="40"/>
      <c r="UP167" s="40"/>
      <c r="UQ167" s="40"/>
      <c r="UR167" s="40"/>
      <c r="US167" s="40"/>
      <c r="UT167" s="40"/>
      <c r="UU167" s="40"/>
      <c r="UV167" s="40"/>
      <c r="UW167" s="40"/>
      <c r="UX167" s="40"/>
      <c r="UY167" s="40"/>
      <c r="UZ167" s="40"/>
      <c r="VA167" s="40"/>
      <c r="VB167" s="40"/>
      <c r="VC167" s="40"/>
      <c r="VD167" s="40"/>
      <c r="VE167" s="40"/>
      <c r="VF167" s="40"/>
      <c r="VG167" s="40"/>
      <c r="VH167" s="40"/>
      <c r="VI167" s="40"/>
      <c r="VJ167" s="40"/>
      <c r="VK167" s="40"/>
      <c r="VL167" s="40"/>
      <c r="VM167" s="40"/>
      <c r="VN167" s="40"/>
      <c r="VO167" s="40"/>
      <c r="VP167" s="40"/>
      <c r="VQ167" s="40"/>
      <c r="VR167" s="40"/>
      <c r="VS167" s="40"/>
      <c r="VT167" s="40"/>
      <c r="VU167" s="40"/>
      <c r="VV167" s="40"/>
      <c r="VW167" s="40"/>
      <c r="VX167" s="40"/>
      <c r="VY167" s="40"/>
      <c r="VZ167" s="40"/>
      <c r="WA167" s="40"/>
      <c r="WB167" s="40"/>
      <c r="WC167" s="40"/>
      <c r="WD167" s="40"/>
      <c r="WE167" s="40"/>
      <c r="WF167" s="40"/>
      <c r="WG167" s="40"/>
      <c r="WH167" s="40"/>
      <c r="WI167" s="40"/>
      <c r="WJ167" s="40"/>
      <c r="WK167" s="40"/>
      <c r="WL167" s="40"/>
      <c r="WM167" s="40"/>
      <c r="WN167" s="40"/>
      <c r="WO167" s="40"/>
      <c r="WP167" s="40"/>
      <c r="WQ167" s="40"/>
      <c r="WR167" s="40"/>
      <c r="WS167" s="40"/>
      <c r="WT167" s="40"/>
      <c r="WU167" s="40"/>
      <c r="WV167" s="40"/>
      <c r="WW167" s="40"/>
      <c r="WX167" s="40"/>
      <c r="WY167" s="40"/>
      <c r="WZ167" s="40"/>
      <c r="XA167" s="40"/>
      <c r="XB167" s="40"/>
      <c r="XC167" s="40"/>
      <c r="XD167" s="40"/>
      <c r="XE167" s="40"/>
      <c r="XF167" s="40"/>
      <c r="XG167" s="40"/>
      <c r="XH167" s="40"/>
      <c r="XI167" s="40"/>
      <c r="XJ167" s="40"/>
      <c r="XK167" s="40"/>
      <c r="XL167" s="40"/>
      <c r="XM167" s="40"/>
      <c r="XN167" s="40"/>
      <c r="XO167" s="40"/>
      <c r="XP167" s="40"/>
      <c r="XQ167" s="40"/>
      <c r="XR167" s="40"/>
      <c r="XS167" s="40"/>
      <c r="XT167" s="40"/>
      <c r="XU167" s="40"/>
      <c r="XV167" s="40"/>
      <c r="XW167" s="40"/>
      <c r="XX167" s="40"/>
      <c r="XY167" s="40"/>
      <c r="XZ167" s="40"/>
      <c r="YA167" s="40"/>
      <c r="YB167" s="40"/>
      <c r="YC167" s="40"/>
      <c r="YD167" s="40"/>
      <c r="YE167" s="40"/>
      <c r="YF167" s="40"/>
      <c r="YG167" s="40"/>
      <c r="YH167" s="40"/>
      <c r="YI167" s="40"/>
      <c r="YJ167" s="40"/>
      <c r="YK167" s="40"/>
      <c r="YL167" s="40"/>
      <c r="YM167" s="40"/>
      <c r="YN167" s="40"/>
      <c r="YO167" s="40"/>
      <c r="YP167" s="40"/>
      <c r="YQ167" s="40"/>
      <c r="YR167" s="40"/>
      <c r="YS167" s="40"/>
      <c r="YT167" s="40"/>
      <c r="YU167" s="40"/>
      <c r="YV167" s="40"/>
      <c r="YW167" s="40"/>
      <c r="YX167" s="40"/>
      <c r="YY167" s="40"/>
      <c r="YZ167" s="40"/>
      <c r="ZA167" s="40"/>
      <c r="ZB167" s="40"/>
      <c r="ZC167" s="40"/>
      <c r="ZD167" s="40"/>
      <c r="ZE167" s="40"/>
      <c r="ZF167" s="40"/>
      <c r="ZG167" s="40"/>
      <c r="ZH167" s="40"/>
      <c r="ZI167" s="40"/>
      <c r="ZJ167" s="40"/>
      <c r="ZK167" s="40"/>
      <c r="ZL167" s="40"/>
      <c r="ZM167" s="40"/>
      <c r="ZN167" s="40"/>
      <c r="ZO167" s="40"/>
      <c r="ZP167" s="40"/>
      <c r="ZQ167" s="40"/>
      <c r="ZR167" s="40"/>
      <c r="ZS167" s="40"/>
      <c r="ZT167" s="40"/>
      <c r="ZU167" s="40"/>
      <c r="ZV167" s="40"/>
      <c r="ZW167" s="40"/>
      <c r="ZX167" s="40"/>
      <c r="ZY167" s="40"/>
      <c r="ZZ167" s="40"/>
      <c r="AAA167" s="40"/>
      <c r="AAB167" s="40"/>
      <c r="AAC167" s="40"/>
      <c r="AAD167" s="40"/>
      <c r="AAE167" s="40"/>
      <c r="AAF167" s="40"/>
      <c r="AAG167" s="40"/>
      <c r="AAH167" s="40"/>
      <c r="AAI167" s="40"/>
      <c r="AAJ167" s="40"/>
      <c r="AAK167" s="40"/>
      <c r="AAL167" s="40"/>
      <c r="AAM167" s="40"/>
      <c r="AAN167" s="40"/>
      <c r="AAO167" s="40"/>
      <c r="AAP167" s="40"/>
      <c r="AAQ167" s="40"/>
      <c r="AAR167" s="40"/>
      <c r="AAS167" s="40"/>
      <c r="AAT167" s="40"/>
      <c r="AAU167" s="40"/>
      <c r="AAV167" s="40"/>
      <c r="AAW167" s="40"/>
      <c r="AAX167" s="40"/>
      <c r="AAY167" s="40"/>
      <c r="AAZ167" s="40"/>
      <c r="ABA167" s="40"/>
      <c r="ABB167" s="40"/>
      <c r="ABC167" s="40"/>
      <c r="ABD167" s="40"/>
      <c r="ABE167" s="40"/>
      <c r="ABF167" s="40"/>
      <c r="ABG167" s="40"/>
      <c r="ABH167" s="40"/>
      <c r="ABI167" s="40"/>
      <c r="ABJ167" s="40"/>
      <c r="ABK167" s="40"/>
      <c r="ABL167" s="40"/>
      <c r="ABM167" s="40"/>
      <c r="ABN167" s="40"/>
      <c r="ABO167" s="40"/>
      <c r="ABP167" s="40"/>
      <c r="ABQ167" s="40"/>
      <c r="ABR167" s="40"/>
      <c r="ABS167" s="40"/>
      <c r="ABT167" s="40"/>
      <c r="ABU167" s="40"/>
      <c r="ABV167" s="40"/>
      <c r="ABW167" s="40"/>
      <c r="ABX167" s="40"/>
      <c r="ABY167" s="40"/>
      <c r="ABZ167" s="40"/>
      <c r="ACA167" s="40"/>
      <c r="ACB167" s="40"/>
      <c r="ACC167" s="40"/>
      <c r="ACD167" s="40"/>
      <c r="ACE167" s="40"/>
      <c r="ACF167" s="40"/>
      <c r="ACG167" s="40"/>
      <c r="ACH167" s="40"/>
      <c r="ACI167" s="40"/>
      <c r="ACJ167" s="40"/>
      <c r="ACK167" s="40"/>
      <c r="ACL167" s="40"/>
      <c r="ACM167" s="40"/>
      <c r="ACN167" s="40"/>
      <c r="ACO167" s="40"/>
      <c r="ACP167" s="40"/>
      <c r="ACQ167" s="40"/>
      <c r="ACR167" s="40"/>
      <c r="ACS167" s="40"/>
      <c r="ACT167" s="40"/>
      <c r="ACU167" s="40"/>
      <c r="ACV167" s="40"/>
      <c r="ACW167" s="40"/>
      <c r="ACX167" s="40"/>
      <c r="ACY167" s="40"/>
      <c r="ACZ167" s="40"/>
      <c r="ADA167" s="40"/>
      <c r="ADB167" s="40"/>
      <c r="ADC167" s="40"/>
      <c r="ADD167" s="40"/>
      <c r="ADE167" s="40"/>
      <c r="ADF167" s="40"/>
      <c r="ADG167" s="40"/>
      <c r="ADH167" s="40"/>
      <c r="ADI167" s="40"/>
      <c r="ADJ167" s="40"/>
      <c r="ADK167" s="40"/>
      <c r="ADL167" s="40"/>
      <c r="ADM167" s="40"/>
      <c r="ADN167" s="40"/>
      <c r="ADO167" s="40"/>
      <c r="ADP167" s="40"/>
      <c r="ADQ167" s="40"/>
      <c r="ADR167" s="40"/>
      <c r="ADS167" s="40"/>
      <c r="ADT167" s="40"/>
      <c r="ADU167" s="40"/>
      <c r="ADV167" s="40"/>
      <c r="ADW167" s="40"/>
      <c r="ADX167" s="40"/>
      <c r="ADY167" s="40"/>
      <c r="ADZ167" s="40"/>
      <c r="AEA167" s="40"/>
      <c r="AEB167" s="40"/>
      <c r="AEC167" s="40"/>
      <c r="AED167" s="40"/>
      <c r="AEE167" s="40"/>
      <c r="AEF167" s="40"/>
      <c r="AEG167" s="40"/>
      <c r="AEH167" s="40"/>
      <c r="AEI167" s="40"/>
      <c r="AEJ167" s="40"/>
      <c r="AEK167" s="40"/>
      <c r="AEL167" s="40"/>
      <c r="AEM167" s="40"/>
      <c r="AEN167" s="40"/>
      <c r="AEO167" s="40"/>
      <c r="AEP167" s="40"/>
      <c r="AEQ167" s="40"/>
      <c r="AER167" s="40"/>
      <c r="AES167" s="40"/>
      <c r="AET167" s="40"/>
      <c r="AEU167" s="40"/>
      <c r="AEV167" s="40"/>
      <c r="AEW167" s="40"/>
      <c r="AEX167" s="40"/>
      <c r="AEY167" s="40"/>
      <c r="AEZ167" s="40"/>
      <c r="AFA167" s="40"/>
      <c r="AFB167" s="40"/>
      <c r="AFC167" s="40"/>
      <c r="AFD167" s="40"/>
      <c r="AFE167" s="40"/>
      <c r="AFF167" s="40"/>
      <c r="AFG167" s="40"/>
      <c r="AFH167" s="40"/>
      <c r="AFI167" s="40"/>
      <c r="AFJ167" s="40"/>
      <c r="AFK167" s="40"/>
      <c r="AFL167" s="40"/>
      <c r="AFM167" s="40"/>
      <c r="AFN167" s="40"/>
      <c r="AFO167" s="40"/>
      <c r="AFP167" s="40"/>
      <c r="AFQ167" s="40"/>
      <c r="AFR167" s="40"/>
      <c r="AFS167" s="40"/>
      <c r="AFT167" s="40"/>
      <c r="AFU167" s="40"/>
      <c r="AFV167" s="40"/>
      <c r="AFW167" s="40"/>
      <c r="AFX167" s="40"/>
      <c r="AFY167" s="40"/>
      <c r="AFZ167" s="40"/>
      <c r="AGA167" s="40"/>
      <c r="AGB167" s="40"/>
      <c r="AGC167" s="40"/>
      <c r="AGD167" s="40"/>
      <c r="AGE167" s="40"/>
      <c r="AGF167" s="40"/>
      <c r="AGG167" s="40"/>
      <c r="AGH167" s="40"/>
      <c r="AGI167" s="40"/>
      <c r="AGJ167" s="40"/>
      <c r="AGK167" s="40"/>
      <c r="AGL167" s="40"/>
      <c r="AGM167" s="40"/>
      <c r="AGN167" s="40"/>
      <c r="AGO167" s="40"/>
      <c r="AGP167" s="40"/>
      <c r="AGQ167" s="40"/>
      <c r="AGR167" s="40"/>
      <c r="AGS167" s="40"/>
      <c r="AGT167" s="40"/>
      <c r="AGU167" s="40"/>
      <c r="AGV167" s="40"/>
      <c r="AGW167" s="40"/>
      <c r="AGX167" s="40"/>
      <c r="AGY167" s="40"/>
      <c r="AGZ167" s="40"/>
      <c r="AHA167" s="40"/>
      <c r="AHB167" s="40"/>
      <c r="AHC167" s="40"/>
      <c r="AHD167" s="40"/>
      <c r="AHE167" s="40"/>
      <c r="AHF167" s="40"/>
      <c r="AHG167" s="40"/>
      <c r="AHH167" s="40"/>
      <c r="AHI167" s="40"/>
      <c r="AHJ167" s="40"/>
      <c r="AHK167" s="40"/>
      <c r="AHL167" s="40"/>
      <c r="AHM167" s="40"/>
      <c r="AHN167" s="40"/>
      <c r="AHO167" s="40"/>
      <c r="AHP167" s="40"/>
      <c r="AHQ167" s="40"/>
      <c r="AHR167" s="40"/>
      <c r="AHS167" s="40"/>
      <c r="AHT167" s="40"/>
      <c r="AHU167" s="40"/>
      <c r="AHV167" s="40"/>
      <c r="AHW167" s="40"/>
      <c r="AHX167" s="40"/>
      <c r="AHY167" s="40"/>
      <c r="AHZ167" s="40"/>
      <c r="AIA167" s="40"/>
      <c r="AIB167" s="40"/>
      <c r="AIC167" s="40"/>
      <c r="AID167" s="40"/>
      <c r="AIE167" s="40"/>
      <c r="AIF167" s="40"/>
      <c r="AIG167" s="40"/>
      <c r="AIH167" s="40"/>
      <c r="AII167" s="40"/>
      <c r="AIJ167" s="40"/>
      <c r="AIK167" s="40"/>
      <c r="AIL167" s="40"/>
      <c r="AIM167" s="40"/>
      <c r="AIN167" s="40"/>
      <c r="AIO167" s="40"/>
      <c r="AIP167" s="40"/>
      <c r="AIQ167" s="40"/>
      <c r="AIR167" s="40"/>
      <c r="AIS167" s="40"/>
      <c r="AIT167" s="40"/>
      <c r="AIU167" s="40"/>
      <c r="AIV167" s="40"/>
      <c r="AIW167" s="40"/>
      <c r="AIX167" s="40"/>
      <c r="AIY167" s="40"/>
      <c r="AIZ167" s="40"/>
      <c r="AJA167" s="40"/>
      <c r="AJB167" s="40"/>
      <c r="AJC167" s="40"/>
      <c r="AJD167" s="40"/>
      <c r="AJE167" s="40"/>
      <c r="AJF167" s="40"/>
      <c r="AJG167" s="40"/>
      <c r="AJH167" s="40"/>
      <c r="AJI167" s="40"/>
      <c r="AJJ167" s="40"/>
      <c r="AJK167" s="40"/>
      <c r="AJL167" s="40"/>
      <c r="AJM167" s="40"/>
      <c r="AJN167" s="40"/>
      <c r="AJO167" s="40"/>
      <c r="AJP167" s="40"/>
      <c r="AJQ167" s="40"/>
      <c r="AJR167" s="40"/>
      <c r="AJS167" s="40"/>
      <c r="AJT167" s="40"/>
      <c r="AJU167" s="40"/>
      <c r="AJV167" s="40"/>
      <c r="AJW167" s="40"/>
      <c r="AJX167" s="40"/>
      <c r="AJY167" s="40"/>
      <c r="AJZ167" s="40"/>
      <c r="AKA167" s="40"/>
      <c r="AKB167" s="40"/>
      <c r="AKC167" s="40"/>
      <c r="AKD167" s="40"/>
      <c r="AKE167" s="40"/>
      <c r="AKF167" s="40"/>
      <c r="AKG167" s="40"/>
      <c r="AKH167" s="40"/>
      <c r="AKI167" s="40"/>
      <c r="AKJ167" s="40"/>
      <c r="AKK167" s="40"/>
      <c r="AKL167" s="40"/>
      <c r="AKM167" s="40"/>
      <c r="AKN167" s="40"/>
      <c r="AKO167" s="40"/>
      <c r="AKP167" s="40"/>
      <c r="AKQ167" s="40"/>
      <c r="AKR167" s="40"/>
      <c r="AKS167" s="40"/>
      <c r="AKT167" s="40"/>
      <c r="AKU167" s="40"/>
      <c r="AKV167" s="40"/>
      <c r="AKW167" s="40"/>
      <c r="AKX167" s="40"/>
      <c r="AKY167" s="40"/>
      <c r="AKZ167" s="40"/>
      <c r="ALA167" s="40"/>
      <c r="ALB167" s="40"/>
      <c r="ALC167" s="40"/>
      <c r="ALD167" s="40"/>
      <c r="ALE167" s="40"/>
      <c r="ALF167" s="40"/>
      <c r="ALG167" s="40"/>
      <c r="ALH167" s="40"/>
      <c r="ALI167" s="40"/>
      <c r="ALJ167" s="40"/>
      <c r="ALK167" s="40"/>
      <c r="ALL167" s="40"/>
      <c r="ALM167" s="40"/>
      <c r="ALN167" s="40"/>
      <c r="ALO167" s="40"/>
      <c r="ALP167" s="40"/>
      <c r="ALQ167" s="40"/>
      <c r="ALR167" s="40"/>
      <c r="ALS167" s="40"/>
      <c r="ALT167" s="40"/>
      <c r="ALU167" s="40"/>
    </row>
    <row r="168" spans="1:1009" s="41" customFormat="1" ht="18.75" x14ac:dyDescent="0.3">
      <c r="A168" s="10" t="s">
        <v>191</v>
      </c>
      <c r="B168" s="11" t="s">
        <v>127</v>
      </c>
      <c r="C168" s="12">
        <v>3</v>
      </c>
      <c r="D168" s="13">
        <v>2.16</v>
      </c>
      <c r="E168" s="14">
        <v>1.21</v>
      </c>
      <c r="F168" s="46" t="s">
        <v>21</v>
      </c>
      <c r="G168" s="15">
        <v>1.5</v>
      </c>
      <c r="H168" s="16">
        <f>IF(OR(F168="",G168=""),"",IF(F168="1st",G168*D168-G168,-G168))</f>
        <v>-1.5</v>
      </c>
      <c r="I168" s="19">
        <f t="shared" si="23"/>
        <v>-33.08250000000001</v>
      </c>
      <c r="J168" s="39"/>
      <c r="K168" s="50">
        <f t="shared" si="26"/>
        <v>-34.58250000000001</v>
      </c>
      <c r="L168" s="60">
        <f t="shared" si="22"/>
        <v>-28.302500000000013</v>
      </c>
      <c r="M168" s="60"/>
      <c r="N168" s="121">
        <f t="shared" si="24"/>
        <v>2.16</v>
      </c>
      <c r="O168" s="9">
        <f t="shared" si="25"/>
        <v>-1</v>
      </c>
      <c r="P168" s="9">
        <f t="shared" si="27"/>
        <v>-1</v>
      </c>
      <c r="Q168" s="122">
        <f t="shared" si="28"/>
        <v>-1</v>
      </c>
      <c r="R168" s="8"/>
      <c r="S168" s="9"/>
      <c r="T168" s="9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  <c r="ML168" s="40"/>
      <c r="MM168" s="40"/>
      <c r="MN168" s="40"/>
      <c r="MO168" s="40"/>
      <c r="MP168" s="40"/>
      <c r="MQ168" s="40"/>
      <c r="MR168" s="40"/>
      <c r="MS168" s="40"/>
      <c r="MT168" s="40"/>
      <c r="MU168" s="40"/>
      <c r="MV168" s="40"/>
      <c r="MW168" s="40"/>
      <c r="MX168" s="40"/>
      <c r="MY168" s="40"/>
      <c r="MZ168" s="40"/>
      <c r="NA168" s="40"/>
      <c r="NB168" s="40"/>
      <c r="NC168" s="40"/>
      <c r="ND168" s="40"/>
      <c r="NE168" s="40"/>
      <c r="NF168" s="40"/>
      <c r="NG168" s="40"/>
      <c r="NH168" s="40"/>
      <c r="NI168" s="40"/>
      <c r="NJ168" s="40"/>
      <c r="NK168" s="40"/>
      <c r="NL168" s="40"/>
      <c r="NM168" s="40"/>
      <c r="NN168" s="40"/>
      <c r="NO168" s="40"/>
      <c r="NP168" s="40"/>
      <c r="NQ168" s="40"/>
      <c r="NR168" s="40"/>
      <c r="NS168" s="40"/>
      <c r="NT168" s="40"/>
      <c r="NU168" s="40"/>
      <c r="NV168" s="40"/>
      <c r="NW168" s="40"/>
      <c r="NX168" s="40"/>
      <c r="NY168" s="40"/>
      <c r="NZ168" s="40"/>
      <c r="OA168" s="40"/>
      <c r="OB168" s="40"/>
      <c r="OC168" s="40"/>
      <c r="OD168" s="40"/>
      <c r="OE168" s="40"/>
      <c r="OF168" s="40"/>
      <c r="OG168" s="40"/>
      <c r="OH168" s="40"/>
      <c r="OI168" s="40"/>
      <c r="OJ168" s="40"/>
      <c r="OK168" s="40"/>
      <c r="OL168" s="40"/>
      <c r="OM168" s="40"/>
      <c r="ON168" s="40"/>
      <c r="OO168" s="40"/>
      <c r="OP168" s="40"/>
      <c r="OQ168" s="40"/>
      <c r="OR168" s="40"/>
      <c r="OS168" s="40"/>
      <c r="OT168" s="40"/>
      <c r="OU168" s="40"/>
      <c r="OV168" s="40"/>
      <c r="OW168" s="40"/>
      <c r="OX168" s="40"/>
      <c r="OY168" s="40"/>
      <c r="OZ168" s="40"/>
      <c r="PA168" s="40"/>
      <c r="PB168" s="40"/>
      <c r="PC168" s="40"/>
      <c r="PD168" s="40"/>
      <c r="PE168" s="40"/>
      <c r="PF168" s="40"/>
      <c r="PG168" s="40"/>
      <c r="PH168" s="40"/>
      <c r="PI168" s="40"/>
      <c r="PJ168" s="40"/>
      <c r="PK168" s="40"/>
      <c r="PL168" s="40"/>
      <c r="PM168" s="40"/>
      <c r="PN168" s="40"/>
      <c r="PO168" s="40"/>
      <c r="PP168" s="40"/>
      <c r="PQ168" s="40"/>
      <c r="PR168" s="40"/>
      <c r="PS168" s="40"/>
      <c r="PT168" s="40"/>
      <c r="PU168" s="40"/>
      <c r="PV168" s="40"/>
      <c r="PW168" s="40"/>
      <c r="PX168" s="40"/>
      <c r="PY168" s="40"/>
      <c r="PZ168" s="40"/>
      <c r="QA168" s="40"/>
      <c r="QB168" s="40"/>
      <c r="QC168" s="40"/>
      <c r="QD168" s="40"/>
      <c r="QE168" s="40"/>
      <c r="QF168" s="40"/>
      <c r="QG168" s="40"/>
      <c r="QH168" s="40"/>
      <c r="QI168" s="40"/>
      <c r="QJ168" s="40"/>
      <c r="QK168" s="40"/>
      <c r="QL168" s="40"/>
      <c r="QM168" s="40"/>
      <c r="QN168" s="40"/>
      <c r="QO168" s="40"/>
      <c r="QP168" s="40"/>
      <c r="QQ168" s="40"/>
      <c r="QR168" s="40"/>
      <c r="QS168" s="40"/>
      <c r="QT168" s="40"/>
      <c r="QU168" s="40"/>
      <c r="QV168" s="40"/>
      <c r="QW168" s="40"/>
      <c r="QX168" s="40"/>
      <c r="QY168" s="40"/>
      <c r="QZ168" s="40"/>
      <c r="RA168" s="40"/>
      <c r="RB168" s="40"/>
      <c r="RC168" s="40"/>
      <c r="RD168" s="40"/>
      <c r="RE168" s="40"/>
      <c r="RF168" s="40"/>
      <c r="RG168" s="40"/>
      <c r="RH168" s="40"/>
      <c r="RI168" s="40"/>
      <c r="RJ168" s="40"/>
      <c r="RK168" s="40"/>
      <c r="RL168" s="40"/>
      <c r="RM168" s="40"/>
      <c r="RN168" s="40"/>
      <c r="RO168" s="40"/>
      <c r="RP168" s="40"/>
      <c r="RQ168" s="40"/>
      <c r="RR168" s="40"/>
      <c r="RS168" s="40"/>
      <c r="RT168" s="40"/>
      <c r="RU168" s="40"/>
      <c r="RV168" s="40"/>
      <c r="RW168" s="40"/>
      <c r="RX168" s="40"/>
      <c r="RY168" s="40"/>
      <c r="RZ168" s="40"/>
      <c r="SA168" s="40"/>
      <c r="SB168" s="40"/>
      <c r="SC168" s="40"/>
      <c r="SD168" s="40"/>
      <c r="SE168" s="40"/>
      <c r="SF168" s="40"/>
      <c r="SG168" s="40"/>
      <c r="SH168" s="40"/>
      <c r="SI168" s="40"/>
      <c r="SJ168" s="40"/>
      <c r="SK168" s="40"/>
      <c r="SL168" s="40"/>
      <c r="SM168" s="40"/>
      <c r="SN168" s="40"/>
      <c r="SO168" s="40"/>
      <c r="SP168" s="40"/>
      <c r="SQ168" s="40"/>
      <c r="SR168" s="40"/>
      <c r="SS168" s="40"/>
      <c r="ST168" s="40"/>
      <c r="SU168" s="40"/>
      <c r="SV168" s="40"/>
      <c r="SW168" s="40"/>
      <c r="SX168" s="40"/>
      <c r="SY168" s="40"/>
      <c r="SZ168" s="40"/>
      <c r="TA168" s="40"/>
      <c r="TB168" s="40"/>
      <c r="TC168" s="40"/>
      <c r="TD168" s="40"/>
      <c r="TE168" s="40"/>
      <c r="TF168" s="40"/>
      <c r="TG168" s="40"/>
      <c r="TH168" s="40"/>
      <c r="TI168" s="40"/>
      <c r="TJ168" s="40"/>
      <c r="TK168" s="40"/>
      <c r="TL168" s="40"/>
      <c r="TM168" s="40"/>
      <c r="TN168" s="40"/>
      <c r="TO168" s="40"/>
      <c r="TP168" s="40"/>
      <c r="TQ168" s="40"/>
      <c r="TR168" s="40"/>
      <c r="TS168" s="40"/>
      <c r="TT168" s="40"/>
      <c r="TU168" s="40"/>
      <c r="TV168" s="40"/>
      <c r="TW168" s="40"/>
      <c r="TX168" s="40"/>
      <c r="TY168" s="40"/>
      <c r="TZ168" s="40"/>
      <c r="UA168" s="40"/>
      <c r="UB168" s="40"/>
      <c r="UC168" s="40"/>
      <c r="UD168" s="40"/>
      <c r="UE168" s="40"/>
      <c r="UF168" s="40"/>
      <c r="UG168" s="40"/>
      <c r="UH168" s="40"/>
      <c r="UI168" s="40"/>
      <c r="UJ168" s="40"/>
      <c r="UK168" s="40"/>
      <c r="UL168" s="40"/>
      <c r="UM168" s="40"/>
      <c r="UN168" s="40"/>
      <c r="UO168" s="40"/>
      <c r="UP168" s="40"/>
      <c r="UQ168" s="40"/>
      <c r="UR168" s="40"/>
      <c r="US168" s="40"/>
      <c r="UT168" s="40"/>
      <c r="UU168" s="40"/>
      <c r="UV168" s="40"/>
      <c r="UW168" s="40"/>
      <c r="UX168" s="40"/>
      <c r="UY168" s="40"/>
      <c r="UZ168" s="40"/>
      <c r="VA168" s="40"/>
      <c r="VB168" s="40"/>
      <c r="VC168" s="40"/>
      <c r="VD168" s="40"/>
      <c r="VE168" s="40"/>
      <c r="VF168" s="40"/>
      <c r="VG168" s="40"/>
      <c r="VH168" s="40"/>
      <c r="VI168" s="40"/>
      <c r="VJ168" s="40"/>
      <c r="VK168" s="40"/>
      <c r="VL168" s="40"/>
      <c r="VM168" s="40"/>
      <c r="VN168" s="40"/>
      <c r="VO168" s="40"/>
      <c r="VP168" s="40"/>
      <c r="VQ168" s="40"/>
      <c r="VR168" s="40"/>
      <c r="VS168" s="40"/>
      <c r="VT168" s="40"/>
      <c r="VU168" s="40"/>
      <c r="VV168" s="40"/>
      <c r="VW168" s="40"/>
      <c r="VX168" s="40"/>
      <c r="VY168" s="40"/>
      <c r="VZ168" s="40"/>
      <c r="WA168" s="40"/>
      <c r="WB168" s="40"/>
      <c r="WC168" s="40"/>
      <c r="WD168" s="40"/>
      <c r="WE168" s="40"/>
      <c r="WF168" s="40"/>
      <c r="WG168" s="40"/>
      <c r="WH168" s="40"/>
      <c r="WI168" s="40"/>
      <c r="WJ168" s="40"/>
      <c r="WK168" s="40"/>
      <c r="WL168" s="40"/>
      <c r="WM168" s="40"/>
      <c r="WN168" s="40"/>
      <c r="WO168" s="40"/>
      <c r="WP168" s="40"/>
      <c r="WQ168" s="40"/>
      <c r="WR168" s="40"/>
      <c r="WS168" s="40"/>
      <c r="WT168" s="40"/>
      <c r="WU168" s="40"/>
      <c r="WV168" s="40"/>
      <c r="WW168" s="40"/>
      <c r="WX168" s="40"/>
      <c r="WY168" s="40"/>
      <c r="WZ168" s="40"/>
      <c r="XA168" s="40"/>
      <c r="XB168" s="40"/>
      <c r="XC168" s="40"/>
      <c r="XD168" s="40"/>
      <c r="XE168" s="40"/>
      <c r="XF168" s="40"/>
      <c r="XG168" s="40"/>
      <c r="XH168" s="40"/>
      <c r="XI168" s="40"/>
      <c r="XJ168" s="40"/>
      <c r="XK168" s="40"/>
      <c r="XL168" s="40"/>
      <c r="XM168" s="40"/>
      <c r="XN168" s="40"/>
      <c r="XO168" s="40"/>
      <c r="XP168" s="40"/>
      <c r="XQ168" s="40"/>
      <c r="XR168" s="40"/>
      <c r="XS168" s="40"/>
      <c r="XT168" s="40"/>
      <c r="XU168" s="40"/>
      <c r="XV168" s="40"/>
      <c r="XW168" s="40"/>
      <c r="XX168" s="40"/>
      <c r="XY168" s="40"/>
      <c r="XZ168" s="40"/>
      <c r="YA168" s="40"/>
      <c r="YB168" s="40"/>
      <c r="YC168" s="40"/>
      <c r="YD168" s="40"/>
      <c r="YE168" s="40"/>
      <c r="YF168" s="40"/>
      <c r="YG168" s="40"/>
      <c r="YH168" s="40"/>
      <c r="YI168" s="40"/>
      <c r="YJ168" s="40"/>
      <c r="YK168" s="40"/>
      <c r="YL168" s="40"/>
      <c r="YM168" s="40"/>
      <c r="YN168" s="40"/>
      <c r="YO168" s="40"/>
      <c r="YP168" s="40"/>
      <c r="YQ168" s="40"/>
      <c r="YR168" s="40"/>
      <c r="YS168" s="40"/>
      <c r="YT168" s="40"/>
      <c r="YU168" s="40"/>
      <c r="YV168" s="40"/>
      <c r="YW168" s="40"/>
      <c r="YX168" s="40"/>
      <c r="YY168" s="40"/>
      <c r="YZ168" s="40"/>
      <c r="ZA168" s="40"/>
      <c r="ZB168" s="40"/>
      <c r="ZC168" s="40"/>
      <c r="ZD168" s="40"/>
      <c r="ZE168" s="40"/>
      <c r="ZF168" s="40"/>
      <c r="ZG168" s="40"/>
      <c r="ZH168" s="40"/>
      <c r="ZI168" s="40"/>
      <c r="ZJ168" s="40"/>
      <c r="ZK168" s="40"/>
      <c r="ZL168" s="40"/>
      <c r="ZM168" s="40"/>
      <c r="ZN168" s="40"/>
      <c r="ZO168" s="40"/>
      <c r="ZP168" s="40"/>
      <c r="ZQ168" s="40"/>
      <c r="ZR168" s="40"/>
      <c r="ZS168" s="40"/>
      <c r="ZT168" s="40"/>
      <c r="ZU168" s="40"/>
      <c r="ZV168" s="40"/>
      <c r="ZW168" s="40"/>
      <c r="ZX168" s="40"/>
      <c r="ZY168" s="40"/>
      <c r="ZZ168" s="40"/>
      <c r="AAA168" s="40"/>
      <c r="AAB168" s="40"/>
      <c r="AAC168" s="40"/>
      <c r="AAD168" s="40"/>
      <c r="AAE168" s="40"/>
      <c r="AAF168" s="40"/>
      <c r="AAG168" s="40"/>
      <c r="AAH168" s="40"/>
      <c r="AAI168" s="40"/>
      <c r="AAJ168" s="40"/>
      <c r="AAK168" s="40"/>
      <c r="AAL168" s="40"/>
      <c r="AAM168" s="40"/>
      <c r="AAN168" s="40"/>
      <c r="AAO168" s="40"/>
      <c r="AAP168" s="40"/>
      <c r="AAQ168" s="40"/>
      <c r="AAR168" s="40"/>
      <c r="AAS168" s="40"/>
      <c r="AAT168" s="40"/>
      <c r="AAU168" s="40"/>
      <c r="AAV168" s="40"/>
      <c r="AAW168" s="40"/>
      <c r="AAX168" s="40"/>
      <c r="AAY168" s="40"/>
      <c r="AAZ168" s="40"/>
      <c r="ABA168" s="40"/>
      <c r="ABB168" s="40"/>
      <c r="ABC168" s="40"/>
      <c r="ABD168" s="40"/>
      <c r="ABE168" s="40"/>
      <c r="ABF168" s="40"/>
      <c r="ABG168" s="40"/>
      <c r="ABH168" s="40"/>
      <c r="ABI168" s="40"/>
      <c r="ABJ168" s="40"/>
      <c r="ABK168" s="40"/>
      <c r="ABL168" s="40"/>
      <c r="ABM168" s="40"/>
      <c r="ABN168" s="40"/>
      <c r="ABO168" s="40"/>
      <c r="ABP168" s="40"/>
      <c r="ABQ168" s="40"/>
      <c r="ABR168" s="40"/>
      <c r="ABS168" s="40"/>
      <c r="ABT168" s="40"/>
      <c r="ABU168" s="40"/>
      <c r="ABV168" s="40"/>
      <c r="ABW168" s="40"/>
      <c r="ABX168" s="40"/>
      <c r="ABY168" s="40"/>
      <c r="ABZ168" s="40"/>
      <c r="ACA168" s="40"/>
      <c r="ACB168" s="40"/>
      <c r="ACC168" s="40"/>
      <c r="ACD168" s="40"/>
      <c r="ACE168" s="40"/>
      <c r="ACF168" s="40"/>
      <c r="ACG168" s="40"/>
      <c r="ACH168" s="40"/>
      <c r="ACI168" s="40"/>
      <c r="ACJ168" s="40"/>
      <c r="ACK168" s="40"/>
      <c r="ACL168" s="40"/>
      <c r="ACM168" s="40"/>
      <c r="ACN168" s="40"/>
      <c r="ACO168" s="40"/>
      <c r="ACP168" s="40"/>
      <c r="ACQ168" s="40"/>
      <c r="ACR168" s="40"/>
      <c r="ACS168" s="40"/>
      <c r="ACT168" s="40"/>
      <c r="ACU168" s="40"/>
      <c r="ACV168" s="40"/>
      <c r="ACW168" s="40"/>
      <c r="ACX168" s="40"/>
      <c r="ACY168" s="40"/>
      <c r="ACZ168" s="40"/>
      <c r="ADA168" s="40"/>
      <c r="ADB168" s="40"/>
      <c r="ADC168" s="40"/>
      <c r="ADD168" s="40"/>
      <c r="ADE168" s="40"/>
      <c r="ADF168" s="40"/>
      <c r="ADG168" s="40"/>
      <c r="ADH168" s="40"/>
      <c r="ADI168" s="40"/>
      <c r="ADJ168" s="40"/>
      <c r="ADK168" s="40"/>
      <c r="ADL168" s="40"/>
      <c r="ADM168" s="40"/>
      <c r="ADN168" s="40"/>
      <c r="ADO168" s="40"/>
      <c r="ADP168" s="40"/>
      <c r="ADQ168" s="40"/>
      <c r="ADR168" s="40"/>
      <c r="ADS168" s="40"/>
      <c r="ADT168" s="40"/>
      <c r="ADU168" s="40"/>
      <c r="ADV168" s="40"/>
      <c r="ADW168" s="40"/>
      <c r="ADX168" s="40"/>
      <c r="ADY168" s="40"/>
      <c r="ADZ168" s="40"/>
      <c r="AEA168" s="40"/>
      <c r="AEB168" s="40"/>
      <c r="AEC168" s="40"/>
      <c r="AED168" s="40"/>
      <c r="AEE168" s="40"/>
      <c r="AEF168" s="40"/>
      <c r="AEG168" s="40"/>
      <c r="AEH168" s="40"/>
      <c r="AEI168" s="40"/>
      <c r="AEJ168" s="40"/>
      <c r="AEK168" s="40"/>
      <c r="AEL168" s="40"/>
      <c r="AEM168" s="40"/>
      <c r="AEN168" s="40"/>
      <c r="AEO168" s="40"/>
      <c r="AEP168" s="40"/>
      <c r="AEQ168" s="40"/>
      <c r="AER168" s="40"/>
      <c r="AES168" s="40"/>
      <c r="AET168" s="40"/>
      <c r="AEU168" s="40"/>
      <c r="AEV168" s="40"/>
      <c r="AEW168" s="40"/>
      <c r="AEX168" s="40"/>
      <c r="AEY168" s="40"/>
      <c r="AEZ168" s="40"/>
      <c r="AFA168" s="40"/>
      <c r="AFB168" s="40"/>
      <c r="AFC168" s="40"/>
      <c r="AFD168" s="40"/>
      <c r="AFE168" s="40"/>
      <c r="AFF168" s="40"/>
      <c r="AFG168" s="40"/>
      <c r="AFH168" s="40"/>
      <c r="AFI168" s="40"/>
      <c r="AFJ168" s="40"/>
      <c r="AFK168" s="40"/>
      <c r="AFL168" s="40"/>
      <c r="AFM168" s="40"/>
      <c r="AFN168" s="40"/>
      <c r="AFO168" s="40"/>
      <c r="AFP168" s="40"/>
      <c r="AFQ168" s="40"/>
      <c r="AFR168" s="40"/>
      <c r="AFS168" s="40"/>
      <c r="AFT168" s="40"/>
      <c r="AFU168" s="40"/>
      <c r="AFV168" s="40"/>
      <c r="AFW168" s="40"/>
      <c r="AFX168" s="40"/>
      <c r="AFY168" s="40"/>
      <c r="AFZ168" s="40"/>
      <c r="AGA168" s="40"/>
      <c r="AGB168" s="40"/>
      <c r="AGC168" s="40"/>
      <c r="AGD168" s="40"/>
      <c r="AGE168" s="40"/>
      <c r="AGF168" s="40"/>
      <c r="AGG168" s="40"/>
      <c r="AGH168" s="40"/>
      <c r="AGI168" s="40"/>
      <c r="AGJ168" s="40"/>
      <c r="AGK168" s="40"/>
      <c r="AGL168" s="40"/>
      <c r="AGM168" s="40"/>
      <c r="AGN168" s="40"/>
      <c r="AGO168" s="40"/>
      <c r="AGP168" s="40"/>
      <c r="AGQ168" s="40"/>
      <c r="AGR168" s="40"/>
      <c r="AGS168" s="40"/>
      <c r="AGT168" s="40"/>
      <c r="AGU168" s="40"/>
      <c r="AGV168" s="40"/>
      <c r="AGW168" s="40"/>
      <c r="AGX168" s="40"/>
      <c r="AGY168" s="40"/>
      <c r="AGZ168" s="40"/>
      <c r="AHA168" s="40"/>
      <c r="AHB168" s="40"/>
      <c r="AHC168" s="40"/>
      <c r="AHD168" s="40"/>
      <c r="AHE168" s="40"/>
      <c r="AHF168" s="40"/>
      <c r="AHG168" s="40"/>
      <c r="AHH168" s="40"/>
      <c r="AHI168" s="40"/>
      <c r="AHJ168" s="40"/>
      <c r="AHK168" s="40"/>
      <c r="AHL168" s="40"/>
      <c r="AHM168" s="40"/>
      <c r="AHN168" s="40"/>
      <c r="AHO168" s="40"/>
      <c r="AHP168" s="40"/>
      <c r="AHQ168" s="40"/>
      <c r="AHR168" s="40"/>
      <c r="AHS168" s="40"/>
      <c r="AHT168" s="40"/>
      <c r="AHU168" s="40"/>
      <c r="AHV168" s="40"/>
      <c r="AHW168" s="40"/>
      <c r="AHX168" s="40"/>
      <c r="AHY168" s="40"/>
      <c r="AHZ168" s="40"/>
      <c r="AIA168" s="40"/>
      <c r="AIB168" s="40"/>
      <c r="AIC168" s="40"/>
      <c r="AID168" s="40"/>
      <c r="AIE168" s="40"/>
      <c r="AIF168" s="40"/>
      <c r="AIG168" s="40"/>
      <c r="AIH168" s="40"/>
      <c r="AII168" s="40"/>
      <c r="AIJ168" s="40"/>
      <c r="AIK168" s="40"/>
      <c r="AIL168" s="40"/>
      <c r="AIM168" s="40"/>
      <c r="AIN168" s="40"/>
      <c r="AIO168" s="40"/>
      <c r="AIP168" s="40"/>
      <c r="AIQ168" s="40"/>
      <c r="AIR168" s="40"/>
      <c r="AIS168" s="40"/>
      <c r="AIT168" s="40"/>
      <c r="AIU168" s="40"/>
      <c r="AIV168" s="40"/>
      <c r="AIW168" s="40"/>
      <c r="AIX168" s="40"/>
      <c r="AIY168" s="40"/>
      <c r="AIZ168" s="40"/>
      <c r="AJA168" s="40"/>
      <c r="AJB168" s="40"/>
      <c r="AJC168" s="40"/>
      <c r="AJD168" s="40"/>
      <c r="AJE168" s="40"/>
      <c r="AJF168" s="40"/>
      <c r="AJG168" s="40"/>
      <c r="AJH168" s="40"/>
      <c r="AJI168" s="40"/>
      <c r="AJJ168" s="40"/>
      <c r="AJK168" s="40"/>
      <c r="AJL168" s="40"/>
      <c r="AJM168" s="40"/>
      <c r="AJN168" s="40"/>
      <c r="AJO168" s="40"/>
      <c r="AJP168" s="40"/>
      <c r="AJQ168" s="40"/>
      <c r="AJR168" s="40"/>
      <c r="AJS168" s="40"/>
      <c r="AJT168" s="40"/>
      <c r="AJU168" s="40"/>
      <c r="AJV168" s="40"/>
      <c r="AJW168" s="40"/>
      <c r="AJX168" s="40"/>
      <c r="AJY168" s="40"/>
      <c r="AJZ168" s="40"/>
      <c r="AKA168" s="40"/>
      <c r="AKB168" s="40"/>
      <c r="AKC168" s="40"/>
      <c r="AKD168" s="40"/>
      <c r="AKE168" s="40"/>
      <c r="AKF168" s="40"/>
      <c r="AKG168" s="40"/>
      <c r="AKH168" s="40"/>
      <c r="AKI168" s="40"/>
      <c r="AKJ168" s="40"/>
      <c r="AKK168" s="40"/>
      <c r="AKL168" s="40"/>
      <c r="AKM168" s="40"/>
      <c r="AKN168" s="40"/>
      <c r="AKO168" s="40"/>
      <c r="AKP168" s="40"/>
      <c r="AKQ168" s="40"/>
      <c r="AKR168" s="40"/>
      <c r="AKS168" s="40"/>
      <c r="AKT168" s="40"/>
      <c r="AKU168" s="40"/>
      <c r="AKV168" s="40"/>
      <c r="AKW168" s="40"/>
      <c r="AKX168" s="40"/>
      <c r="AKY168" s="40"/>
      <c r="AKZ168" s="40"/>
      <c r="ALA168" s="40"/>
      <c r="ALB168" s="40"/>
      <c r="ALC168" s="40"/>
      <c r="ALD168" s="40"/>
      <c r="ALE168" s="40"/>
      <c r="ALF168" s="40"/>
      <c r="ALG168" s="40"/>
      <c r="ALH168" s="40"/>
      <c r="ALI168" s="40"/>
      <c r="ALJ168" s="40"/>
      <c r="ALK168" s="40"/>
      <c r="ALL168" s="40"/>
      <c r="ALM168" s="40"/>
      <c r="ALN168" s="40"/>
      <c r="ALO168" s="40"/>
      <c r="ALP168" s="40"/>
      <c r="ALQ168" s="40"/>
      <c r="ALR168" s="40"/>
      <c r="ALS168" s="40"/>
      <c r="ALT168" s="40"/>
      <c r="ALU168" s="40"/>
    </row>
    <row r="169" spans="1:1009" s="41" customFormat="1" ht="19.5" thickBot="1" x14ac:dyDescent="0.35">
      <c r="A169" s="10" t="s">
        <v>192</v>
      </c>
      <c r="B169" s="11" t="s">
        <v>127</v>
      </c>
      <c r="C169" s="12">
        <v>7</v>
      </c>
      <c r="D169" s="13">
        <v>6.1</v>
      </c>
      <c r="E169" s="14">
        <v>3.29</v>
      </c>
      <c r="F169" s="46" t="s">
        <v>107</v>
      </c>
      <c r="G169" s="15">
        <v>1.5</v>
      </c>
      <c r="H169" s="16">
        <f>IF(OR(F169="",G169=""),"",IF(F169="1st",G169*D169-G169,-G169))</f>
        <v>-1.5</v>
      </c>
      <c r="I169" s="19">
        <f t="shared" si="23"/>
        <v>-34.58250000000001</v>
      </c>
      <c r="J169" s="39"/>
      <c r="K169" s="50">
        <f t="shared" si="26"/>
        <v>-34.58250000000001</v>
      </c>
      <c r="L169" s="60">
        <f t="shared" si="22"/>
        <v>-28.302500000000013</v>
      </c>
      <c r="M169" s="60"/>
      <c r="N169" s="121">
        <f t="shared" si="24"/>
        <v>6.1</v>
      </c>
      <c r="O169" s="9">
        <f t="shared" si="25"/>
        <v>-1</v>
      </c>
      <c r="P169" s="9">
        <f t="shared" si="27"/>
        <v>-1</v>
      </c>
      <c r="Q169" s="122">
        <f t="shared" si="28"/>
        <v>-1</v>
      </c>
      <c r="R169" s="8"/>
      <c r="S169" s="9"/>
      <c r="T169" s="9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  <c r="NH169" s="40"/>
      <c r="NI169" s="40"/>
      <c r="NJ169" s="40"/>
      <c r="NK169" s="40"/>
      <c r="NL169" s="40"/>
      <c r="NM169" s="40"/>
      <c r="NN169" s="40"/>
      <c r="NO169" s="40"/>
      <c r="NP169" s="40"/>
      <c r="NQ169" s="40"/>
      <c r="NR169" s="40"/>
      <c r="NS169" s="40"/>
      <c r="NT169" s="40"/>
      <c r="NU169" s="40"/>
      <c r="NV169" s="40"/>
      <c r="NW169" s="40"/>
      <c r="NX169" s="40"/>
      <c r="NY169" s="40"/>
      <c r="NZ169" s="40"/>
      <c r="OA169" s="40"/>
      <c r="OB169" s="40"/>
      <c r="OC169" s="40"/>
      <c r="OD169" s="40"/>
      <c r="OE169" s="40"/>
      <c r="OF169" s="40"/>
      <c r="OG169" s="40"/>
      <c r="OH169" s="40"/>
      <c r="OI169" s="40"/>
      <c r="OJ169" s="40"/>
      <c r="OK169" s="40"/>
      <c r="OL169" s="40"/>
      <c r="OM169" s="40"/>
      <c r="ON169" s="40"/>
      <c r="OO169" s="40"/>
      <c r="OP169" s="40"/>
      <c r="OQ169" s="40"/>
      <c r="OR169" s="40"/>
      <c r="OS169" s="40"/>
      <c r="OT169" s="40"/>
      <c r="OU169" s="40"/>
      <c r="OV169" s="40"/>
      <c r="OW169" s="40"/>
      <c r="OX169" s="40"/>
      <c r="OY169" s="40"/>
      <c r="OZ169" s="40"/>
      <c r="PA169" s="40"/>
      <c r="PB169" s="40"/>
      <c r="PC169" s="40"/>
      <c r="PD169" s="40"/>
      <c r="PE169" s="40"/>
      <c r="PF169" s="40"/>
      <c r="PG169" s="40"/>
      <c r="PH169" s="40"/>
      <c r="PI169" s="40"/>
      <c r="PJ169" s="40"/>
      <c r="PK169" s="40"/>
      <c r="PL169" s="40"/>
      <c r="PM169" s="40"/>
      <c r="PN169" s="40"/>
      <c r="PO169" s="40"/>
      <c r="PP169" s="40"/>
      <c r="PQ169" s="40"/>
      <c r="PR169" s="40"/>
      <c r="PS169" s="40"/>
      <c r="PT169" s="40"/>
      <c r="PU169" s="40"/>
      <c r="PV169" s="40"/>
      <c r="PW169" s="40"/>
      <c r="PX169" s="40"/>
      <c r="PY169" s="40"/>
      <c r="PZ169" s="40"/>
      <c r="QA169" s="40"/>
      <c r="QB169" s="40"/>
      <c r="QC169" s="40"/>
      <c r="QD169" s="40"/>
      <c r="QE169" s="40"/>
      <c r="QF169" s="40"/>
      <c r="QG169" s="40"/>
      <c r="QH169" s="40"/>
      <c r="QI169" s="40"/>
      <c r="QJ169" s="40"/>
      <c r="QK169" s="40"/>
      <c r="QL169" s="40"/>
      <c r="QM169" s="40"/>
      <c r="QN169" s="40"/>
      <c r="QO169" s="40"/>
      <c r="QP169" s="40"/>
      <c r="QQ169" s="40"/>
      <c r="QR169" s="40"/>
      <c r="QS169" s="40"/>
      <c r="QT169" s="40"/>
      <c r="QU169" s="40"/>
      <c r="QV169" s="40"/>
      <c r="QW169" s="40"/>
      <c r="QX169" s="40"/>
      <c r="QY169" s="40"/>
      <c r="QZ169" s="40"/>
      <c r="RA169" s="40"/>
      <c r="RB169" s="40"/>
      <c r="RC169" s="40"/>
      <c r="RD169" s="40"/>
      <c r="RE169" s="40"/>
      <c r="RF169" s="40"/>
      <c r="RG169" s="40"/>
      <c r="RH169" s="40"/>
      <c r="RI169" s="40"/>
      <c r="RJ169" s="40"/>
      <c r="RK169" s="40"/>
      <c r="RL169" s="40"/>
      <c r="RM169" s="40"/>
      <c r="RN169" s="40"/>
      <c r="RO169" s="40"/>
      <c r="RP169" s="40"/>
      <c r="RQ169" s="40"/>
      <c r="RR169" s="40"/>
      <c r="RS169" s="40"/>
      <c r="RT169" s="40"/>
      <c r="RU169" s="40"/>
      <c r="RV169" s="40"/>
      <c r="RW169" s="40"/>
      <c r="RX169" s="40"/>
      <c r="RY169" s="40"/>
      <c r="RZ169" s="40"/>
      <c r="SA169" s="40"/>
      <c r="SB169" s="40"/>
      <c r="SC169" s="40"/>
      <c r="SD169" s="40"/>
      <c r="SE169" s="40"/>
      <c r="SF169" s="40"/>
      <c r="SG169" s="40"/>
      <c r="SH169" s="40"/>
      <c r="SI169" s="40"/>
      <c r="SJ169" s="40"/>
      <c r="SK169" s="40"/>
      <c r="SL169" s="40"/>
      <c r="SM169" s="40"/>
      <c r="SN169" s="40"/>
      <c r="SO169" s="40"/>
      <c r="SP169" s="40"/>
      <c r="SQ169" s="40"/>
      <c r="SR169" s="40"/>
      <c r="SS169" s="40"/>
      <c r="ST169" s="40"/>
      <c r="SU169" s="40"/>
      <c r="SV169" s="40"/>
      <c r="SW169" s="40"/>
      <c r="SX169" s="40"/>
      <c r="SY169" s="40"/>
      <c r="SZ169" s="40"/>
      <c r="TA169" s="40"/>
      <c r="TB169" s="40"/>
      <c r="TC169" s="40"/>
      <c r="TD169" s="40"/>
      <c r="TE169" s="40"/>
      <c r="TF169" s="40"/>
      <c r="TG169" s="40"/>
      <c r="TH169" s="40"/>
      <c r="TI169" s="40"/>
      <c r="TJ169" s="40"/>
      <c r="TK169" s="40"/>
      <c r="TL169" s="40"/>
      <c r="TM169" s="40"/>
      <c r="TN169" s="40"/>
      <c r="TO169" s="40"/>
      <c r="TP169" s="40"/>
      <c r="TQ169" s="40"/>
      <c r="TR169" s="40"/>
      <c r="TS169" s="40"/>
      <c r="TT169" s="40"/>
      <c r="TU169" s="40"/>
      <c r="TV169" s="40"/>
      <c r="TW169" s="40"/>
      <c r="TX169" s="40"/>
      <c r="TY169" s="40"/>
      <c r="TZ169" s="40"/>
      <c r="UA169" s="40"/>
      <c r="UB169" s="40"/>
      <c r="UC169" s="40"/>
      <c r="UD169" s="40"/>
      <c r="UE169" s="40"/>
      <c r="UF169" s="40"/>
      <c r="UG169" s="40"/>
      <c r="UH169" s="40"/>
      <c r="UI169" s="40"/>
      <c r="UJ169" s="40"/>
      <c r="UK169" s="40"/>
      <c r="UL169" s="40"/>
      <c r="UM169" s="40"/>
      <c r="UN169" s="40"/>
      <c r="UO169" s="40"/>
      <c r="UP169" s="40"/>
      <c r="UQ169" s="40"/>
      <c r="UR169" s="40"/>
      <c r="US169" s="40"/>
      <c r="UT169" s="40"/>
      <c r="UU169" s="40"/>
      <c r="UV169" s="40"/>
      <c r="UW169" s="40"/>
      <c r="UX169" s="40"/>
      <c r="UY169" s="40"/>
      <c r="UZ169" s="40"/>
      <c r="VA169" s="40"/>
      <c r="VB169" s="40"/>
      <c r="VC169" s="40"/>
      <c r="VD169" s="40"/>
      <c r="VE169" s="40"/>
      <c r="VF169" s="40"/>
      <c r="VG169" s="40"/>
      <c r="VH169" s="40"/>
      <c r="VI169" s="40"/>
      <c r="VJ169" s="40"/>
      <c r="VK169" s="40"/>
      <c r="VL169" s="40"/>
      <c r="VM169" s="40"/>
      <c r="VN169" s="40"/>
      <c r="VO169" s="40"/>
      <c r="VP169" s="40"/>
      <c r="VQ169" s="40"/>
      <c r="VR169" s="40"/>
      <c r="VS169" s="40"/>
      <c r="VT169" s="40"/>
      <c r="VU169" s="40"/>
      <c r="VV169" s="40"/>
      <c r="VW169" s="40"/>
      <c r="VX169" s="40"/>
      <c r="VY169" s="40"/>
      <c r="VZ169" s="40"/>
      <c r="WA169" s="40"/>
      <c r="WB169" s="40"/>
      <c r="WC169" s="40"/>
      <c r="WD169" s="40"/>
      <c r="WE169" s="40"/>
      <c r="WF169" s="40"/>
      <c r="WG169" s="40"/>
      <c r="WH169" s="40"/>
      <c r="WI169" s="40"/>
      <c r="WJ169" s="40"/>
      <c r="WK169" s="40"/>
      <c r="WL169" s="40"/>
      <c r="WM169" s="40"/>
      <c r="WN169" s="40"/>
      <c r="WO169" s="40"/>
      <c r="WP169" s="40"/>
      <c r="WQ169" s="40"/>
      <c r="WR169" s="40"/>
      <c r="WS169" s="40"/>
      <c r="WT169" s="40"/>
      <c r="WU169" s="40"/>
      <c r="WV169" s="40"/>
      <c r="WW169" s="40"/>
      <c r="WX169" s="40"/>
      <c r="WY169" s="40"/>
      <c r="WZ169" s="40"/>
      <c r="XA169" s="40"/>
      <c r="XB169" s="40"/>
      <c r="XC169" s="40"/>
      <c r="XD169" s="40"/>
      <c r="XE169" s="40"/>
      <c r="XF169" s="40"/>
      <c r="XG169" s="40"/>
      <c r="XH169" s="40"/>
      <c r="XI169" s="40"/>
      <c r="XJ169" s="40"/>
      <c r="XK169" s="40"/>
      <c r="XL169" s="40"/>
      <c r="XM169" s="40"/>
      <c r="XN169" s="40"/>
      <c r="XO169" s="40"/>
      <c r="XP169" s="40"/>
      <c r="XQ169" s="40"/>
      <c r="XR169" s="40"/>
      <c r="XS169" s="40"/>
      <c r="XT169" s="40"/>
      <c r="XU169" s="40"/>
      <c r="XV169" s="40"/>
      <c r="XW169" s="40"/>
      <c r="XX169" s="40"/>
      <c r="XY169" s="40"/>
      <c r="XZ169" s="40"/>
      <c r="YA169" s="40"/>
      <c r="YB169" s="40"/>
      <c r="YC169" s="40"/>
      <c r="YD169" s="40"/>
      <c r="YE169" s="40"/>
      <c r="YF169" s="40"/>
      <c r="YG169" s="40"/>
      <c r="YH169" s="40"/>
      <c r="YI169" s="40"/>
      <c r="YJ169" s="40"/>
      <c r="YK169" s="40"/>
      <c r="YL169" s="40"/>
      <c r="YM169" s="40"/>
      <c r="YN169" s="40"/>
      <c r="YO169" s="40"/>
      <c r="YP169" s="40"/>
      <c r="YQ169" s="40"/>
      <c r="YR169" s="40"/>
      <c r="YS169" s="40"/>
      <c r="YT169" s="40"/>
      <c r="YU169" s="40"/>
      <c r="YV169" s="40"/>
      <c r="YW169" s="40"/>
      <c r="YX169" s="40"/>
      <c r="YY169" s="40"/>
      <c r="YZ169" s="40"/>
      <c r="ZA169" s="40"/>
      <c r="ZB169" s="40"/>
      <c r="ZC169" s="40"/>
      <c r="ZD169" s="40"/>
      <c r="ZE169" s="40"/>
      <c r="ZF169" s="40"/>
      <c r="ZG169" s="40"/>
      <c r="ZH169" s="40"/>
      <c r="ZI169" s="40"/>
      <c r="ZJ169" s="40"/>
      <c r="ZK169" s="40"/>
      <c r="ZL169" s="40"/>
      <c r="ZM169" s="40"/>
      <c r="ZN169" s="40"/>
      <c r="ZO169" s="40"/>
      <c r="ZP169" s="40"/>
      <c r="ZQ169" s="40"/>
      <c r="ZR169" s="40"/>
      <c r="ZS169" s="40"/>
      <c r="ZT169" s="40"/>
      <c r="ZU169" s="40"/>
      <c r="ZV169" s="40"/>
      <c r="ZW169" s="40"/>
      <c r="ZX169" s="40"/>
      <c r="ZY169" s="40"/>
      <c r="ZZ169" s="40"/>
      <c r="AAA169" s="40"/>
      <c r="AAB169" s="40"/>
      <c r="AAC169" s="40"/>
      <c r="AAD169" s="40"/>
      <c r="AAE169" s="40"/>
      <c r="AAF169" s="40"/>
      <c r="AAG169" s="40"/>
      <c r="AAH169" s="40"/>
      <c r="AAI169" s="40"/>
      <c r="AAJ169" s="40"/>
      <c r="AAK169" s="40"/>
      <c r="AAL169" s="40"/>
      <c r="AAM169" s="40"/>
      <c r="AAN169" s="40"/>
      <c r="AAO169" s="40"/>
      <c r="AAP169" s="40"/>
      <c r="AAQ169" s="40"/>
      <c r="AAR169" s="40"/>
      <c r="AAS169" s="40"/>
      <c r="AAT169" s="40"/>
      <c r="AAU169" s="40"/>
      <c r="AAV169" s="40"/>
      <c r="AAW169" s="40"/>
      <c r="AAX169" s="40"/>
      <c r="AAY169" s="40"/>
      <c r="AAZ169" s="40"/>
      <c r="ABA169" s="40"/>
      <c r="ABB169" s="40"/>
      <c r="ABC169" s="40"/>
      <c r="ABD169" s="40"/>
      <c r="ABE169" s="40"/>
      <c r="ABF169" s="40"/>
      <c r="ABG169" s="40"/>
      <c r="ABH169" s="40"/>
      <c r="ABI169" s="40"/>
      <c r="ABJ169" s="40"/>
      <c r="ABK169" s="40"/>
      <c r="ABL169" s="40"/>
      <c r="ABM169" s="40"/>
      <c r="ABN169" s="40"/>
      <c r="ABO169" s="40"/>
      <c r="ABP169" s="40"/>
      <c r="ABQ169" s="40"/>
      <c r="ABR169" s="40"/>
      <c r="ABS169" s="40"/>
      <c r="ABT169" s="40"/>
      <c r="ABU169" s="40"/>
      <c r="ABV169" s="40"/>
      <c r="ABW169" s="40"/>
      <c r="ABX169" s="40"/>
      <c r="ABY169" s="40"/>
      <c r="ABZ169" s="40"/>
      <c r="ACA169" s="40"/>
      <c r="ACB169" s="40"/>
      <c r="ACC169" s="40"/>
      <c r="ACD169" s="40"/>
      <c r="ACE169" s="40"/>
      <c r="ACF169" s="40"/>
      <c r="ACG169" s="40"/>
      <c r="ACH169" s="40"/>
      <c r="ACI169" s="40"/>
      <c r="ACJ169" s="40"/>
      <c r="ACK169" s="40"/>
      <c r="ACL169" s="40"/>
      <c r="ACM169" s="40"/>
      <c r="ACN169" s="40"/>
      <c r="ACO169" s="40"/>
      <c r="ACP169" s="40"/>
      <c r="ACQ169" s="40"/>
      <c r="ACR169" s="40"/>
      <c r="ACS169" s="40"/>
      <c r="ACT169" s="40"/>
      <c r="ACU169" s="40"/>
      <c r="ACV169" s="40"/>
      <c r="ACW169" s="40"/>
      <c r="ACX169" s="40"/>
      <c r="ACY169" s="40"/>
      <c r="ACZ169" s="40"/>
      <c r="ADA169" s="40"/>
      <c r="ADB169" s="40"/>
      <c r="ADC169" s="40"/>
      <c r="ADD169" s="40"/>
      <c r="ADE169" s="40"/>
      <c r="ADF169" s="40"/>
      <c r="ADG169" s="40"/>
      <c r="ADH169" s="40"/>
      <c r="ADI169" s="40"/>
      <c r="ADJ169" s="40"/>
      <c r="ADK169" s="40"/>
      <c r="ADL169" s="40"/>
      <c r="ADM169" s="40"/>
      <c r="ADN169" s="40"/>
      <c r="ADO169" s="40"/>
      <c r="ADP169" s="40"/>
      <c r="ADQ169" s="40"/>
      <c r="ADR169" s="40"/>
      <c r="ADS169" s="40"/>
      <c r="ADT169" s="40"/>
      <c r="ADU169" s="40"/>
      <c r="ADV169" s="40"/>
      <c r="ADW169" s="40"/>
      <c r="ADX169" s="40"/>
      <c r="ADY169" s="40"/>
      <c r="ADZ169" s="40"/>
      <c r="AEA169" s="40"/>
      <c r="AEB169" s="40"/>
      <c r="AEC169" s="40"/>
      <c r="AED169" s="40"/>
      <c r="AEE169" s="40"/>
      <c r="AEF169" s="40"/>
      <c r="AEG169" s="40"/>
      <c r="AEH169" s="40"/>
      <c r="AEI169" s="40"/>
      <c r="AEJ169" s="40"/>
      <c r="AEK169" s="40"/>
      <c r="AEL169" s="40"/>
      <c r="AEM169" s="40"/>
      <c r="AEN169" s="40"/>
      <c r="AEO169" s="40"/>
      <c r="AEP169" s="40"/>
      <c r="AEQ169" s="40"/>
      <c r="AER169" s="40"/>
      <c r="AES169" s="40"/>
      <c r="AET169" s="40"/>
      <c r="AEU169" s="40"/>
      <c r="AEV169" s="40"/>
      <c r="AEW169" s="40"/>
      <c r="AEX169" s="40"/>
      <c r="AEY169" s="40"/>
      <c r="AEZ169" s="40"/>
      <c r="AFA169" s="40"/>
      <c r="AFB169" s="40"/>
      <c r="AFC169" s="40"/>
      <c r="AFD169" s="40"/>
      <c r="AFE169" s="40"/>
      <c r="AFF169" s="40"/>
      <c r="AFG169" s="40"/>
      <c r="AFH169" s="40"/>
      <c r="AFI169" s="40"/>
      <c r="AFJ169" s="40"/>
      <c r="AFK169" s="40"/>
      <c r="AFL169" s="40"/>
      <c r="AFM169" s="40"/>
      <c r="AFN169" s="40"/>
      <c r="AFO169" s="40"/>
      <c r="AFP169" s="40"/>
      <c r="AFQ169" s="40"/>
      <c r="AFR169" s="40"/>
      <c r="AFS169" s="40"/>
      <c r="AFT169" s="40"/>
      <c r="AFU169" s="40"/>
      <c r="AFV169" s="40"/>
      <c r="AFW169" s="40"/>
      <c r="AFX169" s="40"/>
      <c r="AFY169" s="40"/>
      <c r="AFZ169" s="40"/>
      <c r="AGA169" s="40"/>
      <c r="AGB169" s="40"/>
      <c r="AGC169" s="40"/>
      <c r="AGD169" s="40"/>
      <c r="AGE169" s="40"/>
      <c r="AGF169" s="40"/>
      <c r="AGG169" s="40"/>
      <c r="AGH169" s="40"/>
      <c r="AGI169" s="40"/>
      <c r="AGJ169" s="40"/>
      <c r="AGK169" s="40"/>
      <c r="AGL169" s="40"/>
      <c r="AGM169" s="40"/>
      <c r="AGN169" s="40"/>
      <c r="AGO169" s="40"/>
      <c r="AGP169" s="40"/>
      <c r="AGQ169" s="40"/>
      <c r="AGR169" s="40"/>
      <c r="AGS169" s="40"/>
      <c r="AGT169" s="40"/>
      <c r="AGU169" s="40"/>
      <c r="AGV169" s="40"/>
      <c r="AGW169" s="40"/>
      <c r="AGX169" s="40"/>
      <c r="AGY169" s="40"/>
      <c r="AGZ169" s="40"/>
      <c r="AHA169" s="40"/>
      <c r="AHB169" s="40"/>
      <c r="AHC169" s="40"/>
      <c r="AHD169" s="40"/>
      <c r="AHE169" s="40"/>
      <c r="AHF169" s="40"/>
      <c r="AHG169" s="40"/>
      <c r="AHH169" s="40"/>
      <c r="AHI169" s="40"/>
      <c r="AHJ169" s="40"/>
      <c r="AHK169" s="40"/>
      <c r="AHL169" s="40"/>
      <c r="AHM169" s="40"/>
      <c r="AHN169" s="40"/>
      <c r="AHO169" s="40"/>
      <c r="AHP169" s="40"/>
      <c r="AHQ169" s="40"/>
      <c r="AHR169" s="40"/>
      <c r="AHS169" s="40"/>
      <c r="AHT169" s="40"/>
      <c r="AHU169" s="40"/>
      <c r="AHV169" s="40"/>
      <c r="AHW169" s="40"/>
      <c r="AHX169" s="40"/>
      <c r="AHY169" s="40"/>
      <c r="AHZ169" s="40"/>
      <c r="AIA169" s="40"/>
      <c r="AIB169" s="40"/>
      <c r="AIC169" s="40"/>
      <c r="AID169" s="40"/>
      <c r="AIE169" s="40"/>
      <c r="AIF169" s="40"/>
      <c r="AIG169" s="40"/>
      <c r="AIH169" s="40"/>
      <c r="AII169" s="40"/>
      <c r="AIJ169" s="40"/>
      <c r="AIK169" s="40"/>
      <c r="AIL169" s="40"/>
      <c r="AIM169" s="40"/>
      <c r="AIN169" s="40"/>
      <c r="AIO169" s="40"/>
      <c r="AIP169" s="40"/>
      <c r="AIQ169" s="40"/>
      <c r="AIR169" s="40"/>
      <c r="AIS169" s="40"/>
      <c r="AIT169" s="40"/>
      <c r="AIU169" s="40"/>
      <c r="AIV169" s="40"/>
      <c r="AIW169" s="40"/>
      <c r="AIX169" s="40"/>
      <c r="AIY169" s="40"/>
      <c r="AIZ169" s="40"/>
      <c r="AJA169" s="40"/>
      <c r="AJB169" s="40"/>
      <c r="AJC169" s="40"/>
      <c r="AJD169" s="40"/>
      <c r="AJE169" s="40"/>
      <c r="AJF169" s="40"/>
      <c r="AJG169" s="40"/>
      <c r="AJH169" s="40"/>
      <c r="AJI169" s="40"/>
      <c r="AJJ169" s="40"/>
      <c r="AJK169" s="40"/>
      <c r="AJL169" s="40"/>
      <c r="AJM169" s="40"/>
      <c r="AJN169" s="40"/>
      <c r="AJO169" s="40"/>
      <c r="AJP169" s="40"/>
      <c r="AJQ169" s="40"/>
      <c r="AJR169" s="40"/>
      <c r="AJS169" s="40"/>
      <c r="AJT169" s="40"/>
      <c r="AJU169" s="40"/>
      <c r="AJV169" s="40"/>
      <c r="AJW169" s="40"/>
      <c r="AJX169" s="40"/>
      <c r="AJY169" s="40"/>
      <c r="AJZ169" s="40"/>
      <c r="AKA169" s="40"/>
      <c r="AKB169" s="40"/>
      <c r="AKC169" s="40"/>
      <c r="AKD169" s="40"/>
      <c r="AKE169" s="40"/>
      <c r="AKF169" s="40"/>
      <c r="AKG169" s="40"/>
      <c r="AKH169" s="40"/>
      <c r="AKI169" s="40"/>
      <c r="AKJ169" s="40"/>
      <c r="AKK169" s="40"/>
      <c r="AKL169" s="40"/>
      <c r="AKM169" s="40"/>
      <c r="AKN169" s="40"/>
      <c r="AKO169" s="40"/>
      <c r="AKP169" s="40"/>
      <c r="AKQ169" s="40"/>
      <c r="AKR169" s="40"/>
      <c r="AKS169" s="40"/>
      <c r="AKT169" s="40"/>
      <c r="AKU169" s="40"/>
      <c r="AKV169" s="40"/>
      <c r="AKW169" s="40"/>
      <c r="AKX169" s="40"/>
      <c r="AKY169" s="40"/>
      <c r="AKZ169" s="40"/>
      <c r="ALA169" s="40"/>
      <c r="ALB169" s="40"/>
      <c r="ALC169" s="40"/>
      <c r="ALD169" s="40"/>
      <c r="ALE169" s="40"/>
      <c r="ALF169" s="40"/>
      <c r="ALG169" s="40"/>
      <c r="ALH169" s="40"/>
      <c r="ALI169" s="40"/>
      <c r="ALJ169" s="40"/>
      <c r="ALK169" s="40"/>
      <c r="ALL169" s="40"/>
      <c r="ALM169" s="40"/>
      <c r="ALN169" s="40"/>
      <c r="ALO169" s="40"/>
      <c r="ALP169" s="40"/>
      <c r="ALQ169" s="40"/>
      <c r="ALR169" s="40"/>
      <c r="ALS169" s="40"/>
      <c r="ALT169" s="40"/>
      <c r="ALU169" s="40"/>
    </row>
    <row r="170" spans="1:1009" s="41" customFormat="1" ht="24" thickBot="1" x14ac:dyDescent="0.3">
      <c r="A170" s="221">
        <v>44178</v>
      </c>
      <c r="B170" s="224"/>
      <c r="C170" s="224"/>
      <c r="D170" s="224"/>
      <c r="E170" s="224"/>
      <c r="F170" s="224"/>
      <c r="G170" s="224"/>
      <c r="H170" s="225"/>
      <c r="I170" s="19">
        <f t="shared" si="23"/>
        <v>-34.58250000000001</v>
      </c>
      <c r="J170" s="39"/>
      <c r="K170" s="50">
        <f t="shared" si="26"/>
        <v>-34.58250000000001</v>
      </c>
      <c r="L170" s="60">
        <f t="shared" si="22"/>
        <v>-28.302500000000013</v>
      </c>
      <c r="M170" s="60"/>
      <c r="N170" s="121" t="str">
        <f t="shared" si="24"/>
        <v/>
      </c>
      <c r="O170" s="9" t="str">
        <f t="shared" si="25"/>
        <v/>
      </c>
      <c r="P170" s="9" t="str">
        <f t="shared" si="27"/>
        <v/>
      </c>
      <c r="Q170" s="122" t="str">
        <f t="shared" si="28"/>
        <v/>
      </c>
      <c r="R170" s="8"/>
      <c r="S170" s="9"/>
      <c r="T170" s="9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  <c r="ML170" s="40"/>
      <c r="MM170" s="40"/>
      <c r="MN170" s="40"/>
      <c r="MO170" s="40"/>
      <c r="MP170" s="40"/>
      <c r="MQ170" s="40"/>
      <c r="MR170" s="40"/>
      <c r="MS170" s="40"/>
      <c r="MT170" s="40"/>
      <c r="MU170" s="40"/>
      <c r="MV170" s="40"/>
      <c r="MW170" s="40"/>
      <c r="MX170" s="40"/>
      <c r="MY170" s="40"/>
      <c r="MZ170" s="40"/>
      <c r="NA170" s="40"/>
      <c r="NB170" s="40"/>
      <c r="NC170" s="40"/>
      <c r="ND170" s="40"/>
      <c r="NE170" s="40"/>
      <c r="NF170" s="40"/>
      <c r="NG170" s="40"/>
      <c r="NH170" s="40"/>
      <c r="NI170" s="40"/>
      <c r="NJ170" s="40"/>
      <c r="NK170" s="40"/>
      <c r="NL170" s="40"/>
      <c r="NM170" s="40"/>
      <c r="NN170" s="40"/>
      <c r="NO170" s="40"/>
      <c r="NP170" s="40"/>
      <c r="NQ170" s="40"/>
      <c r="NR170" s="40"/>
      <c r="NS170" s="40"/>
      <c r="NT170" s="40"/>
      <c r="NU170" s="40"/>
      <c r="NV170" s="40"/>
      <c r="NW170" s="40"/>
      <c r="NX170" s="40"/>
      <c r="NY170" s="40"/>
      <c r="NZ170" s="40"/>
      <c r="OA170" s="40"/>
      <c r="OB170" s="40"/>
      <c r="OC170" s="40"/>
      <c r="OD170" s="40"/>
      <c r="OE170" s="40"/>
      <c r="OF170" s="40"/>
      <c r="OG170" s="40"/>
      <c r="OH170" s="40"/>
      <c r="OI170" s="40"/>
      <c r="OJ170" s="40"/>
      <c r="OK170" s="40"/>
      <c r="OL170" s="40"/>
      <c r="OM170" s="40"/>
      <c r="ON170" s="40"/>
      <c r="OO170" s="40"/>
      <c r="OP170" s="40"/>
      <c r="OQ170" s="40"/>
      <c r="OR170" s="40"/>
      <c r="OS170" s="40"/>
      <c r="OT170" s="40"/>
      <c r="OU170" s="40"/>
      <c r="OV170" s="40"/>
      <c r="OW170" s="40"/>
      <c r="OX170" s="40"/>
      <c r="OY170" s="40"/>
      <c r="OZ170" s="40"/>
      <c r="PA170" s="40"/>
      <c r="PB170" s="40"/>
      <c r="PC170" s="40"/>
      <c r="PD170" s="40"/>
      <c r="PE170" s="40"/>
      <c r="PF170" s="40"/>
      <c r="PG170" s="40"/>
      <c r="PH170" s="40"/>
      <c r="PI170" s="40"/>
      <c r="PJ170" s="40"/>
      <c r="PK170" s="40"/>
      <c r="PL170" s="40"/>
      <c r="PM170" s="40"/>
      <c r="PN170" s="40"/>
      <c r="PO170" s="40"/>
      <c r="PP170" s="40"/>
      <c r="PQ170" s="40"/>
      <c r="PR170" s="40"/>
      <c r="PS170" s="40"/>
      <c r="PT170" s="40"/>
      <c r="PU170" s="40"/>
      <c r="PV170" s="40"/>
      <c r="PW170" s="40"/>
      <c r="PX170" s="40"/>
      <c r="PY170" s="40"/>
      <c r="PZ170" s="40"/>
      <c r="QA170" s="40"/>
      <c r="QB170" s="40"/>
      <c r="QC170" s="40"/>
      <c r="QD170" s="40"/>
      <c r="QE170" s="40"/>
      <c r="QF170" s="40"/>
      <c r="QG170" s="40"/>
      <c r="QH170" s="40"/>
      <c r="QI170" s="40"/>
      <c r="QJ170" s="40"/>
      <c r="QK170" s="40"/>
      <c r="QL170" s="40"/>
      <c r="QM170" s="40"/>
      <c r="QN170" s="40"/>
      <c r="QO170" s="40"/>
      <c r="QP170" s="40"/>
      <c r="QQ170" s="40"/>
      <c r="QR170" s="40"/>
      <c r="QS170" s="40"/>
      <c r="QT170" s="40"/>
      <c r="QU170" s="40"/>
      <c r="QV170" s="40"/>
      <c r="QW170" s="40"/>
      <c r="QX170" s="40"/>
      <c r="QY170" s="40"/>
      <c r="QZ170" s="40"/>
      <c r="RA170" s="40"/>
      <c r="RB170" s="40"/>
      <c r="RC170" s="40"/>
      <c r="RD170" s="40"/>
      <c r="RE170" s="40"/>
      <c r="RF170" s="40"/>
      <c r="RG170" s="40"/>
      <c r="RH170" s="40"/>
      <c r="RI170" s="40"/>
      <c r="RJ170" s="40"/>
      <c r="RK170" s="40"/>
      <c r="RL170" s="40"/>
      <c r="RM170" s="40"/>
      <c r="RN170" s="40"/>
      <c r="RO170" s="40"/>
      <c r="RP170" s="40"/>
      <c r="RQ170" s="40"/>
      <c r="RR170" s="40"/>
      <c r="RS170" s="40"/>
      <c r="RT170" s="40"/>
      <c r="RU170" s="40"/>
      <c r="RV170" s="40"/>
      <c r="RW170" s="40"/>
      <c r="RX170" s="40"/>
      <c r="RY170" s="40"/>
      <c r="RZ170" s="40"/>
      <c r="SA170" s="40"/>
      <c r="SB170" s="40"/>
      <c r="SC170" s="40"/>
      <c r="SD170" s="40"/>
      <c r="SE170" s="40"/>
      <c r="SF170" s="40"/>
      <c r="SG170" s="40"/>
      <c r="SH170" s="40"/>
      <c r="SI170" s="40"/>
      <c r="SJ170" s="40"/>
      <c r="SK170" s="40"/>
      <c r="SL170" s="40"/>
      <c r="SM170" s="40"/>
      <c r="SN170" s="40"/>
      <c r="SO170" s="40"/>
      <c r="SP170" s="40"/>
      <c r="SQ170" s="40"/>
      <c r="SR170" s="40"/>
      <c r="SS170" s="40"/>
      <c r="ST170" s="40"/>
      <c r="SU170" s="40"/>
      <c r="SV170" s="40"/>
      <c r="SW170" s="40"/>
      <c r="SX170" s="40"/>
      <c r="SY170" s="40"/>
      <c r="SZ170" s="40"/>
      <c r="TA170" s="40"/>
      <c r="TB170" s="40"/>
      <c r="TC170" s="40"/>
      <c r="TD170" s="40"/>
      <c r="TE170" s="40"/>
      <c r="TF170" s="40"/>
      <c r="TG170" s="40"/>
      <c r="TH170" s="40"/>
      <c r="TI170" s="40"/>
      <c r="TJ170" s="40"/>
      <c r="TK170" s="40"/>
      <c r="TL170" s="40"/>
      <c r="TM170" s="40"/>
      <c r="TN170" s="40"/>
      <c r="TO170" s="40"/>
      <c r="TP170" s="40"/>
      <c r="TQ170" s="40"/>
      <c r="TR170" s="40"/>
      <c r="TS170" s="40"/>
      <c r="TT170" s="40"/>
      <c r="TU170" s="40"/>
      <c r="TV170" s="40"/>
      <c r="TW170" s="40"/>
      <c r="TX170" s="40"/>
      <c r="TY170" s="40"/>
      <c r="TZ170" s="40"/>
      <c r="UA170" s="40"/>
      <c r="UB170" s="40"/>
      <c r="UC170" s="40"/>
      <c r="UD170" s="40"/>
      <c r="UE170" s="40"/>
      <c r="UF170" s="40"/>
      <c r="UG170" s="40"/>
      <c r="UH170" s="40"/>
      <c r="UI170" s="40"/>
      <c r="UJ170" s="40"/>
      <c r="UK170" s="40"/>
      <c r="UL170" s="40"/>
      <c r="UM170" s="40"/>
      <c r="UN170" s="40"/>
      <c r="UO170" s="40"/>
      <c r="UP170" s="40"/>
      <c r="UQ170" s="40"/>
      <c r="UR170" s="40"/>
      <c r="US170" s="40"/>
      <c r="UT170" s="40"/>
      <c r="UU170" s="40"/>
      <c r="UV170" s="40"/>
      <c r="UW170" s="40"/>
      <c r="UX170" s="40"/>
      <c r="UY170" s="40"/>
      <c r="UZ170" s="40"/>
      <c r="VA170" s="40"/>
      <c r="VB170" s="40"/>
      <c r="VC170" s="40"/>
      <c r="VD170" s="40"/>
      <c r="VE170" s="40"/>
      <c r="VF170" s="40"/>
      <c r="VG170" s="40"/>
      <c r="VH170" s="40"/>
      <c r="VI170" s="40"/>
      <c r="VJ170" s="40"/>
      <c r="VK170" s="40"/>
      <c r="VL170" s="40"/>
      <c r="VM170" s="40"/>
      <c r="VN170" s="40"/>
      <c r="VO170" s="40"/>
      <c r="VP170" s="40"/>
      <c r="VQ170" s="40"/>
      <c r="VR170" s="40"/>
      <c r="VS170" s="40"/>
      <c r="VT170" s="40"/>
      <c r="VU170" s="40"/>
      <c r="VV170" s="40"/>
      <c r="VW170" s="40"/>
      <c r="VX170" s="40"/>
      <c r="VY170" s="40"/>
      <c r="VZ170" s="40"/>
      <c r="WA170" s="40"/>
      <c r="WB170" s="40"/>
      <c r="WC170" s="40"/>
      <c r="WD170" s="40"/>
      <c r="WE170" s="40"/>
      <c r="WF170" s="40"/>
      <c r="WG170" s="40"/>
      <c r="WH170" s="40"/>
      <c r="WI170" s="40"/>
      <c r="WJ170" s="40"/>
      <c r="WK170" s="40"/>
      <c r="WL170" s="40"/>
      <c r="WM170" s="40"/>
      <c r="WN170" s="40"/>
      <c r="WO170" s="40"/>
      <c r="WP170" s="40"/>
      <c r="WQ170" s="40"/>
      <c r="WR170" s="40"/>
      <c r="WS170" s="40"/>
      <c r="WT170" s="40"/>
      <c r="WU170" s="40"/>
      <c r="WV170" s="40"/>
      <c r="WW170" s="40"/>
      <c r="WX170" s="40"/>
      <c r="WY170" s="40"/>
      <c r="WZ170" s="40"/>
      <c r="XA170" s="40"/>
      <c r="XB170" s="40"/>
      <c r="XC170" s="40"/>
      <c r="XD170" s="40"/>
      <c r="XE170" s="40"/>
      <c r="XF170" s="40"/>
      <c r="XG170" s="40"/>
      <c r="XH170" s="40"/>
      <c r="XI170" s="40"/>
      <c r="XJ170" s="40"/>
      <c r="XK170" s="40"/>
      <c r="XL170" s="40"/>
      <c r="XM170" s="40"/>
      <c r="XN170" s="40"/>
      <c r="XO170" s="40"/>
      <c r="XP170" s="40"/>
      <c r="XQ170" s="40"/>
      <c r="XR170" s="40"/>
      <c r="XS170" s="40"/>
      <c r="XT170" s="40"/>
      <c r="XU170" s="40"/>
      <c r="XV170" s="40"/>
      <c r="XW170" s="40"/>
      <c r="XX170" s="40"/>
      <c r="XY170" s="40"/>
      <c r="XZ170" s="40"/>
      <c r="YA170" s="40"/>
      <c r="YB170" s="40"/>
      <c r="YC170" s="40"/>
      <c r="YD170" s="40"/>
      <c r="YE170" s="40"/>
      <c r="YF170" s="40"/>
      <c r="YG170" s="40"/>
      <c r="YH170" s="40"/>
      <c r="YI170" s="40"/>
      <c r="YJ170" s="40"/>
      <c r="YK170" s="40"/>
      <c r="YL170" s="40"/>
      <c r="YM170" s="40"/>
      <c r="YN170" s="40"/>
      <c r="YO170" s="40"/>
      <c r="YP170" s="40"/>
      <c r="YQ170" s="40"/>
      <c r="YR170" s="40"/>
      <c r="YS170" s="40"/>
      <c r="YT170" s="40"/>
      <c r="YU170" s="40"/>
      <c r="YV170" s="40"/>
      <c r="YW170" s="40"/>
      <c r="YX170" s="40"/>
      <c r="YY170" s="40"/>
      <c r="YZ170" s="40"/>
      <c r="ZA170" s="40"/>
      <c r="ZB170" s="40"/>
      <c r="ZC170" s="40"/>
      <c r="ZD170" s="40"/>
      <c r="ZE170" s="40"/>
      <c r="ZF170" s="40"/>
      <c r="ZG170" s="40"/>
      <c r="ZH170" s="40"/>
      <c r="ZI170" s="40"/>
      <c r="ZJ170" s="40"/>
      <c r="ZK170" s="40"/>
      <c r="ZL170" s="40"/>
      <c r="ZM170" s="40"/>
      <c r="ZN170" s="40"/>
      <c r="ZO170" s="40"/>
      <c r="ZP170" s="40"/>
      <c r="ZQ170" s="40"/>
      <c r="ZR170" s="40"/>
      <c r="ZS170" s="40"/>
      <c r="ZT170" s="40"/>
      <c r="ZU170" s="40"/>
      <c r="ZV170" s="40"/>
      <c r="ZW170" s="40"/>
      <c r="ZX170" s="40"/>
      <c r="ZY170" s="40"/>
      <c r="ZZ170" s="40"/>
      <c r="AAA170" s="40"/>
      <c r="AAB170" s="40"/>
      <c r="AAC170" s="40"/>
      <c r="AAD170" s="40"/>
      <c r="AAE170" s="40"/>
      <c r="AAF170" s="40"/>
      <c r="AAG170" s="40"/>
      <c r="AAH170" s="40"/>
      <c r="AAI170" s="40"/>
      <c r="AAJ170" s="40"/>
      <c r="AAK170" s="40"/>
      <c r="AAL170" s="40"/>
      <c r="AAM170" s="40"/>
      <c r="AAN170" s="40"/>
      <c r="AAO170" s="40"/>
      <c r="AAP170" s="40"/>
      <c r="AAQ170" s="40"/>
      <c r="AAR170" s="40"/>
      <c r="AAS170" s="40"/>
      <c r="AAT170" s="40"/>
      <c r="AAU170" s="40"/>
      <c r="AAV170" s="40"/>
      <c r="AAW170" s="40"/>
      <c r="AAX170" s="40"/>
      <c r="AAY170" s="40"/>
      <c r="AAZ170" s="40"/>
      <c r="ABA170" s="40"/>
      <c r="ABB170" s="40"/>
      <c r="ABC170" s="40"/>
      <c r="ABD170" s="40"/>
      <c r="ABE170" s="40"/>
      <c r="ABF170" s="40"/>
      <c r="ABG170" s="40"/>
      <c r="ABH170" s="40"/>
      <c r="ABI170" s="40"/>
      <c r="ABJ170" s="40"/>
      <c r="ABK170" s="40"/>
      <c r="ABL170" s="40"/>
      <c r="ABM170" s="40"/>
      <c r="ABN170" s="40"/>
      <c r="ABO170" s="40"/>
      <c r="ABP170" s="40"/>
      <c r="ABQ170" s="40"/>
      <c r="ABR170" s="40"/>
      <c r="ABS170" s="40"/>
      <c r="ABT170" s="40"/>
      <c r="ABU170" s="40"/>
      <c r="ABV170" s="40"/>
      <c r="ABW170" s="40"/>
      <c r="ABX170" s="40"/>
      <c r="ABY170" s="40"/>
      <c r="ABZ170" s="40"/>
      <c r="ACA170" s="40"/>
      <c r="ACB170" s="40"/>
      <c r="ACC170" s="40"/>
      <c r="ACD170" s="40"/>
      <c r="ACE170" s="40"/>
      <c r="ACF170" s="40"/>
      <c r="ACG170" s="40"/>
      <c r="ACH170" s="40"/>
      <c r="ACI170" s="40"/>
      <c r="ACJ170" s="40"/>
      <c r="ACK170" s="40"/>
      <c r="ACL170" s="40"/>
      <c r="ACM170" s="40"/>
      <c r="ACN170" s="40"/>
      <c r="ACO170" s="40"/>
      <c r="ACP170" s="40"/>
      <c r="ACQ170" s="40"/>
      <c r="ACR170" s="40"/>
      <c r="ACS170" s="40"/>
      <c r="ACT170" s="40"/>
      <c r="ACU170" s="40"/>
      <c r="ACV170" s="40"/>
      <c r="ACW170" s="40"/>
      <c r="ACX170" s="40"/>
      <c r="ACY170" s="40"/>
      <c r="ACZ170" s="40"/>
      <c r="ADA170" s="40"/>
      <c r="ADB170" s="40"/>
      <c r="ADC170" s="40"/>
      <c r="ADD170" s="40"/>
      <c r="ADE170" s="40"/>
      <c r="ADF170" s="40"/>
      <c r="ADG170" s="40"/>
      <c r="ADH170" s="40"/>
      <c r="ADI170" s="40"/>
      <c r="ADJ170" s="40"/>
      <c r="ADK170" s="40"/>
      <c r="ADL170" s="40"/>
      <c r="ADM170" s="40"/>
      <c r="ADN170" s="40"/>
      <c r="ADO170" s="40"/>
      <c r="ADP170" s="40"/>
      <c r="ADQ170" s="40"/>
      <c r="ADR170" s="40"/>
      <c r="ADS170" s="40"/>
      <c r="ADT170" s="40"/>
      <c r="ADU170" s="40"/>
      <c r="ADV170" s="40"/>
      <c r="ADW170" s="40"/>
      <c r="ADX170" s="40"/>
      <c r="ADY170" s="40"/>
      <c r="ADZ170" s="40"/>
      <c r="AEA170" s="40"/>
      <c r="AEB170" s="40"/>
      <c r="AEC170" s="40"/>
      <c r="AED170" s="40"/>
      <c r="AEE170" s="40"/>
      <c r="AEF170" s="40"/>
      <c r="AEG170" s="40"/>
      <c r="AEH170" s="40"/>
      <c r="AEI170" s="40"/>
      <c r="AEJ170" s="40"/>
      <c r="AEK170" s="40"/>
      <c r="AEL170" s="40"/>
      <c r="AEM170" s="40"/>
      <c r="AEN170" s="40"/>
      <c r="AEO170" s="40"/>
      <c r="AEP170" s="40"/>
      <c r="AEQ170" s="40"/>
      <c r="AER170" s="40"/>
      <c r="AES170" s="40"/>
      <c r="AET170" s="40"/>
      <c r="AEU170" s="40"/>
      <c r="AEV170" s="40"/>
      <c r="AEW170" s="40"/>
      <c r="AEX170" s="40"/>
      <c r="AEY170" s="40"/>
      <c r="AEZ170" s="40"/>
      <c r="AFA170" s="40"/>
      <c r="AFB170" s="40"/>
      <c r="AFC170" s="40"/>
      <c r="AFD170" s="40"/>
      <c r="AFE170" s="40"/>
      <c r="AFF170" s="40"/>
      <c r="AFG170" s="40"/>
      <c r="AFH170" s="40"/>
      <c r="AFI170" s="40"/>
      <c r="AFJ170" s="40"/>
      <c r="AFK170" s="40"/>
      <c r="AFL170" s="40"/>
      <c r="AFM170" s="40"/>
      <c r="AFN170" s="40"/>
      <c r="AFO170" s="40"/>
      <c r="AFP170" s="40"/>
      <c r="AFQ170" s="40"/>
      <c r="AFR170" s="40"/>
      <c r="AFS170" s="40"/>
      <c r="AFT170" s="40"/>
      <c r="AFU170" s="40"/>
      <c r="AFV170" s="40"/>
      <c r="AFW170" s="40"/>
      <c r="AFX170" s="40"/>
      <c r="AFY170" s="40"/>
      <c r="AFZ170" s="40"/>
      <c r="AGA170" s="40"/>
      <c r="AGB170" s="40"/>
      <c r="AGC170" s="40"/>
      <c r="AGD170" s="40"/>
      <c r="AGE170" s="40"/>
      <c r="AGF170" s="40"/>
      <c r="AGG170" s="40"/>
      <c r="AGH170" s="40"/>
      <c r="AGI170" s="40"/>
      <c r="AGJ170" s="40"/>
      <c r="AGK170" s="40"/>
      <c r="AGL170" s="40"/>
      <c r="AGM170" s="40"/>
      <c r="AGN170" s="40"/>
      <c r="AGO170" s="40"/>
      <c r="AGP170" s="40"/>
      <c r="AGQ170" s="40"/>
      <c r="AGR170" s="40"/>
      <c r="AGS170" s="40"/>
      <c r="AGT170" s="40"/>
      <c r="AGU170" s="40"/>
      <c r="AGV170" s="40"/>
      <c r="AGW170" s="40"/>
      <c r="AGX170" s="40"/>
      <c r="AGY170" s="40"/>
      <c r="AGZ170" s="40"/>
      <c r="AHA170" s="40"/>
      <c r="AHB170" s="40"/>
      <c r="AHC170" s="40"/>
      <c r="AHD170" s="40"/>
      <c r="AHE170" s="40"/>
      <c r="AHF170" s="40"/>
      <c r="AHG170" s="40"/>
      <c r="AHH170" s="40"/>
      <c r="AHI170" s="40"/>
      <c r="AHJ170" s="40"/>
      <c r="AHK170" s="40"/>
      <c r="AHL170" s="40"/>
      <c r="AHM170" s="40"/>
      <c r="AHN170" s="40"/>
      <c r="AHO170" s="40"/>
      <c r="AHP170" s="40"/>
      <c r="AHQ170" s="40"/>
      <c r="AHR170" s="40"/>
      <c r="AHS170" s="40"/>
      <c r="AHT170" s="40"/>
      <c r="AHU170" s="40"/>
      <c r="AHV170" s="40"/>
      <c r="AHW170" s="40"/>
      <c r="AHX170" s="40"/>
      <c r="AHY170" s="40"/>
      <c r="AHZ170" s="40"/>
      <c r="AIA170" s="40"/>
      <c r="AIB170" s="40"/>
      <c r="AIC170" s="40"/>
      <c r="AID170" s="40"/>
      <c r="AIE170" s="40"/>
      <c r="AIF170" s="40"/>
      <c r="AIG170" s="40"/>
      <c r="AIH170" s="40"/>
      <c r="AII170" s="40"/>
      <c r="AIJ170" s="40"/>
      <c r="AIK170" s="40"/>
      <c r="AIL170" s="40"/>
      <c r="AIM170" s="40"/>
      <c r="AIN170" s="40"/>
      <c r="AIO170" s="40"/>
      <c r="AIP170" s="40"/>
      <c r="AIQ170" s="40"/>
      <c r="AIR170" s="40"/>
      <c r="AIS170" s="40"/>
      <c r="AIT170" s="40"/>
      <c r="AIU170" s="40"/>
      <c r="AIV170" s="40"/>
      <c r="AIW170" s="40"/>
      <c r="AIX170" s="40"/>
      <c r="AIY170" s="40"/>
      <c r="AIZ170" s="40"/>
      <c r="AJA170" s="40"/>
      <c r="AJB170" s="40"/>
      <c r="AJC170" s="40"/>
      <c r="AJD170" s="40"/>
      <c r="AJE170" s="40"/>
      <c r="AJF170" s="40"/>
      <c r="AJG170" s="40"/>
      <c r="AJH170" s="40"/>
      <c r="AJI170" s="40"/>
      <c r="AJJ170" s="40"/>
      <c r="AJK170" s="40"/>
      <c r="AJL170" s="40"/>
      <c r="AJM170" s="40"/>
      <c r="AJN170" s="40"/>
      <c r="AJO170" s="40"/>
      <c r="AJP170" s="40"/>
      <c r="AJQ170" s="40"/>
      <c r="AJR170" s="40"/>
      <c r="AJS170" s="40"/>
      <c r="AJT170" s="40"/>
      <c r="AJU170" s="40"/>
      <c r="AJV170" s="40"/>
      <c r="AJW170" s="40"/>
      <c r="AJX170" s="40"/>
      <c r="AJY170" s="40"/>
      <c r="AJZ170" s="40"/>
      <c r="AKA170" s="40"/>
      <c r="AKB170" s="40"/>
      <c r="AKC170" s="40"/>
      <c r="AKD170" s="40"/>
      <c r="AKE170" s="40"/>
      <c r="AKF170" s="40"/>
      <c r="AKG170" s="40"/>
      <c r="AKH170" s="40"/>
      <c r="AKI170" s="40"/>
      <c r="AKJ170" s="40"/>
      <c r="AKK170" s="40"/>
      <c r="AKL170" s="40"/>
      <c r="AKM170" s="40"/>
      <c r="AKN170" s="40"/>
      <c r="AKO170" s="40"/>
      <c r="AKP170" s="40"/>
      <c r="AKQ170" s="40"/>
      <c r="AKR170" s="40"/>
      <c r="AKS170" s="40"/>
      <c r="AKT170" s="40"/>
      <c r="AKU170" s="40"/>
      <c r="AKV170" s="40"/>
      <c r="AKW170" s="40"/>
      <c r="AKX170" s="40"/>
      <c r="AKY170" s="40"/>
      <c r="AKZ170" s="40"/>
      <c r="ALA170" s="40"/>
      <c r="ALB170" s="40"/>
      <c r="ALC170" s="40"/>
      <c r="ALD170" s="40"/>
      <c r="ALE170" s="40"/>
      <c r="ALF170" s="40"/>
      <c r="ALG170" s="40"/>
      <c r="ALH170" s="40"/>
      <c r="ALI170" s="40"/>
      <c r="ALJ170" s="40"/>
      <c r="ALK170" s="40"/>
      <c r="ALL170" s="40"/>
      <c r="ALM170" s="40"/>
      <c r="ALN170" s="40"/>
      <c r="ALO170" s="40"/>
      <c r="ALP170" s="40"/>
      <c r="ALQ170" s="40"/>
      <c r="ALR170" s="40"/>
      <c r="ALS170" s="40"/>
      <c r="ALT170" s="40"/>
      <c r="ALU170" s="40"/>
    </row>
    <row r="171" spans="1:1009" s="41" customFormat="1" ht="19.5" thickBot="1" x14ac:dyDescent="0.35">
      <c r="A171" s="10" t="s">
        <v>193</v>
      </c>
      <c r="B171" s="11" t="s">
        <v>91</v>
      </c>
      <c r="C171" s="12">
        <v>4</v>
      </c>
      <c r="D171" s="13">
        <v>1.77</v>
      </c>
      <c r="E171" s="14">
        <v>1.27</v>
      </c>
      <c r="F171" s="46" t="s">
        <v>21</v>
      </c>
      <c r="G171" s="15">
        <v>1.5</v>
      </c>
      <c r="H171" s="16">
        <f>IF(OR(F171="",G171=""),"",IF(F171="1st",G171*D171-G171,-G171))</f>
        <v>-1.5</v>
      </c>
      <c r="I171" s="19">
        <f t="shared" si="23"/>
        <v>-36.08250000000001</v>
      </c>
      <c r="J171" s="42">
        <f>SUM(H171)</f>
        <v>-1.5</v>
      </c>
      <c r="K171" s="50">
        <f t="shared" si="26"/>
        <v>-36.08250000000001</v>
      </c>
      <c r="L171" s="60">
        <f t="shared" si="22"/>
        <v>-28.302500000000013</v>
      </c>
      <c r="M171" s="60"/>
      <c r="N171" s="121">
        <f t="shared" si="24"/>
        <v>1.77</v>
      </c>
      <c r="O171" s="9">
        <f t="shared" si="25"/>
        <v>-1</v>
      </c>
      <c r="P171" s="9">
        <f t="shared" si="27"/>
        <v>-1</v>
      </c>
      <c r="Q171" s="122">
        <f t="shared" si="28"/>
        <v>-1</v>
      </c>
      <c r="R171" s="8"/>
      <c r="S171" s="9"/>
      <c r="T171" s="9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  <c r="MN171" s="40"/>
      <c r="MO171" s="40"/>
      <c r="MP171" s="40"/>
      <c r="MQ171" s="40"/>
      <c r="MR171" s="40"/>
      <c r="MS171" s="40"/>
      <c r="MT171" s="40"/>
      <c r="MU171" s="40"/>
      <c r="MV171" s="40"/>
      <c r="MW171" s="40"/>
      <c r="MX171" s="40"/>
      <c r="MY171" s="40"/>
      <c r="MZ171" s="40"/>
      <c r="NA171" s="40"/>
      <c r="NB171" s="40"/>
      <c r="NC171" s="40"/>
      <c r="ND171" s="40"/>
      <c r="NE171" s="40"/>
      <c r="NF171" s="40"/>
      <c r="NG171" s="40"/>
      <c r="NH171" s="40"/>
      <c r="NI171" s="40"/>
      <c r="NJ171" s="40"/>
      <c r="NK171" s="40"/>
      <c r="NL171" s="40"/>
      <c r="NM171" s="40"/>
      <c r="NN171" s="40"/>
      <c r="NO171" s="40"/>
      <c r="NP171" s="40"/>
      <c r="NQ171" s="40"/>
      <c r="NR171" s="40"/>
      <c r="NS171" s="40"/>
      <c r="NT171" s="40"/>
      <c r="NU171" s="40"/>
      <c r="NV171" s="40"/>
      <c r="NW171" s="40"/>
      <c r="NX171" s="40"/>
      <c r="NY171" s="40"/>
      <c r="NZ171" s="40"/>
      <c r="OA171" s="40"/>
      <c r="OB171" s="40"/>
      <c r="OC171" s="40"/>
      <c r="OD171" s="40"/>
      <c r="OE171" s="40"/>
      <c r="OF171" s="40"/>
      <c r="OG171" s="40"/>
      <c r="OH171" s="40"/>
      <c r="OI171" s="40"/>
      <c r="OJ171" s="40"/>
      <c r="OK171" s="40"/>
      <c r="OL171" s="40"/>
      <c r="OM171" s="40"/>
      <c r="ON171" s="40"/>
      <c r="OO171" s="40"/>
      <c r="OP171" s="40"/>
      <c r="OQ171" s="40"/>
      <c r="OR171" s="40"/>
      <c r="OS171" s="40"/>
      <c r="OT171" s="40"/>
      <c r="OU171" s="40"/>
      <c r="OV171" s="40"/>
      <c r="OW171" s="40"/>
      <c r="OX171" s="40"/>
      <c r="OY171" s="40"/>
      <c r="OZ171" s="40"/>
      <c r="PA171" s="40"/>
      <c r="PB171" s="40"/>
      <c r="PC171" s="40"/>
      <c r="PD171" s="40"/>
      <c r="PE171" s="40"/>
      <c r="PF171" s="40"/>
      <c r="PG171" s="40"/>
      <c r="PH171" s="40"/>
      <c r="PI171" s="40"/>
      <c r="PJ171" s="40"/>
      <c r="PK171" s="40"/>
      <c r="PL171" s="40"/>
      <c r="PM171" s="40"/>
      <c r="PN171" s="40"/>
      <c r="PO171" s="40"/>
      <c r="PP171" s="40"/>
      <c r="PQ171" s="40"/>
      <c r="PR171" s="40"/>
      <c r="PS171" s="40"/>
      <c r="PT171" s="40"/>
      <c r="PU171" s="40"/>
      <c r="PV171" s="40"/>
      <c r="PW171" s="40"/>
      <c r="PX171" s="40"/>
      <c r="PY171" s="40"/>
      <c r="PZ171" s="40"/>
      <c r="QA171" s="40"/>
      <c r="QB171" s="40"/>
      <c r="QC171" s="40"/>
      <c r="QD171" s="40"/>
      <c r="QE171" s="40"/>
      <c r="QF171" s="40"/>
      <c r="QG171" s="40"/>
      <c r="QH171" s="40"/>
      <c r="QI171" s="40"/>
      <c r="QJ171" s="40"/>
      <c r="QK171" s="40"/>
      <c r="QL171" s="40"/>
      <c r="QM171" s="40"/>
      <c r="QN171" s="40"/>
      <c r="QO171" s="40"/>
      <c r="QP171" s="40"/>
      <c r="QQ171" s="40"/>
      <c r="QR171" s="40"/>
      <c r="QS171" s="40"/>
      <c r="QT171" s="40"/>
      <c r="QU171" s="40"/>
      <c r="QV171" s="40"/>
      <c r="QW171" s="40"/>
      <c r="QX171" s="40"/>
      <c r="QY171" s="40"/>
      <c r="QZ171" s="40"/>
      <c r="RA171" s="40"/>
      <c r="RB171" s="40"/>
      <c r="RC171" s="40"/>
      <c r="RD171" s="40"/>
      <c r="RE171" s="40"/>
      <c r="RF171" s="40"/>
      <c r="RG171" s="40"/>
      <c r="RH171" s="40"/>
      <c r="RI171" s="40"/>
      <c r="RJ171" s="40"/>
      <c r="RK171" s="40"/>
      <c r="RL171" s="40"/>
      <c r="RM171" s="40"/>
      <c r="RN171" s="40"/>
      <c r="RO171" s="40"/>
      <c r="RP171" s="40"/>
      <c r="RQ171" s="40"/>
      <c r="RR171" s="40"/>
      <c r="RS171" s="40"/>
      <c r="RT171" s="40"/>
      <c r="RU171" s="40"/>
      <c r="RV171" s="40"/>
      <c r="RW171" s="40"/>
      <c r="RX171" s="40"/>
      <c r="RY171" s="40"/>
      <c r="RZ171" s="40"/>
      <c r="SA171" s="40"/>
      <c r="SB171" s="40"/>
      <c r="SC171" s="40"/>
      <c r="SD171" s="40"/>
      <c r="SE171" s="40"/>
      <c r="SF171" s="40"/>
      <c r="SG171" s="40"/>
      <c r="SH171" s="40"/>
      <c r="SI171" s="40"/>
      <c r="SJ171" s="40"/>
      <c r="SK171" s="40"/>
      <c r="SL171" s="40"/>
      <c r="SM171" s="40"/>
      <c r="SN171" s="40"/>
      <c r="SO171" s="40"/>
      <c r="SP171" s="40"/>
      <c r="SQ171" s="40"/>
      <c r="SR171" s="40"/>
      <c r="SS171" s="40"/>
      <c r="ST171" s="40"/>
      <c r="SU171" s="40"/>
      <c r="SV171" s="40"/>
      <c r="SW171" s="40"/>
      <c r="SX171" s="40"/>
      <c r="SY171" s="40"/>
      <c r="SZ171" s="40"/>
      <c r="TA171" s="40"/>
      <c r="TB171" s="40"/>
      <c r="TC171" s="40"/>
      <c r="TD171" s="40"/>
      <c r="TE171" s="40"/>
      <c r="TF171" s="40"/>
      <c r="TG171" s="40"/>
      <c r="TH171" s="40"/>
      <c r="TI171" s="40"/>
      <c r="TJ171" s="40"/>
      <c r="TK171" s="40"/>
      <c r="TL171" s="40"/>
      <c r="TM171" s="40"/>
      <c r="TN171" s="40"/>
      <c r="TO171" s="40"/>
      <c r="TP171" s="40"/>
      <c r="TQ171" s="40"/>
      <c r="TR171" s="40"/>
      <c r="TS171" s="40"/>
      <c r="TT171" s="40"/>
      <c r="TU171" s="40"/>
      <c r="TV171" s="40"/>
      <c r="TW171" s="40"/>
      <c r="TX171" s="40"/>
      <c r="TY171" s="40"/>
      <c r="TZ171" s="40"/>
      <c r="UA171" s="40"/>
      <c r="UB171" s="40"/>
      <c r="UC171" s="40"/>
      <c r="UD171" s="40"/>
      <c r="UE171" s="40"/>
      <c r="UF171" s="40"/>
      <c r="UG171" s="40"/>
      <c r="UH171" s="40"/>
      <c r="UI171" s="40"/>
      <c r="UJ171" s="40"/>
      <c r="UK171" s="40"/>
      <c r="UL171" s="40"/>
      <c r="UM171" s="40"/>
      <c r="UN171" s="40"/>
      <c r="UO171" s="40"/>
      <c r="UP171" s="40"/>
      <c r="UQ171" s="40"/>
      <c r="UR171" s="40"/>
      <c r="US171" s="40"/>
      <c r="UT171" s="40"/>
      <c r="UU171" s="40"/>
      <c r="UV171" s="40"/>
      <c r="UW171" s="40"/>
      <c r="UX171" s="40"/>
      <c r="UY171" s="40"/>
      <c r="UZ171" s="40"/>
      <c r="VA171" s="40"/>
      <c r="VB171" s="40"/>
      <c r="VC171" s="40"/>
      <c r="VD171" s="40"/>
      <c r="VE171" s="40"/>
      <c r="VF171" s="40"/>
      <c r="VG171" s="40"/>
      <c r="VH171" s="40"/>
      <c r="VI171" s="40"/>
      <c r="VJ171" s="40"/>
      <c r="VK171" s="40"/>
      <c r="VL171" s="40"/>
      <c r="VM171" s="40"/>
      <c r="VN171" s="40"/>
      <c r="VO171" s="40"/>
      <c r="VP171" s="40"/>
      <c r="VQ171" s="40"/>
      <c r="VR171" s="40"/>
      <c r="VS171" s="40"/>
      <c r="VT171" s="40"/>
      <c r="VU171" s="40"/>
      <c r="VV171" s="40"/>
      <c r="VW171" s="40"/>
      <c r="VX171" s="40"/>
      <c r="VY171" s="40"/>
      <c r="VZ171" s="40"/>
      <c r="WA171" s="40"/>
      <c r="WB171" s="40"/>
      <c r="WC171" s="40"/>
      <c r="WD171" s="40"/>
      <c r="WE171" s="40"/>
      <c r="WF171" s="40"/>
      <c r="WG171" s="40"/>
      <c r="WH171" s="40"/>
      <c r="WI171" s="40"/>
      <c r="WJ171" s="40"/>
      <c r="WK171" s="40"/>
      <c r="WL171" s="40"/>
      <c r="WM171" s="40"/>
      <c r="WN171" s="40"/>
      <c r="WO171" s="40"/>
      <c r="WP171" s="40"/>
      <c r="WQ171" s="40"/>
      <c r="WR171" s="40"/>
      <c r="WS171" s="40"/>
      <c r="WT171" s="40"/>
      <c r="WU171" s="40"/>
      <c r="WV171" s="40"/>
      <c r="WW171" s="40"/>
      <c r="WX171" s="40"/>
      <c r="WY171" s="40"/>
      <c r="WZ171" s="40"/>
      <c r="XA171" s="40"/>
      <c r="XB171" s="40"/>
      <c r="XC171" s="40"/>
      <c r="XD171" s="40"/>
      <c r="XE171" s="40"/>
      <c r="XF171" s="40"/>
      <c r="XG171" s="40"/>
      <c r="XH171" s="40"/>
      <c r="XI171" s="40"/>
      <c r="XJ171" s="40"/>
      <c r="XK171" s="40"/>
      <c r="XL171" s="40"/>
      <c r="XM171" s="40"/>
      <c r="XN171" s="40"/>
      <c r="XO171" s="40"/>
      <c r="XP171" s="40"/>
      <c r="XQ171" s="40"/>
      <c r="XR171" s="40"/>
      <c r="XS171" s="40"/>
      <c r="XT171" s="40"/>
      <c r="XU171" s="40"/>
      <c r="XV171" s="40"/>
      <c r="XW171" s="40"/>
      <c r="XX171" s="40"/>
      <c r="XY171" s="40"/>
      <c r="XZ171" s="40"/>
      <c r="YA171" s="40"/>
      <c r="YB171" s="40"/>
      <c r="YC171" s="40"/>
      <c r="YD171" s="40"/>
      <c r="YE171" s="40"/>
      <c r="YF171" s="40"/>
      <c r="YG171" s="40"/>
      <c r="YH171" s="40"/>
      <c r="YI171" s="40"/>
      <c r="YJ171" s="40"/>
      <c r="YK171" s="40"/>
      <c r="YL171" s="40"/>
      <c r="YM171" s="40"/>
      <c r="YN171" s="40"/>
      <c r="YO171" s="40"/>
      <c r="YP171" s="40"/>
      <c r="YQ171" s="40"/>
      <c r="YR171" s="40"/>
      <c r="YS171" s="40"/>
      <c r="YT171" s="40"/>
      <c r="YU171" s="40"/>
      <c r="YV171" s="40"/>
      <c r="YW171" s="40"/>
      <c r="YX171" s="40"/>
      <c r="YY171" s="40"/>
      <c r="YZ171" s="40"/>
      <c r="ZA171" s="40"/>
      <c r="ZB171" s="40"/>
      <c r="ZC171" s="40"/>
      <c r="ZD171" s="40"/>
      <c r="ZE171" s="40"/>
      <c r="ZF171" s="40"/>
      <c r="ZG171" s="40"/>
      <c r="ZH171" s="40"/>
      <c r="ZI171" s="40"/>
      <c r="ZJ171" s="40"/>
      <c r="ZK171" s="40"/>
      <c r="ZL171" s="40"/>
      <c r="ZM171" s="40"/>
      <c r="ZN171" s="40"/>
      <c r="ZO171" s="40"/>
      <c r="ZP171" s="40"/>
      <c r="ZQ171" s="40"/>
      <c r="ZR171" s="40"/>
      <c r="ZS171" s="40"/>
      <c r="ZT171" s="40"/>
      <c r="ZU171" s="40"/>
      <c r="ZV171" s="40"/>
      <c r="ZW171" s="40"/>
      <c r="ZX171" s="40"/>
      <c r="ZY171" s="40"/>
      <c r="ZZ171" s="40"/>
      <c r="AAA171" s="40"/>
      <c r="AAB171" s="40"/>
      <c r="AAC171" s="40"/>
      <c r="AAD171" s="40"/>
      <c r="AAE171" s="40"/>
      <c r="AAF171" s="40"/>
      <c r="AAG171" s="40"/>
      <c r="AAH171" s="40"/>
      <c r="AAI171" s="40"/>
      <c r="AAJ171" s="40"/>
      <c r="AAK171" s="40"/>
      <c r="AAL171" s="40"/>
      <c r="AAM171" s="40"/>
      <c r="AAN171" s="40"/>
      <c r="AAO171" s="40"/>
      <c r="AAP171" s="40"/>
      <c r="AAQ171" s="40"/>
      <c r="AAR171" s="40"/>
      <c r="AAS171" s="40"/>
      <c r="AAT171" s="40"/>
      <c r="AAU171" s="40"/>
      <c r="AAV171" s="40"/>
      <c r="AAW171" s="40"/>
      <c r="AAX171" s="40"/>
      <c r="AAY171" s="40"/>
      <c r="AAZ171" s="40"/>
      <c r="ABA171" s="40"/>
      <c r="ABB171" s="40"/>
      <c r="ABC171" s="40"/>
      <c r="ABD171" s="40"/>
      <c r="ABE171" s="40"/>
      <c r="ABF171" s="40"/>
      <c r="ABG171" s="40"/>
      <c r="ABH171" s="40"/>
      <c r="ABI171" s="40"/>
      <c r="ABJ171" s="40"/>
      <c r="ABK171" s="40"/>
      <c r="ABL171" s="40"/>
      <c r="ABM171" s="40"/>
      <c r="ABN171" s="40"/>
      <c r="ABO171" s="40"/>
      <c r="ABP171" s="40"/>
      <c r="ABQ171" s="40"/>
      <c r="ABR171" s="40"/>
      <c r="ABS171" s="40"/>
      <c r="ABT171" s="40"/>
      <c r="ABU171" s="40"/>
      <c r="ABV171" s="40"/>
      <c r="ABW171" s="40"/>
      <c r="ABX171" s="40"/>
      <c r="ABY171" s="40"/>
      <c r="ABZ171" s="40"/>
      <c r="ACA171" s="40"/>
      <c r="ACB171" s="40"/>
      <c r="ACC171" s="40"/>
      <c r="ACD171" s="40"/>
      <c r="ACE171" s="40"/>
      <c r="ACF171" s="40"/>
      <c r="ACG171" s="40"/>
      <c r="ACH171" s="40"/>
      <c r="ACI171" s="40"/>
      <c r="ACJ171" s="40"/>
      <c r="ACK171" s="40"/>
      <c r="ACL171" s="40"/>
      <c r="ACM171" s="40"/>
      <c r="ACN171" s="40"/>
      <c r="ACO171" s="40"/>
      <c r="ACP171" s="40"/>
      <c r="ACQ171" s="40"/>
      <c r="ACR171" s="40"/>
      <c r="ACS171" s="40"/>
      <c r="ACT171" s="40"/>
      <c r="ACU171" s="40"/>
      <c r="ACV171" s="40"/>
      <c r="ACW171" s="40"/>
      <c r="ACX171" s="40"/>
      <c r="ACY171" s="40"/>
      <c r="ACZ171" s="40"/>
      <c r="ADA171" s="40"/>
      <c r="ADB171" s="40"/>
      <c r="ADC171" s="40"/>
      <c r="ADD171" s="40"/>
      <c r="ADE171" s="40"/>
      <c r="ADF171" s="40"/>
      <c r="ADG171" s="40"/>
      <c r="ADH171" s="40"/>
      <c r="ADI171" s="40"/>
      <c r="ADJ171" s="40"/>
      <c r="ADK171" s="40"/>
      <c r="ADL171" s="40"/>
      <c r="ADM171" s="40"/>
      <c r="ADN171" s="40"/>
      <c r="ADO171" s="40"/>
      <c r="ADP171" s="40"/>
      <c r="ADQ171" s="40"/>
      <c r="ADR171" s="40"/>
      <c r="ADS171" s="40"/>
      <c r="ADT171" s="40"/>
      <c r="ADU171" s="40"/>
      <c r="ADV171" s="40"/>
      <c r="ADW171" s="40"/>
      <c r="ADX171" s="40"/>
      <c r="ADY171" s="40"/>
      <c r="ADZ171" s="40"/>
      <c r="AEA171" s="40"/>
      <c r="AEB171" s="40"/>
      <c r="AEC171" s="40"/>
      <c r="AED171" s="40"/>
      <c r="AEE171" s="40"/>
      <c r="AEF171" s="40"/>
      <c r="AEG171" s="40"/>
      <c r="AEH171" s="40"/>
      <c r="AEI171" s="40"/>
      <c r="AEJ171" s="40"/>
      <c r="AEK171" s="40"/>
      <c r="AEL171" s="40"/>
      <c r="AEM171" s="40"/>
      <c r="AEN171" s="40"/>
      <c r="AEO171" s="40"/>
      <c r="AEP171" s="40"/>
      <c r="AEQ171" s="40"/>
      <c r="AER171" s="40"/>
      <c r="AES171" s="40"/>
      <c r="AET171" s="40"/>
      <c r="AEU171" s="40"/>
      <c r="AEV171" s="40"/>
      <c r="AEW171" s="40"/>
      <c r="AEX171" s="40"/>
      <c r="AEY171" s="40"/>
      <c r="AEZ171" s="40"/>
      <c r="AFA171" s="40"/>
      <c r="AFB171" s="40"/>
      <c r="AFC171" s="40"/>
      <c r="AFD171" s="40"/>
      <c r="AFE171" s="40"/>
      <c r="AFF171" s="40"/>
      <c r="AFG171" s="40"/>
      <c r="AFH171" s="40"/>
      <c r="AFI171" s="40"/>
      <c r="AFJ171" s="40"/>
      <c r="AFK171" s="40"/>
      <c r="AFL171" s="40"/>
      <c r="AFM171" s="40"/>
      <c r="AFN171" s="40"/>
      <c r="AFO171" s="40"/>
      <c r="AFP171" s="40"/>
      <c r="AFQ171" s="40"/>
      <c r="AFR171" s="40"/>
      <c r="AFS171" s="40"/>
      <c r="AFT171" s="40"/>
      <c r="AFU171" s="40"/>
      <c r="AFV171" s="40"/>
      <c r="AFW171" s="40"/>
      <c r="AFX171" s="40"/>
      <c r="AFY171" s="40"/>
      <c r="AFZ171" s="40"/>
      <c r="AGA171" s="40"/>
      <c r="AGB171" s="40"/>
      <c r="AGC171" s="40"/>
      <c r="AGD171" s="40"/>
      <c r="AGE171" s="40"/>
      <c r="AGF171" s="40"/>
      <c r="AGG171" s="40"/>
      <c r="AGH171" s="40"/>
      <c r="AGI171" s="40"/>
      <c r="AGJ171" s="40"/>
      <c r="AGK171" s="40"/>
      <c r="AGL171" s="40"/>
      <c r="AGM171" s="40"/>
      <c r="AGN171" s="40"/>
      <c r="AGO171" s="40"/>
      <c r="AGP171" s="40"/>
      <c r="AGQ171" s="40"/>
      <c r="AGR171" s="40"/>
      <c r="AGS171" s="40"/>
      <c r="AGT171" s="40"/>
      <c r="AGU171" s="40"/>
      <c r="AGV171" s="40"/>
      <c r="AGW171" s="40"/>
      <c r="AGX171" s="40"/>
      <c r="AGY171" s="40"/>
      <c r="AGZ171" s="40"/>
      <c r="AHA171" s="40"/>
      <c r="AHB171" s="40"/>
      <c r="AHC171" s="40"/>
      <c r="AHD171" s="40"/>
      <c r="AHE171" s="40"/>
      <c r="AHF171" s="40"/>
      <c r="AHG171" s="40"/>
      <c r="AHH171" s="40"/>
      <c r="AHI171" s="40"/>
      <c r="AHJ171" s="40"/>
      <c r="AHK171" s="40"/>
      <c r="AHL171" s="40"/>
      <c r="AHM171" s="40"/>
      <c r="AHN171" s="40"/>
      <c r="AHO171" s="40"/>
      <c r="AHP171" s="40"/>
      <c r="AHQ171" s="40"/>
      <c r="AHR171" s="40"/>
      <c r="AHS171" s="40"/>
      <c r="AHT171" s="40"/>
      <c r="AHU171" s="40"/>
      <c r="AHV171" s="40"/>
      <c r="AHW171" s="40"/>
      <c r="AHX171" s="40"/>
      <c r="AHY171" s="40"/>
      <c r="AHZ171" s="40"/>
      <c r="AIA171" s="40"/>
      <c r="AIB171" s="40"/>
      <c r="AIC171" s="40"/>
      <c r="AID171" s="40"/>
      <c r="AIE171" s="40"/>
      <c r="AIF171" s="40"/>
      <c r="AIG171" s="40"/>
      <c r="AIH171" s="40"/>
      <c r="AII171" s="40"/>
      <c r="AIJ171" s="40"/>
      <c r="AIK171" s="40"/>
      <c r="AIL171" s="40"/>
      <c r="AIM171" s="40"/>
      <c r="AIN171" s="40"/>
      <c r="AIO171" s="40"/>
      <c r="AIP171" s="40"/>
      <c r="AIQ171" s="40"/>
      <c r="AIR171" s="40"/>
      <c r="AIS171" s="40"/>
      <c r="AIT171" s="40"/>
      <c r="AIU171" s="40"/>
      <c r="AIV171" s="40"/>
      <c r="AIW171" s="40"/>
      <c r="AIX171" s="40"/>
      <c r="AIY171" s="40"/>
      <c r="AIZ171" s="40"/>
      <c r="AJA171" s="40"/>
      <c r="AJB171" s="40"/>
      <c r="AJC171" s="40"/>
      <c r="AJD171" s="40"/>
      <c r="AJE171" s="40"/>
      <c r="AJF171" s="40"/>
      <c r="AJG171" s="40"/>
      <c r="AJH171" s="40"/>
      <c r="AJI171" s="40"/>
      <c r="AJJ171" s="40"/>
      <c r="AJK171" s="40"/>
      <c r="AJL171" s="40"/>
      <c r="AJM171" s="40"/>
      <c r="AJN171" s="40"/>
      <c r="AJO171" s="40"/>
      <c r="AJP171" s="40"/>
      <c r="AJQ171" s="40"/>
      <c r="AJR171" s="40"/>
      <c r="AJS171" s="40"/>
      <c r="AJT171" s="40"/>
      <c r="AJU171" s="40"/>
      <c r="AJV171" s="40"/>
      <c r="AJW171" s="40"/>
      <c r="AJX171" s="40"/>
      <c r="AJY171" s="40"/>
      <c r="AJZ171" s="40"/>
      <c r="AKA171" s="40"/>
      <c r="AKB171" s="40"/>
      <c r="AKC171" s="40"/>
      <c r="AKD171" s="40"/>
      <c r="AKE171" s="40"/>
      <c r="AKF171" s="40"/>
      <c r="AKG171" s="40"/>
      <c r="AKH171" s="40"/>
      <c r="AKI171" s="40"/>
      <c r="AKJ171" s="40"/>
      <c r="AKK171" s="40"/>
      <c r="AKL171" s="40"/>
      <c r="AKM171" s="40"/>
      <c r="AKN171" s="40"/>
      <c r="AKO171" s="40"/>
      <c r="AKP171" s="40"/>
      <c r="AKQ171" s="40"/>
      <c r="AKR171" s="40"/>
      <c r="AKS171" s="40"/>
      <c r="AKT171" s="40"/>
      <c r="AKU171" s="40"/>
      <c r="AKV171" s="40"/>
      <c r="AKW171" s="40"/>
      <c r="AKX171" s="40"/>
      <c r="AKY171" s="40"/>
      <c r="AKZ171" s="40"/>
      <c r="ALA171" s="40"/>
      <c r="ALB171" s="40"/>
      <c r="ALC171" s="40"/>
      <c r="ALD171" s="40"/>
      <c r="ALE171" s="40"/>
      <c r="ALF171" s="40"/>
      <c r="ALG171" s="40"/>
      <c r="ALH171" s="40"/>
      <c r="ALI171" s="40"/>
      <c r="ALJ171" s="40"/>
      <c r="ALK171" s="40"/>
      <c r="ALL171" s="40"/>
      <c r="ALM171" s="40"/>
      <c r="ALN171" s="40"/>
      <c r="ALO171" s="40"/>
      <c r="ALP171" s="40"/>
      <c r="ALQ171" s="40"/>
      <c r="ALR171" s="40"/>
      <c r="ALS171" s="40"/>
      <c r="ALT171" s="40"/>
      <c r="ALU171" s="40"/>
    </row>
    <row r="172" spans="1:1009" s="41" customFormat="1" ht="24" thickBot="1" x14ac:dyDescent="0.3">
      <c r="A172" s="221">
        <v>44179</v>
      </c>
      <c r="B172" s="224"/>
      <c r="C172" s="224"/>
      <c r="D172" s="224"/>
      <c r="E172" s="224"/>
      <c r="F172" s="224"/>
      <c r="G172" s="224"/>
      <c r="H172" s="225"/>
      <c r="I172" s="19">
        <f t="shared" si="23"/>
        <v>-36.08250000000001</v>
      </c>
      <c r="J172" s="39"/>
      <c r="K172" s="50">
        <f t="shared" si="26"/>
        <v>-36.08250000000001</v>
      </c>
      <c r="L172" s="60">
        <f t="shared" si="22"/>
        <v>-28.302500000000013</v>
      </c>
      <c r="M172" s="60"/>
      <c r="N172" s="121" t="str">
        <f t="shared" si="24"/>
        <v/>
      </c>
      <c r="O172" s="9" t="str">
        <f t="shared" si="25"/>
        <v/>
      </c>
      <c r="P172" s="9" t="str">
        <f t="shared" si="27"/>
        <v/>
      </c>
      <c r="Q172" s="122" t="str">
        <f t="shared" si="28"/>
        <v/>
      </c>
      <c r="R172" s="8"/>
      <c r="S172" s="9"/>
      <c r="T172" s="9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  <c r="MN172" s="40"/>
      <c r="MO172" s="40"/>
      <c r="MP172" s="40"/>
      <c r="MQ172" s="40"/>
      <c r="MR172" s="40"/>
      <c r="MS172" s="40"/>
      <c r="MT172" s="40"/>
      <c r="MU172" s="40"/>
      <c r="MV172" s="40"/>
      <c r="MW172" s="40"/>
      <c r="MX172" s="40"/>
      <c r="MY172" s="40"/>
      <c r="MZ172" s="40"/>
      <c r="NA172" s="40"/>
      <c r="NB172" s="40"/>
      <c r="NC172" s="40"/>
      <c r="ND172" s="40"/>
      <c r="NE172" s="40"/>
      <c r="NF172" s="40"/>
      <c r="NG172" s="40"/>
      <c r="NH172" s="40"/>
      <c r="NI172" s="40"/>
      <c r="NJ172" s="40"/>
      <c r="NK172" s="40"/>
      <c r="NL172" s="40"/>
      <c r="NM172" s="40"/>
      <c r="NN172" s="40"/>
      <c r="NO172" s="40"/>
      <c r="NP172" s="40"/>
      <c r="NQ172" s="40"/>
      <c r="NR172" s="40"/>
      <c r="NS172" s="40"/>
      <c r="NT172" s="40"/>
      <c r="NU172" s="40"/>
      <c r="NV172" s="40"/>
      <c r="NW172" s="40"/>
      <c r="NX172" s="40"/>
      <c r="NY172" s="40"/>
      <c r="NZ172" s="40"/>
      <c r="OA172" s="40"/>
      <c r="OB172" s="40"/>
      <c r="OC172" s="40"/>
      <c r="OD172" s="40"/>
      <c r="OE172" s="40"/>
      <c r="OF172" s="40"/>
      <c r="OG172" s="40"/>
      <c r="OH172" s="40"/>
      <c r="OI172" s="40"/>
      <c r="OJ172" s="40"/>
      <c r="OK172" s="40"/>
      <c r="OL172" s="40"/>
      <c r="OM172" s="40"/>
      <c r="ON172" s="40"/>
      <c r="OO172" s="40"/>
      <c r="OP172" s="40"/>
      <c r="OQ172" s="40"/>
      <c r="OR172" s="40"/>
      <c r="OS172" s="40"/>
      <c r="OT172" s="40"/>
      <c r="OU172" s="40"/>
      <c r="OV172" s="40"/>
      <c r="OW172" s="40"/>
      <c r="OX172" s="40"/>
      <c r="OY172" s="40"/>
      <c r="OZ172" s="40"/>
      <c r="PA172" s="40"/>
      <c r="PB172" s="40"/>
      <c r="PC172" s="40"/>
      <c r="PD172" s="40"/>
      <c r="PE172" s="40"/>
      <c r="PF172" s="40"/>
      <c r="PG172" s="40"/>
      <c r="PH172" s="40"/>
      <c r="PI172" s="40"/>
      <c r="PJ172" s="40"/>
      <c r="PK172" s="40"/>
      <c r="PL172" s="40"/>
      <c r="PM172" s="40"/>
      <c r="PN172" s="40"/>
      <c r="PO172" s="40"/>
      <c r="PP172" s="40"/>
      <c r="PQ172" s="40"/>
      <c r="PR172" s="40"/>
      <c r="PS172" s="40"/>
      <c r="PT172" s="40"/>
      <c r="PU172" s="40"/>
      <c r="PV172" s="40"/>
      <c r="PW172" s="40"/>
      <c r="PX172" s="40"/>
      <c r="PY172" s="40"/>
      <c r="PZ172" s="40"/>
      <c r="QA172" s="40"/>
      <c r="QB172" s="40"/>
      <c r="QC172" s="40"/>
      <c r="QD172" s="40"/>
      <c r="QE172" s="40"/>
      <c r="QF172" s="40"/>
      <c r="QG172" s="40"/>
      <c r="QH172" s="40"/>
      <c r="QI172" s="40"/>
      <c r="QJ172" s="40"/>
      <c r="QK172" s="40"/>
      <c r="QL172" s="40"/>
      <c r="QM172" s="40"/>
      <c r="QN172" s="40"/>
      <c r="QO172" s="40"/>
      <c r="QP172" s="40"/>
      <c r="QQ172" s="40"/>
      <c r="QR172" s="40"/>
      <c r="QS172" s="40"/>
      <c r="QT172" s="40"/>
      <c r="QU172" s="40"/>
      <c r="QV172" s="40"/>
      <c r="QW172" s="40"/>
      <c r="QX172" s="40"/>
      <c r="QY172" s="40"/>
      <c r="QZ172" s="40"/>
      <c r="RA172" s="40"/>
      <c r="RB172" s="40"/>
      <c r="RC172" s="40"/>
      <c r="RD172" s="40"/>
      <c r="RE172" s="40"/>
      <c r="RF172" s="40"/>
      <c r="RG172" s="40"/>
      <c r="RH172" s="40"/>
      <c r="RI172" s="40"/>
      <c r="RJ172" s="40"/>
      <c r="RK172" s="40"/>
      <c r="RL172" s="40"/>
      <c r="RM172" s="40"/>
      <c r="RN172" s="40"/>
      <c r="RO172" s="40"/>
      <c r="RP172" s="40"/>
      <c r="RQ172" s="40"/>
      <c r="RR172" s="40"/>
      <c r="RS172" s="40"/>
      <c r="RT172" s="40"/>
      <c r="RU172" s="40"/>
      <c r="RV172" s="40"/>
      <c r="RW172" s="40"/>
      <c r="RX172" s="40"/>
      <c r="RY172" s="40"/>
      <c r="RZ172" s="40"/>
      <c r="SA172" s="40"/>
      <c r="SB172" s="40"/>
      <c r="SC172" s="40"/>
      <c r="SD172" s="40"/>
      <c r="SE172" s="40"/>
      <c r="SF172" s="40"/>
      <c r="SG172" s="40"/>
      <c r="SH172" s="40"/>
      <c r="SI172" s="40"/>
      <c r="SJ172" s="40"/>
      <c r="SK172" s="40"/>
      <c r="SL172" s="40"/>
      <c r="SM172" s="40"/>
      <c r="SN172" s="40"/>
      <c r="SO172" s="40"/>
      <c r="SP172" s="40"/>
      <c r="SQ172" s="40"/>
      <c r="SR172" s="40"/>
      <c r="SS172" s="40"/>
      <c r="ST172" s="40"/>
      <c r="SU172" s="40"/>
      <c r="SV172" s="40"/>
      <c r="SW172" s="40"/>
      <c r="SX172" s="40"/>
      <c r="SY172" s="40"/>
      <c r="SZ172" s="40"/>
      <c r="TA172" s="40"/>
      <c r="TB172" s="40"/>
      <c r="TC172" s="40"/>
      <c r="TD172" s="40"/>
      <c r="TE172" s="40"/>
      <c r="TF172" s="40"/>
      <c r="TG172" s="40"/>
      <c r="TH172" s="40"/>
      <c r="TI172" s="40"/>
      <c r="TJ172" s="40"/>
      <c r="TK172" s="40"/>
      <c r="TL172" s="40"/>
      <c r="TM172" s="40"/>
      <c r="TN172" s="40"/>
      <c r="TO172" s="40"/>
      <c r="TP172" s="40"/>
      <c r="TQ172" s="40"/>
      <c r="TR172" s="40"/>
      <c r="TS172" s="40"/>
      <c r="TT172" s="40"/>
      <c r="TU172" s="40"/>
      <c r="TV172" s="40"/>
      <c r="TW172" s="40"/>
      <c r="TX172" s="40"/>
      <c r="TY172" s="40"/>
      <c r="TZ172" s="40"/>
      <c r="UA172" s="40"/>
      <c r="UB172" s="40"/>
      <c r="UC172" s="40"/>
      <c r="UD172" s="40"/>
      <c r="UE172" s="40"/>
      <c r="UF172" s="40"/>
      <c r="UG172" s="40"/>
      <c r="UH172" s="40"/>
      <c r="UI172" s="40"/>
      <c r="UJ172" s="40"/>
      <c r="UK172" s="40"/>
      <c r="UL172" s="40"/>
      <c r="UM172" s="40"/>
      <c r="UN172" s="40"/>
      <c r="UO172" s="40"/>
      <c r="UP172" s="40"/>
      <c r="UQ172" s="40"/>
      <c r="UR172" s="40"/>
      <c r="US172" s="40"/>
      <c r="UT172" s="40"/>
      <c r="UU172" s="40"/>
      <c r="UV172" s="40"/>
      <c r="UW172" s="40"/>
      <c r="UX172" s="40"/>
      <c r="UY172" s="40"/>
      <c r="UZ172" s="40"/>
      <c r="VA172" s="40"/>
      <c r="VB172" s="40"/>
      <c r="VC172" s="40"/>
      <c r="VD172" s="40"/>
      <c r="VE172" s="40"/>
      <c r="VF172" s="40"/>
      <c r="VG172" s="40"/>
      <c r="VH172" s="40"/>
      <c r="VI172" s="40"/>
      <c r="VJ172" s="40"/>
      <c r="VK172" s="40"/>
      <c r="VL172" s="40"/>
      <c r="VM172" s="40"/>
      <c r="VN172" s="40"/>
      <c r="VO172" s="40"/>
      <c r="VP172" s="40"/>
      <c r="VQ172" s="40"/>
      <c r="VR172" s="40"/>
      <c r="VS172" s="40"/>
      <c r="VT172" s="40"/>
      <c r="VU172" s="40"/>
      <c r="VV172" s="40"/>
      <c r="VW172" s="40"/>
      <c r="VX172" s="40"/>
      <c r="VY172" s="40"/>
      <c r="VZ172" s="40"/>
      <c r="WA172" s="40"/>
      <c r="WB172" s="40"/>
      <c r="WC172" s="40"/>
      <c r="WD172" s="40"/>
      <c r="WE172" s="40"/>
      <c r="WF172" s="40"/>
      <c r="WG172" s="40"/>
      <c r="WH172" s="40"/>
      <c r="WI172" s="40"/>
      <c r="WJ172" s="40"/>
      <c r="WK172" s="40"/>
      <c r="WL172" s="40"/>
      <c r="WM172" s="40"/>
      <c r="WN172" s="40"/>
      <c r="WO172" s="40"/>
      <c r="WP172" s="40"/>
      <c r="WQ172" s="40"/>
      <c r="WR172" s="40"/>
      <c r="WS172" s="40"/>
      <c r="WT172" s="40"/>
      <c r="WU172" s="40"/>
      <c r="WV172" s="40"/>
      <c r="WW172" s="40"/>
      <c r="WX172" s="40"/>
      <c r="WY172" s="40"/>
      <c r="WZ172" s="40"/>
      <c r="XA172" s="40"/>
      <c r="XB172" s="40"/>
      <c r="XC172" s="40"/>
      <c r="XD172" s="40"/>
      <c r="XE172" s="40"/>
      <c r="XF172" s="40"/>
      <c r="XG172" s="40"/>
      <c r="XH172" s="40"/>
      <c r="XI172" s="40"/>
      <c r="XJ172" s="40"/>
      <c r="XK172" s="40"/>
      <c r="XL172" s="40"/>
      <c r="XM172" s="40"/>
      <c r="XN172" s="40"/>
      <c r="XO172" s="40"/>
      <c r="XP172" s="40"/>
      <c r="XQ172" s="40"/>
      <c r="XR172" s="40"/>
      <c r="XS172" s="40"/>
      <c r="XT172" s="40"/>
      <c r="XU172" s="40"/>
      <c r="XV172" s="40"/>
      <c r="XW172" s="40"/>
      <c r="XX172" s="40"/>
      <c r="XY172" s="40"/>
      <c r="XZ172" s="40"/>
      <c r="YA172" s="40"/>
      <c r="YB172" s="40"/>
      <c r="YC172" s="40"/>
      <c r="YD172" s="40"/>
      <c r="YE172" s="40"/>
      <c r="YF172" s="40"/>
      <c r="YG172" s="40"/>
      <c r="YH172" s="40"/>
      <c r="YI172" s="40"/>
      <c r="YJ172" s="40"/>
      <c r="YK172" s="40"/>
      <c r="YL172" s="40"/>
      <c r="YM172" s="40"/>
      <c r="YN172" s="40"/>
      <c r="YO172" s="40"/>
      <c r="YP172" s="40"/>
      <c r="YQ172" s="40"/>
      <c r="YR172" s="40"/>
      <c r="YS172" s="40"/>
      <c r="YT172" s="40"/>
      <c r="YU172" s="40"/>
      <c r="YV172" s="40"/>
      <c r="YW172" s="40"/>
      <c r="YX172" s="40"/>
      <c r="YY172" s="40"/>
      <c r="YZ172" s="40"/>
      <c r="ZA172" s="40"/>
      <c r="ZB172" s="40"/>
      <c r="ZC172" s="40"/>
      <c r="ZD172" s="40"/>
      <c r="ZE172" s="40"/>
      <c r="ZF172" s="40"/>
      <c r="ZG172" s="40"/>
      <c r="ZH172" s="40"/>
      <c r="ZI172" s="40"/>
      <c r="ZJ172" s="40"/>
      <c r="ZK172" s="40"/>
      <c r="ZL172" s="40"/>
      <c r="ZM172" s="40"/>
      <c r="ZN172" s="40"/>
      <c r="ZO172" s="40"/>
      <c r="ZP172" s="40"/>
      <c r="ZQ172" s="40"/>
      <c r="ZR172" s="40"/>
      <c r="ZS172" s="40"/>
      <c r="ZT172" s="40"/>
      <c r="ZU172" s="40"/>
      <c r="ZV172" s="40"/>
      <c r="ZW172" s="40"/>
      <c r="ZX172" s="40"/>
      <c r="ZY172" s="40"/>
      <c r="ZZ172" s="40"/>
      <c r="AAA172" s="40"/>
      <c r="AAB172" s="40"/>
      <c r="AAC172" s="40"/>
      <c r="AAD172" s="40"/>
      <c r="AAE172" s="40"/>
      <c r="AAF172" s="40"/>
      <c r="AAG172" s="40"/>
      <c r="AAH172" s="40"/>
      <c r="AAI172" s="40"/>
      <c r="AAJ172" s="40"/>
      <c r="AAK172" s="40"/>
      <c r="AAL172" s="40"/>
      <c r="AAM172" s="40"/>
      <c r="AAN172" s="40"/>
      <c r="AAO172" s="40"/>
      <c r="AAP172" s="40"/>
      <c r="AAQ172" s="40"/>
      <c r="AAR172" s="40"/>
      <c r="AAS172" s="40"/>
      <c r="AAT172" s="40"/>
      <c r="AAU172" s="40"/>
      <c r="AAV172" s="40"/>
      <c r="AAW172" s="40"/>
      <c r="AAX172" s="40"/>
      <c r="AAY172" s="40"/>
      <c r="AAZ172" s="40"/>
      <c r="ABA172" s="40"/>
      <c r="ABB172" s="40"/>
      <c r="ABC172" s="40"/>
      <c r="ABD172" s="40"/>
      <c r="ABE172" s="40"/>
      <c r="ABF172" s="40"/>
      <c r="ABG172" s="40"/>
      <c r="ABH172" s="40"/>
      <c r="ABI172" s="40"/>
      <c r="ABJ172" s="40"/>
      <c r="ABK172" s="40"/>
      <c r="ABL172" s="40"/>
      <c r="ABM172" s="40"/>
      <c r="ABN172" s="40"/>
      <c r="ABO172" s="40"/>
      <c r="ABP172" s="40"/>
      <c r="ABQ172" s="40"/>
      <c r="ABR172" s="40"/>
      <c r="ABS172" s="40"/>
      <c r="ABT172" s="40"/>
      <c r="ABU172" s="40"/>
      <c r="ABV172" s="40"/>
      <c r="ABW172" s="40"/>
      <c r="ABX172" s="40"/>
      <c r="ABY172" s="40"/>
      <c r="ABZ172" s="40"/>
      <c r="ACA172" s="40"/>
      <c r="ACB172" s="40"/>
      <c r="ACC172" s="40"/>
      <c r="ACD172" s="40"/>
      <c r="ACE172" s="40"/>
      <c r="ACF172" s="40"/>
      <c r="ACG172" s="40"/>
      <c r="ACH172" s="40"/>
      <c r="ACI172" s="40"/>
      <c r="ACJ172" s="40"/>
      <c r="ACK172" s="40"/>
      <c r="ACL172" s="40"/>
      <c r="ACM172" s="40"/>
      <c r="ACN172" s="40"/>
      <c r="ACO172" s="40"/>
      <c r="ACP172" s="40"/>
      <c r="ACQ172" s="40"/>
      <c r="ACR172" s="40"/>
      <c r="ACS172" s="40"/>
      <c r="ACT172" s="40"/>
      <c r="ACU172" s="40"/>
      <c r="ACV172" s="40"/>
      <c r="ACW172" s="40"/>
      <c r="ACX172" s="40"/>
      <c r="ACY172" s="40"/>
      <c r="ACZ172" s="40"/>
      <c r="ADA172" s="40"/>
      <c r="ADB172" s="40"/>
      <c r="ADC172" s="40"/>
      <c r="ADD172" s="40"/>
      <c r="ADE172" s="40"/>
      <c r="ADF172" s="40"/>
      <c r="ADG172" s="40"/>
      <c r="ADH172" s="40"/>
      <c r="ADI172" s="40"/>
      <c r="ADJ172" s="40"/>
      <c r="ADK172" s="40"/>
      <c r="ADL172" s="40"/>
      <c r="ADM172" s="40"/>
      <c r="ADN172" s="40"/>
      <c r="ADO172" s="40"/>
      <c r="ADP172" s="40"/>
      <c r="ADQ172" s="40"/>
      <c r="ADR172" s="40"/>
      <c r="ADS172" s="40"/>
      <c r="ADT172" s="40"/>
      <c r="ADU172" s="40"/>
      <c r="ADV172" s="40"/>
      <c r="ADW172" s="40"/>
      <c r="ADX172" s="40"/>
      <c r="ADY172" s="40"/>
      <c r="ADZ172" s="40"/>
      <c r="AEA172" s="40"/>
      <c r="AEB172" s="40"/>
      <c r="AEC172" s="40"/>
      <c r="AED172" s="40"/>
      <c r="AEE172" s="40"/>
      <c r="AEF172" s="40"/>
      <c r="AEG172" s="40"/>
      <c r="AEH172" s="40"/>
      <c r="AEI172" s="40"/>
      <c r="AEJ172" s="40"/>
      <c r="AEK172" s="40"/>
      <c r="AEL172" s="40"/>
      <c r="AEM172" s="40"/>
      <c r="AEN172" s="40"/>
      <c r="AEO172" s="40"/>
      <c r="AEP172" s="40"/>
      <c r="AEQ172" s="40"/>
      <c r="AER172" s="40"/>
      <c r="AES172" s="40"/>
      <c r="AET172" s="40"/>
      <c r="AEU172" s="40"/>
      <c r="AEV172" s="40"/>
      <c r="AEW172" s="40"/>
      <c r="AEX172" s="40"/>
      <c r="AEY172" s="40"/>
      <c r="AEZ172" s="40"/>
      <c r="AFA172" s="40"/>
      <c r="AFB172" s="40"/>
      <c r="AFC172" s="40"/>
      <c r="AFD172" s="40"/>
      <c r="AFE172" s="40"/>
      <c r="AFF172" s="40"/>
      <c r="AFG172" s="40"/>
      <c r="AFH172" s="40"/>
      <c r="AFI172" s="40"/>
      <c r="AFJ172" s="40"/>
      <c r="AFK172" s="40"/>
      <c r="AFL172" s="40"/>
      <c r="AFM172" s="40"/>
      <c r="AFN172" s="40"/>
      <c r="AFO172" s="40"/>
      <c r="AFP172" s="40"/>
      <c r="AFQ172" s="40"/>
      <c r="AFR172" s="40"/>
      <c r="AFS172" s="40"/>
      <c r="AFT172" s="40"/>
      <c r="AFU172" s="40"/>
      <c r="AFV172" s="40"/>
      <c r="AFW172" s="40"/>
      <c r="AFX172" s="40"/>
      <c r="AFY172" s="40"/>
      <c r="AFZ172" s="40"/>
      <c r="AGA172" s="40"/>
      <c r="AGB172" s="40"/>
      <c r="AGC172" s="40"/>
      <c r="AGD172" s="40"/>
      <c r="AGE172" s="40"/>
      <c r="AGF172" s="40"/>
      <c r="AGG172" s="40"/>
      <c r="AGH172" s="40"/>
      <c r="AGI172" s="40"/>
      <c r="AGJ172" s="40"/>
      <c r="AGK172" s="40"/>
      <c r="AGL172" s="40"/>
      <c r="AGM172" s="40"/>
      <c r="AGN172" s="40"/>
      <c r="AGO172" s="40"/>
      <c r="AGP172" s="40"/>
      <c r="AGQ172" s="40"/>
      <c r="AGR172" s="40"/>
      <c r="AGS172" s="40"/>
      <c r="AGT172" s="40"/>
      <c r="AGU172" s="40"/>
      <c r="AGV172" s="40"/>
      <c r="AGW172" s="40"/>
      <c r="AGX172" s="40"/>
      <c r="AGY172" s="40"/>
      <c r="AGZ172" s="40"/>
      <c r="AHA172" s="40"/>
      <c r="AHB172" s="40"/>
      <c r="AHC172" s="40"/>
      <c r="AHD172" s="40"/>
      <c r="AHE172" s="40"/>
      <c r="AHF172" s="40"/>
      <c r="AHG172" s="40"/>
      <c r="AHH172" s="40"/>
      <c r="AHI172" s="40"/>
      <c r="AHJ172" s="40"/>
      <c r="AHK172" s="40"/>
      <c r="AHL172" s="40"/>
      <c r="AHM172" s="40"/>
      <c r="AHN172" s="40"/>
      <c r="AHO172" s="40"/>
      <c r="AHP172" s="40"/>
      <c r="AHQ172" s="40"/>
      <c r="AHR172" s="40"/>
      <c r="AHS172" s="40"/>
      <c r="AHT172" s="40"/>
      <c r="AHU172" s="40"/>
      <c r="AHV172" s="40"/>
      <c r="AHW172" s="40"/>
      <c r="AHX172" s="40"/>
      <c r="AHY172" s="40"/>
      <c r="AHZ172" s="40"/>
      <c r="AIA172" s="40"/>
      <c r="AIB172" s="40"/>
      <c r="AIC172" s="40"/>
      <c r="AID172" s="40"/>
      <c r="AIE172" s="40"/>
      <c r="AIF172" s="40"/>
      <c r="AIG172" s="40"/>
      <c r="AIH172" s="40"/>
      <c r="AII172" s="40"/>
      <c r="AIJ172" s="40"/>
      <c r="AIK172" s="40"/>
      <c r="AIL172" s="40"/>
      <c r="AIM172" s="40"/>
      <c r="AIN172" s="40"/>
      <c r="AIO172" s="40"/>
      <c r="AIP172" s="40"/>
      <c r="AIQ172" s="40"/>
      <c r="AIR172" s="40"/>
      <c r="AIS172" s="40"/>
      <c r="AIT172" s="40"/>
      <c r="AIU172" s="40"/>
      <c r="AIV172" s="40"/>
      <c r="AIW172" s="40"/>
      <c r="AIX172" s="40"/>
      <c r="AIY172" s="40"/>
      <c r="AIZ172" s="40"/>
      <c r="AJA172" s="40"/>
      <c r="AJB172" s="40"/>
      <c r="AJC172" s="40"/>
      <c r="AJD172" s="40"/>
      <c r="AJE172" s="40"/>
      <c r="AJF172" s="40"/>
      <c r="AJG172" s="40"/>
      <c r="AJH172" s="40"/>
      <c r="AJI172" s="40"/>
      <c r="AJJ172" s="40"/>
      <c r="AJK172" s="40"/>
      <c r="AJL172" s="40"/>
      <c r="AJM172" s="40"/>
      <c r="AJN172" s="40"/>
      <c r="AJO172" s="40"/>
      <c r="AJP172" s="40"/>
      <c r="AJQ172" s="40"/>
      <c r="AJR172" s="40"/>
      <c r="AJS172" s="40"/>
      <c r="AJT172" s="40"/>
      <c r="AJU172" s="40"/>
      <c r="AJV172" s="40"/>
      <c r="AJW172" s="40"/>
      <c r="AJX172" s="40"/>
      <c r="AJY172" s="40"/>
      <c r="AJZ172" s="40"/>
      <c r="AKA172" s="40"/>
      <c r="AKB172" s="40"/>
      <c r="AKC172" s="40"/>
      <c r="AKD172" s="40"/>
      <c r="AKE172" s="40"/>
      <c r="AKF172" s="40"/>
      <c r="AKG172" s="40"/>
      <c r="AKH172" s="40"/>
      <c r="AKI172" s="40"/>
      <c r="AKJ172" s="40"/>
      <c r="AKK172" s="40"/>
      <c r="AKL172" s="40"/>
      <c r="AKM172" s="40"/>
      <c r="AKN172" s="40"/>
      <c r="AKO172" s="40"/>
      <c r="AKP172" s="40"/>
      <c r="AKQ172" s="40"/>
      <c r="AKR172" s="40"/>
      <c r="AKS172" s="40"/>
      <c r="AKT172" s="40"/>
      <c r="AKU172" s="40"/>
      <c r="AKV172" s="40"/>
      <c r="AKW172" s="40"/>
      <c r="AKX172" s="40"/>
      <c r="AKY172" s="40"/>
      <c r="AKZ172" s="40"/>
      <c r="ALA172" s="40"/>
      <c r="ALB172" s="40"/>
      <c r="ALC172" s="40"/>
      <c r="ALD172" s="40"/>
      <c r="ALE172" s="40"/>
      <c r="ALF172" s="40"/>
      <c r="ALG172" s="40"/>
      <c r="ALH172" s="40"/>
      <c r="ALI172" s="40"/>
      <c r="ALJ172" s="40"/>
      <c r="ALK172" s="40"/>
      <c r="ALL172" s="40"/>
      <c r="ALM172" s="40"/>
      <c r="ALN172" s="40"/>
      <c r="ALO172" s="40"/>
      <c r="ALP172" s="40"/>
      <c r="ALQ172" s="40"/>
      <c r="ALR172" s="40"/>
      <c r="ALS172" s="40"/>
      <c r="ALT172" s="40"/>
      <c r="ALU172" s="40"/>
    </row>
    <row r="173" spans="1:1009" s="41" customFormat="1" ht="19.5" thickBot="1" x14ac:dyDescent="0.35">
      <c r="A173" s="10" t="s">
        <v>194</v>
      </c>
      <c r="B173" s="11" t="s">
        <v>127</v>
      </c>
      <c r="C173" s="12">
        <v>7</v>
      </c>
      <c r="D173" s="13">
        <v>2.95</v>
      </c>
      <c r="E173" s="14">
        <v>1.47</v>
      </c>
      <c r="F173" s="46" t="s">
        <v>24</v>
      </c>
      <c r="G173" s="15">
        <v>1.5</v>
      </c>
      <c r="H173" s="16">
        <f>IF(OR(F173="",G173=""),"",IF(F173="1st",G173*D173-G173,-G173))</f>
        <v>2.9250000000000007</v>
      </c>
      <c r="I173" s="19">
        <f t="shared" si="23"/>
        <v>-33.157500000000013</v>
      </c>
      <c r="J173" s="42">
        <f>SUM(H173)</f>
        <v>2.9250000000000007</v>
      </c>
      <c r="K173" s="50">
        <f t="shared" si="26"/>
        <v>-33.157500000000013</v>
      </c>
      <c r="L173" s="60">
        <f t="shared" si="22"/>
        <v>-28.302500000000013</v>
      </c>
      <c r="M173" s="60"/>
      <c r="N173" s="121">
        <f t="shared" si="24"/>
        <v>2.95</v>
      </c>
      <c r="O173" s="9">
        <f t="shared" si="25"/>
        <v>-1</v>
      </c>
      <c r="P173" s="9">
        <f t="shared" si="27"/>
        <v>1.9500000000000002</v>
      </c>
      <c r="Q173" s="122">
        <f t="shared" si="28"/>
        <v>1.9500000000000002</v>
      </c>
      <c r="R173" s="8"/>
      <c r="S173" s="9"/>
      <c r="T173" s="9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  <c r="NH173" s="40"/>
      <c r="NI173" s="40"/>
      <c r="NJ173" s="40"/>
      <c r="NK173" s="40"/>
      <c r="NL173" s="40"/>
      <c r="NM173" s="40"/>
      <c r="NN173" s="40"/>
      <c r="NO173" s="40"/>
      <c r="NP173" s="40"/>
      <c r="NQ173" s="40"/>
      <c r="NR173" s="40"/>
      <c r="NS173" s="40"/>
      <c r="NT173" s="40"/>
      <c r="NU173" s="40"/>
      <c r="NV173" s="40"/>
      <c r="NW173" s="40"/>
      <c r="NX173" s="40"/>
      <c r="NY173" s="40"/>
      <c r="NZ173" s="40"/>
      <c r="OA173" s="40"/>
      <c r="OB173" s="40"/>
      <c r="OC173" s="40"/>
      <c r="OD173" s="40"/>
      <c r="OE173" s="40"/>
      <c r="OF173" s="40"/>
      <c r="OG173" s="40"/>
      <c r="OH173" s="40"/>
      <c r="OI173" s="40"/>
      <c r="OJ173" s="40"/>
      <c r="OK173" s="40"/>
      <c r="OL173" s="40"/>
      <c r="OM173" s="40"/>
      <c r="ON173" s="40"/>
      <c r="OO173" s="40"/>
      <c r="OP173" s="40"/>
      <c r="OQ173" s="40"/>
      <c r="OR173" s="40"/>
      <c r="OS173" s="40"/>
      <c r="OT173" s="40"/>
      <c r="OU173" s="40"/>
      <c r="OV173" s="40"/>
      <c r="OW173" s="40"/>
      <c r="OX173" s="40"/>
      <c r="OY173" s="40"/>
      <c r="OZ173" s="40"/>
      <c r="PA173" s="40"/>
      <c r="PB173" s="40"/>
      <c r="PC173" s="40"/>
      <c r="PD173" s="40"/>
      <c r="PE173" s="40"/>
      <c r="PF173" s="40"/>
      <c r="PG173" s="40"/>
      <c r="PH173" s="40"/>
      <c r="PI173" s="40"/>
      <c r="PJ173" s="40"/>
      <c r="PK173" s="40"/>
      <c r="PL173" s="40"/>
      <c r="PM173" s="40"/>
      <c r="PN173" s="40"/>
      <c r="PO173" s="40"/>
      <c r="PP173" s="40"/>
      <c r="PQ173" s="40"/>
      <c r="PR173" s="40"/>
      <c r="PS173" s="40"/>
      <c r="PT173" s="40"/>
      <c r="PU173" s="40"/>
      <c r="PV173" s="40"/>
      <c r="PW173" s="40"/>
      <c r="PX173" s="40"/>
      <c r="PY173" s="40"/>
      <c r="PZ173" s="40"/>
      <c r="QA173" s="40"/>
      <c r="QB173" s="40"/>
      <c r="QC173" s="40"/>
      <c r="QD173" s="40"/>
      <c r="QE173" s="40"/>
      <c r="QF173" s="40"/>
      <c r="QG173" s="40"/>
      <c r="QH173" s="40"/>
      <c r="QI173" s="40"/>
      <c r="QJ173" s="40"/>
      <c r="QK173" s="40"/>
      <c r="QL173" s="40"/>
      <c r="QM173" s="40"/>
      <c r="QN173" s="40"/>
      <c r="QO173" s="40"/>
      <c r="QP173" s="40"/>
      <c r="QQ173" s="40"/>
      <c r="QR173" s="40"/>
      <c r="QS173" s="40"/>
      <c r="QT173" s="40"/>
      <c r="QU173" s="40"/>
      <c r="QV173" s="40"/>
      <c r="QW173" s="40"/>
      <c r="QX173" s="40"/>
      <c r="QY173" s="40"/>
      <c r="QZ173" s="40"/>
      <c r="RA173" s="40"/>
      <c r="RB173" s="40"/>
      <c r="RC173" s="40"/>
      <c r="RD173" s="40"/>
      <c r="RE173" s="40"/>
      <c r="RF173" s="40"/>
      <c r="RG173" s="40"/>
      <c r="RH173" s="40"/>
      <c r="RI173" s="40"/>
      <c r="RJ173" s="40"/>
      <c r="RK173" s="40"/>
      <c r="RL173" s="40"/>
      <c r="RM173" s="40"/>
      <c r="RN173" s="40"/>
      <c r="RO173" s="40"/>
      <c r="RP173" s="40"/>
      <c r="RQ173" s="40"/>
      <c r="RR173" s="40"/>
      <c r="RS173" s="40"/>
      <c r="RT173" s="40"/>
      <c r="RU173" s="40"/>
      <c r="RV173" s="40"/>
      <c r="RW173" s="40"/>
      <c r="RX173" s="40"/>
      <c r="RY173" s="40"/>
      <c r="RZ173" s="40"/>
      <c r="SA173" s="40"/>
      <c r="SB173" s="40"/>
      <c r="SC173" s="40"/>
      <c r="SD173" s="40"/>
      <c r="SE173" s="40"/>
      <c r="SF173" s="40"/>
      <c r="SG173" s="40"/>
      <c r="SH173" s="40"/>
      <c r="SI173" s="40"/>
      <c r="SJ173" s="40"/>
      <c r="SK173" s="40"/>
      <c r="SL173" s="40"/>
      <c r="SM173" s="40"/>
      <c r="SN173" s="40"/>
      <c r="SO173" s="40"/>
      <c r="SP173" s="40"/>
      <c r="SQ173" s="40"/>
      <c r="SR173" s="40"/>
      <c r="SS173" s="40"/>
      <c r="ST173" s="40"/>
      <c r="SU173" s="40"/>
      <c r="SV173" s="40"/>
      <c r="SW173" s="40"/>
      <c r="SX173" s="40"/>
      <c r="SY173" s="40"/>
      <c r="SZ173" s="40"/>
      <c r="TA173" s="40"/>
      <c r="TB173" s="40"/>
      <c r="TC173" s="40"/>
      <c r="TD173" s="40"/>
      <c r="TE173" s="40"/>
      <c r="TF173" s="40"/>
      <c r="TG173" s="40"/>
      <c r="TH173" s="40"/>
      <c r="TI173" s="40"/>
      <c r="TJ173" s="40"/>
      <c r="TK173" s="40"/>
      <c r="TL173" s="40"/>
      <c r="TM173" s="40"/>
      <c r="TN173" s="40"/>
      <c r="TO173" s="40"/>
      <c r="TP173" s="40"/>
      <c r="TQ173" s="40"/>
      <c r="TR173" s="40"/>
      <c r="TS173" s="40"/>
      <c r="TT173" s="40"/>
      <c r="TU173" s="40"/>
      <c r="TV173" s="40"/>
      <c r="TW173" s="40"/>
      <c r="TX173" s="40"/>
      <c r="TY173" s="40"/>
      <c r="TZ173" s="40"/>
      <c r="UA173" s="40"/>
      <c r="UB173" s="40"/>
      <c r="UC173" s="40"/>
      <c r="UD173" s="40"/>
      <c r="UE173" s="40"/>
      <c r="UF173" s="40"/>
      <c r="UG173" s="40"/>
      <c r="UH173" s="40"/>
      <c r="UI173" s="40"/>
      <c r="UJ173" s="40"/>
      <c r="UK173" s="40"/>
      <c r="UL173" s="40"/>
      <c r="UM173" s="40"/>
      <c r="UN173" s="40"/>
      <c r="UO173" s="40"/>
      <c r="UP173" s="40"/>
      <c r="UQ173" s="40"/>
      <c r="UR173" s="40"/>
      <c r="US173" s="40"/>
      <c r="UT173" s="40"/>
      <c r="UU173" s="40"/>
      <c r="UV173" s="40"/>
      <c r="UW173" s="40"/>
      <c r="UX173" s="40"/>
      <c r="UY173" s="40"/>
      <c r="UZ173" s="40"/>
      <c r="VA173" s="40"/>
      <c r="VB173" s="40"/>
      <c r="VC173" s="40"/>
      <c r="VD173" s="40"/>
      <c r="VE173" s="40"/>
      <c r="VF173" s="40"/>
      <c r="VG173" s="40"/>
      <c r="VH173" s="40"/>
      <c r="VI173" s="40"/>
      <c r="VJ173" s="40"/>
      <c r="VK173" s="40"/>
      <c r="VL173" s="40"/>
      <c r="VM173" s="40"/>
      <c r="VN173" s="40"/>
      <c r="VO173" s="40"/>
      <c r="VP173" s="40"/>
      <c r="VQ173" s="40"/>
      <c r="VR173" s="40"/>
      <c r="VS173" s="40"/>
      <c r="VT173" s="40"/>
      <c r="VU173" s="40"/>
      <c r="VV173" s="40"/>
      <c r="VW173" s="40"/>
      <c r="VX173" s="40"/>
      <c r="VY173" s="40"/>
      <c r="VZ173" s="40"/>
      <c r="WA173" s="40"/>
      <c r="WB173" s="40"/>
      <c r="WC173" s="40"/>
      <c r="WD173" s="40"/>
      <c r="WE173" s="40"/>
      <c r="WF173" s="40"/>
      <c r="WG173" s="40"/>
      <c r="WH173" s="40"/>
      <c r="WI173" s="40"/>
      <c r="WJ173" s="40"/>
      <c r="WK173" s="40"/>
      <c r="WL173" s="40"/>
      <c r="WM173" s="40"/>
      <c r="WN173" s="40"/>
      <c r="WO173" s="40"/>
      <c r="WP173" s="40"/>
      <c r="WQ173" s="40"/>
      <c r="WR173" s="40"/>
      <c r="WS173" s="40"/>
      <c r="WT173" s="40"/>
      <c r="WU173" s="40"/>
      <c r="WV173" s="40"/>
      <c r="WW173" s="40"/>
      <c r="WX173" s="40"/>
      <c r="WY173" s="40"/>
      <c r="WZ173" s="40"/>
      <c r="XA173" s="40"/>
      <c r="XB173" s="40"/>
      <c r="XC173" s="40"/>
      <c r="XD173" s="40"/>
      <c r="XE173" s="40"/>
      <c r="XF173" s="40"/>
      <c r="XG173" s="40"/>
      <c r="XH173" s="40"/>
      <c r="XI173" s="40"/>
      <c r="XJ173" s="40"/>
      <c r="XK173" s="40"/>
      <c r="XL173" s="40"/>
      <c r="XM173" s="40"/>
      <c r="XN173" s="40"/>
      <c r="XO173" s="40"/>
      <c r="XP173" s="40"/>
      <c r="XQ173" s="40"/>
      <c r="XR173" s="40"/>
      <c r="XS173" s="40"/>
      <c r="XT173" s="40"/>
      <c r="XU173" s="40"/>
      <c r="XV173" s="40"/>
      <c r="XW173" s="40"/>
      <c r="XX173" s="40"/>
      <c r="XY173" s="40"/>
      <c r="XZ173" s="40"/>
      <c r="YA173" s="40"/>
      <c r="YB173" s="40"/>
      <c r="YC173" s="40"/>
      <c r="YD173" s="40"/>
      <c r="YE173" s="40"/>
      <c r="YF173" s="40"/>
      <c r="YG173" s="40"/>
      <c r="YH173" s="40"/>
      <c r="YI173" s="40"/>
      <c r="YJ173" s="40"/>
      <c r="YK173" s="40"/>
      <c r="YL173" s="40"/>
      <c r="YM173" s="40"/>
      <c r="YN173" s="40"/>
      <c r="YO173" s="40"/>
      <c r="YP173" s="40"/>
      <c r="YQ173" s="40"/>
      <c r="YR173" s="40"/>
      <c r="YS173" s="40"/>
      <c r="YT173" s="40"/>
      <c r="YU173" s="40"/>
      <c r="YV173" s="40"/>
      <c r="YW173" s="40"/>
      <c r="YX173" s="40"/>
      <c r="YY173" s="40"/>
      <c r="YZ173" s="40"/>
      <c r="ZA173" s="40"/>
      <c r="ZB173" s="40"/>
      <c r="ZC173" s="40"/>
      <c r="ZD173" s="40"/>
      <c r="ZE173" s="40"/>
      <c r="ZF173" s="40"/>
      <c r="ZG173" s="40"/>
      <c r="ZH173" s="40"/>
      <c r="ZI173" s="40"/>
      <c r="ZJ173" s="40"/>
      <c r="ZK173" s="40"/>
      <c r="ZL173" s="40"/>
      <c r="ZM173" s="40"/>
      <c r="ZN173" s="40"/>
      <c r="ZO173" s="40"/>
      <c r="ZP173" s="40"/>
      <c r="ZQ173" s="40"/>
      <c r="ZR173" s="40"/>
      <c r="ZS173" s="40"/>
      <c r="ZT173" s="40"/>
      <c r="ZU173" s="40"/>
      <c r="ZV173" s="40"/>
      <c r="ZW173" s="40"/>
      <c r="ZX173" s="40"/>
      <c r="ZY173" s="40"/>
      <c r="ZZ173" s="40"/>
      <c r="AAA173" s="40"/>
      <c r="AAB173" s="40"/>
      <c r="AAC173" s="40"/>
      <c r="AAD173" s="40"/>
      <c r="AAE173" s="40"/>
      <c r="AAF173" s="40"/>
      <c r="AAG173" s="40"/>
      <c r="AAH173" s="40"/>
      <c r="AAI173" s="40"/>
      <c r="AAJ173" s="40"/>
      <c r="AAK173" s="40"/>
      <c r="AAL173" s="40"/>
      <c r="AAM173" s="40"/>
      <c r="AAN173" s="40"/>
      <c r="AAO173" s="40"/>
      <c r="AAP173" s="40"/>
      <c r="AAQ173" s="40"/>
      <c r="AAR173" s="40"/>
      <c r="AAS173" s="40"/>
      <c r="AAT173" s="40"/>
      <c r="AAU173" s="40"/>
      <c r="AAV173" s="40"/>
      <c r="AAW173" s="40"/>
      <c r="AAX173" s="40"/>
      <c r="AAY173" s="40"/>
      <c r="AAZ173" s="40"/>
      <c r="ABA173" s="40"/>
      <c r="ABB173" s="40"/>
      <c r="ABC173" s="40"/>
      <c r="ABD173" s="40"/>
      <c r="ABE173" s="40"/>
      <c r="ABF173" s="40"/>
      <c r="ABG173" s="40"/>
      <c r="ABH173" s="40"/>
      <c r="ABI173" s="40"/>
      <c r="ABJ173" s="40"/>
      <c r="ABK173" s="40"/>
      <c r="ABL173" s="40"/>
      <c r="ABM173" s="40"/>
      <c r="ABN173" s="40"/>
      <c r="ABO173" s="40"/>
      <c r="ABP173" s="40"/>
      <c r="ABQ173" s="40"/>
      <c r="ABR173" s="40"/>
      <c r="ABS173" s="40"/>
      <c r="ABT173" s="40"/>
      <c r="ABU173" s="40"/>
      <c r="ABV173" s="40"/>
      <c r="ABW173" s="40"/>
      <c r="ABX173" s="40"/>
      <c r="ABY173" s="40"/>
      <c r="ABZ173" s="40"/>
      <c r="ACA173" s="40"/>
      <c r="ACB173" s="40"/>
      <c r="ACC173" s="40"/>
      <c r="ACD173" s="40"/>
      <c r="ACE173" s="40"/>
      <c r="ACF173" s="40"/>
      <c r="ACG173" s="40"/>
      <c r="ACH173" s="40"/>
      <c r="ACI173" s="40"/>
      <c r="ACJ173" s="40"/>
      <c r="ACK173" s="40"/>
      <c r="ACL173" s="40"/>
      <c r="ACM173" s="40"/>
      <c r="ACN173" s="40"/>
      <c r="ACO173" s="40"/>
      <c r="ACP173" s="40"/>
      <c r="ACQ173" s="40"/>
      <c r="ACR173" s="40"/>
      <c r="ACS173" s="40"/>
      <c r="ACT173" s="40"/>
      <c r="ACU173" s="40"/>
      <c r="ACV173" s="40"/>
      <c r="ACW173" s="40"/>
      <c r="ACX173" s="40"/>
      <c r="ACY173" s="40"/>
      <c r="ACZ173" s="40"/>
      <c r="ADA173" s="40"/>
      <c r="ADB173" s="40"/>
      <c r="ADC173" s="40"/>
      <c r="ADD173" s="40"/>
      <c r="ADE173" s="40"/>
      <c r="ADF173" s="40"/>
      <c r="ADG173" s="40"/>
      <c r="ADH173" s="40"/>
      <c r="ADI173" s="40"/>
      <c r="ADJ173" s="40"/>
      <c r="ADK173" s="40"/>
      <c r="ADL173" s="40"/>
      <c r="ADM173" s="40"/>
      <c r="ADN173" s="40"/>
      <c r="ADO173" s="40"/>
      <c r="ADP173" s="40"/>
      <c r="ADQ173" s="40"/>
      <c r="ADR173" s="40"/>
      <c r="ADS173" s="40"/>
      <c r="ADT173" s="40"/>
      <c r="ADU173" s="40"/>
      <c r="ADV173" s="40"/>
      <c r="ADW173" s="40"/>
      <c r="ADX173" s="40"/>
      <c r="ADY173" s="40"/>
      <c r="ADZ173" s="40"/>
      <c r="AEA173" s="40"/>
      <c r="AEB173" s="40"/>
      <c r="AEC173" s="40"/>
      <c r="AED173" s="40"/>
      <c r="AEE173" s="40"/>
      <c r="AEF173" s="40"/>
      <c r="AEG173" s="40"/>
      <c r="AEH173" s="40"/>
      <c r="AEI173" s="40"/>
      <c r="AEJ173" s="40"/>
      <c r="AEK173" s="40"/>
      <c r="AEL173" s="40"/>
      <c r="AEM173" s="40"/>
      <c r="AEN173" s="40"/>
      <c r="AEO173" s="40"/>
      <c r="AEP173" s="40"/>
      <c r="AEQ173" s="40"/>
      <c r="AER173" s="40"/>
      <c r="AES173" s="40"/>
      <c r="AET173" s="40"/>
      <c r="AEU173" s="40"/>
      <c r="AEV173" s="40"/>
      <c r="AEW173" s="40"/>
      <c r="AEX173" s="40"/>
      <c r="AEY173" s="40"/>
      <c r="AEZ173" s="40"/>
      <c r="AFA173" s="40"/>
      <c r="AFB173" s="40"/>
      <c r="AFC173" s="40"/>
      <c r="AFD173" s="40"/>
      <c r="AFE173" s="40"/>
      <c r="AFF173" s="40"/>
      <c r="AFG173" s="40"/>
      <c r="AFH173" s="40"/>
      <c r="AFI173" s="40"/>
      <c r="AFJ173" s="40"/>
      <c r="AFK173" s="40"/>
      <c r="AFL173" s="40"/>
      <c r="AFM173" s="40"/>
      <c r="AFN173" s="40"/>
      <c r="AFO173" s="40"/>
      <c r="AFP173" s="40"/>
      <c r="AFQ173" s="40"/>
      <c r="AFR173" s="40"/>
      <c r="AFS173" s="40"/>
      <c r="AFT173" s="40"/>
      <c r="AFU173" s="40"/>
      <c r="AFV173" s="40"/>
      <c r="AFW173" s="40"/>
      <c r="AFX173" s="40"/>
      <c r="AFY173" s="40"/>
      <c r="AFZ173" s="40"/>
      <c r="AGA173" s="40"/>
      <c r="AGB173" s="40"/>
      <c r="AGC173" s="40"/>
      <c r="AGD173" s="40"/>
      <c r="AGE173" s="40"/>
      <c r="AGF173" s="40"/>
      <c r="AGG173" s="40"/>
      <c r="AGH173" s="40"/>
      <c r="AGI173" s="40"/>
      <c r="AGJ173" s="40"/>
      <c r="AGK173" s="40"/>
      <c r="AGL173" s="40"/>
      <c r="AGM173" s="40"/>
      <c r="AGN173" s="40"/>
      <c r="AGO173" s="40"/>
      <c r="AGP173" s="40"/>
      <c r="AGQ173" s="40"/>
      <c r="AGR173" s="40"/>
      <c r="AGS173" s="40"/>
      <c r="AGT173" s="40"/>
      <c r="AGU173" s="40"/>
      <c r="AGV173" s="40"/>
      <c r="AGW173" s="40"/>
      <c r="AGX173" s="40"/>
      <c r="AGY173" s="40"/>
      <c r="AGZ173" s="40"/>
      <c r="AHA173" s="40"/>
      <c r="AHB173" s="40"/>
      <c r="AHC173" s="40"/>
      <c r="AHD173" s="40"/>
      <c r="AHE173" s="40"/>
      <c r="AHF173" s="40"/>
      <c r="AHG173" s="40"/>
      <c r="AHH173" s="40"/>
      <c r="AHI173" s="40"/>
      <c r="AHJ173" s="40"/>
      <c r="AHK173" s="40"/>
      <c r="AHL173" s="40"/>
      <c r="AHM173" s="40"/>
      <c r="AHN173" s="40"/>
      <c r="AHO173" s="40"/>
      <c r="AHP173" s="40"/>
      <c r="AHQ173" s="40"/>
      <c r="AHR173" s="40"/>
      <c r="AHS173" s="40"/>
      <c r="AHT173" s="40"/>
      <c r="AHU173" s="40"/>
      <c r="AHV173" s="40"/>
      <c r="AHW173" s="40"/>
      <c r="AHX173" s="40"/>
      <c r="AHY173" s="40"/>
      <c r="AHZ173" s="40"/>
      <c r="AIA173" s="40"/>
      <c r="AIB173" s="40"/>
      <c r="AIC173" s="40"/>
      <c r="AID173" s="40"/>
      <c r="AIE173" s="40"/>
      <c r="AIF173" s="40"/>
      <c r="AIG173" s="40"/>
      <c r="AIH173" s="40"/>
      <c r="AII173" s="40"/>
      <c r="AIJ173" s="40"/>
      <c r="AIK173" s="40"/>
      <c r="AIL173" s="40"/>
      <c r="AIM173" s="40"/>
      <c r="AIN173" s="40"/>
      <c r="AIO173" s="40"/>
      <c r="AIP173" s="40"/>
      <c r="AIQ173" s="40"/>
      <c r="AIR173" s="40"/>
      <c r="AIS173" s="40"/>
      <c r="AIT173" s="40"/>
      <c r="AIU173" s="40"/>
      <c r="AIV173" s="40"/>
      <c r="AIW173" s="40"/>
      <c r="AIX173" s="40"/>
      <c r="AIY173" s="40"/>
      <c r="AIZ173" s="40"/>
      <c r="AJA173" s="40"/>
      <c r="AJB173" s="40"/>
      <c r="AJC173" s="40"/>
      <c r="AJD173" s="40"/>
      <c r="AJE173" s="40"/>
      <c r="AJF173" s="40"/>
      <c r="AJG173" s="40"/>
      <c r="AJH173" s="40"/>
      <c r="AJI173" s="40"/>
      <c r="AJJ173" s="40"/>
      <c r="AJK173" s="40"/>
      <c r="AJL173" s="40"/>
      <c r="AJM173" s="40"/>
      <c r="AJN173" s="40"/>
      <c r="AJO173" s="40"/>
      <c r="AJP173" s="40"/>
      <c r="AJQ173" s="40"/>
      <c r="AJR173" s="40"/>
      <c r="AJS173" s="40"/>
      <c r="AJT173" s="40"/>
      <c r="AJU173" s="40"/>
      <c r="AJV173" s="40"/>
      <c r="AJW173" s="40"/>
      <c r="AJX173" s="40"/>
      <c r="AJY173" s="40"/>
      <c r="AJZ173" s="40"/>
      <c r="AKA173" s="40"/>
      <c r="AKB173" s="40"/>
      <c r="AKC173" s="40"/>
      <c r="AKD173" s="40"/>
      <c r="AKE173" s="40"/>
      <c r="AKF173" s="40"/>
      <c r="AKG173" s="40"/>
      <c r="AKH173" s="40"/>
      <c r="AKI173" s="40"/>
      <c r="AKJ173" s="40"/>
      <c r="AKK173" s="40"/>
      <c r="AKL173" s="40"/>
      <c r="AKM173" s="40"/>
      <c r="AKN173" s="40"/>
      <c r="AKO173" s="40"/>
      <c r="AKP173" s="40"/>
      <c r="AKQ173" s="40"/>
      <c r="AKR173" s="40"/>
      <c r="AKS173" s="40"/>
      <c r="AKT173" s="40"/>
      <c r="AKU173" s="40"/>
      <c r="AKV173" s="40"/>
      <c r="AKW173" s="40"/>
      <c r="AKX173" s="40"/>
      <c r="AKY173" s="40"/>
      <c r="AKZ173" s="40"/>
      <c r="ALA173" s="40"/>
      <c r="ALB173" s="40"/>
      <c r="ALC173" s="40"/>
      <c r="ALD173" s="40"/>
      <c r="ALE173" s="40"/>
      <c r="ALF173" s="40"/>
      <c r="ALG173" s="40"/>
      <c r="ALH173" s="40"/>
      <c r="ALI173" s="40"/>
      <c r="ALJ173" s="40"/>
      <c r="ALK173" s="40"/>
      <c r="ALL173" s="40"/>
      <c r="ALM173" s="40"/>
      <c r="ALN173" s="40"/>
      <c r="ALO173" s="40"/>
      <c r="ALP173" s="40"/>
      <c r="ALQ173" s="40"/>
      <c r="ALR173" s="40"/>
      <c r="ALS173" s="40"/>
      <c r="ALT173" s="40"/>
      <c r="ALU173" s="40"/>
    </row>
    <row r="174" spans="1:1009" s="41" customFormat="1" ht="24" thickBot="1" x14ac:dyDescent="0.3">
      <c r="A174" s="221">
        <v>44180</v>
      </c>
      <c r="B174" s="224"/>
      <c r="C174" s="224"/>
      <c r="D174" s="224"/>
      <c r="E174" s="224"/>
      <c r="F174" s="224"/>
      <c r="G174" s="224"/>
      <c r="H174" s="225" t="str">
        <f>IF(OR(F174="",G174=""),"",IF(F174="1st",G174*D174,-G174))</f>
        <v/>
      </c>
      <c r="I174" s="19">
        <f t="shared" si="23"/>
        <v>-33.157500000000013</v>
      </c>
      <c r="J174" s="39"/>
      <c r="K174" s="50">
        <f t="shared" si="26"/>
        <v>-33.157500000000013</v>
      </c>
      <c r="L174" s="60">
        <f t="shared" si="22"/>
        <v>-28.302500000000013</v>
      </c>
      <c r="M174" s="60"/>
      <c r="N174" s="121" t="str">
        <f t="shared" si="24"/>
        <v/>
      </c>
      <c r="O174" s="9" t="str">
        <f t="shared" si="25"/>
        <v/>
      </c>
      <c r="P174" s="9" t="str">
        <f t="shared" si="27"/>
        <v/>
      </c>
      <c r="Q174" s="122" t="str">
        <f t="shared" si="28"/>
        <v/>
      </c>
      <c r="R174" s="8"/>
      <c r="S174" s="9"/>
      <c r="T174" s="9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  <c r="JY174" s="40"/>
      <c r="JZ174" s="40"/>
      <c r="KA174" s="40"/>
      <c r="KB174" s="40"/>
      <c r="KC174" s="40"/>
      <c r="KD174" s="40"/>
      <c r="KE174" s="40"/>
      <c r="KF174" s="40"/>
      <c r="KG174" s="40"/>
      <c r="KH174" s="40"/>
      <c r="KI174" s="40"/>
      <c r="KJ174" s="40"/>
      <c r="KK174" s="40"/>
      <c r="KL174" s="40"/>
      <c r="KM174" s="40"/>
      <c r="KN174" s="40"/>
      <c r="KO174" s="40"/>
      <c r="KP174" s="40"/>
      <c r="KQ174" s="40"/>
      <c r="KR174" s="40"/>
      <c r="KS174" s="40"/>
      <c r="KT174" s="40"/>
      <c r="KU174" s="40"/>
      <c r="KV174" s="40"/>
      <c r="KW174" s="40"/>
      <c r="KX174" s="40"/>
      <c r="KY174" s="40"/>
      <c r="KZ174" s="40"/>
      <c r="LA174" s="40"/>
      <c r="LB174" s="40"/>
      <c r="LC174" s="40"/>
      <c r="LD174" s="40"/>
      <c r="LE174" s="40"/>
      <c r="LF174" s="40"/>
      <c r="LG174" s="40"/>
      <c r="LH174" s="40"/>
      <c r="LI174" s="40"/>
      <c r="LJ174" s="40"/>
      <c r="LK174" s="40"/>
      <c r="LL174" s="40"/>
      <c r="LM174" s="40"/>
      <c r="LN174" s="40"/>
      <c r="LO174" s="40"/>
      <c r="LP174" s="40"/>
      <c r="LQ174" s="40"/>
      <c r="LR174" s="40"/>
      <c r="LS174" s="40"/>
      <c r="LT174" s="40"/>
      <c r="LU174" s="40"/>
      <c r="LV174" s="40"/>
      <c r="LW174" s="40"/>
      <c r="LX174" s="40"/>
      <c r="LY174" s="40"/>
      <c r="LZ174" s="40"/>
      <c r="MA174" s="40"/>
      <c r="MB174" s="40"/>
      <c r="MC174" s="40"/>
      <c r="MD174" s="40"/>
      <c r="ME174" s="40"/>
      <c r="MF174" s="40"/>
      <c r="MG174" s="40"/>
      <c r="MH174" s="40"/>
      <c r="MI174" s="40"/>
      <c r="MJ174" s="40"/>
      <c r="MK174" s="40"/>
      <c r="ML174" s="40"/>
      <c r="MM174" s="40"/>
      <c r="MN174" s="40"/>
      <c r="MO174" s="40"/>
      <c r="MP174" s="40"/>
      <c r="MQ174" s="40"/>
      <c r="MR174" s="40"/>
      <c r="MS174" s="40"/>
      <c r="MT174" s="40"/>
      <c r="MU174" s="40"/>
      <c r="MV174" s="40"/>
      <c r="MW174" s="40"/>
      <c r="MX174" s="40"/>
      <c r="MY174" s="40"/>
      <c r="MZ174" s="40"/>
      <c r="NA174" s="40"/>
      <c r="NB174" s="40"/>
      <c r="NC174" s="40"/>
      <c r="ND174" s="40"/>
      <c r="NE174" s="40"/>
      <c r="NF174" s="40"/>
      <c r="NG174" s="40"/>
      <c r="NH174" s="40"/>
      <c r="NI174" s="40"/>
      <c r="NJ174" s="40"/>
      <c r="NK174" s="40"/>
      <c r="NL174" s="40"/>
      <c r="NM174" s="40"/>
      <c r="NN174" s="40"/>
      <c r="NO174" s="40"/>
      <c r="NP174" s="40"/>
      <c r="NQ174" s="40"/>
      <c r="NR174" s="40"/>
      <c r="NS174" s="40"/>
      <c r="NT174" s="40"/>
      <c r="NU174" s="40"/>
      <c r="NV174" s="40"/>
      <c r="NW174" s="40"/>
      <c r="NX174" s="40"/>
      <c r="NY174" s="40"/>
      <c r="NZ174" s="40"/>
      <c r="OA174" s="40"/>
      <c r="OB174" s="40"/>
      <c r="OC174" s="40"/>
      <c r="OD174" s="40"/>
      <c r="OE174" s="40"/>
      <c r="OF174" s="40"/>
      <c r="OG174" s="40"/>
      <c r="OH174" s="40"/>
      <c r="OI174" s="40"/>
      <c r="OJ174" s="40"/>
      <c r="OK174" s="40"/>
      <c r="OL174" s="40"/>
      <c r="OM174" s="40"/>
      <c r="ON174" s="40"/>
      <c r="OO174" s="40"/>
      <c r="OP174" s="40"/>
      <c r="OQ174" s="40"/>
      <c r="OR174" s="40"/>
      <c r="OS174" s="40"/>
      <c r="OT174" s="40"/>
      <c r="OU174" s="40"/>
      <c r="OV174" s="40"/>
      <c r="OW174" s="40"/>
      <c r="OX174" s="40"/>
      <c r="OY174" s="40"/>
      <c r="OZ174" s="40"/>
      <c r="PA174" s="40"/>
      <c r="PB174" s="40"/>
      <c r="PC174" s="40"/>
      <c r="PD174" s="40"/>
      <c r="PE174" s="40"/>
      <c r="PF174" s="40"/>
      <c r="PG174" s="40"/>
      <c r="PH174" s="40"/>
      <c r="PI174" s="40"/>
      <c r="PJ174" s="40"/>
      <c r="PK174" s="40"/>
      <c r="PL174" s="40"/>
      <c r="PM174" s="40"/>
      <c r="PN174" s="40"/>
      <c r="PO174" s="40"/>
      <c r="PP174" s="40"/>
      <c r="PQ174" s="40"/>
      <c r="PR174" s="40"/>
      <c r="PS174" s="40"/>
      <c r="PT174" s="40"/>
      <c r="PU174" s="40"/>
      <c r="PV174" s="40"/>
      <c r="PW174" s="40"/>
      <c r="PX174" s="40"/>
      <c r="PY174" s="40"/>
      <c r="PZ174" s="40"/>
      <c r="QA174" s="40"/>
      <c r="QB174" s="40"/>
      <c r="QC174" s="40"/>
      <c r="QD174" s="40"/>
      <c r="QE174" s="40"/>
      <c r="QF174" s="40"/>
      <c r="QG174" s="40"/>
      <c r="QH174" s="40"/>
      <c r="QI174" s="40"/>
      <c r="QJ174" s="40"/>
      <c r="QK174" s="40"/>
      <c r="QL174" s="40"/>
      <c r="QM174" s="40"/>
      <c r="QN174" s="40"/>
      <c r="QO174" s="40"/>
      <c r="QP174" s="40"/>
      <c r="QQ174" s="40"/>
      <c r="QR174" s="40"/>
      <c r="QS174" s="40"/>
      <c r="QT174" s="40"/>
      <c r="QU174" s="40"/>
      <c r="QV174" s="40"/>
      <c r="QW174" s="40"/>
      <c r="QX174" s="40"/>
      <c r="QY174" s="40"/>
      <c r="QZ174" s="40"/>
      <c r="RA174" s="40"/>
      <c r="RB174" s="40"/>
      <c r="RC174" s="40"/>
      <c r="RD174" s="40"/>
      <c r="RE174" s="40"/>
      <c r="RF174" s="40"/>
      <c r="RG174" s="40"/>
      <c r="RH174" s="40"/>
      <c r="RI174" s="40"/>
      <c r="RJ174" s="40"/>
      <c r="RK174" s="40"/>
      <c r="RL174" s="40"/>
      <c r="RM174" s="40"/>
      <c r="RN174" s="40"/>
      <c r="RO174" s="40"/>
      <c r="RP174" s="40"/>
      <c r="RQ174" s="40"/>
      <c r="RR174" s="40"/>
      <c r="RS174" s="40"/>
      <c r="RT174" s="40"/>
      <c r="RU174" s="40"/>
      <c r="RV174" s="40"/>
      <c r="RW174" s="40"/>
      <c r="RX174" s="40"/>
      <c r="RY174" s="40"/>
      <c r="RZ174" s="40"/>
      <c r="SA174" s="40"/>
      <c r="SB174" s="40"/>
      <c r="SC174" s="40"/>
      <c r="SD174" s="40"/>
      <c r="SE174" s="40"/>
      <c r="SF174" s="40"/>
      <c r="SG174" s="40"/>
      <c r="SH174" s="40"/>
      <c r="SI174" s="40"/>
      <c r="SJ174" s="40"/>
      <c r="SK174" s="40"/>
      <c r="SL174" s="40"/>
      <c r="SM174" s="40"/>
      <c r="SN174" s="40"/>
      <c r="SO174" s="40"/>
      <c r="SP174" s="40"/>
      <c r="SQ174" s="40"/>
      <c r="SR174" s="40"/>
      <c r="SS174" s="40"/>
      <c r="ST174" s="40"/>
      <c r="SU174" s="40"/>
      <c r="SV174" s="40"/>
      <c r="SW174" s="40"/>
      <c r="SX174" s="40"/>
      <c r="SY174" s="40"/>
      <c r="SZ174" s="40"/>
      <c r="TA174" s="40"/>
      <c r="TB174" s="40"/>
      <c r="TC174" s="40"/>
      <c r="TD174" s="40"/>
      <c r="TE174" s="40"/>
      <c r="TF174" s="40"/>
      <c r="TG174" s="40"/>
      <c r="TH174" s="40"/>
      <c r="TI174" s="40"/>
      <c r="TJ174" s="40"/>
      <c r="TK174" s="40"/>
      <c r="TL174" s="40"/>
      <c r="TM174" s="40"/>
      <c r="TN174" s="40"/>
      <c r="TO174" s="40"/>
      <c r="TP174" s="40"/>
      <c r="TQ174" s="40"/>
      <c r="TR174" s="40"/>
      <c r="TS174" s="40"/>
      <c r="TT174" s="40"/>
      <c r="TU174" s="40"/>
      <c r="TV174" s="40"/>
      <c r="TW174" s="40"/>
      <c r="TX174" s="40"/>
      <c r="TY174" s="40"/>
      <c r="TZ174" s="40"/>
      <c r="UA174" s="40"/>
      <c r="UB174" s="40"/>
      <c r="UC174" s="40"/>
      <c r="UD174" s="40"/>
      <c r="UE174" s="40"/>
      <c r="UF174" s="40"/>
      <c r="UG174" s="40"/>
      <c r="UH174" s="40"/>
      <c r="UI174" s="40"/>
      <c r="UJ174" s="40"/>
      <c r="UK174" s="40"/>
      <c r="UL174" s="40"/>
      <c r="UM174" s="40"/>
      <c r="UN174" s="40"/>
      <c r="UO174" s="40"/>
      <c r="UP174" s="40"/>
      <c r="UQ174" s="40"/>
      <c r="UR174" s="40"/>
      <c r="US174" s="40"/>
      <c r="UT174" s="40"/>
      <c r="UU174" s="40"/>
      <c r="UV174" s="40"/>
      <c r="UW174" s="40"/>
      <c r="UX174" s="40"/>
      <c r="UY174" s="40"/>
      <c r="UZ174" s="40"/>
      <c r="VA174" s="40"/>
      <c r="VB174" s="40"/>
      <c r="VC174" s="40"/>
      <c r="VD174" s="40"/>
      <c r="VE174" s="40"/>
      <c r="VF174" s="40"/>
      <c r="VG174" s="40"/>
      <c r="VH174" s="40"/>
      <c r="VI174" s="40"/>
      <c r="VJ174" s="40"/>
      <c r="VK174" s="40"/>
      <c r="VL174" s="40"/>
      <c r="VM174" s="40"/>
      <c r="VN174" s="40"/>
      <c r="VO174" s="40"/>
      <c r="VP174" s="40"/>
      <c r="VQ174" s="40"/>
      <c r="VR174" s="40"/>
      <c r="VS174" s="40"/>
      <c r="VT174" s="40"/>
      <c r="VU174" s="40"/>
      <c r="VV174" s="40"/>
      <c r="VW174" s="40"/>
      <c r="VX174" s="40"/>
      <c r="VY174" s="40"/>
      <c r="VZ174" s="40"/>
      <c r="WA174" s="40"/>
      <c r="WB174" s="40"/>
      <c r="WC174" s="40"/>
      <c r="WD174" s="40"/>
      <c r="WE174" s="40"/>
      <c r="WF174" s="40"/>
      <c r="WG174" s="40"/>
      <c r="WH174" s="40"/>
      <c r="WI174" s="40"/>
      <c r="WJ174" s="40"/>
      <c r="WK174" s="40"/>
      <c r="WL174" s="40"/>
      <c r="WM174" s="40"/>
      <c r="WN174" s="40"/>
      <c r="WO174" s="40"/>
      <c r="WP174" s="40"/>
      <c r="WQ174" s="40"/>
      <c r="WR174" s="40"/>
      <c r="WS174" s="40"/>
      <c r="WT174" s="40"/>
      <c r="WU174" s="40"/>
      <c r="WV174" s="40"/>
      <c r="WW174" s="40"/>
      <c r="WX174" s="40"/>
      <c r="WY174" s="40"/>
      <c r="WZ174" s="40"/>
      <c r="XA174" s="40"/>
      <c r="XB174" s="40"/>
      <c r="XC174" s="40"/>
      <c r="XD174" s="40"/>
      <c r="XE174" s="40"/>
      <c r="XF174" s="40"/>
      <c r="XG174" s="40"/>
      <c r="XH174" s="40"/>
      <c r="XI174" s="40"/>
      <c r="XJ174" s="40"/>
      <c r="XK174" s="40"/>
      <c r="XL174" s="40"/>
      <c r="XM174" s="40"/>
      <c r="XN174" s="40"/>
      <c r="XO174" s="40"/>
      <c r="XP174" s="40"/>
      <c r="XQ174" s="40"/>
      <c r="XR174" s="40"/>
      <c r="XS174" s="40"/>
      <c r="XT174" s="40"/>
      <c r="XU174" s="40"/>
      <c r="XV174" s="40"/>
      <c r="XW174" s="40"/>
      <c r="XX174" s="40"/>
      <c r="XY174" s="40"/>
      <c r="XZ174" s="40"/>
      <c r="YA174" s="40"/>
      <c r="YB174" s="40"/>
      <c r="YC174" s="40"/>
      <c r="YD174" s="40"/>
      <c r="YE174" s="40"/>
      <c r="YF174" s="40"/>
      <c r="YG174" s="40"/>
      <c r="YH174" s="40"/>
      <c r="YI174" s="40"/>
      <c r="YJ174" s="40"/>
      <c r="YK174" s="40"/>
      <c r="YL174" s="40"/>
      <c r="YM174" s="40"/>
      <c r="YN174" s="40"/>
      <c r="YO174" s="40"/>
      <c r="YP174" s="40"/>
      <c r="YQ174" s="40"/>
      <c r="YR174" s="40"/>
      <c r="YS174" s="40"/>
      <c r="YT174" s="40"/>
      <c r="YU174" s="40"/>
      <c r="YV174" s="40"/>
      <c r="YW174" s="40"/>
      <c r="YX174" s="40"/>
      <c r="YY174" s="40"/>
      <c r="YZ174" s="40"/>
      <c r="ZA174" s="40"/>
      <c r="ZB174" s="40"/>
      <c r="ZC174" s="40"/>
      <c r="ZD174" s="40"/>
      <c r="ZE174" s="40"/>
      <c r="ZF174" s="40"/>
      <c r="ZG174" s="40"/>
      <c r="ZH174" s="40"/>
      <c r="ZI174" s="40"/>
      <c r="ZJ174" s="40"/>
      <c r="ZK174" s="40"/>
      <c r="ZL174" s="40"/>
      <c r="ZM174" s="40"/>
      <c r="ZN174" s="40"/>
      <c r="ZO174" s="40"/>
      <c r="ZP174" s="40"/>
      <c r="ZQ174" s="40"/>
      <c r="ZR174" s="40"/>
      <c r="ZS174" s="40"/>
      <c r="ZT174" s="40"/>
      <c r="ZU174" s="40"/>
      <c r="ZV174" s="40"/>
      <c r="ZW174" s="40"/>
      <c r="ZX174" s="40"/>
      <c r="ZY174" s="40"/>
      <c r="ZZ174" s="40"/>
      <c r="AAA174" s="40"/>
      <c r="AAB174" s="40"/>
      <c r="AAC174" s="40"/>
      <c r="AAD174" s="40"/>
      <c r="AAE174" s="40"/>
      <c r="AAF174" s="40"/>
      <c r="AAG174" s="40"/>
      <c r="AAH174" s="40"/>
      <c r="AAI174" s="40"/>
      <c r="AAJ174" s="40"/>
      <c r="AAK174" s="40"/>
      <c r="AAL174" s="40"/>
      <c r="AAM174" s="40"/>
      <c r="AAN174" s="40"/>
      <c r="AAO174" s="40"/>
      <c r="AAP174" s="40"/>
      <c r="AAQ174" s="40"/>
      <c r="AAR174" s="40"/>
      <c r="AAS174" s="40"/>
      <c r="AAT174" s="40"/>
      <c r="AAU174" s="40"/>
      <c r="AAV174" s="40"/>
      <c r="AAW174" s="40"/>
      <c r="AAX174" s="40"/>
      <c r="AAY174" s="40"/>
      <c r="AAZ174" s="40"/>
      <c r="ABA174" s="40"/>
      <c r="ABB174" s="40"/>
      <c r="ABC174" s="40"/>
      <c r="ABD174" s="40"/>
      <c r="ABE174" s="40"/>
      <c r="ABF174" s="40"/>
      <c r="ABG174" s="40"/>
      <c r="ABH174" s="40"/>
      <c r="ABI174" s="40"/>
      <c r="ABJ174" s="40"/>
      <c r="ABK174" s="40"/>
      <c r="ABL174" s="40"/>
      <c r="ABM174" s="40"/>
      <c r="ABN174" s="40"/>
      <c r="ABO174" s="40"/>
      <c r="ABP174" s="40"/>
      <c r="ABQ174" s="40"/>
      <c r="ABR174" s="40"/>
      <c r="ABS174" s="40"/>
      <c r="ABT174" s="40"/>
      <c r="ABU174" s="40"/>
      <c r="ABV174" s="40"/>
      <c r="ABW174" s="40"/>
      <c r="ABX174" s="40"/>
      <c r="ABY174" s="40"/>
      <c r="ABZ174" s="40"/>
      <c r="ACA174" s="40"/>
      <c r="ACB174" s="40"/>
      <c r="ACC174" s="40"/>
      <c r="ACD174" s="40"/>
      <c r="ACE174" s="40"/>
      <c r="ACF174" s="40"/>
      <c r="ACG174" s="40"/>
      <c r="ACH174" s="40"/>
      <c r="ACI174" s="40"/>
      <c r="ACJ174" s="40"/>
      <c r="ACK174" s="40"/>
      <c r="ACL174" s="40"/>
      <c r="ACM174" s="40"/>
      <c r="ACN174" s="40"/>
      <c r="ACO174" s="40"/>
      <c r="ACP174" s="40"/>
      <c r="ACQ174" s="40"/>
      <c r="ACR174" s="40"/>
      <c r="ACS174" s="40"/>
      <c r="ACT174" s="40"/>
      <c r="ACU174" s="40"/>
      <c r="ACV174" s="40"/>
      <c r="ACW174" s="40"/>
      <c r="ACX174" s="40"/>
      <c r="ACY174" s="40"/>
      <c r="ACZ174" s="40"/>
      <c r="ADA174" s="40"/>
      <c r="ADB174" s="40"/>
      <c r="ADC174" s="40"/>
      <c r="ADD174" s="40"/>
      <c r="ADE174" s="40"/>
      <c r="ADF174" s="40"/>
      <c r="ADG174" s="40"/>
      <c r="ADH174" s="40"/>
      <c r="ADI174" s="40"/>
      <c r="ADJ174" s="40"/>
      <c r="ADK174" s="40"/>
      <c r="ADL174" s="40"/>
      <c r="ADM174" s="40"/>
      <c r="ADN174" s="40"/>
      <c r="ADO174" s="40"/>
      <c r="ADP174" s="40"/>
      <c r="ADQ174" s="40"/>
      <c r="ADR174" s="40"/>
      <c r="ADS174" s="40"/>
      <c r="ADT174" s="40"/>
      <c r="ADU174" s="40"/>
      <c r="ADV174" s="40"/>
      <c r="ADW174" s="40"/>
      <c r="ADX174" s="40"/>
      <c r="ADY174" s="40"/>
      <c r="ADZ174" s="40"/>
      <c r="AEA174" s="40"/>
      <c r="AEB174" s="40"/>
      <c r="AEC174" s="40"/>
      <c r="AED174" s="40"/>
      <c r="AEE174" s="40"/>
      <c r="AEF174" s="40"/>
      <c r="AEG174" s="40"/>
      <c r="AEH174" s="40"/>
      <c r="AEI174" s="40"/>
      <c r="AEJ174" s="40"/>
      <c r="AEK174" s="40"/>
      <c r="AEL174" s="40"/>
      <c r="AEM174" s="40"/>
      <c r="AEN174" s="40"/>
      <c r="AEO174" s="40"/>
      <c r="AEP174" s="40"/>
      <c r="AEQ174" s="40"/>
      <c r="AER174" s="40"/>
      <c r="AES174" s="40"/>
      <c r="AET174" s="40"/>
      <c r="AEU174" s="40"/>
      <c r="AEV174" s="40"/>
      <c r="AEW174" s="40"/>
      <c r="AEX174" s="40"/>
      <c r="AEY174" s="40"/>
      <c r="AEZ174" s="40"/>
      <c r="AFA174" s="40"/>
      <c r="AFB174" s="40"/>
      <c r="AFC174" s="40"/>
      <c r="AFD174" s="40"/>
      <c r="AFE174" s="40"/>
      <c r="AFF174" s="40"/>
      <c r="AFG174" s="40"/>
      <c r="AFH174" s="40"/>
      <c r="AFI174" s="40"/>
      <c r="AFJ174" s="40"/>
      <c r="AFK174" s="40"/>
      <c r="AFL174" s="40"/>
      <c r="AFM174" s="40"/>
      <c r="AFN174" s="40"/>
      <c r="AFO174" s="40"/>
      <c r="AFP174" s="40"/>
      <c r="AFQ174" s="40"/>
      <c r="AFR174" s="40"/>
      <c r="AFS174" s="40"/>
      <c r="AFT174" s="40"/>
      <c r="AFU174" s="40"/>
      <c r="AFV174" s="40"/>
      <c r="AFW174" s="40"/>
      <c r="AFX174" s="40"/>
      <c r="AFY174" s="40"/>
      <c r="AFZ174" s="40"/>
      <c r="AGA174" s="40"/>
      <c r="AGB174" s="40"/>
      <c r="AGC174" s="40"/>
      <c r="AGD174" s="40"/>
      <c r="AGE174" s="40"/>
      <c r="AGF174" s="40"/>
      <c r="AGG174" s="40"/>
      <c r="AGH174" s="40"/>
      <c r="AGI174" s="40"/>
      <c r="AGJ174" s="40"/>
      <c r="AGK174" s="40"/>
      <c r="AGL174" s="40"/>
      <c r="AGM174" s="40"/>
      <c r="AGN174" s="40"/>
      <c r="AGO174" s="40"/>
      <c r="AGP174" s="40"/>
      <c r="AGQ174" s="40"/>
      <c r="AGR174" s="40"/>
      <c r="AGS174" s="40"/>
      <c r="AGT174" s="40"/>
      <c r="AGU174" s="40"/>
      <c r="AGV174" s="40"/>
      <c r="AGW174" s="40"/>
      <c r="AGX174" s="40"/>
      <c r="AGY174" s="40"/>
      <c r="AGZ174" s="40"/>
      <c r="AHA174" s="40"/>
      <c r="AHB174" s="40"/>
      <c r="AHC174" s="40"/>
      <c r="AHD174" s="40"/>
      <c r="AHE174" s="40"/>
      <c r="AHF174" s="40"/>
      <c r="AHG174" s="40"/>
      <c r="AHH174" s="40"/>
      <c r="AHI174" s="40"/>
      <c r="AHJ174" s="40"/>
      <c r="AHK174" s="40"/>
      <c r="AHL174" s="40"/>
      <c r="AHM174" s="40"/>
      <c r="AHN174" s="40"/>
      <c r="AHO174" s="40"/>
      <c r="AHP174" s="40"/>
      <c r="AHQ174" s="40"/>
      <c r="AHR174" s="40"/>
      <c r="AHS174" s="40"/>
      <c r="AHT174" s="40"/>
      <c r="AHU174" s="40"/>
      <c r="AHV174" s="40"/>
      <c r="AHW174" s="40"/>
      <c r="AHX174" s="40"/>
      <c r="AHY174" s="40"/>
      <c r="AHZ174" s="40"/>
      <c r="AIA174" s="40"/>
      <c r="AIB174" s="40"/>
      <c r="AIC174" s="40"/>
      <c r="AID174" s="40"/>
      <c r="AIE174" s="40"/>
      <c r="AIF174" s="40"/>
      <c r="AIG174" s="40"/>
      <c r="AIH174" s="40"/>
      <c r="AII174" s="40"/>
      <c r="AIJ174" s="40"/>
      <c r="AIK174" s="40"/>
      <c r="AIL174" s="40"/>
      <c r="AIM174" s="40"/>
      <c r="AIN174" s="40"/>
      <c r="AIO174" s="40"/>
      <c r="AIP174" s="40"/>
      <c r="AIQ174" s="40"/>
      <c r="AIR174" s="40"/>
      <c r="AIS174" s="40"/>
      <c r="AIT174" s="40"/>
      <c r="AIU174" s="40"/>
      <c r="AIV174" s="40"/>
      <c r="AIW174" s="40"/>
      <c r="AIX174" s="40"/>
      <c r="AIY174" s="40"/>
      <c r="AIZ174" s="40"/>
      <c r="AJA174" s="40"/>
      <c r="AJB174" s="40"/>
      <c r="AJC174" s="40"/>
      <c r="AJD174" s="40"/>
      <c r="AJE174" s="40"/>
      <c r="AJF174" s="40"/>
      <c r="AJG174" s="40"/>
      <c r="AJH174" s="40"/>
      <c r="AJI174" s="40"/>
      <c r="AJJ174" s="40"/>
      <c r="AJK174" s="40"/>
      <c r="AJL174" s="40"/>
      <c r="AJM174" s="40"/>
      <c r="AJN174" s="40"/>
      <c r="AJO174" s="40"/>
      <c r="AJP174" s="40"/>
      <c r="AJQ174" s="40"/>
      <c r="AJR174" s="40"/>
      <c r="AJS174" s="40"/>
      <c r="AJT174" s="40"/>
      <c r="AJU174" s="40"/>
      <c r="AJV174" s="40"/>
      <c r="AJW174" s="40"/>
      <c r="AJX174" s="40"/>
      <c r="AJY174" s="40"/>
      <c r="AJZ174" s="40"/>
      <c r="AKA174" s="40"/>
      <c r="AKB174" s="40"/>
      <c r="AKC174" s="40"/>
      <c r="AKD174" s="40"/>
      <c r="AKE174" s="40"/>
      <c r="AKF174" s="40"/>
      <c r="AKG174" s="40"/>
      <c r="AKH174" s="40"/>
      <c r="AKI174" s="40"/>
      <c r="AKJ174" s="40"/>
      <c r="AKK174" s="40"/>
      <c r="AKL174" s="40"/>
      <c r="AKM174" s="40"/>
      <c r="AKN174" s="40"/>
      <c r="AKO174" s="40"/>
      <c r="AKP174" s="40"/>
      <c r="AKQ174" s="40"/>
      <c r="AKR174" s="40"/>
      <c r="AKS174" s="40"/>
      <c r="AKT174" s="40"/>
      <c r="AKU174" s="40"/>
      <c r="AKV174" s="40"/>
      <c r="AKW174" s="40"/>
      <c r="AKX174" s="40"/>
      <c r="AKY174" s="40"/>
      <c r="AKZ174" s="40"/>
      <c r="ALA174" s="40"/>
      <c r="ALB174" s="40"/>
      <c r="ALC174" s="40"/>
      <c r="ALD174" s="40"/>
      <c r="ALE174" s="40"/>
      <c r="ALF174" s="40"/>
      <c r="ALG174" s="40"/>
      <c r="ALH174" s="40"/>
      <c r="ALI174" s="40"/>
      <c r="ALJ174" s="40"/>
      <c r="ALK174" s="40"/>
      <c r="ALL174" s="40"/>
      <c r="ALM174" s="40"/>
      <c r="ALN174" s="40"/>
      <c r="ALO174" s="40"/>
      <c r="ALP174" s="40"/>
      <c r="ALQ174" s="40"/>
      <c r="ALR174" s="40"/>
      <c r="ALS174" s="40"/>
      <c r="ALT174" s="40"/>
      <c r="ALU174" s="40"/>
    </row>
    <row r="175" spans="1:1009" s="41" customFormat="1" ht="18.75" x14ac:dyDescent="0.3">
      <c r="A175" s="10" t="s">
        <v>195</v>
      </c>
      <c r="B175" s="11" t="s">
        <v>124</v>
      </c>
      <c r="C175" s="12">
        <v>5</v>
      </c>
      <c r="D175" s="13">
        <v>6.25</v>
      </c>
      <c r="E175" s="14">
        <v>1.96</v>
      </c>
      <c r="F175" s="46" t="s">
        <v>24</v>
      </c>
      <c r="G175" s="15">
        <v>1.5</v>
      </c>
      <c r="H175" s="16">
        <f>IF(OR(F175="",G175=""),"",IF(F175="1st",G175*D175-G175,-G175))</f>
        <v>7.875</v>
      </c>
      <c r="I175" s="19">
        <f t="shared" si="23"/>
        <v>-25.282500000000013</v>
      </c>
      <c r="J175" s="42">
        <f>SUM(H175:H177)</f>
        <v>11.754999999999999</v>
      </c>
      <c r="K175" s="50">
        <f t="shared" si="26"/>
        <v>-21.402500000000014</v>
      </c>
      <c r="L175" s="60">
        <f t="shared" si="22"/>
        <v>-28.302500000000013</v>
      </c>
      <c r="M175" s="60"/>
      <c r="N175" s="121">
        <f t="shared" si="24"/>
        <v>6.25</v>
      </c>
      <c r="O175" s="9">
        <f t="shared" si="25"/>
        <v>-1</v>
      </c>
      <c r="P175" s="9">
        <f t="shared" si="27"/>
        <v>5.25</v>
      </c>
      <c r="Q175" s="122">
        <f t="shared" si="28"/>
        <v>5.25</v>
      </c>
      <c r="R175" s="8"/>
      <c r="S175" s="9"/>
      <c r="T175" s="9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  <c r="MN175" s="40"/>
      <c r="MO175" s="40"/>
      <c r="MP175" s="40"/>
      <c r="MQ175" s="40"/>
      <c r="MR175" s="40"/>
      <c r="MS175" s="40"/>
      <c r="MT175" s="40"/>
      <c r="MU175" s="40"/>
      <c r="MV175" s="40"/>
      <c r="MW175" s="40"/>
      <c r="MX175" s="40"/>
      <c r="MY175" s="40"/>
      <c r="MZ175" s="40"/>
      <c r="NA175" s="40"/>
      <c r="NB175" s="40"/>
      <c r="NC175" s="40"/>
      <c r="ND175" s="40"/>
      <c r="NE175" s="40"/>
      <c r="NF175" s="40"/>
      <c r="NG175" s="40"/>
      <c r="NH175" s="40"/>
      <c r="NI175" s="40"/>
      <c r="NJ175" s="40"/>
      <c r="NK175" s="40"/>
      <c r="NL175" s="40"/>
      <c r="NM175" s="40"/>
      <c r="NN175" s="40"/>
      <c r="NO175" s="40"/>
      <c r="NP175" s="40"/>
      <c r="NQ175" s="40"/>
      <c r="NR175" s="40"/>
      <c r="NS175" s="40"/>
      <c r="NT175" s="40"/>
      <c r="NU175" s="40"/>
      <c r="NV175" s="40"/>
      <c r="NW175" s="40"/>
      <c r="NX175" s="40"/>
      <c r="NY175" s="40"/>
      <c r="NZ175" s="40"/>
      <c r="OA175" s="40"/>
      <c r="OB175" s="40"/>
      <c r="OC175" s="40"/>
      <c r="OD175" s="40"/>
      <c r="OE175" s="40"/>
      <c r="OF175" s="40"/>
      <c r="OG175" s="40"/>
      <c r="OH175" s="40"/>
      <c r="OI175" s="40"/>
      <c r="OJ175" s="40"/>
      <c r="OK175" s="40"/>
      <c r="OL175" s="40"/>
      <c r="OM175" s="40"/>
      <c r="ON175" s="40"/>
      <c r="OO175" s="40"/>
      <c r="OP175" s="40"/>
      <c r="OQ175" s="40"/>
      <c r="OR175" s="40"/>
      <c r="OS175" s="40"/>
      <c r="OT175" s="40"/>
      <c r="OU175" s="40"/>
      <c r="OV175" s="40"/>
      <c r="OW175" s="40"/>
      <c r="OX175" s="40"/>
      <c r="OY175" s="40"/>
      <c r="OZ175" s="40"/>
      <c r="PA175" s="40"/>
      <c r="PB175" s="40"/>
      <c r="PC175" s="40"/>
      <c r="PD175" s="40"/>
      <c r="PE175" s="40"/>
      <c r="PF175" s="40"/>
      <c r="PG175" s="40"/>
      <c r="PH175" s="40"/>
      <c r="PI175" s="40"/>
      <c r="PJ175" s="40"/>
      <c r="PK175" s="40"/>
      <c r="PL175" s="40"/>
      <c r="PM175" s="40"/>
      <c r="PN175" s="40"/>
      <c r="PO175" s="40"/>
      <c r="PP175" s="40"/>
      <c r="PQ175" s="40"/>
      <c r="PR175" s="40"/>
      <c r="PS175" s="40"/>
      <c r="PT175" s="40"/>
      <c r="PU175" s="40"/>
      <c r="PV175" s="40"/>
      <c r="PW175" s="40"/>
      <c r="PX175" s="40"/>
      <c r="PY175" s="40"/>
      <c r="PZ175" s="40"/>
      <c r="QA175" s="40"/>
      <c r="QB175" s="40"/>
      <c r="QC175" s="40"/>
      <c r="QD175" s="40"/>
      <c r="QE175" s="40"/>
      <c r="QF175" s="40"/>
      <c r="QG175" s="40"/>
      <c r="QH175" s="40"/>
      <c r="QI175" s="40"/>
      <c r="QJ175" s="40"/>
      <c r="QK175" s="40"/>
      <c r="QL175" s="40"/>
      <c r="QM175" s="40"/>
      <c r="QN175" s="40"/>
      <c r="QO175" s="40"/>
      <c r="QP175" s="40"/>
      <c r="QQ175" s="40"/>
      <c r="QR175" s="40"/>
      <c r="QS175" s="40"/>
      <c r="QT175" s="40"/>
      <c r="QU175" s="40"/>
      <c r="QV175" s="40"/>
      <c r="QW175" s="40"/>
      <c r="QX175" s="40"/>
      <c r="QY175" s="40"/>
      <c r="QZ175" s="40"/>
      <c r="RA175" s="40"/>
      <c r="RB175" s="40"/>
      <c r="RC175" s="40"/>
      <c r="RD175" s="40"/>
      <c r="RE175" s="40"/>
      <c r="RF175" s="40"/>
      <c r="RG175" s="40"/>
      <c r="RH175" s="40"/>
      <c r="RI175" s="40"/>
      <c r="RJ175" s="40"/>
      <c r="RK175" s="40"/>
      <c r="RL175" s="40"/>
      <c r="RM175" s="40"/>
      <c r="RN175" s="40"/>
      <c r="RO175" s="40"/>
      <c r="RP175" s="40"/>
      <c r="RQ175" s="40"/>
      <c r="RR175" s="40"/>
      <c r="RS175" s="40"/>
      <c r="RT175" s="40"/>
      <c r="RU175" s="40"/>
      <c r="RV175" s="40"/>
      <c r="RW175" s="40"/>
      <c r="RX175" s="40"/>
      <c r="RY175" s="40"/>
      <c r="RZ175" s="40"/>
      <c r="SA175" s="40"/>
      <c r="SB175" s="40"/>
      <c r="SC175" s="40"/>
      <c r="SD175" s="40"/>
      <c r="SE175" s="40"/>
      <c r="SF175" s="40"/>
      <c r="SG175" s="40"/>
      <c r="SH175" s="40"/>
      <c r="SI175" s="40"/>
      <c r="SJ175" s="40"/>
      <c r="SK175" s="40"/>
      <c r="SL175" s="40"/>
      <c r="SM175" s="40"/>
      <c r="SN175" s="40"/>
      <c r="SO175" s="40"/>
      <c r="SP175" s="40"/>
      <c r="SQ175" s="40"/>
      <c r="SR175" s="40"/>
      <c r="SS175" s="40"/>
      <c r="ST175" s="40"/>
      <c r="SU175" s="40"/>
      <c r="SV175" s="40"/>
      <c r="SW175" s="40"/>
      <c r="SX175" s="40"/>
      <c r="SY175" s="40"/>
      <c r="SZ175" s="40"/>
      <c r="TA175" s="40"/>
      <c r="TB175" s="40"/>
      <c r="TC175" s="40"/>
      <c r="TD175" s="40"/>
      <c r="TE175" s="40"/>
      <c r="TF175" s="40"/>
      <c r="TG175" s="40"/>
      <c r="TH175" s="40"/>
      <c r="TI175" s="40"/>
      <c r="TJ175" s="40"/>
      <c r="TK175" s="40"/>
      <c r="TL175" s="40"/>
      <c r="TM175" s="40"/>
      <c r="TN175" s="40"/>
      <c r="TO175" s="40"/>
      <c r="TP175" s="40"/>
      <c r="TQ175" s="40"/>
      <c r="TR175" s="40"/>
      <c r="TS175" s="40"/>
      <c r="TT175" s="40"/>
      <c r="TU175" s="40"/>
      <c r="TV175" s="40"/>
      <c r="TW175" s="40"/>
      <c r="TX175" s="40"/>
      <c r="TY175" s="40"/>
      <c r="TZ175" s="40"/>
      <c r="UA175" s="40"/>
      <c r="UB175" s="40"/>
      <c r="UC175" s="40"/>
      <c r="UD175" s="40"/>
      <c r="UE175" s="40"/>
      <c r="UF175" s="40"/>
      <c r="UG175" s="40"/>
      <c r="UH175" s="40"/>
      <c r="UI175" s="40"/>
      <c r="UJ175" s="40"/>
      <c r="UK175" s="40"/>
      <c r="UL175" s="40"/>
      <c r="UM175" s="40"/>
      <c r="UN175" s="40"/>
      <c r="UO175" s="40"/>
      <c r="UP175" s="40"/>
      <c r="UQ175" s="40"/>
      <c r="UR175" s="40"/>
      <c r="US175" s="40"/>
      <c r="UT175" s="40"/>
      <c r="UU175" s="40"/>
      <c r="UV175" s="40"/>
      <c r="UW175" s="40"/>
      <c r="UX175" s="40"/>
      <c r="UY175" s="40"/>
      <c r="UZ175" s="40"/>
      <c r="VA175" s="40"/>
      <c r="VB175" s="40"/>
      <c r="VC175" s="40"/>
      <c r="VD175" s="40"/>
      <c r="VE175" s="40"/>
      <c r="VF175" s="40"/>
      <c r="VG175" s="40"/>
      <c r="VH175" s="40"/>
      <c r="VI175" s="40"/>
      <c r="VJ175" s="40"/>
      <c r="VK175" s="40"/>
      <c r="VL175" s="40"/>
      <c r="VM175" s="40"/>
      <c r="VN175" s="40"/>
      <c r="VO175" s="40"/>
      <c r="VP175" s="40"/>
      <c r="VQ175" s="40"/>
      <c r="VR175" s="40"/>
      <c r="VS175" s="40"/>
      <c r="VT175" s="40"/>
      <c r="VU175" s="40"/>
      <c r="VV175" s="40"/>
      <c r="VW175" s="40"/>
      <c r="VX175" s="40"/>
      <c r="VY175" s="40"/>
      <c r="VZ175" s="40"/>
      <c r="WA175" s="40"/>
      <c r="WB175" s="40"/>
      <c r="WC175" s="40"/>
      <c r="WD175" s="40"/>
      <c r="WE175" s="40"/>
      <c r="WF175" s="40"/>
      <c r="WG175" s="40"/>
      <c r="WH175" s="40"/>
      <c r="WI175" s="40"/>
      <c r="WJ175" s="40"/>
      <c r="WK175" s="40"/>
      <c r="WL175" s="40"/>
      <c r="WM175" s="40"/>
      <c r="WN175" s="40"/>
      <c r="WO175" s="40"/>
      <c r="WP175" s="40"/>
      <c r="WQ175" s="40"/>
      <c r="WR175" s="40"/>
      <c r="WS175" s="40"/>
      <c r="WT175" s="40"/>
      <c r="WU175" s="40"/>
      <c r="WV175" s="40"/>
      <c r="WW175" s="40"/>
      <c r="WX175" s="40"/>
      <c r="WY175" s="40"/>
      <c r="WZ175" s="40"/>
      <c r="XA175" s="40"/>
      <c r="XB175" s="40"/>
      <c r="XC175" s="40"/>
      <c r="XD175" s="40"/>
      <c r="XE175" s="40"/>
      <c r="XF175" s="40"/>
      <c r="XG175" s="40"/>
      <c r="XH175" s="40"/>
      <c r="XI175" s="40"/>
      <c r="XJ175" s="40"/>
      <c r="XK175" s="40"/>
      <c r="XL175" s="40"/>
      <c r="XM175" s="40"/>
      <c r="XN175" s="40"/>
      <c r="XO175" s="40"/>
      <c r="XP175" s="40"/>
      <c r="XQ175" s="40"/>
      <c r="XR175" s="40"/>
      <c r="XS175" s="40"/>
      <c r="XT175" s="40"/>
      <c r="XU175" s="40"/>
      <c r="XV175" s="40"/>
      <c r="XW175" s="40"/>
      <c r="XX175" s="40"/>
      <c r="XY175" s="40"/>
      <c r="XZ175" s="40"/>
      <c r="YA175" s="40"/>
      <c r="YB175" s="40"/>
      <c r="YC175" s="40"/>
      <c r="YD175" s="40"/>
      <c r="YE175" s="40"/>
      <c r="YF175" s="40"/>
      <c r="YG175" s="40"/>
      <c r="YH175" s="40"/>
      <c r="YI175" s="40"/>
      <c r="YJ175" s="40"/>
      <c r="YK175" s="40"/>
      <c r="YL175" s="40"/>
      <c r="YM175" s="40"/>
      <c r="YN175" s="40"/>
      <c r="YO175" s="40"/>
      <c r="YP175" s="40"/>
      <c r="YQ175" s="40"/>
      <c r="YR175" s="40"/>
      <c r="YS175" s="40"/>
      <c r="YT175" s="40"/>
      <c r="YU175" s="40"/>
      <c r="YV175" s="40"/>
      <c r="YW175" s="40"/>
      <c r="YX175" s="40"/>
      <c r="YY175" s="40"/>
      <c r="YZ175" s="40"/>
      <c r="ZA175" s="40"/>
      <c r="ZB175" s="40"/>
      <c r="ZC175" s="40"/>
      <c r="ZD175" s="40"/>
      <c r="ZE175" s="40"/>
      <c r="ZF175" s="40"/>
      <c r="ZG175" s="40"/>
      <c r="ZH175" s="40"/>
      <c r="ZI175" s="40"/>
      <c r="ZJ175" s="40"/>
      <c r="ZK175" s="40"/>
      <c r="ZL175" s="40"/>
      <c r="ZM175" s="40"/>
      <c r="ZN175" s="40"/>
      <c r="ZO175" s="40"/>
      <c r="ZP175" s="40"/>
      <c r="ZQ175" s="40"/>
      <c r="ZR175" s="40"/>
      <c r="ZS175" s="40"/>
      <c r="ZT175" s="40"/>
      <c r="ZU175" s="40"/>
      <c r="ZV175" s="40"/>
      <c r="ZW175" s="40"/>
      <c r="ZX175" s="40"/>
      <c r="ZY175" s="40"/>
      <c r="ZZ175" s="40"/>
      <c r="AAA175" s="40"/>
      <c r="AAB175" s="40"/>
      <c r="AAC175" s="40"/>
      <c r="AAD175" s="40"/>
      <c r="AAE175" s="40"/>
      <c r="AAF175" s="40"/>
      <c r="AAG175" s="40"/>
      <c r="AAH175" s="40"/>
      <c r="AAI175" s="40"/>
      <c r="AAJ175" s="40"/>
      <c r="AAK175" s="40"/>
      <c r="AAL175" s="40"/>
      <c r="AAM175" s="40"/>
      <c r="AAN175" s="40"/>
      <c r="AAO175" s="40"/>
      <c r="AAP175" s="40"/>
      <c r="AAQ175" s="40"/>
      <c r="AAR175" s="40"/>
      <c r="AAS175" s="40"/>
      <c r="AAT175" s="40"/>
      <c r="AAU175" s="40"/>
      <c r="AAV175" s="40"/>
      <c r="AAW175" s="40"/>
      <c r="AAX175" s="40"/>
      <c r="AAY175" s="40"/>
      <c r="AAZ175" s="40"/>
      <c r="ABA175" s="40"/>
      <c r="ABB175" s="40"/>
      <c r="ABC175" s="40"/>
      <c r="ABD175" s="40"/>
      <c r="ABE175" s="40"/>
      <c r="ABF175" s="40"/>
      <c r="ABG175" s="40"/>
      <c r="ABH175" s="40"/>
      <c r="ABI175" s="40"/>
      <c r="ABJ175" s="40"/>
      <c r="ABK175" s="40"/>
      <c r="ABL175" s="40"/>
      <c r="ABM175" s="40"/>
      <c r="ABN175" s="40"/>
      <c r="ABO175" s="40"/>
      <c r="ABP175" s="40"/>
      <c r="ABQ175" s="40"/>
      <c r="ABR175" s="40"/>
      <c r="ABS175" s="40"/>
      <c r="ABT175" s="40"/>
      <c r="ABU175" s="40"/>
      <c r="ABV175" s="40"/>
      <c r="ABW175" s="40"/>
      <c r="ABX175" s="40"/>
      <c r="ABY175" s="40"/>
      <c r="ABZ175" s="40"/>
      <c r="ACA175" s="40"/>
      <c r="ACB175" s="40"/>
      <c r="ACC175" s="40"/>
      <c r="ACD175" s="40"/>
      <c r="ACE175" s="40"/>
      <c r="ACF175" s="40"/>
      <c r="ACG175" s="40"/>
      <c r="ACH175" s="40"/>
      <c r="ACI175" s="40"/>
      <c r="ACJ175" s="40"/>
      <c r="ACK175" s="40"/>
      <c r="ACL175" s="40"/>
      <c r="ACM175" s="40"/>
      <c r="ACN175" s="40"/>
      <c r="ACO175" s="40"/>
      <c r="ACP175" s="40"/>
      <c r="ACQ175" s="40"/>
      <c r="ACR175" s="40"/>
      <c r="ACS175" s="40"/>
      <c r="ACT175" s="40"/>
      <c r="ACU175" s="40"/>
      <c r="ACV175" s="40"/>
      <c r="ACW175" s="40"/>
      <c r="ACX175" s="40"/>
      <c r="ACY175" s="40"/>
      <c r="ACZ175" s="40"/>
      <c r="ADA175" s="40"/>
      <c r="ADB175" s="40"/>
      <c r="ADC175" s="40"/>
      <c r="ADD175" s="40"/>
      <c r="ADE175" s="40"/>
      <c r="ADF175" s="40"/>
      <c r="ADG175" s="40"/>
      <c r="ADH175" s="40"/>
      <c r="ADI175" s="40"/>
      <c r="ADJ175" s="40"/>
      <c r="ADK175" s="40"/>
      <c r="ADL175" s="40"/>
      <c r="ADM175" s="40"/>
      <c r="ADN175" s="40"/>
      <c r="ADO175" s="40"/>
      <c r="ADP175" s="40"/>
      <c r="ADQ175" s="40"/>
      <c r="ADR175" s="40"/>
      <c r="ADS175" s="40"/>
      <c r="ADT175" s="40"/>
      <c r="ADU175" s="40"/>
      <c r="ADV175" s="40"/>
      <c r="ADW175" s="40"/>
      <c r="ADX175" s="40"/>
      <c r="ADY175" s="40"/>
      <c r="ADZ175" s="40"/>
      <c r="AEA175" s="40"/>
      <c r="AEB175" s="40"/>
      <c r="AEC175" s="40"/>
      <c r="AED175" s="40"/>
      <c r="AEE175" s="40"/>
      <c r="AEF175" s="40"/>
      <c r="AEG175" s="40"/>
      <c r="AEH175" s="40"/>
      <c r="AEI175" s="40"/>
      <c r="AEJ175" s="40"/>
      <c r="AEK175" s="40"/>
      <c r="AEL175" s="40"/>
      <c r="AEM175" s="40"/>
      <c r="AEN175" s="40"/>
      <c r="AEO175" s="40"/>
      <c r="AEP175" s="40"/>
      <c r="AEQ175" s="40"/>
      <c r="AER175" s="40"/>
      <c r="AES175" s="40"/>
      <c r="AET175" s="40"/>
      <c r="AEU175" s="40"/>
      <c r="AEV175" s="40"/>
      <c r="AEW175" s="40"/>
      <c r="AEX175" s="40"/>
      <c r="AEY175" s="40"/>
      <c r="AEZ175" s="40"/>
      <c r="AFA175" s="40"/>
      <c r="AFB175" s="40"/>
      <c r="AFC175" s="40"/>
      <c r="AFD175" s="40"/>
      <c r="AFE175" s="40"/>
      <c r="AFF175" s="40"/>
      <c r="AFG175" s="40"/>
      <c r="AFH175" s="40"/>
      <c r="AFI175" s="40"/>
      <c r="AFJ175" s="40"/>
      <c r="AFK175" s="40"/>
      <c r="AFL175" s="40"/>
      <c r="AFM175" s="40"/>
      <c r="AFN175" s="40"/>
      <c r="AFO175" s="40"/>
      <c r="AFP175" s="40"/>
      <c r="AFQ175" s="40"/>
      <c r="AFR175" s="40"/>
      <c r="AFS175" s="40"/>
      <c r="AFT175" s="40"/>
      <c r="AFU175" s="40"/>
      <c r="AFV175" s="40"/>
      <c r="AFW175" s="40"/>
      <c r="AFX175" s="40"/>
      <c r="AFY175" s="40"/>
      <c r="AFZ175" s="40"/>
      <c r="AGA175" s="40"/>
      <c r="AGB175" s="40"/>
      <c r="AGC175" s="40"/>
      <c r="AGD175" s="40"/>
      <c r="AGE175" s="40"/>
      <c r="AGF175" s="40"/>
      <c r="AGG175" s="40"/>
      <c r="AGH175" s="40"/>
      <c r="AGI175" s="40"/>
      <c r="AGJ175" s="40"/>
      <c r="AGK175" s="40"/>
      <c r="AGL175" s="40"/>
      <c r="AGM175" s="40"/>
      <c r="AGN175" s="40"/>
      <c r="AGO175" s="40"/>
      <c r="AGP175" s="40"/>
      <c r="AGQ175" s="40"/>
      <c r="AGR175" s="40"/>
      <c r="AGS175" s="40"/>
      <c r="AGT175" s="40"/>
      <c r="AGU175" s="40"/>
      <c r="AGV175" s="40"/>
      <c r="AGW175" s="40"/>
      <c r="AGX175" s="40"/>
      <c r="AGY175" s="40"/>
      <c r="AGZ175" s="40"/>
      <c r="AHA175" s="40"/>
      <c r="AHB175" s="40"/>
      <c r="AHC175" s="40"/>
      <c r="AHD175" s="40"/>
      <c r="AHE175" s="40"/>
      <c r="AHF175" s="40"/>
      <c r="AHG175" s="40"/>
      <c r="AHH175" s="40"/>
      <c r="AHI175" s="40"/>
      <c r="AHJ175" s="40"/>
      <c r="AHK175" s="40"/>
      <c r="AHL175" s="40"/>
      <c r="AHM175" s="40"/>
      <c r="AHN175" s="40"/>
      <c r="AHO175" s="40"/>
      <c r="AHP175" s="40"/>
      <c r="AHQ175" s="40"/>
      <c r="AHR175" s="40"/>
      <c r="AHS175" s="40"/>
      <c r="AHT175" s="40"/>
      <c r="AHU175" s="40"/>
      <c r="AHV175" s="40"/>
      <c r="AHW175" s="40"/>
      <c r="AHX175" s="40"/>
      <c r="AHY175" s="40"/>
      <c r="AHZ175" s="40"/>
      <c r="AIA175" s="40"/>
      <c r="AIB175" s="40"/>
      <c r="AIC175" s="40"/>
      <c r="AID175" s="40"/>
      <c r="AIE175" s="40"/>
      <c r="AIF175" s="40"/>
      <c r="AIG175" s="40"/>
      <c r="AIH175" s="40"/>
      <c r="AII175" s="40"/>
      <c r="AIJ175" s="40"/>
      <c r="AIK175" s="40"/>
      <c r="AIL175" s="40"/>
      <c r="AIM175" s="40"/>
      <c r="AIN175" s="40"/>
      <c r="AIO175" s="40"/>
      <c r="AIP175" s="40"/>
      <c r="AIQ175" s="40"/>
      <c r="AIR175" s="40"/>
      <c r="AIS175" s="40"/>
      <c r="AIT175" s="40"/>
      <c r="AIU175" s="40"/>
      <c r="AIV175" s="40"/>
      <c r="AIW175" s="40"/>
      <c r="AIX175" s="40"/>
      <c r="AIY175" s="40"/>
      <c r="AIZ175" s="40"/>
      <c r="AJA175" s="40"/>
      <c r="AJB175" s="40"/>
      <c r="AJC175" s="40"/>
      <c r="AJD175" s="40"/>
      <c r="AJE175" s="40"/>
      <c r="AJF175" s="40"/>
      <c r="AJG175" s="40"/>
      <c r="AJH175" s="40"/>
      <c r="AJI175" s="40"/>
      <c r="AJJ175" s="40"/>
      <c r="AJK175" s="40"/>
      <c r="AJL175" s="40"/>
      <c r="AJM175" s="40"/>
      <c r="AJN175" s="40"/>
      <c r="AJO175" s="40"/>
      <c r="AJP175" s="40"/>
      <c r="AJQ175" s="40"/>
      <c r="AJR175" s="40"/>
      <c r="AJS175" s="40"/>
      <c r="AJT175" s="40"/>
      <c r="AJU175" s="40"/>
      <c r="AJV175" s="40"/>
      <c r="AJW175" s="40"/>
      <c r="AJX175" s="40"/>
      <c r="AJY175" s="40"/>
      <c r="AJZ175" s="40"/>
      <c r="AKA175" s="40"/>
      <c r="AKB175" s="40"/>
      <c r="AKC175" s="40"/>
      <c r="AKD175" s="40"/>
      <c r="AKE175" s="40"/>
      <c r="AKF175" s="40"/>
      <c r="AKG175" s="40"/>
      <c r="AKH175" s="40"/>
      <c r="AKI175" s="40"/>
      <c r="AKJ175" s="40"/>
      <c r="AKK175" s="40"/>
      <c r="AKL175" s="40"/>
      <c r="AKM175" s="40"/>
      <c r="AKN175" s="40"/>
      <c r="AKO175" s="40"/>
      <c r="AKP175" s="40"/>
      <c r="AKQ175" s="40"/>
      <c r="AKR175" s="40"/>
      <c r="AKS175" s="40"/>
      <c r="AKT175" s="40"/>
      <c r="AKU175" s="40"/>
      <c r="AKV175" s="40"/>
      <c r="AKW175" s="40"/>
      <c r="AKX175" s="40"/>
      <c r="AKY175" s="40"/>
      <c r="AKZ175" s="40"/>
      <c r="ALA175" s="40"/>
      <c r="ALB175" s="40"/>
      <c r="ALC175" s="40"/>
      <c r="ALD175" s="40"/>
      <c r="ALE175" s="40"/>
      <c r="ALF175" s="40"/>
      <c r="ALG175" s="40"/>
      <c r="ALH175" s="40"/>
      <c r="ALI175" s="40"/>
      <c r="ALJ175" s="40"/>
      <c r="ALK175" s="40"/>
      <c r="ALL175" s="40"/>
      <c r="ALM175" s="40"/>
      <c r="ALN175" s="40"/>
      <c r="ALO175" s="40"/>
      <c r="ALP175" s="40"/>
      <c r="ALQ175" s="40"/>
      <c r="ALR175" s="40"/>
      <c r="ALS175" s="40"/>
      <c r="ALT175" s="40"/>
      <c r="ALU175" s="40"/>
    </row>
    <row r="176" spans="1:1009" s="41" customFormat="1" ht="18.75" x14ac:dyDescent="0.3">
      <c r="A176" s="10" t="s">
        <v>196</v>
      </c>
      <c r="B176" s="11" t="s">
        <v>15</v>
      </c>
      <c r="C176" s="12">
        <v>4</v>
      </c>
      <c r="D176" s="13">
        <v>6.88</v>
      </c>
      <c r="E176" s="14">
        <v>2.37</v>
      </c>
      <c r="F176" s="46" t="s">
        <v>24</v>
      </c>
      <c r="G176" s="15">
        <v>1</v>
      </c>
      <c r="H176" s="16">
        <f>IF(OR(F176="",G176=""),"",IF(F176="1st",G176*D176-G176,-G176))</f>
        <v>5.88</v>
      </c>
      <c r="I176" s="19">
        <f t="shared" si="23"/>
        <v>-19.402500000000014</v>
      </c>
      <c r="J176" s="39"/>
      <c r="K176" s="50">
        <f t="shared" si="26"/>
        <v>-21.402500000000014</v>
      </c>
      <c r="L176" s="60">
        <f t="shared" si="22"/>
        <v>-28.302500000000013</v>
      </c>
      <c r="M176" s="60"/>
      <c r="N176" s="121">
        <f t="shared" si="24"/>
        <v>6.88</v>
      </c>
      <c r="O176" s="9">
        <f t="shared" si="25"/>
        <v>-1</v>
      </c>
      <c r="P176" s="9">
        <f t="shared" si="27"/>
        <v>5.88</v>
      </c>
      <c r="Q176" s="122">
        <f t="shared" si="28"/>
        <v>5.88</v>
      </c>
      <c r="R176" s="8"/>
      <c r="S176" s="9"/>
      <c r="T176" s="9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  <c r="NH176" s="40"/>
      <c r="NI176" s="40"/>
      <c r="NJ176" s="40"/>
      <c r="NK176" s="40"/>
      <c r="NL176" s="40"/>
      <c r="NM176" s="40"/>
      <c r="NN176" s="40"/>
      <c r="NO176" s="40"/>
      <c r="NP176" s="40"/>
      <c r="NQ176" s="40"/>
      <c r="NR176" s="40"/>
      <c r="NS176" s="40"/>
      <c r="NT176" s="40"/>
      <c r="NU176" s="40"/>
      <c r="NV176" s="40"/>
      <c r="NW176" s="40"/>
      <c r="NX176" s="40"/>
      <c r="NY176" s="40"/>
      <c r="NZ176" s="40"/>
      <c r="OA176" s="40"/>
      <c r="OB176" s="40"/>
      <c r="OC176" s="40"/>
      <c r="OD176" s="40"/>
      <c r="OE176" s="40"/>
      <c r="OF176" s="40"/>
      <c r="OG176" s="40"/>
      <c r="OH176" s="40"/>
      <c r="OI176" s="40"/>
      <c r="OJ176" s="40"/>
      <c r="OK176" s="40"/>
      <c r="OL176" s="40"/>
      <c r="OM176" s="40"/>
      <c r="ON176" s="40"/>
      <c r="OO176" s="40"/>
      <c r="OP176" s="40"/>
      <c r="OQ176" s="40"/>
      <c r="OR176" s="40"/>
      <c r="OS176" s="40"/>
      <c r="OT176" s="40"/>
      <c r="OU176" s="40"/>
      <c r="OV176" s="40"/>
      <c r="OW176" s="40"/>
      <c r="OX176" s="40"/>
      <c r="OY176" s="40"/>
      <c r="OZ176" s="40"/>
      <c r="PA176" s="40"/>
      <c r="PB176" s="40"/>
      <c r="PC176" s="40"/>
      <c r="PD176" s="40"/>
      <c r="PE176" s="40"/>
      <c r="PF176" s="40"/>
      <c r="PG176" s="40"/>
      <c r="PH176" s="40"/>
      <c r="PI176" s="40"/>
      <c r="PJ176" s="40"/>
      <c r="PK176" s="40"/>
      <c r="PL176" s="40"/>
      <c r="PM176" s="40"/>
      <c r="PN176" s="40"/>
      <c r="PO176" s="40"/>
      <c r="PP176" s="40"/>
      <c r="PQ176" s="40"/>
      <c r="PR176" s="40"/>
      <c r="PS176" s="40"/>
      <c r="PT176" s="40"/>
      <c r="PU176" s="40"/>
      <c r="PV176" s="40"/>
      <c r="PW176" s="40"/>
      <c r="PX176" s="40"/>
      <c r="PY176" s="40"/>
      <c r="PZ176" s="40"/>
      <c r="QA176" s="40"/>
      <c r="QB176" s="40"/>
      <c r="QC176" s="40"/>
      <c r="QD176" s="40"/>
      <c r="QE176" s="40"/>
      <c r="QF176" s="40"/>
      <c r="QG176" s="40"/>
      <c r="QH176" s="40"/>
      <c r="QI176" s="40"/>
      <c r="QJ176" s="40"/>
      <c r="QK176" s="40"/>
      <c r="QL176" s="40"/>
      <c r="QM176" s="40"/>
      <c r="QN176" s="40"/>
      <c r="QO176" s="40"/>
      <c r="QP176" s="40"/>
      <c r="QQ176" s="40"/>
      <c r="QR176" s="40"/>
      <c r="QS176" s="40"/>
      <c r="QT176" s="40"/>
      <c r="QU176" s="40"/>
      <c r="QV176" s="40"/>
      <c r="QW176" s="40"/>
      <c r="QX176" s="40"/>
      <c r="QY176" s="40"/>
      <c r="QZ176" s="40"/>
      <c r="RA176" s="40"/>
      <c r="RB176" s="40"/>
      <c r="RC176" s="40"/>
      <c r="RD176" s="40"/>
      <c r="RE176" s="40"/>
      <c r="RF176" s="40"/>
      <c r="RG176" s="40"/>
      <c r="RH176" s="40"/>
      <c r="RI176" s="40"/>
      <c r="RJ176" s="40"/>
      <c r="RK176" s="40"/>
      <c r="RL176" s="40"/>
      <c r="RM176" s="40"/>
      <c r="RN176" s="40"/>
      <c r="RO176" s="40"/>
      <c r="RP176" s="40"/>
      <c r="RQ176" s="40"/>
      <c r="RR176" s="40"/>
      <c r="RS176" s="40"/>
      <c r="RT176" s="40"/>
      <c r="RU176" s="40"/>
      <c r="RV176" s="40"/>
      <c r="RW176" s="40"/>
      <c r="RX176" s="40"/>
      <c r="RY176" s="40"/>
      <c r="RZ176" s="40"/>
      <c r="SA176" s="40"/>
      <c r="SB176" s="40"/>
      <c r="SC176" s="40"/>
      <c r="SD176" s="40"/>
      <c r="SE176" s="40"/>
      <c r="SF176" s="40"/>
      <c r="SG176" s="40"/>
      <c r="SH176" s="40"/>
      <c r="SI176" s="40"/>
      <c r="SJ176" s="40"/>
      <c r="SK176" s="40"/>
      <c r="SL176" s="40"/>
      <c r="SM176" s="40"/>
      <c r="SN176" s="40"/>
      <c r="SO176" s="40"/>
      <c r="SP176" s="40"/>
      <c r="SQ176" s="40"/>
      <c r="SR176" s="40"/>
      <c r="SS176" s="40"/>
      <c r="ST176" s="40"/>
      <c r="SU176" s="40"/>
      <c r="SV176" s="40"/>
      <c r="SW176" s="40"/>
      <c r="SX176" s="40"/>
      <c r="SY176" s="40"/>
      <c r="SZ176" s="40"/>
      <c r="TA176" s="40"/>
      <c r="TB176" s="40"/>
      <c r="TC176" s="40"/>
      <c r="TD176" s="40"/>
      <c r="TE176" s="40"/>
      <c r="TF176" s="40"/>
      <c r="TG176" s="40"/>
      <c r="TH176" s="40"/>
      <c r="TI176" s="40"/>
      <c r="TJ176" s="40"/>
      <c r="TK176" s="40"/>
      <c r="TL176" s="40"/>
      <c r="TM176" s="40"/>
      <c r="TN176" s="40"/>
      <c r="TO176" s="40"/>
      <c r="TP176" s="40"/>
      <c r="TQ176" s="40"/>
      <c r="TR176" s="40"/>
      <c r="TS176" s="40"/>
      <c r="TT176" s="40"/>
      <c r="TU176" s="40"/>
      <c r="TV176" s="40"/>
      <c r="TW176" s="40"/>
      <c r="TX176" s="40"/>
      <c r="TY176" s="40"/>
      <c r="TZ176" s="40"/>
      <c r="UA176" s="40"/>
      <c r="UB176" s="40"/>
      <c r="UC176" s="40"/>
      <c r="UD176" s="40"/>
      <c r="UE176" s="40"/>
      <c r="UF176" s="40"/>
      <c r="UG176" s="40"/>
      <c r="UH176" s="40"/>
      <c r="UI176" s="40"/>
      <c r="UJ176" s="40"/>
      <c r="UK176" s="40"/>
      <c r="UL176" s="40"/>
      <c r="UM176" s="40"/>
      <c r="UN176" s="40"/>
      <c r="UO176" s="40"/>
      <c r="UP176" s="40"/>
      <c r="UQ176" s="40"/>
      <c r="UR176" s="40"/>
      <c r="US176" s="40"/>
      <c r="UT176" s="40"/>
      <c r="UU176" s="40"/>
      <c r="UV176" s="40"/>
      <c r="UW176" s="40"/>
      <c r="UX176" s="40"/>
      <c r="UY176" s="40"/>
      <c r="UZ176" s="40"/>
      <c r="VA176" s="40"/>
      <c r="VB176" s="40"/>
      <c r="VC176" s="40"/>
      <c r="VD176" s="40"/>
      <c r="VE176" s="40"/>
      <c r="VF176" s="40"/>
      <c r="VG176" s="40"/>
      <c r="VH176" s="40"/>
      <c r="VI176" s="40"/>
      <c r="VJ176" s="40"/>
      <c r="VK176" s="40"/>
      <c r="VL176" s="40"/>
      <c r="VM176" s="40"/>
      <c r="VN176" s="40"/>
      <c r="VO176" s="40"/>
      <c r="VP176" s="40"/>
      <c r="VQ176" s="40"/>
      <c r="VR176" s="40"/>
      <c r="VS176" s="40"/>
      <c r="VT176" s="40"/>
      <c r="VU176" s="40"/>
      <c r="VV176" s="40"/>
      <c r="VW176" s="40"/>
      <c r="VX176" s="40"/>
      <c r="VY176" s="40"/>
      <c r="VZ176" s="40"/>
      <c r="WA176" s="40"/>
      <c r="WB176" s="40"/>
      <c r="WC176" s="40"/>
      <c r="WD176" s="40"/>
      <c r="WE176" s="40"/>
      <c r="WF176" s="40"/>
      <c r="WG176" s="40"/>
      <c r="WH176" s="40"/>
      <c r="WI176" s="40"/>
      <c r="WJ176" s="40"/>
      <c r="WK176" s="40"/>
      <c r="WL176" s="40"/>
      <c r="WM176" s="40"/>
      <c r="WN176" s="40"/>
      <c r="WO176" s="40"/>
      <c r="WP176" s="40"/>
      <c r="WQ176" s="40"/>
      <c r="WR176" s="40"/>
      <c r="WS176" s="40"/>
      <c r="WT176" s="40"/>
      <c r="WU176" s="40"/>
      <c r="WV176" s="40"/>
      <c r="WW176" s="40"/>
      <c r="WX176" s="40"/>
      <c r="WY176" s="40"/>
      <c r="WZ176" s="40"/>
      <c r="XA176" s="40"/>
      <c r="XB176" s="40"/>
      <c r="XC176" s="40"/>
      <c r="XD176" s="40"/>
      <c r="XE176" s="40"/>
      <c r="XF176" s="40"/>
      <c r="XG176" s="40"/>
      <c r="XH176" s="40"/>
      <c r="XI176" s="40"/>
      <c r="XJ176" s="40"/>
      <c r="XK176" s="40"/>
      <c r="XL176" s="40"/>
      <c r="XM176" s="40"/>
      <c r="XN176" s="40"/>
      <c r="XO176" s="40"/>
      <c r="XP176" s="40"/>
      <c r="XQ176" s="40"/>
      <c r="XR176" s="40"/>
      <c r="XS176" s="40"/>
      <c r="XT176" s="40"/>
      <c r="XU176" s="40"/>
      <c r="XV176" s="40"/>
      <c r="XW176" s="40"/>
      <c r="XX176" s="40"/>
      <c r="XY176" s="40"/>
      <c r="XZ176" s="40"/>
      <c r="YA176" s="40"/>
      <c r="YB176" s="40"/>
      <c r="YC176" s="40"/>
      <c r="YD176" s="40"/>
      <c r="YE176" s="40"/>
      <c r="YF176" s="40"/>
      <c r="YG176" s="40"/>
      <c r="YH176" s="40"/>
      <c r="YI176" s="40"/>
      <c r="YJ176" s="40"/>
      <c r="YK176" s="40"/>
      <c r="YL176" s="40"/>
      <c r="YM176" s="40"/>
      <c r="YN176" s="40"/>
      <c r="YO176" s="40"/>
      <c r="YP176" s="40"/>
      <c r="YQ176" s="40"/>
      <c r="YR176" s="40"/>
      <c r="YS176" s="40"/>
      <c r="YT176" s="40"/>
      <c r="YU176" s="40"/>
      <c r="YV176" s="40"/>
      <c r="YW176" s="40"/>
      <c r="YX176" s="40"/>
      <c r="YY176" s="40"/>
      <c r="YZ176" s="40"/>
      <c r="ZA176" s="40"/>
      <c r="ZB176" s="40"/>
      <c r="ZC176" s="40"/>
      <c r="ZD176" s="40"/>
      <c r="ZE176" s="40"/>
      <c r="ZF176" s="40"/>
      <c r="ZG176" s="40"/>
      <c r="ZH176" s="40"/>
      <c r="ZI176" s="40"/>
      <c r="ZJ176" s="40"/>
      <c r="ZK176" s="40"/>
      <c r="ZL176" s="40"/>
      <c r="ZM176" s="40"/>
      <c r="ZN176" s="40"/>
      <c r="ZO176" s="40"/>
      <c r="ZP176" s="40"/>
      <c r="ZQ176" s="40"/>
      <c r="ZR176" s="40"/>
      <c r="ZS176" s="40"/>
      <c r="ZT176" s="40"/>
      <c r="ZU176" s="40"/>
      <c r="ZV176" s="40"/>
      <c r="ZW176" s="40"/>
      <c r="ZX176" s="40"/>
      <c r="ZY176" s="40"/>
      <c r="ZZ176" s="40"/>
      <c r="AAA176" s="40"/>
      <c r="AAB176" s="40"/>
      <c r="AAC176" s="40"/>
      <c r="AAD176" s="40"/>
      <c r="AAE176" s="40"/>
      <c r="AAF176" s="40"/>
      <c r="AAG176" s="40"/>
      <c r="AAH176" s="40"/>
      <c r="AAI176" s="40"/>
      <c r="AAJ176" s="40"/>
      <c r="AAK176" s="40"/>
      <c r="AAL176" s="40"/>
      <c r="AAM176" s="40"/>
      <c r="AAN176" s="40"/>
      <c r="AAO176" s="40"/>
      <c r="AAP176" s="40"/>
      <c r="AAQ176" s="40"/>
      <c r="AAR176" s="40"/>
      <c r="AAS176" s="40"/>
      <c r="AAT176" s="40"/>
      <c r="AAU176" s="40"/>
      <c r="AAV176" s="40"/>
      <c r="AAW176" s="40"/>
      <c r="AAX176" s="40"/>
      <c r="AAY176" s="40"/>
      <c r="AAZ176" s="40"/>
      <c r="ABA176" s="40"/>
      <c r="ABB176" s="40"/>
      <c r="ABC176" s="40"/>
      <c r="ABD176" s="40"/>
      <c r="ABE176" s="40"/>
      <c r="ABF176" s="40"/>
      <c r="ABG176" s="40"/>
      <c r="ABH176" s="40"/>
      <c r="ABI176" s="40"/>
      <c r="ABJ176" s="40"/>
      <c r="ABK176" s="40"/>
      <c r="ABL176" s="40"/>
      <c r="ABM176" s="40"/>
      <c r="ABN176" s="40"/>
      <c r="ABO176" s="40"/>
      <c r="ABP176" s="40"/>
      <c r="ABQ176" s="40"/>
      <c r="ABR176" s="40"/>
      <c r="ABS176" s="40"/>
      <c r="ABT176" s="40"/>
      <c r="ABU176" s="40"/>
      <c r="ABV176" s="40"/>
      <c r="ABW176" s="40"/>
      <c r="ABX176" s="40"/>
      <c r="ABY176" s="40"/>
      <c r="ABZ176" s="40"/>
      <c r="ACA176" s="40"/>
      <c r="ACB176" s="40"/>
      <c r="ACC176" s="40"/>
      <c r="ACD176" s="40"/>
      <c r="ACE176" s="40"/>
      <c r="ACF176" s="40"/>
      <c r="ACG176" s="40"/>
      <c r="ACH176" s="40"/>
      <c r="ACI176" s="40"/>
      <c r="ACJ176" s="40"/>
      <c r="ACK176" s="40"/>
      <c r="ACL176" s="40"/>
      <c r="ACM176" s="40"/>
      <c r="ACN176" s="40"/>
      <c r="ACO176" s="40"/>
      <c r="ACP176" s="40"/>
      <c r="ACQ176" s="40"/>
      <c r="ACR176" s="40"/>
      <c r="ACS176" s="40"/>
      <c r="ACT176" s="40"/>
      <c r="ACU176" s="40"/>
      <c r="ACV176" s="40"/>
      <c r="ACW176" s="40"/>
      <c r="ACX176" s="40"/>
      <c r="ACY176" s="40"/>
      <c r="ACZ176" s="40"/>
      <c r="ADA176" s="40"/>
      <c r="ADB176" s="40"/>
      <c r="ADC176" s="40"/>
      <c r="ADD176" s="40"/>
      <c r="ADE176" s="40"/>
      <c r="ADF176" s="40"/>
      <c r="ADG176" s="40"/>
      <c r="ADH176" s="40"/>
      <c r="ADI176" s="40"/>
      <c r="ADJ176" s="40"/>
      <c r="ADK176" s="40"/>
      <c r="ADL176" s="40"/>
      <c r="ADM176" s="40"/>
      <c r="ADN176" s="40"/>
      <c r="ADO176" s="40"/>
      <c r="ADP176" s="40"/>
      <c r="ADQ176" s="40"/>
      <c r="ADR176" s="40"/>
      <c r="ADS176" s="40"/>
      <c r="ADT176" s="40"/>
      <c r="ADU176" s="40"/>
      <c r="ADV176" s="40"/>
      <c r="ADW176" s="40"/>
      <c r="ADX176" s="40"/>
      <c r="ADY176" s="40"/>
      <c r="ADZ176" s="40"/>
      <c r="AEA176" s="40"/>
      <c r="AEB176" s="40"/>
      <c r="AEC176" s="40"/>
      <c r="AED176" s="40"/>
      <c r="AEE176" s="40"/>
      <c r="AEF176" s="40"/>
      <c r="AEG176" s="40"/>
      <c r="AEH176" s="40"/>
      <c r="AEI176" s="40"/>
      <c r="AEJ176" s="40"/>
      <c r="AEK176" s="40"/>
      <c r="AEL176" s="40"/>
      <c r="AEM176" s="40"/>
      <c r="AEN176" s="40"/>
      <c r="AEO176" s="40"/>
      <c r="AEP176" s="40"/>
      <c r="AEQ176" s="40"/>
      <c r="AER176" s="40"/>
      <c r="AES176" s="40"/>
      <c r="AET176" s="40"/>
      <c r="AEU176" s="40"/>
      <c r="AEV176" s="40"/>
      <c r="AEW176" s="40"/>
      <c r="AEX176" s="40"/>
      <c r="AEY176" s="40"/>
      <c r="AEZ176" s="40"/>
      <c r="AFA176" s="40"/>
      <c r="AFB176" s="40"/>
      <c r="AFC176" s="40"/>
      <c r="AFD176" s="40"/>
      <c r="AFE176" s="40"/>
      <c r="AFF176" s="40"/>
      <c r="AFG176" s="40"/>
      <c r="AFH176" s="40"/>
      <c r="AFI176" s="40"/>
      <c r="AFJ176" s="40"/>
      <c r="AFK176" s="40"/>
      <c r="AFL176" s="40"/>
      <c r="AFM176" s="40"/>
      <c r="AFN176" s="40"/>
      <c r="AFO176" s="40"/>
      <c r="AFP176" s="40"/>
      <c r="AFQ176" s="40"/>
      <c r="AFR176" s="40"/>
      <c r="AFS176" s="40"/>
      <c r="AFT176" s="40"/>
      <c r="AFU176" s="40"/>
      <c r="AFV176" s="40"/>
      <c r="AFW176" s="40"/>
      <c r="AFX176" s="40"/>
      <c r="AFY176" s="40"/>
      <c r="AFZ176" s="40"/>
      <c r="AGA176" s="40"/>
      <c r="AGB176" s="40"/>
      <c r="AGC176" s="40"/>
      <c r="AGD176" s="40"/>
      <c r="AGE176" s="40"/>
      <c r="AGF176" s="40"/>
      <c r="AGG176" s="40"/>
      <c r="AGH176" s="40"/>
      <c r="AGI176" s="40"/>
      <c r="AGJ176" s="40"/>
      <c r="AGK176" s="40"/>
      <c r="AGL176" s="40"/>
      <c r="AGM176" s="40"/>
      <c r="AGN176" s="40"/>
      <c r="AGO176" s="40"/>
      <c r="AGP176" s="40"/>
      <c r="AGQ176" s="40"/>
      <c r="AGR176" s="40"/>
      <c r="AGS176" s="40"/>
      <c r="AGT176" s="40"/>
      <c r="AGU176" s="40"/>
      <c r="AGV176" s="40"/>
      <c r="AGW176" s="40"/>
      <c r="AGX176" s="40"/>
      <c r="AGY176" s="40"/>
      <c r="AGZ176" s="40"/>
      <c r="AHA176" s="40"/>
      <c r="AHB176" s="40"/>
      <c r="AHC176" s="40"/>
      <c r="AHD176" s="40"/>
      <c r="AHE176" s="40"/>
      <c r="AHF176" s="40"/>
      <c r="AHG176" s="40"/>
      <c r="AHH176" s="40"/>
      <c r="AHI176" s="40"/>
      <c r="AHJ176" s="40"/>
      <c r="AHK176" s="40"/>
      <c r="AHL176" s="40"/>
      <c r="AHM176" s="40"/>
      <c r="AHN176" s="40"/>
      <c r="AHO176" s="40"/>
      <c r="AHP176" s="40"/>
      <c r="AHQ176" s="40"/>
      <c r="AHR176" s="40"/>
      <c r="AHS176" s="40"/>
      <c r="AHT176" s="40"/>
      <c r="AHU176" s="40"/>
      <c r="AHV176" s="40"/>
      <c r="AHW176" s="40"/>
      <c r="AHX176" s="40"/>
      <c r="AHY176" s="40"/>
      <c r="AHZ176" s="40"/>
      <c r="AIA176" s="40"/>
      <c r="AIB176" s="40"/>
      <c r="AIC176" s="40"/>
      <c r="AID176" s="40"/>
      <c r="AIE176" s="40"/>
      <c r="AIF176" s="40"/>
      <c r="AIG176" s="40"/>
      <c r="AIH176" s="40"/>
      <c r="AII176" s="40"/>
      <c r="AIJ176" s="40"/>
      <c r="AIK176" s="40"/>
      <c r="AIL176" s="40"/>
      <c r="AIM176" s="40"/>
      <c r="AIN176" s="40"/>
      <c r="AIO176" s="40"/>
      <c r="AIP176" s="40"/>
      <c r="AIQ176" s="40"/>
      <c r="AIR176" s="40"/>
      <c r="AIS176" s="40"/>
      <c r="AIT176" s="40"/>
      <c r="AIU176" s="40"/>
      <c r="AIV176" s="40"/>
      <c r="AIW176" s="40"/>
      <c r="AIX176" s="40"/>
      <c r="AIY176" s="40"/>
      <c r="AIZ176" s="40"/>
      <c r="AJA176" s="40"/>
      <c r="AJB176" s="40"/>
      <c r="AJC176" s="40"/>
      <c r="AJD176" s="40"/>
      <c r="AJE176" s="40"/>
      <c r="AJF176" s="40"/>
      <c r="AJG176" s="40"/>
      <c r="AJH176" s="40"/>
      <c r="AJI176" s="40"/>
      <c r="AJJ176" s="40"/>
      <c r="AJK176" s="40"/>
      <c r="AJL176" s="40"/>
      <c r="AJM176" s="40"/>
      <c r="AJN176" s="40"/>
      <c r="AJO176" s="40"/>
      <c r="AJP176" s="40"/>
      <c r="AJQ176" s="40"/>
      <c r="AJR176" s="40"/>
      <c r="AJS176" s="40"/>
      <c r="AJT176" s="40"/>
      <c r="AJU176" s="40"/>
      <c r="AJV176" s="40"/>
      <c r="AJW176" s="40"/>
      <c r="AJX176" s="40"/>
      <c r="AJY176" s="40"/>
      <c r="AJZ176" s="40"/>
      <c r="AKA176" s="40"/>
      <c r="AKB176" s="40"/>
      <c r="AKC176" s="40"/>
      <c r="AKD176" s="40"/>
      <c r="AKE176" s="40"/>
      <c r="AKF176" s="40"/>
      <c r="AKG176" s="40"/>
      <c r="AKH176" s="40"/>
      <c r="AKI176" s="40"/>
      <c r="AKJ176" s="40"/>
      <c r="AKK176" s="40"/>
      <c r="AKL176" s="40"/>
      <c r="AKM176" s="40"/>
      <c r="AKN176" s="40"/>
      <c r="AKO176" s="40"/>
      <c r="AKP176" s="40"/>
      <c r="AKQ176" s="40"/>
      <c r="AKR176" s="40"/>
      <c r="AKS176" s="40"/>
      <c r="AKT176" s="40"/>
      <c r="AKU176" s="40"/>
      <c r="AKV176" s="40"/>
      <c r="AKW176" s="40"/>
      <c r="AKX176" s="40"/>
      <c r="AKY176" s="40"/>
      <c r="AKZ176" s="40"/>
      <c r="ALA176" s="40"/>
      <c r="ALB176" s="40"/>
      <c r="ALC176" s="40"/>
      <c r="ALD176" s="40"/>
      <c r="ALE176" s="40"/>
      <c r="ALF176" s="40"/>
      <c r="ALG176" s="40"/>
      <c r="ALH176" s="40"/>
      <c r="ALI176" s="40"/>
      <c r="ALJ176" s="40"/>
      <c r="ALK176" s="40"/>
      <c r="ALL176" s="40"/>
      <c r="ALM176" s="40"/>
      <c r="ALN176" s="40"/>
      <c r="ALO176" s="40"/>
      <c r="ALP176" s="40"/>
      <c r="ALQ176" s="40"/>
      <c r="ALR176" s="40"/>
      <c r="ALS176" s="40"/>
      <c r="ALT176" s="40"/>
      <c r="ALU176" s="40"/>
    </row>
    <row r="177" spans="1:1009" s="41" customFormat="1" ht="19.5" thickBot="1" x14ac:dyDescent="0.35">
      <c r="A177" s="10" t="s">
        <v>197</v>
      </c>
      <c r="B177" s="11" t="s">
        <v>28</v>
      </c>
      <c r="C177" s="12">
        <v>5</v>
      </c>
      <c r="D177" s="13">
        <v>2.0299999999999998</v>
      </c>
      <c r="E177" s="14">
        <v>1.33</v>
      </c>
      <c r="F177" s="46" t="s">
        <v>16</v>
      </c>
      <c r="G177" s="15">
        <v>2</v>
      </c>
      <c r="H177" s="16">
        <f>IF(OR(F177="",G177=""),"",IF(F177="1st",G177*D177-G177,-G177))</f>
        <v>-2</v>
      </c>
      <c r="I177" s="19">
        <f t="shared" si="23"/>
        <v>-21.402500000000014</v>
      </c>
      <c r="J177" s="39"/>
      <c r="K177" s="50">
        <f t="shared" si="26"/>
        <v>-21.402500000000014</v>
      </c>
      <c r="L177" s="60">
        <f t="shared" ref="L177:L240" si="30">$K$244</f>
        <v>-28.302500000000013</v>
      </c>
      <c r="M177" s="60"/>
      <c r="N177" s="121">
        <f t="shared" si="24"/>
        <v>2.0299999999999998</v>
      </c>
      <c r="O177" s="9">
        <f t="shared" si="25"/>
        <v>-1</v>
      </c>
      <c r="P177" s="9">
        <f t="shared" si="27"/>
        <v>-1</v>
      </c>
      <c r="Q177" s="122">
        <f t="shared" si="28"/>
        <v>-1</v>
      </c>
      <c r="R177" s="8"/>
      <c r="S177" s="9"/>
      <c r="T177" s="9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  <c r="MN177" s="40"/>
      <c r="MO177" s="40"/>
      <c r="MP177" s="40"/>
      <c r="MQ177" s="40"/>
      <c r="MR177" s="40"/>
      <c r="MS177" s="40"/>
      <c r="MT177" s="40"/>
      <c r="MU177" s="40"/>
      <c r="MV177" s="40"/>
      <c r="MW177" s="40"/>
      <c r="MX177" s="40"/>
      <c r="MY177" s="40"/>
      <c r="MZ177" s="40"/>
      <c r="NA177" s="40"/>
      <c r="NB177" s="40"/>
      <c r="NC177" s="40"/>
      <c r="ND177" s="40"/>
      <c r="NE177" s="40"/>
      <c r="NF177" s="40"/>
      <c r="NG177" s="40"/>
      <c r="NH177" s="40"/>
      <c r="NI177" s="40"/>
      <c r="NJ177" s="40"/>
      <c r="NK177" s="40"/>
      <c r="NL177" s="40"/>
      <c r="NM177" s="40"/>
      <c r="NN177" s="40"/>
      <c r="NO177" s="40"/>
      <c r="NP177" s="40"/>
      <c r="NQ177" s="40"/>
      <c r="NR177" s="40"/>
      <c r="NS177" s="40"/>
      <c r="NT177" s="40"/>
      <c r="NU177" s="40"/>
      <c r="NV177" s="40"/>
      <c r="NW177" s="40"/>
      <c r="NX177" s="40"/>
      <c r="NY177" s="40"/>
      <c r="NZ177" s="40"/>
      <c r="OA177" s="40"/>
      <c r="OB177" s="40"/>
      <c r="OC177" s="40"/>
      <c r="OD177" s="40"/>
      <c r="OE177" s="40"/>
      <c r="OF177" s="40"/>
      <c r="OG177" s="40"/>
      <c r="OH177" s="40"/>
      <c r="OI177" s="40"/>
      <c r="OJ177" s="40"/>
      <c r="OK177" s="40"/>
      <c r="OL177" s="40"/>
      <c r="OM177" s="40"/>
      <c r="ON177" s="40"/>
      <c r="OO177" s="40"/>
      <c r="OP177" s="40"/>
      <c r="OQ177" s="40"/>
      <c r="OR177" s="40"/>
      <c r="OS177" s="40"/>
      <c r="OT177" s="40"/>
      <c r="OU177" s="40"/>
      <c r="OV177" s="40"/>
      <c r="OW177" s="40"/>
      <c r="OX177" s="40"/>
      <c r="OY177" s="40"/>
      <c r="OZ177" s="40"/>
      <c r="PA177" s="40"/>
      <c r="PB177" s="40"/>
      <c r="PC177" s="40"/>
      <c r="PD177" s="40"/>
      <c r="PE177" s="40"/>
      <c r="PF177" s="40"/>
      <c r="PG177" s="40"/>
      <c r="PH177" s="40"/>
      <c r="PI177" s="40"/>
      <c r="PJ177" s="40"/>
      <c r="PK177" s="40"/>
      <c r="PL177" s="40"/>
      <c r="PM177" s="40"/>
      <c r="PN177" s="40"/>
      <c r="PO177" s="40"/>
      <c r="PP177" s="40"/>
      <c r="PQ177" s="40"/>
      <c r="PR177" s="40"/>
      <c r="PS177" s="40"/>
      <c r="PT177" s="40"/>
      <c r="PU177" s="40"/>
      <c r="PV177" s="40"/>
      <c r="PW177" s="40"/>
      <c r="PX177" s="40"/>
      <c r="PY177" s="40"/>
      <c r="PZ177" s="40"/>
      <c r="QA177" s="40"/>
      <c r="QB177" s="40"/>
      <c r="QC177" s="40"/>
      <c r="QD177" s="40"/>
      <c r="QE177" s="40"/>
      <c r="QF177" s="40"/>
      <c r="QG177" s="40"/>
      <c r="QH177" s="40"/>
      <c r="QI177" s="40"/>
      <c r="QJ177" s="40"/>
      <c r="QK177" s="40"/>
      <c r="QL177" s="40"/>
      <c r="QM177" s="40"/>
      <c r="QN177" s="40"/>
      <c r="QO177" s="40"/>
      <c r="QP177" s="40"/>
      <c r="QQ177" s="40"/>
      <c r="QR177" s="40"/>
      <c r="QS177" s="40"/>
      <c r="QT177" s="40"/>
      <c r="QU177" s="40"/>
      <c r="QV177" s="40"/>
      <c r="QW177" s="40"/>
      <c r="QX177" s="40"/>
      <c r="QY177" s="40"/>
      <c r="QZ177" s="40"/>
      <c r="RA177" s="40"/>
      <c r="RB177" s="40"/>
      <c r="RC177" s="40"/>
      <c r="RD177" s="40"/>
      <c r="RE177" s="40"/>
      <c r="RF177" s="40"/>
      <c r="RG177" s="40"/>
      <c r="RH177" s="40"/>
      <c r="RI177" s="40"/>
      <c r="RJ177" s="40"/>
      <c r="RK177" s="40"/>
      <c r="RL177" s="40"/>
      <c r="RM177" s="40"/>
      <c r="RN177" s="40"/>
      <c r="RO177" s="40"/>
      <c r="RP177" s="40"/>
      <c r="RQ177" s="40"/>
      <c r="RR177" s="40"/>
      <c r="RS177" s="40"/>
      <c r="RT177" s="40"/>
      <c r="RU177" s="40"/>
      <c r="RV177" s="40"/>
      <c r="RW177" s="40"/>
      <c r="RX177" s="40"/>
      <c r="RY177" s="40"/>
      <c r="RZ177" s="40"/>
      <c r="SA177" s="40"/>
      <c r="SB177" s="40"/>
      <c r="SC177" s="40"/>
      <c r="SD177" s="40"/>
      <c r="SE177" s="40"/>
      <c r="SF177" s="40"/>
      <c r="SG177" s="40"/>
      <c r="SH177" s="40"/>
      <c r="SI177" s="40"/>
      <c r="SJ177" s="40"/>
      <c r="SK177" s="40"/>
      <c r="SL177" s="40"/>
      <c r="SM177" s="40"/>
      <c r="SN177" s="40"/>
      <c r="SO177" s="40"/>
      <c r="SP177" s="40"/>
      <c r="SQ177" s="40"/>
      <c r="SR177" s="40"/>
      <c r="SS177" s="40"/>
      <c r="ST177" s="40"/>
      <c r="SU177" s="40"/>
      <c r="SV177" s="40"/>
      <c r="SW177" s="40"/>
      <c r="SX177" s="40"/>
      <c r="SY177" s="40"/>
      <c r="SZ177" s="40"/>
      <c r="TA177" s="40"/>
      <c r="TB177" s="40"/>
      <c r="TC177" s="40"/>
      <c r="TD177" s="40"/>
      <c r="TE177" s="40"/>
      <c r="TF177" s="40"/>
      <c r="TG177" s="40"/>
      <c r="TH177" s="40"/>
      <c r="TI177" s="40"/>
      <c r="TJ177" s="40"/>
      <c r="TK177" s="40"/>
      <c r="TL177" s="40"/>
      <c r="TM177" s="40"/>
      <c r="TN177" s="40"/>
      <c r="TO177" s="40"/>
      <c r="TP177" s="40"/>
      <c r="TQ177" s="40"/>
      <c r="TR177" s="40"/>
      <c r="TS177" s="40"/>
      <c r="TT177" s="40"/>
      <c r="TU177" s="40"/>
      <c r="TV177" s="40"/>
      <c r="TW177" s="40"/>
      <c r="TX177" s="40"/>
      <c r="TY177" s="40"/>
      <c r="TZ177" s="40"/>
      <c r="UA177" s="40"/>
      <c r="UB177" s="40"/>
      <c r="UC177" s="40"/>
      <c r="UD177" s="40"/>
      <c r="UE177" s="40"/>
      <c r="UF177" s="40"/>
      <c r="UG177" s="40"/>
      <c r="UH177" s="40"/>
      <c r="UI177" s="40"/>
      <c r="UJ177" s="40"/>
      <c r="UK177" s="40"/>
      <c r="UL177" s="40"/>
      <c r="UM177" s="40"/>
      <c r="UN177" s="40"/>
      <c r="UO177" s="40"/>
      <c r="UP177" s="40"/>
      <c r="UQ177" s="40"/>
      <c r="UR177" s="40"/>
      <c r="US177" s="40"/>
      <c r="UT177" s="40"/>
      <c r="UU177" s="40"/>
      <c r="UV177" s="40"/>
      <c r="UW177" s="40"/>
      <c r="UX177" s="40"/>
      <c r="UY177" s="40"/>
      <c r="UZ177" s="40"/>
      <c r="VA177" s="40"/>
      <c r="VB177" s="40"/>
      <c r="VC177" s="40"/>
      <c r="VD177" s="40"/>
      <c r="VE177" s="40"/>
      <c r="VF177" s="40"/>
      <c r="VG177" s="40"/>
      <c r="VH177" s="40"/>
      <c r="VI177" s="40"/>
      <c r="VJ177" s="40"/>
      <c r="VK177" s="40"/>
      <c r="VL177" s="40"/>
      <c r="VM177" s="40"/>
      <c r="VN177" s="40"/>
      <c r="VO177" s="40"/>
      <c r="VP177" s="40"/>
      <c r="VQ177" s="40"/>
      <c r="VR177" s="40"/>
      <c r="VS177" s="40"/>
      <c r="VT177" s="40"/>
      <c r="VU177" s="40"/>
      <c r="VV177" s="40"/>
      <c r="VW177" s="40"/>
      <c r="VX177" s="40"/>
      <c r="VY177" s="40"/>
      <c r="VZ177" s="40"/>
      <c r="WA177" s="40"/>
      <c r="WB177" s="40"/>
      <c r="WC177" s="40"/>
      <c r="WD177" s="40"/>
      <c r="WE177" s="40"/>
      <c r="WF177" s="40"/>
      <c r="WG177" s="40"/>
      <c r="WH177" s="40"/>
      <c r="WI177" s="40"/>
      <c r="WJ177" s="40"/>
      <c r="WK177" s="40"/>
      <c r="WL177" s="40"/>
      <c r="WM177" s="40"/>
      <c r="WN177" s="40"/>
      <c r="WO177" s="40"/>
      <c r="WP177" s="40"/>
      <c r="WQ177" s="40"/>
      <c r="WR177" s="40"/>
      <c r="WS177" s="40"/>
      <c r="WT177" s="40"/>
      <c r="WU177" s="40"/>
      <c r="WV177" s="40"/>
      <c r="WW177" s="40"/>
      <c r="WX177" s="40"/>
      <c r="WY177" s="40"/>
      <c r="WZ177" s="40"/>
      <c r="XA177" s="40"/>
      <c r="XB177" s="40"/>
      <c r="XC177" s="40"/>
      <c r="XD177" s="40"/>
      <c r="XE177" s="40"/>
      <c r="XF177" s="40"/>
      <c r="XG177" s="40"/>
      <c r="XH177" s="40"/>
      <c r="XI177" s="40"/>
      <c r="XJ177" s="40"/>
      <c r="XK177" s="40"/>
      <c r="XL177" s="40"/>
      <c r="XM177" s="40"/>
      <c r="XN177" s="40"/>
      <c r="XO177" s="40"/>
      <c r="XP177" s="40"/>
      <c r="XQ177" s="40"/>
      <c r="XR177" s="40"/>
      <c r="XS177" s="40"/>
      <c r="XT177" s="40"/>
      <c r="XU177" s="40"/>
      <c r="XV177" s="40"/>
      <c r="XW177" s="40"/>
      <c r="XX177" s="40"/>
      <c r="XY177" s="40"/>
      <c r="XZ177" s="40"/>
      <c r="YA177" s="40"/>
      <c r="YB177" s="40"/>
      <c r="YC177" s="40"/>
      <c r="YD177" s="40"/>
      <c r="YE177" s="40"/>
      <c r="YF177" s="40"/>
      <c r="YG177" s="40"/>
      <c r="YH177" s="40"/>
      <c r="YI177" s="40"/>
      <c r="YJ177" s="40"/>
      <c r="YK177" s="40"/>
      <c r="YL177" s="40"/>
      <c r="YM177" s="40"/>
      <c r="YN177" s="40"/>
      <c r="YO177" s="40"/>
      <c r="YP177" s="40"/>
      <c r="YQ177" s="40"/>
      <c r="YR177" s="40"/>
      <c r="YS177" s="40"/>
      <c r="YT177" s="40"/>
      <c r="YU177" s="40"/>
      <c r="YV177" s="40"/>
      <c r="YW177" s="40"/>
      <c r="YX177" s="40"/>
      <c r="YY177" s="40"/>
      <c r="YZ177" s="40"/>
      <c r="ZA177" s="40"/>
      <c r="ZB177" s="40"/>
      <c r="ZC177" s="40"/>
      <c r="ZD177" s="40"/>
      <c r="ZE177" s="40"/>
      <c r="ZF177" s="40"/>
      <c r="ZG177" s="40"/>
      <c r="ZH177" s="40"/>
      <c r="ZI177" s="40"/>
      <c r="ZJ177" s="40"/>
      <c r="ZK177" s="40"/>
      <c r="ZL177" s="40"/>
      <c r="ZM177" s="40"/>
      <c r="ZN177" s="40"/>
      <c r="ZO177" s="40"/>
      <c r="ZP177" s="40"/>
      <c r="ZQ177" s="40"/>
      <c r="ZR177" s="40"/>
      <c r="ZS177" s="40"/>
      <c r="ZT177" s="40"/>
      <c r="ZU177" s="40"/>
      <c r="ZV177" s="40"/>
      <c r="ZW177" s="40"/>
      <c r="ZX177" s="40"/>
      <c r="ZY177" s="40"/>
      <c r="ZZ177" s="40"/>
      <c r="AAA177" s="40"/>
      <c r="AAB177" s="40"/>
      <c r="AAC177" s="40"/>
      <c r="AAD177" s="40"/>
      <c r="AAE177" s="40"/>
      <c r="AAF177" s="40"/>
      <c r="AAG177" s="40"/>
      <c r="AAH177" s="40"/>
      <c r="AAI177" s="40"/>
      <c r="AAJ177" s="40"/>
      <c r="AAK177" s="40"/>
      <c r="AAL177" s="40"/>
      <c r="AAM177" s="40"/>
      <c r="AAN177" s="40"/>
      <c r="AAO177" s="40"/>
      <c r="AAP177" s="40"/>
      <c r="AAQ177" s="40"/>
      <c r="AAR177" s="40"/>
      <c r="AAS177" s="40"/>
      <c r="AAT177" s="40"/>
      <c r="AAU177" s="40"/>
      <c r="AAV177" s="40"/>
      <c r="AAW177" s="40"/>
      <c r="AAX177" s="40"/>
      <c r="AAY177" s="40"/>
      <c r="AAZ177" s="40"/>
      <c r="ABA177" s="40"/>
      <c r="ABB177" s="40"/>
      <c r="ABC177" s="40"/>
      <c r="ABD177" s="40"/>
      <c r="ABE177" s="40"/>
      <c r="ABF177" s="40"/>
      <c r="ABG177" s="40"/>
      <c r="ABH177" s="40"/>
      <c r="ABI177" s="40"/>
      <c r="ABJ177" s="40"/>
      <c r="ABK177" s="40"/>
      <c r="ABL177" s="40"/>
      <c r="ABM177" s="40"/>
      <c r="ABN177" s="40"/>
      <c r="ABO177" s="40"/>
      <c r="ABP177" s="40"/>
      <c r="ABQ177" s="40"/>
      <c r="ABR177" s="40"/>
      <c r="ABS177" s="40"/>
      <c r="ABT177" s="40"/>
      <c r="ABU177" s="40"/>
      <c r="ABV177" s="40"/>
      <c r="ABW177" s="40"/>
      <c r="ABX177" s="40"/>
      <c r="ABY177" s="40"/>
      <c r="ABZ177" s="40"/>
      <c r="ACA177" s="40"/>
      <c r="ACB177" s="40"/>
      <c r="ACC177" s="40"/>
      <c r="ACD177" s="40"/>
      <c r="ACE177" s="40"/>
      <c r="ACF177" s="40"/>
      <c r="ACG177" s="40"/>
      <c r="ACH177" s="40"/>
      <c r="ACI177" s="40"/>
      <c r="ACJ177" s="40"/>
      <c r="ACK177" s="40"/>
      <c r="ACL177" s="40"/>
      <c r="ACM177" s="40"/>
      <c r="ACN177" s="40"/>
      <c r="ACO177" s="40"/>
      <c r="ACP177" s="40"/>
      <c r="ACQ177" s="40"/>
      <c r="ACR177" s="40"/>
      <c r="ACS177" s="40"/>
      <c r="ACT177" s="40"/>
      <c r="ACU177" s="40"/>
      <c r="ACV177" s="40"/>
      <c r="ACW177" s="40"/>
      <c r="ACX177" s="40"/>
      <c r="ACY177" s="40"/>
      <c r="ACZ177" s="40"/>
      <c r="ADA177" s="40"/>
      <c r="ADB177" s="40"/>
      <c r="ADC177" s="40"/>
      <c r="ADD177" s="40"/>
      <c r="ADE177" s="40"/>
      <c r="ADF177" s="40"/>
      <c r="ADG177" s="40"/>
      <c r="ADH177" s="40"/>
      <c r="ADI177" s="40"/>
      <c r="ADJ177" s="40"/>
      <c r="ADK177" s="40"/>
      <c r="ADL177" s="40"/>
      <c r="ADM177" s="40"/>
      <c r="ADN177" s="40"/>
      <c r="ADO177" s="40"/>
      <c r="ADP177" s="40"/>
      <c r="ADQ177" s="40"/>
      <c r="ADR177" s="40"/>
      <c r="ADS177" s="40"/>
      <c r="ADT177" s="40"/>
      <c r="ADU177" s="40"/>
      <c r="ADV177" s="40"/>
      <c r="ADW177" s="40"/>
      <c r="ADX177" s="40"/>
      <c r="ADY177" s="40"/>
      <c r="ADZ177" s="40"/>
      <c r="AEA177" s="40"/>
      <c r="AEB177" s="40"/>
      <c r="AEC177" s="40"/>
      <c r="AED177" s="40"/>
      <c r="AEE177" s="40"/>
      <c r="AEF177" s="40"/>
      <c r="AEG177" s="40"/>
      <c r="AEH177" s="40"/>
      <c r="AEI177" s="40"/>
      <c r="AEJ177" s="40"/>
      <c r="AEK177" s="40"/>
      <c r="AEL177" s="40"/>
      <c r="AEM177" s="40"/>
      <c r="AEN177" s="40"/>
      <c r="AEO177" s="40"/>
      <c r="AEP177" s="40"/>
      <c r="AEQ177" s="40"/>
      <c r="AER177" s="40"/>
      <c r="AES177" s="40"/>
      <c r="AET177" s="40"/>
      <c r="AEU177" s="40"/>
      <c r="AEV177" s="40"/>
      <c r="AEW177" s="40"/>
      <c r="AEX177" s="40"/>
      <c r="AEY177" s="40"/>
      <c r="AEZ177" s="40"/>
      <c r="AFA177" s="40"/>
      <c r="AFB177" s="40"/>
      <c r="AFC177" s="40"/>
      <c r="AFD177" s="40"/>
      <c r="AFE177" s="40"/>
      <c r="AFF177" s="40"/>
      <c r="AFG177" s="40"/>
      <c r="AFH177" s="40"/>
      <c r="AFI177" s="40"/>
      <c r="AFJ177" s="40"/>
      <c r="AFK177" s="40"/>
      <c r="AFL177" s="40"/>
      <c r="AFM177" s="40"/>
      <c r="AFN177" s="40"/>
      <c r="AFO177" s="40"/>
      <c r="AFP177" s="40"/>
      <c r="AFQ177" s="40"/>
      <c r="AFR177" s="40"/>
      <c r="AFS177" s="40"/>
      <c r="AFT177" s="40"/>
      <c r="AFU177" s="40"/>
      <c r="AFV177" s="40"/>
      <c r="AFW177" s="40"/>
      <c r="AFX177" s="40"/>
      <c r="AFY177" s="40"/>
      <c r="AFZ177" s="40"/>
      <c r="AGA177" s="40"/>
      <c r="AGB177" s="40"/>
      <c r="AGC177" s="40"/>
      <c r="AGD177" s="40"/>
      <c r="AGE177" s="40"/>
      <c r="AGF177" s="40"/>
      <c r="AGG177" s="40"/>
      <c r="AGH177" s="40"/>
      <c r="AGI177" s="40"/>
      <c r="AGJ177" s="40"/>
      <c r="AGK177" s="40"/>
      <c r="AGL177" s="40"/>
      <c r="AGM177" s="40"/>
      <c r="AGN177" s="40"/>
      <c r="AGO177" s="40"/>
      <c r="AGP177" s="40"/>
      <c r="AGQ177" s="40"/>
      <c r="AGR177" s="40"/>
      <c r="AGS177" s="40"/>
      <c r="AGT177" s="40"/>
      <c r="AGU177" s="40"/>
      <c r="AGV177" s="40"/>
      <c r="AGW177" s="40"/>
      <c r="AGX177" s="40"/>
      <c r="AGY177" s="40"/>
      <c r="AGZ177" s="40"/>
      <c r="AHA177" s="40"/>
      <c r="AHB177" s="40"/>
      <c r="AHC177" s="40"/>
      <c r="AHD177" s="40"/>
      <c r="AHE177" s="40"/>
      <c r="AHF177" s="40"/>
      <c r="AHG177" s="40"/>
      <c r="AHH177" s="40"/>
      <c r="AHI177" s="40"/>
      <c r="AHJ177" s="40"/>
      <c r="AHK177" s="40"/>
      <c r="AHL177" s="40"/>
      <c r="AHM177" s="40"/>
      <c r="AHN177" s="40"/>
      <c r="AHO177" s="40"/>
      <c r="AHP177" s="40"/>
      <c r="AHQ177" s="40"/>
      <c r="AHR177" s="40"/>
      <c r="AHS177" s="40"/>
      <c r="AHT177" s="40"/>
      <c r="AHU177" s="40"/>
      <c r="AHV177" s="40"/>
      <c r="AHW177" s="40"/>
      <c r="AHX177" s="40"/>
      <c r="AHY177" s="40"/>
      <c r="AHZ177" s="40"/>
      <c r="AIA177" s="40"/>
      <c r="AIB177" s="40"/>
      <c r="AIC177" s="40"/>
      <c r="AID177" s="40"/>
      <c r="AIE177" s="40"/>
      <c r="AIF177" s="40"/>
      <c r="AIG177" s="40"/>
      <c r="AIH177" s="40"/>
      <c r="AII177" s="40"/>
      <c r="AIJ177" s="40"/>
      <c r="AIK177" s="40"/>
      <c r="AIL177" s="40"/>
      <c r="AIM177" s="40"/>
      <c r="AIN177" s="40"/>
      <c r="AIO177" s="40"/>
      <c r="AIP177" s="40"/>
      <c r="AIQ177" s="40"/>
      <c r="AIR177" s="40"/>
      <c r="AIS177" s="40"/>
      <c r="AIT177" s="40"/>
      <c r="AIU177" s="40"/>
      <c r="AIV177" s="40"/>
      <c r="AIW177" s="40"/>
      <c r="AIX177" s="40"/>
      <c r="AIY177" s="40"/>
      <c r="AIZ177" s="40"/>
      <c r="AJA177" s="40"/>
      <c r="AJB177" s="40"/>
      <c r="AJC177" s="40"/>
      <c r="AJD177" s="40"/>
      <c r="AJE177" s="40"/>
      <c r="AJF177" s="40"/>
      <c r="AJG177" s="40"/>
      <c r="AJH177" s="40"/>
      <c r="AJI177" s="40"/>
      <c r="AJJ177" s="40"/>
      <c r="AJK177" s="40"/>
      <c r="AJL177" s="40"/>
      <c r="AJM177" s="40"/>
      <c r="AJN177" s="40"/>
      <c r="AJO177" s="40"/>
      <c r="AJP177" s="40"/>
      <c r="AJQ177" s="40"/>
      <c r="AJR177" s="40"/>
      <c r="AJS177" s="40"/>
      <c r="AJT177" s="40"/>
      <c r="AJU177" s="40"/>
      <c r="AJV177" s="40"/>
      <c r="AJW177" s="40"/>
      <c r="AJX177" s="40"/>
      <c r="AJY177" s="40"/>
      <c r="AJZ177" s="40"/>
      <c r="AKA177" s="40"/>
      <c r="AKB177" s="40"/>
      <c r="AKC177" s="40"/>
      <c r="AKD177" s="40"/>
      <c r="AKE177" s="40"/>
      <c r="AKF177" s="40"/>
      <c r="AKG177" s="40"/>
      <c r="AKH177" s="40"/>
      <c r="AKI177" s="40"/>
      <c r="AKJ177" s="40"/>
      <c r="AKK177" s="40"/>
      <c r="AKL177" s="40"/>
      <c r="AKM177" s="40"/>
      <c r="AKN177" s="40"/>
      <c r="AKO177" s="40"/>
      <c r="AKP177" s="40"/>
      <c r="AKQ177" s="40"/>
      <c r="AKR177" s="40"/>
      <c r="AKS177" s="40"/>
      <c r="AKT177" s="40"/>
      <c r="AKU177" s="40"/>
      <c r="AKV177" s="40"/>
      <c r="AKW177" s="40"/>
      <c r="AKX177" s="40"/>
      <c r="AKY177" s="40"/>
      <c r="AKZ177" s="40"/>
      <c r="ALA177" s="40"/>
      <c r="ALB177" s="40"/>
      <c r="ALC177" s="40"/>
      <c r="ALD177" s="40"/>
      <c r="ALE177" s="40"/>
      <c r="ALF177" s="40"/>
      <c r="ALG177" s="40"/>
      <c r="ALH177" s="40"/>
      <c r="ALI177" s="40"/>
      <c r="ALJ177" s="40"/>
      <c r="ALK177" s="40"/>
      <c r="ALL177" s="40"/>
      <c r="ALM177" s="40"/>
      <c r="ALN177" s="40"/>
      <c r="ALO177" s="40"/>
      <c r="ALP177" s="40"/>
      <c r="ALQ177" s="40"/>
      <c r="ALR177" s="40"/>
      <c r="ALS177" s="40"/>
      <c r="ALT177" s="40"/>
      <c r="ALU177" s="40"/>
    </row>
    <row r="178" spans="1:1009" s="41" customFormat="1" ht="24" thickBot="1" x14ac:dyDescent="0.3">
      <c r="A178" s="221">
        <v>44181</v>
      </c>
      <c r="B178" s="224"/>
      <c r="C178" s="224"/>
      <c r="D178" s="224"/>
      <c r="E178" s="224"/>
      <c r="F178" s="224"/>
      <c r="G178" s="224"/>
      <c r="H178" s="225" t="str">
        <f>IF(OR(F178="",G178=""),"",IF(F178="1st",G178*D178,-G178))</f>
        <v/>
      </c>
      <c r="I178" s="19">
        <f t="shared" si="23"/>
        <v>-21.402500000000014</v>
      </c>
      <c r="J178" s="39"/>
      <c r="K178" s="50">
        <f t="shared" si="26"/>
        <v>-21.402500000000014</v>
      </c>
      <c r="L178" s="60">
        <f t="shared" si="30"/>
        <v>-28.302500000000013</v>
      </c>
      <c r="M178" s="60"/>
      <c r="N178" s="121" t="str">
        <f t="shared" si="24"/>
        <v/>
      </c>
      <c r="O178" s="9" t="str">
        <f t="shared" si="25"/>
        <v/>
      </c>
      <c r="P178" s="9" t="str">
        <f t="shared" si="27"/>
        <v/>
      </c>
      <c r="Q178" s="122" t="str">
        <f t="shared" si="28"/>
        <v/>
      </c>
      <c r="R178" s="8"/>
      <c r="S178" s="9"/>
      <c r="T178" s="9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  <c r="MN178" s="40"/>
      <c r="MO178" s="40"/>
      <c r="MP178" s="40"/>
      <c r="MQ178" s="40"/>
      <c r="MR178" s="40"/>
      <c r="MS178" s="40"/>
      <c r="MT178" s="40"/>
      <c r="MU178" s="40"/>
      <c r="MV178" s="40"/>
      <c r="MW178" s="40"/>
      <c r="MX178" s="40"/>
      <c r="MY178" s="40"/>
      <c r="MZ178" s="40"/>
      <c r="NA178" s="40"/>
      <c r="NB178" s="40"/>
      <c r="NC178" s="40"/>
      <c r="ND178" s="40"/>
      <c r="NE178" s="40"/>
      <c r="NF178" s="40"/>
      <c r="NG178" s="40"/>
      <c r="NH178" s="40"/>
      <c r="NI178" s="40"/>
      <c r="NJ178" s="40"/>
      <c r="NK178" s="40"/>
      <c r="NL178" s="40"/>
      <c r="NM178" s="40"/>
      <c r="NN178" s="40"/>
      <c r="NO178" s="40"/>
      <c r="NP178" s="40"/>
      <c r="NQ178" s="40"/>
      <c r="NR178" s="40"/>
      <c r="NS178" s="40"/>
      <c r="NT178" s="40"/>
      <c r="NU178" s="40"/>
      <c r="NV178" s="40"/>
      <c r="NW178" s="40"/>
      <c r="NX178" s="40"/>
      <c r="NY178" s="40"/>
      <c r="NZ178" s="40"/>
      <c r="OA178" s="40"/>
      <c r="OB178" s="40"/>
      <c r="OC178" s="40"/>
      <c r="OD178" s="40"/>
      <c r="OE178" s="40"/>
      <c r="OF178" s="40"/>
      <c r="OG178" s="40"/>
      <c r="OH178" s="40"/>
      <c r="OI178" s="40"/>
      <c r="OJ178" s="40"/>
      <c r="OK178" s="40"/>
      <c r="OL178" s="40"/>
      <c r="OM178" s="40"/>
      <c r="ON178" s="40"/>
      <c r="OO178" s="40"/>
      <c r="OP178" s="40"/>
      <c r="OQ178" s="40"/>
      <c r="OR178" s="40"/>
      <c r="OS178" s="40"/>
      <c r="OT178" s="40"/>
      <c r="OU178" s="40"/>
      <c r="OV178" s="40"/>
      <c r="OW178" s="40"/>
      <c r="OX178" s="40"/>
      <c r="OY178" s="40"/>
      <c r="OZ178" s="40"/>
      <c r="PA178" s="40"/>
      <c r="PB178" s="40"/>
      <c r="PC178" s="40"/>
      <c r="PD178" s="40"/>
      <c r="PE178" s="40"/>
      <c r="PF178" s="40"/>
      <c r="PG178" s="40"/>
      <c r="PH178" s="40"/>
      <c r="PI178" s="40"/>
      <c r="PJ178" s="40"/>
      <c r="PK178" s="40"/>
      <c r="PL178" s="40"/>
      <c r="PM178" s="40"/>
      <c r="PN178" s="40"/>
      <c r="PO178" s="40"/>
      <c r="PP178" s="40"/>
      <c r="PQ178" s="40"/>
      <c r="PR178" s="40"/>
      <c r="PS178" s="40"/>
      <c r="PT178" s="40"/>
      <c r="PU178" s="40"/>
      <c r="PV178" s="40"/>
      <c r="PW178" s="40"/>
      <c r="PX178" s="40"/>
      <c r="PY178" s="40"/>
      <c r="PZ178" s="40"/>
      <c r="QA178" s="40"/>
      <c r="QB178" s="40"/>
      <c r="QC178" s="40"/>
      <c r="QD178" s="40"/>
      <c r="QE178" s="40"/>
      <c r="QF178" s="40"/>
      <c r="QG178" s="40"/>
      <c r="QH178" s="40"/>
      <c r="QI178" s="40"/>
      <c r="QJ178" s="40"/>
      <c r="QK178" s="40"/>
      <c r="QL178" s="40"/>
      <c r="QM178" s="40"/>
      <c r="QN178" s="40"/>
      <c r="QO178" s="40"/>
      <c r="QP178" s="40"/>
      <c r="QQ178" s="40"/>
      <c r="QR178" s="40"/>
      <c r="QS178" s="40"/>
      <c r="QT178" s="40"/>
      <c r="QU178" s="40"/>
      <c r="QV178" s="40"/>
      <c r="QW178" s="40"/>
      <c r="QX178" s="40"/>
      <c r="QY178" s="40"/>
      <c r="QZ178" s="40"/>
      <c r="RA178" s="40"/>
      <c r="RB178" s="40"/>
      <c r="RC178" s="40"/>
      <c r="RD178" s="40"/>
      <c r="RE178" s="40"/>
      <c r="RF178" s="40"/>
      <c r="RG178" s="40"/>
      <c r="RH178" s="40"/>
      <c r="RI178" s="40"/>
      <c r="RJ178" s="40"/>
      <c r="RK178" s="40"/>
      <c r="RL178" s="40"/>
      <c r="RM178" s="40"/>
      <c r="RN178" s="40"/>
      <c r="RO178" s="40"/>
      <c r="RP178" s="40"/>
      <c r="RQ178" s="40"/>
      <c r="RR178" s="40"/>
      <c r="RS178" s="40"/>
      <c r="RT178" s="40"/>
      <c r="RU178" s="40"/>
      <c r="RV178" s="40"/>
      <c r="RW178" s="40"/>
      <c r="RX178" s="40"/>
      <c r="RY178" s="40"/>
      <c r="RZ178" s="40"/>
      <c r="SA178" s="40"/>
      <c r="SB178" s="40"/>
      <c r="SC178" s="40"/>
      <c r="SD178" s="40"/>
      <c r="SE178" s="40"/>
      <c r="SF178" s="40"/>
      <c r="SG178" s="40"/>
      <c r="SH178" s="40"/>
      <c r="SI178" s="40"/>
      <c r="SJ178" s="40"/>
      <c r="SK178" s="40"/>
      <c r="SL178" s="40"/>
      <c r="SM178" s="40"/>
      <c r="SN178" s="40"/>
      <c r="SO178" s="40"/>
      <c r="SP178" s="40"/>
      <c r="SQ178" s="40"/>
      <c r="SR178" s="40"/>
      <c r="SS178" s="40"/>
      <c r="ST178" s="40"/>
      <c r="SU178" s="40"/>
      <c r="SV178" s="40"/>
      <c r="SW178" s="40"/>
      <c r="SX178" s="40"/>
      <c r="SY178" s="40"/>
      <c r="SZ178" s="40"/>
      <c r="TA178" s="40"/>
      <c r="TB178" s="40"/>
      <c r="TC178" s="40"/>
      <c r="TD178" s="40"/>
      <c r="TE178" s="40"/>
      <c r="TF178" s="40"/>
      <c r="TG178" s="40"/>
      <c r="TH178" s="40"/>
      <c r="TI178" s="40"/>
      <c r="TJ178" s="40"/>
      <c r="TK178" s="40"/>
      <c r="TL178" s="40"/>
      <c r="TM178" s="40"/>
      <c r="TN178" s="40"/>
      <c r="TO178" s="40"/>
      <c r="TP178" s="40"/>
      <c r="TQ178" s="40"/>
      <c r="TR178" s="40"/>
      <c r="TS178" s="40"/>
      <c r="TT178" s="40"/>
      <c r="TU178" s="40"/>
      <c r="TV178" s="40"/>
      <c r="TW178" s="40"/>
      <c r="TX178" s="40"/>
      <c r="TY178" s="40"/>
      <c r="TZ178" s="40"/>
      <c r="UA178" s="40"/>
      <c r="UB178" s="40"/>
      <c r="UC178" s="40"/>
      <c r="UD178" s="40"/>
      <c r="UE178" s="40"/>
      <c r="UF178" s="40"/>
      <c r="UG178" s="40"/>
      <c r="UH178" s="40"/>
      <c r="UI178" s="40"/>
      <c r="UJ178" s="40"/>
      <c r="UK178" s="40"/>
      <c r="UL178" s="40"/>
      <c r="UM178" s="40"/>
      <c r="UN178" s="40"/>
      <c r="UO178" s="40"/>
      <c r="UP178" s="40"/>
      <c r="UQ178" s="40"/>
      <c r="UR178" s="40"/>
      <c r="US178" s="40"/>
      <c r="UT178" s="40"/>
      <c r="UU178" s="40"/>
      <c r="UV178" s="40"/>
      <c r="UW178" s="40"/>
      <c r="UX178" s="40"/>
      <c r="UY178" s="40"/>
      <c r="UZ178" s="40"/>
      <c r="VA178" s="40"/>
      <c r="VB178" s="40"/>
      <c r="VC178" s="40"/>
      <c r="VD178" s="40"/>
      <c r="VE178" s="40"/>
      <c r="VF178" s="40"/>
      <c r="VG178" s="40"/>
      <c r="VH178" s="40"/>
      <c r="VI178" s="40"/>
      <c r="VJ178" s="40"/>
      <c r="VK178" s="40"/>
      <c r="VL178" s="40"/>
      <c r="VM178" s="40"/>
      <c r="VN178" s="40"/>
      <c r="VO178" s="40"/>
      <c r="VP178" s="40"/>
      <c r="VQ178" s="40"/>
      <c r="VR178" s="40"/>
      <c r="VS178" s="40"/>
      <c r="VT178" s="40"/>
      <c r="VU178" s="40"/>
      <c r="VV178" s="40"/>
      <c r="VW178" s="40"/>
      <c r="VX178" s="40"/>
      <c r="VY178" s="40"/>
      <c r="VZ178" s="40"/>
      <c r="WA178" s="40"/>
      <c r="WB178" s="40"/>
      <c r="WC178" s="40"/>
      <c r="WD178" s="40"/>
      <c r="WE178" s="40"/>
      <c r="WF178" s="40"/>
      <c r="WG178" s="40"/>
      <c r="WH178" s="40"/>
      <c r="WI178" s="40"/>
      <c r="WJ178" s="40"/>
      <c r="WK178" s="40"/>
      <c r="WL178" s="40"/>
      <c r="WM178" s="40"/>
      <c r="WN178" s="40"/>
      <c r="WO178" s="40"/>
      <c r="WP178" s="40"/>
      <c r="WQ178" s="40"/>
      <c r="WR178" s="40"/>
      <c r="WS178" s="40"/>
      <c r="WT178" s="40"/>
      <c r="WU178" s="40"/>
      <c r="WV178" s="40"/>
      <c r="WW178" s="40"/>
      <c r="WX178" s="40"/>
      <c r="WY178" s="40"/>
      <c r="WZ178" s="40"/>
      <c r="XA178" s="40"/>
      <c r="XB178" s="40"/>
      <c r="XC178" s="40"/>
      <c r="XD178" s="40"/>
      <c r="XE178" s="40"/>
      <c r="XF178" s="40"/>
      <c r="XG178" s="40"/>
      <c r="XH178" s="40"/>
      <c r="XI178" s="40"/>
      <c r="XJ178" s="40"/>
      <c r="XK178" s="40"/>
      <c r="XL178" s="40"/>
      <c r="XM178" s="40"/>
      <c r="XN178" s="40"/>
      <c r="XO178" s="40"/>
      <c r="XP178" s="40"/>
      <c r="XQ178" s="40"/>
      <c r="XR178" s="40"/>
      <c r="XS178" s="40"/>
      <c r="XT178" s="40"/>
      <c r="XU178" s="40"/>
      <c r="XV178" s="40"/>
      <c r="XW178" s="40"/>
      <c r="XX178" s="40"/>
      <c r="XY178" s="40"/>
      <c r="XZ178" s="40"/>
      <c r="YA178" s="40"/>
      <c r="YB178" s="40"/>
      <c r="YC178" s="40"/>
      <c r="YD178" s="40"/>
      <c r="YE178" s="40"/>
      <c r="YF178" s="40"/>
      <c r="YG178" s="40"/>
      <c r="YH178" s="40"/>
      <c r="YI178" s="40"/>
      <c r="YJ178" s="40"/>
      <c r="YK178" s="40"/>
      <c r="YL178" s="40"/>
      <c r="YM178" s="40"/>
      <c r="YN178" s="40"/>
      <c r="YO178" s="40"/>
      <c r="YP178" s="40"/>
      <c r="YQ178" s="40"/>
      <c r="YR178" s="40"/>
      <c r="YS178" s="40"/>
      <c r="YT178" s="40"/>
      <c r="YU178" s="40"/>
      <c r="YV178" s="40"/>
      <c r="YW178" s="40"/>
      <c r="YX178" s="40"/>
      <c r="YY178" s="40"/>
      <c r="YZ178" s="40"/>
      <c r="ZA178" s="40"/>
      <c r="ZB178" s="40"/>
      <c r="ZC178" s="40"/>
      <c r="ZD178" s="40"/>
      <c r="ZE178" s="40"/>
      <c r="ZF178" s="40"/>
      <c r="ZG178" s="40"/>
      <c r="ZH178" s="40"/>
      <c r="ZI178" s="40"/>
      <c r="ZJ178" s="40"/>
      <c r="ZK178" s="40"/>
      <c r="ZL178" s="40"/>
      <c r="ZM178" s="40"/>
      <c r="ZN178" s="40"/>
      <c r="ZO178" s="40"/>
      <c r="ZP178" s="40"/>
      <c r="ZQ178" s="40"/>
      <c r="ZR178" s="40"/>
      <c r="ZS178" s="40"/>
      <c r="ZT178" s="40"/>
      <c r="ZU178" s="40"/>
      <c r="ZV178" s="40"/>
      <c r="ZW178" s="40"/>
      <c r="ZX178" s="40"/>
      <c r="ZY178" s="40"/>
      <c r="ZZ178" s="40"/>
      <c r="AAA178" s="40"/>
      <c r="AAB178" s="40"/>
      <c r="AAC178" s="40"/>
      <c r="AAD178" s="40"/>
      <c r="AAE178" s="40"/>
      <c r="AAF178" s="40"/>
      <c r="AAG178" s="40"/>
      <c r="AAH178" s="40"/>
      <c r="AAI178" s="40"/>
      <c r="AAJ178" s="40"/>
      <c r="AAK178" s="40"/>
      <c r="AAL178" s="40"/>
      <c r="AAM178" s="40"/>
      <c r="AAN178" s="40"/>
      <c r="AAO178" s="40"/>
      <c r="AAP178" s="40"/>
      <c r="AAQ178" s="40"/>
      <c r="AAR178" s="40"/>
      <c r="AAS178" s="40"/>
      <c r="AAT178" s="40"/>
      <c r="AAU178" s="40"/>
      <c r="AAV178" s="40"/>
      <c r="AAW178" s="40"/>
      <c r="AAX178" s="40"/>
      <c r="AAY178" s="40"/>
      <c r="AAZ178" s="40"/>
      <c r="ABA178" s="40"/>
      <c r="ABB178" s="40"/>
      <c r="ABC178" s="40"/>
      <c r="ABD178" s="40"/>
      <c r="ABE178" s="40"/>
      <c r="ABF178" s="40"/>
      <c r="ABG178" s="40"/>
      <c r="ABH178" s="40"/>
      <c r="ABI178" s="40"/>
      <c r="ABJ178" s="40"/>
      <c r="ABK178" s="40"/>
      <c r="ABL178" s="40"/>
      <c r="ABM178" s="40"/>
      <c r="ABN178" s="40"/>
      <c r="ABO178" s="40"/>
      <c r="ABP178" s="40"/>
      <c r="ABQ178" s="40"/>
      <c r="ABR178" s="40"/>
      <c r="ABS178" s="40"/>
      <c r="ABT178" s="40"/>
      <c r="ABU178" s="40"/>
      <c r="ABV178" s="40"/>
      <c r="ABW178" s="40"/>
      <c r="ABX178" s="40"/>
      <c r="ABY178" s="40"/>
      <c r="ABZ178" s="40"/>
      <c r="ACA178" s="40"/>
      <c r="ACB178" s="40"/>
      <c r="ACC178" s="40"/>
      <c r="ACD178" s="40"/>
      <c r="ACE178" s="40"/>
      <c r="ACF178" s="40"/>
      <c r="ACG178" s="40"/>
      <c r="ACH178" s="40"/>
      <c r="ACI178" s="40"/>
      <c r="ACJ178" s="40"/>
      <c r="ACK178" s="40"/>
      <c r="ACL178" s="40"/>
      <c r="ACM178" s="40"/>
      <c r="ACN178" s="40"/>
      <c r="ACO178" s="40"/>
      <c r="ACP178" s="40"/>
      <c r="ACQ178" s="40"/>
      <c r="ACR178" s="40"/>
      <c r="ACS178" s="40"/>
      <c r="ACT178" s="40"/>
      <c r="ACU178" s="40"/>
      <c r="ACV178" s="40"/>
      <c r="ACW178" s="40"/>
      <c r="ACX178" s="40"/>
      <c r="ACY178" s="40"/>
      <c r="ACZ178" s="40"/>
      <c r="ADA178" s="40"/>
      <c r="ADB178" s="40"/>
      <c r="ADC178" s="40"/>
      <c r="ADD178" s="40"/>
      <c r="ADE178" s="40"/>
      <c r="ADF178" s="40"/>
      <c r="ADG178" s="40"/>
      <c r="ADH178" s="40"/>
      <c r="ADI178" s="40"/>
      <c r="ADJ178" s="40"/>
      <c r="ADK178" s="40"/>
      <c r="ADL178" s="40"/>
      <c r="ADM178" s="40"/>
      <c r="ADN178" s="40"/>
      <c r="ADO178" s="40"/>
      <c r="ADP178" s="40"/>
      <c r="ADQ178" s="40"/>
      <c r="ADR178" s="40"/>
      <c r="ADS178" s="40"/>
      <c r="ADT178" s="40"/>
      <c r="ADU178" s="40"/>
      <c r="ADV178" s="40"/>
      <c r="ADW178" s="40"/>
      <c r="ADX178" s="40"/>
      <c r="ADY178" s="40"/>
      <c r="ADZ178" s="40"/>
      <c r="AEA178" s="40"/>
      <c r="AEB178" s="40"/>
      <c r="AEC178" s="40"/>
      <c r="AED178" s="40"/>
      <c r="AEE178" s="40"/>
      <c r="AEF178" s="40"/>
      <c r="AEG178" s="40"/>
      <c r="AEH178" s="40"/>
      <c r="AEI178" s="40"/>
      <c r="AEJ178" s="40"/>
      <c r="AEK178" s="40"/>
      <c r="AEL178" s="40"/>
      <c r="AEM178" s="40"/>
      <c r="AEN178" s="40"/>
      <c r="AEO178" s="40"/>
      <c r="AEP178" s="40"/>
      <c r="AEQ178" s="40"/>
      <c r="AER178" s="40"/>
      <c r="AES178" s="40"/>
      <c r="AET178" s="40"/>
      <c r="AEU178" s="40"/>
      <c r="AEV178" s="40"/>
      <c r="AEW178" s="40"/>
      <c r="AEX178" s="40"/>
      <c r="AEY178" s="40"/>
      <c r="AEZ178" s="40"/>
      <c r="AFA178" s="40"/>
      <c r="AFB178" s="40"/>
      <c r="AFC178" s="40"/>
      <c r="AFD178" s="40"/>
      <c r="AFE178" s="40"/>
      <c r="AFF178" s="40"/>
      <c r="AFG178" s="40"/>
      <c r="AFH178" s="40"/>
      <c r="AFI178" s="40"/>
      <c r="AFJ178" s="40"/>
      <c r="AFK178" s="40"/>
      <c r="AFL178" s="40"/>
      <c r="AFM178" s="40"/>
      <c r="AFN178" s="40"/>
      <c r="AFO178" s="40"/>
      <c r="AFP178" s="40"/>
      <c r="AFQ178" s="40"/>
      <c r="AFR178" s="40"/>
      <c r="AFS178" s="40"/>
      <c r="AFT178" s="40"/>
      <c r="AFU178" s="40"/>
      <c r="AFV178" s="40"/>
      <c r="AFW178" s="40"/>
      <c r="AFX178" s="40"/>
      <c r="AFY178" s="40"/>
      <c r="AFZ178" s="40"/>
      <c r="AGA178" s="40"/>
      <c r="AGB178" s="40"/>
      <c r="AGC178" s="40"/>
      <c r="AGD178" s="40"/>
      <c r="AGE178" s="40"/>
      <c r="AGF178" s="40"/>
      <c r="AGG178" s="40"/>
      <c r="AGH178" s="40"/>
      <c r="AGI178" s="40"/>
      <c r="AGJ178" s="40"/>
      <c r="AGK178" s="40"/>
      <c r="AGL178" s="40"/>
      <c r="AGM178" s="40"/>
      <c r="AGN178" s="40"/>
      <c r="AGO178" s="40"/>
      <c r="AGP178" s="40"/>
      <c r="AGQ178" s="40"/>
      <c r="AGR178" s="40"/>
      <c r="AGS178" s="40"/>
      <c r="AGT178" s="40"/>
      <c r="AGU178" s="40"/>
      <c r="AGV178" s="40"/>
      <c r="AGW178" s="40"/>
      <c r="AGX178" s="40"/>
      <c r="AGY178" s="40"/>
      <c r="AGZ178" s="40"/>
      <c r="AHA178" s="40"/>
      <c r="AHB178" s="40"/>
      <c r="AHC178" s="40"/>
      <c r="AHD178" s="40"/>
      <c r="AHE178" s="40"/>
      <c r="AHF178" s="40"/>
      <c r="AHG178" s="40"/>
      <c r="AHH178" s="40"/>
      <c r="AHI178" s="40"/>
      <c r="AHJ178" s="40"/>
      <c r="AHK178" s="40"/>
      <c r="AHL178" s="40"/>
      <c r="AHM178" s="40"/>
      <c r="AHN178" s="40"/>
      <c r="AHO178" s="40"/>
      <c r="AHP178" s="40"/>
      <c r="AHQ178" s="40"/>
      <c r="AHR178" s="40"/>
      <c r="AHS178" s="40"/>
      <c r="AHT178" s="40"/>
      <c r="AHU178" s="40"/>
      <c r="AHV178" s="40"/>
      <c r="AHW178" s="40"/>
      <c r="AHX178" s="40"/>
      <c r="AHY178" s="40"/>
      <c r="AHZ178" s="40"/>
      <c r="AIA178" s="40"/>
      <c r="AIB178" s="40"/>
      <c r="AIC178" s="40"/>
      <c r="AID178" s="40"/>
      <c r="AIE178" s="40"/>
      <c r="AIF178" s="40"/>
      <c r="AIG178" s="40"/>
      <c r="AIH178" s="40"/>
      <c r="AII178" s="40"/>
      <c r="AIJ178" s="40"/>
      <c r="AIK178" s="40"/>
      <c r="AIL178" s="40"/>
      <c r="AIM178" s="40"/>
      <c r="AIN178" s="40"/>
      <c r="AIO178" s="40"/>
      <c r="AIP178" s="40"/>
      <c r="AIQ178" s="40"/>
      <c r="AIR178" s="40"/>
      <c r="AIS178" s="40"/>
      <c r="AIT178" s="40"/>
      <c r="AIU178" s="40"/>
      <c r="AIV178" s="40"/>
      <c r="AIW178" s="40"/>
      <c r="AIX178" s="40"/>
      <c r="AIY178" s="40"/>
      <c r="AIZ178" s="40"/>
      <c r="AJA178" s="40"/>
      <c r="AJB178" s="40"/>
      <c r="AJC178" s="40"/>
      <c r="AJD178" s="40"/>
      <c r="AJE178" s="40"/>
      <c r="AJF178" s="40"/>
      <c r="AJG178" s="40"/>
      <c r="AJH178" s="40"/>
      <c r="AJI178" s="40"/>
      <c r="AJJ178" s="40"/>
      <c r="AJK178" s="40"/>
      <c r="AJL178" s="40"/>
      <c r="AJM178" s="40"/>
      <c r="AJN178" s="40"/>
      <c r="AJO178" s="40"/>
      <c r="AJP178" s="40"/>
      <c r="AJQ178" s="40"/>
      <c r="AJR178" s="40"/>
      <c r="AJS178" s="40"/>
      <c r="AJT178" s="40"/>
      <c r="AJU178" s="40"/>
      <c r="AJV178" s="40"/>
      <c r="AJW178" s="40"/>
      <c r="AJX178" s="40"/>
      <c r="AJY178" s="40"/>
      <c r="AJZ178" s="40"/>
      <c r="AKA178" s="40"/>
      <c r="AKB178" s="40"/>
      <c r="AKC178" s="40"/>
      <c r="AKD178" s="40"/>
      <c r="AKE178" s="40"/>
      <c r="AKF178" s="40"/>
      <c r="AKG178" s="40"/>
      <c r="AKH178" s="40"/>
      <c r="AKI178" s="40"/>
      <c r="AKJ178" s="40"/>
      <c r="AKK178" s="40"/>
      <c r="AKL178" s="40"/>
      <c r="AKM178" s="40"/>
      <c r="AKN178" s="40"/>
      <c r="AKO178" s="40"/>
      <c r="AKP178" s="40"/>
      <c r="AKQ178" s="40"/>
      <c r="AKR178" s="40"/>
      <c r="AKS178" s="40"/>
      <c r="AKT178" s="40"/>
      <c r="AKU178" s="40"/>
      <c r="AKV178" s="40"/>
      <c r="AKW178" s="40"/>
      <c r="AKX178" s="40"/>
      <c r="AKY178" s="40"/>
      <c r="AKZ178" s="40"/>
      <c r="ALA178" s="40"/>
      <c r="ALB178" s="40"/>
      <c r="ALC178" s="40"/>
      <c r="ALD178" s="40"/>
      <c r="ALE178" s="40"/>
      <c r="ALF178" s="40"/>
      <c r="ALG178" s="40"/>
      <c r="ALH178" s="40"/>
      <c r="ALI178" s="40"/>
      <c r="ALJ178" s="40"/>
      <c r="ALK178" s="40"/>
      <c r="ALL178" s="40"/>
      <c r="ALM178" s="40"/>
      <c r="ALN178" s="40"/>
      <c r="ALO178" s="40"/>
      <c r="ALP178" s="40"/>
      <c r="ALQ178" s="40"/>
      <c r="ALR178" s="40"/>
      <c r="ALS178" s="40"/>
      <c r="ALT178" s="40"/>
      <c r="ALU178" s="40"/>
    </row>
    <row r="179" spans="1:1009" s="41" customFormat="1" ht="19.5" thickBot="1" x14ac:dyDescent="0.35">
      <c r="A179" s="10" t="s">
        <v>198</v>
      </c>
      <c r="B179" s="11" t="s">
        <v>20</v>
      </c>
      <c r="C179" s="12">
        <v>8</v>
      </c>
      <c r="D179" s="13">
        <v>1.82</v>
      </c>
      <c r="E179" s="14">
        <v>1.3</v>
      </c>
      <c r="F179" s="46" t="s">
        <v>21</v>
      </c>
      <c r="G179" s="15">
        <v>2</v>
      </c>
      <c r="H179" s="16">
        <f>IF(OR(F179="",G179=""),"",IF(F179="1st",G179*D179-G179,-G179))</f>
        <v>-2</v>
      </c>
      <c r="I179" s="19">
        <f t="shared" si="23"/>
        <v>-23.402500000000014</v>
      </c>
      <c r="J179" s="42">
        <f>SUM(H179)</f>
        <v>-2</v>
      </c>
      <c r="K179" s="50">
        <f t="shared" si="26"/>
        <v>-23.402500000000014</v>
      </c>
      <c r="L179" s="60">
        <f t="shared" si="30"/>
        <v>-28.302500000000013</v>
      </c>
      <c r="M179" s="60"/>
      <c r="N179" s="121">
        <f t="shared" si="24"/>
        <v>1.82</v>
      </c>
      <c r="O179" s="9">
        <f t="shared" si="25"/>
        <v>-1</v>
      </c>
      <c r="P179" s="9">
        <f t="shared" si="27"/>
        <v>-1</v>
      </c>
      <c r="Q179" s="122">
        <f t="shared" si="28"/>
        <v>-1</v>
      </c>
      <c r="R179" s="8"/>
      <c r="S179" s="9"/>
      <c r="T179" s="9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  <c r="MN179" s="40"/>
      <c r="MO179" s="40"/>
      <c r="MP179" s="40"/>
      <c r="MQ179" s="40"/>
      <c r="MR179" s="40"/>
      <c r="MS179" s="40"/>
      <c r="MT179" s="40"/>
      <c r="MU179" s="40"/>
      <c r="MV179" s="40"/>
      <c r="MW179" s="40"/>
      <c r="MX179" s="40"/>
      <c r="MY179" s="40"/>
      <c r="MZ179" s="40"/>
      <c r="NA179" s="40"/>
      <c r="NB179" s="40"/>
      <c r="NC179" s="40"/>
      <c r="ND179" s="40"/>
      <c r="NE179" s="40"/>
      <c r="NF179" s="40"/>
      <c r="NG179" s="40"/>
      <c r="NH179" s="40"/>
      <c r="NI179" s="40"/>
      <c r="NJ179" s="40"/>
      <c r="NK179" s="40"/>
      <c r="NL179" s="40"/>
      <c r="NM179" s="40"/>
      <c r="NN179" s="40"/>
      <c r="NO179" s="40"/>
      <c r="NP179" s="40"/>
      <c r="NQ179" s="40"/>
      <c r="NR179" s="40"/>
      <c r="NS179" s="40"/>
      <c r="NT179" s="40"/>
      <c r="NU179" s="40"/>
      <c r="NV179" s="40"/>
      <c r="NW179" s="40"/>
      <c r="NX179" s="40"/>
      <c r="NY179" s="40"/>
      <c r="NZ179" s="40"/>
      <c r="OA179" s="40"/>
      <c r="OB179" s="40"/>
      <c r="OC179" s="40"/>
      <c r="OD179" s="40"/>
      <c r="OE179" s="40"/>
      <c r="OF179" s="40"/>
      <c r="OG179" s="40"/>
      <c r="OH179" s="40"/>
      <c r="OI179" s="40"/>
      <c r="OJ179" s="40"/>
      <c r="OK179" s="40"/>
      <c r="OL179" s="40"/>
      <c r="OM179" s="40"/>
      <c r="ON179" s="40"/>
      <c r="OO179" s="40"/>
      <c r="OP179" s="40"/>
      <c r="OQ179" s="40"/>
      <c r="OR179" s="40"/>
      <c r="OS179" s="40"/>
      <c r="OT179" s="40"/>
      <c r="OU179" s="40"/>
      <c r="OV179" s="40"/>
      <c r="OW179" s="40"/>
      <c r="OX179" s="40"/>
      <c r="OY179" s="40"/>
      <c r="OZ179" s="40"/>
      <c r="PA179" s="40"/>
      <c r="PB179" s="40"/>
      <c r="PC179" s="40"/>
      <c r="PD179" s="40"/>
      <c r="PE179" s="40"/>
      <c r="PF179" s="40"/>
      <c r="PG179" s="40"/>
      <c r="PH179" s="40"/>
      <c r="PI179" s="40"/>
      <c r="PJ179" s="40"/>
      <c r="PK179" s="40"/>
      <c r="PL179" s="40"/>
      <c r="PM179" s="40"/>
      <c r="PN179" s="40"/>
      <c r="PO179" s="40"/>
      <c r="PP179" s="40"/>
      <c r="PQ179" s="40"/>
      <c r="PR179" s="40"/>
      <c r="PS179" s="40"/>
      <c r="PT179" s="40"/>
      <c r="PU179" s="40"/>
      <c r="PV179" s="40"/>
      <c r="PW179" s="40"/>
      <c r="PX179" s="40"/>
      <c r="PY179" s="40"/>
      <c r="PZ179" s="40"/>
      <c r="QA179" s="40"/>
      <c r="QB179" s="40"/>
      <c r="QC179" s="40"/>
      <c r="QD179" s="40"/>
      <c r="QE179" s="40"/>
      <c r="QF179" s="40"/>
      <c r="QG179" s="40"/>
      <c r="QH179" s="40"/>
      <c r="QI179" s="40"/>
      <c r="QJ179" s="40"/>
      <c r="QK179" s="40"/>
      <c r="QL179" s="40"/>
      <c r="QM179" s="40"/>
      <c r="QN179" s="40"/>
      <c r="QO179" s="40"/>
      <c r="QP179" s="40"/>
      <c r="QQ179" s="40"/>
      <c r="QR179" s="40"/>
      <c r="QS179" s="40"/>
      <c r="QT179" s="40"/>
      <c r="QU179" s="40"/>
      <c r="QV179" s="40"/>
      <c r="QW179" s="40"/>
      <c r="QX179" s="40"/>
      <c r="QY179" s="40"/>
      <c r="QZ179" s="40"/>
      <c r="RA179" s="40"/>
      <c r="RB179" s="40"/>
      <c r="RC179" s="40"/>
      <c r="RD179" s="40"/>
      <c r="RE179" s="40"/>
      <c r="RF179" s="40"/>
      <c r="RG179" s="40"/>
      <c r="RH179" s="40"/>
      <c r="RI179" s="40"/>
      <c r="RJ179" s="40"/>
      <c r="RK179" s="40"/>
      <c r="RL179" s="40"/>
      <c r="RM179" s="40"/>
      <c r="RN179" s="40"/>
      <c r="RO179" s="40"/>
      <c r="RP179" s="40"/>
      <c r="RQ179" s="40"/>
      <c r="RR179" s="40"/>
      <c r="RS179" s="40"/>
      <c r="RT179" s="40"/>
      <c r="RU179" s="40"/>
      <c r="RV179" s="40"/>
      <c r="RW179" s="40"/>
      <c r="RX179" s="40"/>
      <c r="RY179" s="40"/>
      <c r="RZ179" s="40"/>
      <c r="SA179" s="40"/>
      <c r="SB179" s="40"/>
      <c r="SC179" s="40"/>
      <c r="SD179" s="40"/>
      <c r="SE179" s="40"/>
      <c r="SF179" s="40"/>
      <c r="SG179" s="40"/>
      <c r="SH179" s="40"/>
      <c r="SI179" s="40"/>
      <c r="SJ179" s="40"/>
      <c r="SK179" s="40"/>
      <c r="SL179" s="40"/>
      <c r="SM179" s="40"/>
      <c r="SN179" s="40"/>
      <c r="SO179" s="40"/>
      <c r="SP179" s="40"/>
      <c r="SQ179" s="40"/>
      <c r="SR179" s="40"/>
      <c r="SS179" s="40"/>
      <c r="ST179" s="40"/>
      <c r="SU179" s="40"/>
      <c r="SV179" s="40"/>
      <c r="SW179" s="40"/>
      <c r="SX179" s="40"/>
      <c r="SY179" s="40"/>
      <c r="SZ179" s="40"/>
      <c r="TA179" s="40"/>
      <c r="TB179" s="40"/>
      <c r="TC179" s="40"/>
      <c r="TD179" s="40"/>
      <c r="TE179" s="40"/>
      <c r="TF179" s="40"/>
      <c r="TG179" s="40"/>
      <c r="TH179" s="40"/>
      <c r="TI179" s="40"/>
      <c r="TJ179" s="40"/>
      <c r="TK179" s="40"/>
      <c r="TL179" s="40"/>
      <c r="TM179" s="40"/>
      <c r="TN179" s="40"/>
      <c r="TO179" s="40"/>
      <c r="TP179" s="40"/>
      <c r="TQ179" s="40"/>
      <c r="TR179" s="40"/>
      <c r="TS179" s="40"/>
      <c r="TT179" s="40"/>
      <c r="TU179" s="40"/>
      <c r="TV179" s="40"/>
      <c r="TW179" s="40"/>
      <c r="TX179" s="40"/>
      <c r="TY179" s="40"/>
      <c r="TZ179" s="40"/>
      <c r="UA179" s="40"/>
      <c r="UB179" s="40"/>
      <c r="UC179" s="40"/>
      <c r="UD179" s="40"/>
      <c r="UE179" s="40"/>
      <c r="UF179" s="40"/>
      <c r="UG179" s="40"/>
      <c r="UH179" s="40"/>
      <c r="UI179" s="40"/>
      <c r="UJ179" s="40"/>
      <c r="UK179" s="40"/>
      <c r="UL179" s="40"/>
      <c r="UM179" s="40"/>
      <c r="UN179" s="40"/>
      <c r="UO179" s="40"/>
      <c r="UP179" s="40"/>
      <c r="UQ179" s="40"/>
      <c r="UR179" s="40"/>
      <c r="US179" s="40"/>
      <c r="UT179" s="40"/>
      <c r="UU179" s="40"/>
      <c r="UV179" s="40"/>
      <c r="UW179" s="40"/>
      <c r="UX179" s="40"/>
      <c r="UY179" s="40"/>
      <c r="UZ179" s="40"/>
      <c r="VA179" s="40"/>
      <c r="VB179" s="40"/>
      <c r="VC179" s="40"/>
      <c r="VD179" s="40"/>
      <c r="VE179" s="40"/>
      <c r="VF179" s="40"/>
      <c r="VG179" s="40"/>
      <c r="VH179" s="40"/>
      <c r="VI179" s="40"/>
      <c r="VJ179" s="40"/>
      <c r="VK179" s="40"/>
      <c r="VL179" s="40"/>
      <c r="VM179" s="40"/>
      <c r="VN179" s="40"/>
      <c r="VO179" s="40"/>
      <c r="VP179" s="40"/>
      <c r="VQ179" s="40"/>
      <c r="VR179" s="40"/>
      <c r="VS179" s="40"/>
      <c r="VT179" s="40"/>
      <c r="VU179" s="40"/>
      <c r="VV179" s="40"/>
      <c r="VW179" s="40"/>
      <c r="VX179" s="40"/>
      <c r="VY179" s="40"/>
      <c r="VZ179" s="40"/>
      <c r="WA179" s="40"/>
      <c r="WB179" s="40"/>
      <c r="WC179" s="40"/>
      <c r="WD179" s="40"/>
      <c r="WE179" s="40"/>
      <c r="WF179" s="40"/>
      <c r="WG179" s="40"/>
      <c r="WH179" s="40"/>
      <c r="WI179" s="40"/>
      <c r="WJ179" s="40"/>
      <c r="WK179" s="40"/>
      <c r="WL179" s="40"/>
      <c r="WM179" s="40"/>
      <c r="WN179" s="40"/>
      <c r="WO179" s="40"/>
      <c r="WP179" s="40"/>
      <c r="WQ179" s="40"/>
      <c r="WR179" s="40"/>
      <c r="WS179" s="40"/>
      <c r="WT179" s="40"/>
      <c r="WU179" s="40"/>
      <c r="WV179" s="40"/>
      <c r="WW179" s="40"/>
      <c r="WX179" s="40"/>
      <c r="WY179" s="40"/>
      <c r="WZ179" s="40"/>
      <c r="XA179" s="40"/>
      <c r="XB179" s="40"/>
      <c r="XC179" s="40"/>
      <c r="XD179" s="40"/>
      <c r="XE179" s="40"/>
      <c r="XF179" s="40"/>
      <c r="XG179" s="40"/>
      <c r="XH179" s="40"/>
      <c r="XI179" s="40"/>
      <c r="XJ179" s="40"/>
      <c r="XK179" s="40"/>
      <c r="XL179" s="40"/>
      <c r="XM179" s="40"/>
      <c r="XN179" s="40"/>
      <c r="XO179" s="40"/>
      <c r="XP179" s="40"/>
      <c r="XQ179" s="40"/>
      <c r="XR179" s="40"/>
      <c r="XS179" s="40"/>
      <c r="XT179" s="40"/>
      <c r="XU179" s="40"/>
      <c r="XV179" s="40"/>
      <c r="XW179" s="40"/>
      <c r="XX179" s="40"/>
      <c r="XY179" s="40"/>
      <c r="XZ179" s="40"/>
      <c r="YA179" s="40"/>
      <c r="YB179" s="40"/>
      <c r="YC179" s="40"/>
      <c r="YD179" s="40"/>
      <c r="YE179" s="40"/>
      <c r="YF179" s="40"/>
      <c r="YG179" s="40"/>
      <c r="YH179" s="40"/>
      <c r="YI179" s="40"/>
      <c r="YJ179" s="40"/>
      <c r="YK179" s="40"/>
      <c r="YL179" s="40"/>
      <c r="YM179" s="40"/>
      <c r="YN179" s="40"/>
      <c r="YO179" s="40"/>
      <c r="YP179" s="40"/>
      <c r="YQ179" s="40"/>
      <c r="YR179" s="40"/>
      <c r="YS179" s="40"/>
      <c r="YT179" s="40"/>
      <c r="YU179" s="40"/>
      <c r="YV179" s="40"/>
      <c r="YW179" s="40"/>
      <c r="YX179" s="40"/>
      <c r="YY179" s="40"/>
      <c r="YZ179" s="40"/>
      <c r="ZA179" s="40"/>
      <c r="ZB179" s="40"/>
      <c r="ZC179" s="40"/>
      <c r="ZD179" s="40"/>
      <c r="ZE179" s="40"/>
      <c r="ZF179" s="40"/>
      <c r="ZG179" s="40"/>
      <c r="ZH179" s="40"/>
      <c r="ZI179" s="40"/>
      <c r="ZJ179" s="40"/>
      <c r="ZK179" s="40"/>
      <c r="ZL179" s="40"/>
      <c r="ZM179" s="40"/>
      <c r="ZN179" s="40"/>
      <c r="ZO179" s="40"/>
      <c r="ZP179" s="40"/>
      <c r="ZQ179" s="40"/>
      <c r="ZR179" s="40"/>
      <c r="ZS179" s="40"/>
      <c r="ZT179" s="40"/>
      <c r="ZU179" s="40"/>
      <c r="ZV179" s="40"/>
      <c r="ZW179" s="40"/>
      <c r="ZX179" s="40"/>
      <c r="ZY179" s="40"/>
      <c r="ZZ179" s="40"/>
      <c r="AAA179" s="40"/>
      <c r="AAB179" s="40"/>
      <c r="AAC179" s="40"/>
      <c r="AAD179" s="40"/>
      <c r="AAE179" s="40"/>
      <c r="AAF179" s="40"/>
      <c r="AAG179" s="40"/>
      <c r="AAH179" s="40"/>
      <c r="AAI179" s="40"/>
      <c r="AAJ179" s="40"/>
      <c r="AAK179" s="40"/>
      <c r="AAL179" s="40"/>
      <c r="AAM179" s="40"/>
      <c r="AAN179" s="40"/>
      <c r="AAO179" s="40"/>
      <c r="AAP179" s="40"/>
      <c r="AAQ179" s="40"/>
      <c r="AAR179" s="40"/>
      <c r="AAS179" s="40"/>
      <c r="AAT179" s="40"/>
      <c r="AAU179" s="40"/>
      <c r="AAV179" s="40"/>
      <c r="AAW179" s="40"/>
      <c r="AAX179" s="40"/>
      <c r="AAY179" s="40"/>
      <c r="AAZ179" s="40"/>
      <c r="ABA179" s="40"/>
      <c r="ABB179" s="40"/>
      <c r="ABC179" s="40"/>
      <c r="ABD179" s="40"/>
      <c r="ABE179" s="40"/>
      <c r="ABF179" s="40"/>
      <c r="ABG179" s="40"/>
      <c r="ABH179" s="40"/>
      <c r="ABI179" s="40"/>
      <c r="ABJ179" s="40"/>
      <c r="ABK179" s="40"/>
      <c r="ABL179" s="40"/>
      <c r="ABM179" s="40"/>
      <c r="ABN179" s="40"/>
      <c r="ABO179" s="40"/>
      <c r="ABP179" s="40"/>
      <c r="ABQ179" s="40"/>
      <c r="ABR179" s="40"/>
      <c r="ABS179" s="40"/>
      <c r="ABT179" s="40"/>
      <c r="ABU179" s="40"/>
      <c r="ABV179" s="40"/>
      <c r="ABW179" s="40"/>
      <c r="ABX179" s="40"/>
      <c r="ABY179" s="40"/>
      <c r="ABZ179" s="40"/>
      <c r="ACA179" s="40"/>
      <c r="ACB179" s="40"/>
      <c r="ACC179" s="40"/>
      <c r="ACD179" s="40"/>
      <c r="ACE179" s="40"/>
      <c r="ACF179" s="40"/>
      <c r="ACG179" s="40"/>
      <c r="ACH179" s="40"/>
      <c r="ACI179" s="40"/>
      <c r="ACJ179" s="40"/>
      <c r="ACK179" s="40"/>
      <c r="ACL179" s="40"/>
      <c r="ACM179" s="40"/>
      <c r="ACN179" s="40"/>
      <c r="ACO179" s="40"/>
      <c r="ACP179" s="40"/>
      <c r="ACQ179" s="40"/>
      <c r="ACR179" s="40"/>
      <c r="ACS179" s="40"/>
      <c r="ACT179" s="40"/>
      <c r="ACU179" s="40"/>
      <c r="ACV179" s="40"/>
      <c r="ACW179" s="40"/>
      <c r="ACX179" s="40"/>
      <c r="ACY179" s="40"/>
      <c r="ACZ179" s="40"/>
      <c r="ADA179" s="40"/>
      <c r="ADB179" s="40"/>
      <c r="ADC179" s="40"/>
      <c r="ADD179" s="40"/>
      <c r="ADE179" s="40"/>
      <c r="ADF179" s="40"/>
      <c r="ADG179" s="40"/>
      <c r="ADH179" s="40"/>
      <c r="ADI179" s="40"/>
      <c r="ADJ179" s="40"/>
      <c r="ADK179" s="40"/>
      <c r="ADL179" s="40"/>
      <c r="ADM179" s="40"/>
      <c r="ADN179" s="40"/>
      <c r="ADO179" s="40"/>
      <c r="ADP179" s="40"/>
      <c r="ADQ179" s="40"/>
      <c r="ADR179" s="40"/>
      <c r="ADS179" s="40"/>
      <c r="ADT179" s="40"/>
      <c r="ADU179" s="40"/>
      <c r="ADV179" s="40"/>
      <c r="ADW179" s="40"/>
      <c r="ADX179" s="40"/>
      <c r="ADY179" s="40"/>
      <c r="ADZ179" s="40"/>
      <c r="AEA179" s="40"/>
      <c r="AEB179" s="40"/>
      <c r="AEC179" s="40"/>
      <c r="AED179" s="40"/>
      <c r="AEE179" s="40"/>
      <c r="AEF179" s="40"/>
      <c r="AEG179" s="40"/>
      <c r="AEH179" s="40"/>
      <c r="AEI179" s="40"/>
      <c r="AEJ179" s="40"/>
      <c r="AEK179" s="40"/>
      <c r="AEL179" s="40"/>
      <c r="AEM179" s="40"/>
      <c r="AEN179" s="40"/>
      <c r="AEO179" s="40"/>
      <c r="AEP179" s="40"/>
      <c r="AEQ179" s="40"/>
      <c r="AER179" s="40"/>
      <c r="AES179" s="40"/>
      <c r="AET179" s="40"/>
      <c r="AEU179" s="40"/>
      <c r="AEV179" s="40"/>
      <c r="AEW179" s="40"/>
      <c r="AEX179" s="40"/>
      <c r="AEY179" s="40"/>
      <c r="AEZ179" s="40"/>
      <c r="AFA179" s="40"/>
      <c r="AFB179" s="40"/>
      <c r="AFC179" s="40"/>
      <c r="AFD179" s="40"/>
      <c r="AFE179" s="40"/>
      <c r="AFF179" s="40"/>
      <c r="AFG179" s="40"/>
      <c r="AFH179" s="40"/>
      <c r="AFI179" s="40"/>
      <c r="AFJ179" s="40"/>
      <c r="AFK179" s="40"/>
      <c r="AFL179" s="40"/>
      <c r="AFM179" s="40"/>
      <c r="AFN179" s="40"/>
      <c r="AFO179" s="40"/>
      <c r="AFP179" s="40"/>
      <c r="AFQ179" s="40"/>
      <c r="AFR179" s="40"/>
      <c r="AFS179" s="40"/>
      <c r="AFT179" s="40"/>
      <c r="AFU179" s="40"/>
      <c r="AFV179" s="40"/>
      <c r="AFW179" s="40"/>
      <c r="AFX179" s="40"/>
      <c r="AFY179" s="40"/>
      <c r="AFZ179" s="40"/>
      <c r="AGA179" s="40"/>
      <c r="AGB179" s="40"/>
      <c r="AGC179" s="40"/>
      <c r="AGD179" s="40"/>
      <c r="AGE179" s="40"/>
      <c r="AGF179" s="40"/>
      <c r="AGG179" s="40"/>
      <c r="AGH179" s="40"/>
      <c r="AGI179" s="40"/>
      <c r="AGJ179" s="40"/>
      <c r="AGK179" s="40"/>
      <c r="AGL179" s="40"/>
      <c r="AGM179" s="40"/>
      <c r="AGN179" s="40"/>
      <c r="AGO179" s="40"/>
      <c r="AGP179" s="40"/>
      <c r="AGQ179" s="40"/>
      <c r="AGR179" s="40"/>
      <c r="AGS179" s="40"/>
      <c r="AGT179" s="40"/>
      <c r="AGU179" s="40"/>
      <c r="AGV179" s="40"/>
      <c r="AGW179" s="40"/>
      <c r="AGX179" s="40"/>
      <c r="AGY179" s="40"/>
      <c r="AGZ179" s="40"/>
      <c r="AHA179" s="40"/>
      <c r="AHB179" s="40"/>
      <c r="AHC179" s="40"/>
      <c r="AHD179" s="40"/>
      <c r="AHE179" s="40"/>
      <c r="AHF179" s="40"/>
      <c r="AHG179" s="40"/>
      <c r="AHH179" s="40"/>
      <c r="AHI179" s="40"/>
      <c r="AHJ179" s="40"/>
      <c r="AHK179" s="40"/>
      <c r="AHL179" s="40"/>
      <c r="AHM179" s="40"/>
      <c r="AHN179" s="40"/>
      <c r="AHO179" s="40"/>
      <c r="AHP179" s="40"/>
      <c r="AHQ179" s="40"/>
      <c r="AHR179" s="40"/>
      <c r="AHS179" s="40"/>
      <c r="AHT179" s="40"/>
      <c r="AHU179" s="40"/>
      <c r="AHV179" s="40"/>
      <c r="AHW179" s="40"/>
      <c r="AHX179" s="40"/>
      <c r="AHY179" s="40"/>
      <c r="AHZ179" s="40"/>
      <c r="AIA179" s="40"/>
      <c r="AIB179" s="40"/>
      <c r="AIC179" s="40"/>
      <c r="AID179" s="40"/>
      <c r="AIE179" s="40"/>
      <c r="AIF179" s="40"/>
      <c r="AIG179" s="40"/>
      <c r="AIH179" s="40"/>
      <c r="AII179" s="40"/>
      <c r="AIJ179" s="40"/>
      <c r="AIK179" s="40"/>
      <c r="AIL179" s="40"/>
      <c r="AIM179" s="40"/>
      <c r="AIN179" s="40"/>
      <c r="AIO179" s="40"/>
      <c r="AIP179" s="40"/>
      <c r="AIQ179" s="40"/>
      <c r="AIR179" s="40"/>
      <c r="AIS179" s="40"/>
      <c r="AIT179" s="40"/>
      <c r="AIU179" s="40"/>
      <c r="AIV179" s="40"/>
      <c r="AIW179" s="40"/>
      <c r="AIX179" s="40"/>
      <c r="AIY179" s="40"/>
      <c r="AIZ179" s="40"/>
      <c r="AJA179" s="40"/>
      <c r="AJB179" s="40"/>
      <c r="AJC179" s="40"/>
      <c r="AJD179" s="40"/>
      <c r="AJE179" s="40"/>
      <c r="AJF179" s="40"/>
      <c r="AJG179" s="40"/>
      <c r="AJH179" s="40"/>
      <c r="AJI179" s="40"/>
      <c r="AJJ179" s="40"/>
      <c r="AJK179" s="40"/>
      <c r="AJL179" s="40"/>
      <c r="AJM179" s="40"/>
      <c r="AJN179" s="40"/>
      <c r="AJO179" s="40"/>
      <c r="AJP179" s="40"/>
      <c r="AJQ179" s="40"/>
      <c r="AJR179" s="40"/>
      <c r="AJS179" s="40"/>
      <c r="AJT179" s="40"/>
      <c r="AJU179" s="40"/>
      <c r="AJV179" s="40"/>
      <c r="AJW179" s="40"/>
      <c r="AJX179" s="40"/>
      <c r="AJY179" s="40"/>
      <c r="AJZ179" s="40"/>
      <c r="AKA179" s="40"/>
      <c r="AKB179" s="40"/>
      <c r="AKC179" s="40"/>
      <c r="AKD179" s="40"/>
      <c r="AKE179" s="40"/>
      <c r="AKF179" s="40"/>
      <c r="AKG179" s="40"/>
      <c r="AKH179" s="40"/>
      <c r="AKI179" s="40"/>
      <c r="AKJ179" s="40"/>
      <c r="AKK179" s="40"/>
      <c r="AKL179" s="40"/>
      <c r="AKM179" s="40"/>
      <c r="AKN179" s="40"/>
      <c r="AKO179" s="40"/>
      <c r="AKP179" s="40"/>
      <c r="AKQ179" s="40"/>
      <c r="AKR179" s="40"/>
      <c r="AKS179" s="40"/>
      <c r="AKT179" s="40"/>
      <c r="AKU179" s="40"/>
      <c r="AKV179" s="40"/>
      <c r="AKW179" s="40"/>
      <c r="AKX179" s="40"/>
      <c r="AKY179" s="40"/>
      <c r="AKZ179" s="40"/>
      <c r="ALA179" s="40"/>
      <c r="ALB179" s="40"/>
      <c r="ALC179" s="40"/>
      <c r="ALD179" s="40"/>
      <c r="ALE179" s="40"/>
      <c r="ALF179" s="40"/>
      <c r="ALG179" s="40"/>
      <c r="ALH179" s="40"/>
      <c r="ALI179" s="40"/>
      <c r="ALJ179" s="40"/>
      <c r="ALK179" s="40"/>
      <c r="ALL179" s="40"/>
      <c r="ALM179" s="40"/>
      <c r="ALN179" s="40"/>
      <c r="ALO179" s="40"/>
      <c r="ALP179" s="40"/>
      <c r="ALQ179" s="40"/>
      <c r="ALR179" s="40"/>
      <c r="ALS179" s="40"/>
      <c r="ALT179" s="40"/>
      <c r="ALU179" s="40"/>
    </row>
    <row r="180" spans="1:1009" s="41" customFormat="1" ht="24" thickBot="1" x14ac:dyDescent="0.3">
      <c r="A180" s="221">
        <v>44182</v>
      </c>
      <c r="B180" s="224"/>
      <c r="C180" s="224"/>
      <c r="D180" s="224"/>
      <c r="E180" s="224"/>
      <c r="F180" s="224"/>
      <c r="G180" s="224"/>
      <c r="H180" s="225" t="str">
        <f>IF(OR(F180="",G180=""),"",IF(F180="1st",G180*D180,-G180))</f>
        <v/>
      </c>
      <c r="I180" s="19">
        <f t="shared" si="23"/>
        <v>-23.402500000000014</v>
      </c>
      <c r="J180" s="39"/>
      <c r="K180" s="50">
        <f t="shared" si="26"/>
        <v>-23.402500000000014</v>
      </c>
      <c r="L180" s="60">
        <f t="shared" si="30"/>
        <v>-28.302500000000013</v>
      </c>
      <c r="M180" s="60"/>
      <c r="N180" s="121" t="str">
        <f t="shared" si="24"/>
        <v/>
      </c>
      <c r="O180" s="9" t="str">
        <f t="shared" si="25"/>
        <v/>
      </c>
      <c r="P180" s="9" t="str">
        <f t="shared" si="27"/>
        <v/>
      </c>
      <c r="Q180" s="122" t="str">
        <f t="shared" si="28"/>
        <v/>
      </c>
      <c r="R180" s="8"/>
      <c r="S180" s="9"/>
      <c r="T180" s="9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  <c r="JY180" s="40"/>
      <c r="JZ180" s="40"/>
      <c r="KA180" s="40"/>
      <c r="KB180" s="40"/>
      <c r="KC180" s="40"/>
      <c r="KD180" s="40"/>
      <c r="KE180" s="40"/>
      <c r="KF180" s="40"/>
      <c r="KG180" s="40"/>
      <c r="KH180" s="40"/>
      <c r="KI180" s="40"/>
      <c r="KJ180" s="40"/>
      <c r="KK180" s="40"/>
      <c r="KL180" s="40"/>
      <c r="KM180" s="40"/>
      <c r="KN180" s="40"/>
      <c r="KO180" s="40"/>
      <c r="KP180" s="40"/>
      <c r="KQ180" s="40"/>
      <c r="KR180" s="40"/>
      <c r="KS180" s="40"/>
      <c r="KT180" s="40"/>
      <c r="KU180" s="40"/>
      <c r="KV180" s="40"/>
      <c r="KW180" s="40"/>
      <c r="KX180" s="40"/>
      <c r="KY180" s="40"/>
      <c r="KZ180" s="40"/>
      <c r="LA180" s="40"/>
      <c r="LB180" s="40"/>
      <c r="LC180" s="40"/>
      <c r="LD180" s="40"/>
      <c r="LE180" s="40"/>
      <c r="LF180" s="40"/>
      <c r="LG180" s="40"/>
      <c r="LH180" s="40"/>
      <c r="LI180" s="40"/>
      <c r="LJ180" s="40"/>
      <c r="LK180" s="40"/>
      <c r="LL180" s="40"/>
      <c r="LM180" s="40"/>
      <c r="LN180" s="40"/>
      <c r="LO180" s="40"/>
      <c r="LP180" s="40"/>
      <c r="LQ180" s="40"/>
      <c r="LR180" s="40"/>
      <c r="LS180" s="40"/>
      <c r="LT180" s="40"/>
      <c r="LU180" s="40"/>
      <c r="LV180" s="40"/>
      <c r="LW180" s="40"/>
      <c r="LX180" s="40"/>
      <c r="LY180" s="40"/>
      <c r="LZ180" s="40"/>
      <c r="MA180" s="40"/>
      <c r="MB180" s="40"/>
      <c r="MC180" s="40"/>
      <c r="MD180" s="40"/>
      <c r="ME180" s="40"/>
      <c r="MF180" s="40"/>
      <c r="MG180" s="40"/>
      <c r="MH180" s="40"/>
      <c r="MI180" s="40"/>
      <c r="MJ180" s="40"/>
      <c r="MK180" s="40"/>
      <c r="ML180" s="40"/>
      <c r="MM180" s="40"/>
      <c r="MN180" s="40"/>
      <c r="MO180" s="40"/>
      <c r="MP180" s="40"/>
      <c r="MQ180" s="40"/>
      <c r="MR180" s="40"/>
      <c r="MS180" s="40"/>
      <c r="MT180" s="40"/>
      <c r="MU180" s="40"/>
      <c r="MV180" s="40"/>
      <c r="MW180" s="40"/>
      <c r="MX180" s="40"/>
      <c r="MY180" s="40"/>
      <c r="MZ180" s="40"/>
      <c r="NA180" s="40"/>
      <c r="NB180" s="40"/>
      <c r="NC180" s="40"/>
      <c r="ND180" s="40"/>
      <c r="NE180" s="40"/>
      <c r="NF180" s="40"/>
      <c r="NG180" s="40"/>
      <c r="NH180" s="40"/>
      <c r="NI180" s="40"/>
      <c r="NJ180" s="40"/>
      <c r="NK180" s="40"/>
      <c r="NL180" s="40"/>
      <c r="NM180" s="40"/>
      <c r="NN180" s="40"/>
      <c r="NO180" s="40"/>
      <c r="NP180" s="40"/>
      <c r="NQ180" s="40"/>
      <c r="NR180" s="40"/>
      <c r="NS180" s="40"/>
      <c r="NT180" s="40"/>
      <c r="NU180" s="40"/>
      <c r="NV180" s="40"/>
      <c r="NW180" s="40"/>
      <c r="NX180" s="40"/>
      <c r="NY180" s="40"/>
      <c r="NZ180" s="40"/>
      <c r="OA180" s="40"/>
      <c r="OB180" s="40"/>
      <c r="OC180" s="40"/>
      <c r="OD180" s="40"/>
      <c r="OE180" s="40"/>
      <c r="OF180" s="40"/>
      <c r="OG180" s="40"/>
      <c r="OH180" s="40"/>
      <c r="OI180" s="40"/>
      <c r="OJ180" s="40"/>
      <c r="OK180" s="40"/>
      <c r="OL180" s="40"/>
      <c r="OM180" s="40"/>
      <c r="ON180" s="40"/>
      <c r="OO180" s="40"/>
      <c r="OP180" s="40"/>
      <c r="OQ180" s="40"/>
      <c r="OR180" s="40"/>
      <c r="OS180" s="40"/>
      <c r="OT180" s="40"/>
      <c r="OU180" s="40"/>
      <c r="OV180" s="40"/>
      <c r="OW180" s="40"/>
      <c r="OX180" s="40"/>
      <c r="OY180" s="40"/>
      <c r="OZ180" s="40"/>
      <c r="PA180" s="40"/>
      <c r="PB180" s="40"/>
      <c r="PC180" s="40"/>
      <c r="PD180" s="40"/>
      <c r="PE180" s="40"/>
      <c r="PF180" s="40"/>
      <c r="PG180" s="40"/>
      <c r="PH180" s="40"/>
      <c r="PI180" s="40"/>
      <c r="PJ180" s="40"/>
      <c r="PK180" s="40"/>
      <c r="PL180" s="40"/>
      <c r="PM180" s="40"/>
      <c r="PN180" s="40"/>
      <c r="PO180" s="40"/>
      <c r="PP180" s="40"/>
      <c r="PQ180" s="40"/>
      <c r="PR180" s="40"/>
      <c r="PS180" s="40"/>
      <c r="PT180" s="40"/>
      <c r="PU180" s="40"/>
      <c r="PV180" s="40"/>
      <c r="PW180" s="40"/>
      <c r="PX180" s="40"/>
      <c r="PY180" s="40"/>
      <c r="PZ180" s="40"/>
      <c r="QA180" s="40"/>
      <c r="QB180" s="40"/>
      <c r="QC180" s="40"/>
      <c r="QD180" s="40"/>
      <c r="QE180" s="40"/>
      <c r="QF180" s="40"/>
      <c r="QG180" s="40"/>
      <c r="QH180" s="40"/>
      <c r="QI180" s="40"/>
      <c r="QJ180" s="40"/>
      <c r="QK180" s="40"/>
      <c r="QL180" s="40"/>
      <c r="QM180" s="40"/>
      <c r="QN180" s="40"/>
      <c r="QO180" s="40"/>
      <c r="QP180" s="40"/>
      <c r="QQ180" s="40"/>
      <c r="QR180" s="40"/>
      <c r="QS180" s="40"/>
      <c r="QT180" s="40"/>
      <c r="QU180" s="40"/>
      <c r="QV180" s="40"/>
      <c r="QW180" s="40"/>
      <c r="QX180" s="40"/>
      <c r="QY180" s="40"/>
      <c r="QZ180" s="40"/>
      <c r="RA180" s="40"/>
      <c r="RB180" s="40"/>
      <c r="RC180" s="40"/>
      <c r="RD180" s="40"/>
      <c r="RE180" s="40"/>
      <c r="RF180" s="40"/>
      <c r="RG180" s="40"/>
      <c r="RH180" s="40"/>
      <c r="RI180" s="40"/>
      <c r="RJ180" s="40"/>
      <c r="RK180" s="40"/>
      <c r="RL180" s="40"/>
      <c r="RM180" s="40"/>
      <c r="RN180" s="40"/>
      <c r="RO180" s="40"/>
      <c r="RP180" s="40"/>
      <c r="RQ180" s="40"/>
      <c r="RR180" s="40"/>
      <c r="RS180" s="40"/>
      <c r="RT180" s="40"/>
      <c r="RU180" s="40"/>
      <c r="RV180" s="40"/>
      <c r="RW180" s="40"/>
      <c r="RX180" s="40"/>
      <c r="RY180" s="40"/>
      <c r="RZ180" s="40"/>
      <c r="SA180" s="40"/>
      <c r="SB180" s="40"/>
      <c r="SC180" s="40"/>
      <c r="SD180" s="40"/>
      <c r="SE180" s="40"/>
      <c r="SF180" s="40"/>
      <c r="SG180" s="40"/>
      <c r="SH180" s="40"/>
      <c r="SI180" s="40"/>
      <c r="SJ180" s="40"/>
      <c r="SK180" s="40"/>
      <c r="SL180" s="40"/>
      <c r="SM180" s="40"/>
      <c r="SN180" s="40"/>
      <c r="SO180" s="40"/>
      <c r="SP180" s="40"/>
      <c r="SQ180" s="40"/>
      <c r="SR180" s="40"/>
      <c r="SS180" s="40"/>
      <c r="ST180" s="40"/>
      <c r="SU180" s="40"/>
      <c r="SV180" s="40"/>
      <c r="SW180" s="40"/>
      <c r="SX180" s="40"/>
      <c r="SY180" s="40"/>
      <c r="SZ180" s="40"/>
      <c r="TA180" s="40"/>
      <c r="TB180" s="40"/>
      <c r="TC180" s="40"/>
      <c r="TD180" s="40"/>
      <c r="TE180" s="40"/>
      <c r="TF180" s="40"/>
      <c r="TG180" s="40"/>
      <c r="TH180" s="40"/>
      <c r="TI180" s="40"/>
      <c r="TJ180" s="40"/>
      <c r="TK180" s="40"/>
      <c r="TL180" s="40"/>
      <c r="TM180" s="40"/>
      <c r="TN180" s="40"/>
      <c r="TO180" s="40"/>
      <c r="TP180" s="40"/>
      <c r="TQ180" s="40"/>
      <c r="TR180" s="40"/>
      <c r="TS180" s="40"/>
      <c r="TT180" s="40"/>
      <c r="TU180" s="40"/>
      <c r="TV180" s="40"/>
      <c r="TW180" s="40"/>
      <c r="TX180" s="40"/>
      <c r="TY180" s="40"/>
      <c r="TZ180" s="40"/>
      <c r="UA180" s="40"/>
      <c r="UB180" s="40"/>
      <c r="UC180" s="40"/>
      <c r="UD180" s="40"/>
      <c r="UE180" s="40"/>
      <c r="UF180" s="40"/>
      <c r="UG180" s="40"/>
      <c r="UH180" s="40"/>
      <c r="UI180" s="40"/>
      <c r="UJ180" s="40"/>
      <c r="UK180" s="40"/>
      <c r="UL180" s="40"/>
      <c r="UM180" s="40"/>
      <c r="UN180" s="40"/>
      <c r="UO180" s="40"/>
      <c r="UP180" s="40"/>
      <c r="UQ180" s="40"/>
      <c r="UR180" s="40"/>
      <c r="US180" s="40"/>
      <c r="UT180" s="40"/>
      <c r="UU180" s="40"/>
      <c r="UV180" s="40"/>
      <c r="UW180" s="40"/>
      <c r="UX180" s="40"/>
      <c r="UY180" s="40"/>
      <c r="UZ180" s="40"/>
      <c r="VA180" s="40"/>
      <c r="VB180" s="40"/>
      <c r="VC180" s="40"/>
      <c r="VD180" s="40"/>
      <c r="VE180" s="40"/>
      <c r="VF180" s="40"/>
      <c r="VG180" s="40"/>
      <c r="VH180" s="40"/>
      <c r="VI180" s="40"/>
      <c r="VJ180" s="40"/>
      <c r="VK180" s="40"/>
      <c r="VL180" s="40"/>
      <c r="VM180" s="40"/>
      <c r="VN180" s="40"/>
      <c r="VO180" s="40"/>
      <c r="VP180" s="40"/>
      <c r="VQ180" s="40"/>
      <c r="VR180" s="40"/>
      <c r="VS180" s="40"/>
      <c r="VT180" s="40"/>
      <c r="VU180" s="40"/>
      <c r="VV180" s="40"/>
      <c r="VW180" s="40"/>
      <c r="VX180" s="40"/>
      <c r="VY180" s="40"/>
      <c r="VZ180" s="40"/>
      <c r="WA180" s="40"/>
      <c r="WB180" s="40"/>
      <c r="WC180" s="40"/>
      <c r="WD180" s="40"/>
      <c r="WE180" s="40"/>
      <c r="WF180" s="40"/>
      <c r="WG180" s="40"/>
      <c r="WH180" s="40"/>
      <c r="WI180" s="40"/>
      <c r="WJ180" s="40"/>
      <c r="WK180" s="40"/>
      <c r="WL180" s="40"/>
      <c r="WM180" s="40"/>
      <c r="WN180" s="40"/>
      <c r="WO180" s="40"/>
      <c r="WP180" s="40"/>
      <c r="WQ180" s="40"/>
      <c r="WR180" s="40"/>
      <c r="WS180" s="40"/>
      <c r="WT180" s="40"/>
      <c r="WU180" s="40"/>
      <c r="WV180" s="40"/>
      <c r="WW180" s="40"/>
      <c r="WX180" s="40"/>
      <c r="WY180" s="40"/>
      <c r="WZ180" s="40"/>
      <c r="XA180" s="40"/>
      <c r="XB180" s="40"/>
      <c r="XC180" s="40"/>
      <c r="XD180" s="40"/>
      <c r="XE180" s="40"/>
      <c r="XF180" s="40"/>
      <c r="XG180" s="40"/>
      <c r="XH180" s="40"/>
      <c r="XI180" s="40"/>
      <c r="XJ180" s="40"/>
      <c r="XK180" s="40"/>
      <c r="XL180" s="40"/>
      <c r="XM180" s="40"/>
      <c r="XN180" s="40"/>
      <c r="XO180" s="40"/>
      <c r="XP180" s="40"/>
      <c r="XQ180" s="40"/>
      <c r="XR180" s="40"/>
      <c r="XS180" s="40"/>
      <c r="XT180" s="40"/>
      <c r="XU180" s="40"/>
      <c r="XV180" s="40"/>
      <c r="XW180" s="40"/>
      <c r="XX180" s="40"/>
      <c r="XY180" s="40"/>
      <c r="XZ180" s="40"/>
      <c r="YA180" s="40"/>
      <c r="YB180" s="40"/>
      <c r="YC180" s="40"/>
      <c r="YD180" s="40"/>
      <c r="YE180" s="40"/>
      <c r="YF180" s="40"/>
      <c r="YG180" s="40"/>
      <c r="YH180" s="40"/>
      <c r="YI180" s="40"/>
      <c r="YJ180" s="40"/>
      <c r="YK180" s="40"/>
      <c r="YL180" s="40"/>
      <c r="YM180" s="40"/>
      <c r="YN180" s="40"/>
      <c r="YO180" s="40"/>
      <c r="YP180" s="40"/>
      <c r="YQ180" s="40"/>
      <c r="YR180" s="40"/>
      <c r="YS180" s="40"/>
      <c r="YT180" s="40"/>
      <c r="YU180" s="40"/>
      <c r="YV180" s="40"/>
      <c r="YW180" s="40"/>
      <c r="YX180" s="40"/>
      <c r="YY180" s="40"/>
      <c r="YZ180" s="40"/>
      <c r="ZA180" s="40"/>
      <c r="ZB180" s="40"/>
      <c r="ZC180" s="40"/>
      <c r="ZD180" s="40"/>
      <c r="ZE180" s="40"/>
      <c r="ZF180" s="40"/>
      <c r="ZG180" s="40"/>
      <c r="ZH180" s="40"/>
      <c r="ZI180" s="40"/>
      <c r="ZJ180" s="40"/>
      <c r="ZK180" s="40"/>
      <c r="ZL180" s="40"/>
      <c r="ZM180" s="40"/>
      <c r="ZN180" s="40"/>
      <c r="ZO180" s="40"/>
      <c r="ZP180" s="40"/>
      <c r="ZQ180" s="40"/>
      <c r="ZR180" s="40"/>
      <c r="ZS180" s="40"/>
      <c r="ZT180" s="40"/>
      <c r="ZU180" s="40"/>
      <c r="ZV180" s="40"/>
      <c r="ZW180" s="40"/>
      <c r="ZX180" s="40"/>
      <c r="ZY180" s="40"/>
      <c r="ZZ180" s="40"/>
      <c r="AAA180" s="40"/>
      <c r="AAB180" s="40"/>
      <c r="AAC180" s="40"/>
      <c r="AAD180" s="40"/>
      <c r="AAE180" s="40"/>
      <c r="AAF180" s="40"/>
      <c r="AAG180" s="40"/>
      <c r="AAH180" s="40"/>
      <c r="AAI180" s="40"/>
      <c r="AAJ180" s="40"/>
      <c r="AAK180" s="40"/>
      <c r="AAL180" s="40"/>
      <c r="AAM180" s="40"/>
      <c r="AAN180" s="40"/>
      <c r="AAO180" s="40"/>
      <c r="AAP180" s="40"/>
      <c r="AAQ180" s="40"/>
      <c r="AAR180" s="40"/>
      <c r="AAS180" s="40"/>
      <c r="AAT180" s="40"/>
      <c r="AAU180" s="40"/>
      <c r="AAV180" s="40"/>
      <c r="AAW180" s="40"/>
      <c r="AAX180" s="40"/>
      <c r="AAY180" s="40"/>
      <c r="AAZ180" s="40"/>
      <c r="ABA180" s="40"/>
      <c r="ABB180" s="40"/>
      <c r="ABC180" s="40"/>
      <c r="ABD180" s="40"/>
      <c r="ABE180" s="40"/>
      <c r="ABF180" s="40"/>
      <c r="ABG180" s="40"/>
      <c r="ABH180" s="40"/>
      <c r="ABI180" s="40"/>
      <c r="ABJ180" s="40"/>
      <c r="ABK180" s="40"/>
      <c r="ABL180" s="40"/>
      <c r="ABM180" s="40"/>
      <c r="ABN180" s="40"/>
      <c r="ABO180" s="40"/>
      <c r="ABP180" s="40"/>
      <c r="ABQ180" s="40"/>
      <c r="ABR180" s="40"/>
      <c r="ABS180" s="40"/>
      <c r="ABT180" s="40"/>
      <c r="ABU180" s="40"/>
      <c r="ABV180" s="40"/>
      <c r="ABW180" s="40"/>
      <c r="ABX180" s="40"/>
      <c r="ABY180" s="40"/>
      <c r="ABZ180" s="40"/>
      <c r="ACA180" s="40"/>
      <c r="ACB180" s="40"/>
      <c r="ACC180" s="40"/>
      <c r="ACD180" s="40"/>
      <c r="ACE180" s="40"/>
      <c r="ACF180" s="40"/>
      <c r="ACG180" s="40"/>
      <c r="ACH180" s="40"/>
      <c r="ACI180" s="40"/>
      <c r="ACJ180" s="40"/>
      <c r="ACK180" s="40"/>
      <c r="ACL180" s="40"/>
      <c r="ACM180" s="40"/>
      <c r="ACN180" s="40"/>
      <c r="ACO180" s="40"/>
      <c r="ACP180" s="40"/>
      <c r="ACQ180" s="40"/>
      <c r="ACR180" s="40"/>
      <c r="ACS180" s="40"/>
      <c r="ACT180" s="40"/>
      <c r="ACU180" s="40"/>
      <c r="ACV180" s="40"/>
      <c r="ACW180" s="40"/>
      <c r="ACX180" s="40"/>
      <c r="ACY180" s="40"/>
      <c r="ACZ180" s="40"/>
      <c r="ADA180" s="40"/>
      <c r="ADB180" s="40"/>
      <c r="ADC180" s="40"/>
      <c r="ADD180" s="40"/>
      <c r="ADE180" s="40"/>
      <c r="ADF180" s="40"/>
      <c r="ADG180" s="40"/>
      <c r="ADH180" s="40"/>
      <c r="ADI180" s="40"/>
      <c r="ADJ180" s="40"/>
      <c r="ADK180" s="40"/>
      <c r="ADL180" s="40"/>
      <c r="ADM180" s="40"/>
      <c r="ADN180" s="40"/>
      <c r="ADO180" s="40"/>
      <c r="ADP180" s="40"/>
      <c r="ADQ180" s="40"/>
      <c r="ADR180" s="40"/>
      <c r="ADS180" s="40"/>
      <c r="ADT180" s="40"/>
      <c r="ADU180" s="40"/>
      <c r="ADV180" s="40"/>
      <c r="ADW180" s="40"/>
      <c r="ADX180" s="40"/>
      <c r="ADY180" s="40"/>
      <c r="ADZ180" s="40"/>
      <c r="AEA180" s="40"/>
      <c r="AEB180" s="40"/>
      <c r="AEC180" s="40"/>
      <c r="AED180" s="40"/>
      <c r="AEE180" s="40"/>
      <c r="AEF180" s="40"/>
      <c r="AEG180" s="40"/>
      <c r="AEH180" s="40"/>
      <c r="AEI180" s="40"/>
      <c r="AEJ180" s="40"/>
      <c r="AEK180" s="40"/>
      <c r="AEL180" s="40"/>
      <c r="AEM180" s="40"/>
      <c r="AEN180" s="40"/>
      <c r="AEO180" s="40"/>
      <c r="AEP180" s="40"/>
      <c r="AEQ180" s="40"/>
      <c r="AER180" s="40"/>
      <c r="AES180" s="40"/>
      <c r="AET180" s="40"/>
      <c r="AEU180" s="40"/>
      <c r="AEV180" s="40"/>
      <c r="AEW180" s="40"/>
      <c r="AEX180" s="40"/>
      <c r="AEY180" s="40"/>
      <c r="AEZ180" s="40"/>
      <c r="AFA180" s="40"/>
      <c r="AFB180" s="40"/>
      <c r="AFC180" s="40"/>
      <c r="AFD180" s="40"/>
      <c r="AFE180" s="40"/>
      <c r="AFF180" s="40"/>
      <c r="AFG180" s="40"/>
      <c r="AFH180" s="40"/>
      <c r="AFI180" s="40"/>
      <c r="AFJ180" s="40"/>
      <c r="AFK180" s="40"/>
      <c r="AFL180" s="40"/>
      <c r="AFM180" s="40"/>
      <c r="AFN180" s="40"/>
      <c r="AFO180" s="40"/>
      <c r="AFP180" s="40"/>
      <c r="AFQ180" s="40"/>
      <c r="AFR180" s="40"/>
      <c r="AFS180" s="40"/>
      <c r="AFT180" s="40"/>
      <c r="AFU180" s="40"/>
      <c r="AFV180" s="40"/>
      <c r="AFW180" s="40"/>
      <c r="AFX180" s="40"/>
      <c r="AFY180" s="40"/>
      <c r="AFZ180" s="40"/>
      <c r="AGA180" s="40"/>
      <c r="AGB180" s="40"/>
      <c r="AGC180" s="40"/>
      <c r="AGD180" s="40"/>
      <c r="AGE180" s="40"/>
      <c r="AGF180" s="40"/>
      <c r="AGG180" s="40"/>
      <c r="AGH180" s="40"/>
      <c r="AGI180" s="40"/>
      <c r="AGJ180" s="40"/>
      <c r="AGK180" s="40"/>
      <c r="AGL180" s="40"/>
      <c r="AGM180" s="40"/>
      <c r="AGN180" s="40"/>
      <c r="AGO180" s="40"/>
      <c r="AGP180" s="40"/>
      <c r="AGQ180" s="40"/>
      <c r="AGR180" s="40"/>
      <c r="AGS180" s="40"/>
      <c r="AGT180" s="40"/>
      <c r="AGU180" s="40"/>
      <c r="AGV180" s="40"/>
      <c r="AGW180" s="40"/>
      <c r="AGX180" s="40"/>
      <c r="AGY180" s="40"/>
      <c r="AGZ180" s="40"/>
      <c r="AHA180" s="40"/>
      <c r="AHB180" s="40"/>
      <c r="AHC180" s="40"/>
      <c r="AHD180" s="40"/>
      <c r="AHE180" s="40"/>
      <c r="AHF180" s="40"/>
      <c r="AHG180" s="40"/>
      <c r="AHH180" s="40"/>
      <c r="AHI180" s="40"/>
      <c r="AHJ180" s="40"/>
      <c r="AHK180" s="40"/>
      <c r="AHL180" s="40"/>
      <c r="AHM180" s="40"/>
      <c r="AHN180" s="40"/>
      <c r="AHO180" s="40"/>
      <c r="AHP180" s="40"/>
      <c r="AHQ180" s="40"/>
      <c r="AHR180" s="40"/>
      <c r="AHS180" s="40"/>
      <c r="AHT180" s="40"/>
      <c r="AHU180" s="40"/>
      <c r="AHV180" s="40"/>
      <c r="AHW180" s="40"/>
      <c r="AHX180" s="40"/>
      <c r="AHY180" s="40"/>
      <c r="AHZ180" s="40"/>
      <c r="AIA180" s="40"/>
      <c r="AIB180" s="40"/>
      <c r="AIC180" s="40"/>
      <c r="AID180" s="40"/>
      <c r="AIE180" s="40"/>
      <c r="AIF180" s="40"/>
      <c r="AIG180" s="40"/>
      <c r="AIH180" s="40"/>
      <c r="AII180" s="40"/>
      <c r="AIJ180" s="40"/>
      <c r="AIK180" s="40"/>
      <c r="AIL180" s="40"/>
      <c r="AIM180" s="40"/>
      <c r="AIN180" s="40"/>
      <c r="AIO180" s="40"/>
      <c r="AIP180" s="40"/>
      <c r="AIQ180" s="40"/>
      <c r="AIR180" s="40"/>
      <c r="AIS180" s="40"/>
      <c r="AIT180" s="40"/>
      <c r="AIU180" s="40"/>
      <c r="AIV180" s="40"/>
      <c r="AIW180" s="40"/>
      <c r="AIX180" s="40"/>
      <c r="AIY180" s="40"/>
      <c r="AIZ180" s="40"/>
      <c r="AJA180" s="40"/>
      <c r="AJB180" s="40"/>
      <c r="AJC180" s="40"/>
      <c r="AJD180" s="40"/>
      <c r="AJE180" s="40"/>
      <c r="AJF180" s="40"/>
      <c r="AJG180" s="40"/>
      <c r="AJH180" s="40"/>
      <c r="AJI180" s="40"/>
      <c r="AJJ180" s="40"/>
      <c r="AJK180" s="40"/>
      <c r="AJL180" s="40"/>
      <c r="AJM180" s="40"/>
      <c r="AJN180" s="40"/>
      <c r="AJO180" s="40"/>
      <c r="AJP180" s="40"/>
      <c r="AJQ180" s="40"/>
      <c r="AJR180" s="40"/>
      <c r="AJS180" s="40"/>
      <c r="AJT180" s="40"/>
      <c r="AJU180" s="40"/>
      <c r="AJV180" s="40"/>
      <c r="AJW180" s="40"/>
      <c r="AJX180" s="40"/>
      <c r="AJY180" s="40"/>
      <c r="AJZ180" s="40"/>
      <c r="AKA180" s="40"/>
      <c r="AKB180" s="40"/>
      <c r="AKC180" s="40"/>
      <c r="AKD180" s="40"/>
      <c r="AKE180" s="40"/>
      <c r="AKF180" s="40"/>
      <c r="AKG180" s="40"/>
      <c r="AKH180" s="40"/>
      <c r="AKI180" s="40"/>
      <c r="AKJ180" s="40"/>
      <c r="AKK180" s="40"/>
      <c r="AKL180" s="40"/>
      <c r="AKM180" s="40"/>
      <c r="AKN180" s="40"/>
      <c r="AKO180" s="40"/>
      <c r="AKP180" s="40"/>
      <c r="AKQ180" s="40"/>
      <c r="AKR180" s="40"/>
      <c r="AKS180" s="40"/>
      <c r="AKT180" s="40"/>
      <c r="AKU180" s="40"/>
      <c r="AKV180" s="40"/>
      <c r="AKW180" s="40"/>
      <c r="AKX180" s="40"/>
      <c r="AKY180" s="40"/>
      <c r="AKZ180" s="40"/>
      <c r="ALA180" s="40"/>
      <c r="ALB180" s="40"/>
      <c r="ALC180" s="40"/>
      <c r="ALD180" s="40"/>
      <c r="ALE180" s="40"/>
      <c r="ALF180" s="40"/>
      <c r="ALG180" s="40"/>
      <c r="ALH180" s="40"/>
      <c r="ALI180" s="40"/>
      <c r="ALJ180" s="40"/>
      <c r="ALK180" s="40"/>
      <c r="ALL180" s="40"/>
      <c r="ALM180" s="40"/>
      <c r="ALN180" s="40"/>
      <c r="ALO180" s="40"/>
      <c r="ALP180" s="40"/>
      <c r="ALQ180" s="40"/>
      <c r="ALR180" s="40"/>
      <c r="ALS180" s="40"/>
      <c r="ALT180" s="40"/>
      <c r="ALU180" s="40"/>
    </row>
    <row r="181" spans="1:1009" s="41" customFormat="1" ht="18.75" x14ac:dyDescent="0.3">
      <c r="A181" s="10" t="s">
        <v>37</v>
      </c>
      <c r="B181" s="11" t="s">
        <v>38</v>
      </c>
      <c r="C181" s="12">
        <v>2</v>
      </c>
      <c r="D181" s="13">
        <v>3.8</v>
      </c>
      <c r="E181" s="14">
        <v>1.6</v>
      </c>
      <c r="F181" s="46" t="s">
        <v>24</v>
      </c>
      <c r="G181" s="15">
        <v>1</v>
      </c>
      <c r="H181" s="16">
        <f>IF(OR(F181="",G181=""),"",IF(F181="1st",G181*D181-G181,-G181))</f>
        <v>2.8</v>
      </c>
      <c r="I181" s="19">
        <f t="shared" si="23"/>
        <v>-20.602500000000013</v>
      </c>
      <c r="J181" s="42">
        <f>SUM(H181:H184)</f>
        <v>-1.7000000000000002</v>
      </c>
      <c r="K181" s="50">
        <f t="shared" si="26"/>
        <v>-25.102500000000013</v>
      </c>
      <c r="L181" s="60">
        <f t="shared" si="30"/>
        <v>-28.302500000000013</v>
      </c>
      <c r="M181" s="60"/>
      <c r="N181" s="121">
        <f t="shared" si="24"/>
        <v>3.8</v>
      </c>
      <c r="O181" s="9">
        <f t="shared" si="25"/>
        <v>-1</v>
      </c>
      <c r="P181" s="9">
        <f t="shared" si="27"/>
        <v>2.8</v>
      </c>
      <c r="Q181" s="122">
        <f t="shared" si="28"/>
        <v>2.8</v>
      </c>
      <c r="R181" s="8"/>
      <c r="S181" s="9"/>
      <c r="T181" s="9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  <c r="MN181" s="40"/>
      <c r="MO181" s="40"/>
      <c r="MP181" s="40"/>
      <c r="MQ181" s="40"/>
      <c r="MR181" s="40"/>
      <c r="MS181" s="40"/>
      <c r="MT181" s="40"/>
      <c r="MU181" s="40"/>
      <c r="MV181" s="40"/>
      <c r="MW181" s="40"/>
      <c r="MX181" s="40"/>
      <c r="MY181" s="40"/>
      <c r="MZ181" s="40"/>
      <c r="NA181" s="40"/>
      <c r="NB181" s="40"/>
      <c r="NC181" s="40"/>
      <c r="ND181" s="40"/>
      <c r="NE181" s="40"/>
      <c r="NF181" s="40"/>
      <c r="NG181" s="40"/>
      <c r="NH181" s="40"/>
      <c r="NI181" s="40"/>
      <c r="NJ181" s="40"/>
      <c r="NK181" s="40"/>
      <c r="NL181" s="40"/>
      <c r="NM181" s="40"/>
      <c r="NN181" s="40"/>
      <c r="NO181" s="40"/>
      <c r="NP181" s="40"/>
      <c r="NQ181" s="40"/>
      <c r="NR181" s="40"/>
      <c r="NS181" s="40"/>
      <c r="NT181" s="40"/>
      <c r="NU181" s="40"/>
      <c r="NV181" s="40"/>
      <c r="NW181" s="40"/>
      <c r="NX181" s="40"/>
      <c r="NY181" s="40"/>
      <c r="NZ181" s="40"/>
      <c r="OA181" s="40"/>
      <c r="OB181" s="40"/>
      <c r="OC181" s="40"/>
      <c r="OD181" s="40"/>
      <c r="OE181" s="40"/>
      <c r="OF181" s="40"/>
      <c r="OG181" s="40"/>
      <c r="OH181" s="40"/>
      <c r="OI181" s="40"/>
      <c r="OJ181" s="40"/>
      <c r="OK181" s="40"/>
      <c r="OL181" s="40"/>
      <c r="OM181" s="40"/>
      <c r="ON181" s="40"/>
      <c r="OO181" s="40"/>
      <c r="OP181" s="40"/>
      <c r="OQ181" s="40"/>
      <c r="OR181" s="40"/>
      <c r="OS181" s="40"/>
      <c r="OT181" s="40"/>
      <c r="OU181" s="40"/>
      <c r="OV181" s="40"/>
      <c r="OW181" s="40"/>
      <c r="OX181" s="40"/>
      <c r="OY181" s="40"/>
      <c r="OZ181" s="40"/>
      <c r="PA181" s="40"/>
      <c r="PB181" s="40"/>
      <c r="PC181" s="40"/>
      <c r="PD181" s="40"/>
      <c r="PE181" s="40"/>
      <c r="PF181" s="40"/>
      <c r="PG181" s="40"/>
      <c r="PH181" s="40"/>
      <c r="PI181" s="40"/>
      <c r="PJ181" s="40"/>
      <c r="PK181" s="40"/>
      <c r="PL181" s="40"/>
      <c r="PM181" s="40"/>
      <c r="PN181" s="40"/>
      <c r="PO181" s="40"/>
      <c r="PP181" s="40"/>
      <c r="PQ181" s="40"/>
      <c r="PR181" s="40"/>
      <c r="PS181" s="40"/>
      <c r="PT181" s="40"/>
      <c r="PU181" s="40"/>
      <c r="PV181" s="40"/>
      <c r="PW181" s="40"/>
      <c r="PX181" s="40"/>
      <c r="PY181" s="40"/>
      <c r="PZ181" s="40"/>
      <c r="QA181" s="40"/>
      <c r="QB181" s="40"/>
      <c r="QC181" s="40"/>
      <c r="QD181" s="40"/>
      <c r="QE181" s="40"/>
      <c r="QF181" s="40"/>
      <c r="QG181" s="40"/>
      <c r="QH181" s="40"/>
      <c r="QI181" s="40"/>
      <c r="QJ181" s="40"/>
      <c r="QK181" s="40"/>
      <c r="QL181" s="40"/>
      <c r="QM181" s="40"/>
      <c r="QN181" s="40"/>
      <c r="QO181" s="40"/>
      <c r="QP181" s="40"/>
      <c r="QQ181" s="40"/>
      <c r="QR181" s="40"/>
      <c r="QS181" s="40"/>
      <c r="QT181" s="40"/>
      <c r="QU181" s="40"/>
      <c r="QV181" s="40"/>
      <c r="QW181" s="40"/>
      <c r="QX181" s="40"/>
      <c r="QY181" s="40"/>
      <c r="QZ181" s="40"/>
      <c r="RA181" s="40"/>
      <c r="RB181" s="40"/>
      <c r="RC181" s="40"/>
      <c r="RD181" s="40"/>
      <c r="RE181" s="40"/>
      <c r="RF181" s="40"/>
      <c r="RG181" s="40"/>
      <c r="RH181" s="40"/>
      <c r="RI181" s="40"/>
      <c r="RJ181" s="40"/>
      <c r="RK181" s="40"/>
      <c r="RL181" s="40"/>
      <c r="RM181" s="40"/>
      <c r="RN181" s="40"/>
      <c r="RO181" s="40"/>
      <c r="RP181" s="40"/>
      <c r="RQ181" s="40"/>
      <c r="RR181" s="40"/>
      <c r="RS181" s="40"/>
      <c r="RT181" s="40"/>
      <c r="RU181" s="40"/>
      <c r="RV181" s="40"/>
      <c r="RW181" s="40"/>
      <c r="RX181" s="40"/>
      <c r="RY181" s="40"/>
      <c r="RZ181" s="40"/>
      <c r="SA181" s="40"/>
      <c r="SB181" s="40"/>
      <c r="SC181" s="40"/>
      <c r="SD181" s="40"/>
      <c r="SE181" s="40"/>
      <c r="SF181" s="40"/>
      <c r="SG181" s="40"/>
      <c r="SH181" s="40"/>
      <c r="SI181" s="40"/>
      <c r="SJ181" s="40"/>
      <c r="SK181" s="40"/>
      <c r="SL181" s="40"/>
      <c r="SM181" s="40"/>
      <c r="SN181" s="40"/>
      <c r="SO181" s="40"/>
      <c r="SP181" s="40"/>
      <c r="SQ181" s="40"/>
      <c r="SR181" s="40"/>
      <c r="SS181" s="40"/>
      <c r="ST181" s="40"/>
      <c r="SU181" s="40"/>
      <c r="SV181" s="40"/>
      <c r="SW181" s="40"/>
      <c r="SX181" s="40"/>
      <c r="SY181" s="40"/>
      <c r="SZ181" s="40"/>
      <c r="TA181" s="40"/>
      <c r="TB181" s="40"/>
      <c r="TC181" s="40"/>
      <c r="TD181" s="40"/>
      <c r="TE181" s="40"/>
      <c r="TF181" s="40"/>
      <c r="TG181" s="40"/>
      <c r="TH181" s="40"/>
      <c r="TI181" s="40"/>
      <c r="TJ181" s="40"/>
      <c r="TK181" s="40"/>
      <c r="TL181" s="40"/>
      <c r="TM181" s="40"/>
      <c r="TN181" s="40"/>
      <c r="TO181" s="40"/>
      <c r="TP181" s="40"/>
      <c r="TQ181" s="40"/>
      <c r="TR181" s="40"/>
      <c r="TS181" s="40"/>
      <c r="TT181" s="40"/>
      <c r="TU181" s="40"/>
      <c r="TV181" s="40"/>
      <c r="TW181" s="40"/>
      <c r="TX181" s="40"/>
      <c r="TY181" s="40"/>
      <c r="TZ181" s="40"/>
      <c r="UA181" s="40"/>
      <c r="UB181" s="40"/>
      <c r="UC181" s="40"/>
      <c r="UD181" s="40"/>
      <c r="UE181" s="40"/>
      <c r="UF181" s="40"/>
      <c r="UG181" s="40"/>
      <c r="UH181" s="40"/>
      <c r="UI181" s="40"/>
      <c r="UJ181" s="40"/>
      <c r="UK181" s="40"/>
      <c r="UL181" s="40"/>
      <c r="UM181" s="40"/>
      <c r="UN181" s="40"/>
      <c r="UO181" s="40"/>
      <c r="UP181" s="40"/>
      <c r="UQ181" s="40"/>
      <c r="UR181" s="40"/>
      <c r="US181" s="40"/>
      <c r="UT181" s="40"/>
      <c r="UU181" s="40"/>
      <c r="UV181" s="40"/>
      <c r="UW181" s="40"/>
      <c r="UX181" s="40"/>
      <c r="UY181" s="40"/>
      <c r="UZ181" s="40"/>
      <c r="VA181" s="40"/>
      <c r="VB181" s="40"/>
      <c r="VC181" s="40"/>
      <c r="VD181" s="40"/>
      <c r="VE181" s="40"/>
      <c r="VF181" s="40"/>
      <c r="VG181" s="40"/>
      <c r="VH181" s="40"/>
      <c r="VI181" s="40"/>
      <c r="VJ181" s="40"/>
      <c r="VK181" s="40"/>
      <c r="VL181" s="40"/>
      <c r="VM181" s="40"/>
      <c r="VN181" s="40"/>
      <c r="VO181" s="40"/>
      <c r="VP181" s="40"/>
      <c r="VQ181" s="40"/>
      <c r="VR181" s="40"/>
      <c r="VS181" s="40"/>
      <c r="VT181" s="40"/>
      <c r="VU181" s="40"/>
      <c r="VV181" s="40"/>
      <c r="VW181" s="40"/>
      <c r="VX181" s="40"/>
      <c r="VY181" s="40"/>
      <c r="VZ181" s="40"/>
      <c r="WA181" s="40"/>
      <c r="WB181" s="40"/>
      <c r="WC181" s="40"/>
      <c r="WD181" s="40"/>
      <c r="WE181" s="40"/>
      <c r="WF181" s="40"/>
      <c r="WG181" s="40"/>
      <c r="WH181" s="40"/>
      <c r="WI181" s="40"/>
      <c r="WJ181" s="40"/>
      <c r="WK181" s="40"/>
      <c r="WL181" s="40"/>
      <c r="WM181" s="40"/>
      <c r="WN181" s="40"/>
      <c r="WO181" s="40"/>
      <c r="WP181" s="40"/>
      <c r="WQ181" s="40"/>
      <c r="WR181" s="40"/>
      <c r="WS181" s="40"/>
      <c r="WT181" s="40"/>
      <c r="WU181" s="40"/>
      <c r="WV181" s="40"/>
      <c r="WW181" s="40"/>
      <c r="WX181" s="40"/>
      <c r="WY181" s="40"/>
      <c r="WZ181" s="40"/>
      <c r="XA181" s="40"/>
      <c r="XB181" s="40"/>
      <c r="XC181" s="40"/>
      <c r="XD181" s="40"/>
      <c r="XE181" s="40"/>
      <c r="XF181" s="40"/>
      <c r="XG181" s="40"/>
      <c r="XH181" s="40"/>
      <c r="XI181" s="40"/>
      <c r="XJ181" s="40"/>
      <c r="XK181" s="40"/>
      <c r="XL181" s="40"/>
      <c r="XM181" s="40"/>
      <c r="XN181" s="40"/>
      <c r="XO181" s="40"/>
      <c r="XP181" s="40"/>
      <c r="XQ181" s="40"/>
      <c r="XR181" s="40"/>
      <c r="XS181" s="40"/>
      <c r="XT181" s="40"/>
      <c r="XU181" s="40"/>
      <c r="XV181" s="40"/>
      <c r="XW181" s="40"/>
      <c r="XX181" s="40"/>
      <c r="XY181" s="40"/>
      <c r="XZ181" s="40"/>
      <c r="YA181" s="40"/>
      <c r="YB181" s="40"/>
      <c r="YC181" s="40"/>
      <c r="YD181" s="40"/>
      <c r="YE181" s="40"/>
      <c r="YF181" s="40"/>
      <c r="YG181" s="40"/>
      <c r="YH181" s="40"/>
      <c r="YI181" s="40"/>
      <c r="YJ181" s="40"/>
      <c r="YK181" s="40"/>
      <c r="YL181" s="40"/>
      <c r="YM181" s="40"/>
      <c r="YN181" s="40"/>
      <c r="YO181" s="40"/>
      <c r="YP181" s="40"/>
      <c r="YQ181" s="40"/>
      <c r="YR181" s="40"/>
      <c r="YS181" s="40"/>
      <c r="YT181" s="40"/>
      <c r="YU181" s="40"/>
      <c r="YV181" s="40"/>
      <c r="YW181" s="40"/>
      <c r="YX181" s="40"/>
      <c r="YY181" s="40"/>
      <c r="YZ181" s="40"/>
      <c r="ZA181" s="40"/>
      <c r="ZB181" s="40"/>
      <c r="ZC181" s="40"/>
      <c r="ZD181" s="40"/>
      <c r="ZE181" s="40"/>
      <c r="ZF181" s="40"/>
      <c r="ZG181" s="40"/>
      <c r="ZH181" s="40"/>
      <c r="ZI181" s="40"/>
      <c r="ZJ181" s="40"/>
      <c r="ZK181" s="40"/>
      <c r="ZL181" s="40"/>
      <c r="ZM181" s="40"/>
      <c r="ZN181" s="40"/>
      <c r="ZO181" s="40"/>
      <c r="ZP181" s="40"/>
      <c r="ZQ181" s="40"/>
      <c r="ZR181" s="40"/>
      <c r="ZS181" s="40"/>
      <c r="ZT181" s="40"/>
      <c r="ZU181" s="40"/>
      <c r="ZV181" s="40"/>
      <c r="ZW181" s="40"/>
      <c r="ZX181" s="40"/>
      <c r="ZY181" s="40"/>
      <c r="ZZ181" s="40"/>
      <c r="AAA181" s="40"/>
      <c r="AAB181" s="40"/>
      <c r="AAC181" s="40"/>
      <c r="AAD181" s="40"/>
      <c r="AAE181" s="40"/>
      <c r="AAF181" s="40"/>
      <c r="AAG181" s="40"/>
      <c r="AAH181" s="40"/>
      <c r="AAI181" s="40"/>
      <c r="AAJ181" s="40"/>
      <c r="AAK181" s="40"/>
      <c r="AAL181" s="40"/>
      <c r="AAM181" s="40"/>
      <c r="AAN181" s="40"/>
      <c r="AAO181" s="40"/>
      <c r="AAP181" s="40"/>
      <c r="AAQ181" s="40"/>
      <c r="AAR181" s="40"/>
      <c r="AAS181" s="40"/>
      <c r="AAT181" s="40"/>
      <c r="AAU181" s="40"/>
      <c r="AAV181" s="40"/>
      <c r="AAW181" s="40"/>
      <c r="AAX181" s="40"/>
      <c r="AAY181" s="40"/>
      <c r="AAZ181" s="40"/>
      <c r="ABA181" s="40"/>
      <c r="ABB181" s="40"/>
      <c r="ABC181" s="40"/>
      <c r="ABD181" s="40"/>
      <c r="ABE181" s="40"/>
      <c r="ABF181" s="40"/>
      <c r="ABG181" s="40"/>
      <c r="ABH181" s="40"/>
      <c r="ABI181" s="40"/>
      <c r="ABJ181" s="40"/>
      <c r="ABK181" s="40"/>
      <c r="ABL181" s="40"/>
      <c r="ABM181" s="40"/>
      <c r="ABN181" s="40"/>
      <c r="ABO181" s="40"/>
      <c r="ABP181" s="40"/>
      <c r="ABQ181" s="40"/>
      <c r="ABR181" s="40"/>
      <c r="ABS181" s="40"/>
      <c r="ABT181" s="40"/>
      <c r="ABU181" s="40"/>
      <c r="ABV181" s="40"/>
      <c r="ABW181" s="40"/>
      <c r="ABX181" s="40"/>
      <c r="ABY181" s="40"/>
      <c r="ABZ181" s="40"/>
      <c r="ACA181" s="40"/>
      <c r="ACB181" s="40"/>
      <c r="ACC181" s="40"/>
      <c r="ACD181" s="40"/>
      <c r="ACE181" s="40"/>
      <c r="ACF181" s="40"/>
      <c r="ACG181" s="40"/>
      <c r="ACH181" s="40"/>
      <c r="ACI181" s="40"/>
      <c r="ACJ181" s="40"/>
      <c r="ACK181" s="40"/>
      <c r="ACL181" s="40"/>
      <c r="ACM181" s="40"/>
      <c r="ACN181" s="40"/>
      <c r="ACO181" s="40"/>
      <c r="ACP181" s="40"/>
      <c r="ACQ181" s="40"/>
      <c r="ACR181" s="40"/>
      <c r="ACS181" s="40"/>
      <c r="ACT181" s="40"/>
      <c r="ACU181" s="40"/>
      <c r="ACV181" s="40"/>
      <c r="ACW181" s="40"/>
      <c r="ACX181" s="40"/>
      <c r="ACY181" s="40"/>
      <c r="ACZ181" s="40"/>
      <c r="ADA181" s="40"/>
      <c r="ADB181" s="40"/>
      <c r="ADC181" s="40"/>
      <c r="ADD181" s="40"/>
      <c r="ADE181" s="40"/>
      <c r="ADF181" s="40"/>
      <c r="ADG181" s="40"/>
      <c r="ADH181" s="40"/>
      <c r="ADI181" s="40"/>
      <c r="ADJ181" s="40"/>
      <c r="ADK181" s="40"/>
      <c r="ADL181" s="40"/>
      <c r="ADM181" s="40"/>
      <c r="ADN181" s="40"/>
      <c r="ADO181" s="40"/>
      <c r="ADP181" s="40"/>
      <c r="ADQ181" s="40"/>
      <c r="ADR181" s="40"/>
      <c r="ADS181" s="40"/>
      <c r="ADT181" s="40"/>
      <c r="ADU181" s="40"/>
      <c r="ADV181" s="40"/>
      <c r="ADW181" s="40"/>
      <c r="ADX181" s="40"/>
      <c r="ADY181" s="40"/>
      <c r="ADZ181" s="40"/>
      <c r="AEA181" s="40"/>
      <c r="AEB181" s="40"/>
      <c r="AEC181" s="40"/>
      <c r="AED181" s="40"/>
      <c r="AEE181" s="40"/>
      <c r="AEF181" s="40"/>
      <c r="AEG181" s="40"/>
      <c r="AEH181" s="40"/>
      <c r="AEI181" s="40"/>
      <c r="AEJ181" s="40"/>
      <c r="AEK181" s="40"/>
      <c r="AEL181" s="40"/>
      <c r="AEM181" s="40"/>
      <c r="AEN181" s="40"/>
      <c r="AEO181" s="40"/>
      <c r="AEP181" s="40"/>
      <c r="AEQ181" s="40"/>
      <c r="AER181" s="40"/>
      <c r="AES181" s="40"/>
      <c r="AET181" s="40"/>
      <c r="AEU181" s="40"/>
      <c r="AEV181" s="40"/>
      <c r="AEW181" s="40"/>
      <c r="AEX181" s="40"/>
      <c r="AEY181" s="40"/>
      <c r="AEZ181" s="40"/>
      <c r="AFA181" s="40"/>
      <c r="AFB181" s="40"/>
      <c r="AFC181" s="40"/>
      <c r="AFD181" s="40"/>
      <c r="AFE181" s="40"/>
      <c r="AFF181" s="40"/>
      <c r="AFG181" s="40"/>
      <c r="AFH181" s="40"/>
      <c r="AFI181" s="40"/>
      <c r="AFJ181" s="40"/>
      <c r="AFK181" s="40"/>
      <c r="AFL181" s="40"/>
      <c r="AFM181" s="40"/>
      <c r="AFN181" s="40"/>
      <c r="AFO181" s="40"/>
      <c r="AFP181" s="40"/>
      <c r="AFQ181" s="40"/>
      <c r="AFR181" s="40"/>
      <c r="AFS181" s="40"/>
      <c r="AFT181" s="40"/>
      <c r="AFU181" s="40"/>
      <c r="AFV181" s="40"/>
      <c r="AFW181" s="40"/>
      <c r="AFX181" s="40"/>
      <c r="AFY181" s="40"/>
      <c r="AFZ181" s="40"/>
      <c r="AGA181" s="40"/>
      <c r="AGB181" s="40"/>
      <c r="AGC181" s="40"/>
      <c r="AGD181" s="40"/>
      <c r="AGE181" s="40"/>
      <c r="AGF181" s="40"/>
      <c r="AGG181" s="40"/>
      <c r="AGH181" s="40"/>
      <c r="AGI181" s="40"/>
      <c r="AGJ181" s="40"/>
      <c r="AGK181" s="40"/>
      <c r="AGL181" s="40"/>
      <c r="AGM181" s="40"/>
      <c r="AGN181" s="40"/>
      <c r="AGO181" s="40"/>
      <c r="AGP181" s="40"/>
      <c r="AGQ181" s="40"/>
      <c r="AGR181" s="40"/>
      <c r="AGS181" s="40"/>
      <c r="AGT181" s="40"/>
      <c r="AGU181" s="40"/>
      <c r="AGV181" s="40"/>
      <c r="AGW181" s="40"/>
      <c r="AGX181" s="40"/>
      <c r="AGY181" s="40"/>
      <c r="AGZ181" s="40"/>
      <c r="AHA181" s="40"/>
      <c r="AHB181" s="40"/>
      <c r="AHC181" s="40"/>
      <c r="AHD181" s="40"/>
      <c r="AHE181" s="40"/>
      <c r="AHF181" s="40"/>
      <c r="AHG181" s="40"/>
      <c r="AHH181" s="40"/>
      <c r="AHI181" s="40"/>
      <c r="AHJ181" s="40"/>
      <c r="AHK181" s="40"/>
      <c r="AHL181" s="40"/>
      <c r="AHM181" s="40"/>
      <c r="AHN181" s="40"/>
      <c r="AHO181" s="40"/>
      <c r="AHP181" s="40"/>
      <c r="AHQ181" s="40"/>
      <c r="AHR181" s="40"/>
      <c r="AHS181" s="40"/>
      <c r="AHT181" s="40"/>
      <c r="AHU181" s="40"/>
      <c r="AHV181" s="40"/>
      <c r="AHW181" s="40"/>
      <c r="AHX181" s="40"/>
      <c r="AHY181" s="40"/>
      <c r="AHZ181" s="40"/>
      <c r="AIA181" s="40"/>
      <c r="AIB181" s="40"/>
      <c r="AIC181" s="40"/>
      <c r="AID181" s="40"/>
      <c r="AIE181" s="40"/>
      <c r="AIF181" s="40"/>
      <c r="AIG181" s="40"/>
      <c r="AIH181" s="40"/>
      <c r="AII181" s="40"/>
      <c r="AIJ181" s="40"/>
      <c r="AIK181" s="40"/>
      <c r="AIL181" s="40"/>
      <c r="AIM181" s="40"/>
      <c r="AIN181" s="40"/>
      <c r="AIO181" s="40"/>
      <c r="AIP181" s="40"/>
      <c r="AIQ181" s="40"/>
      <c r="AIR181" s="40"/>
      <c r="AIS181" s="40"/>
      <c r="AIT181" s="40"/>
      <c r="AIU181" s="40"/>
      <c r="AIV181" s="40"/>
      <c r="AIW181" s="40"/>
      <c r="AIX181" s="40"/>
      <c r="AIY181" s="40"/>
      <c r="AIZ181" s="40"/>
      <c r="AJA181" s="40"/>
      <c r="AJB181" s="40"/>
      <c r="AJC181" s="40"/>
      <c r="AJD181" s="40"/>
      <c r="AJE181" s="40"/>
      <c r="AJF181" s="40"/>
      <c r="AJG181" s="40"/>
      <c r="AJH181" s="40"/>
      <c r="AJI181" s="40"/>
      <c r="AJJ181" s="40"/>
      <c r="AJK181" s="40"/>
      <c r="AJL181" s="40"/>
      <c r="AJM181" s="40"/>
      <c r="AJN181" s="40"/>
      <c r="AJO181" s="40"/>
      <c r="AJP181" s="40"/>
      <c r="AJQ181" s="40"/>
      <c r="AJR181" s="40"/>
      <c r="AJS181" s="40"/>
      <c r="AJT181" s="40"/>
      <c r="AJU181" s="40"/>
      <c r="AJV181" s="40"/>
      <c r="AJW181" s="40"/>
      <c r="AJX181" s="40"/>
      <c r="AJY181" s="40"/>
      <c r="AJZ181" s="40"/>
      <c r="AKA181" s="40"/>
      <c r="AKB181" s="40"/>
      <c r="AKC181" s="40"/>
      <c r="AKD181" s="40"/>
      <c r="AKE181" s="40"/>
      <c r="AKF181" s="40"/>
      <c r="AKG181" s="40"/>
      <c r="AKH181" s="40"/>
      <c r="AKI181" s="40"/>
      <c r="AKJ181" s="40"/>
      <c r="AKK181" s="40"/>
      <c r="AKL181" s="40"/>
      <c r="AKM181" s="40"/>
      <c r="AKN181" s="40"/>
      <c r="AKO181" s="40"/>
      <c r="AKP181" s="40"/>
      <c r="AKQ181" s="40"/>
      <c r="AKR181" s="40"/>
      <c r="AKS181" s="40"/>
      <c r="AKT181" s="40"/>
      <c r="AKU181" s="40"/>
      <c r="AKV181" s="40"/>
      <c r="AKW181" s="40"/>
      <c r="AKX181" s="40"/>
      <c r="AKY181" s="40"/>
      <c r="AKZ181" s="40"/>
      <c r="ALA181" s="40"/>
      <c r="ALB181" s="40"/>
      <c r="ALC181" s="40"/>
      <c r="ALD181" s="40"/>
      <c r="ALE181" s="40"/>
      <c r="ALF181" s="40"/>
      <c r="ALG181" s="40"/>
      <c r="ALH181" s="40"/>
      <c r="ALI181" s="40"/>
      <c r="ALJ181" s="40"/>
      <c r="ALK181" s="40"/>
      <c r="ALL181" s="40"/>
      <c r="ALM181" s="40"/>
      <c r="ALN181" s="40"/>
      <c r="ALO181" s="40"/>
      <c r="ALP181" s="40"/>
      <c r="ALQ181" s="40"/>
      <c r="ALR181" s="40"/>
      <c r="ALS181" s="40"/>
      <c r="ALT181" s="40"/>
      <c r="ALU181" s="40"/>
    </row>
    <row r="182" spans="1:1009" s="41" customFormat="1" ht="18.75" x14ac:dyDescent="0.3">
      <c r="A182" s="10" t="s">
        <v>199</v>
      </c>
      <c r="B182" s="11" t="s">
        <v>38</v>
      </c>
      <c r="C182" s="12">
        <v>7</v>
      </c>
      <c r="D182" s="13">
        <v>3</v>
      </c>
      <c r="E182" s="14">
        <v>1.55</v>
      </c>
      <c r="F182" s="46" t="s">
        <v>26</v>
      </c>
      <c r="G182" s="15">
        <v>2</v>
      </c>
      <c r="H182" s="16">
        <f>IF(OR(F182="",G182=""),"",IF(F182="1st",G182*D182-G182,-G182))</f>
        <v>-2</v>
      </c>
      <c r="I182" s="19">
        <f t="shared" si="23"/>
        <v>-22.602500000000013</v>
      </c>
      <c r="J182" s="39"/>
      <c r="K182" s="50">
        <f t="shared" si="26"/>
        <v>-25.102500000000013</v>
      </c>
      <c r="L182" s="60">
        <f t="shared" si="30"/>
        <v>-28.302500000000013</v>
      </c>
      <c r="M182" s="60"/>
      <c r="N182" s="121">
        <f t="shared" si="24"/>
        <v>3</v>
      </c>
      <c r="O182" s="9">
        <f t="shared" si="25"/>
        <v>-1</v>
      </c>
      <c r="P182" s="9">
        <f t="shared" si="27"/>
        <v>-1</v>
      </c>
      <c r="Q182" s="122">
        <f t="shared" si="28"/>
        <v>-1</v>
      </c>
      <c r="R182" s="8"/>
      <c r="S182" s="9"/>
      <c r="T182" s="9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  <c r="ML182" s="40"/>
      <c r="MM182" s="40"/>
      <c r="MN182" s="40"/>
      <c r="MO182" s="40"/>
      <c r="MP182" s="40"/>
      <c r="MQ182" s="40"/>
      <c r="MR182" s="40"/>
      <c r="MS182" s="40"/>
      <c r="MT182" s="40"/>
      <c r="MU182" s="40"/>
      <c r="MV182" s="40"/>
      <c r="MW182" s="40"/>
      <c r="MX182" s="40"/>
      <c r="MY182" s="40"/>
      <c r="MZ182" s="40"/>
      <c r="NA182" s="40"/>
      <c r="NB182" s="40"/>
      <c r="NC182" s="40"/>
      <c r="ND182" s="40"/>
      <c r="NE182" s="40"/>
      <c r="NF182" s="40"/>
      <c r="NG182" s="40"/>
      <c r="NH182" s="40"/>
      <c r="NI182" s="40"/>
      <c r="NJ182" s="40"/>
      <c r="NK182" s="40"/>
      <c r="NL182" s="40"/>
      <c r="NM182" s="40"/>
      <c r="NN182" s="40"/>
      <c r="NO182" s="40"/>
      <c r="NP182" s="40"/>
      <c r="NQ182" s="40"/>
      <c r="NR182" s="40"/>
      <c r="NS182" s="40"/>
      <c r="NT182" s="40"/>
      <c r="NU182" s="40"/>
      <c r="NV182" s="40"/>
      <c r="NW182" s="40"/>
      <c r="NX182" s="40"/>
      <c r="NY182" s="40"/>
      <c r="NZ182" s="40"/>
      <c r="OA182" s="40"/>
      <c r="OB182" s="40"/>
      <c r="OC182" s="40"/>
      <c r="OD182" s="40"/>
      <c r="OE182" s="40"/>
      <c r="OF182" s="40"/>
      <c r="OG182" s="40"/>
      <c r="OH182" s="40"/>
      <c r="OI182" s="40"/>
      <c r="OJ182" s="40"/>
      <c r="OK182" s="40"/>
      <c r="OL182" s="40"/>
      <c r="OM182" s="40"/>
      <c r="ON182" s="40"/>
      <c r="OO182" s="40"/>
      <c r="OP182" s="40"/>
      <c r="OQ182" s="40"/>
      <c r="OR182" s="40"/>
      <c r="OS182" s="40"/>
      <c r="OT182" s="40"/>
      <c r="OU182" s="40"/>
      <c r="OV182" s="40"/>
      <c r="OW182" s="40"/>
      <c r="OX182" s="40"/>
      <c r="OY182" s="40"/>
      <c r="OZ182" s="40"/>
      <c r="PA182" s="40"/>
      <c r="PB182" s="40"/>
      <c r="PC182" s="40"/>
      <c r="PD182" s="40"/>
      <c r="PE182" s="40"/>
      <c r="PF182" s="40"/>
      <c r="PG182" s="40"/>
      <c r="PH182" s="40"/>
      <c r="PI182" s="40"/>
      <c r="PJ182" s="40"/>
      <c r="PK182" s="40"/>
      <c r="PL182" s="40"/>
      <c r="PM182" s="40"/>
      <c r="PN182" s="40"/>
      <c r="PO182" s="40"/>
      <c r="PP182" s="40"/>
      <c r="PQ182" s="40"/>
      <c r="PR182" s="40"/>
      <c r="PS182" s="40"/>
      <c r="PT182" s="40"/>
      <c r="PU182" s="40"/>
      <c r="PV182" s="40"/>
      <c r="PW182" s="40"/>
      <c r="PX182" s="40"/>
      <c r="PY182" s="40"/>
      <c r="PZ182" s="40"/>
      <c r="QA182" s="40"/>
      <c r="QB182" s="40"/>
      <c r="QC182" s="40"/>
      <c r="QD182" s="40"/>
      <c r="QE182" s="40"/>
      <c r="QF182" s="40"/>
      <c r="QG182" s="40"/>
      <c r="QH182" s="40"/>
      <c r="QI182" s="40"/>
      <c r="QJ182" s="40"/>
      <c r="QK182" s="40"/>
      <c r="QL182" s="40"/>
      <c r="QM182" s="40"/>
      <c r="QN182" s="40"/>
      <c r="QO182" s="40"/>
      <c r="QP182" s="40"/>
      <c r="QQ182" s="40"/>
      <c r="QR182" s="40"/>
      <c r="QS182" s="40"/>
      <c r="QT182" s="40"/>
      <c r="QU182" s="40"/>
      <c r="QV182" s="40"/>
      <c r="QW182" s="40"/>
      <c r="QX182" s="40"/>
      <c r="QY182" s="40"/>
      <c r="QZ182" s="40"/>
      <c r="RA182" s="40"/>
      <c r="RB182" s="40"/>
      <c r="RC182" s="40"/>
      <c r="RD182" s="40"/>
      <c r="RE182" s="40"/>
      <c r="RF182" s="40"/>
      <c r="RG182" s="40"/>
      <c r="RH182" s="40"/>
      <c r="RI182" s="40"/>
      <c r="RJ182" s="40"/>
      <c r="RK182" s="40"/>
      <c r="RL182" s="40"/>
      <c r="RM182" s="40"/>
      <c r="RN182" s="40"/>
      <c r="RO182" s="40"/>
      <c r="RP182" s="40"/>
      <c r="RQ182" s="40"/>
      <c r="RR182" s="40"/>
      <c r="RS182" s="40"/>
      <c r="RT182" s="40"/>
      <c r="RU182" s="40"/>
      <c r="RV182" s="40"/>
      <c r="RW182" s="40"/>
      <c r="RX182" s="40"/>
      <c r="RY182" s="40"/>
      <c r="RZ182" s="40"/>
      <c r="SA182" s="40"/>
      <c r="SB182" s="40"/>
      <c r="SC182" s="40"/>
      <c r="SD182" s="40"/>
      <c r="SE182" s="40"/>
      <c r="SF182" s="40"/>
      <c r="SG182" s="40"/>
      <c r="SH182" s="40"/>
      <c r="SI182" s="40"/>
      <c r="SJ182" s="40"/>
      <c r="SK182" s="40"/>
      <c r="SL182" s="40"/>
      <c r="SM182" s="40"/>
      <c r="SN182" s="40"/>
      <c r="SO182" s="40"/>
      <c r="SP182" s="40"/>
      <c r="SQ182" s="40"/>
      <c r="SR182" s="40"/>
      <c r="SS182" s="40"/>
      <c r="ST182" s="40"/>
      <c r="SU182" s="40"/>
      <c r="SV182" s="40"/>
      <c r="SW182" s="40"/>
      <c r="SX182" s="40"/>
      <c r="SY182" s="40"/>
      <c r="SZ182" s="40"/>
      <c r="TA182" s="40"/>
      <c r="TB182" s="40"/>
      <c r="TC182" s="40"/>
      <c r="TD182" s="40"/>
      <c r="TE182" s="40"/>
      <c r="TF182" s="40"/>
      <c r="TG182" s="40"/>
      <c r="TH182" s="40"/>
      <c r="TI182" s="40"/>
      <c r="TJ182" s="40"/>
      <c r="TK182" s="40"/>
      <c r="TL182" s="40"/>
      <c r="TM182" s="40"/>
      <c r="TN182" s="40"/>
      <c r="TO182" s="40"/>
      <c r="TP182" s="40"/>
      <c r="TQ182" s="40"/>
      <c r="TR182" s="40"/>
      <c r="TS182" s="40"/>
      <c r="TT182" s="40"/>
      <c r="TU182" s="40"/>
      <c r="TV182" s="40"/>
      <c r="TW182" s="40"/>
      <c r="TX182" s="40"/>
      <c r="TY182" s="40"/>
      <c r="TZ182" s="40"/>
      <c r="UA182" s="40"/>
      <c r="UB182" s="40"/>
      <c r="UC182" s="40"/>
      <c r="UD182" s="40"/>
      <c r="UE182" s="40"/>
      <c r="UF182" s="40"/>
      <c r="UG182" s="40"/>
      <c r="UH182" s="40"/>
      <c r="UI182" s="40"/>
      <c r="UJ182" s="40"/>
      <c r="UK182" s="40"/>
      <c r="UL182" s="40"/>
      <c r="UM182" s="40"/>
      <c r="UN182" s="40"/>
      <c r="UO182" s="40"/>
      <c r="UP182" s="40"/>
      <c r="UQ182" s="40"/>
      <c r="UR182" s="40"/>
      <c r="US182" s="40"/>
      <c r="UT182" s="40"/>
      <c r="UU182" s="40"/>
      <c r="UV182" s="40"/>
      <c r="UW182" s="40"/>
      <c r="UX182" s="40"/>
      <c r="UY182" s="40"/>
      <c r="UZ182" s="40"/>
      <c r="VA182" s="40"/>
      <c r="VB182" s="40"/>
      <c r="VC182" s="40"/>
      <c r="VD182" s="40"/>
      <c r="VE182" s="40"/>
      <c r="VF182" s="40"/>
      <c r="VG182" s="40"/>
      <c r="VH182" s="40"/>
      <c r="VI182" s="40"/>
      <c r="VJ182" s="40"/>
      <c r="VK182" s="40"/>
      <c r="VL182" s="40"/>
      <c r="VM182" s="40"/>
      <c r="VN182" s="40"/>
      <c r="VO182" s="40"/>
      <c r="VP182" s="40"/>
      <c r="VQ182" s="40"/>
      <c r="VR182" s="40"/>
      <c r="VS182" s="40"/>
      <c r="VT182" s="40"/>
      <c r="VU182" s="40"/>
      <c r="VV182" s="40"/>
      <c r="VW182" s="40"/>
      <c r="VX182" s="40"/>
      <c r="VY182" s="40"/>
      <c r="VZ182" s="40"/>
      <c r="WA182" s="40"/>
      <c r="WB182" s="40"/>
      <c r="WC182" s="40"/>
      <c r="WD182" s="40"/>
      <c r="WE182" s="40"/>
      <c r="WF182" s="40"/>
      <c r="WG182" s="40"/>
      <c r="WH182" s="40"/>
      <c r="WI182" s="40"/>
      <c r="WJ182" s="40"/>
      <c r="WK182" s="40"/>
      <c r="WL182" s="40"/>
      <c r="WM182" s="40"/>
      <c r="WN182" s="40"/>
      <c r="WO182" s="40"/>
      <c r="WP182" s="40"/>
      <c r="WQ182" s="40"/>
      <c r="WR182" s="40"/>
      <c r="WS182" s="40"/>
      <c r="WT182" s="40"/>
      <c r="WU182" s="40"/>
      <c r="WV182" s="40"/>
      <c r="WW182" s="40"/>
      <c r="WX182" s="40"/>
      <c r="WY182" s="40"/>
      <c r="WZ182" s="40"/>
      <c r="XA182" s="40"/>
      <c r="XB182" s="40"/>
      <c r="XC182" s="40"/>
      <c r="XD182" s="40"/>
      <c r="XE182" s="40"/>
      <c r="XF182" s="40"/>
      <c r="XG182" s="40"/>
      <c r="XH182" s="40"/>
      <c r="XI182" s="40"/>
      <c r="XJ182" s="40"/>
      <c r="XK182" s="40"/>
      <c r="XL182" s="40"/>
      <c r="XM182" s="40"/>
      <c r="XN182" s="40"/>
      <c r="XO182" s="40"/>
      <c r="XP182" s="40"/>
      <c r="XQ182" s="40"/>
      <c r="XR182" s="40"/>
      <c r="XS182" s="40"/>
      <c r="XT182" s="40"/>
      <c r="XU182" s="40"/>
      <c r="XV182" s="40"/>
      <c r="XW182" s="40"/>
      <c r="XX182" s="40"/>
      <c r="XY182" s="40"/>
      <c r="XZ182" s="40"/>
      <c r="YA182" s="40"/>
      <c r="YB182" s="40"/>
      <c r="YC182" s="40"/>
      <c r="YD182" s="40"/>
      <c r="YE182" s="40"/>
      <c r="YF182" s="40"/>
      <c r="YG182" s="40"/>
      <c r="YH182" s="40"/>
      <c r="YI182" s="40"/>
      <c r="YJ182" s="40"/>
      <c r="YK182" s="40"/>
      <c r="YL182" s="40"/>
      <c r="YM182" s="40"/>
      <c r="YN182" s="40"/>
      <c r="YO182" s="40"/>
      <c r="YP182" s="40"/>
      <c r="YQ182" s="40"/>
      <c r="YR182" s="40"/>
      <c r="YS182" s="40"/>
      <c r="YT182" s="40"/>
      <c r="YU182" s="40"/>
      <c r="YV182" s="40"/>
      <c r="YW182" s="40"/>
      <c r="YX182" s="40"/>
      <c r="YY182" s="40"/>
      <c r="YZ182" s="40"/>
      <c r="ZA182" s="40"/>
      <c r="ZB182" s="40"/>
      <c r="ZC182" s="40"/>
      <c r="ZD182" s="40"/>
      <c r="ZE182" s="40"/>
      <c r="ZF182" s="40"/>
      <c r="ZG182" s="40"/>
      <c r="ZH182" s="40"/>
      <c r="ZI182" s="40"/>
      <c r="ZJ182" s="40"/>
      <c r="ZK182" s="40"/>
      <c r="ZL182" s="40"/>
      <c r="ZM182" s="40"/>
      <c r="ZN182" s="40"/>
      <c r="ZO182" s="40"/>
      <c r="ZP182" s="40"/>
      <c r="ZQ182" s="40"/>
      <c r="ZR182" s="40"/>
      <c r="ZS182" s="40"/>
      <c r="ZT182" s="40"/>
      <c r="ZU182" s="40"/>
      <c r="ZV182" s="40"/>
      <c r="ZW182" s="40"/>
      <c r="ZX182" s="40"/>
      <c r="ZY182" s="40"/>
      <c r="ZZ182" s="40"/>
      <c r="AAA182" s="40"/>
      <c r="AAB182" s="40"/>
      <c r="AAC182" s="40"/>
      <c r="AAD182" s="40"/>
      <c r="AAE182" s="40"/>
      <c r="AAF182" s="40"/>
      <c r="AAG182" s="40"/>
      <c r="AAH182" s="40"/>
      <c r="AAI182" s="40"/>
      <c r="AAJ182" s="40"/>
      <c r="AAK182" s="40"/>
      <c r="AAL182" s="40"/>
      <c r="AAM182" s="40"/>
      <c r="AAN182" s="40"/>
      <c r="AAO182" s="40"/>
      <c r="AAP182" s="40"/>
      <c r="AAQ182" s="40"/>
      <c r="AAR182" s="40"/>
      <c r="AAS182" s="40"/>
      <c r="AAT182" s="40"/>
      <c r="AAU182" s="40"/>
      <c r="AAV182" s="40"/>
      <c r="AAW182" s="40"/>
      <c r="AAX182" s="40"/>
      <c r="AAY182" s="40"/>
      <c r="AAZ182" s="40"/>
      <c r="ABA182" s="40"/>
      <c r="ABB182" s="40"/>
      <c r="ABC182" s="40"/>
      <c r="ABD182" s="40"/>
      <c r="ABE182" s="40"/>
      <c r="ABF182" s="40"/>
      <c r="ABG182" s="40"/>
      <c r="ABH182" s="40"/>
      <c r="ABI182" s="40"/>
      <c r="ABJ182" s="40"/>
      <c r="ABK182" s="40"/>
      <c r="ABL182" s="40"/>
      <c r="ABM182" s="40"/>
      <c r="ABN182" s="40"/>
      <c r="ABO182" s="40"/>
      <c r="ABP182" s="40"/>
      <c r="ABQ182" s="40"/>
      <c r="ABR182" s="40"/>
      <c r="ABS182" s="40"/>
      <c r="ABT182" s="40"/>
      <c r="ABU182" s="40"/>
      <c r="ABV182" s="40"/>
      <c r="ABW182" s="40"/>
      <c r="ABX182" s="40"/>
      <c r="ABY182" s="40"/>
      <c r="ABZ182" s="40"/>
      <c r="ACA182" s="40"/>
      <c r="ACB182" s="40"/>
      <c r="ACC182" s="40"/>
      <c r="ACD182" s="40"/>
      <c r="ACE182" s="40"/>
      <c r="ACF182" s="40"/>
      <c r="ACG182" s="40"/>
      <c r="ACH182" s="40"/>
      <c r="ACI182" s="40"/>
      <c r="ACJ182" s="40"/>
      <c r="ACK182" s="40"/>
      <c r="ACL182" s="40"/>
      <c r="ACM182" s="40"/>
      <c r="ACN182" s="40"/>
      <c r="ACO182" s="40"/>
      <c r="ACP182" s="40"/>
      <c r="ACQ182" s="40"/>
      <c r="ACR182" s="40"/>
      <c r="ACS182" s="40"/>
      <c r="ACT182" s="40"/>
      <c r="ACU182" s="40"/>
      <c r="ACV182" s="40"/>
      <c r="ACW182" s="40"/>
      <c r="ACX182" s="40"/>
      <c r="ACY182" s="40"/>
      <c r="ACZ182" s="40"/>
      <c r="ADA182" s="40"/>
      <c r="ADB182" s="40"/>
      <c r="ADC182" s="40"/>
      <c r="ADD182" s="40"/>
      <c r="ADE182" s="40"/>
      <c r="ADF182" s="40"/>
      <c r="ADG182" s="40"/>
      <c r="ADH182" s="40"/>
      <c r="ADI182" s="40"/>
      <c r="ADJ182" s="40"/>
      <c r="ADK182" s="40"/>
      <c r="ADL182" s="40"/>
      <c r="ADM182" s="40"/>
      <c r="ADN182" s="40"/>
      <c r="ADO182" s="40"/>
      <c r="ADP182" s="40"/>
      <c r="ADQ182" s="40"/>
      <c r="ADR182" s="40"/>
      <c r="ADS182" s="40"/>
      <c r="ADT182" s="40"/>
      <c r="ADU182" s="40"/>
      <c r="ADV182" s="40"/>
      <c r="ADW182" s="40"/>
      <c r="ADX182" s="40"/>
      <c r="ADY182" s="40"/>
      <c r="ADZ182" s="40"/>
      <c r="AEA182" s="40"/>
      <c r="AEB182" s="40"/>
      <c r="AEC182" s="40"/>
      <c r="AED182" s="40"/>
      <c r="AEE182" s="40"/>
      <c r="AEF182" s="40"/>
      <c r="AEG182" s="40"/>
      <c r="AEH182" s="40"/>
      <c r="AEI182" s="40"/>
      <c r="AEJ182" s="40"/>
      <c r="AEK182" s="40"/>
      <c r="AEL182" s="40"/>
      <c r="AEM182" s="40"/>
      <c r="AEN182" s="40"/>
      <c r="AEO182" s="40"/>
      <c r="AEP182" s="40"/>
      <c r="AEQ182" s="40"/>
      <c r="AER182" s="40"/>
      <c r="AES182" s="40"/>
      <c r="AET182" s="40"/>
      <c r="AEU182" s="40"/>
      <c r="AEV182" s="40"/>
      <c r="AEW182" s="40"/>
      <c r="AEX182" s="40"/>
      <c r="AEY182" s="40"/>
      <c r="AEZ182" s="40"/>
      <c r="AFA182" s="40"/>
      <c r="AFB182" s="40"/>
      <c r="AFC182" s="40"/>
      <c r="AFD182" s="40"/>
      <c r="AFE182" s="40"/>
      <c r="AFF182" s="40"/>
      <c r="AFG182" s="40"/>
      <c r="AFH182" s="40"/>
      <c r="AFI182" s="40"/>
      <c r="AFJ182" s="40"/>
      <c r="AFK182" s="40"/>
      <c r="AFL182" s="40"/>
      <c r="AFM182" s="40"/>
      <c r="AFN182" s="40"/>
      <c r="AFO182" s="40"/>
      <c r="AFP182" s="40"/>
      <c r="AFQ182" s="40"/>
      <c r="AFR182" s="40"/>
      <c r="AFS182" s="40"/>
      <c r="AFT182" s="40"/>
      <c r="AFU182" s="40"/>
      <c r="AFV182" s="40"/>
      <c r="AFW182" s="40"/>
      <c r="AFX182" s="40"/>
      <c r="AFY182" s="40"/>
      <c r="AFZ182" s="40"/>
      <c r="AGA182" s="40"/>
      <c r="AGB182" s="40"/>
      <c r="AGC182" s="40"/>
      <c r="AGD182" s="40"/>
      <c r="AGE182" s="40"/>
      <c r="AGF182" s="40"/>
      <c r="AGG182" s="40"/>
      <c r="AGH182" s="40"/>
      <c r="AGI182" s="40"/>
      <c r="AGJ182" s="40"/>
      <c r="AGK182" s="40"/>
      <c r="AGL182" s="40"/>
      <c r="AGM182" s="40"/>
      <c r="AGN182" s="40"/>
      <c r="AGO182" s="40"/>
      <c r="AGP182" s="40"/>
      <c r="AGQ182" s="40"/>
      <c r="AGR182" s="40"/>
      <c r="AGS182" s="40"/>
      <c r="AGT182" s="40"/>
      <c r="AGU182" s="40"/>
      <c r="AGV182" s="40"/>
      <c r="AGW182" s="40"/>
      <c r="AGX182" s="40"/>
      <c r="AGY182" s="40"/>
      <c r="AGZ182" s="40"/>
      <c r="AHA182" s="40"/>
      <c r="AHB182" s="40"/>
      <c r="AHC182" s="40"/>
      <c r="AHD182" s="40"/>
      <c r="AHE182" s="40"/>
      <c r="AHF182" s="40"/>
      <c r="AHG182" s="40"/>
      <c r="AHH182" s="40"/>
      <c r="AHI182" s="40"/>
      <c r="AHJ182" s="40"/>
      <c r="AHK182" s="40"/>
      <c r="AHL182" s="40"/>
      <c r="AHM182" s="40"/>
      <c r="AHN182" s="40"/>
      <c r="AHO182" s="40"/>
      <c r="AHP182" s="40"/>
      <c r="AHQ182" s="40"/>
      <c r="AHR182" s="40"/>
      <c r="AHS182" s="40"/>
      <c r="AHT182" s="40"/>
      <c r="AHU182" s="40"/>
      <c r="AHV182" s="40"/>
      <c r="AHW182" s="40"/>
      <c r="AHX182" s="40"/>
      <c r="AHY182" s="40"/>
      <c r="AHZ182" s="40"/>
      <c r="AIA182" s="40"/>
      <c r="AIB182" s="40"/>
      <c r="AIC182" s="40"/>
      <c r="AID182" s="40"/>
      <c r="AIE182" s="40"/>
      <c r="AIF182" s="40"/>
      <c r="AIG182" s="40"/>
      <c r="AIH182" s="40"/>
      <c r="AII182" s="40"/>
      <c r="AIJ182" s="40"/>
      <c r="AIK182" s="40"/>
      <c r="AIL182" s="40"/>
      <c r="AIM182" s="40"/>
      <c r="AIN182" s="40"/>
      <c r="AIO182" s="40"/>
      <c r="AIP182" s="40"/>
      <c r="AIQ182" s="40"/>
      <c r="AIR182" s="40"/>
      <c r="AIS182" s="40"/>
      <c r="AIT182" s="40"/>
      <c r="AIU182" s="40"/>
      <c r="AIV182" s="40"/>
      <c r="AIW182" s="40"/>
      <c r="AIX182" s="40"/>
      <c r="AIY182" s="40"/>
      <c r="AIZ182" s="40"/>
      <c r="AJA182" s="40"/>
      <c r="AJB182" s="40"/>
      <c r="AJC182" s="40"/>
      <c r="AJD182" s="40"/>
      <c r="AJE182" s="40"/>
      <c r="AJF182" s="40"/>
      <c r="AJG182" s="40"/>
      <c r="AJH182" s="40"/>
      <c r="AJI182" s="40"/>
      <c r="AJJ182" s="40"/>
      <c r="AJK182" s="40"/>
      <c r="AJL182" s="40"/>
      <c r="AJM182" s="40"/>
      <c r="AJN182" s="40"/>
      <c r="AJO182" s="40"/>
      <c r="AJP182" s="40"/>
      <c r="AJQ182" s="40"/>
      <c r="AJR182" s="40"/>
      <c r="AJS182" s="40"/>
      <c r="AJT182" s="40"/>
      <c r="AJU182" s="40"/>
      <c r="AJV182" s="40"/>
      <c r="AJW182" s="40"/>
      <c r="AJX182" s="40"/>
      <c r="AJY182" s="40"/>
      <c r="AJZ182" s="40"/>
      <c r="AKA182" s="40"/>
      <c r="AKB182" s="40"/>
      <c r="AKC182" s="40"/>
      <c r="AKD182" s="40"/>
      <c r="AKE182" s="40"/>
      <c r="AKF182" s="40"/>
      <c r="AKG182" s="40"/>
      <c r="AKH182" s="40"/>
      <c r="AKI182" s="40"/>
      <c r="AKJ182" s="40"/>
      <c r="AKK182" s="40"/>
      <c r="AKL182" s="40"/>
      <c r="AKM182" s="40"/>
      <c r="AKN182" s="40"/>
      <c r="AKO182" s="40"/>
      <c r="AKP182" s="40"/>
      <c r="AKQ182" s="40"/>
      <c r="AKR182" s="40"/>
      <c r="AKS182" s="40"/>
      <c r="AKT182" s="40"/>
      <c r="AKU182" s="40"/>
      <c r="AKV182" s="40"/>
      <c r="AKW182" s="40"/>
      <c r="AKX182" s="40"/>
      <c r="AKY182" s="40"/>
      <c r="AKZ182" s="40"/>
      <c r="ALA182" s="40"/>
      <c r="ALB182" s="40"/>
      <c r="ALC182" s="40"/>
      <c r="ALD182" s="40"/>
      <c r="ALE182" s="40"/>
      <c r="ALF182" s="40"/>
      <c r="ALG182" s="40"/>
      <c r="ALH182" s="40"/>
      <c r="ALI182" s="40"/>
      <c r="ALJ182" s="40"/>
      <c r="ALK182" s="40"/>
      <c r="ALL182" s="40"/>
      <c r="ALM182" s="40"/>
      <c r="ALN182" s="40"/>
      <c r="ALO182" s="40"/>
      <c r="ALP182" s="40"/>
      <c r="ALQ182" s="40"/>
      <c r="ALR182" s="40"/>
      <c r="ALS182" s="40"/>
      <c r="ALT182" s="40"/>
      <c r="ALU182" s="40"/>
    </row>
    <row r="183" spans="1:1009" s="41" customFormat="1" ht="18.75" x14ac:dyDescent="0.3">
      <c r="A183" s="10" t="s">
        <v>200</v>
      </c>
      <c r="B183" s="11" t="s">
        <v>55</v>
      </c>
      <c r="C183" s="12">
        <v>2</v>
      </c>
      <c r="D183" s="13">
        <v>4.5</v>
      </c>
      <c r="E183" s="14">
        <v>1.4</v>
      </c>
      <c r="F183" s="46" t="s">
        <v>34</v>
      </c>
      <c r="G183" s="15">
        <v>1</v>
      </c>
      <c r="H183" s="16">
        <f>IF(OR(F183="",G183=""),"",IF(F183="1st",G183*D183-G183,-G183))</f>
        <v>-1</v>
      </c>
      <c r="I183" s="19">
        <f t="shared" si="23"/>
        <v>-23.602500000000013</v>
      </c>
      <c r="J183" s="39"/>
      <c r="K183" s="50">
        <f t="shared" si="26"/>
        <v>-25.102500000000013</v>
      </c>
      <c r="L183" s="60">
        <f t="shared" si="30"/>
        <v>-28.302500000000013</v>
      </c>
      <c r="M183" s="60"/>
      <c r="N183" s="121">
        <f t="shared" si="24"/>
        <v>4.5</v>
      </c>
      <c r="O183" s="9">
        <f t="shared" si="25"/>
        <v>-1</v>
      </c>
      <c r="P183" s="9">
        <f t="shared" si="27"/>
        <v>-1</v>
      </c>
      <c r="Q183" s="122">
        <f t="shared" si="28"/>
        <v>-1</v>
      </c>
      <c r="R183" s="8"/>
      <c r="S183" s="9"/>
      <c r="T183" s="9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  <c r="JY183" s="40"/>
      <c r="JZ183" s="40"/>
      <c r="KA183" s="40"/>
      <c r="KB183" s="40"/>
      <c r="KC183" s="40"/>
      <c r="KD183" s="40"/>
      <c r="KE183" s="40"/>
      <c r="KF183" s="40"/>
      <c r="KG183" s="40"/>
      <c r="KH183" s="40"/>
      <c r="KI183" s="40"/>
      <c r="KJ183" s="40"/>
      <c r="KK183" s="40"/>
      <c r="KL183" s="40"/>
      <c r="KM183" s="40"/>
      <c r="KN183" s="40"/>
      <c r="KO183" s="40"/>
      <c r="KP183" s="40"/>
      <c r="KQ183" s="40"/>
      <c r="KR183" s="40"/>
      <c r="KS183" s="40"/>
      <c r="KT183" s="40"/>
      <c r="KU183" s="40"/>
      <c r="KV183" s="40"/>
      <c r="KW183" s="40"/>
      <c r="KX183" s="40"/>
      <c r="KY183" s="40"/>
      <c r="KZ183" s="40"/>
      <c r="LA183" s="40"/>
      <c r="LB183" s="40"/>
      <c r="LC183" s="40"/>
      <c r="LD183" s="40"/>
      <c r="LE183" s="40"/>
      <c r="LF183" s="40"/>
      <c r="LG183" s="40"/>
      <c r="LH183" s="40"/>
      <c r="LI183" s="40"/>
      <c r="LJ183" s="40"/>
      <c r="LK183" s="40"/>
      <c r="LL183" s="40"/>
      <c r="LM183" s="40"/>
      <c r="LN183" s="40"/>
      <c r="LO183" s="40"/>
      <c r="LP183" s="40"/>
      <c r="LQ183" s="40"/>
      <c r="LR183" s="40"/>
      <c r="LS183" s="40"/>
      <c r="LT183" s="40"/>
      <c r="LU183" s="40"/>
      <c r="LV183" s="40"/>
      <c r="LW183" s="40"/>
      <c r="LX183" s="40"/>
      <c r="LY183" s="40"/>
      <c r="LZ183" s="40"/>
      <c r="MA183" s="40"/>
      <c r="MB183" s="40"/>
      <c r="MC183" s="40"/>
      <c r="MD183" s="40"/>
      <c r="ME183" s="40"/>
      <c r="MF183" s="40"/>
      <c r="MG183" s="40"/>
      <c r="MH183" s="40"/>
      <c r="MI183" s="40"/>
      <c r="MJ183" s="40"/>
      <c r="MK183" s="40"/>
      <c r="ML183" s="40"/>
      <c r="MM183" s="40"/>
      <c r="MN183" s="40"/>
      <c r="MO183" s="40"/>
      <c r="MP183" s="40"/>
      <c r="MQ183" s="40"/>
      <c r="MR183" s="40"/>
      <c r="MS183" s="40"/>
      <c r="MT183" s="40"/>
      <c r="MU183" s="40"/>
      <c r="MV183" s="40"/>
      <c r="MW183" s="40"/>
      <c r="MX183" s="40"/>
      <c r="MY183" s="40"/>
      <c r="MZ183" s="40"/>
      <c r="NA183" s="40"/>
      <c r="NB183" s="40"/>
      <c r="NC183" s="40"/>
      <c r="ND183" s="40"/>
      <c r="NE183" s="40"/>
      <c r="NF183" s="40"/>
      <c r="NG183" s="40"/>
      <c r="NH183" s="40"/>
      <c r="NI183" s="40"/>
      <c r="NJ183" s="40"/>
      <c r="NK183" s="40"/>
      <c r="NL183" s="40"/>
      <c r="NM183" s="40"/>
      <c r="NN183" s="40"/>
      <c r="NO183" s="40"/>
      <c r="NP183" s="40"/>
      <c r="NQ183" s="40"/>
      <c r="NR183" s="40"/>
      <c r="NS183" s="40"/>
      <c r="NT183" s="40"/>
      <c r="NU183" s="40"/>
      <c r="NV183" s="40"/>
      <c r="NW183" s="40"/>
      <c r="NX183" s="40"/>
      <c r="NY183" s="40"/>
      <c r="NZ183" s="40"/>
      <c r="OA183" s="40"/>
      <c r="OB183" s="40"/>
      <c r="OC183" s="40"/>
      <c r="OD183" s="40"/>
      <c r="OE183" s="40"/>
      <c r="OF183" s="40"/>
      <c r="OG183" s="40"/>
      <c r="OH183" s="40"/>
      <c r="OI183" s="40"/>
      <c r="OJ183" s="40"/>
      <c r="OK183" s="40"/>
      <c r="OL183" s="40"/>
      <c r="OM183" s="40"/>
      <c r="ON183" s="40"/>
      <c r="OO183" s="40"/>
      <c r="OP183" s="40"/>
      <c r="OQ183" s="40"/>
      <c r="OR183" s="40"/>
      <c r="OS183" s="40"/>
      <c r="OT183" s="40"/>
      <c r="OU183" s="40"/>
      <c r="OV183" s="40"/>
      <c r="OW183" s="40"/>
      <c r="OX183" s="40"/>
      <c r="OY183" s="40"/>
      <c r="OZ183" s="40"/>
      <c r="PA183" s="40"/>
      <c r="PB183" s="40"/>
      <c r="PC183" s="40"/>
      <c r="PD183" s="40"/>
      <c r="PE183" s="40"/>
      <c r="PF183" s="40"/>
      <c r="PG183" s="40"/>
      <c r="PH183" s="40"/>
      <c r="PI183" s="40"/>
      <c r="PJ183" s="40"/>
      <c r="PK183" s="40"/>
      <c r="PL183" s="40"/>
      <c r="PM183" s="40"/>
      <c r="PN183" s="40"/>
      <c r="PO183" s="40"/>
      <c r="PP183" s="40"/>
      <c r="PQ183" s="40"/>
      <c r="PR183" s="40"/>
      <c r="PS183" s="40"/>
      <c r="PT183" s="40"/>
      <c r="PU183" s="40"/>
      <c r="PV183" s="40"/>
      <c r="PW183" s="40"/>
      <c r="PX183" s="40"/>
      <c r="PY183" s="40"/>
      <c r="PZ183" s="40"/>
      <c r="QA183" s="40"/>
      <c r="QB183" s="40"/>
      <c r="QC183" s="40"/>
      <c r="QD183" s="40"/>
      <c r="QE183" s="40"/>
      <c r="QF183" s="40"/>
      <c r="QG183" s="40"/>
      <c r="QH183" s="40"/>
      <c r="QI183" s="40"/>
      <c r="QJ183" s="40"/>
      <c r="QK183" s="40"/>
      <c r="QL183" s="40"/>
      <c r="QM183" s="40"/>
      <c r="QN183" s="40"/>
      <c r="QO183" s="40"/>
      <c r="QP183" s="40"/>
      <c r="QQ183" s="40"/>
      <c r="QR183" s="40"/>
      <c r="QS183" s="40"/>
      <c r="QT183" s="40"/>
      <c r="QU183" s="40"/>
      <c r="QV183" s="40"/>
      <c r="QW183" s="40"/>
      <c r="QX183" s="40"/>
      <c r="QY183" s="40"/>
      <c r="QZ183" s="40"/>
      <c r="RA183" s="40"/>
      <c r="RB183" s="40"/>
      <c r="RC183" s="40"/>
      <c r="RD183" s="40"/>
      <c r="RE183" s="40"/>
      <c r="RF183" s="40"/>
      <c r="RG183" s="40"/>
      <c r="RH183" s="40"/>
      <c r="RI183" s="40"/>
      <c r="RJ183" s="40"/>
      <c r="RK183" s="40"/>
      <c r="RL183" s="40"/>
      <c r="RM183" s="40"/>
      <c r="RN183" s="40"/>
      <c r="RO183" s="40"/>
      <c r="RP183" s="40"/>
      <c r="RQ183" s="40"/>
      <c r="RR183" s="40"/>
      <c r="RS183" s="40"/>
      <c r="RT183" s="40"/>
      <c r="RU183" s="40"/>
      <c r="RV183" s="40"/>
      <c r="RW183" s="40"/>
      <c r="RX183" s="40"/>
      <c r="RY183" s="40"/>
      <c r="RZ183" s="40"/>
      <c r="SA183" s="40"/>
      <c r="SB183" s="40"/>
      <c r="SC183" s="40"/>
      <c r="SD183" s="40"/>
      <c r="SE183" s="40"/>
      <c r="SF183" s="40"/>
      <c r="SG183" s="40"/>
      <c r="SH183" s="40"/>
      <c r="SI183" s="40"/>
      <c r="SJ183" s="40"/>
      <c r="SK183" s="40"/>
      <c r="SL183" s="40"/>
      <c r="SM183" s="40"/>
      <c r="SN183" s="40"/>
      <c r="SO183" s="40"/>
      <c r="SP183" s="40"/>
      <c r="SQ183" s="40"/>
      <c r="SR183" s="40"/>
      <c r="SS183" s="40"/>
      <c r="ST183" s="40"/>
      <c r="SU183" s="40"/>
      <c r="SV183" s="40"/>
      <c r="SW183" s="40"/>
      <c r="SX183" s="40"/>
      <c r="SY183" s="40"/>
      <c r="SZ183" s="40"/>
      <c r="TA183" s="40"/>
      <c r="TB183" s="40"/>
      <c r="TC183" s="40"/>
      <c r="TD183" s="40"/>
      <c r="TE183" s="40"/>
      <c r="TF183" s="40"/>
      <c r="TG183" s="40"/>
      <c r="TH183" s="40"/>
      <c r="TI183" s="40"/>
      <c r="TJ183" s="40"/>
      <c r="TK183" s="40"/>
      <c r="TL183" s="40"/>
      <c r="TM183" s="40"/>
      <c r="TN183" s="40"/>
      <c r="TO183" s="40"/>
      <c r="TP183" s="40"/>
      <c r="TQ183" s="40"/>
      <c r="TR183" s="40"/>
      <c r="TS183" s="40"/>
      <c r="TT183" s="40"/>
      <c r="TU183" s="40"/>
      <c r="TV183" s="40"/>
      <c r="TW183" s="40"/>
      <c r="TX183" s="40"/>
      <c r="TY183" s="40"/>
      <c r="TZ183" s="40"/>
      <c r="UA183" s="40"/>
      <c r="UB183" s="40"/>
      <c r="UC183" s="40"/>
      <c r="UD183" s="40"/>
      <c r="UE183" s="40"/>
      <c r="UF183" s="40"/>
      <c r="UG183" s="40"/>
      <c r="UH183" s="40"/>
      <c r="UI183" s="40"/>
      <c r="UJ183" s="40"/>
      <c r="UK183" s="40"/>
      <c r="UL183" s="40"/>
      <c r="UM183" s="40"/>
      <c r="UN183" s="40"/>
      <c r="UO183" s="40"/>
      <c r="UP183" s="40"/>
      <c r="UQ183" s="40"/>
      <c r="UR183" s="40"/>
      <c r="US183" s="40"/>
      <c r="UT183" s="40"/>
      <c r="UU183" s="40"/>
      <c r="UV183" s="40"/>
      <c r="UW183" s="40"/>
      <c r="UX183" s="40"/>
      <c r="UY183" s="40"/>
      <c r="UZ183" s="40"/>
      <c r="VA183" s="40"/>
      <c r="VB183" s="40"/>
      <c r="VC183" s="40"/>
      <c r="VD183" s="40"/>
      <c r="VE183" s="40"/>
      <c r="VF183" s="40"/>
      <c r="VG183" s="40"/>
      <c r="VH183" s="40"/>
      <c r="VI183" s="40"/>
      <c r="VJ183" s="40"/>
      <c r="VK183" s="40"/>
      <c r="VL183" s="40"/>
      <c r="VM183" s="40"/>
      <c r="VN183" s="40"/>
      <c r="VO183" s="40"/>
      <c r="VP183" s="40"/>
      <c r="VQ183" s="40"/>
      <c r="VR183" s="40"/>
      <c r="VS183" s="40"/>
      <c r="VT183" s="40"/>
      <c r="VU183" s="40"/>
      <c r="VV183" s="40"/>
      <c r="VW183" s="40"/>
      <c r="VX183" s="40"/>
      <c r="VY183" s="40"/>
      <c r="VZ183" s="40"/>
      <c r="WA183" s="40"/>
      <c r="WB183" s="40"/>
      <c r="WC183" s="40"/>
      <c r="WD183" s="40"/>
      <c r="WE183" s="40"/>
      <c r="WF183" s="40"/>
      <c r="WG183" s="40"/>
      <c r="WH183" s="40"/>
      <c r="WI183" s="40"/>
      <c r="WJ183" s="40"/>
      <c r="WK183" s="40"/>
      <c r="WL183" s="40"/>
      <c r="WM183" s="40"/>
      <c r="WN183" s="40"/>
      <c r="WO183" s="40"/>
      <c r="WP183" s="40"/>
      <c r="WQ183" s="40"/>
      <c r="WR183" s="40"/>
      <c r="WS183" s="40"/>
      <c r="WT183" s="40"/>
      <c r="WU183" s="40"/>
      <c r="WV183" s="40"/>
      <c r="WW183" s="40"/>
      <c r="WX183" s="40"/>
      <c r="WY183" s="40"/>
      <c r="WZ183" s="40"/>
      <c r="XA183" s="40"/>
      <c r="XB183" s="40"/>
      <c r="XC183" s="40"/>
      <c r="XD183" s="40"/>
      <c r="XE183" s="40"/>
      <c r="XF183" s="40"/>
      <c r="XG183" s="40"/>
      <c r="XH183" s="40"/>
      <c r="XI183" s="40"/>
      <c r="XJ183" s="40"/>
      <c r="XK183" s="40"/>
      <c r="XL183" s="40"/>
      <c r="XM183" s="40"/>
      <c r="XN183" s="40"/>
      <c r="XO183" s="40"/>
      <c r="XP183" s="40"/>
      <c r="XQ183" s="40"/>
      <c r="XR183" s="40"/>
      <c r="XS183" s="40"/>
      <c r="XT183" s="40"/>
      <c r="XU183" s="40"/>
      <c r="XV183" s="40"/>
      <c r="XW183" s="40"/>
      <c r="XX183" s="40"/>
      <c r="XY183" s="40"/>
      <c r="XZ183" s="40"/>
      <c r="YA183" s="40"/>
      <c r="YB183" s="40"/>
      <c r="YC183" s="40"/>
      <c r="YD183" s="40"/>
      <c r="YE183" s="40"/>
      <c r="YF183" s="40"/>
      <c r="YG183" s="40"/>
      <c r="YH183" s="40"/>
      <c r="YI183" s="40"/>
      <c r="YJ183" s="40"/>
      <c r="YK183" s="40"/>
      <c r="YL183" s="40"/>
      <c r="YM183" s="40"/>
      <c r="YN183" s="40"/>
      <c r="YO183" s="40"/>
      <c r="YP183" s="40"/>
      <c r="YQ183" s="40"/>
      <c r="YR183" s="40"/>
      <c r="YS183" s="40"/>
      <c r="YT183" s="40"/>
      <c r="YU183" s="40"/>
      <c r="YV183" s="40"/>
      <c r="YW183" s="40"/>
      <c r="YX183" s="40"/>
      <c r="YY183" s="40"/>
      <c r="YZ183" s="40"/>
      <c r="ZA183" s="40"/>
      <c r="ZB183" s="40"/>
      <c r="ZC183" s="40"/>
      <c r="ZD183" s="40"/>
      <c r="ZE183" s="40"/>
      <c r="ZF183" s="40"/>
      <c r="ZG183" s="40"/>
      <c r="ZH183" s="40"/>
      <c r="ZI183" s="40"/>
      <c r="ZJ183" s="40"/>
      <c r="ZK183" s="40"/>
      <c r="ZL183" s="40"/>
      <c r="ZM183" s="40"/>
      <c r="ZN183" s="40"/>
      <c r="ZO183" s="40"/>
      <c r="ZP183" s="40"/>
      <c r="ZQ183" s="40"/>
      <c r="ZR183" s="40"/>
      <c r="ZS183" s="40"/>
      <c r="ZT183" s="40"/>
      <c r="ZU183" s="40"/>
      <c r="ZV183" s="40"/>
      <c r="ZW183" s="40"/>
      <c r="ZX183" s="40"/>
      <c r="ZY183" s="40"/>
      <c r="ZZ183" s="40"/>
      <c r="AAA183" s="40"/>
      <c r="AAB183" s="40"/>
      <c r="AAC183" s="40"/>
      <c r="AAD183" s="40"/>
      <c r="AAE183" s="40"/>
      <c r="AAF183" s="40"/>
      <c r="AAG183" s="40"/>
      <c r="AAH183" s="40"/>
      <c r="AAI183" s="40"/>
      <c r="AAJ183" s="40"/>
      <c r="AAK183" s="40"/>
      <c r="AAL183" s="40"/>
      <c r="AAM183" s="40"/>
      <c r="AAN183" s="40"/>
      <c r="AAO183" s="40"/>
      <c r="AAP183" s="40"/>
      <c r="AAQ183" s="40"/>
      <c r="AAR183" s="40"/>
      <c r="AAS183" s="40"/>
      <c r="AAT183" s="40"/>
      <c r="AAU183" s="40"/>
      <c r="AAV183" s="40"/>
      <c r="AAW183" s="40"/>
      <c r="AAX183" s="40"/>
      <c r="AAY183" s="40"/>
      <c r="AAZ183" s="40"/>
      <c r="ABA183" s="40"/>
      <c r="ABB183" s="40"/>
      <c r="ABC183" s="40"/>
      <c r="ABD183" s="40"/>
      <c r="ABE183" s="40"/>
      <c r="ABF183" s="40"/>
      <c r="ABG183" s="40"/>
      <c r="ABH183" s="40"/>
      <c r="ABI183" s="40"/>
      <c r="ABJ183" s="40"/>
      <c r="ABK183" s="40"/>
      <c r="ABL183" s="40"/>
      <c r="ABM183" s="40"/>
      <c r="ABN183" s="40"/>
      <c r="ABO183" s="40"/>
      <c r="ABP183" s="40"/>
      <c r="ABQ183" s="40"/>
      <c r="ABR183" s="40"/>
      <c r="ABS183" s="40"/>
      <c r="ABT183" s="40"/>
      <c r="ABU183" s="40"/>
      <c r="ABV183" s="40"/>
      <c r="ABW183" s="40"/>
      <c r="ABX183" s="40"/>
      <c r="ABY183" s="40"/>
      <c r="ABZ183" s="40"/>
      <c r="ACA183" s="40"/>
      <c r="ACB183" s="40"/>
      <c r="ACC183" s="40"/>
      <c r="ACD183" s="40"/>
      <c r="ACE183" s="40"/>
      <c r="ACF183" s="40"/>
      <c r="ACG183" s="40"/>
      <c r="ACH183" s="40"/>
      <c r="ACI183" s="40"/>
      <c r="ACJ183" s="40"/>
      <c r="ACK183" s="40"/>
      <c r="ACL183" s="40"/>
      <c r="ACM183" s="40"/>
      <c r="ACN183" s="40"/>
      <c r="ACO183" s="40"/>
      <c r="ACP183" s="40"/>
      <c r="ACQ183" s="40"/>
      <c r="ACR183" s="40"/>
      <c r="ACS183" s="40"/>
      <c r="ACT183" s="40"/>
      <c r="ACU183" s="40"/>
      <c r="ACV183" s="40"/>
      <c r="ACW183" s="40"/>
      <c r="ACX183" s="40"/>
      <c r="ACY183" s="40"/>
      <c r="ACZ183" s="40"/>
      <c r="ADA183" s="40"/>
      <c r="ADB183" s="40"/>
      <c r="ADC183" s="40"/>
      <c r="ADD183" s="40"/>
      <c r="ADE183" s="40"/>
      <c r="ADF183" s="40"/>
      <c r="ADG183" s="40"/>
      <c r="ADH183" s="40"/>
      <c r="ADI183" s="40"/>
      <c r="ADJ183" s="40"/>
      <c r="ADK183" s="40"/>
      <c r="ADL183" s="40"/>
      <c r="ADM183" s="40"/>
      <c r="ADN183" s="40"/>
      <c r="ADO183" s="40"/>
      <c r="ADP183" s="40"/>
      <c r="ADQ183" s="40"/>
      <c r="ADR183" s="40"/>
      <c r="ADS183" s="40"/>
      <c r="ADT183" s="40"/>
      <c r="ADU183" s="40"/>
      <c r="ADV183" s="40"/>
      <c r="ADW183" s="40"/>
      <c r="ADX183" s="40"/>
      <c r="ADY183" s="40"/>
      <c r="ADZ183" s="40"/>
      <c r="AEA183" s="40"/>
      <c r="AEB183" s="40"/>
      <c r="AEC183" s="40"/>
      <c r="AED183" s="40"/>
      <c r="AEE183" s="40"/>
      <c r="AEF183" s="40"/>
      <c r="AEG183" s="40"/>
      <c r="AEH183" s="40"/>
      <c r="AEI183" s="40"/>
      <c r="AEJ183" s="40"/>
      <c r="AEK183" s="40"/>
      <c r="AEL183" s="40"/>
      <c r="AEM183" s="40"/>
      <c r="AEN183" s="40"/>
      <c r="AEO183" s="40"/>
      <c r="AEP183" s="40"/>
      <c r="AEQ183" s="40"/>
      <c r="AER183" s="40"/>
      <c r="AES183" s="40"/>
      <c r="AET183" s="40"/>
      <c r="AEU183" s="40"/>
      <c r="AEV183" s="40"/>
      <c r="AEW183" s="40"/>
      <c r="AEX183" s="40"/>
      <c r="AEY183" s="40"/>
      <c r="AEZ183" s="40"/>
      <c r="AFA183" s="40"/>
      <c r="AFB183" s="40"/>
      <c r="AFC183" s="40"/>
      <c r="AFD183" s="40"/>
      <c r="AFE183" s="40"/>
      <c r="AFF183" s="40"/>
      <c r="AFG183" s="40"/>
      <c r="AFH183" s="40"/>
      <c r="AFI183" s="40"/>
      <c r="AFJ183" s="40"/>
      <c r="AFK183" s="40"/>
      <c r="AFL183" s="40"/>
      <c r="AFM183" s="40"/>
      <c r="AFN183" s="40"/>
      <c r="AFO183" s="40"/>
      <c r="AFP183" s="40"/>
      <c r="AFQ183" s="40"/>
      <c r="AFR183" s="40"/>
      <c r="AFS183" s="40"/>
      <c r="AFT183" s="40"/>
      <c r="AFU183" s="40"/>
      <c r="AFV183" s="40"/>
      <c r="AFW183" s="40"/>
      <c r="AFX183" s="40"/>
      <c r="AFY183" s="40"/>
      <c r="AFZ183" s="40"/>
      <c r="AGA183" s="40"/>
      <c r="AGB183" s="40"/>
      <c r="AGC183" s="40"/>
      <c r="AGD183" s="40"/>
      <c r="AGE183" s="40"/>
      <c r="AGF183" s="40"/>
      <c r="AGG183" s="40"/>
      <c r="AGH183" s="40"/>
      <c r="AGI183" s="40"/>
      <c r="AGJ183" s="40"/>
      <c r="AGK183" s="40"/>
      <c r="AGL183" s="40"/>
      <c r="AGM183" s="40"/>
      <c r="AGN183" s="40"/>
      <c r="AGO183" s="40"/>
      <c r="AGP183" s="40"/>
      <c r="AGQ183" s="40"/>
      <c r="AGR183" s="40"/>
      <c r="AGS183" s="40"/>
      <c r="AGT183" s="40"/>
      <c r="AGU183" s="40"/>
      <c r="AGV183" s="40"/>
      <c r="AGW183" s="40"/>
      <c r="AGX183" s="40"/>
      <c r="AGY183" s="40"/>
      <c r="AGZ183" s="40"/>
      <c r="AHA183" s="40"/>
      <c r="AHB183" s="40"/>
      <c r="AHC183" s="40"/>
      <c r="AHD183" s="40"/>
      <c r="AHE183" s="40"/>
      <c r="AHF183" s="40"/>
      <c r="AHG183" s="40"/>
      <c r="AHH183" s="40"/>
      <c r="AHI183" s="40"/>
      <c r="AHJ183" s="40"/>
      <c r="AHK183" s="40"/>
      <c r="AHL183" s="40"/>
      <c r="AHM183" s="40"/>
      <c r="AHN183" s="40"/>
      <c r="AHO183" s="40"/>
      <c r="AHP183" s="40"/>
      <c r="AHQ183" s="40"/>
      <c r="AHR183" s="40"/>
      <c r="AHS183" s="40"/>
      <c r="AHT183" s="40"/>
      <c r="AHU183" s="40"/>
      <c r="AHV183" s="40"/>
      <c r="AHW183" s="40"/>
      <c r="AHX183" s="40"/>
      <c r="AHY183" s="40"/>
      <c r="AHZ183" s="40"/>
      <c r="AIA183" s="40"/>
      <c r="AIB183" s="40"/>
      <c r="AIC183" s="40"/>
      <c r="AID183" s="40"/>
      <c r="AIE183" s="40"/>
      <c r="AIF183" s="40"/>
      <c r="AIG183" s="40"/>
      <c r="AIH183" s="40"/>
      <c r="AII183" s="40"/>
      <c r="AIJ183" s="40"/>
      <c r="AIK183" s="40"/>
      <c r="AIL183" s="40"/>
      <c r="AIM183" s="40"/>
      <c r="AIN183" s="40"/>
      <c r="AIO183" s="40"/>
      <c r="AIP183" s="40"/>
      <c r="AIQ183" s="40"/>
      <c r="AIR183" s="40"/>
      <c r="AIS183" s="40"/>
      <c r="AIT183" s="40"/>
      <c r="AIU183" s="40"/>
      <c r="AIV183" s="40"/>
      <c r="AIW183" s="40"/>
      <c r="AIX183" s="40"/>
      <c r="AIY183" s="40"/>
      <c r="AIZ183" s="40"/>
      <c r="AJA183" s="40"/>
      <c r="AJB183" s="40"/>
      <c r="AJC183" s="40"/>
      <c r="AJD183" s="40"/>
      <c r="AJE183" s="40"/>
      <c r="AJF183" s="40"/>
      <c r="AJG183" s="40"/>
      <c r="AJH183" s="40"/>
      <c r="AJI183" s="40"/>
      <c r="AJJ183" s="40"/>
      <c r="AJK183" s="40"/>
      <c r="AJL183" s="40"/>
      <c r="AJM183" s="40"/>
      <c r="AJN183" s="40"/>
      <c r="AJO183" s="40"/>
      <c r="AJP183" s="40"/>
      <c r="AJQ183" s="40"/>
      <c r="AJR183" s="40"/>
      <c r="AJS183" s="40"/>
      <c r="AJT183" s="40"/>
      <c r="AJU183" s="40"/>
      <c r="AJV183" s="40"/>
      <c r="AJW183" s="40"/>
      <c r="AJX183" s="40"/>
      <c r="AJY183" s="40"/>
      <c r="AJZ183" s="40"/>
      <c r="AKA183" s="40"/>
      <c r="AKB183" s="40"/>
      <c r="AKC183" s="40"/>
      <c r="AKD183" s="40"/>
      <c r="AKE183" s="40"/>
      <c r="AKF183" s="40"/>
      <c r="AKG183" s="40"/>
      <c r="AKH183" s="40"/>
      <c r="AKI183" s="40"/>
      <c r="AKJ183" s="40"/>
      <c r="AKK183" s="40"/>
      <c r="AKL183" s="40"/>
      <c r="AKM183" s="40"/>
      <c r="AKN183" s="40"/>
      <c r="AKO183" s="40"/>
      <c r="AKP183" s="40"/>
      <c r="AKQ183" s="40"/>
      <c r="AKR183" s="40"/>
      <c r="AKS183" s="40"/>
      <c r="AKT183" s="40"/>
      <c r="AKU183" s="40"/>
      <c r="AKV183" s="40"/>
      <c r="AKW183" s="40"/>
      <c r="AKX183" s="40"/>
      <c r="AKY183" s="40"/>
      <c r="AKZ183" s="40"/>
      <c r="ALA183" s="40"/>
      <c r="ALB183" s="40"/>
      <c r="ALC183" s="40"/>
      <c r="ALD183" s="40"/>
      <c r="ALE183" s="40"/>
      <c r="ALF183" s="40"/>
      <c r="ALG183" s="40"/>
      <c r="ALH183" s="40"/>
      <c r="ALI183" s="40"/>
      <c r="ALJ183" s="40"/>
      <c r="ALK183" s="40"/>
      <c r="ALL183" s="40"/>
      <c r="ALM183" s="40"/>
      <c r="ALN183" s="40"/>
      <c r="ALO183" s="40"/>
      <c r="ALP183" s="40"/>
      <c r="ALQ183" s="40"/>
      <c r="ALR183" s="40"/>
      <c r="ALS183" s="40"/>
      <c r="ALT183" s="40"/>
      <c r="ALU183" s="40"/>
    </row>
    <row r="184" spans="1:1009" s="41" customFormat="1" ht="19.5" thickBot="1" x14ac:dyDescent="0.35">
      <c r="A184" s="10" t="s">
        <v>201</v>
      </c>
      <c r="B184" s="11" t="s">
        <v>91</v>
      </c>
      <c r="C184" s="12">
        <v>9</v>
      </c>
      <c r="D184" s="13">
        <v>3.6</v>
      </c>
      <c r="E184" s="14">
        <v>1.3</v>
      </c>
      <c r="F184" s="46" t="s">
        <v>34</v>
      </c>
      <c r="G184" s="15">
        <v>1.5</v>
      </c>
      <c r="H184" s="16">
        <f>IF(OR(F184="",G184=""),"",IF(F184="1st",G184*D184-G184,-G184))</f>
        <v>-1.5</v>
      </c>
      <c r="I184" s="19">
        <f t="shared" si="23"/>
        <v>-25.102500000000013</v>
      </c>
      <c r="J184" s="39"/>
      <c r="K184" s="50">
        <f t="shared" si="26"/>
        <v>-25.102500000000013</v>
      </c>
      <c r="L184" s="60">
        <f t="shared" si="30"/>
        <v>-28.302500000000013</v>
      </c>
      <c r="M184" s="60"/>
      <c r="N184" s="121">
        <f t="shared" si="24"/>
        <v>0</v>
      </c>
      <c r="O184" s="9">
        <f t="shared" si="25"/>
        <v>0</v>
      </c>
      <c r="P184" s="9">
        <f t="shared" si="27"/>
        <v>0</v>
      </c>
      <c r="Q184" s="122" t="str">
        <f t="shared" si="28"/>
        <v/>
      </c>
      <c r="R184" s="8"/>
      <c r="S184" s="9"/>
      <c r="T184" s="9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  <c r="JY184" s="40"/>
      <c r="JZ184" s="40"/>
      <c r="KA184" s="40"/>
      <c r="KB184" s="40"/>
      <c r="KC184" s="40"/>
      <c r="KD184" s="40"/>
      <c r="KE184" s="40"/>
      <c r="KF184" s="40"/>
      <c r="KG184" s="40"/>
      <c r="KH184" s="40"/>
      <c r="KI184" s="40"/>
      <c r="KJ184" s="40"/>
      <c r="KK184" s="40"/>
      <c r="KL184" s="40"/>
      <c r="KM184" s="40"/>
      <c r="KN184" s="40"/>
      <c r="KO184" s="40"/>
      <c r="KP184" s="40"/>
      <c r="KQ184" s="40"/>
      <c r="KR184" s="40"/>
      <c r="KS184" s="40"/>
      <c r="KT184" s="40"/>
      <c r="KU184" s="40"/>
      <c r="KV184" s="40"/>
      <c r="KW184" s="40"/>
      <c r="KX184" s="40"/>
      <c r="KY184" s="40"/>
      <c r="KZ184" s="40"/>
      <c r="LA184" s="40"/>
      <c r="LB184" s="40"/>
      <c r="LC184" s="40"/>
      <c r="LD184" s="40"/>
      <c r="LE184" s="40"/>
      <c r="LF184" s="40"/>
      <c r="LG184" s="40"/>
      <c r="LH184" s="40"/>
      <c r="LI184" s="40"/>
      <c r="LJ184" s="40"/>
      <c r="LK184" s="40"/>
      <c r="LL184" s="40"/>
      <c r="LM184" s="40"/>
      <c r="LN184" s="40"/>
      <c r="LO184" s="40"/>
      <c r="LP184" s="40"/>
      <c r="LQ184" s="40"/>
      <c r="LR184" s="40"/>
      <c r="LS184" s="40"/>
      <c r="LT184" s="40"/>
      <c r="LU184" s="40"/>
      <c r="LV184" s="40"/>
      <c r="LW184" s="40"/>
      <c r="LX184" s="40"/>
      <c r="LY184" s="40"/>
      <c r="LZ184" s="40"/>
      <c r="MA184" s="40"/>
      <c r="MB184" s="40"/>
      <c r="MC184" s="40"/>
      <c r="MD184" s="40"/>
      <c r="ME184" s="40"/>
      <c r="MF184" s="40"/>
      <c r="MG184" s="40"/>
      <c r="MH184" s="40"/>
      <c r="MI184" s="40"/>
      <c r="MJ184" s="40"/>
      <c r="MK184" s="40"/>
      <c r="ML184" s="40"/>
      <c r="MM184" s="40"/>
      <c r="MN184" s="40"/>
      <c r="MO184" s="40"/>
      <c r="MP184" s="40"/>
      <c r="MQ184" s="40"/>
      <c r="MR184" s="40"/>
      <c r="MS184" s="40"/>
      <c r="MT184" s="40"/>
      <c r="MU184" s="40"/>
      <c r="MV184" s="40"/>
      <c r="MW184" s="40"/>
      <c r="MX184" s="40"/>
      <c r="MY184" s="40"/>
      <c r="MZ184" s="40"/>
      <c r="NA184" s="40"/>
      <c r="NB184" s="40"/>
      <c r="NC184" s="40"/>
      <c r="ND184" s="40"/>
      <c r="NE184" s="40"/>
      <c r="NF184" s="40"/>
      <c r="NG184" s="40"/>
      <c r="NH184" s="40"/>
      <c r="NI184" s="40"/>
      <c r="NJ184" s="40"/>
      <c r="NK184" s="40"/>
      <c r="NL184" s="40"/>
      <c r="NM184" s="40"/>
      <c r="NN184" s="40"/>
      <c r="NO184" s="40"/>
      <c r="NP184" s="40"/>
      <c r="NQ184" s="40"/>
      <c r="NR184" s="40"/>
      <c r="NS184" s="40"/>
      <c r="NT184" s="40"/>
      <c r="NU184" s="40"/>
      <c r="NV184" s="40"/>
      <c r="NW184" s="40"/>
      <c r="NX184" s="40"/>
      <c r="NY184" s="40"/>
      <c r="NZ184" s="40"/>
      <c r="OA184" s="40"/>
      <c r="OB184" s="40"/>
      <c r="OC184" s="40"/>
      <c r="OD184" s="40"/>
      <c r="OE184" s="40"/>
      <c r="OF184" s="40"/>
      <c r="OG184" s="40"/>
      <c r="OH184" s="40"/>
      <c r="OI184" s="40"/>
      <c r="OJ184" s="40"/>
      <c r="OK184" s="40"/>
      <c r="OL184" s="40"/>
      <c r="OM184" s="40"/>
      <c r="ON184" s="40"/>
      <c r="OO184" s="40"/>
      <c r="OP184" s="40"/>
      <c r="OQ184" s="40"/>
      <c r="OR184" s="40"/>
      <c r="OS184" s="40"/>
      <c r="OT184" s="40"/>
      <c r="OU184" s="40"/>
      <c r="OV184" s="40"/>
      <c r="OW184" s="40"/>
      <c r="OX184" s="40"/>
      <c r="OY184" s="40"/>
      <c r="OZ184" s="40"/>
      <c r="PA184" s="40"/>
      <c r="PB184" s="40"/>
      <c r="PC184" s="40"/>
      <c r="PD184" s="40"/>
      <c r="PE184" s="40"/>
      <c r="PF184" s="40"/>
      <c r="PG184" s="40"/>
      <c r="PH184" s="40"/>
      <c r="PI184" s="40"/>
      <c r="PJ184" s="40"/>
      <c r="PK184" s="40"/>
      <c r="PL184" s="40"/>
      <c r="PM184" s="40"/>
      <c r="PN184" s="40"/>
      <c r="PO184" s="40"/>
      <c r="PP184" s="40"/>
      <c r="PQ184" s="40"/>
      <c r="PR184" s="40"/>
      <c r="PS184" s="40"/>
      <c r="PT184" s="40"/>
      <c r="PU184" s="40"/>
      <c r="PV184" s="40"/>
      <c r="PW184" s="40"/>
      <c r="PX184" s="40"/>
      <c r="PY184" s="40"/>
      <c r="PZ184" s="40"/>
      <c r="QA184" s="40"/>
      <c r="QB184" s="40"/>
      <c r="QC184" s="40"/>
      <c r="QD184" s="40"/>
      <c r="QE184" s="40"/>
      <c r="QF184" s="40"/>
      <c r="QG184" s="40"/>
      <c r="QH184" s="40"/>
      <c r="QI184" s="40"/>
      <c r="QJ184" s="40"/>
      <c r="QK184" s="40"/>
      <c r="QL184" s="40"/>
      <c r="QM184" s="40"/>
      <c r="QN184" s="40"/>
      <c r="QO184" s="40"/>
      <c r="QP184" s="40"/>
      <c r="QQ184" s="40"/>
      <c r="QR184" s="40"/>
      <c r="QS184" s="40"/>
      <c r="QT184" s="40"/>
      <c r="QU184" s="40"/>
      <c r="QV184" s="40"/>
      <c r="QW184" s="40"/>
      <c r="QX184" s="40"/>
      <c r="QY184" s="40"/>
      <c r="QZ184" s="40"/>
      <c r="RA184" s="40"/>
      <c r="RB184" s="40"/>
      <c r="RC184" s="40"/>
      <c r="RD184" s="40"/>
      <c r="RE184" s="40"/>
      <c r="RF184" s="40"/>
      <c r="RG184" s="40"/>
      <c r="RH184" s="40"/>
      <c r="RI184" s="40"/>
      <c r="RJ184" s="40"/>
      <c r="RK184" s="40"/>
      <c r="RL184" s="40"/>
      <c r="RM184" s="40"/>
      <c r="RN184" s="40"/>
      <c r="RO184" s="40"/>
      <c r="RP184" s="40"/>
      <c r="RQ184" s="40"/>
      <c r="RR184" s="40"/>
      <c r="RS184" s="40"/>
      <c r="RT184" s="40"/>
      <c r="RU184" s="40"/>
      <c r="RV184" s="40"/>
      <c r="RW184" s="40"/>
      <c r="RX184" s="40"/>
      <c r="RY184" s="40"/>
      <c r="RZ184" s="40"/>
      <c r="SA184" s="40"/>
      <c r="SB184" s="40"/>
      <c r="SC184" s="40"/>
      <c r="SD184" s="40"/>
      <c r="SE184" s="40"/>
      <c r="SF184" s="40"/>
      <c r="SG184" s="40"/>
      <c r="SH184" s="40"/>
      <c r="SI184" s="40"/>
      <c r="SJ184" s="40"/>
      <c r="SK184" s="40"/>
      <c r="SL184" s="40"/>
      <c r="SM184" s="40"/>
      <c r="SN184" s="40"/>
      <c r="SO184" s="40"/>
      <c r="SP184" s="40"/>
      <c r="SQ184" s="40"/>
      <c r="SR184" s="40"/>
      <c r="SS184" s="40"/>
      <c r="ST184" s="40"/>
      <c r="SU184" s="40"/>
      <c r="SV184" s="40"/>
      <c r="SW184" s="40"/>
      <c r="SX184" s="40"/>
      <c r="SY184" s="40"/>
      <c r="SZ184" s="40"/>
      <c r="TA184" s="40"/>
      <c r="TB184" s="40"/>
      <c r="TC184" s="40"/>
      <c r="TD184" s="40"/>
      <c r="TE184" s="40"/>
      <c r="TF184" s="40"/>
      <c r="TG184" s="40"/>
      <c r="TH184" s="40"/>
      <c r="TI184" s="40"/>
      <c r="TJ184" s="40"/>
      <c r="TK184" s="40"/>
      <c r="TL184" s="40"/>
      <c r="TM184" s="40"/>
      <c r="TN184" s="40"/>
      <c r="TO184" s="40"/>
      <c r="TP184" s="40"/>
      <c r="TQ184" s="40"/>
      <c r="TR184" s="40"/>
      <c r="TS184" s="40"/>
      <c r="TT184" s="40"/>
      <c r="TU184" s="40"/>
      <c r="TV184" s="40"/>
      <c r="TW184" s="40"/>
      <c r="TX184" s="40"/>
      <c r="TY184" s="40"/>
      <c r="TZ184" s="40"/>
      <c r="UA184" s="40"/>
      <c r="UB184" s="40"/>
      <c r="UC184" s="40"/>
      <c r="UD184" s="40"/>
      <c r="UE184" s="40"/>
      <c r="UF184" s="40"/>
      <c r="UG184" s="40"/>
      <c r="UH184" s="40"/>
      <c r="UI184" s="40"/>
      <c r="UJ184" s="40"/>
      <c r="UK184" s="40"/>
      <c r="UL184" s="40"/>
      <c r="UM184" s="40"/>
      <c r="UN184" s="40"/>
      <c r="UO184" s="40"/>
      <c r="UP184" s="40"/>
      <c r="UQ184" s="40"/>
      <c r="UR184" s="40"/>
      <c r="US184" s="40"/>
      <c r="UT184" s="40"/>
      <c r="UU184" s="40"/>
      <c r="UV184" s="40"/>
      <c r="UW184" s="40"/>
      <c r="UX184" s="40"/>
      <c r="UY184" s="40"/>
      <c r="UZ184" s="40"/>
      <c r="VA184" s="40"/>
      <c r="VB184" s="40"/>
      <c r="VC184" s="40"/>
      <c r="VD184" s="40"/>
      <c r="VE184" s="40"/>
      <c r="VF184" s="40"/>
      <c r="VG184" s="40"/>
      <c r="VH184" s="40"/>
      <c r="VI184" s="40"/>
      <c r="VJ184" s="40"/>
      <c r="VK184" s="40"/>
      <c r="VL184" s="40"/>
      <c r="VM184" s="40"/>
      <c r="VN184" s="40"/>
      <c r="VO184" s="40"/>
      <c r="VP184" s="40"/>
      <c r="VQ184" s="40"/>
      <c r="VR184" s="40"/>
      <c r="VS184" s="40"/>
      <c r="VT184" s="40"/>
      <c r="VU184" s="40"/>
      <c r="VV184" s="40"/>
      <c r="VW184" s="40"/>
      <c r="VX184" s="40"/>
      <c r="VY184" s="40"/>
      <c r="VZ184" s="40"/>
      <c r="WA184" s="40"/>
      <c r="WB184" s="40"/>
      <c r="WC184" s="40"/>
      <c r="WD184" s="40"/>
      <c r="WE184" s="40"/>
      <c r="WF184" s="40"/>
      <c r="WG184" s="40"/>
      <c r="WH184" s="40"/>
      <c r="WI184" s="40"/>
      <c r="WJ184" s="40"/>
      <c r="WK184" s="40"/>
      <c r="WL184" s="40"/>
      <c r="WM184" s="40"/>
      <c r="WN184" s="40"/>
      <c r="WO184" s="40"/>
      <c r="WP184" s="40"/>
      <c r="WQ184" s="40"/>
      <c r="WR184" s="40"/>
      <c r="WS184" s="40"/>
      <c r="WT184" s="40"/>
      <c r="WU184" s="40"/>
      <c r="WV184" s="40"/>
      <c r="WW184" s="40"/>
      <c r="WX184" s="40"/>
      <c r="WY184" s="40"/>
      <c r="WZ184" s="40"/>
      <c r="XA184" s="40"/>
      <c r="XB184" s="40"/>
      <c r="XC184" s="40"/>
      <c r="XD184" s="40"/>
      <c r="XE184" s="40"/>
      <c r="XF184" s="40"/>
      <c r="XG184" s="40"/>
      <c r="XH184" s="40"/>
      <c r="XI184" s="40"/>
      <c r="XJ184" s="40"/>
      <c r="XK184" s="40"/>
      <c r="XL184" s="40"/>
      <c r="XM184" s="40"/>
      <c r="XN184" s="40"/>
      <c r="XO184" s="40"/>
      <c r="XP184" s="40"/>
      <c r="XQ184" s="40"/>
      <c r="XR184" s="40"/>
      <c r="XS184" s="40"/>
      <c r="XT184" s="40"/>
      <c r="XU184" s="40"/>
      <c r="XV184" s="40"/>
      <c r="XW184" s="40"/>
      <c r="XX184" s="40"/>
      <c r="XY184" s="40"/>
      <c r="XZ184" s="40"/>
      <c r="YA184" s="40"/>
      <c r="YB184" s="40"/>
      <c r="YC184" s="40"/>
      <c r="YD184" s="40"/>
      <c r="YE184" s="40"/>
      <c r="YF184" s="40"/>
      <c r="YG184" s="40"/>
      <c r="YH184" s="40"/>
      <c r="YI184" s="40"/>
      <c r="YJ184" s="40"/>
      <c r="YK184" s="40"/>
      <c r="YL184" s="40"/>
      <c r="YM184" s="40"/>
      <c r="YN184" s="40"/>
      <c r="YO184" s="40"/>
      <c r="YP184" s="40"/>
      <c r="YQ184" s="40"/>
      <c r="YR184" s="40"/>
      <c r="YS184" s="40"/>
      <c r="YT184" s="40"/>
      <c r="YU184" s="40"/>
      <c r="YV184" s="40"/>
      <c r="YW184" s="40"/>
      <c r="YX184" s="40"/>
      <c r="YY184" s="40"/>
      <c r="YZ184" s="40"/>
      <c r="ZA184" s="40"/>
      <c r="ZB184" s="40"/>
      <c r="ZC184" s="40"/>
      <c r="ZD184" s="40"/>
      <c r="ZE184" s="40"/>
      <c r="ZF184" s="40"/>
      <c r="ZG184" s="40"/>
      <c r="ZH184" s="40"/>
      <c r="ZI184" s="40"/>
      <c r="ZJ184" s="40"/>
      <c r="ZK184" s="40"/>
      <c r="ZL184" s="40"/>
      <c r="ZM184" s="40"/>
      <c r="ZN184" s="40"/>
      <c r="ZO184" s="40"/>
      <c r="ZP184" s="40"/>
      <c r="ZQ184" s="40"/>
      <c r="ZR184" s="40"/>
      <c r="ZS184" s="40"/>
      <c r="ZT184" s="40"/>
      <c r="ZU184" s="40"/>
      <c r="ZV184" s="40"/>
      <c r="ZW184" s="40"/>
      <c r="ZX184" s="40"/>
      <c r="ZY184" s="40"/>
      <c r="ZZ184" s="40"/>
      <c r="AAA184" s="40"/>
      <c r="AAB184" s="40"/>
      <c r="AAC184" s="40"/>
      <c r="AAD184" s="40"/>
      <c r="AAE184" s="40"/>
      <c r="AAF184" s="40"/>
      <c r="AAG184" s="40"/>
      <c r="AAH184" s="40"/>
      <c r="AAI184" s="40"/>
      <c r="AAJ184" s="40"/>
      <c r="AAK184" s="40"/>
      <c r="AAL184" s="40"/>
      <c r="AAM184" s="40"/>
      <c r="AAN184" s="40"/>
      <c r="AAO184" s="40"/>
      <c r="AAP184" s="40"/>
      <c r="AAQ184" s="40"/>
      <c r="AAR184" s="40"/>
      <c r="AAS184" s="40"/>
      <c r="AAT184" s="40"/>
      <c r="AAU184" s="40"/>
      <c r="AAV184" s="40"/>
      <c r="AAW184" s="40"/>
      <c r="AAX184" s="40"/>
      <c r="AAY184" s="40"/>
      <c r="AAZ184" s="40"/>
      <c r="ABA184" s="40"/>
      <c r="ABB184" s="40"/>
      <c r="ABC184" s="40"/>
      <c r="ABD184" s="40"/>
      <c r="ABE184" s="40"/>
      <c r="ABF184" s="40"/>
      <c r="ABG184" s="40"/>
      <c r="ABH184" s="40"/>
      <c r="ABI184" s="40"/>
      <c r="ABJ184" s="40"/>
      <c r="ABK184" s="40"/>
      <c r="ABL184" s="40"/>
      <c r="ABM184" s="40"/>
      <c r="ABN184" s="40"/>
      <c r="ABO184" s="40"/>
      <c r="ABP184" s="40"/>
      <c r="ABQ184" s="40"/>
      <c r="ABR184" s="40"/>
      <c r="ABS184" s="40"/>
      <c r="ABT184" s="40"/>
      <c r="ABU184" s="40"/>
      <c r="ABV184" s="40"/>
      <c r="ABW184" s="40"/>
      <c r="ABX184" s="40"/>
      <c r="ABY184" s="40"/>
      <c r="ABZ184" s="40"/>
      <c r="ACA184" s="40"/>
      <c r="ACB184" s="40"/>
      <c r="ACC184" s="40"/>
      <c r="ACD184" s="40"/>
      <c r="ACE184" s="40"/>
      <c r="ACF184" s="40"/>
      <c r="ACG184" s="40"/>
      <c r="ACH184" s="40"/>
      <c r="ACI184" s="40"/>
      <c r="ACJ184" s="40"/>
      <c r="ACK184" s="40"/>
      <c r="ACL184" s="40"/>
      <c r="ACM184" s="40"/>
      <c r="ACN184" s="40"/>
      <c r="ACO184" s="40"/>
      <c r="ACP184" s="40"/>
      <c r="ACQ184" s="40"/>
      <c r="ACR184" s="40"/>
      <c r="ACS184" s="40"/>
      <c r="ACT184" s="40"/>
      <c r="ACU184" s="40"/>
      <c r="ACV184" s="40"/>
      <c r="ACW184" s="40"/>
      <c r="ACX184" s="40"/>
      <c r="ACY184" s="40"/>
      <c r="ACZ184" s="40"/>
      <c r="ADA184" s="40"/>
      <c r="ADB184" s="40"/>
      <c r="ADC184" s="40"/>
      <c r="ADD184" s="40"/>
      <c r="ADE184" s="40"/>
      <c r="ADF184" s="40"/>
      <c r="ADG184" s="40"/>
      <c r="ADH184" s="40"/>
      <c r="ADI184" s="40"/>
      <c r="ADJ184" s="40"/>
      <c r="ADK184" s="40"/>
      <c r="ADL184" s="40"/>
      <c r="ADM184" s="40"/>
      <c r="ADN184" s="40"/>
      <c r="ADO184" s="40"/>
      <c r="ADP184" s="40"/>
      <c r="ADQ184" s="40"/>
      <c r="ADR184" s="40"/>
      <c r="ADS184" s="40"/>
      <c r="ADT184" s="40"/>
      <c r="ADU184" s="40"/>
      <c r="ADV184" s="40"/>
      <c r="ADW184" s="40"/>
      <c r="ADX184" s="40"/>
      <c r="ADY184" s="40"/>
      <c r="ADZ184" s="40"/>
      <c r="AEA184" s="40"/>
      <c r="AEB184" s="40"/>
      <c r="AEC184" s="40"/>
      <c r="AED184" s="40"/>
      <c r="AEE184" s="40"/>
      <c r="AEF184" s="40"/>
      <c r="AEG184" s="40"/>
      <c r="AEH184" s="40"/>
      <c r="AEI184" s="40"/>
      <c r="AEJ184" s="40"/>
      <c r="AEK184" s="40"/>
      <c r="AEL184" s="40"/>
      <c r="AEM184" s="40"/>
      <c r="AEN184" s="40"/>
      <c r="AEO184" s="40"/>
      <c r="AEP184" s="40"/>
      <c r="AEQ184" s="40"/>
      <c r="AER184" s="40"/>
      <c r="AES184" s="40"/>
      <c r="AET184" s="40"/>
      <c r="AEU184" s="40"/>
      <c r="AEV184" s="40"/>
      <c r="AEW184" s="40"/>
      <c r="AEX184" s="40"/>
      <c r="AEY184" s="40"/>
      <c r="AEZ184" s="40"/>
      <c r="AFA184" s="40"/>
      <c r="AFB184" s="40"/>
      <c r="AFC184" s="40"/>
      <c r="AFD184" s="40"/>
      <c r="AFE184" s="40"/>
      <c r="AFF184" s="40"/>
      <c r="AFG184" s="40"/>
      <c r="AFH184" s="40"/>
      <c r="AFI184" s="40"/>
      <c r="AFJ184" s="40"/>
      <c r="AFK184" s="40"/>
      <c r="AFL184" s="40"/>
      <c r="AFM184" s="40"/>
      <c r="AFN184" s="40"/>
      <c r="AFO184" s="40"/>
      <c r="AFP184" s="40"/>
      <c r="AFQ184" s="40"/>
      <c r="AFR184" s="40"/>
      <c r="AFS184" s="40"/>
      <c r="AFT184" s="40"/>
      <c r="AFU184" s="40"/>
      <c r="AFV184" s="40"/>
      <c r="AFW184" s="40"/>
      <c r="AFX184" s="40"/>
      <c r="AFY184" s="40"/>
      <c r="AFZ184" s="40"/>
      <c r="AGA184" s="40"/>
      <c r="AGB184" s="40"/>
      <c r="AGC184" s="40"/>
      <c r="AGD184" s="40"/>
      <c r="AGE184" s="40"/>
      <c r="AGF184" s="40"/>
      <c r="AGG184" s="40"/>
      <c r="AGH184" s="40"/>
      <c r="AGI184" s="40"/>
      <c r="AGJ184" s="40"/>
      <c r="AGK184" s="40"/>
      <c r="AGL184" s="40"/>
      <c r="AGM184" s="40"/>
      <c r="AGN184" s="40"/>
      <c r="AGO184" s="40"/>
      <c r="AGP184" s="40"/>
      <c r="AGQ184" s="40"/>
      <c r="AGR184" s="40"/>
      <c r="AGS184" s="40"/>
      <c r="AGT184" s="40"/>
      <c r="AGU184" s="40"/>
      <c r="AGV184" s="40"/>
      <c r="AGW184" s="40"/>
      <c r="AGX184" s="40"/>
      <c r="AGY184" s="40"/>
      <c r="AGZ184" s="40"/>
      <c r="AHA184" s="40"/>
      <c r="AHB184" s="40"/>
      <c r="AHC184" s="40"/>
      <c r="AHD184" s="40"/>
      <c r="AHE184" s="40"/>
      <c r="AHF184" s="40"/>
      <c r="AHG184" s="40"/>
      <c r="AHH184" s="40"/>
      <c r="AHI184" s="40"/>
      <c r="AHJ184" s="40"/>
      <c r="AHK184" s="40"/>
      <c r="AHL184" s="40"/>
      <c r="AHM184" s="40"/>
      <c r="AHN184" s="40"/>
      <c r="AHO184" s="40"/>
      <c r="AHP184" s="40"/>
      <c r="AHQ184" s="40"/>
      <c r="AHR184" s="40"/>
      <c r="AHS184" s="40"/>
      <c r="AHT184" s="40"/>
      <c r="AHU184" s="40"/>
      <c r="AHV184" s="40"/>
      <c r="AHW184" s="40"/>
      <c r="AHX184" s="40"/>
      <c r="AHY184" s="40"/>
      <c r="AHZ184" s="40"/>
      <c r="AIA184" s="40"/>
      <c r="AIB184" s="40"/>
      <c r="AIC184" s="40"/>
      <c r="AID184" s="40"/>
      <c r="AIE184" s="40"/>
      <c r="AIF184" s="40"/>
      <c r="AIG184" s="40"/>
      <c r="AIH184" s="40"/>
      <c r="AII184" s="40"/>
      <c r="AIJ184" s="40"/>
      <c r="AIK184" s="40"/>
      <c r="AIL184" s="40"/>
      <c r="AIM184" s="40"/>
      <c r="AIN184" s="40"/>
      <c r="AIO184" s="40"/>
      <c r="AIP184" s="40"/>
      <c r="AIQ184" s="40"/>
      <c r="AIR184" s="40"/>
      <c r="AIS184" s="40"/>
      <c r="AIT184" s="40"/>
      <c r="AIU184" s="40"/>
      <c r="AIV184" s="40"/>
      <c r="AIW184" s="40"/>
      <c r="AIX184" s="40"/>
      <c r="AIY184" s="40"/>
      <c r="AIZ184" s="40"/>
      <c r="AJA184" s="40"/>
      <c r="AJB184" s="40"/>
      <c r="AJC184" s="40"/>
      <c r="AJD184" s="40"/>
      <c r="AJE184" s="40"/>
      <c r="AJF184" s="40"/>
      <c r="AJG184" s="40"/>
      <c r="AJH184" s="40"/>
      <c r="AJI184" s="40"/>
      <c r="AJJ184" s="40"/>
      <c r="AJK184" s="40"/>
      <c r="AJL184" s="40"/>
      <c r="AJM184" s="40"/>
      <c r="AJN184" s="40"/>
      <c r="AJO184" s="40"/>
      <c r="AJP184" s="40"/>
      <c r="AJQ184" s="40"/>
      <c r="AJR184" s="40"/>
      <c r="AJS184" s="40"/>
      <c r="AJT184" s="40"/>
      <c r="AJU184" s="40"/>
      <c r="AJV184" s="40"/>
      <c r="AJW184" s="40"/>
      <c r="AJX184" s="40"/>
      <c r="AJY184" s="40"/>
      <c r="AJZ184" s="40"/>
      <c r="AKA184" s="40"/>
      <c r="AKB184" s="40"/>
      <c r="AKC184" s="40"/>
      <c r="AKD184" s="40"/>
      <c r="AKE184" s="40"/>
      <c r="AKF184" s="40"/>
      <c r="AKG184" s="40"/>
      <c r="AKH184" s="40"/>
      <c r="AKI184" s="40"/>
      <c r="AKJ184" s="40"/>
      <c r="AKK184" s="40"/>
      <c r="AKL184" s="40"/>
      <c r="AKM184" s="40"/>
      <c r="AKN184" s="40"/>
      <c r="AKO184" s="40"/>
      <c r="AKP184" s="40"/>
      <c r="AKQ184" s="40"/>
      <c r="AKR184" s="40"/>
      <c r="AKS184" s="40"/>
      <c r="AKT184" s="40"/>
      <c r="AKU184" s="40"/>
      <c r="AKV184" s="40"/>
      <c r="AKW184" s="40"/>
      <c r="AKX184" s="40"/>
      <c r="AKY184" s="40"/>
      <c r="AKZ184" s="40"/>
      <c r="ALA184" s="40"/>
      <c r="ALB184" s="40"/>
      <c r="ALC184" s="40"/>
      <c r="ALD184" s="40"/>
      <c r="ALE184" s="40"/>
      <c r="ALF184" s="40"/>
      <c r="ALG184" s="40"/>
      <c r="ALH184" s="40"/>
      <c r="ALI184" s="40"/>
      <c r="ALJ184" s="40"/>
      <c r="ALK184" s="40"/>
      <c r="ALL184" s="40"/>
      <c r="ALM184" s="40"/>
      <c r="ALN184" s="40"/>
      <c r="ALO184" s="40"/>
      <c r="ALP184" s="40"/>
      <c r="ALQ184" s="40"/>
      <c r="ALR184" s="40"/>
      <c r="ALS184" s="40"/>
      <c r="ALT184" s="40"/>
      <c r="ALU184" s="40"/>
    </row>
    <row r="185" spans="1:1009" s="41" customFormat="1" ht="24" thickBot="1" x14ac:dyDescent="0.3">
      <c r="A185" s="221">
        <v>44183</v>
      </c>
      <c r="B185" s="224"/>
      <c r="C185" s="224"/>
      <c r="D185" s="224"/>
      <c r="E185" s="224"/>
      <c r="F185" s="224"/>
      <c r="G185" s="224"/>
      <c r="H185" s="225" t="str">
        <f>IF(OR(F185="",G185=""),"",IF(F185="1st",G185*D185,-G185))</f>
        <v/>
      </c>
      <c r="I185" s="19">
        <f t="shared" si="23"/>
        <v>-25.102500000000013</v>
      </c>
      <c r="J185" s="39"/>
      <c r="K185" s="50">
        <f t="shared" si="26"/>
        <v>-25.102500000000013</v>
      </c>
      <c r="L185" s="60">
        <f t="shared" si="30"/>
        <v>-28.302500000000013</v>
      </c>
      <c r="M185" s="60"/>
      <c r="N185" s="121" t="str">
        <f t="shared" si="24"/>
        <v/>
      </c>
      <c r="O185" s="9" t="str">
        <f t="shared" si="25"/>
        <v/>
      </c>
      <c r="P185" s="9" t="str">
        <f t="shared" si="27"/>
        <v/>
      </c>
      <c r="Q185" s="122" t="str">
        <f t="shared" si="28"/>
        <v/>
      </c>
      <c r="R185" s="8"/>
      <c r="S185" s="9"/>
      <c r="T185" s="9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  <c r="JY185" s="40"/>
      <c r="JZ185" s="40"/>
      <c r="KA185" s="40"/>
      <c r="KB185" s="40"/>
      <c r="KC185" s="40"/>
      <c r="KD185" s="40"/>
      <c r="KE185" s="40"/>
      <c r="KF185" s="40"/>
      <c r="KG185" s="40"/>
      <c r="KH185" s="40"/>
      <c r="KI185" s="40"/>
      <c r="KJ185" s="40"/>
      <c r="KK185" s="40"/>
      <c r="KL185" s="40"/>
      <c r="KM185" s="40"/>
      <c r="KN185" s="40"/>
      <c r="KO185" s="40"/>
      <c r="KP185" s="40"/>
      <c r="KQ185" s="40"/>
      <c r="KR185" s="40"/>
      <c r="KS185" s="40"/>
      <c r="KT185" s="40"/>
      <c r="KU185" s="40"/>
      <c r="KV185" s="40"/>
      <c r="KW185" s="40"/>
      <c r="KX185" s="40"/>
      <c r="KY185" s="40"/>
      <c r="KZ185" s="40"/>
      <c r="LA185" s="40"/>
      <c r="LB185" s="40"/>
      <c r="LC185" s="40"/>
      <c r="LD185" s="40"/>
      <c r="LE185" s="40"/>
      <c r="LF185" s="40"/>
      <c r="LG185" s="40"/>
      <c r="LH185" s="40"/>
      <c r="LI185" s="40"/>
      <c r="LJ185" s="40"/>
      <c r="LK185" s="40"/>
      <c r="LL185" s="40"/>
      <c r="LM185" s="40"/>
      <c r="LN185" s="40"/>
      <c r="LO185" s="40"/>
      <c r="LP185" s="40"/>
      <c r="LQ185" s="40"/>
      <c r="LR185" s="40"/>
      <c r="LS185" s="40"/>
      <c r="LT185" s="40"/>
      <c r="LU185" s="40"/>
      <c r="LV185" s="40"/>
      <c r="LW185" s="40"/>
      <c r="LX185" s="40"/>
      <c r="LY185" s="40"/>
      <c r="LZ185" s="40"/>
      <c r="MA185" s="40"/>
      <c r="MB185" s="40"/>
      <c r="MC185" s="40"/>
      <c r="MD185" s="40"/>
      <c r="ME185" s="40"/>
      <c r="MF185" s="40"/>
      <c r="MG185" s="40"/>
      <c r="MH185" s="40"/>
      <c r="MI185" s="40"/>
      <c r="MJ185" s="40"/>
      <c r="MK185" s="40"/>
      <c r="ML185" s="40"/>
      <c r="MM185" s="40"/>
      <c r="MN185" s="40"/>
      <c r="MO185" s="40"/>
      <c r="MP185" s="40"/>
      <c r="MQ185" s="40"/>
      <c r="MR185" s="40"/>
      <c r="MS185" s="40"/>
      <c r="MT185" s="40"/>
      <c r="MU185" s="40"/>
      <c r="MV185" s="40"/>
      <c r="MW185" s="40"/>
      <c r="MX185" s="40"/>
      <c r="MY185" s="40"/>
      <c r="MZ185" s="40"/>
      <c r="NA185" s="40"/>
      <c r="NB185" s="40"/>
      <c r="NC185" s="40"/>
      <c r="ND185" s="40"/>
      <c r="NE185" s="40"/>
      <c r="NF185" s="40"/>
      <c r="NG185" s="40"/>
      <c r="NH185" s="40"/>
      <c r="NI185" s="40"/>
      <c r="NJ185" s="40"/>
      <c r="NK185" s="40"/>
      <c r="NL185" s="40"/>
      <c r="NM185" s="40"/>
      <c r="NN185" s="40"/>
      <c r="NO185" s="40"/>
      <c r="NP185" s="40"/>
      <c r="NQ185" s="40"/>
      <c r="NR185" s="40"/>
      <c r="NS185" s="40"/>
      <c r="NT185" s="40"/>
      <c r="NU185" s="40"/>
      <c r="NV185" s="40"/>
      <c r="NW185" s="40"/>
      <c r="NX185" s="40"/>
      <c r="NY185" s="40"/>
      <c r="NZ185" s="40"/>
      <c r="OA185" s="40"/>
      <c r="OB185" s="40"/>
      <c r="OC185" s="40"/>
      <c r="OD185" s="40"/>
      <c r="OE185" s="40"/>
      <c r="OF185" s="40"/>
      <c r="OG185" s="40"/>
      <c r="OH185" s="40"/>
      <c r="OI185" s="40"/>
      <c r="OJ185" s="40"/>
      <c r="OK185" s="40"/>
      <c r="OL185" s="40"/>
      <c r="OM185" s="40"/>
      <c r="ON185" s="40"/>
      <c r="OO185" s="40"/>
      <c r="OP185" s="40"/>
      <c r="OQ185" s="40"/>
      <c r="OR185" s="40"/>
      <c r="OS185" s="40"/>
      <c r="OT185" s="40"/>
      <c r="OU185" s="40"/>
      <c r="OV185" s="40"/>
      <c r="OW185" s="40"/>
      <c r="OX185" s="40"/>
      <c r="OY185" s="40"/>
      <c r="OZ185" s="40"/>
      <c r="PA185" s="40"/>
      <c r="PB185" s="40"/>
      <c r="PC185" s="40"/>
      <c r="PD185" s="40"/>
      <c r="PE185" s="40"/>
      <c r="PF185" s="40"/>
      <c r="PG185" s="40"/>
      <c r="PH185" s="40"/>
      <c r="PI185" s="40"/>
      <c r="PJ185" s="40"/>
      <c r="PK185" s="40"/>
      <c r="PL185" s="40"/>
      <c r="PM185" s="40"/>
      <c r="PN185" s="40"/>
      <c r="PO185" s="40"/>
      <c r="PP185" s="40"/>
      <c r="PQ185" s="40"/>
      <c r="PR185" s="40"/>
      <c r="PS185" s="40"/>
      <c r="PT185" s="40"/>
      <c r="PU185" s="40"/>
      <c r="PV185" s="40"/>
      <c r="PW185" s="40"/>
      <c r="PX185" s="40"/>
      <c r="PY185" s="40"/>
      <c r="PZ185" s="40"/>
      <c r="QA185" s="40"/>
      <c r="QB185" s="40"/>
      <c r="QC185" s="40"/>
      <c r="QD185" s="40"/>
      <c r="QE185" s="40"/>
      <c r="QF185" s="40"/>
      <c r="QG185" s="40"/>
      <c r="QH185" s="40"/>
      <c r="QI185" s="40"/>
      <c r="QJ185" s="40"/>
      <c r="QK185" s="40"/>
      <c r="QL185" s="40"/>
      <c r="QM185" s="40"/>
      <c r="QN185" s="40"/>
      <c r="QO185" s="40"/>
      <c r="QP185" s="40"/>
      <c r="QQ185" s="40"/>
      <c r="QR185" s="40"/>
      <c r="QS185" s="40"/>
      <c r="QT185" s="40"/>
      <c r="QU185" s="40"/>
      <c r="QV185" s="40"/>
      <c r="QW185" s="40"/>
      <c r="QX185" s="40"/>
      <c r="QY185" s="40"/>
      <c r="QZ185" s="40"/>
      <c r="RA185" s="40"/>
      <c r="RB185" s="40"/>
      <c r="RC185" s="40"/>
      <c r="RD185" s="40"/>
      <c r="RE185" s="40"/>
      <c r="RF185" s="40"/>
      <c r="RG185" s="40"/>
      <c r="RH185" s="40"/>
      <c r="RI185" s="40"/>
      <c r="RJ185" s="40"/>
      <c r="RK185" s="40"/>
      <c r="RL185" s="40"/>
      <c r="RM185" s="40"/>
      <c r="RN185" s="40"/>
      <c r="RO185" s="40"/>
      <c r="RP185" s="40"/>
      <c r="RQ185" s="40"/>
      <c r="RR185" s="40"/>
      <c r="RS185" s="40"/>
      <c r="RT185" s="40"/>
      <c r="RU185" s="40"/>
      <c r="RV185" s="40"/>
      <c r="RW185" s="40"/>
      <c r="RX185" s="40"/>
      <c r="RY185" s="40"/>
      <c r="RZ185" s="40"/>
      <c r="SA185" s="40"/>
      <c r="SB185" s="40"/>
      <c r="SC185" s="40"/>
      <c r="SD185" s="40"/>
      <c r="SE185" s="40"/>
      <c r="SF185" s="40"/>
      <c r="SG185" s="40"/>
      <c r="SH185" s="40"/>
      <c r="SI185" s="40"/>
      <c r="SJ185" s="40"/>
      <c r="SK185" s="40"/>
      <c r="SL185" s="40"/>
      <c r="SM185" s="40"/>
      <c r="SN185" s="40"/>
      <c r="SO185" s="40"/>
      <c r="SP185" s="40"/>
      <c r="SQ185" s="40"/>
      <c r="SR185" s="40"/>
      <c r="SS185" s="40"/>
      <c r="ST185" s="40"/>
      <c r="SU185" s="40"/>
      <c r="SV185" s="40"/>
      <c r="SW185" s="40"/>
      <c r="SX185" s="40"/>
      <c r="SY185" s="40"/>
      <c r="SZ185" s="40"/>
      <c r="TA185" s="40"/>
      <c r="TB185" s="40"/>
      <c r="TC185" s="40"/>
      <c r="TD185" s="40"/>
      <c r="TE185" s="40"/>
      <c r="TF185" s="40"/>
      <c r="TG185" s="40"/>
      <c r="TH185" s="40"/>
      <c r="TI185" s="40"/>
      <c r="TJ185" s="40"/>
      <c r="TK185" s="40"/>
      <c r="TL185" s="40"/>
      <c r="TM185" s="40"/>
      <c r="TN185" s="40"/>
      <c r="TO185" s="40"/>
      <c r="TP185" s="40"/>
      <c r="TQ185" s="40"/>
      <c r="TR185" s="40"/>
      <c r="TS185" s="40"/>
      <c r="TT185" s="40"/>
      <c r="TU185" s="40"/>
      <c r="TV185" s="40"/>
      <c r="TW185" s="40"/>
      <c r="TX185" s="40"/>
      <c r="TY185" s="40"/>
      <c r="TZ185" s="40"/>
      <c r="UA185" s="40"/>
      <c r="UB185" s="40"/>
      <c r="UC185" s="40"/>
      <c r="UD185" s="40"/>
      <c r="UE185" s="40"/>
      <c r="UF185" s="40"/>
      <c r="UG185" s="40"/>
      <c r="UH185" s="40"/>
      <c r="UI185" s="40"/>
      <c r="UJ185" s="40"/>
      <c r="UK185" s="40"/>
      <c r="UL185" s="40"/>
      <c r="UM185" s="40"/>
      <c r="UN185" s="40"/>
      <c r="UO185" s="40"/>
      <c r="UP185" s="40"/>
      <c r="UQ185" s="40"/>
      <c r="UR185" s="40"/>
      <c r="US185" s="40"/>
      <c r="UT185" s="40"/>
      <c r="UU185" s="40"/>
      <c r="UV185" s="40"/>
      <c r="UW185" s="40"/>
      <c r="UX185" s="40"/>
      <c r="UY185" s="40"/>
      <c r="UZ185" s="40"/>
      <c r="VA185" s="40"/>
      <c r="VB185" s="40"/>
      <c r="VC185" s="40"/>
      <c r="VD185" s="40"/>
      <c r="VE185" s="40"/>
      <c r="VF185" s="40"/>
      <c r="VG185" s="40"/>
      <c r="VH185" s="40"/>
      <c r="VI185" s="40"/>
      <c r="VJ185" s="40"/>
      <c r="VK185" s="40"/>
      <c r="VL185" s="40"/>
      <c r="VM185" s="40"/>
      <c r="VN185" s="40"/>
      <c r="VO185" s="40"/>
      <c r="VP185" s="40"/>
      <c r="VQ185" s="40"/>
      <c r="VR185" s="40"/>
      <c r="VS185" s="40"/>
      <c r="VT185" s="40"/>
      <c r="VU185" s="40"/>
      <c r="VV185" s="40"/>
      <c r="VW185" s="40"/>
      <c r="VX185" s="40"/>
      <c r="VY185" s="40"/>
      <c r="VZ185" s="40"/>
      <c r="WA185" s="40"/>
      <c r="WB185" s="40"/>
      <c r="WC185" s="40"/>
      <c r="WD185" s="40"/>
      <c r="WE185" s="40"/>
      <c r="WF185" s="40"/>
      <c r="WG185" s="40"/>
      <c r="WH185" s="40"/>
      <c r="WI185" s="40"/>
      <c r="WJ185" s="40"/>
      <c r="WK185" s="40"/>
      <c r="WL185" s="40"/>
      <c r="WM185" s="40"/>
      <c r="WN185" s="40"/>
      <c r="WO185" s="40"/>
      <c r="WP185" s="40"/>
      <c r="WQ185" s="40"/>
      <c r="WR185" s="40"/>
      <c r="WS185" s="40"/>
      <c r="WT185" s="40"/>
      <c r="WU185" s="40"/>
      <c r="WV185" s="40"/>
      <c r="WW185" s="40"/>
      <c r="WX185" s="40"/>
      <c r="WY185" s="40"/>
      <c r="WZ185" s="40"/>
      <c r="XA185" s="40"/>
      <c r="XB185" s="40"/>
      <c r="XC185" s="40"/>
      <c r="XD185" s="40"/>
      <c r="XE185" s="40"/>
      <c r="XF185" s="40"/>
      <c r="XG185" s="40"/>
      <c r="XH185" s="40"/>
      <c r="XI185" s="40"/>
      <c r="XJ185" s="40"/>
      <c r="XK185" s="40"/>
      <c r="XL185" s="40"/>
      <c r="XM185" s="40"/>
      <c r="XN185" s="40"/>
      <c r="XO185" s="40"/>
      <c r="XP185" s="40"/>
      <c r="XQ185" s="40"/>
      <c r="XR185" s="40"/>
      <c r="XS185" s="40"/>
      <c r="XT185" s="40"/>
      <c r="XU185" s="40"/>
      <c r="XV185" s="40"/>
      <c r="XW185" s="40"/>
      <c r="XX185" s="40"/>
      <c r="XY185" s="40"/>
      <c r="XZ185" s="40"/>
      <c r="YA185" s="40"/>
      <c r="YB185" s="40"/>
      <c r="YC185" s="40"/>
      <c r="YD185" s="40"/>
      <c r="YE185" s="40"/>
      <c r="YF185" s="40"/>
      <c r="YG185" s="40"/>
      <c r="YH185" s="40"/>
      <c r="YI185" s="40"/>
      <c r="YJ185" s="40"/>
      <c r="YK185" s="40"/>
      <c r="YL185" s="40"/>
      <c r="YM185" s="40"/>
      <c r="YN185" s="40"/>
      <c r="YO185" s="40"/>
      <c r="YP185" s="40"/>
      <c r="YQ185" s="40"/>
      <c r="YR185" s="40"/>
      <c r="YS185" s="40"/>
      <c r="YT185" s="40"/>
      <c r="YU185" s="40"/>
      <c r="YV185" s="40"/>
      <c r="YW185" s="40"/>
      <c r="YX185" s="40"/>
      <c r="YY185" s="40"/>
      <c r="YZ185" s="40"/>
      <c r="ZA185" s="40"/>
      <c r="ZB185" s="40"/>
      <c r="ZC185" s="40"/>
      <c r="ZD185" s="40"/>
      <c r="ZE185" s="40"/>
      <c r="ZF185" s="40"/>
      <c r="ZG185" s="40"/>
      <c r="ZH185" s="40"/>
      <c r="ZI185" s="40"/>
      <c r="ZJ185" s="40"/>
      <c r="ZK185" s="40"/>
      <c r="ZL185" s="40"/>
      <c r="ZM185" s="40"/>
      <c r="ZN185" s="40"/>
      <c r="ZO185" s="40"/>
      <c r="ZP185" s="40"/>
      <c r="ZQ185" s="40"/>
      <c r="ZR185" s="40"/>
      <c r="ZS185" s="40"/>
      <c r="ZT185" s="40"/>
      <c r="ZU185" s="40"/>
      <c r="ZV185" s="40"/>
      <c r="ZW185" s="40"/>
      <c r="ZX185" s="40"/>
      <c r="ZY185" s="40"/>
      <c r="ZZ185" s="40"/>
      <c r="AAA185" s="40"/>
      <c r="AAB185" s="40"/>
      <c r="AAC185" s="40"/>
      <c r="AAD185" s="40"/>
      <c r="AAE185" s="40"/>
      <c r="AAF185" s="40"/>
      <c r="AAG185" s="40"/>
      <c r="AAH185" s="40"/>
      <c r="AAI185" s="40"/>
      <c r="AAJ185" s="40"/>
      <c r="AAK185" s="40"/>
      <c r="AAL185" s="40"/>
      <c r="AAM185" s="40"/>
      <c r="AAN185" s="40"/>
      <c r="AAO185" s="40"/>
      <c r="AAP185" s="40"/>
      <c r="AAQ185" s="40"/>
      <c r="AAR185" s="40"/>
      <c r="AAS185" s="40"/>
      <c r="AAT185" s="40"/>
      <c r="AAU185" s="40"/>
      <c r="AAV185" s="40"/>
      <c r="AAW185" s="40"/>
      <c r="AAX185" s="40"/>
      <c r="AAY185" s="40"/>
      <c r="AAZ185" s="40"/>
      <c r="ABA185" s="40"/>
      <c r="ABB185" s="40"/>
      <c r="ABC185" s="40"/>
      <c r="ABD185" s="40"/>
      <c r="ABE185" s="40"/>
      <c r="ABF185" s="40"/>
      <c r="ABG185" s="40"/>
      <c r="ABH185" s="40"/>
      <c r="ABI185" s="40"/>
      <c r="ABJ185" s="40"/>
      <c r="ABK185" s="40"/>
      <c r="ABL185" s="40"/>
      <c r="ABM185" s="40"/>
      <c r="ABN185" s="40"/>
      <c r="ABO185" s="40"/>
      <c r="ABP185" s="40"/>
      <c r="ABQ185" s="40"/>
      <c r="ABR185" s="40"/>
      <c r="ABS185" s="40"/>
      <c r="ABT185" s="40"/>
      <c r="ABU185" s="40"/>
      <c r="ABV185" s="40"/>
      <c r="ABW185" s="40"/>
      <c r="ABX185" s="40"/>
      <c r="ABY185" s="40"/>
      <c r="ABZ185" s="40"/>
      <c r="ACA185" s="40"/>
      <c r="ACB185" s="40"/>
      <c r="ACC185" s="40"/>
      <c r="ACD185" s="40"/>
      <c r="ACE185" s="40"/>
      <c r="ACF185" s="40"/>
      <c r="ACG185" s="40"/>
      <c r="ACH185" s="40"/>
      <c r="ACI185" s="40"/>
      <c r="ACJ185" s="40"/>
      <c r="ACK185" s="40"/>
      <c r="ACL185" s="40"/>
      <c r="ACM185" s="40"/>
      <c r="ACN185" s="40"/>
      <c r="ACO185" s="40"/>
      <c r="ACP185" s="40"/>
      <c r="ACQ185" s="40"/>
      <c r="ACR185" s="40"/>
      <c r="ACS185" s="40"/>
      <c r="ACT185" s="40"/>
      <c r="ACU185" s="40"/>
      <c r="ACV185" s="40"/>
      <c r="ACW185" s="40"/>
      <c r="ACX185" s="40"/>
      <c r="ACY185" s="40"/>
      <c r="ACZ185" s="40"/>
      <c r="ADA185" s="40"/>
      <c r="ADB185" s="40"/>
      <c r="ADC185" s="40"/>
      <c r="ADD185" s="40"/>
      <c r="ADE185" s="40"/>
      <c r="ADF185" s="40"/>
      <c r="ADG185" s="40"/>
      <c r="ADH185" s="40"/>
      <c r="ADI185" s="40"/>
      <c r="ADJ185" s="40"/>
      <c r="ADK185" s="40"/>
      <c r="ADL185" s="40"/>
      <c r="ADM185" s="40"/>
      <c r="ADN185" s="40"/>
      <c r="ADO185" s="40"/>
      <c r="ADP185" s="40"/>
      <c r="ADQ185" s="40"/>
      <c r="ADR185" s="40"/>
      <c r="ADS185" s="40"/>
      <c r="ADT185" s="40"/>
      <c r="ADU185" s="40"/>
      <c r="ADV185" s="40"/>
      <c r="ADW185" s="40"/>
      <c r="ADX185" s="40"/>
      <c r="ADY185" s="40"/>
      <c r="ADZ185" s="40"/>
      <c r="AEA185" s="40"/>
      <c r="AEB185" s="40"/>
      <c r="AEC185" s="40"/>
      <c r="AED185" s="40"/>
      <c r="AEE185" s="40"/>
      <c r="AEF185" s="40"/>
      <c r="AEG185" s="40"/>
      <c r="AEH185" s="40"/>
      <c r="AEI185" s="40"/>
      <c r="AEJ185" s="40"/>
      <c r="AEK185" s="40"/>
      <c r="AEL185" s="40"/>
      <c r="AEM185" s="40"/>
      <c r="AEN185" s="40"/>
      <c r="AEO185" s="40"/>
      <c r="AEP185" s="40"/>
      <c r="AEQ185" s="40"/>
      <c r="AER185" s="40"/>
      <c r="AES185" s="40"/>
      <c r="AET185" s="40"/>
      <c r="AEU185" s="40"/>
      <c r="AEV185" s="40"/>
      <c r="AEW185" s="40"/>
      <c r="AEX185" s="40"/>
      <c r="AEY185" s="40"/>
      <c r="AEZ185" s="40"/>
      <c r="AFA185" s="40"/>
      <c r="AFB185" s="40"/>
      <c r="AFC185" s="40"/>
      <c r="AFD185" s="40"/>
      <c r="AFE185" s="40"/>
      <c r="AFF185" s="40"/>
      <c r="AFG185" s="40"/>
      <c r="AFH185" s="40"/>
      <c r="AFI185" s="40"/>
      <c r="AFJ185" s="40"/>
      <c r="AFK185" s="40"/>
      <c r="AFL185" s="40"/>
      <c r="AFM185" s="40"/>
      <c r="AFN185" s="40"/>
      <c r="AFO185" s="40"/>
      <c r="AFP185" s="40"/>
      <c r="AFQ185" s="40"/>
      <c r="AFR185" s="40"/>
      <c r="AFS185" s="40"/>
      <c r="AFT185" s="40"/>
      <c r="AFU185" s="40"/>
      <c r="AFV185" s="40"/>
      <c r="AFW185" s="40"/>
      <c r="AFX185" s="40"/>
      <c r="AFY185" s="40"/>
      <c r="AFZ185" s="40"/>
      <c r="AGA185" s="40"/>
      <c r="AGB185" s="40"/>
      <c r="AGC185" s="40"/>
      <c r="AGD185" s="40"/>
      <c r="AGE185" s="40"/>
      <c r="AGF185" s="40"/>
      <c r="AGG185" s="40"/>
      <c r="AGH185" s="40"/>
      <c r="AGI185" s="40"/>
      <c r="AGJ185" s="40"/>
      <c r="AGK185" s="40"/>
      <c r="AGL185" s="40"/>
      <c r="AGM185" s="40"/>
      <c r="AGN185" s="40"/>
      <c r="AGO185" s="40"/>
      <c r="AGP185" s="40"/>
      <c r="AGQ185" s="40"/>
      <c r="AGR185" s="40"/>
      <c r="AGS185" s="40"/>
      <c r="AGT185" s="40"/>
      <c r="AGU185" s="40"/>
      <c r="AGV185" s="40"/>
      <c r="AGW185" s="40"/>
      <c r="AGX185" s="40"/>
      <c r="AGY185" s="40"/>
      <c r="AGZ185" s="40"/>
      <c r="AHA185" s="40"/>
      <c r="AHB185" s="40"/>
      <c r="AHC185" s="40"/>
      <c r="AHD185" s="40"/>
      <c r="AHE185" s="40"/>
      <c r="AHF185" s="40"/>
      <c r="AHG185" s="40"/>
      <c r="AHH185" s="40"/>
      <c r="AHI185" s="40"/>
      <c r="AHJ185" s="40"/>
      <c r="AHK185" s="40"/>
      <c r="AHL185" s="40"/>
      <c r="AHM185" s="40"/>
      <c r="AHN185" s="40"/>
      <c r="AHO185" s="40"/>
      <c r="AHP185" s="40"/>
      <c r="AHQ185" s="40"/>
      <c r="AHR185" s="40"/>
      <c r="AHS185" s="40"/>
      <c r="AHT185" s="40"/>
      <c r="AHU185" s="40"/>
      <c r="AHV185" s="40"/>
      <c r="AHW185" s="40"/>
      <c r="AHX185" s="40"/>
      <c r="AHY185" s="40"/>
      <c r="AHZ185" s="40"/>
      <c r="AIA185" s="40"/>
      <c r="AIB185" s="40"/>
      <c r="AIC185" s="40"/>
      <c r="AID185" s="40"/>
      <c r="AIE185" s="40"/>
      <c r="AIF185" s="40"/>
      <c r="AIG185" s="40"/>
      <c r="AIH185" s="40"/>
      <c r="AII185" s="40"/>
      <c r="AIJ185" s="40"/>
      <c r="AIK185" s="40"/>
      <c r="AIL185" s="40"/>
      <c r="AIM185" s="40"/>
      <c r="AIN185" s="40"/>
      <c r="AIO185" s="40"/>
      <c r="AIP185" s="40"/>
      <c r="AIQ185" s="40"/>
      <c r="AIR185" s="40"/>
      <c r="AIS185" s="40"/>
      <c r="AIT185" s="40"/>
      <c r="AIU185" s="40"/>
      <c r="AIV185" s="40"/>
      <c r="AIW185" s="40"/>
      <c r="AIX185" s="40"/>
      <c r="AIY185" s="40"/>
      <c r="AIZ185" s="40"/>
      <c r="AJA185" s="40"/>
      <c r="AJB185" s="40"/>
      <c r="AJC185" s="40"/>
      <c r="AJD185" s="40"/>
      <c r="AJE185" s="40"/>
      <c r="AJF185" s="40"/>
      <c r="AJG185" s="40"/>
      <c r="AJH185" s="40"/>
      <c r="AJI185" s="40"/>
      <c r="AJJ185" s="40"/>
      <c r="AJK185" s="40"/>
      <c r="AJL185" s="40"/>
      <c r="AJM185" s="40"/>
      <c r="AJN185" s="40"/>
      <c r="AJO185" s="40"/>
      <c r="AJP185" s="40"/>
      <c r="AJQ185" s="40"/>
      <c r="AJR185" s="40"/>
      <c r="AJS185" s="40"/>
      <c r="AJT185" s="40"/>
      <c r="AJU185" s="40"/>
      <c r="AJV185" s="40"/>
      <c r="AJW185" s="40"/>
      <c r="AJX185" s="40"/>
      <c r="AJY185" s="40"/>
      <c r="AJZ185" s="40"/>
      <c r="AKA185" s="40"/>
      <c r="AKB185" s="40"/>
      <c r="AKC185" s="40"/>
      <c r="AKD185" s="40"/>
      <c r="AKE185" s="40"/>
      <c r="AKF185" s="40"/>
      <c r="AKG185" s="40"/>
      <c r="AKH185" s="40"/>
      <c r="AKI185" s="40"/>
      <c r="AKJ185" s="40"/>
      <c r="AKK185" s="40"/>
      <c r="AKL185" s="40"/>
      <c r="AKM185" s="40"/>
      <c r="AKN185" s="40"/>
      <c r="AKO185" s="40"/>
      <c r="AKP185" s="40"/>
      <c r="AKQ185" s="40"/>
      <c r="AKR185" s="40"/>
      <c r="AKS185" s="40"/>
      <c r="AKT185" s="40"/>
      <c r="AKU185" s="40"/>
      <c r="AKV185" s="40"/>
      <c r="AKW185" s="40"/>
      <c r="AKX185" s="40"/>
      <c r="AKY185" s="40"/>
      <c r="AKZ185" s="40"/>
      <c r="ALA185" s="40"/>
      <c r="ALB185" s="40"/>
      <c r="ALC185" s="40"/>
      <c r="ALD185" s="40"/>
      <c r="ALE185" s="40"/>
      <c r="ALF185" s="40"/>
      <c r="ALG185" s="40"/>
      <c r="ALH185" s="40"/>
      <c r="ALI185" s="40"/>
      <c r="ALJ185" s="40"/>
      <c r="ALK185" s="40"/>
      <c r="ALL185" s="40"/>
      <c r="ALM185" s="40"/>
      <c r="ALN185" s="40"/>
      <c r="ALO185" s="40"/>
      <c r="ALP185" s="40"/>
      <c r="ALQ185" s="40"/>
      <c r="ALR185" s="40"/>
      <c r="ALS185" s="40"/>
      <c r="ALT185" s="40"/>
      <c r="ALU185" s="40"/>
    </row>
    <row r="186" spans="1:1009" s="41" customFormat="1" ht="18.75" x14ac:dyDescent="0.3">
      <c r="A186" s="10" t="s">
        <v>202</v>
      </c>
      <c r="B186" s="11" t="s">
        <v>114</v>
      </c>
      <c r="C186" s="12">
        <v>8</v>
      </c>
      <c r="D186" s="13">
        <v>2.5</v>
      </c>
      <c r="E186" s="14">
        <v>1.3</v>
      </c>
      <c r="F186" s="46" t="s">
        <v>24</v>
      </c>
      <c r="G186" s="15">
        <v>2</v>
      </c>
      <c r="H186" s="16">
        <f>IF(OR(F186="",G186=""),"",IF(F186="1st",G186*D186-G186,-G186))</f>
        <v>3</v>
      </c>
      <c r="I186" s="19">
        <f t="shared" si="23"/>
        <v>-22.102500000000013</v>
      </c>
      <c r="J186" s="42">
        <f>SUM(H186:H197)</f>
        <v>2.95</v>
      </c>
      <c r="K186" s="50">
        <f t="shared" si="26"/>
        <v>-22.152500000000014</v>
      </c>
      <c r="L186" s="60">
        <f t="shared" si="30"/>
        <v>-28.302500000000013</v>
      </c>
      <c r="M186" s="60"/>
      <c r="N186" s="121">
        <f t="shared" si="24"/>
        <v>2.5</v>
      </c>
      <c r="O186" s="9">
        <f t="shared" si="25"/>
        <v>-1</v>
      </c>
      <c r="P186" s="9">
        <f t="shared" si="27"/>
        <v>1.5</v>
      </c>
      <c r="Q186" s="122">
        <f t="shared" si="28"/>
        <v>1.5</v>
      </c>
      <c r="R186" s="8"/>
      <c r="S186" s="9"/>
      <c r="T186" s="9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  <c r="JY186" s="40"/>
      <c r="JZ186" s="40"/>
      <c r="KA186" s="40"/>
      <c r="KB186" s="40"/>
      <c r="KC186" s="40"/>
      <c r="KD186" s="40"/>
      <c r="KE186" s="40"/>
      <c r="KF186" s="40"/>
      <c r="KG186" s="40"/>
      <c r="KH186" s="40"/>
      <c r="KI186" s="40"/>
      <c r="KJ186" s="40"/>
      <c r="KK186" s="40"/>
      <c r="KL186" s="40"/>
      <c r="KM186" s="40"/>
      <c r="KN186" s="40"/>
      <c r="KO186" s="40"/>
      <c r="KP186" s="40"/>
      <c r="KQ186" s="40"/>
      <c r="KR186" s="40"/>
      <c r="KS186" s="40"/>
      <c r="KT186" s="40"/>
      <c r="KU186" s="40"/>
      <c r="KV186" s="40"/>
      <c r="KW186" s="40"/>
      <c r="KX186" s="40"/>
      <c r="KY186" s="40"/>
      <c r="KZ186" s="40"/>
      <c r="LA186" s="40"/>
      <c r="LB186" s="40"/>
      <c r="LC186" s="40"/>
      <c r="LD186" s="40"/>
      <c r="LE186" s="40"/>
      <c r="LF186" s="40"/>
      <c r="LG186" s="40"/>
      <c r="LH186" s="40"/>
      <c r="LI186" s="40"/>
      <c r="LJ186" s="40"/>
      <c r="LK186" s="40"/>
      <c r="LL186" s="40"/>
      <c r="LM186" s="40"/>
      <c r="LN186" s="40"/>
      <c r="LO186" s="40"/>
      <c r="LP186" s="40"/>
      <c r="LQ186" s="40"/>
      <c r="LR186" s="40"/>
      <c r="LS186" s="40"/>
      <c r="LT186" s="40"/>
      <c r="LU186" s="40"/>
      <c r="LV186" s="40"/>
      <c r="LW186" s="40"/>
      <c r="LX186" s="40"/>
      <c r="LY186" s="40"/>
      <c r="LZ186" s="40"/>
      <c r="MA186" s="40"/>
      <c r="MB186" s="40"/>
      <c r="MC186" s="40"/>
      <c r="MD186" s="40"/>
      <c r="ME186" s="40"/>
      <c r="MF186" s="40"/>
      <c r="MG186" s="40"/>
      <c r="MH186" s="40"/>
      <c r="MI186" s="40"/>
      <c r="MJ186" s="40"/>
      <c r="MK186" s="40"/>
      <c r="ML186" s="40"/>
      <c r="MM186" s="40"/>
      <c r="MN186" s="40"/>
      <c r="MO186" s="40"/>
      <c r="MP186" s="40"/>
      <c r="MQ186" s="40"/>
      <c r="MR186" s="40"/>
      <c r="MS186" s="40"/>
      <c r="MT186" s="40"/>
      <c r="MU186" s="40"/>
      <c r="MV186" s="40"/>
      <c r="MW186" s="40"/>
      <c r="MX186" s="40"/>
      <c r="MY186" s="40"/>
      <c r="MZ186" s="40"/>
      <c r="NA186" s="40"/>
      <c r="NB186" s="40"/>
      <c r="NC186" s="40"/>
      <c r="ND186" s="40"/>
      <c r="NE186" s="40"/>
      <c r="NF186" s="40"/>
      <c r="NG186" s="40"/>
      <c r="NH186" s="40"/>
      <c r="NI186" s="40"/>
      <c r="NJ186" s="40"/>
      <c r="NK186" s="40"/>
      <c r="NL186" s="40"/>
      <c r="NM186" s="40"/>
      <c r="NN186" s="40"/>
      <c r="NO186" s="40"/>
      <c r="NP186" s="40"/>
      <c r="NQ186" s="40"/>
      <c r="NR186" s="40"/>
      <c r="NS186" s="40"/>
      <c r="NT186" s="40"/>
      <c r="NU186" s="40"/>
      <c r="NV186" s="40"/>
      <c r="NW186" s="40"/>
      <c r="NX186" s="40"/>
      <c r="NY186" s="40"/>
      <c r="NZ186" s="40"/>
      <c r="OA186" s="40"/>
      <c r="OB186" s="40"/>
      <c r="OC186" s="40"/>
      <c r="OD186" s="40"/>
      <c r="OE186" s="40"/>
      <c r="OF186" s="40"/>
      <c r="OG186" s="40"/>
      <c r="OH186" s="40"/>
      <c r="OI186" s="40"/>
      <c r="OJ186" s="40"/>
      <c r="OK186" s="40"/>
      <c r="OL186" s="40"/>
      <c r="OM186" s="40"/>
      <c r="ON186" s="40"/>
      <c r="OO186" s="40"/>
      <c r="OP186" s="40"/>
      <c r="OQ186" s="40"/>
      <c r="OR186" s="40"/>
      <c r="OS186" s="40"/>
      <c r="OT186" s="40"/>
      <c r="OU186" s="40"/>
      <c r="OV186" s="40"/>
      <c r="OW186" s="40"/>
      <c r="OX186" s="40"/>
      <c r="OY186" s="40"/>
      <c r="OZ186" s="40"/>
      <c r="PA186" s="40"/>
      <c r="PB186" s="40"/>
      <c r="PC186" s="40"/>
      <c r="PD186" s="40"/>
      <c r="PE186" s="40"/>
      <c r="PF186" s="40"/>
      <c r="PG186" s="40"/>
      <c r="PH186" s="40"/>
      <c r="PI186" s="40"/>
      <c r="PJ186" s="40"/>
      <c r="PK186" s="40"/>
      <c r="PL186" s="40"/>
      <c r="PM186" s="40"/>
      <c r="PN186" s="40"/>
      <c r="PO186" s="40"/>
      <c r="PP186" s="40"/>
      <c r="PQ186" s="40"/>
      <c r="PR186" s="40"/>
      <c r="PS186" s="40"/>
      <c r="PT186" s="40"/>
      <c r="PU186" s="40"/>
      <c r="PV186" s="40"/>
      <c r="PW186" s="40"/>
      <c r="PX186" s="40"/>
      <c r="PY186" s="40"/>
      <c r="PZ186" s="40"/>
      <c r="QA186" s="40"/>
      <c r="QB186" s="40"/>
      <c r="QC186" s="40"/>
      <c r="QD186" s="40"/>
      <c r="QE186" s="40"/>
      <c r="QF186" s="40"/>
      <c r="QG186" s="40"/>
      <c r="QH186" s="40"/>
      <c r="QI186" s="40"/>
      <c r="QJ186" s="40"/>
      <c r="QK186" s="40"/>
      <c r="QL186" s="40"/>
      <c r="QM186" s="40"/>
      <c r="QN186" s="40"/>
      <c r="QO186" s="40"/>
      <c r="QP186" s="40"/>
      <c r="QQ186" s="40"/>
      <c r="QR186" s="40"/>
      <c r="QS186" s="40"/>
      <c r="QT186" s="40"/>
      <c r="QU186" s="40"/>
      <c r="QV186" s="40"/>
      <c r="QW186" s="40"/>
      <c r="QX186" s="40"/>
      <c r="QY186" s="40"/>
      <c r="QZ186" s="40"/>
      <c r="RA186" s="40"/>
      <c r="RB186" s="40"/>
      <c r="RC186" s="40"/>
      <c r="RD186" s="40"/>
      <c r="RE186" s="40"/>
      <c r="RF186" s="40"/>
      <c r="RG186" s="40"/>
      <c r="RH186" s="40"/>
      <c r="RI186" s="40"/>
      <c r="RJ186" s="40"/>
      <c r="RK186" s="40"/>
      <c r="RL186" s="40"/>
      <c r="RM186" s="40"/>
      <c r="RN186" s="40"/>
      <c r="RO186" s="40"/>
      <c r="RP186" s="40"/>
      <c r="RQ186" s="40"/>
      <c r="RR186" s="40"/>
      <c r="RS186" s="40"/>
      <c r="RT186" s="40"/>
      <c r="RU186" s="40"/>
      <c r="RV186" s="40"/>
      <c r="RW186" s="40"/>
      <c r="RX186" s="40"/>
      <c r="RY186" s="40"/>
      <c r="RZ186" s="40"/>
      <c r="SA186" s="40"/>
      <c r="SB186" s="40"/>
      <c r="SC186" s="40"/>
      <c r="SD186" s="40"/>
      <c r="SE186" s="40"/>
      <c r="SF186" s="40"/>
      <c r="SG186" s="40"/>
      <c r="SH186" s="40"/>
      <c r="SI186" s="40"/>
      <c r="SJ186" s="40"/>
      <c r="SK186" s="40"/>
      <c r="SL186" s="40"/>
      <c r="SM186" s="40"/>
      <c r="SN186" s="40"/>
      <c r="SO186" s="40"/>
      <c r="SP186" s="40"/>
      <c r="SQ186" s="40"/>
      <c r="SR186" s="40"/>
      <c r="SS186" s="40"/>
      <c r="ST186" s="40"/>
      <c r="SU186" s="40"/>
      <c r="SV186" s="40"/>
      <c r="SW186" s="40"/>
      <c r="SX186" s="40"/>
      <c r="SY186" s="40"/>
      <c r="SZ186" s="40"/>
      <c r="TA186" s="40"/>
      <c r="TB186" s="40"/>
      <c r="TC186" s="40"/>
      <c r="TD186" s="40"/>
      <c r="TE186" s="40"/>
      <c r="TF186" s="40"/>
      <c r="TG186" s="40"/>
      <c r="TH186" s="40"/>
      <c r="TI186" s="40"/>
      <c r="TJ186" s="40"/>
      <c r="TK186" s="40"/>
      <c r="TL186" s="40"/>
      <c r="TM186" s="40"/>
      <c r="TN186" s="40"/>
      <c r="TO186" s="40"/>
      <c r="TP186" s="40"/>
      <c r="TQ186" s="40"/>
      <c r="TR186" s="40"/>
      <c r="TS186" s="40"/>
      <c r="TT186" s="40"/>
      <c r="TU186" s="40"/>
      <c r="TV186" s="40"/>
      <c r="TW186" s="40"/>
      <c r="TX186" s="40"/>
      <c r="TY186" s="40"/>
      <c r="TZ186" s="40"/>
      <c r="UA186" s="40"/>
      <c r="UB186" s="40"/>
      <c r="UC186" s="40"/>
      <c r="UD186" s="40"/>
      <c r="UE186" s="40"/>
      <c r="UF186" s="40"/>
      <c r="UG186" s="40"/>
      <c r="UH186" s="40"/>
      <c r="UI186" s="40"/>
      <c r="UJ186" s="40"/>
      <c r="UK186" s="40"/>
      <c r="UL186" s="40"/>
      <c r="UM186" s="40"/>
      <c r="UN186" s="40"/>
      <c r="UO186" s="40"/>
      <c r="UP186" s="40"/>
      <c r="UQ186" s="40"/>
      <c r="UR186" s="40"/>
      <c r="US186" s="40"/>
      <c r="UT186" s="40"/>
      <c r="UU186" s="40"/>
      <c r="UV186" s="40"/>
      <c r="UW186" s="40"/>
      <c r="UX186" s="40"/>
      <c r="UY186" s="40"/>
      <c r="UZ186" s="40"/>
      <c r="VA186" s="40"/>
      <c r="VB186" s="40"/>
      <c r="VC186" s="40"/>
      <c r="VD186" s="40"/>
      <c r="VE186" s="40"/>
      <c r="VF186" s="40"/>
      <c r="VG186" s="40"/>
      <c r="VH186" s="40"/>
      <c r="VI186" s="40"/>
      <c r="VJ186" s="40"/>
      <c r="VK186" s="40"/>
      <c r="VL186" s="40"/>
      <c r="VM186" s="40"/>
      <c r="VN186" s="40"/>
      <c r="VO186" s="40"/>
      <c r="VP186" s="40"/>
      <c r="VQ186" s="40"/>
      <c r="VR186" s="40"/>
      <c r="VS186" s="40"/>
      <c r="VT186" s="40"/>
      <c r="VU186" s="40"/>
      <c r="VV186" s="40"/>
      <c r="VW186" s="40"/>
      <c r="VX186" s="40"/>
      <c r="VY186" s="40"/>
      <c r="VZ186" s="40"/>
      <c r="WA186" s="40"/>
      <c r="WB186" s="40"/>
      <c r="WC186" s="40"/>
      <c r="WD186" s="40"/>
      <c r="WE186" s="40"/>
      <c r="WF186" s="40"/>
      <c r="WG186" s="40"/>
      <c r="WH186" s="40"/>
      <c r="WI186" s="40"/>
      <c r="WJ186" s="40"/>
      <c r="WK186" s="40"/>
      <c r="WL186" s="40"/>
      <c r="WM186" s="40"/>
      <c r="WN186" s="40"/>
      <c r="WO186" s="40"/>
      <c r="WP186" s="40"/>
      <c r="WQ186" s="40"/>
      <c r="WR186" s="40"/>
      <c r="WS186" s="40"/>
      <c r="WT186" s="40"/>
      <c r="WU186" s="40"/>
      <c r="WV186" s="40"/>
      <c r="WW186" s="40"/>
      <c r="WX186" s="40"/>
      <c r="WY186" s="40"/>
      <c r="WZ186" s="40"/>
      <c r="XA186" s="40"/>
      <c r="XB186" s="40"/>
      <c r="XC186" s="40"/>
      <c r="XD186" s="40"/>
      <c r="XE186" s="40"/>
      <c r="XF186" s="40"/>
      <c r="XG186" s="40"/>
      <c r="XH186" s="40"/>
      <c r="XI186" s="40"/>
      <c r="XJ186" s="40"/>
      <c r="XK186" s="40"/>
      <c r="XL186" s="40"/>
      <c r="XM186" s="40"/>
      <c r="XN186" s="40"/>
      <c r="XO186" s="40"/>
      <c r="XP186" s="40"/>
      <c r="XQ186" s="40"/>
      <c r="XR186" s="40"/>
      <c r="XS186" s="40"/>
      <c r="XT186" s="40"/>
      <c r="XU186" s="40"/>
      <c r="XV186" s="40"/>
      <c r="XW186" s="40"/>
      <c r="XX186" s="40"/>
      <c r="XY186" s="40"/>
      <c r="XZ186" s="40"/>
      <c r="YA186" s="40"/>
      <c r="YB186" s="40"/>
      <c r="YC186" s="40"/>
      <c r="YD186" s="40"/>
      <c r="YE186" s="40"/>
      <c r="YF186" s="40"/>
      <c r="YG186" s="40"/>
      <c r="YH186" s="40"/>
      <c r="YI186" s="40"/>
      <c r="YJ186" s="40"/>
      <c r="YK186" s="40"/>
      <c r="YL186" s="40"/>
      <c r="YM186" s="40"/>
      <c r="YN186" s="40"/>
      <c r="YO186" s="40"/>
      <c r="YP186" s="40"/>
      <c r="YQ186" s="40"/>
      <c r="YR186" s="40"/>
      <c r="YS186" s="40"/>
      <c r="YT186" s="40"/>
      <c r="YU186" s="40"/>
      <c r="YV186" s="40"/>
      <c r="YW186" s="40"/>
      <c r="YX186" s="40"/>
      <c r="YY186" s="40"/>
      <c r="YZ186" s="40"/>
      <c r="ZA186" s="40"/>
      <c r="ZB186" s="40"/>
      <c r="ZC186" s="40"/>
      <c r="ZD186" s="40"/>
      <c r="ZE186" s="40"/>
      <c r="ZF186" s="40"/>
      <c r="ZG186" s="40"/>
      <c r="ZH186" s="40"/>
      <c r="ZI186" s="40"/>
      <c r="ZJ186" s="40"/>
      <c r="ZK186" s="40"/>
      <c r="ZL186" s="40"/>
      <c r="ZM186" s="40"/>
      <c r="ZN186" s="40"/>
      <c r="ZO186" s="40"/>
      <c r="ZP186" s="40"/>
      <c r="ZQ186" s="40"/>
      <c r="ZR186" s="40"/>
      <c r="ZS186" s="40"/>
      <c r="ZT186" s="40"/>
      <c r="ZU186" s="40"/>
      <c r="ZV186" s="40"/>
      <c r="ZW186" s="40"/>
      <c r="ZX186" s="40"/>
      <c r="ZY186" s="40"/>
      <c r="ZZ186" s="40"/>
      <c r="AAA186" s="40"/>
      <c r="AAB186" s="40"/>
      <c r="AAC186" s="40"/>
      <c r="AAD186" s="40"/>
      <c r="AAE186" s="40"/>
      <c r="AAF186" s="40"/>
      <c r="AAG186" s="40"/>
      <c r="AAH186" s="40"/>
      <c r="AAI186" s="40"/>
      <c r="AAJ186" s="40"/>
      <c r="AAK186" s="40"/>
      <c r="AAL186" s="40"/>
      <c r="AAM186" s="40"/>
      <c r="AAN186" s="40"/>
      <c r="AAO186" s="40"/>
      <c r="AAP186" s="40"/>
      <c r="AAQ186" s="40"/>
      <c r="AAR186" s="40"/>
      <c r="AAS186" s="40"/>
      <c r="AAT186" s="40"/>
      <c r="AAU186" s="40"/>
      <c r="AAV186" s="40"/>
      <c r="AAW186" s="40"/>
      <c r="AAX186" s="40"/>
      <c r="AAY186" s="40"/>
      <c r="AAZ186" s="40"/>
      <c r="ABA186" s="40"/>
      <c r="ABB186" s="40"/>
      <c r="ABC186" s="40"/>
      <c r="ABD186" s="40"/>
      <c r="ABE186" s="40"/>
      <c r="ABF186" s="40"/>
      <c r="ABG186" s="40"/>
      <c r="ABH186" s="40"/>
      <c r="ABI186" s="40"/>
      <c r="ABJ186" s="40"/>
      <c r="ABK186" s="40"/>
      <c r="ABL186" s="40"/>
      <c r="ABM186" s="40"/>
      <c r="ABN186" s="40"/>
      <c r="ABO186" s="40"/>
      <c r="ABP186" s="40"/>
      <c r="ABQ186" s="40"/>
      <c r="ABR186" s="40"/>
      <c r="ABS186" s="40"/>
      <c r="ABT186" s="40"/>
      <c r="ABU186" s="40"/>
      <c r="ABV186" s="40"/>
      <c r="ABW186" s="40"/>
      <c r="ABX186" s="40"/>
      <c r="ABY186" s="40"/>
      <c r="ABZ186" s="40"/>
      <c r="ACA186" s="40"/>
      <c r="ACB186" s="40"/>
      <c r="ACC186" s="40"/>
      <c r="ACD186" s="40"/>
      <c r="ACE186" s="40"/>
      <c r="ACF186" s="40"/>
      <c r="ACG186" s="40"/>
      <c r="ACH186" s="40"/>
      <c r="ACI186" s="40"/>
      <c r="ACJ186" s="40"/>
      <c r="ACK186" s="40"/>
      <c r="ACL186" s="40"/>
      <c r="ACM186" s="40"/>
      <c r="ACN186" s="40"/>
      <c r="ACO186" s="40"/>
      <c r="ACP186" s="40"/>
      <c r="ACQ186" s="40"/>
      <c r="ACR186" s="40"/>
      <c r="ACS186" s="40"/>
      <c r="ACT186" s="40"/>
      <c r="ACU186" s="40"/>
      <c r="ACV186" s="40"/>
      <c r="ACW186" s="40"/>
      <c r="ACX186" s="40"/>
      <c r="ACY186" s="40"/>
      <c r="ACZ186" s="40"/>
      <c r="ADA186" s="40"/>
      <c r="ADB186" s="40"/>
      <c r="ADC186" s="40"/>
      <c r="ADD186" s="40"/>
      <c r="ADE186" s="40"/>
      <c r="ADF186" s="40"/>
      <c r="ADG186" s="40"/>
      <c r="ADH186" s="40"/>
      <c r="ADI186" s="40"/>
      <c r="ADJ186" s="40"/>
      <c r="ADK186" s="40"/>
      <c r="ADL186" s="40"/>
      <c r="ADM186" s="40"/>
      <c r="ADN186" s="40"/>
      <c r="ADO186" s="40"/>
      <c r="ADP186" s="40"/>
      <c r="ADQ186" s="40"/>
      <c r="ADR186" s="40"/>
      <c r="ADS186" s="40"/>
      <c r="ADT186" s="40"/>
      <c r="ADU186" s="40"/>
      <c r="ADV186" s="40"/>
      <c r="ADW186" s="40"/>
      <c r="ADX186" s="40"/>
      <c r="ADY186" s="40"/>
      <c r="ADZ186" s="40"/>
      <c r="AEA186" s="40"/>
      <c r="AEB186" s="40"/>
      <c r="AEC186" s="40"/>
      <c r="AED186" s="40"/>
      <c r="AEE186" s="40"/>
      <c r="AEF186" s="40"/>
      <c r="AEG186" s="40"/>
      <c r="AEH186" s="40"/>
      <c r="AEI186" s="40"/>
      <c r="AEJ186" s="40"/>
      <c r="AEK186" s="40"/>
      <c r="AEL186" s="40"/>
      <c r="AEM186" s="40"/>
      <c r="AEN186" s="40"/>
      <c r="AEO186" s="40"/>
      <c r="AEP186" s="40"/>
      <c r="AEQ186" s="40"/>
      <c r="AER186" s="40"/>
      <c r="AES186" s="40"/>
      <c r="AET186" s="40"/>
      <c r="AEU186" s="40"/>
      <c r="AEV186" s="40"/>
      <c r="AEW186" s="40"/>
      <c r="AEX186" s="40"/>
      <c r="AEY186" s="40"/>
      <c r="AEZ186" s="40"/>
      <c r="AFA186" s="40"/>
      <c r="AFB186" s="40"/>
      <c r="AFC186" s="40"/>
      <c r="AFD186" s="40"/>
      <c r="AFE186" s="40"/>
      <c r="AFF186" s="40"/>
      <c r="AFG186" s="40"/>
      <c r="AFH186" s="40"/>
      <c r="AFI186" s="40"/>
      <c r="AFJ186" s="40"/>
      <c r="AFK186" s="40"/>
      <c r="AFL186" s="40"/>
      <c r="AFM186" s="40"/>
      <c r="AFN186" s="40"/>
      <c r="AFO186" s="40"/>
      <c r="AFP186" s="40"/>
      <c r="AFQ186" s="40"/>
      <c r="AFR186" s="40"/>
      <c r="AFS186" s="40"/>
      <c r="AFT186" s="40"/>
      <c r="AFU186" s="40"/>
      <c r="AFV186" s="40"/>
      <c r="AFW186" s="40"/>
      <c r="AFX186" s="40"/>
      <c r="AFY186" s="40"/>
      <c r="AFZ186" s="40"/>
      <c r="AGA186" s="40"/>
      <c r="AGB186" s="40"/>
      <c r="AGC186" s="40"/>
      <c r="AGD186" s="40"/>
      <c r="AGE186" s="40"/>
      <c r="AGF186" s="40"/>
      <c r="AGG186" s="40"/>
      <c r="AGH186" s="40"/>
      <c r="AGI186" s="40"/>
      <c r="AGJ186" s="40"/>
      <c r="AGK186" s="40"/>
      <c r="AGL186" s="40"/>
      <c r="AGM186" s="40"/>
      <c r="AGN186" s="40"/>
      <c r="AGO186" s="40"/>
      <c r="AGP186" s="40"/>
      <c r="AGQ186" s="40"/>
      <c r="AGR186" s="40"/>
      <c r="AGS186" s="40"/>
      <c r="AGT186" s="40"/>
      <c r="AGU186" s="40"/>
      <c r="AGV186" s="40"/>
      <c r="AGW186" s="40"/>
      <c r="AGX186" s="40"/>
      <c r="AGY186" s="40"/>
      <c r="AGZ186" s="40"/>
      <c r="AHA186" s="40"/>
      <c r="AHB186" s="40"/>
      <c r="AHC186" s="40"/>
      <c r="AHD186" s="40"/>
      <c r="AHE186" s="40"/>
      <c r="AHF186" s="40"/>
      <c r="AHG186" s="40"/>
      <c r="AHH186" s="40"/>
      <c r="AHI186" s="40"/>
      <c r="AHJ186" s="40"/>
      <c r="AHK186" s="40"/>
      <c r="AHL186" s="40"/>
      <c r="AHM186" s="40"/>
      <c r="AHN186" s="40"/>
      <c r="AHO186" s="40"/>
      <c r="AHP186" s="40"/>
      <c r="AHQ186" s="40"/>
      <c r="AHR186" s="40"/>
      <c r="AHS186" s="40"/>
      <c r="AHT186" s="40"/>
      <c r="AHU186" s="40"/>
      <c r="AHV186" s="40"/>
      <c r="AHW186" s="40"/>
      <c r="AHX186" s="40"/>
      <c r="AHY186" s="40"/>
      <c r="AHZ186" s="40"/>
      <c r="AIA186" s="40"/>
      <c r="AIB186" s="40"/>
      <c r="AIC186" s="40"/>
      <c r="AID186" s="40"/>
      <c r="AIE186" s="40"/>
      <c r="AIF186" s="40"/>
      <c r="AIG186" s="40"/>
      <c r="AIH186" s="40"/>
      <c r="AII186" s="40"/>
      <c r="AIJ186" s="40"/>
      <c r="AIK186" s="40"/>
      <c r="AIL186" s="40"/>
      <c r="AIM186" s="40"/>
      <c r="AIN186" s="40"/>
      <c r="AIO186" s="40"/>
      <c r="AIP186" s="40"/>
      <c r="AIQ186" s="40"/>
      <c r="AIR186" s="40"/>
      <c r="AIS186" s="40"/>
      <c r="AIT186" s="40"/>
      <c r="AIU186" s="40"/>
      <c r="AIV186" s="40"/>
      <c r="AIW186" s="40"/>
      <c r="AIX186" s="40"/>
      <c r="AIY186" s="40"/>
      <c r="AIZ186" s="40"/>
      <c r="AJA186" s="40"/>
      <c r="AJB186" s="40"/>
      <c r="AJC186" s="40"/>
      <c r="AJD186" s="40"/>
      <c r="AJE186" s="40"/>
      <c r="AJF186" s="40"/>
      <c r="AJG186" s="40"/>
      <c r="AJH186" s="40"/>
      <c r="AJI186" s="40"/>
      <c r="AJJ186" s="40"/>
      <c r="AJK186" s="40"/>
      <c r="AJL186" s="40"/>
      <c r="AJM186" s="40"/>
      <c r="AJN186" s="40"/>
      <c r="AJO186" s="40"/>
      <c r="AJP186" s="40"/>
      <c r="AJQ186" s="40"/>
      <c r="AJR186" s="40"/>
      <c r="AJS186" s="40"/>
      <c r="AJT186" s="40"/>
      <c r="AJU186" s="40"/>
      <c r="AJV186" s="40"/>
      <c r="AJW186" s="40"/>
      <c r="AJX186" s="40"/>
      <c r="AJY186" s="40"/>
      <c r="AJZ186" s="40"/>
      <c r="AKA186" s="40"/>
      <c r="AKB186" s="40"/>
      <c r="AKC186" s="40"/>
      <c r="AKD186" s="40"/>
      <c r="AKE186" s="40"/>
      <c r="AKF186" s="40"/>
      <c r="AKG186" s="40"/>
      <c r="AKH186" s="40"/>
      <c r="AKI186" s="40"/>
      <c r="AKJ186" s="40"/>
      <c r="AKK186" s="40"/>
      <c r="AKL186" s="40"/>
      <c r="AKM186" s="40"/>
      <c r="AKN186" s="40"/>
      <c r="AKO186" s="40"/>
      <c r="AKP186" s="40"/>
      <c r="AKQ186" s="40"/>
      <c r="AKR186" s="40"/>
      <c r="AKS186" s="40"/>
      <c r="AKT186" s="40"/>
      <c r="AKU186" s="40"/>
      <c r="AKV186" s="40"/>
      <c r="AKW186" s="40"/>
      <c r="AKX186" s="40"/>
      <c r="AKY186" s="40"/>
      <c r="AKZ186" s="40"/>
      <c r="ALA186" s="40"/>
      <c r="ALB186" s="40"/>
      <c r="ALC186" s="40"/>
      <c r="ALD186" s="40"/>
      <c r="ALE186" s="40"/>
      <c r="ALF186" s="40"/>
      <c r="ALG186" s="40"/>
      <c r="ALH186" s="40"/>
      <c r="ALI186" s="40"/>
      <c r="ALJ186" s="40"/>
      <c r="ALK186" s="40"/>
      <c r="ALL186" s="40"/>
      <c r="ALM186" s="40"/>
      <c r="ALN186" s="40"/>
      <c r="ALO186" s="40"/>
      <c r="ALP186" s="40"/>
      <c r="ALQ186" s="40"/>
      <c r="ALR186" s="40"/>
      <c r="ALS186" s="40"/>
      <c r="ALT186" s="40"/>
      <c r="ALU186" s="40"/>
    </row>
    <row r="187" spans="1:1009" s="41" customFormat="1" ht="18.75" x14ac:dyDescent="0.3">
      <c r="A187" s="10" t="s">
        <v>203</v>
      </c>
      <c r="B187" s="11" t="s">
        <v>45</v>
      </c>
      <c r="C187" s="12">
        <v>10</v>
      </c>
      <c r="D187" s="13">
        <v>3.3</v>
      </c>
      <c r="E187" s="14">
        <v>1.35</v>
      </c>
      <c r="F187" s="46" t="s">
        <v>24</v>
      </c>
      <c r="G187" s="15">
        <v>1</v>
      </c>
      <c r="H187" s="16">
        <f t="shared" ref="H187:H197" si="31">IF(OR(F187="",G187=""),"",IF(F187="1st",G187*D187-G187,-G187))</f>
        <v>2.2999999999999998</v>
      </c>
      <c r="I187" s="19">
        <f t="shared" si="23"/>
        <v>-19.802500000000013</v>
      </c>
      <c r="J187" s="39"/>
      <c r="K187" s="50">
        <f t="shared" si="26"/>
        <v>-22.152500000000014</v>
      </c>
      <c r="L187" s="60">
        <f t="shared" si="30"/>
        <v>-28.302500000000013</v>
      </c>
      <c r="M187" s="60"/>
      <c r="N187" s="121">
        <f t="shared" si="24"/>
        <v>0</v>
      </c>
      <c r="O187" s="9">
        <f t="shared" si="25"/>
        <v>0</v>
      </c>
      <c r="P187" s="9">
        <f t="shared" si="27"/>
        <v>0</v>
      </c>
      <c r="Q187" s="122" t="str">
        <f t="shared" si="28"/>
        <v/>
      </c>
      <c r="R187" s="8"/>
      <c r="S187" s="9"/>
      <c r="T187" s="9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  <c r="JY187" s="40"/>
      <c r="JZ187" s="40"/>
      <c r="KA187" s="40"/>
      <c r="KB187" s="40"/>
      <c r="KC187" s="40"/>
      <c r="KD187" s="40"/>
      <c r="KE187" s="40"/>
      <c r="KF187" s="40"/>
      <c r="KG187" s="40"/>
      <c r="KH187" s="40"/>
      <c r="KI187" s="40"/>
      <c r="KJ187" s="40"/>
      <c r="KK187" s="40"/>
      <c r="KL187" s="40"/>
      <c r="KM187" s="40"/>
      <c r="KN187" s="40"/>
      <c r="KO187" s="40"/>
      <c r="KP187" s="40"/>
      <c r="KQ187" s="40"/>
      <c r="KR187" s="40"/>
      <c r="KS187" s="40"/>
      <c r="KT187" s="40"/>
      <c r="KU187" s="40"/>
      <c r="KV187" s="40"/>
      <c r="KW187" s="40"/>
      <c r="KX187" s="40"/>
      <c r="KY187" s="40"/>
      <c r="KZ187" s="40"/>
      <c r="LA187" s="40"/>
      <c r="LB187" s="40"/>
      <c r="LC187" s="40"/>
      <c r="LD187" s="40"/>
      <c r="LE187" s="40"/>
      <c r="LF187" s="40"/>
      <c r="LG187" s="40"/>
      <c r="LH187" s="40"/>
      <c r="LI187" s="40"/>
      <c r="LJ187" s="40"/>
      <c r="LK187" s="40"/>
      <c r="LL187" s="40"/>
      <c r="LM187" s="40"/>
      <c r="LN187" s="40"/>
      <c r="LO187" s="40"/>
      <c r="LP187" s="40"/>
      <c r="LQ187" s="40"/>
      <c r="LR187" s="40"/>
      <c r="LS187" s="40"/>
      <c r="LT187" s="40"/>
      <c r="LU187" s="40"/>
      <c r="LV187" s="40"/>
      <c r="LW187" s="40"/>
      <c r="LX187" s="40"/>
      <c r="LY187" s="40"/>
      <c r="LZ187" s="40"/>
      <c r="MA187" s="40"/>
      <c r="MB187" s="40"/>
      <c r="MC187" s="40"/>
      <c r="MD187" s="40"/>
      <c r="ME187" s="40"/>
      <c r="MF187" s="40"/>
      <c r="MG187" s="40"/>
      <c r="MH187" s="40"/>
      <c r="MI187" s="40"/>
      <c r="MJ187" s="40"/>
      <c r="MK187" s="40"/>
      <c r="ML187" s="40"/>
      <c r="MM187" s="40"/>
      <c r="MN187" s="40"/>
      <c r="MO187" s="40"/>
      <c r="MP187" s="40"/>
      <c r="MQ187" s="40"/>
      <c r="MR187" s="40"/>
      <c r="MS187" s="40"/>
      <c r="MT187" s="40"/>
      <c r="MU187" s="40"/>
      <c r="MV187" s="40"/>
      <c r="MW187" s="40"/>
      <c r="MX187" s="40"/>
      <c r="MY187" s="40"/>
      <c r="MZ187" s="40"/>
      <c r="NA187" s="40"/>
      <c r="NB187" s="40"/>
      <c r="NC187" s="40"/>
      <c r="ND187" s="40"/>
      <c r="NE187" s="40"/>
      <c r="NF187" s="40"/>
      <c r="NG187" s="40"/>
      <c r="NH187" s="40"/>
      <c r="NI187" s="40"/>
      <c r="NJ187" s="40"/>
      <c r="NK187" s="40"/>
      <c r="NL187" s="40"/>
      <c r="NM187" s="40"/>
      <c r="NN187" s="40"/>
      <c r="NO187" s="40"/>
      <c r="NP187" s="40"/>
      <c r="NQ187" s="40"/>
      <c r="NR187" s="40"/>
      <c r="NS187" s="40"/>
      <c r="NT187" s="40"/>
      <c r="NU187" s="40"/>
      <c r="NV187" s="40"/>
      <c r="NW187" s="40"/>
      <c r="NX187" s="40"/>
      <c r="NY187" s="40"/>
      <c r="NZ187" s="40"/>
      <c r="OA187" s="40"/>
      <c r="OB187" s="40"/>
      <c r="OC187" s="40"/>
      <c r="OD187" s="40"/>
      <c r="OE187" s="40"/>
      <c r="OF187" s="40"/>
      <c r="OG187" s="40"/>
      <c r="OH187" s="40"/>
      <c r="OI187" s="40"/>
      <c r="OJ187" s="40"/>
      <c r="OK187" s="40"/>
      <c r="OL187" s="40"/>
      <c r="OM187" s="40"/>
      <c r="ON187" s="40"/>
      <c r="OO187" s="40"/>
      <c r="OP187" s="40"/>
      <c r="OQ187" s="40"/>
      <c r="OR187" s="40"/>
      <c r="OS187" s="40"/>
      <c r="OT187" s="40"/>
      <c r="OU187" s="40"/>
      <c r="OV187" s="40"/>
      <c r="OW187" s="40"/>
      <c r="OX187" s="40"/>
      <c r="OY187" s="40"/>
      <c r="OZ187" s="40"/>
      <c r="PA187" s="40"/>
      <c r="PB187" s="40"/>
      <c r="PC187" s="40"/>
      <c r="PD187" s="40"/>
      <c r="PE187" s="40"/>
      <c r="PF187" s="40"/>
      <c r="PG187" s="40"/>
      <c r="PH187" s="40"/>
      <c r="PI187" s="40"/>
      <c r="PJ187" s="40"/>
      <c r="PK187" s="40"/>
      <c r="PL187" s="40"/>
      <c r="PM187" s="40"/>
      <c r="PN187" s="40"/>
      <c r="PO187" s="40"/>
      <c r="PP187" s="40"/>
      <c r="PQ187" s="40"/>
      <c r="PR187" s="40"/>
      <c r="PS187" s="40"/>
      <c r="PT187" s="40"/>
      <c r="PU187" s="40"/>
      <c r="PV187" s="40"/>
      <c r="PW187" s="40"/>
      <c r="PX187" s="40"/>
      <c r="PY187" s="40"/>
      <c r="PZ187" s="40"/>
      <c r="QA187" s="40"/>
      <c r="QB187" s="40"/>
      <c r="QC187" s="40"/>
      <c r="QD187" s="40"/>
      <c r="QE187" s="40"/>
      <c r="QF187" s="40"/>
      <c r="QG187" s="40"/>
      <c r="QH187" s="40"/>
      <c r="QI187" s="40"/>
      <c r="QJ187" s="40"/>
      <c r="QK187" s="40"/>
      <c r="QL187" s="40"/>
      <c r="QM187" s="40"/>
      <c r="QN187" s="40"/>
      <c r="QO187" s="40"/>
      <c r="QP187" s="40"/>
      <c r="QQ187" s="40"/>
      <c r="QR187" s="40"/>
      <c r="QS187" s="40"/>
      <c r="QT187" s="40"/>
      <c r="QU187" s="40"/>
      <c r="QV187" s="40"/>
      <c r="QW187" s="40"/>
      <c r="QX187" s="40"/>
      <c r="QY187" s="40"/>
      <c r="QZ187" s="40"/>
      <c r="RA187" s="40"/>
      <c r="RB187" s="40"/>
      <c r="RC187" s="40"/>
      <c r="RD187" s="40"/>
      <c r="RE187" s="40"/>
      <c r="RF187" s="40"/>
      <c r="RG187" s="40"/>
      <c r="RH187" s="40"/>
      <c r="RI187" s="40"/>
      <c r="RJ187" s="40"/>
      <c r="RK187" s="40"/>
      <c r="RL187" s="40"/>
      <c r="RM187" s="40"/>
      <c r="RN187" s="40"/>
      <c r="RO187" s="40"/>
      <c r="RP187" s="40"/>
      <c r="RQ187" s="40"/>
      <c r="RR187" s="40"/>
      <c r="RS187" s="40"/>
      <c r="RT187" s="40"/>
      <c r="RU187" s="40"/>
      <c r="RV187" s="40"/>
      <c r="RW187" s="40"/>
      <c r="RX187" s="40"/>
      <c r="RY187" s="40"/>
      <c r="RZ187" s="40"/>
      <c r="SA187" s="40"/>
      <c r="SB187" s="40"/>
      <c r="SC187" s="40"/>
      <c r="SD187" s="40"/>
      <c r="SE187" s="40"/>
      <c r="SF187" s="40"/>
      <c r="SG187" s="40"/>
      <c r="SH187" s="40"/>
      <c r="SI187" s="40"/>
      <c r="SJ187" s="40"/>
      <c r="SK187" s="40"/>
      <c r="SL187" s="40"/>
      <c r="SM187" s="40"/>
      <c r="SN187" s="40"/>
      <c r="SO187" s="40"/>
      <c r="SP187" s="40"/>
      <c r="SQ187" s="40"/>
      <c r="SR187" s="40"/>
      <c r="SS187" s="40"/>
      <c r="ST187" s="40"/>
      <c r="SU187" s="40"/>
      <c r="SV187" s="40"/>
      <c r="SW187" s="40"/>
      <c r="SX187" s="40"/>
      <c r="SY187" s="40"/>
      <c r="SZ187" s="40"/>
      <c r="TA187" s="40"/>
      <c r="TB187" s="40"/>
      <c r="TC187" s="40"/>
      <c r="TD187" s="40"/>
      <c r="TE187" s="40"/>
      <c r="TF187" s="40"/>
      <c r="TG187" s="40"/>
      <c r="TH187" s="40"/>
      <c r="TI187" s="40"/>
      <c r="TJ187" s="40"/>
      <c r="TK187" s="40"/>
      <c r="TL187" s="40"/>
      <c r="TM187" s="40"/>
      <c r="TN187" s="40"/>
      <c r="TO187" s="40"/>
      <c r="TP187" s="40"/>
      <c r="TQ187" s="40"/>
      <c r="TR187" s="40"/>
      <c r="TS187" s="40"/>
      <c r="TT187" s="40"/>
      <c r="TU187" s="40"/>
      <c r="TV187" s="40"/>
      <c r="TW187" s="40"/>
      <c r="TX187" s="40"/>
      <c r="TY187" s="40"/>
      <c r="TZ187" s="40"/>
      <c r="UA187" s="40"/>
      <c r="UB187" s="40"/>
      <c r="UC187" s="40"/>
      <c r="UD187" s="40"/>
      <c r="UE187" s="40"/>
      <c r="UF187" s="40"/>
      <c r="UG187" s="40"/>
      <c r="UH187" s="40"/>
      <c r="UI187" s="40"/>
      <c r="UJ187" s="40"/>
      <c r="UK187" s="40"/>
      <c r="UL187" s="40"/>
      <c r="UM187" s="40"/>
      <c r="UN187" s="40"/>
      <c r="UO187" s="40"/>
      <c r="UP187" s="40"/>
      <c r="UQ187" s="40"/>
      <c r="UR187" s="40"/>
      <c r="US187" s="40"/>
      <c r="UT187" s="40"/>
      <c r="UU187" s="40"/>
      <c r="UV187" s="40"/>
      <c r="UW187" s="40"/>
      <c r="UX187" s="40"/>
      <c r="UY187" s="40"/>
      <c r="UZ187" s="40"/>
      <c r="VA187" s="40"/>
      <c r="VB187" s="40"/>
      <c r="VC187" s="40"/>
      <c r="VD187" s="40"/>
      <c r="VE187" s="40"/>
      <c r="VF187" s="40"/>
      <c r="VG187" s="40"/>
      <c r="VH187" s="40"/>
      <c r="VI187" s="40"/>
      <c r="VJ187" s="40"/>
      <c r="VK187" s="40"/>
      <c r="VL187" s="40"/>
      <c r="VM187" s="40"/>
      <c r="VN187" s="40"/>
      <c r="VO187" s="40"/>
      <c r="VP187" s="40"/>
      <c r="VQ187" s="40"/>
      <c r="VR187" s="40"/>
      <c r="VS187" s="40"/>
      <c r="VT187" s="40"/>
      <c r="VU187" s="40"/>
      <c r="VV187" s="40"/>
      <c r="VW187" s="40"/>
      <c r="VX187" s="40"/>
      <c r="VY187" s="40"/>
      <c r="VZ187" s="40"/>
      <c r="WA187" s="40"/>
      <c r="WB187" s="40"/>
      <c r="WC187" s="40"/>
      <c r="WD187" s="40"/>
      <c r="WE187" s="40"/>
      <c r="WF187" s="40"/>
      <c r="WG187" s="40"/>
      <c r="WH187" s="40"/>
      <c r="WI187" s="40"/>
      <c r="WJ187" s="40"/>
      <c r="WK187" s="40"/>
      <c r="WL187" s="40"/>
      <c r="WM187" s="40"/>
      <c r="WN187" s="40"/>
      <c r="WO187" s="40"/>
      <c r="WP187" s="40"/>
      <c r="WQ187" s="40"/>
      <c r="WR187" s="40"/>
      <c r="WS187" s="40"/>
      <c r="WT187" s="40"/>
      <c r="WU187" s="40"/>
      <c r="WV187" s="40"/>
      <c r="WW187" s="40"/>
      <c r="WX187" s="40"/>
      <c r="WY187" s="40"/>
      <c r="WZ187" s="40"/>
      <c r="XA187" s="40"/>
      <c r="XB187" s="40"/>
      <c r="XC187" s="40"/>
      <c r="XD187" s="40"/>
      <c r="XE187" s="40"/>
      <c r="XF187" s="40"/>
      <c r="XG187" s="40"/>
      <c r="XH187" s="40"/>
      <c r="XI187" s="40"/>
      <c r="XJ187" s="40"/>
      <c r="XK187" s="40"/>
      <c r="XL187" s="40"/>
      <c r="XM187" s="40"/>
      <c r="XN187" s="40"/>
      <c r="XO187" s="40"/>
      <c r="XP187" s="40"/>
      <c r="XQ187" s="40"/>
      <c r="XR187" s="40"/>
      <c r="XS187" s="40"/>
      <c r="XT187" s="40"/>
      <c r="XU187" s="40"/>
      <c r="XV187" s="40"/>
      <c r="XW187" s="40"/>
      <c r="XX187" s="40"/>
      <c r="XY187" s="40"/>
      <c r="XZ187" s="40"/>
      <c r="YA187" s="40"/>
      <c r="YB187" s="40"/>
      <c r="YC187" s="40"/>
      <c r="YD187" s="40"/>
      <c r="YE187" s="40"/>
      <c r="YF187" s="40"/>
      <c r="YG187" s="40"/>
      <c r="YH187" s="40"/>
      <c r="YI187" s="40"/>
      <c r="YJ187" s="40"/>
      <c r="YK187" s="40"/>
      <c r="YL187" s="40"/>
      <c r="YM187" s="40"/>
      <c r="YN187" s="40"/>
      <c r="YO187" s="40"/>
      <c r="YP187" s="40"/>
      <c r="YQ187" s="40"/>
      <c r="YR187" s="40"/>
      <c r="YS187" s="40"/>
      <c r="YT187" s="40"/>
      <c r="YU187" s="40"/>
      <c r="YV187" s="40"/>
      <c r="YW187" s="40"/>
      <c r="YX187" s="40"/>
      <c r="YY187" s="40"/>
      <c r="YZ187" s="40"/>
      <c r="ZA187" s="40"/>
      <c r="ZB187" s="40"/>
      <c r="ZC187" s="40"/>
      <c r="ZD187" s="40"/>
      <c r="ZE187" s="40"/>
      <c r="ZF187" s="40"/>
      <c r="ZG187" s="40"/>
      <c r="ZH187" s="40"/>
      <c r="ZI187" s="40"/>
      <c r="ZJ187" s="40"/>
      <c r="ZK187" s="40"/>
      <c r="ZL187" s="40"/>
      <c r="ZM187" s="40"/>
      <c r="ZN187" s="40"/>
      <c r="ZO187" s="40"/>
      <c r="ZP187" s="40"/>
      <c r="ZQ187" s="40"/>
      <c r="ZR187" s="40"/>
      <c r="ZS187" s="40"/>
      <c r="ZT187" s="40"/>
      <c r="ZU187" s="40"/>
      <c r="ZV187" s="40"/>
      <c r="ZW187" s="40"/>
      <c r="ZX187" s="40"/>
      <c r="ZY187" s="40"/>
      <c r="ZZ187" s="40"/>
      <c r="AAA187" s="40"/>
      <c r="AAB187" s="40"/>
      <c r="AAC187" s="40"/>
      <c r="AAD187" s="40"/>
      <c r="AAE187" s="40"/>
      <c r="AAF187" s="40"/>
      <c r="AAG187" s="40"/>
      <c r="AAH187" s="40"/>
      <c r="AAI187" s="40"/>
      <c r="AAJ187" s="40"/>
      <c r="AAK187" s="40"/>
      <c r="AAL187" s="40"/>
      <c r="AAM187" s="40"/>
      <c r="AAN187" s="40"/>
      <c r="AAO187" s="40"/>
      <c r="AAP187" s="40"/>
      <c r="AAQ187" s="40"/>
      <c r="AAR187" s="40"/>
      <c r="AAS187" s="40"/>
      <c r="AAT187" s="40"/>
      <c r="AAU187" s="40"/>
      <c r="AAV187" s="40"/>
      <c r="AAW187" s="40"/>
      <c r="AAX187" s="40"/>
      <c r="AAY187" s="40"/>
      <c r="AAZ187" s="40"/>
      <c r="ABA187" s="40"/>
      <c r="ABB187" s="40"/>
      <c r="ABC187" s="40"/>
      <c r="ABD187" s="40"/>
      <c r="ABE187" s="40"/>
      <c r="ABF187" s="40"/>
      <c r="ABG187" s="40"/>
      <c r="ABH187" s="40"/>
      <c r="ABI187" s="40"/>
      <c r="ABJ187" s="40"/>
      <c r="ABK187" s="40"/>
      <c r="ABL187" s="40"/>
      <c r="ABM187" s="40"/>
      <c r="ABN187" s="40"/>
      <c r="ABO187" s="40"/>
      <c r="ABP187" s="40"/>
      <c r="ABQ187" s="40"/>
      <c r="ABR187" s="40"/>
      <c r="ABS187" s="40"/>
      <c r="ABT187" s="40"/>
      <c r="ABU187" s="40"/>
      <c r="ABV187" s="40"/>
      <c r="ABW187" s="40"/>
      <c r="ABX187" s="40"/>
      <c r="ABY187" s="40"/>
      <c r="ABZ187" s="40"/>
      <c r="ACA187" s="40"/>
      <c r="ACB187" s="40"/>
      <c r="ACC187" s="40"/>
      <c r="ACD187" s="40"/>
      <c r="ACE187" s="40"/>
      <c r="ACF187" s="40"/>
      <c r="ACG187" s="40"/>
      <c r="ACH187" s="40"/>
      <c r="ACI187" s="40"/>
      <c r="ACJ187" s="40"/>
      <c r="ACK187" s="40"/>
      <c r="ACL187" s="40"/>
      <c r="ACM187" s="40"/>
      <c r="ACN187" s="40"/>
      <c r="ACO187" s="40"/>
      <c r="ACP187" s="40"/>
      <c r="ACQ187" s="40"/>
      <c r="ACR187" s="40"/>
      <c r="ACS187" s="40"/>
      <c r="ACT187" s="40"/>
      <c r="ACU187" s="40"/>
      <c r="ACV187" s="40"/>
      <c r="ACW187" s="40"/>
      <c r="ACX187" s="40"/>
      <c r="ACY187" s="40"/>
      <c r="ACZ187" s="40"/>
      <c r="ADA187" s="40"/>
      <c r="ADB187" s="40"/>
      <c r="ADC187" s="40"/>
      <c r="ADD187" s="40"/>
      <c r="ADE187" s="40"/>
      <c r="ADF187" s="40"/>
      <c r="ADG187" s="40"/>
      <c r="ADH187" s="40"/>
      <c r="ADI187" s="40"/>
      <c r="ADJ187" s="40"/>
      <c r="ADK187" s="40"/>
      <c r="ADL187" s="40"/>
      <c r="ADM187" s="40"/>
      <c r="ADN187" s="40"/>
      <c r="ADO187" s="40"/>
      <c r="ADP187" s="40"/>
      <c r="ADQ187" s="40"/>
      <c r="ADR187" s="40"/>
      <c r="ADS187" s="40"/>
      <c r="ADT187" s="40"/>
      <c r="ADU187" s="40"/>
      <c r="ADV187" s="40"/>
      <c r="ADW187" s="40"/>
      <c r="ADX187" s="40"/>
      <c r="ADY187" s="40"/>
      <c r="ADZ187" s="40"/>
      <c r="AEA187" s="40"/>
      <c r="AEB187" s="40"/>
      <c r="AEC187" s="40"/>
      <c r="AED187" s="40"/>
      <c r="AEE187" s="40"/>
      <c r="AEF187" s="40"/>
      <c r="AEG187" s="40"/>
      <c r="AEH187" s="40"/>
      <c r="AEI187" s="40"/>
      <c r="AEJ187" s="40"/>
      <c r="AEK187" s="40"/>
      <c r="AEL187" s="40"/>
      <c r="AEM187" s="40"/>
      <c r="AEN187" s="40"/>
      <c r="AEO187" s="40"/>
      <c r="AEP187" s="40"/>
      <c r="AEQ187" s="40"/>
      <c r="AER187" s="40"/>
      <c r="AES187" s="40"/>
      <c r="AET187" s="40"/>
      <c r="AEU187" s="40"/>
      <c r="AEV187" s="40"/>
      <c r="AEW187" s="40"/>
      <c r="AEX187" s="40"/>
      <c r="AEY187" s="40"/>
      <c r="AEZ187" s="40"/>
      <c r="AFA187" s="40"/>
      <c r="AFB187" s="40"/>
      <c r="AFC187" s="40"/>
      <c r="AFD187" s="40"/>
      <c r="AFE187" s="40"/>
      <c r="AFF187" s="40"/>
      <c r="AFG187" s="40"/>
      <c r="AFH187" s="40"/>
      <c r="AFI187" s="40"/>
      <c r="AFJ187" s="40"/>
      <c r="AFK187" s="40"/>
      <c r="AFL187" s="40"/>
      <c r="AFM187" s="40"/>
      <c r="AFN187" s="40"/>
      <c r="AFO187" s="40"/>
      <c r="AFP187" s="40"/>
      <c r="AFQ187" s="40"/>
      <c r="AFR187" s="40"/>
      <c r="AFS187" s="40"/>
      <c r="AFT187" s="40"/>
      <c r="AFU187" s="40"/>
      <c r="AFV187" s="40"/>
      <c r="AFW187" s="40"/>
      <c r="AFX187" s="40"/>
      <c r="AFY187" s="40"/>
      <c r="AFZ187" s="40"/>
      <c r="AGA187" s="40"/>
      <c r="AGB187" s="40"/>
      <c r="AGC187" s="40"/>
      <c r="AGD187" s="40"/>
      <c r="AGE187" s="40"/>
      <c r="AGF187" s="40"/>
      <c r="AGG187" s="40"/>
      <c r="AGH187" s="40"/>
      <c r="AGI187" s="40"/>
      <c r="AGJ187" s="40"/>
      <c r="AGK187" s="40"/>
      <c r="AGL187" s="40"/>
      <c r="AGM187" s="40"/>
      <c r="AGN187" s="40"/>
      <c r="AGO187" s="40"/>
      <c r="AGP187" s="40"/>
      <c r="AGQ187" s="40"/>
      <c r="AGR187" s="40"/>
      <c r="AGS187" s="40"/>
      <c r="AGT187" s="40"/>
      <c r="AGU187" s="40"/>
      <c r="AGV187" s="40"/>
      <c r="AGW187" s="40"/>
      <c r="AGX187" s="40"/>
      <c r="AGY187" s="40"/>
      <c r="AGZ187" s="40"/>
      <c r="AHA187" s="40"/>
      <c r="AHB187" s="40"/>
      <c r="AHC187" s="40"/>
      <c r="AHD187" s="40"/>
      <c r="AHE187" s="40"/>
      <c r="AHF187" s="40"/>
      <c r="AHG187" s="40"/>
      <c r="AHH187" s="40"/>
      <c r="AHI187" s="40"/>
      <c r="AHJ187" s="40"/>
      <c r="AHK187" s="40"/>
      <c r="AHL187" s="40"/>
      <c r="AHM187" s="40"/>
      <c r="AHN187" s="40"/>
      <c r="AHO187" s="40"/>
      <c r="AHP187" s="40"/>
      <c r="AHQ187" s="40"/>
      <c r="AHR187" s="40"/>
      <c r="AHS187" s="40"/>
      <c r="AHT187" s="40"/>
      <c r="AHU187" s="40"/>
      <c r="AHV187" s="40"/>
      <c r="AHW187" s="40"/>
      <c r="AHX187" s="40"/>
      <c r="AHY187" s="40"/>
      <c r="AHZ187" s="40"/>
      <c r="AIA187" s="40"/>
      <c r="AIB187" s="40"/>
      <c r="AIC187" s="40"/>
      <c r="AID187" s="40"/>
      <c r="AIE187" s="40"/>
      <c r="AIF187" s="40"/>
      <c r="AIG187" s="40"/>
      <c r="AIH187" s="40"/>
      <c r="AII187" s="40"/>
      <c r="AIJ187" s="40"/>
      <c r="AIK187" s="40"/>
      <c r="AIL187" s="40"/>
      <c r="AIM187" s="40"/>
      <c r="AIN187" s="40"/>
      <c r="AIO187" s="40"/>
      <c r="AIP187" s="40"/>
      <c r="AIQ187" s="40"/>
      <c r="AIR187" s="40"/>
      <c r="AIS187" s="40"/>
      <c r="AIT187" s="40"/>
      <c r="AIU187" s="40"/>
      <c r="AIV187" s="40"/>
      <c r="AIW187" s="40"/>
      <c r="AIX187" s="40"/>
      <c r="AIY187" s="40"/>
      <c r="AIZ187" s="40"/>
      <c r="AJA187" s="40"/>
      <c r="AJB187" s="40"/>
      <c r="AJC187" s="40"/>
      <c r="AJD187" s="40"/>
      <c r="AJE187" s="40"/>
      <c r="AJF187" s="40"/>
      <c r="AJG187" s="40"/>
      <c r="AJH187" s="40"/>
      <c r="AJI187" s="40"/>
      <c r="AJJ187" s="40"/>
      <c r="AJK187" s="40"/>
      <c r="AJL187" s="40"/>
      <c r="AJM187" s="40"/>
      <c r="AJN187" s="40"/>
      <c r="AJO187" s="40"/>
      <c r="AJP187" s="40"/>
      <c r="AJQ187" s="40"/>
      <c r="AJR187" s="40"/>
      <c r="AJS187" s="40"/>
      <c r="AJT187" s="40"/>
      <c r="AJU187" s="40"/>
      <c r="AJV187" s="40"/>
      <c r="AJW187" s="40"/>
      <c r="AJX187" s="40"/>
      <c r="AJY187" s="40"/>
      <c r="AJZ187" s="40"/>
      <c r="AKA187" s="40"/>
      <c r="AKB187" s="40"/>
      <c r="AKC187" s="40"/>
      <c r="AKD187" s="40"/>
      <c r="AKE187" s="40"/>
      <c r="AKF187" s="40"/>
      <c r="AKG187" s="40"/>
      <c r="AKH187" s="40"/>
      <c r="AKI187" s="40"/>
      <c r="AKJ187" s="40"/>
      <c r="AKK187" s="40"/>
      <c r="AKL187" s="40"/>
      <c r="AKM187" s="40"/>
      <c r="AKN187" s="40"/>
      <c r="AKO187" s="40"/>
      <c r="AKP187" s="40"/>
      <c r="AKQ187" s="40"/>
      <c r="AKR187" s="40"/>
      <c r="AKS187" s="40"/>
      <c r="AKT187" s="40"/>
      <c r="AKU187" s="40"/>
      <c r="AKV187" s="40"/>
      <c r="AKW187" s="40"/>
      <c r="AKX187" s="40"/>
      <c r="AKY187" s="40"/>
      <c r="AKZ187" s="40"/>
      <c r="ALA187" s="40"/>
      <c r="ALB187" s="40"/>
      <c r="ALC187" s="40"/>
      <c r="ALD187" s="40"/>
      <c r="ALE187" s="40"/>
      <c r="ALF187" s="40"/>
      <c r="ALG187" s="40"/>
      <c r="ALH187" s="40"/>
      <c r="ALI187" s="40"/>
      <c r="ALJ187" s="40"/>
      <c r="ALK187" s="40"/>
      <c r="ALL187" s="40"/>
      <c r="ALM187" s="40"/>
      <c r="ALN187" s="40"/>
      <c r="ALO187" s="40"/>
      <c r="ALP187" s="40"/>
      <c r="ALQ187" s="40"/>
      <c r="ALR187" s="40"/>
      <c r="ALS187" s="40"/>
      <c r="ALT187" s="40"/>
      <c r="ALU187" s="40"/>
    </row>
    <row r="188" spans="1:1009" s="41" customFormat="1" ht="18.75" x14ac:dyDescent="0.3">
      <c r="A188" s="10" t="s">
        <v>204</v>
      </c>
      <c r="B188" s="11" t="s">
        <v>119</v>
      </c>
      <c r="C188" s="12">
        <v>1</v>
      </c>
      <c r="D188" s="13">
        <v>4.2</v>
      </c>
      <c r="E188" s="14">
        <v>1.55</v>
      </c>
      <c r="F188" s="46" t="s">
        <v>24</v>
      </c>
      <c r="G188" s="15">
        <v>0.75</v>
      </c>
      <c r="H188" s="16">
        <f t="shared" si="31"/>
        <v>2.4000000000000004</v>
      </c>
      <c r="I188" s="19">
        <f t="shared" si="23"/>
        <v>-17.402500000000011</v>
      </c>
      <c r="J188" s="39"/>
      <c r="K188" s="50">
        <f t="shared" si="26"/>
        <v>-22.152500000000014</v>
      </c>
      <c r="L188" s="60">
        <f t="shared" si="30"/>
        <v>-28.302500000000013</v>
      </c>
      <c r="M188" s="60"/>
      <c r="N188" s="121">
        <f t="shared" si="24"/>
        <v>4.2</v>
      </c>
      <c r="O188" s="9">
        <f t="shared" si="25"/>
        <v>-1</v>
      </c>
      <c r="P188" s="9">
        <f t="shared" si="27"/>
        <v>3.2</v>
      </c>
      <c r="Q188" s="122">
        <f t="shared" si="28"/>
        <v>3.2</v>
      </c>
      <c r="R188" s="8"/>
      <c r="S188" s="9"/>
      <c r="T188" s="9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40"/>
      <c r="KX188" s="40"/>
      <c r="KY188" s="40"/>
      <c r="KZ188" s="40"/>
      <c r="LA188" s="40"/>
      <c r="LB188" s="40"/>
      <c r="LC188" s="40"/>
      <c r="LD188" s="40"/>
      <c r="LE188" s="40"/>
      <c r="LF188" s="40"/>
      <c r="LG188" s="40"/>
      <c r="LH188" s="40"/>
      <c r="LI188" s="40"/>
      <c r="LJ188" s="40"/>
      <c r="LK188" s="40"/>
      <c r="LL188" s="40"/>
      <c r="LM188" s="40"/>
      <c r="LN188" s="40"/>
      <c r="LO188" s="40"/>
      <c r="LP188" s="40"/>
      <c r="LQ188" s="40"/>
      <c r="LR188" s="40"/>
      <c r="LS188" s="40"/>
      <c r="LT188" s="40"/>
      <c r="LU188" s="40"/>
      <c r="LV188" s="40"/>
      <c r="LW188" s="40"/>
      <c r="LX188" s="40"/>
      <c r="LY188" s="40"/>
      <c r="LZ188" s="40"/>
      <c r="MA188" s="40"/>
      <c r="MB188" s="40"/>
      <c r="MC188" s="40"/>
      <c r="MD188" s="40"/>
      <c r="ME188" s="40"/>
      <c r="MF188" s="40"/>
      <c r="MG188" s="40"/>
      <c r="MH188" s="40"/>
      <c r="MI188" s="40"/>
      <c r="MJ188" s="40"/>
      <c r="MK188" s="40"/>
      <c r="ML188" s="40"/>
      <c r="MM188" s="40"/>
      <c r="MN188" s="40"/>
      <c r="MO188" s="40"/>
      <c r="MP188" s="40"/>
      <c r="MQ188" s="40"/>
      <c r="MR188" s="40"/>
      <c r="MS188" s="40"/>
      <c r="MT188" s="40"/>
      <c r="MU188" s="40"/>
      <c r="MV188" s="40"/>
      <c r="MW188" s="40"/>
      <c r="MX188" s="40"/>
      <c r="MY188" s="40"/>
      <c r="MZ188" s="40"/>
      <c r="NA188" s="40"/>
      <c r="NB188" s="40"/>
      <c r="NC188" s="40"/>
      <c r="ND188" s="40"/>
      <c r="NE188" s="40"/>
      <c r="NF188" s="40"/>
      <c r="NG188" s="40"/>
      <c r="NH188" s="40"/>
      <c r="NI188" s="40"/>
      <c r="NJ188" s="40"/>
      <c r="NK188" s="40"/>
      <c r="NL188" s="40"/>
      <c r="NM188" s="40"/>
      <c r="NN188" s="40"/>
      <c r="NO188" s="40"/>
      <c r="NP188" s="40"/>
      <c r="NQ188" s="40"/>
      <c r="NR188" s="40"/>
      <c r="NS188" s="40"/>
      <c r="NT188" s="40"/>
      <c r="NU188" s="40"/>
      <c r="NV188" s="40"/>
      <c r="NW188" s="40"/>
      <c r="NX188" s="40"/>
      <c r="NY188" s="40"/>
      <c r="NZ188" s="40"/>
      <c r="OA188" s="40"/>
      <c r="OB188" s="40"/>
      <c r="OC188" s="40"/>
      <c r="OD188" s="40"/>
      <c r="OE188" s="40"/>
      <c r="OF188" s="40"/>
      <c r="OG188" s="40"/>
      <c r="OH188" s="40"/>
      <c r="OI188" s="40"/>
      <c r="OJ188" s="40"/>
      <c r="OK188" s="40"/>
      <c r="OL188" s="40"/>
      <c r="OM188" s="40"/>
      <c r="ON188" s="40"/>
      <c r="OO188" s="40"/>
      <c r="OP188" s="40"/>
      <c r="OQ188" s="40"/>
      <c r="OR188" s="40"/>
      <c r="OS188" s="40"/>
      <c r="OT188" s="40"/>
      <c r="OU188" s="40"/>
      <c r="OV188" s="40"/>
      <c r="OW188" s="40"/>
      <c r="OX188" s="40"/>
      <c r="OY188" s="40"/>
      <c r="OZ188" s="40"/>
      <c r="PA188" s="40"/>
      <c r="PB188" s="40"/>
      <c r="PC188" s="40"/>
      <c r="PD188" s="40"/>
      <c r="PE188" s="40"/>
      <c r="PF188" s="40"/>
      <c r="PG188" s="40"/>
      <c r="PH188" s="40"/>
      <c r="PI188" s="40"/>
      <c r="PJ188" s="40"/>
      <c r="PK188" s="40"/>
      <c r="PL188" s="40"/>
      <c r="PM188" s="40"/>
      <c r="PN188" s="40"/>
      <c r="PO188" s="40"/>
      <c r="PP188" s="40"/>
      <c r="PQ188" s="40"/>
      <c r="PR188" s="40"/>
      <c r="PS188" s="40"/>
      <c r="PT188" s="40"/>
      <c r="PU188" s="40"/>
      <c r="PV188" s="40"/>
      <c r="PW188" s="40"/>
      <c r="PX188" s="40"/>
      <c r="PY188" s="40"/>
      <c r="PZ188" s="40"/>
      <c r="QA188" s="40"/>
      <c r="QB188" s="40"/>
      <c r="QC188" s="40"/>
      <c r="QD188" s="40"/>
      <c r="QE188" s="40"/>
      <c r="QF188" s="40"/>
      <c r="QG188" s="40"/>
      <c r="QH188" s="40"/>
      <c r="QI188" s="40"/>
      <c r="QJ188" s="40"/>
      <c r="QK188" s="40"/>
      <c r="QL188" s="40"/>
      <c r="QM188" s="40"/>
      <c r="QN188" s="40"/>
      <c r="QO188" s="40"/>
      <c r="QP188" s="40"/>
      <c r="QQ188" s="40"/>
      <c r="QR188" s="40"/>
      <c r="QS188" s="40"/>
      <c r="QT188" s="40"/>
      <c r="QU188" s="40"/>
      <c r="QV188" s="40"/>
      <c r="QW188" s="40"/>
      <c r="QX188" s="40"/>
      <c r="QY188" s="40"/>
      <c r="QZ188" s="40"/>
      <c r="RA188" s="40"/>
      <c r="RB188" s="40"/>
      <c r="RC188" s="40"/>
      <c r="RD188" s="40"/>
      <c r="RE188" s="40"/>
      <c r="RF188" s="40"/>
      <c r="RG188" s="40"/>
      <c r="RH188" s="40"/>
      <c r="RI188" s="40"/>
      <c r="RJ188" s="40"/>
      <c r="RK188" s="40"/>
      <c r="RL188" s="40"/>
      <c r="RM188" s="40"/>
      <c r="RN188" s="40"/>
      <c r="RO188" s="40"/>
      <c r="RP188" s="40"/>
      <c r="RQ188" s="40"/>
      <c r="RR188" s="40"/>
      <c r="RS188" s="40"/>
      <c r="RT188" s="40"/>
      <c r="RU188" s="40"/>
      <c r="RV188" s="40"/>
      <c r="RW188" s="40"/>
      <c r="RX188" s="40"/>
      <c r="RY188" s="40"/>
      <c r="RZ188" s="40"/>
      <c r="SA188" s="40"/>
      <c r="SB188" s="40"/>
      <c r="SC188" s="40"/>
      <c r="SD188" s="40"/>
      <c r="SE188" s="40"/>
      <c r="SF188" s="40"/>
      <c r="SG188" s="40"/>
      <c r="SH188" s="40"/>
      <c r="SI188" s="40"/>
      <c r="SJ188" s="40"/>
      <c r="SK188" s="40"/>
      <c r="SL188" s="40"/>
      <c r="SM188" s="40"/>
      <c r="SN188" s="40"/>
      <c r="SO188" s="40"/>
      <c r="SP188" s="40"/>
      <c r="SQ188" s="40"/>
      <c r="SR188" s="40"/>
      <c r="SS188" s="40"/>
      <c r="ST188" s="40"/>
      <c r="SU188" s="40"/>
      <c r="SV188" s="40"/>
      <c r="SW188" s="40"/>
      <c r="SX188" s="40"/>
      <c r="SY188" s="40"/>
      <c r="SZ188" s="40"/>
      <c r="TA188" s="40"/>
      <c r="TB188" s="40"/>
      <c r="TC188" s="40"/>
      <c r="TD188" s="40"/>
      <c r="TE188" s="40"/>
      <c r="TF188" s="40"/>
      <c r="TG188" s="40"/>
      <c r="TH188" s="40"/>
      <c r="TI188" s="40"/>
      <c r="TJ188" s="40"/>
      <c r="TK188" s="40"/>
      <c r="TL188" s="40"/>
      <c r="TM188" s="40"/>
      <c r="TN188" s="40"/>
      <c r="TO188" s="40"/>
      <c r="TP188" s="40"/>
      <c r="TQ188" s="40"/>
      <c r="TR188" s="40"/>
      <c r="TS188" s="40"/>
      <c r="TT188" s="40"/>
      <c r="TU188" s="40"/>
      <c r="TV188" s="40"/>
      <c r="TW188" s="40"/>
      <c r="TX188" s="40"/>
      <c r="TY188" s="40"/>
      <c r="TZ188" s="40"/>
      <c r="UA188" s="40"/>
      <c r="UB188" s="40"/>
      <c r="UC188" s="40"/>
      <c r="UD188" s="40"/>
      <c r="UE188" s="40"/>
      <c r="UF188" s="40"/>
      <c r="UG188" s="40"/>
      <c r="UH188" s="40"/>
      <c r="UI188" s="40"/>
      <c r="UJ188" s="40"/>
      <c r="UK188" s="40"/>
      <c r="UL188" s="40"/>
      <c r="UM188" s="40"/>
      <c r="UN188" s="40"/>
      <c r="UO188" s="40"/>
      <c r="UP188" s="40"/>
      <c r="UQ188" s="40"/>
      <c r="UR188" s="40"/>
      <c r="US188" s="40"/>
      <c r="UT188" s="40"/>
      <c r="UU188" s="40"/>
      <c r="UV188" s="40"/>
      <c r="UW188" s="40"/>
      <c r="UX188" s="40"/>
      <c r="UY188" s="40"/>
      <c r="UZ188" s="40"/>
      <c r="VA188" s="40"/>
      <c r="VB188" s="40"/>
      <c r="VC188" s="40"/>
      <c r="VD188" s="40"/>
      <c r="VE188" s="40"/>
      <c r="VF188" s="40"/>
      <c r="VG188" s="40"/>
      <c r="VH188" s="40"/>
      <c r="VI188" s="40"/>
      <c r="VJ188" s="40"/>
      <c r="VK188" s="40"/>
      <c r="VL188" s="40"/>
      <c r="VM188" s="40"/>
      <c r="VN188" s="40"/>
      <c r="VO188" s="40"/>
      <c r="VP188" s="40"/>
      <c r="VQ188" s="40"/>
      <c r="VR188" s="40"/>
      <c r="VS188" s="40"/>
      <c r="VT188" s="40"/>
      <c r="VU188" s="40"/>
      <c r="VV188" s="40"/>
      <c r="VW188" s="40"/>
      <c r="VX188" s="40"/>
      <c r="VY188" s="40"/>
      <c r="VZ188" s="40"/>
      <c r="WA188" s="40"/>
      <c r="WB188" s="40"/>
      <c r="WC188" s="40"/>
      <c r="WD188" s="40"/>
      <c r="WE188" s="40"/>
      <c r="WF188" s="40"/>
      <c r="WG188" s="40"/>
      <c r="WH188" s="40"/>
      <c r="WI188" s="40"/>
      <c r="WJ188" s="40"/>
      <c r="WK188" s="40"/>
      <c r="WL188" s="40"/>
      <c r="WM188" s="40"/>
      <c r="WN188" s="40"/>
      <c r="WO188" s="40"/>
      <c r="WP188" s="40"/>
      <c r="WQ188" s="40"/>
      <c r="WR188" s="40"/>
      <c r="WS188" s="40"/>
      <c r="WT188" s="40"/>
      <c r="WU188" s="40"/>
      <c r="WV188" s="40"/>
      <c r="WW188" s="40"/>
      <c r="WX188" s="40"/>
      <c r="WY188" s="40"/>
      <c r="WZ188" s="40"/>
      <c r="XA188" s="40"/>
      <c r="XB188" s="40"/>
      <c r="XC188" s="40"/>
      <c r="XD188" s="40"/>
      <c r="XE188" s="40"/>
      <c r="XF188" s="40"/>
      <c r="XG188" s="40"/>
      <c r="XH188" s="40"/>
      <c r="XI188" s="40"/>
      <c r="XJ188" s="40"/>
      <c r="XK188" s="40"/>
      <c r="XL188" s="40"/>
      <c r="XM188" s="40"/>
      <c r="XN188" s="40"/>
      <c r="XO188" s="40"/>
      <c r="XP188" s="40"/>
      <c r="XQ188" s="40"/>
      <c r="XR188" s="40"/>
      <c r="XS188" s="40"/>
      <c r="XT188" s="40"/>
      <c r="XU188" s="40"/>
      <c r="XV188" s="40"/>
      <c r="XW188" s="40"/>
      <c r="XX188" s="40"/>
      <c r="XY188" s="40"/>
      <c r="XZ188" s="40"/>
      <c r="YA188" s="40"/>
      <c r="YB188" s="40"/>
      <c r="YC188" s="40"/>
      <c r="YD188" s="40"/>
      <c r="YE188" s="40"/>
      <c r="YF188" s="40"/>
      <c r="YG188" s="40"/>
      <c r="YH188" s="40"/>
      <c r="YI188" s="40"/>
      <c r="YJ188" s="40"/>
      <c r="YK188" s="40"/>
      <c r="YL188" s="40"/>
      <c r="YM188" s="40"/>
      <c r="YN188" s="40"/>
      <c r="YO188" s="40"/>
      <c r="YP188" s="40"/>
      <c r="YQ188" s="40"/>
      <c r="YR188" s="40"/>
      <c r="YS188" s="40"/>
      <c r="YT188" s="40"/>
      <c r="YU188" s="40"/>
      <c r="YV188" s="40"/>
      <c r="YW188" s="40"/>
      <c r="YX188" s="40"/>
      <c r="YY188" s="40"/>
      <c r="YZ188" s="40"/>
      <c r="ZA188" s="40"/>
      <c r="ZB188" s="40"/>
      <c r="ZC188" s="40"/>
      <c r="ZD188" s="40"/>
      <c r="ZE188" s="40"/>
      <c r="ZF188" s="40"/>
      <c r="ZG188" s="40"/>
      <c r="ZH188" s="40"/>
      <c r="ZI188" s="40"/>
      <c r="ZJ188" s="40"/>
      <c r="ZK188" s="40"/>
      <c r="ZL188" s="40"/>
      <c r="ZM188" s="40"/>
      <c r="ZN188" s="40"/>
      <c r="ZO188" s="40"/>
      <c r="ZP188" s="40"/>
      <c r="ZQ188" s="40"/>
      <c r="ZR188" s="40"/>
      <c r="ZS188" s="40"/>
      <c r="ZT188" s="40"/>
      <c r="ZU188" s="40"/>
      <c r="ZV188" s="40"/>
      <c r="ZW188" s="40"/>
      <c r="ZX188" s="40"/>
      <c r="ZY188" s="40"/>
      <c r="ZZ188" s="40"/>
      <c r="AAA188" s="40"/>
      <c r="AAB188" s="40"/>
      <c r="AAC188" s="40"/>
      <c r="AAD188" s="40"/>
      <c r="AAE188" s="40"/>
      <c r="AAF188" s="40"/>
      <c r="AAG188" s="40"/>
      <c r="AAH188" s="40"/>
      <c r="AAI188" s="40"/>
      <c r="AAJ188" s="40"/>
      <c r="AAK188" s="40"/>
      <c r="AAL188" s="40"/>
      <c r="AAM188" s="40"/>
      <c r="AAN188" s="40"/>
      <c r="AAO188" s="40"/>
      <c r="AAP188" s="40"/>
      <c r="AAQ188" s="40"/>
      <c r="AAR188" s="40"/>
      <c r="AAS188" s="40"/>
      <c r="AAT188" s="40"/>
      <c r="AAU188" s="40"/>
      <c r="AAV188" s="40"/>
      <c r="AAW188" s="40"/>
      <c r="AAX188" s="40"/>
      <c r="AAY188" s="40"/>
      <c r="AAZ188" s="40"/>
      <c r="ABA188" s="40"/>
      <c r="ABB188" s="40"/>
      <c r="ABC188" s="40"/>
      <c r="ABD188" s="40"/>
      <c r="ABE188" s="40"/>
      <c r="ABF188" s="40"/>
      <c r="ABG188" s="40"/>
      <c r="ABH188" s="40"/>
      <c r="ABI188" s="40"/>
      <c r="ABJ188" s="40"/>
      <c r="ABK188" s="40"/>
      <c r="ABL188" s="40"/>
      <c r="ABM188" s="40"/>
      <c r="ABN188" s="40"/>
      <c r="ABO188" s="40"/>
      <c r="ABP188" s="40"/>
      <c r="ABQ188" s="40"/>
      <c r="ABR188" s="40"/>
      <c r="ABS188" s="40"/>
      <c r="ABT188" s="40"/>
      <c r="ABU188" s="40"/>
      <c r="ABV188" s="40"/>
      <c r="ABW188" s="40"/>
      <c r="ABX188" s="40"/>
      <c r="ABY188" s="40"/>
      <c r="ABZ188" s="40"/>
      <c r="ACA188" s="40"/>
      <c r="ACB188" s="40"/>
      <c r="ACC188" s="40"/>
      <c r="ACD188" s="40"/>
      <c r="ACE188" s="40"/>
      <c r="ACF188" s="40"/>
      <c r="ACG188" s="40"/>
      <c r="ACH188" s="40"/>
      <c r="ACI188" s="40"/>
      <c r="ACJ188" s="40"/>
      <c r="ACK188" s="40"/>
      <c r="ACL188" s="40"/>
      <c r="ACM188" s="40"/>
      <c r="ACN188" s="40"/>
      <c r="ACO188" s="40"/>
      <c r="ACP188" s="40"/>
      <c r="ACQ188" s="40"/>
      <c r="ACR188" s="40"/>
      <c r="ACS188" s="40"/>
      <c r="ACT188" s="40"/>
      <c r="ACU188" s="40"/>
      <c r="ACV188" s="40"/>
      <c r="ACW188" s="40"/>
      <c r="ACX188" s="40"/>
      <c r="ACY188" s="40"/>
      <c r="ACZ188" s="40"/>
      <c r="ADA188" s="40"/>
      <c r="ADB188" s="40"/>
      <c r="ADC188" s="40"/>
      <c r="ADD188" s="40"/>
      <c r="ADE188" s="40"/>
      <c r="ADF188" s="40"/>
      <c r="ADG188" s="40"/>
      <c r="ADH188" s="40"/>
      <c r="ADI188" s="40"/>
      <c r="ADJ188" s="40"/>
      <c r="ADK188" s="40"/>
      <c r="ADL188" s="40"/>
      <c r="ADM188" s="40"/>
      <c r="ADN188" s="40"/>
      <c r="ADO188" s="40"/>
      <c r="ADP188" s="40"/>
      <c r="ADQ188" s="40"/>
      <c r="ADR188" s="40"/>
      <c r="ADS188" s="40"/>
      <c r="ADT188" s="40"/>
      <c r="ADU188" s="40"/>
      <c r="ADV188" s="40"/>
      <c r="ADW188" s="40"/>
      <c r="ADX188" s="40"/>
      <c r="ADY188" s="40"/>
      <c r="ADZ188" s="40"/>
      <c r="AEA188" s="40"/>
      <c r="AEB188" s="40"/>
      <c r="AEC188" s="40"/>
      <c r="AED188" s="40"/>
      <c r="AEE188" s="40"/>
      <c r="AEF188" s="40"/>
      <c r="AEG188" s="40"/>
      <c r="AEH188" s="40"/>
      <c r="AEI188" s="40"/>
      <c r="AEJ188" s="40"/>
      <c r="AEK188" s="40"/>
      <c r="AEL188" s="40"/>
      <c r="AEM188" s="40"/>
      <c r="AEN188" s="40"/>
      <c r="AEO188" s="40"/>
      <c r="AEP188" s="40"/>
      <c r="AEQ188" s="40"/>
      <c r="AER188" s="40"/>
      <c r="AES188" s="40"/>
      <c r="AET188" s="40"/>
      <c r="AEU188" s="40"/>
      <c r="AEV188" s="40"/>
      <c r="AEW188" s="40"/>
      <c r="AEX188" s="40"/>
      <c r="AEY188" s="40"/>
      <c r="AEZ188" s="40"/>
      <c r="AFA188" s="40"/>
      <c r="AFB188" s="40"/>
      <c r="AFC188" s="40"/>
      <c r="AFD188" s="40"/>
      <c r="AFE188" s="40"/>
      <c r="AFF188" s="40"/>
      <c r="AFG188" s="40"/>
      <c r="AFH188" s="40"/>
      <c r="AFI188" s="40"/>
      <c r="AFJ188" s="40"/>
      <c r="AFK188" s="40"/>
      <c r="AFL188" s="40"/>
      <c r="AFM188" s="40"/>
      <c r="AFN188" s="40"/>
      <c r="AFO188" s="40"/>
      <c r="AFP188" s="40"/>
      <c r="AFQ188" s="40"/>
      <c r="AFR188" s="40"/>
      <c r="AFS188" s="40"/>
      <c r="AFT188" s="40"/>
      <c r="AFU188" s="40"/>
      <c r="AFV188" s="40"/>
      <c r="AFW188" s="40"/>
      <c r="AFX188" s="40"/>
      <c r="AFY188" s="40"/>
      <c r="AFZ188" s="40"/>
      <c r="AGA188" s="40"/>
      <c r="AGB188" s="40"/>
      <c r="AGC188" s="40"/>
      <c r="AGD188" s="40"/>
      <c r="AGE188" s="40"/>
      <c r="AGF188" s="40"/>
      <c r="AGG188" s="40"/>
      <c r="AGH188" s="40"/>
      <c r="AGI188" s="40"/>
      <c r="AGJ188" s="40"/>
      <c r="AGK188" s="40"/>
      <c r="AGL188" s="40"/>
      <c r="AGM188" s="40"/>
      <c r="AGN188" s="40"/>
      <c r="AGO188" s="40"/>
      <c r="AGP188" s="40"/>
      <c r="AGQ188" s="40"/>
      <c r="AGR188" s="40"/>
      <c r="AGS188" s="40"/>
      <c r="AGT188" s="40"/>
      <c r="AGU188" s="40"/>
      <c r="AGV188" s="40"/>
      <c r="AGW188" s="40"/>
      <c r="AGX188" s="40"/>
      <c r="AGY188" s="40"/>
      <c r="AGZ188" s="40"/>
      <c r="AHA188" s="40"/>
      <c r="AHB188" s="40"/>
      <c r="AHC188" s="40"/>
      <c r="AHD188" s="40"/>
      <c r="AHE188" s="40"/>
      <c r="AHF188" s="40"/>
      <c r="AHG188" s="40"/>
      <c r="AHH188" s="40"/>
      <c r="AHI188" s="40"/>
      <c r="AHJ188" s="40"/>
      <c r="AHK188" s="40"/>
      <c r="AHL188" s="40"/>
      <c r="AHM188" s="40"/>
      <c r="AHN188" s="40"/>
      <c r="AHO188" s="40"/>
      <c r="AHP188" s="40"/>
      <c r="AHQ188" s="40"/>
      <c r="AHR188" s="40"/>
      <c r="AHS188" s="40"/>
      <c r="AHT188" s="40"/>
      <c r="AHU188" s="40"/>
      <c r="AHV188" s="40"/>
      <c r="AHW188" s="40"/>
      <c r="AHX188" s="40"/>
      <c r="AHY188" s="40"/>
      <c r="AHZ188" s="40"/>
      <c r="AIA188" s="40"/>
      <c r="AIB188" s="40"/>
      <c r="AIC188" s="40"/>
      <c r="AID188" s="40"/>
      <c r="AIE188" s="40"/>
      <c r="AIF188" s="40"/>
      <c r="AIG188" s="40"/>
      <c r="AIH188" s="40"/>
      <c r="AII188" s="40"/>
      <c r="AIJ188" s="40"/>
      <c r="AIK188" s="40"/>
      <c r="AIL188" s="40"/>
      <c r="AIM188" s="40"/>
      <c r="AIN188" s="40"/>
      <c r="AIO188" s="40"/>
      <c r="AIP188" s="40"/>
      <c r="AIQ188" s="40"/>
      <c r="AIR188" s="40"/>
      <c r="AIS188" s="40"/>
      <c r="AIT188" s="40"/>
      <c r="AIU188" s="40"/>
      <c r="AIV188" s="40"/>
      <c r="AIW188" s="40"/>
      <c r="AIX188" s="40"/>
      <c r="AIY188" s="40"/>
      <c r="AIZ188" s="40"/>
      <c r="AJA188" s="40"/>
      <c r="AJB188" s="40"/>
      <c r="AJC188" s="40"/>
      <c r="AJD188" s="40"/>
      <c r="AJE188" s="40"/>
      <c r="AJF188" s="40"/>
      <c r="AJG188" s="40"/>
      <c r="AJH188" s="40"/>
      <c r="AJI188" s="40"/>
      <c r="AJJ188" s="40"/>
      <c r="AJK188" s="40"/>
      <c r="AJL188" s="40"/>
      <c r="AJM188" s="40"/>
      <c r="AJN188" s="40"/>
      <c r="AJO188" s="40"/>
      <c r="AJP188" s="40"/>
      <c r="AJQ188" s="40"/>
      <c r="AJR188" s="40"/>
      <c r="AJS188" s="40"/>
      <c r="AJT188" s="40"/>
      <c r="AJU188" s="40"/>
      <c r="AJV188" s="40"/>
      <c r="AJW188" s="40"/>
      <c r="AJX188" s="40"/>
      <c r="AJY188" s="40"/>
      <c r="AJZ188" s="40"/>
      <c r="AKA188" s="40"/>
      <c r="AKB188" s="40"/>
      <c r="AKC188" s="40"/>
      <c r="AKD188" s="40"/>
      <c r="AKE188" s="40"/>
      <c r="AKF188" s="40"/>
      <c r="AKG188" s="40"/>
      <c r="AKH188" s="40"/>
      <c r="AKI188" s="40"/>
      <c r="AKJ188" s="40"/>
      <c r="AKK188" s="40"/>
      <c r="AKL188" s="40"/>
      <c r="AKM188" s="40"/>
      <c r="AKN188" s="40"/>
      <c r="AKO188" s="40"/>
      <c r="AKP188" s="40"/>
      <c r="AKQ188" s="40"/>
      <c r="AKR188" s="40"/>
      <c r="AKS188" s="40"/>
      <c r="AKT188" s="40"/>
      <c r="AKU188" s="40"/>
      <c r="AKV188" s="40"/>
      <c r="AKW188" s="40"/>
      <c r="AKX188" s="40"/>
      <c r="AKY188" s="40"/>
      <c r="AKZ188" s="40"/>
      <c r="ALA188" s="40"/>
      <c r="ALB188" s="40"/>
      <c r="ALC188" s="40"/>
      <c r="ALD188" s="40"/>
      <c r="ALE188" s="40"/>
      <c r="ALF188" s="40"/>
      <c r="ALG188" s="40"/>
      <c r="ALH188" s="40"/>
      <c r="ALI188" s="40"/>
      <c r="ALJ188" s="40"/>
      <c r="ALK188" s="40"/>
      <c r="ALL188" s="40"/>
      <c r="ALM188" s="40"/>
      <c r="ALN188" s="40"/>
      <c r="ALO188" s="40"/>
      <c r="ALP188" s="40"/>
      <c r="ALQ188" s="40"/>
      <c r="ALR188" s="40"/>
      <c r="ALS188" s="40"/>
      <c r="ALT188" s="40"/>
      <c r="ALU188" s="40"/>
    </row>
    <row r="189" spans="1:1009" s="41" customFormat="1" ht="18.75" x14ac:dyDescent="0.3">
      <c r="A189" s="10" t="s">
        <v>205</v>
      </c>
      <c r="B189" s="11" t="s">
        <v>119</v>
      </c>
      <c r="C189" s="12">
        <v>2</v>
      </c>
      <c r="D189" s="13">
        <v>2.8</v>
      </c>
      <c r="E189" s="14">
        <v>1.45</v>
      </c>
      <c r="F189" s="46" t="s">
        <v>21</v>
      </c>
      <c r="G189" s="15">
        <v>0.5</v>
      </c>
      <c r="H189" s="16">
        <f t="shared" si="31"/>
        <v>-0.5</v>
      </c>
      <c r="I189" s="19">
        <f t="shared" si="23"/>
        <v>-17.902500000000011</v>
      </c>
      <c r="J189" s="39"/>
      <c r="K189" s="50">
        <f t="shared" si="26"/>
        <v>-22.152500000000014</v>
      </c>
      <c r="L189" s="60">
        <f t="shared" si="30"/>
        <v>-28.302500000000013</v>
      </c>
      <c r="M189" s="60"/>
      <c r="N189" s="121">
        <f t="shared" si="24"/>
        <v>2.8</v>
      </c>
      <c r="O189" s="9">
        <f t="shared" si="25"/>
        <v>-1</v>
      </c>
      <c r="P189" s="9">
        <f t="shared" si="27"/>
        <v>-1</v>
      </c>
      <c r="Q189" s="122">
        <f t="shared" si="28"/>
        <v>-1</v>
      </c>
      <c r="R189" s="8"/>
      <c r="S189" s="9"/>
      <c r="T189" s="9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40"/>
      <c r="KX189" s="40"/>
      <c r="KY189" s="40"/>
      <c r="KZ189" s="40"/>
      <c r="LA189" s="40"/>
      <c r="LB189" s="40"/>
      <c r="LC189" s="40"/>
      <c r="LD189" s="40"/>
      <c r="LE189" s="40"/>
      <c r="LF189" s="40"/>
      <c r="LG189" s="40"/>
      <c r="LH189" s="40"/>
      <c r="LI189" s="40"/>
      <c r="LJ189" s="40"/>
      <c r="LK189" s="40"/>
      <c r="LL189" s="40"/>
      <c r="LM189" s="40"/>
      <c r="LN189" s="40"/>
      <c r="LO189" s="40"/>
      <c r="LP189" s="40"/>
      <c r="LQ189" s="40"/>
      <c r="LR189" s="40"/>
      <c r="LS189" s="40"/>
      <c r="LT189" s="40"/>
      <c r="LU189" s="40"/>
      <c r="LV189" s="40"/>
      <c r="LW189" s="40"/>
      <c r="LX189" s="40"/>
      <c r="LY189" s="40"/>
      <c r="LZ189" s="40"/>
      <c r="MA189" s="40"/>
      <c r="MB189" s="40"/>
      <c r="MC189" s="40"/>
      <c r="MD189" s="40"/>
      <c r="ME189" s="40"/>
      <c r="MF189" s="40"/>
      <c r="MG189" s="40"/>
      <c r="MH189" s="40"/>
      <c r="MI189" s="40"/>
      <c r="MJ189" s="40"/>
      <c r="MK189" s="40"/>
      <c r="ML189" s="40"/>
      <c r="MM189" s="40"/>
      <c r="MN189" s="40"/>
      <c r="MO189" s="40"/>
      <c r="MP189" s="40"/>
      <c r="MQ189" s="40"/>
      <c r="MR189" s="40"/>
      <c r="MS189" s="40"/>
      <c r="MT189" s="40"/>
      <c r="MU189" s="40"/>
      <c r="MV189" s="40"/>
      <c r="MW189" s="40"/>
      <c r="MX189" s="40"/>
      <c r="MY189" s="40"/>
      <c r="MZ189" s="40"/>
      <c r="NA189" s="40"/>
      <c r="NB189" s="40"/>
      <c r="NC189" s="40"/>
      <c r="ND189" s="40"/>
      <c r="NE189" s="40"/>
      <c r="NF189" s="40"/>
      <c r="NG189" s="40"/>
      <c r="NH189" s="40"/>
      <c r="NI189" s="40"/>
      <c r="NJ189" s="40"/>
      <c r="NK189" s="40"/>
      <c r="NL189" s="40"/>
      <c r="NM189" s="40"/>
      <c r="NN189" s="40"/>
      <c r="NO189" s="40"/>
      <c r="NP189" s="40"/>
      <c r="NQ189" s="40"/>
      <c r="NR189" s="40"/>
      <c r="NS189" s="40"/>
      <c r="NT189" s="40"/>
      <c r="NU189" s="40"/>
      <c r="NV189" s="40"/>
      <c r="NW189" s="40"/>
      <c r="NX189" s="40"/>
      <c r="NY189" s="40"/>
      <c r="NZ189" s="40"/>
      <c r="OA189" s="40"/>
      <c r="OB189" s="40"/>
      <c r="OC189" s="40"/>
      <c r="OD189" s="40"/>
      <c r="OE189" s="40"/>
      <c r="OF189" s="40"/>
      <c r="OG189" s="40"/>
      <c r="OH189" s="40"/>
      <c r="OI189" s="40"/>
      <c r="OJ189" s="40"/>
      <c r="OK189" s="40"/>
      <c r="OL189" s="40"/>
      <c r="OM189" s="40"/>
      <c r="ON189" s="40"/>
      <c r="OO189" s="40"/>
      <c r="OP189" s="40"/>
      <c r="OQ189" s="40"/>
      <c r="OR189" s="40"/>
      <c r="OS189" s="40"/>
      <c r="OT189" s="40"/>
      <c r="OU189" s="40"/>
      <c r="OV189" s="40"/>
      <c r="OW189" s="40"/>
      <c r="OX189" s="40"/>
      <c r="OY189" s="40"/>
      <c r="OZ189" s="40"/>
      <c r="PA189" s="40"/>
      <c r="PB189" s="40"/>
      <c r="PC189" s="40"/>
      <c r="PD189" s="40"/>
      <c r="PE189" s="40"/>
      <c r="PF189" s="40"/>
      <c r="PG189" s="40"/>
      <c r="PH189" s="40"/>
      <c r="PI189" s="40"/>
      <c r="PJ189" s="40"/>
      <c r="PK189" s="40"/>
      <c r="PL189" s="40"/>
      <c r="PM189" s="40"/>
      <c r="PN189" s="40"/>
      <c r="PO189" s="40"/>
      <c r="PP189" s="40"/>
      <c r="PQ189" s="40"/>
      <c r="PR189" s="40"/>
      <c r="PS189" s="40"/>
      <c r="PT189" s="40"/>
      <c r="PU189" s="40"/>
      <c r="PV189" s="40"/>
      <c r="PW189" s="40"/>
      <c r="PX189" s="40"/>
      <c r="PY189" s="40"/>
      <c r="PZ189" s="40"/>
      <c r="QA189" s="40"/>
      <c r="QB189" s="40"/>
      <c r="QC189" s="40"/>
      <c r="QD189" s="40"/>
      <c r="QE189" s="40"/>
      <c r="QF189" s="40"/>
      <c r="QG189" s="40"/>
      <c r="QH189" s="40"/>
      <c r="QI189" s="40"/>
      <c r="QJ189" s="40"/>
      <c r="QK189" s="40"/>
      <c r="QL189" s="40"/>
      <c r="QM189" s="40"/>
      <c r="QN189" s="40"/>
      <c r="QO189" s="40"/>
      <c r="QP189" s="40"/>
      <c r="QQ189" s="40"/>
      <c r="QR189" s="40"/>
      <c r="QS189" s="40"/>
      <c r="QT189" s="40"/>
      <c r="QU189" s="40"/>
      <c r="QV189" s="40"/>
      <c r="QW189" s="40"/>
      <c r="QX189" s="40"/>
      <c r="QY189" s="40"/>
      <c r="QZ189" s="40"/>
      <c r="RA189" s="40"/>
      <c r="RB189" s="40"/>
      <c r="RC189" s="40"/>
      <c r="RD189" s="40"/>
      <c r="RE189" s="40"/>
      <c r="RF189" s="40"/>
      <c r="RG189" s="40"/>
      <c r="RH189" s="40"/>
      <c r="RI189" s="40"/>
      <c r="RJ189" s="40"/>
      <c r="RK189" s="40"/>
      <c r="RL189" s="40"/>
      <c r="RM189" s="40"/>
      <c r="RN189" s="40"/>
      <c r="RO189" s="40"/>
      <c r="RP189" s="40"/>
      <c r="RQ189" s="40"/>
      <c r="RR189" s="40"/>
      <c r="RS189" s="40"/>
      <c r="RT189" s="40"/>
      <c r="RU189" s="40"/>
      <c r="RV189" s="40"/>
      <c r="RW189" s="40"/>
      <c r="RX189" s="40"/>
      <c r="RY189" s="40"/>
      <c r="RZ189" s="40"/>
      <c r="SA189" s="40"/>
      <c r="SB189" s="40"/>
      <c r="SC189" s="40"/>
      <c r="SD189" s="40"/>
      <c r="SE189" s="40"/>
      <c r="SF189" s="40"/>
      <c r="SG189" s="40"/>
      <c r="SH189" s="40"/>
      <c r="SI189" s="40"/>
      <c r="SJ189" s="40"/>
      <c r="SK189" s="40"/>
      <c r="SL189" s="40"/>
      <c r="SM189" s="40"/>
      <c r="SN189" s="40"/>
      <c r="SO189" s="40"/>
      <c r="SP189" s="40"/>
      <c r="SQ189" s="40"/>
      <c r="SR189" s="40"/>
      <c r="SS189" s="40"/>
      <c r="ST189" s="40"/>
      <c r="SU189" s="40"/>
      <c r="SV189" s="40"/>
      <c r="SW189" s="40"/>
      <c r="SX189" s="40"/>
      <c r="SY189" s="40"/>
      <c r="SZ189" s="40"/>
      <c r="TA189" s="40"/>
      <c r="TB189" s="40"/>
      <c r="TC189" s="40"/>
      <c r="TD189" s="40"/>
      <c r="TE189" s="40"/>
      <c r="TF189" s="40"/>
      <c r="TG189" s="40"/>
      <c r="TH189" s="40"/>
      <c r="TI189" s="40"/>
      <c r="TJ189" s="40"/>
      <c r="TK189" s="40"/>
      <c r="TL189" s="40"/>
      <c r="TM189" s="40"/>
      <c r="TN189" s="40"/>
      <c r="TO189" s="40"/>
      <c r="TP189" s="40"/>
      <c r="TQ189" s="40"/>
      <c r="TR189" s="40"/>
      <c r="TS189" s="40"/>
      <c r="TT189" s="40"/>
      <c r="TU189" s="40"/>
      <c r="TV189" s="40"/>
      <c r="TW189" s="40"/>
      <c r="TX189" s="40"/>
      <c r="TY189" s="40"/>
      <c r="TZ189" s="40"/>
      <c r="UA189" s="40"/>
      <c r="UB189" s="40"/>
      <c r="UC189" s="40"/>
      <c r="UD189" s="40"/>
      <c r="UE189" s="40"/>
      <c r="UF189" s="40"/>
      <c r="UG189" s="40"/>
      <c r="UH189" s="40"/>
      <c r="UI189" s="40"/>
      <c r="UJ189" s="40"/>
      <c r="UK189" s="40"/>
      <c r="UL189" s="40"/>
      <c r="UM189" s="40"/>
      <c r="UN189" s="40"/>
      <c r="UO189" s="40"/>
      <c r="UP189" s="40"/>
      <c r="UQ189" s="40"/>
      <c r="UR189" s="40"/>
      <c r="US189" s="40"/>
      <c r="UT189" s="40"/>
      <c r="UU189" s="40"/>
      <c r="UV189" s="40"/>
      <c r="UW189" s="40"/>
      <c r="UX189" s="40"/>
      <c r="UY189" s="40"/>
      <c r="UZ189" s="40"/>
      <c r="VA189" s="40"/>
      <c r="VB189" s="40"/>
      <c r="VC189" s="40"/>
      <c r="VD189" s="40"/>
      <c r="VE189" s="40"/>
      <c r="VF189" s="40"/>
      <c r="VG189" s="40"/>
      <c r="VH189" s="40"/>
      <c r="VI189" s="40"/>
      <c r="VJ189" s="40"/>
      <c r="VK189" s="40"/>
      <c r="VL189" s="40"/>
      <c r="VM189" s="40"/>
      <c r="VN189" s="40"/>
      <c r="VO189" s="40"/>
      <c r="VP189" s="40"/>
      <c r="VQ189" s="40"/>
      <c r="VR189" s="40"/>
      <c r="VS189" s="40"/>
      <c r="VT189" s="40"/>
      <c r="VU189" s="40"/>
      <c r="VV189" s="40"/>
      <c r="VW189" s="40"/>
      <c r="VX189" s="40"/>
      <c r="VY189" s="40"/>
      <c r="VZ189" s="40"/>
      <c r="WA189" s="40"/>
      <c r="WB189" s="40"/>
      <c r="WC189" s="40"/>
      <c r="WD189" s="40"/>
      <c r="WE189" s="40"/>
      <c r="WF189" s="40"/>
      <c r="WG189" s="40"/>
      <c r="WH189" s="40"/>
      <c r="WI189" s="40"/>
      <c r="WJ189" s="40"/>
      <c r="WK189" s="40"/>
      <c r="WL189" s="40"/>
      <c r="WM189" s="40"/>
      <c r="WN189" s="40"/>
      <c r="WO189" s="40"/>
      <c r="WP189" s="40"/>
      <c r="WQ189" s="40"/>
      <c r="WR189" s="40"/>
      <c r="WS189" s="40"/>
      <c r="WT189" s="40"/>
      <c r="WU189" s="40"/>
      <c r="WV189" s="40"/>
      <c r="WW189" s="40"/>
      <c r="WX189" s="40"/>
      <c r="WY189" s="40"/>
      <c r="WZ189" s="40"/>
      <c r="XA189" s="40"/>
      <c r="XB189" s="40"/>
      <c r="XC189" s="40"/>
      <c r="XD189" s="40"/>
      <c r="XE189" s="40"/>
      <c r="XF189" s="40"/>
      <c r="XG189" s="40"/>
      <c r="XH189" s="40"/>
      <c r="XI189" s="40"/>
      <c r="XJ189" s="40"/>
      <c r="XK189" s="40"/>
      <c r="XL189" s="40"/>
      <c r="XM189" s="40"/>
      <c r="XN189" s="40"/>
      <c r="XO189" s="40"/>
      <c r="XP189" s="40"/>
      <c r="XQ189" s="40"/>
      <c r="XR189" s="40"/>
      <c r="XS189" s="40"/>
      <c r="XT189" s="40"/>
      <c r="XU189" s="40"/>
      <c r="XV189" s="40"/>
      <c r="XW189" s="40"/>
      <c r="XX189" s="40"/>
      <c r="XY189" s="40"/>
      <c r="XZ189" s="40"/>
      <c r="YA189" s="40"/>
      <c r="YB189" s="40"/>
      <c r="YC189" s="40"/>
      <c r="YD189" s="40"/>
      <c r="YE189" s="40"/>
      <c r="YF189" s="40"/>
      <c r="YG189" s="40"/>
      <c r="YH189" s="40"/>
      <c r="YI189" s="40"/>
      <c r="YJ189" s="40"/>
      <c r="YK189" s="40"/>
      <c r="YL189" s="40"/>
      <c r="YM189" s="40"/>
      <c r="YN189" s="40"/>
      <c r="YO189" s="40"/>
      <c r="YP189" s="40"/>
      <c r="YQ189" s="40"/>
      <c r="YR189" s="40"/>
      <c r="YS189" s="40"/>
      <c r="YT189" s="40"/>
      <c r="YU189" s="40"/>
      <c r="YV189" s="40"/>
      <c r="YW189" s="40"/>
      <c r="YX189" s="40"/>
      <c r="YY189" s="40"/>
      <c r="YZ189" s="40"/>
      <c r="ZA189" s="40"/>
      <c r="ZB189" s="40"/>
      <c r="ZC189" s="40"/>
      <c r="ZD189" s="40"/>
      <c r="ZE189" s="40"/>
      <c r="ZF189" s="40"/>
      <c r="ZG189" s="40"/>
      <c r="ZH189" s="40"/>
      <c r="ZI189" s="40"/>
      <c r="ZJ189" s="40"/>
      <c r="ZK189" s="40"/>
      <c r="ZL189" s="40"/>
      <c r="ZM189" s="40"/>
      <c r="ZN189" s="40"/>
      <c r="ZO189" s="40"/>
      <c r="ZP189" s="40"/>
      <c r="ZQ189" s="40"/>
      <c r="ZR189" s="40"/>
      <c r="ZS189" s="40"/>
      <c r="ZT189" s="40"/>
      <c r="ZU189" s="40"/>
      <c r="ZV189" s="40"/>
      <c r="ZW189" s="40"/>
      <c r="ZX189" s="40"/>
      <c r="ZY189" s="40"/>
      <c r="ZZ189" s="40"/>
      <c r="AAA189" s="40"/>
      <c r="AAB189" s="40"/>
      <c r="AAC189" s="40"/>
      <c r="AAD189" s="40"/>
      <c r="AAE189" s="40"/>
      <c r="AAF189" s="40"/>
      <c r="AAG189" s="40"/>
      <c r="AAH189" s="40"/>
      <c r="AAI189" s="40"/>
      <c r="AAJ189" s="40"/>
      <c r="AAK189" s="40"/>
      <c r="AAL189" s="40"/>
      <c r="AAM189" s="40"/>
      <c r="AAN189" s="40"/>
      <c r="AAO189" s="40"/>
      <c r="AAP189" s="40"/>
      <c r="AAQ189" s="40"/>
      <c r="AAR189" s="40"/>
      <c r="AAS189" s="40"/>
      <c r="AAT189" s="40"/>
      <c r="AAU189" s="40"/>
      <c r="AAV189" s="40"/>
      <c r="AAW189" s="40"/>
      <c r="AAX189" s="40"/>
      <c r="AAY189" s="40"/>
      <c r="AAZ189" s="40"/>
      <c r="ABA189" s="40"/>
      <c r="ABB189" s="40"/>
      <c r="ABC189" s="40"/>
      <c r="ABD189" s="40"/>
      <c r="ABE189" s="40"/>
      <c r="ABF189" s="40"/>
      <c r="ABG189" s="40"/>
      <c r="ABH189" s="40"/>
      <c r="ABI189" s="40"/>
      <c r="ABJ189" s="40"/>
      <c r="ABK189" s="40"/>
      <c r="ABL189" s="40"/>
      <c r="ABM189" s="40"/>
      <c r="ABN189" s="40"/>
      <c r="ABO189" s="40"/>
      <c r="ABP189" s="40"/>
      <c r="ABQ189" s="40"/>
      <c r="ABR189" s="40"/>
      <c r="ABS189" s="40"/>
      <c r="ABT189" s="40"/>
      <c r="ABU189" s="40"/>
      <c r="ABV189" s="40"/>
      <c r="ABW189" s="40"/>
      <c r="ABX189" s="40"/>
      <c r="ABY189" s="40"/>
      <c r="ABZ189" s="40"/>
      <c r="ACA189" s="40"/>
      <c r="ACB189" s="40"/>
      <c r="ACC189" s="40"/>
      <c r="ACD189" s="40"/>
      <c r="ACE189" s="40"/>
      <c r="ACF189" s="40"/>
      <c r="ACG189" s="40"/>
      <c r="ACH189" s="40"/>
      <c r="ACI189" s="40"/>
      <c r="ACJ189" s="40"/>
      <c r="ACK189" s="40"/>
      <c r="ACL189" s="40"/>
      <c r="ACM189" s="40"/>
      <c r="ACN189" s="40"/>
      <c r="ACO189" s="40"/>
      <c r="ACP189" s="40"/>
      <c r="ACQ189" s="40"/>
      <c r="ACR189" s="40"/>
      <c r="ACS189" s="40"/>
      <c r="ACT189" s="40"/>
      <c r="ACU189" s="40"/>
      <c r="ACV189" s="40"/>
      <c r="ACW189" s="40"/>
      <c r="ACX189" s="40"/>
      <c r="ACY189" s="40"/>
      <c r="ACZ189" s="40"/>
      <c r="ADA189" s="40"/>
      <c r="ADB189" s="40"/>
      <c r="ADC189" s="40"/>
      <c r="ADD189" s="40"/>
      <c r="ADE189" s="40"/>
      <c r="ADF189" s="40"/>
      <c r="ADG189" s="40"/>
      <c r="ADH189" s="40"/>
      <c r="ADI189" s="40"/>
      <c r="ADJ189" s="40"/>
      <c r="ADK189" s="40"/>
      <c r="ADL189" s="40"/>
      <c r="ADM189" s="40"/>
      <c r="ADN189" s="40"/>
      <c r="ADO189" s="40"/>
      <c r="ADP189" s="40"/>
      <c r="ADQ189" s="40"/>
      <c r="ADR189" s="40"/>
      <c r="ADS189" s="40"/>
      <c r="ADT189" s="40"/>
      <c r="ADU189" s="40"/>
      <c r="ADV189" s="40"/>
      <c r="ADW189" s="40"/>
      <c r="ADX189" s="40"/>
      <c r="ADY189" s="40"/>
      <c r="ADZ189" s="40"/>
      <c r="AEA189" s="40"/>
      <c r="AEB189" s="40"/>
      <c r="AEC189" s="40"/>
      <c r="AED189" s="40"/>
      <c r="AEE189" s="40"/>
      <c r="AEF189" s="40"/>
      <c r="AEG189" s="40"/>
      <c r="AEH189" s="40"/>
      <c r="AEI189" s="40"/>
      <c r="AEJ189" s="40"/>
      <c r="AEK189" s="40"/>
      <c r="AEL189" s="40"/>
      <c r="AEM189" s="40"/>
      <c r="AEN189" s="40"/>
      <c r="AEO189" s="40"/>
      <c r="AEP189" s="40"/>
      <c r="AEQ189" s="40"/>
      <c r="AER189" s="40"/>
      <c r="AES189" s="40"/>
      <c r="AET189" s="40"/>
      <c r="AEU189" s="40"/>
      <c r="AEV189" s="40"/>
      <c r="AEW189" s="40"/>
      <c r="AEX189" s="40"/>
      <c r="AEY189" s="40"/>
      <c r="AEZ189" s="40"/>
      <c r="AFA189" s="40"/>
      <c r="AFB189" s="40"/>
      <c r="AFC189" s="40"/>
      <c r="AFD189" s="40"/>
      <c r="AFE189" s="40"/>
      <c r="AFF189" s="40"/>
      <c r="AFG189" s="40"/>
      <c r="AFH189" s="40"/>
      <c r="AFI189" s="40"/>
      <c r="AFJ189" s="40"/>
      <c r="AFK189" s="40"/>
      <c r="AFL189" s="40"/>
      <c r="AFM189" s="40"/>
      <c r="AFN189" s="40"/>
      <c r="AFO189" s="40"/>
      <c r="AFP189" s="40"/>
      <c r="AFQ189" s="40"/>
      <c r="AFR189" s="40"/>
      <c r="AFS189" s="40"/>
      <c r="AFT189" s="40"/>
      <c r="AFU189" s="40"/>
      <c r="AFV189" s="40"/>
      <c r="AFW189" s="40"/>
      <c r="AFX189" s="40"/>
      <c r="AFY189" s="40"/>
      <c r="AFZ189" s="40"/>
      <c r="AGA189" s="40"/>
      <c r="AGB189" s="40"/>
      <c r="AGC189" s="40"/>
      <c r="AGD189" s="40"/>
      <c r="AGE189" s="40"/>
      <c r="AGF189" s="40"/>
      <c r="AGG189" s="40"/>
      <c r="AGH189" s="40"/>
      <c r="AGI189" s="40"/>
      <c r="AGJ189" s="40"/>
      <c r="AGK189" s="40"/>
      <c r="AGL189" s="40"/>
      <c r="AGM189" s="40"/>
      <c r="AGN189" s="40"/>
      <c r="AGO189" s="40"/>
      <c r="AGP189" s="40"/>
      <c r="AGQ189" s="40"/>
      <c r="AGR189" s="40"/>
      <c r="AGS189" s="40"/>
      <c r="AGT189" s="40"/>
      <c r="AGU189" s="40"/>
      <c r="AGV189" s="40"/>
      <c r="AGW189" s="40"/>
      <c r="AGX189" s="40"/>
      <c r="AGY189" s="40"/>
      <c r="AGZ189" s="40"/>
      <c r="AHA189" s="40"/>
      <c r="AHB189" s="40"/>
      <c r="AHC189" s="40"/>
      <c r="AHD189" s="40"/>
      <c r="AHE189" s="40"/>
      <c r="AHF189" s="40"/>
      <c r="AHG189" s="40"/>
      <c r="AHH189" s="40"/>
      <c r="AHI189" s="40"/>
      <c r="AHJ189" s="40"/>
      <c r="AHK189" s="40"/>
      <c r="AHL189" s="40"/>
      <c r="AHM189" s="40"/>
      <c r="AHN189" s="40"/>
      <c r="AHO189" s="40"/>
      <c r="AHP189" s="40"/>
      <c r="AHQ189" s="40"/>
      <c r="AHR189" s="40"/>
      <c r="AHS189" s="40"/>
      <c r="AHT189" s="40"/>
      <c r="AHU189" s="40"/>
      <c r="AHV189" s="40"/>
      <c r="AHW189" s="40"/>
      <c r="AHX189" s="40"/>
      <c r="AHY189" s="40"/>
      <c r="AHZ189" s="40"/>
      <c r="AIA189" s="40"/>
      <c r="AIB189" s="40"/>
      <c r="AIC189" s="40"/>
      <c r="AID189" s="40"/>
      <c r="AIE189" s="40"/>
      <c r="AIF189" s="40"/>
      <c r="AIG189" s="40"/>
      <c r="AIH189" s="40"/>
      <c r="AII189" s="40"/>
      <c r="AIJ189" s="40"/>
      <c r="AIK189" s="40"/>
      <c r="AIL189" s="40"/>
      <c r="AIM189" s="40"/>
      <c r="AIN189" s="40"/>
      <c r="AIO189" s="40"/>
      <c r="AIP189" s="40"/>
      <c r="AIQ189" s="40"/>
      <c r="AIR189" s="40"/>
      <c r="AIS189" s="40"/>
      <c r="AIT189" s="40"/>
      <c r="AIU189" s="40"/>
      <c r="AIV189" s="40"/>
      <c r="AIW189" s="40"/>
      <c r="AIX189" s="40"/>
      <c r="AIY189" s="40"/>
      <c r="AIZ189" s="40"/>
      <c r="AJA189" s="40"/>
      <c r="AJB189" s="40"/>
      <c r="AJC189" s="40"/>
      <c r="AJD189" s="40"/>
      <c r="AJE189" s="40"/>
      <c r="AJF189" s="40"/>
      <c r="AJG189" s="40"/>
      <c r="AJH189" s="40"/>
      <c r="AJI189" s="40"/>
      <c r="AJJ189" s="40"/>
      <c r="AJK189" s="40"/>
      <c r="AJL189" s="40"/>
      <c r="AJM189" s="40"/>
      <c r="AJN189" s="40"/>
      <c r="AJO189" s="40"/>
      <c r="AJP189" s="40"/>
      <c r="AJQ189" s="40"/>
      <c r="AJR189" s="40"/>
      <c r="AJS189" s="40"/>
      <c r="AJT189" s="40"/>
      <c r="AJU189" s="40"/>
      <c r="AJV189" s="40"/>
      <c r="AJW189" s="40"/>
      <c r="AJX189" s="40"/>
      <c r="AJY189" s="40"/>
      <c r="AJZ189" s="40"/>
      <c r="AKA189" s="40"/>
      <c r="AKB189" s="40"/>
      <c r="AKC189" s="40"/>
      <c r="AKD189" s="40"/>
      <c r="AKE189" s="40"/>
      <c r="AKF189" s="40"/>
      <c r="AKG189" s="40"/>
      <c r="AKH189" s="40"/>
      <c r="AKI189" s="40"/>
      <c r="AKJ189" s="40"/>
      <c r="AKK189" s="40"/>
      <c r="AKL189" s="40"/>
      <c r="AKM189" s="40"/>
      <c r="AKN189" s="40"/>
      <c r="AKO189" s="40"/>
      <c r="AKP189" s="40"/>
      <c r="AKQ189" s="40"/>
      <c r="AKR189" s="40"/>
      <c r="AKS189" s="40"/>
      <c r="AKT189" s="40"/>
      <c r="AKU189" s="40"/>
      <c r="AKV189" s="40"/>
      <c r="AKW189" s="40"/>
      <c r="AKX189" s="40"/>
      <c r="AKY189" s="40"/>
      <c r="AKZ189" s="40"/>
      <c r="ALA189" s="40"/>
      <c r="ALB189" s="40"/>
      <c r="ALC189" s="40"/>
      <c r="ALD189" s="40"/>
      <c r="ALE189" s="40"/>
      <c r="ALF189" s="40"/>
      <c r="ALG189" s="40"/>
      <c r="ALH189" s="40"/>
      <c r="ALI189" s="40"/>
      <c r="ALJ189" s="40"/>
      <c r="ALK189" s="40"/>
      <c r="ALL189" s="40"/>
      <c r="ALM189" s="40"/>
      <c r="ALN189" s="40"/>
      <c r="ALO189" s="40"/>
      <c r="ALP189" s="40"/>
      <c r="ALQ189" s="40"/>
      <c r="ALR189" s="40"/>
      <c r="ALS189" s="40"/>
      <c r="ALT189" s="40"/>
      <c r="ALU189" s="40"/>
    </row>
    <row r="190" spans="1:1009" s="41" customFormat="1" ht="18.75" x14ac:dyDescent="0.3">
      <c r="A190" s="10" t="s">
        <v>206</v>
      </c>
      <c r="B190" s="11" t="s">
        <v>119</v>
      </c>
      <c r="C190" s="12">
        <v>3</v>
      </c>
      <c r="D190" s="13">
        <v>1.75</v>
      </c>
      <c r="E190" s="14">
        <v>1.1000000000000001</v>
      </c>
      <c r="F190" s="46" t="s">
        <v>24</v>
      </c>
      <c r="G190" s="15">
        <v>1</v>
      </c>
      <c r="H190" s="16">
        <f t="shared" si="31"/>
        <v>0.75</v>
      </c>
      <c r="I190" s="19">
        <f t="shared" si="23"/>
        <v>-17.152500000000011</v>
      </c>
      <c r="J190" s="39"/>
      <c r="K190" s="50">
        <f t="shared" si="26"/>
        <v>-22.152500000000014</v>
      </c>
      <c r="L190" s="60">
        <f t="shared" si="30"/>
        <v>-28.302500000000013</v>
      </c>
      <c r="M190" s="60"/>
      <c r="N190" s="121">
        <f t="shared" si="24"/>
        <v>1.75</v>
      </c>
      <c r="O190" s="9">
        <f t="shared" si="25"/>
        <v>-1</v>
      </c>
      <c r="P190" s="9">
        <f t="shared" si="27"/>
        <v>0.75</v>
      </c>
      <c r="Q190" s="122">
        <f t="shared" si="28"/>
        <v>0.75</v>
      </c>
      <c r="R190" s="8"/>
      <c r="S190" s="9"/>
      <c r="T190" s="9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40"/>
      <c r="KX190" s="40"/>
      <c r="KY190" s="40"/>
      <c r="KZ190" s="40"/>
      <c r="LA190" s="40"/>
      <c r="LB190" s="40"/>
      <c r="LC190" s="40"/>
      <c r="LD190" s="40"/>
      <c r="LE190" s="40"/>
      <c r="LF190" s="40"/>
      <c r="LG190" s="40"/>
      <c r="LH190" s="40"/>
      <c r="LI190" s="40"/>
      <c r="LJ190" s="40"/>
      <c r="LK190" s="40"/>
      <c r="LL190" s="40"/>
      <c r="LM190" s="40"/>
      <c r="LN190" s="40"/>
      <c r="LO190" s="40"/>
      <c r="LP190" s="40"/>
      <c r="LQ190" s="40"/>
      <c r="LR190" s="40"/>
      <c r="LS190" s="40"/>
      <c r="LT190" s="40"/>
      <c r="LU190" s="40"/>
      <c r="LV190" s="40"/>
      <c r="LW190" s="40"/>
      <c r="LX190" s="40"/>
      <c r="LY190" s="40"/>
      <c r="LZ190" s="40"/>
      <c r="MA190" s="40"/>
      <c r="MB190" s="40"/>
      <c r="MC190" s="40"/>
      <c r="MD190" s="40"/>
      <c r="ME190" s="40"/>
      <c r="MF190" s="40"/>
      <c r="MG190" s="40"/>
      <c r="MH190" s="40"/>
      <c r="MI190" s="40"/>
      <c r="MJ190" s="40"/>
      <c r="MK190" s="40"/>
      <c r="ML190" s="40"/>
      <c r="MM190" s="40"/>
      <c r="MN190" s="40"/>
      <c r="MO190" s="40"/>
      <c r="MP190" s="40"/>
      <c r="MQ190" s="40"/>
      <c r="MR190" s="40"/>
      <c r="MS190" s="40"/>
      <c r="MT190" s="40"/>
      <c r="MU190" s="40"/>
      <c r="MV190" s="40"/>
      <c r="MW190" s="40"/>
      <c r="MX190" s="40"/>
      <c r="MY190" s="40"/>
      <c r="MZ190" s="40"/>
      <c r="NA190" s="40"/>
      <c r="NB190" s="40"/>
      <c r="NC190" s="40"/>
      <c r="ND190" s="40"/>
      <c r="NE190" s="40"/>
      <c r="NF190" s="40"/>
      <c r="NG190" s="40"/>
      <c r="NH190" s="40"/>
      <c r="NI190" s="40"/>
      <c r="NJ190" s="40"/>
      <c r="NK190" s="40"/>
      <c r="NL190" s="40"/>
      <c r="NM190" s="40"/>
      <c r="NN190" s="40"/>
      <c r="NO190" s="40"/>
      <c r="NP190" s="40"/>
      <c r="NQ190" s="40"/>
      <c r="NR190" s="40"/>
      <c r="NS190" s="40"/>
      <c r="NT190" s="40"/>
      <c r="NU190" s="40"/>
      <c r="NV190" s="40"/>
      <c r="NW190" s="40"/>
      <c r="NX190" s="40"/>
      <c r="NY190" s="40"/>
      <c r="NZ190" s="40"/>
      <c r="OA190" s="40"/>
      <c r="OB190" s="40"/>
      <c r="OC190" s="40"/>
      <c r="OD190" s="40"/>
      <c r="OE190" s="40"/>
      <c r="OF190" s="40"/>
      <c r="OG190" s="40"/>
      <c r="OH190" s="40"/>
      <c r="OI190" s="40"/>
      <c r="OJ190" s="40"/>
      <c r="OK190" s="40"/>
      <c r="OL190" s="40"/>
      <c r="OM190" s="40"/>
      <c r="ON190" s="40"/>
      <c r="OO190" s="40"/>
      <c r="OP190" s="40"/>
      <c r="OQ190" s="40"/>
      <c r="OR190" s="40"/>
      <c r="OS190" s="40"/>
      <c r="OT190" s="40"/>
      <c r="OU190" s="40"/>
      <c r="OV190" s="40"/>
      <c r="OW190" s="40"/>
      <c r="OX190" s="40"/>
      <c r="OY190" s="40"/>
      <c r="OZ190" s="40"/>
      <c r="PA190" s="40"/>
      <c r="PB190" s="40"/>
      <c r="PC190" s="40"/>
      <c r="PD190" s="40"/>
      <c r="PE190" s="40"/>
      <c r="PF190" s="40"/>
      <c r="PG190" s="40"/>
      <c r="PH190" s="40"/>
      <c r="PI190" s="40"/>
      <c r="PJ190" s="40"/>
      <c r="PK190" s="40"/>
      <c r="PL190" s="40"/>
      <c r="PM190" s="40"/>
      <c r="PN190" s="40"/>
      <c r="PO190" s="40"/>
      <c r="PP190" s="40"/>
      <c r="PQ190" s="40"/>
      <c r="PR190" s="40"/>
      <c r="PS190" s="40"/>
      <c r="PT190" s="40"/>
      <c r="PU190" s="40"/>
      <c r="PV190" s="40"/>
      <c r="PW190" s="40"/>
      <c r="PX190" s="40"/>
      <c r="PY190" s="40"/>
      <c r="PZ190" s="40"/>
      <c r="QA190" s="40"/>
      <c r="QB190" s="40"/>
      <c r="QC190" s="40"/>
      <c r="QD190" s="40"/>
      <c r="QE190" s="40"/>
      <c r="QF190" s="40"/>
      <c r="QG190" s="40"/>
      <c r="QH190" s="40"/>
      <c r="QI190" s="40"/>
      <c r="QJ190" s="40"/>
      <c r="QK190" s="40"/>
      <c r="QL190" s="40"/>
      <c r="QM190" s="40"/>
      <c r="QN190" s="40"/>
      <c r="QO190" s="40"/>
      <c r="QP190" s="40"/>
      <c r="QQ190" s="40"/>
      <c r="QR190" s="40"/>
      <c r="QS190" s="40"/>
      <c r="QT190" s="40"/>
      <c r="QU190" s="40"/>
      <c r="QV190" s="40"/>
      <c r="QW190" s="40"/>
      <c r="QX190" s="40"/>
      <c r="QY190" s="40"/>
      <c r="QZ190" s="40"/>
      <c r="RA190" s="40"/>
      <c r="RB190" s="40"/>
      <c r="RC190" s="40"/>
      <c r="RD190" s="40"/>
      <c r="RE190" s="40"/>
      <c r="RF190" s="40"/>
      <c r="RG190" s="40"/>
      <c r="RH190" s="40"/>
      <c r="RI190" s="40"/>
      <c r="RJ190" s="40"/>
      <c r="RK190" s="40"/>
      <c r="RL190" s="40"/>
      <c r="RM190" s="40"/>
      <c r="RN190" s="40"/>
      <c r="RO190" s="40"/>
      <c r="RP190" s="40"/>
      <c r="RQ190" s="40"/>
      <c r="RR190" s="40"/>
      <c r="RS190" s="40"/>
      <c r="RT190" s="40"/>
      <c r="RU190" s="40"/>
      <c r="RV190" s="40"/>
      <c r="RW190" s="40"/>
      <c r="RX190" s="40"/>
      <c r="RY190" s="40"/>
      <c r="RZ190" s="40"/>
      <c r="SA190" s="40"/>
      <c r="SB190" s="40"/>
      <c r="SC190" s="40"/>
      <c r="SD190" s="40"/>
      <c r="SE190" s="40"/>
      <c r="SF190" s="40"/>
      <c r="SG190" s="40"/>
      <c r="SH190" s="40"/>
      <c r="SI190" s="40"/>
      <c r="SJ190" s="40"/>
      <c r="SK190" s="40"/>
      <c r="SL190" s="40"/>
      <c r="SM190" s="40"/>
      <c r="SN190" s="40"/>
      <c r="SO190" s="40"/>
      <c r="SP190" s="40"/>
      <c r="SQ190" s="40"/>
      <c r="SR190" s="40"/>
      <c r="SS190" s="40"/>
      <c r="ST190" s="40"/>
      <c r="SU190" s="40"/>
      <c r="SV190" s="40"/>
      <c r="SW190" s="40"/>
      <c r="SX190" s="40"/>
      <c r="SY190" s="40"/>
      <c r="SZ190" s="40"/>
      <c r="TA190" s="40"/>
      <c r="TB190" s="40"/>
      <c r="TC190" s="40"/>
      <c r="TD190" s="40"/>
      <c r="TE190" s="40"/>
      <c r="TF190" s="40"/>
      <c r="TG190" s="40"/>
      <c r="TH190" s="40"/>
      <c r="TI190" s="40"/>
      <c r="TJ190" s="40"/>
      <c r="TK190" s="40"/>
      <c r="TL190" s="40"/>
      <c r="TM190" s="40"/>
      <c r="TN190" s="40"/>
      <c r="TO190" s="40"/>
      <c r="TP190" s="40"/>
      <c r="TQ190" s="40"/>
      <c r="TR190" s="40"/>
      <c r="TS190" s="40"/>
      <c r="TT190" s="40"/>
      <c r="TU190" s="40"/>
      <c r="TV190" s="40"/>
      <c r="TW190" s="40"/>
      <c r="TX190" s="40"/>
      <c r="TY190" s="40"/>
      <c r="TZ190" s="40"/>
      <c r="UA190" s="40"/>
      <c r="UB190" s="40"/>
      <c r="UC190" s="40"/>
      <c r="UD190" s="40"/>
      <c r="UE190" s="40"/>
      <c r="UF190" s="40"/>
      <c r="UG190" s="40"/>
      <c r="UH190" s="40"/>
      <c r="UI190" s="40"/>
      <c r="UJ190" s="40"/>
      <c r="UK190" s="40"/>
      <c r="UL190" s="40"/>
      <c r="UM190" s="40"/>
      <c r="UN190" s="40"/>
      <c r="UO190" s="40"/>
      <c r="UP190" s="40"/>
      <c r="UQ190" s="40"/>
      <c r="UR190" s="40"/>
      <c r="US190" s="40"/>
      <c r="UT190" s="40"/>
      <c r="UU190" s="40"/>
      <c r="UV190" s="40"/>
      <c r="UW190" s="40"/>
      <c r="UX190" s="40"/>
      <c r="UY190" s="40"/>
      <c r="UZ190" s="40"/>
      <c r="VA190" s="40"/>
      <c r="VB190" s="40"/>
      <c r="VC190" s="40"/>
      <c r="VD190" s="40"/>
      <c r="VE190" s="40"/>
      <c r="VF190" s="40"/>
      <c r="VG190" s="40"/>
      <c r="VH190" s="40"/>
      <c r="VI190" s="40"/>
      <c r="VJ190" s="40"/>
      <c r="VK190" s="40"/>
      <c r="VL190" s="40"/>
      <c r="VM190" s="40"/>
      <c r="VN190" s="40"/>
      <c r="VO190" s="40"/>
      <c r="VP190" s="40"/>
      <c r="VQ190" s="40"/>
      <c r="VR190" s="40"/>
      <c r="VS190" s="40"/>
      <c r="VT190" s="40"/>
      <c r="VU190" s="40"/>
      <c r="VV190" s="40"/>
      <c r="VW190" s="40"/>
      <c r="VX190" s="40"/>
      <c r="VY190" s="40"/>
      <c r="VZ190" s="40"/>
      <c r="WA190" s="40"/>
      <c r="WB190" s="40"/>
      <c r="WC190" s="40"/>
      <c r="WD190" s="40"/>
      <c r="WE190" s="40"/>
      <c r="WF190" s="40"/>
      <c r="WG190" s="40"/>
      <c r="WH190" s="40"/>
      <c r="WI190" s="40"/>
      <c r="WJ190" s="40"/>
      <c r="WK190" s="40"/>
      <c r="WL190" s="40"/>
      <c r="WM190" s="40"/>
      <c r="WN190" s="40"/>
      <c r="WO190" s="40"/>
      <c r="WP190" s="40"/>
      <c r="WQ190" s="40"/>
      <c r="WR190" s="40"/>
      <c r="WS190" s="40"/>
      <c r="WT190" s="40"/>
      <c r="WU190" s="40"/>
      <c r="WV190" s="40"/>
      <c r="WW190" s="40"/>
      <c r="WX190" s="40"/>
      <c r="WY190" s="40"/>
      <c r="WZ190" s="40"/>
      <c r="XA190" s="40"/>
      <c r="XB190" s="40"/>
      <c r="XC190" s="40"/>
      <c r="XD190" s="40"/>
      <c r="XE190" s="40"/>
      <c r="XF190" s="40"/>
      <c r="XG190" s="40"/>
      <c r="XH190" s="40"/>
      <c r="XI190" s="40"/>
      <c r="XJ190" s="40"/>
      <c r="XK190" s="40"/>
      <c r="XL190" s="40"/>
      <c r="XM190" s="40"/>
      <c r="XN190" s="40"/>
      <c r="XO190" s="40"/>
      <c r="XP190" s="40"/>
      <c r="XQ190" s="40"/>
      <c r="XR190" s="40"/>
      <c r="XS190" s="40"/>
      <c r="XT190" s="40"/>
      <c r="XU190" s="40"/>
      <c r="XV190" s="40"/>
      <c r="XW190" s="40"/>
      <c r="XX190" s="40"/>
      <c r="XY190" s="40"/>
      <c r="XZ190" s="40"/>
      <c r="YA190" s="40"/>
      <c r="YB190" s="40"/>
      <c r="YC190" s="40"/>
      <c r="YD190" s="40"/>
      <c r="YE190" s="40"/>
      <c r="YF190" s="40"/>
      <c r="YG190" s="40"/>
      <c r="YH190" s="40"/>
      <c r="YI190" s="40"/>
      <c r="YJ190" s="40"/>
      <c r="YK190" s="40"/>
      <c r="YL190" s="40"/>
      <c r="YM190" s="40"/>
      <c r="YN190" s="40"/>
      <c r="YO190" s="40"/>
      <c r="YP190" s="40"/>
      <c r="YQ190" s="40"/>
      <c r="YR190" s="40"/>
      <c r="YS190" s="40"/>
      <c r="YT190" s="40"/>
      <c r="YU190" s="40"/>
      <c r="YV190" s="40"/>
      <c r="YW190" s="40"/>
      <c r="YX190" s="40"/>
      <c r="YY190" s="40"/>
      <c r="YZ190" s="40"/>
      <c r="ZA190" s="40"/>
      <c r="ZB190" s="40"/>
      <c r="ZC190" s="40"/>
      <c r="ZD190" s="40"/>
      <c r="ZE190" s="40"/>
      <c r="ZF190" s="40"/>
      <c r="ZG190" s="40"/>
      <c r="ZH190" s="40"/>
      <c r="ZI190" s="40"/>
      <c r="ZJ190" s="40"/>
      <c r="ZK190" s="40"/>
      <c r="ZL190" s="40"/>
      <c r="ZM190" s="40"/>
      <c r="ZN190" s="40"/>
      <c r="ZO190" s="40"/>
      <c r="ZP190" s="40"/>
      <c r="ZQ190" s="40"/>
      <c r="ZR190" s="40"/>
      <c r="ZS190" s="40"/>
      <c r="ZT190" s="40"/>
      <c r="ZU190" s="40"/>
      <c r="ZV190" s="40"/>
      <c r="ZW190" s="40"/>
      <c r="ZX190" s="40"/>
      <c r="ZY190" s="40"/>
      <c r="ZZ190" s="40"/>
      <c r="AAA190" s="40"/>
      <c r="AAB190" s="40"/>
      <c r="AAC190" s="40"/>
      <c r="AAD190" s="40"/>
      <c r="AAE190" s="40"/>
      <c r="AAF190" s="40"/>
      <c r="AAG190" s="40"/>
      <c r="AAH190" s="40"/>
      <c r="AAI190" s="40"/>
      <c r="AAJ190" s="40"/>
      <c r="AAK190" s="40"/>
      <c r="AAL190" s="40"/>
      <c r="AAM190" s="40"/>
      <c r="AAN190" s="40"/>
      <c r="AAO190" s="40"/>
      <c r="AAP190" s="40"/>
      <c r="AAQ190" s="40"/>
      <c r="AAR190" s="40"/>
      <c r="AAS190" s="40"/>
      <c r="AAT190" s="40"/>
      <c r="AAU190" s="40"/>
      <c r="AAV190" s="40"/>
      <c r="AAW190" s="40"/>
      <c r="AAX190" s="40"/>
      <c r="AAY190" s="40"/>
      <c r="AAZ190" s="40"/>
      <c r="ABA190" s="40"/>
      <c r="ABB190" s="40"/>
      <c r="ABC190" s="40"/>
      <c r="ABD190" s="40"/>
      <c r="ABE190" s="40"/>
      <c r="ABF190" s="40"/>
      <c r="ABG190" s="40"/>
      <c r="ABH190" s="40"/>
      <c r="ABI190" s="40"/>
      <c r="ABJ190" s="40"/>
      <c r="ABK190" s="40"/>
      <c r="ABL190" s="40"/>
      <c r="ABM190" s="40"/>
      <c r="ABN190" s="40"/>
      <c r="ABO190" s="40"/>
      <c r="ABP190" s="40"/>
      <c r="ABQ190" s="40"/>
      <c r="ABR190" s="40"/>
      <c r="ABS190" s="40"/>
      <c r="ABT190" s="40"/>
      <c r="ABU190" s="40"/>
      <c r="ABV190" s="40"/>
      <c r="ABW190" s="40"/>
      <c r="ABX190" s="40"/>
      <c r="ABY190" s="40"/>
      <c r="ABZ190" s="40"/>
      <c r="ACA190" s="40"/>
      <c r="ACB190" s="40"/>
      <c r="ACC190" s="40"/>
      <c r="ACD190" s="40"/>
      <c r="ACE190" s="40"/>
      <c r="ACF190" s="40"/>
      <c r="ACG190" s="40"/>
      <c r="ACH190" s="40"/>
      <c r="ACI190" s="40"/>
      <c r="ACJ190" s="40"/>
      <c r="ACK190" s="40"/>
      <c r="ACL190" s="40"/>
      <c r="ACM190" s="40"/>
      <c r="ACN190" s="40"/>
      <c r="ACO190" s="40"/>
      <c r="ACP190" s="40"/>
      <c r="ACQ190" s="40"/>
      <c r="ACR190" s="40"/>
      <c r="ACS190" s="40"/>
      <c r="ACT190" s="40"/>
      <c r="ACU190" s="40"/>
      <c r="ACV190" s="40"/>
      <c r="ACW190" s="40"/>
      <c r="ACX190" s="40"/>
      <c r="ACY190" s="40"/>
      <c r="ACZ190" s="40"/>
      <c r="ADA190" s="40"/>
      <c r="ADB190" s="40"/>
      <c r="ADC190" s="40"/>
      <c r="ADD190" s="40"/>
      <c r="ADE190" s="40"/>
      <c r="ADF190" s="40"/>
      <c r="ADG190" s="40"/>
      <c r="ADH190" s="40"/>
      <c r="ADI190" s="40"/>
      <c r="ADJ190" s="40"/>
      <c r="ADK190" s="40"/>
      <c r="ADL190" s="40"/>
      <c r="ADM190" s="40"/>
      <c r="ADN190" s="40"/>
      <c r="ADO190" s="40"/>
      <c r="ADP190" s="40"/>
      <c r="ADQ190" s="40"/>
      <c r="ADR190" s="40"/>
      <c r="ADS190" s="40"/>
      <c r="ADT190" s="40"/>
      <c r="ADU190" s="40"/>
      <c r="ADV190" s="40"/>
      <c r="ADW190" s="40"/>
      <c r="ADX190" s="40"/>
      <c r="ADY190" s="40"/>
      <c r="ADZ190" s="40"/>
      <c r="AEA190" s="40"/>
      <c r="AEB190" s="40"/>
      <c r="AEC190" s="40"/>
      <c r="AED190" s="40"/>
      <c r="AEE190" s="40"/>
      <c r="AEF190" s="40"/>
      <c r="AEG190" s="40"/>
      <c r="AEH190" s="40"/>
      <c r="AEI190" s="40"/>
      <c r="AEJ190" s="40"/>
      <c r="AEK190" s="40"/>
      <c r="AEL190" s="40"/>
      <c r="AEM190" s="40"/>
      <c r="AEN190" s="40"/>
      <c r="AEO190" s="40"/>
      <c r="AEP190" s="40"/>
      <c r="AEQ190" s="40"/>
      <c r="AER190" s="40"/>
      <c r="AES190" s="40"/>
      <c r="AET190" s="40"/>
      <c r="AEU190" s="40"/>
      <c r="AEV190" s="40"/>
      <c r="AEW190" s="40"/>
      <c r="AEX190" s="40"/>
      <c r="AEY190" s="40"/>
      <c r="AEZ190" s="40"/>
      <c r="AFA190" s="40"/>
      <c r="AFB190" s="40"/>
      <c r="AFC190" s="40"/>
      <c r="AFD190" s="40"/>
      <c r="AFE190" s="40"/>
      <c r="AFF190" s="40"/>
      <c r="AFG190" s="40"/>
      <c r="AFH190" s="40"/>
      <c r="AFI190" s="40"/>
      <c r="AFJ190" s="40"/>
      <c r="AFK190" s="40"/>
      <c r="AFL190" s="40"/>
      <c r="AFM190" s="40"/>
      <c r="AFN190" s="40"/>
      <c r="AFO190" s="40"/>
      <c r="AFP190" s="40"/>
      <c r="AFQ190" s="40"/>
      <c r="AFR190" s="40"/>
      <c r="AFS190" s="40"/>
      <c r="AFT190" s="40"/>
      <c r="AFU190" s="40"/>
      <c r="AFV190" s="40"/>
      <c r="AFW190" s="40"/>
      <c r="AFX190" s="40"/>
      <c r="AFY190" s="40"/>
      <c r="AFZ190" s="40"/>
      <c r="AGA190" s="40"/>
      <c r="AGB190" s="40"/>
      <c r="AGC190" s="40"/>
      <c r="AGD190" s="40"/>
      <c r="AGE190" s="40"/>
      <c r="AGF190" s="40"/>
      <c r="AGG190" s="40"/>
      <c r="AGH190" s="40"/>
      <c r="AGI190" s="40"/>
      <c r="AGJ190" s="40"/>
      <c r="AGK190" s="40"/>
      <c r="AGL190" s="40"/>
      <c r="AGM190" s="40"/>
      <c r="AGN190" s="40"/>
      <c r="AGO190" s="40"/>
      <c r="AGP190" s="40"/>
      <c r="AGQ190" s="40"/>
      <c r="AGR190" s="40"/>
      <c r="AGS190" s="40"/>
      <c r="AGT190" s="40"/>
      <c r="AGU190" s="40"/>
      <c r="AGV190" s="40"/>
      <c r="AGW190" s="40"/>
      <c r="AGX190" s="40"/>
      <c r="AGY190" s="40"/>
      <c r="AGZ190" s="40"/>
      <c r="AHA190" s="40"/>
      <c r="AHB190" s="40"/>
      <c r="AHC190" s="40"/>
      <c r="AHD190" s="40"/>
      <c r="AHE190" s="40"/>
      <c r="AHF190" s="40"/>
      <c r="AHG190" s="40"/>
      <c r="AHH190" s="40"/>
      <c r="AHI190" s="40"/>
      <c r="AHJ190" s="40"/>
      <c r="AHK190" s="40"/>
      <c r="AHL190" s="40"/>
      <c r="AHM190" s="40"/>
      <c r="AHN190" s="40"/>
      <c r="AHO190" s="40"/>
      <c r="AHP190" s="40"/>
      <c r="AHQ190" s="40"/>
      <c r="AHR190" s="40"/>
      <c r="AHS190" s="40"/>
      <c r="AHT190" s="40"/>
      <c r="AHU190" s="40"/>
      <c r="AHV190" s="40"/>
      <c r="AHW190" s="40"/>
      <c r="AHX190" s="40"/>
      <c r="AHY190" s="40"/>
      <c r="AHZ190" s="40"/>
      <c r="AIA190" s="40"/>
      <c r="AIB190" s="40"/>
      <c r="AIC190" s="40"/>
      <c r="AID190" s="40"/>
      <c r="AIE190" s="40"/>
      <c r="AIF190" s="40"/>
      <c r="AIG190" s="40"/>
      <c r="AIH190" s="40"/>
      <c r="AII190" s="40"/>
      <c r="AIJ190" s="40"/>
      <c r="AIK190" s="40"/>
      <c r="AIL190" s="40"/>
      <c r="AIM190" s="40"/>
      <c r="AIN190" s="40"/>
      <c r="AIO190" s="40"/>
      <c r="AIP190" s="40"/>
      <c r="AIQ190" s="40"/>
      <c r="AIR190" s="40"/>
      <c r="AIS190" s="40"/>
      <c r="AIT190" s="40"/>
      <c r="AIU190" s="40"/>
      <c r="AIV190" s="40"/>
      <c r="AIW190" s="40"/>
      <c r="AIX190" s="40"/>
      <c r="AIY190" s="40"/>
      <c r="AIZ190" s="40"/>
      <c r="AJA190" s="40"/>
      <c r="AJB190" s="40"/>
      <c r="AJC190" s="40"/>
      <c r="AJD190" s="40"/>
      <c r="AJE190" s="40"/>
      <c r="AJF190" s="40"/>
      <c r="AJG190" s="40"/>
      <c r="AJH190" s="40"/>
      <c r="AJI190" s="40"/>
      <c r="AJJ190" s="40"/>
      <c r="AJK190" s="40"/>
      <c r="AJL190" s="40"/>
      <c r="AJM190" s="40"/>
      <c r="AJN190" s="40"/>
      <c r="AJO190" s="40"/>
      <c r="AJP190" s="40"/>
      <c r="AJQ190" s="40"/>
      <c r="AJR190" s="40"/>
      <c r="AJS190" s="40"/>
      <c r="AJT190" s="40"/>
      <c r="AJU190" s="40"/>
      <c r="AJV190" s="40"/>
      <c r="AJW190" s="40"/>
      <c r="AJX190" s="40"/>
      <c r="AJY190" s="40"/>
      <c r="AJZ190" s="40"/>
      <c r="AKA190" s="40"/>
      <c r="AKB190" s="40"/>
      <c r="AKC190" s="40"/>
      <c r="AKD190" s="40"/>
      <c r="AKE190" s="40"/>
      <c r="AKF190" s="40"/>
      <c r="AKG190" s="40"/>
      <c r="AKH190" s="40"/>
      <c r="AKI190" s="40"/>
      <c r="AKJ190" s="40"/>
      <c r="AKK190" s="40"/>
      <c r="AKL190" s="40"/>
      <c r="AKM190" s="40"/>
      <c r="AKN190" s="40"/>
      <c r="AKO190" s="40"/>
      <c r="AKP190" s="40"/>
      <c r="AKQ190" s="40"/>
      <c r="AKR190" s="40"/>
      <c r="AKS190" s="40"/>
      <c r="AKT190" s="40"/>
      <c r="AKU190" s="40"/>
      <c r="AKV190" s="40"/>
      <c r="AKW190" s="40"/>
      <c r="AKX190" s="40"/>
      <c r="AKY190" s="40"/>
      <c r="AKZ190" s="40"/>
      <c r="ALA190" s="40"/>
      <c r="ALB190" s="40"/>
      <c r="ALC190" s="40"/>
      <c r="ALD190" s="40"/>
      <c r="ALE190" s="40"/>
      <c r="ALF190" s="40"/>
      <c r="ALG190" s="40"/>
      <c r="ALH190" s="40"/>
      <c r="ALI190" s="40"/>
      <c r="ALJ190" s="40"/>
      <c r="ALK190" s="40"/>
      <c r="ALL190" s="40"/>
      <c r="ALM190" s="40"/>
      <c r="ALN190" s="40"/>
      <c r="ALO190" s="40"/>
      <c r="ALP190" s="40"/>
      <c r="ALQ190" s="40"/>
      <c r="ALR190" s="40"/>
      <c r="ALS190" s="40"/>
      <c r="ALT190" s="40"/>
      <c r="ALU190" s="40"/>
    </row>
    <row r="191" spans="1:1009" s="41" customFormat="1" ht="18.75" x14ac:dyDescent="0.3">
      <c r="A191" s="10" t="s">
        <v>207</v>
      </c>
      <c r="B191" s="11" t="s">
        <v>119</v>
      </c>
      <c r="C191" s="12">
        <v>4</v>
      </c>
      <c r="D191" s="13">
        <v>3.6</v>
      </c>
      <c r="E191" s="14">
        <v>1.35</v>
      </c>
      <c r="F191" s="46" t="s">
        <v>26</v>
      </c>
      <c r="G191" s="15">
        <v>0.5</v>
      </c>
      <c r="H191" s="16">
        <f t="shared" si="31"/>
        <v>-0.5</v>
      </c>
      <c r="I191" s="19">
        <f t="shared" si="23"/>
        <v>-17.652500000000011</v>
      </c>
      <c r="J191" s="39"/>
      <c r="K191" s="50">
        <f t="shared" si="26"/>
        <v>-22.152500000000014</v>
      </c>
      <c r="L191" s="60">
        <f t="shared" si="30"/>
        <v>-28.302500000000013</v>
      </c>
      <c r="M191" s="60"/>
      <c r="N191" s="121">
        <f t="shared" si="24"/>
        <v>0</v>
      </c>
      <c r="O191" s="9">
        <f t="shared" si="25"/>
        <v>0</v>
      </c>
      <c r="P191" s="9">
        <f t="shared" si="27"/>
        <v>0</v>
      </c>
      <c r="Q191" s="122" t="str">
        <f t="shared" si="28"/>
        <v/>
      </c>
      <c r="R191" s="8"/>
      <c r="S191" s="9"/>
      <c r="T191" s="9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40"/>
      <c r="KX191" s="40"/>
      <c r="KY191" s="40"/>
      <c r="KZ191" s="40"/>
      <c r="LA191" s="40"/>
      <c r="LB191" s="40"/>
      <c r="LC191" s="40"/>
      <c r="LD191" s="40"/>
      <c r="LE191" s="40"/>
      <c r="LF191" s="40"/>
      <c r="LG191" s="40"/>
      <c r="LH191" s="40"/>
      <c r="LI191" s="40"/>
      <c r="LJ191" s="40"/>
      <c r="LK191" s="40"/>
      <c r="LL191" s="40"/>
      <c r="LM191" s="40"/>
      <c r="LN191" s="40"/>
      <c r="LO191" s="40"/>
      <c r="LP191" s="40"/>
      <c r="LQ191" s="40"/>
      <c r="LR191" s="40"/>
      <c r="LS191" s="40"/>
      <c r="LT191" s="40"/>
      <c r="LU191" s="40"/>
      <c r="LV191" s="40"/>
      <c r="LW191" s="40"/>
      <c r="LX191" s="40"/>
      <c r="LY191" s="40"/>
      <c r="LZ191" s="40"/>
      <c r="MA191" s="40"/>
      <c r="MB191" s="40"/>
      <c r="MC191" s="40"/>
      <c r="MD191" s="40"/>
      <c r="ME191" s="40"/>
      <c r="MF191" s="40"/>
      <c r="MG191" s="40"/>
      <c r="MH191" s="40"/>
      <c r="MI191" s="40"/>
      <c r="MJ191" s="40"/>
      <c r="MK191" s="40"/>
      <c r="ML191" s="40"/>
      <c r="MM191" s="40"/>
      <c r="MN191" s="40"/>
      <c r="MO191" s="40"/>
      <c r="MP191" s="40"/>
      <c r="MQ191" s="40"/>
      <c r="MR191" s="40"/>
      <c r="MS191" s="40"/>
      <c r="MT191" s="40"/>
      <c r="MU191" s="40"/>
      <c r="MV191" s="40"/>
      <c r="MW191" s="40"/>
      <c r="MX191" s="40"/>
      <c r="MY191" s="40"/>
      <c r="MZ191" s="40"/>
      <c r="NA191" s="40"/>
      <c r="NB191" s="40"/>
      <c r="NC191" s="40"/>
      <c r="ND191" s="40"/>
      <c r="NE191" s="40"/>
      <c r="NF191" s="40"/>
      <c r="NG191" s="40"/>
      <c r="NH191" s="40"/>
      <c r="NI191" s="40"/>
      <c r="NJ191" s="40"/>
      <c r="NK191" s="40"/>
      <c r="NL191" s="40"/>
      <c r="NM191" s="40"/>
      <c r="NN191" s="40"/>
      <c r="NO191" s="40"/>
      <c r="NP191" s="40"/>
      <c r="NQ191" s="40"/>
      <c r="NR191" s="40"/>
      <c r="NS191" s="40"/>
      <c r="NT191" s="40"/>
      <c r="NU191" s="40"/>
      <c r="NV191" s="40"/>
      <c r="NW191" s="40"/>
      <c r="NX191" s="40"/>
      <c r="NY191" s="40"/>
      <c r="NZ191" s="40"/>
      <c r="OA191" s="40"/>
      <c r="OB191" s="40"/>
      <c r="OC191" s="40"/>
      <c r="OD191" s="40"/>
      <c r="OE191" s="40"/>
      <c r="OF191" s="40"/>
      <c r="OG191" s="40"/>
      <c r="OH191" s="40"/>
      <c r="OI191" s="40"/>
      <c r="OJ191" s="40"/>
      <c r="OK191" s="40"/>
      <c r="OL191" s="40"/>
      <c r="OM191" s="40"/>
      <c r="ON191" s="40"/>
      <c r="OO191" s="40"/>
      <c r="OP191" s="40"/>
      <c r="OQ191" s="40"/>
      <c r="OR191" s="40"/>
      <c r="OS191" s="40"/>
      <c r="OT191" s="40"/>
      <c r="OU191" s="40"/>
      <c r="OV191" s="40"/>
      <c r="OW191" s="40"/>
      <c r="OX191" s="40"/>
      <c r="OY191" s="40"/>
      <c r="OZ191" s="40"/>
      <c r="PA191" s="40"/>
      <c r="PB191" s="40"/>
      <c r="PC191" s="40"/>
      <c r="PD191" s="40"/>
      <c r="PE191" s="40"/>
      <c r="PF191" s="40"/>
      <c r="PG191" s="40"/>
      <c r="PH191" s="40"/>
      <c r="PI191" s="40"/>
      <c r="PJ191" s="40"/>
      <c r="PK191" s="40"/>
      <c r="PL191" s="40"/>
      <c r="PM191" s="40"/>
      <c r="PN191" s="40"/>
      <c r="PO191" s="40"/>
      <c r="PP191" s="40"/>
      <c r="PQ191" s="40"/>
      <c r="PR191" s="40"/>
      <c r="PS191" s="40"/>
      <c r="PT191" s="40"/>
      <c r="PU191" s="40"/>
      <c r="PV191" s="40"/>
      <c r="PW191" s="40"/>
      <c r="PX191" s="40"/>
      <c r="PY191" s="40"/>
      <c r="PZ191" s="40"/>
      <c r="QA191" s="40"/>
      <c r="QB191" s="40"/>
      <c r="QC191" s="40"/>
      <c r="QD191" s="40"/>
      <c r="QE191" s="40"/>
      <c r="QF191" s="40"/>
      <c r="QG191" s="40"/>
      <c r="QH191" s="40"/>
      <c r="QI191" s="40"/>
      <c r="QJ191" s="40"/>
      <c r="QK191" s="40"/>
      <c r="QL191" s="40"/>
      <c r="QM191" s="40"/>
      <c r="QN191" s="40"/>
      <c r="QO191" s="40"/>
      <c r="QP191" s="40"/>
      <c r="QQ191" s="40"/>
      <c r="QR191" s="40"/>
      <c r="QS191" s="40"/>
      <c r="QT191" s="40"/>
      <c r="QU191" s="40"/>
      <c r="QV191" s="40"/>
      <c r="QW191" s="40"/>
      <c r="QX191" s="40"/>
      <c r="QY191" s="40"/>
      <c r="QZ191" s="40"/>
      <c r="RA191" s="40"/>
      <c r="RB191" s="40"/>
      <c r="RC191" s="40"/>
      <c r="RD191" s="40"/>
      <c r="RE191" s="40"/>
      <c r="RF191" s="40"/>
      <c r="RG191" s="40"/>
      <c r="RH191" s="40"/>
      <c r="RI191" s="40"/>
      <c r="RJ191" s="40"/>
      <c r="RK191" s="40"/>
      <c r="RL191" s="40"/>
      <c r="RM191" s="40"/>
      <c r="RN191" s="40"/>
      <c r="RO191" s="40"/>
      <c r="RP191" s="40"/>
      <c r="RQ191" s="40"/>
      <c r="RR191" s="40"/>
      <c r="RS191" s="40"/>
      <c r="RT191" s="40"/>
      <c r="RU191" s="40"/>
      <c r="RV191" s="40"/>
      <c r="RW191" s="40"/>
      <c r="RX191" s="40"/>
      <c r="RY191" s="40"/>
      <c r="RZ191" s="40"/>
      <c r="SA191" s="40"/>
      <c r="SB191" s="40"/>
      <c r="SC191" s="40"/>
      <c r="SD191" s="40"/>
      <c r="SE191" s="40"/>
      <c r="SF191" s="40"/>
      <c r="SG191" s="40"/>
      <c r="SH191" s="40"/>
      <c r="SI191" s="40"/>
      <c r="SJ191" s="40"/>
      <c r="SK191" s="40"/>
      <c r="SL191" s="40"/>
      <c r="SM191" s="40"/>
      <c r="SN191" s="40"/>
      <c r="SO191" s="40"/>
      <c r="SP191" s="40"/>
      <c r="SQ191" s="40"/>
      <c r="SR191" s="40"/>
      <c r="SS191" s="40"/>
      <c r="ST191" s="40"/>
      <c r="SU191" s="40"/>
      <c r="SV191" s="40"/>
      <c r="SW191" s="40"/>
      <c r="SX191" s="40"/>
      <c r="SY191" s="40"/>
      <c r="SZ191" s="40"/>
      <c r="TA191" s="40"/>
      <c r="TB191" s="40"/>
      <c r="TC191" s="40"/>
      <c r="TD191" s="40"/>
      <c r="TE191" s="40"/>
      <c r="TF191" s="40"/>
      <c r="TG191" s="40"/>
      <c r="TH191" s="40"/>
      <c r="TI191" s="40"/>
      <c r="TJ191" s="40"/>
      <c r="TK191" s="40"/>
      <c r="TL191" s="40"/>
      <c r="TM191" s="40"/>
      <c r="TN191" s="40"/>
      <c r="TO191" s="40"/>
      <c r="TP191" s="40"/>
      <c r="TQ191" s="40"/>
      <c r="TR191" s="40"/>
      <c r="TS191" s="40"/>
      <c r="TT191" s="40"/>
      <c r="TU191" s="40"/>
      <c r="TV191" s="40"/>
      <c r="TW191" s="40"/>
      <c r="TX191" s="40"/>
      <c r="TY191" s="40"/>
      <c r="TZ191" s="40"/>
      <c r="UA191" s="40"/>
      <c r="UB191" s="40"/>
      <c r="UC191" s="40"/>
      <c r="UD191" s="40"/>
      <c r="UE191" s="40"/>
      <c r="UF191" s="40"/>
      <c r="UG191" s="40"/>
      <c r="UH191" s="40"/>
      <c r="UI191" s="40"/>
      <c r="UJ191" s="40"/>
      <c r="UK191" s="40"/>
      <c r="UL191" s="40"/>
      <c r="UM191" s="40"/>
      <c r="UN191" s="40"/>
      <c r="UO191" s="40"/>
      <c r="UP191" s="40"/>
      <c r="UQ191" s="40"/>
      <c r="UR191" s="40"/>
      <c r="US191" s="40"/>
      <c r="UT191" s="40"/>
      <c r="UU191" s="40"/>
      <c r="UV191" s="40"/>
      <c r="UW191" s="40"/>
      <c r="UX191" s="40"/>
      <c r="UY191" s="40"/>
      <c r="UZ191" s="40"/>
      <c r="VA191" s="40"/>
      <c r="VB191" s="40"/>
      <c r="VC191" s="40"/>
      <c r="VD191" s="40"/>
      <c r="VE191" s="40"/>
      <c r="VF191" s="40"/>
      <c r="VG191" s="40"/>
      <c r="VH191" s="40"/>
      <c r="VI191" s="40"/>
      <c r="VJ191" s="40"/>
      <c r="VK191" s="40"/>
      <c r="VL191" s="40"/>
      <c r="VM191" s="40"/>
      <c r="VN191" s="40"/>
      <c r="VO191" s="40"/>
      <c r="VP191" s="40"/>
      <c r="VQ191" s="40"/>
      <c r="VR191" s="40"/>
      <c r="VS191" s="40"/>
      <c r="VT191" s="40"/>
      <c r="VU191" s="40"/>
      <c r="VV191" s="40"/>
      <c r="VW191" s="40"/>
      <c r="VX191" s="40"/>
      <c r="VY191" s="40"/>
      <c r="VZ191" s="40"/>
      <c r="WA191" s="40"/>
      <c r="WB191" s="40"/>
      <c r="WC191" s="40"/>
      <c r="WD191" s="40"/>
      <c r="WE191" s="40"/>
      <c r="WF191" s="40"/>
      <c r="WG191" s="40"/>
      <c r="WH191" s="40"/>
      <c r="WI191" s="40"/>
      <c r="WJ191" s="40"/>
      <c r="WK191" s="40"/>
      <c r="WL191" s="40"/>
      <c r="WM191" s="40"/>
      <c r="WN191" s="40"/>
      <c r="WO191" s="40"/>
      <c r="WP191" s="40"/>
      <c r="WQ191" s="40"/>
      <c r="WR191" s="40"/>
      <c r="WS191" s="40"/>
      <c r="WT191" s="40"/>
      <c r="WU191" s="40"/>
      <c r="WV191" s="40"/>
      <c r="WW191" s="40"/>
      <c r="WX191" s="40"/>
      <c r="WY191" s="40"/>
      <c r="WZ191" s="40"/>
      <c r="XA191" s="40"/>
      <c r="XB191" s="40"/>
      <c r="XC191" s="40"/>
      <c r="XD191" s="40"/>
      <c r="XE191" s="40"/>
      <c r="XF191" s="40"/>
      <c r="XG191" s="40"/>
      <c r="XH191" s="40"/>
      <c r="XI191" s="40"/>
      <c r="XJ191" s="40"/>
      <c r="XK191" s="40"/>
      <c r="XL191" s="40"/>
      <c r="XM191" s="40"/>
      <c r="XN191" s="40"/>
      <c r="XO191" s="40"/>
      <c r="XP191" s="40"/>
      <c r="XQ191" s="40"/>
      <c r="XR191" s="40"/>
      <c r="XS191" s="40"/>
      <c r="XT191" s="40"/>
      <c r="XU191" s="40"/>
      <c r="XV191" s="40"/>
      <c r="XW191" s="40"/>
      <c r="XX191" s="40"/>
      <c r="XY191" s="40"/>
      <c r="XZ191" s="40"/>
      <c r="YA191" s="40"/>
      <c r="YB191" s="40"/>
      <c r="YC191" s="40"/>
      <c r="YD191" s="40"/>
      <c r="YE191" s="40"/>
      <c r="YF191" s="40"/>
      <c r="YG191" s="40"/>
      <c r="YH191" s="40"/>
      <c r="YI191" s="40"/>
      <c r="YJ191" s="40"/>
      <c r="YK191" s="40"/>
      <c r="YL191" s="40"/>
      <c r="YM191" s="40"/>
      <c r="YN191" s="40"/>
      <c r="YO191" s="40"/>
      <c r="YP191" s="40"/>
      <c r="YQ191" s="40"/>
      <c r="YR191" s="40"/>
      <c r="YS191" s="40"/>
      <c r="YT191" s="40"/>
      <c r="YU191" s="40"/>
      <c r="YV191" s="40"/>
      <c r="YW191" s="40"/>
      <c r="YX191" s="40"/>
      <c r="YY191" s="40"/>
      <c r="YZ191" s="40"/>
      <c r="ZA191" s="40"/>
      <c r="ZB191" s="40"/>
      <c r="ZC191" s="40"/>
      <c r="ZD191" s="40"/>
      <c r="ZE191" s="40"/>
      <c r="ZF191" s="40"/>
      <c r="ZG191" s="40"/>
      <c r="ZH191" s="40"/>
      <c r="ZI191" s="40"/>
      <c r="ZJ191" s="40"/>
      <c r="ZK191" s="40"/>
      <c r="ZL191" s="40"/>
      <c r="ZM191" s="40"/>
      <c r="ZN191" s="40"/>
      <c r="ZO191" s="40"/>
      <c r="ZP191" s="40"/>
      <c r="ZQ191" s="40"/>
      <c r="ZR191" s="40"/>
      <c r="ZS191" s="40"/>
      <c r="ZT191" s="40"/>
      <c r="ZU191" s="40"/>
      <c r="ZV191" s="40"/>
      <c r="ZW191" s="40"/>
      <c r="ZX191" s="40"/>
      <c r="ZY191" s="40"/>
      <c r="ZZ191" s="40"/>
      <c r="AAA191" s="40"/>
      <c r="AAB191" s="40"/>
      <c r="AAC191" s="40"/>
      <c r="AAD191" s="40"/>
      <c r="AAE191" s="40"/>
      <c r="AAF191" s="40"/>
      <c r="AAG191" s="40"/>
      <c r="AAH191" s="40"/>
      <c r="AAI191" s="40"/>
      <c r="AAJ191" s="40"/>
      <c r="AAK191" s="40"/>
      <c r="AAL191" s="40"/>
      <c r="AAM191" s="40"/>
      <c r="AAN191" s="40"/>
      <c r="AAO191" s="40"/>
      <c r="AAP191" s="40"/>
      <c r="AAQ191" s="40"/>
      <c r="AAR191" s="40"/>
      <c r="AAS191" s="40"/>
      <c r="AAT191" s="40"/>
      <c r="AAU191" s="40"/>
      <c r="AAV191" s="40"/>
      <c r="AAW191" s="40"/>
      <c r="AAX191" s="40"/>
      <c r="AAY191" s="40"/>
      <c r="AAZ191" s="40"/>
      <c r="ABA191" s="40"/>
      <c r="ABB191" s="40"/>
      <c r="ABC191" s="40"/>
      <c r="ABD191" s="40"/>
      <c r="ABE191" s="40"/>
      <c r="ABF191" s="40"/>
      <c r="ABG191" s="40"/>
      <c r="ABH191" s="40"/>
      <c r="ABI191" s="40"/>
      <c r="ABJ191" s="40"/>
      <c r="ABK191" s="40"/>
      <c r="ABL191" s="40"/>
      <c r="ABM191" s="40"/>
      <c r="ABN191" s="40"/>
      <c r="ABO191" s="40"/>
      <c r="ABP191" s="40"/>
      <c r="ABQ191" s="40"/>
      <c r="ABR191" s="40"/>
      <c r="ABS191" s="40"/>
      <c r="ABT191" s="40"/>
      <c r="ABU191" s="40"/>
      <c r="ABV191" s="40"/>
      <c r="ABW191" s="40"/>
      <c r="ABX191" s="40"/>
      <c r="ABY191" s="40"/>
      <c r="ABZ191" s="40"/>
      <c r="ACA191" s="40"/>
      <c r="ACB191" s="40"/>
      <c r="ACC191" s="40"/>
      <c r="ACD191" s="40"/>
      <c r="ACE191" s="40"/>
      <c r="ACF191" s="40"/>
      <c r="ACG191" s="40"/>
      <c r="ACH191" s="40"/>
      <c r="ACI191" s="40"/>
      <c r="ACJ191" s="40"/>
      <c r="ACK191" s="40"/>
      <c r="ACL191" s="40"/>
      <c r="ACM191" s="40"/>
      <c r="ACN191" s="40"/>
      <c r="ACO191" s="40"/>
      <c r="ACP191" s="40"/>
      <c r="ACQ191" s="40"/>
      <c r="ACR191" s="40"/>
      <c r="ACS191" s="40"/>
      <c r="ACT191" s="40"/>
      <c r="ACU191" s="40"/>
      <c r="ACV191" s="40"/>
      <c r="ACW191" s="40"/>
      <c r="ACX191" s="40"/>
      <c r="ACY191" s="40"/>
      <c r="ACZ191" s="40"/>
      <c r="ADA191" s="40"/>
      <c r="ADB191" s="40"/>
      <c r="ADC191" s="40"/>
      <c r="ADD191" s="40"/>
      <c r="ADE191" s="40"/>
      <c r="ADF191" s="40"/>
      <c r="ADG191" s="40"/>
      <c r="ADH191" s="40"/>
      <c r="ADI191" s="40"/>
      <c r="ADJ191" s="40"/>
      <c r="ADK191" s="40"/>
      <c r="ADL191" s="40"/>
      <c r="ADM191" s="40"/>
      <c r="ADN191" s="40"/>
      <c r="ADO191" s="40"/>
      <c r="ADP191" s="40"/>
      <c r="ADQ191" s="40"/>
      <c r="ADR191" s="40"/>
      <c r="ADS191" s="40"/>
      <c r="ADT191" s="40"/>
      <c r="ADU191" s="40"/>
      <c r="ADV191" s="40"/>
      <c r="ADW191" s="40"/>
      <c r="ADX191" s="40"/>
      <c r="ADY191" s="40"/>
      <c r="ADZ191" s="40"/>
      <c r="AEA191" s="40"/>
      <c r="AEB191" s="40"/>
      <c r="AEC191" s="40"/>
      <c r="AED191" s="40"/>
      <c r="AEE191" s="40"/>
      <c r="AEF191" s="40"/>
      <c r="AEG191" s="40"/>
      <c r="AEH191" s="40"/>
      <c r="AEI191" s="40"/>
      <c r="AEJ191" s="40"/>
      <c r="AEK191" s="40"/>
      <c r="AEL191" s="40"/>
      <c r="AEM191" s="40"/>
      <c r="AEN191" s="40"/>
      <c r="AEO191" s="40"/>
      <c r="AEP191" s="40"/>
      <c r="AEQ191" s="40"/>
      <c r="AER191" s="40"/>
      <c r="AES191" s="40"/>
      <c r="AET191" s="40"/>
      <c r="AEU191" s="40"/>
      <c r="AEV191" s="40"/>
      <c r="AEW191" s="40"/>
      <c r="AEX191" s="40"/>
      <c r="AEY191" s="40"/>
      <c r="AEZ191" s="40"/>
      <c r="AFA191" s="40"/>
      <c r="AFB191" s="40"/>
      <c r="AFC191" s="40"/>
      <c r="AFD191" s="40"/>
      <c r="AFE191" s="40"/>
      <c r="AFF191" s="40"/>
      <c r="AFG191" s="40"/>
      <c r="AFH191" s="40"/>
      <c r="AFI191" s="40"/>
      <c r="AFJ191" s="40"/>
      <c r="AFK191" s="40"/>
      <c r="AFL191" s="40"/>
      <c r="AFM191" s="40"/>
      <c r="AFN191" s="40"/>
      <c r="AFO191" s="40"/>
      <c r="AFP191" s="40"/>
      <c r="AFQ191" s="40"/>
      <c r="AFR191" s="40"/>
      <c r="AFS191" s="40"/>
      <c r="AFT191" s="40"/>
      <c r="AFU191" s="40"/>
      <c r="AFV191" s="40"/>
      <c r="AFW191" s="40"/>
      <c r="AFX191" s="40"/>
      <c r="AFY191" s="40"/>
      <c r="AFZ191" s="40"/>
      <c r="AGA191" s="40"/>
      <c r="AGB191" s="40"/>
      <c r="AGC191" s="40"/>
      <c r="AGD191" s="40"/>
      <c r="AGE191" s="40"/>
      <c r="AGF191" s="40"/>
      <c r="AGG191" s="40"/>
      <c r="AGH191" s="40"/>
      <c r="AGI191" s="40"/>
      <c r="AGJ191" s="40"/>
      <c r="AGK191" s="40"/>
      <c r="AGL191" s="40"/>
      <c r="AGM191" s="40"/>
      <c r="AGN191" s="40"/>
      <c r="AGO191" s="40"/>
      <c r="AGP191" s="40"/>
      <c r="AGQ191" s="40"/>
      <c r="AGR191" s="40"/>
      <c r="AGS191" s="40"/>
      <c r="AGT191" s="40"/>
      <c r="AGU191" s="40"/>
      <c r="AGV191" s="40"/>
      <c r="AGW191" s="40"/>
      <c r="AGX191" s="40"/>
      <c r="AGY191" s="40"/>
      <c r="AGZ191" s="40"/>
      <c r="AHA191" s="40"/>
      <c r="AHB191" s="40"/>
      <c r="AHC191" s="40"/>
      <c r="AHD191" s="40"/>
      <c r="AHE191" s="40"/>
      <c r="AHF191" s="40"/>
      <c r="AHG191" s="40"/>
      <c r="AHH191" s="40"/>
      <c r="AHI191" s="40"/>
      <c r="AHJ191" s="40"/>
      <c r="AHK191" s="40"/>
      <c r="AHL191" s="40"/>
      <c r="AHM191" s="40"/>
      <c r="AHN191" s="40"/>
      <c r="AHO191" s="40"/>
      <c r="AHP191" s="40"/>
      <c r="AHQ191" s="40"/>
      <c r="AHR191" s="40"/>
      <c r="AHS191" s="40"/>
      <c r="AHT191" s="40"/>
      <c r="AHU191" s="40"/>
      <c r="AHV191" s="40"/>
      <c r="AHW191" s="40"/>
      <c r="AHX191" s="40"/>
      <c r="AHY191" s="40"/>
      <c r="AHZ191" s="40"/>
      <c r="AIA191" s="40"/>
      <c r="AIB191" s="40"/>
      <c r="AIC191" s="40"/>
      <c r="AID191" s="40"/>
      <c r="AIE191" s="40"/>
      <c r="AIF191" s="40"/>
      <c r="AIG191" s="40"/>
      <c r="AIH191" s="40"/>
      <c r="AII191" s="40"/>
      <c r="AIJ191" s="40"/>
      <c r="AIK191" s="40"/>
      <c r="AIL191" s="40"/>
      <c r="AIM191" s="40"/>
      <c r="AIN191" s="40"/>
      <c r="AIO191" s="40"/>
      <c r="AIP191" s="40"/>
      <c r="AIQ191" s="40"/>
      <c r="AIR191" s="40"/>
      <c r="AIS191" s="40"/>
      <c r="AIT191" s="40"/>
      <c r="AIU191" s="40"/>
      <c r="AIV191" s="40"/>
      <c r="AIW191" s="40"/>
      <c r="AIX191" s="40"/>
      <c r="AIY191" s="40"/>
      <c r="AIZ191" s="40"/>
      <c r="AJA191" s="40"/>
      <c r="AJB191" s="40"/>
      <c r="AJC191" s="40"/>
      <c r="AJD191" s="40"/>
      <c r="AJE191" s="40"/>
      <c r="AJF191" s="40"/>
      <c r="AJG191" s="40"/>
      <c r="AJH191" s="40"/>
      <c r="AJI191" s="40"/>
      <c r="AJJ191" s="40"/>
      <c r="AJK191" s="40"/>
      <c r="AJL191" s="40"/>
      <c r="AJM191" s="40"/>
      <c r="AJN191" s="40"/>
      <c r="AJO191" s="40"/>
      <c r="AJP191" s="40"/>
      <c r="AJQ191" s="40"/>
      <c r="AJR191" s="40"/>
      <c r="AJS191" s="40"/>
      <c r="AJT191" s="40"/>
      <c r="AJU191" s="40"/>
      <c r="AJV191" s="40"/>
      <c r="AJW191" s="40"/>
      <c r="AJX191" s="40"/>
      <c r="AJY191" s="40"/>
      <c r="AJZ191" s="40"/>
      <c r="AKA191" s="40"/>
      <c r="AKB191" s="40"/>
      <c r="AKC191" s="40"/>
      <c r="AKD191" s="40"/>
      <c r="AKE191" s="40"/>
      <c r="AKF191" s="40"/>
      <c r="AKG191" s="40"/>
      <c r="AKH191" s="40"/>
      <c r="AKI191" s="40"/>
      <c r="AKJ191" s="40"/>
      <c r="AKK191" s="40"/>
      <c r="AKL191" s="40"/>
      <c r="AKM191" s="40"/>
      <c r="AKN191" s="40"/>
      <c r="AKO191" s="40"/>
      <c r="AKP191" s="40"/>
      <c r="AKQ191" s="40"/>
      <c r="AKR191" s="40"/>
      <c r="AKS191" s="40"/>
      <c r="AKT191" s="40"/>
      <c r="AKU191" s="40"/>
      <c r="AKV191" s="40"/>
      <c r="AKW191" s="40"/>
      <c r="AKX191" s="40"/>
      <c r="AKY191" s="40"/>
      <c r="AKZ191" s="40"/>
      <c r="ALA191" s="40"/>
      <c r="ALB191" s="40"/>
      <c r="ALC191" s="40"/>
      <c r="ALD191" s="40"/>
      <c r="ALE191" s="40"/>
      <c r="ALF191" s="40"/>
      <c r="ALG191" s="40"/>
      <c r="ALH191" s="40"/>
      <c r="ALI191" s="40"/>
      <c r="ALJ191" s="40"/>
      <c r="ALK191" s="40"/>
      <c r="ALL191" s="40"/>
      <c r="ALM191" s="40"/>
      <c r="ALN191" s="40"/>
      <c r="ALO191" s="40"/>
      <c r="ALP191" s="40"/>
      <c r="ALQ191" s="40"/>
      <c r="ALR191" s="40"/>
      <c r="ALS191" s="40"/>
      <c r="ALT191" s="40"/>
      <c r="ALU191" s="40"/>
    </row>
    <row r="192" spans="1:1009" s="41" customFormat="1" ht="18.75" x14ac:dyDescent="0.3">
      <c r="A192" s="10" t="s">
        <v>208</v>
      </c>
      <c r="B192" s="11" t="s">
        <v>119</v>
      </c>
      <c r="C192" s="12">
        <v>5</v>
      </c>
      <c r="D192" s="13">
        <v>5.5</v>
      </c>
      <c r="E192" s="14">
        <v>2.2999999999999998</v>
      </c>
      <c r="F192" s="46" t="s">
        <v>16</v>
      </c>
      <c r="G192" s="15">
        <v>1</v>
      </c>
      <c r="H192" s="16">
        <f t="shared" si="31"/>
        <v>-1</v>
      </c>
      <c r="I192" s="19">
        <f t="shared" si="23"/>
        <v>-18.652500000000011</v>
      </c>
      <c r="J192" s="39"/>
      <c r="K192" s="50">
        <f t="shared" si="26"/>
        <v>-22.152500000000014</v>
      </c>
      <c r="L192" s="60">
        <f t="shared" si="30"/>
        <v>-28.302500000000013</v>
      </c>
      <c r="M192" s="60"/>
      <c r="N192" s="121">
        <f t="shared" si="24"/>
        <v>5.5</v>
      </c>
      <c r="O192" s="9">
        <f t="shared" si="25"/>
        <v>-1</v>
      </c>
      <c r="P192" s="9">
        <f t="shared" si="27"/>
        <v>-1</v>
      </c>
      <c r="Q192" s="122">
        <f t="shared" si="28"/>
        <v>-1</v>
      </c>
      <c r="R192" s="8"/>
      <c r="S192" s="9"/>
      <c r="T192" s="9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  <c r="ML192" s="40"/>
      <c r="MM192" s="40"/>
      <c r="MN192" s="40"/>
      <c r="MO192" s="40"/>
      <c r="MP192" s="40"/>
      <c r="MQ192" s="40"/>
      <c r="MR192" s="40"/>
      <c r="MS192" s="40"/>
      <c r="MT192" s="40"/>
      <c r="MU192" s="40"/>
      <c r="MV192" s="40"/>
      <c r="MW192" s="40"/>
      <c r="MX192" s="40"/>
      <c r="MY192" s="40"/>
      <c r="MZ192" s="40"/>
      <c r="NA192" s="40"/>
      <c r="NB192" s="40"/>
      <c r="NC192" s="40"/>
      <c r="ND192" s="40"/>
      <c r="NE192" s="40"/>
      <c r="NF192" s="40"/>
      <c r="NG192" s="40"/>
      <c r="NH192" s="40"/>
      <c r="NI192" s="40"/>
      <c r="NJ192" s="40"/>
      <c r="NK192" s="40"/>
      <c r="NL192" s="40"/>
      <c r="NM192" s="40"/>
      <c r="NN192" s="40"/>
      <c r="NO192" s="40"/>
      <c r="NP192" s="40"/>
      <c r="NQ192" s="40"/>
      <c r="NR192" s="40"/>
      <c r="NS192" s="40"/>
      <c r="NT192" s="40"/>
      <c r="NU192" s="40"/>
      <c r="NV192" s="40"/>
      <c r="NW192" s="40"/>
      <c r="NX192" s="40"/>
      <c r="NY192" s="40"/>
      <c r="NZ192" s="40"/>
      <c r="OA192" s="40"/>
      <c r="OB192" s="40"/>
      <c r="OC192" s="40"/>
      <c r="OD192" s="40"/>
      <c r="OE192" s="40"/>
      <c r="OF192" s="40"/>
      <c r="OG192" s="40"/>
      <c r="OH192" s="40"/>
      <c r="OI192" s="40"/>
      <c r="OJ192" s="40"/>
      <c r="OK192" s="40"/>
      <c r="OL192" s="40"/>
      <c r="OM192" s="40"/>
      <c r="ON192" s="40"/>
      <c r="OO192" s="40"/>
      <c r="OP192" s="40"/>
      <c r="OQ192" s="40"/>
      <c r="OR192" s="40"/>
      <c r="OS192" s="40"/>
      <c r="OT192" s="40"/>
      <c r="OU192" s="40"/>
      <c r="OV192" s="40"/>
      <c r="OW192" s="40"/>
      <c r="OX192" s="40"/>
      <c r="OY192" s="40"/>
      <c r="OZ192" s="40"/>
      <c r="PA192" s="40"/>
      <c r="PB192" s="40"/>
      <c r="PC192" s="40"/>
      <c r="PD192" s="40"/>
      <c r="PE192" s="40"/>
      <c r="PF192" s="40"/>
      <c r="PG192" s="40"/>
      <c r="PH192" s="40"/>
      <c r="PI192" s="40"/>
      <c r="PJ192" s="40"/>
      <c r="PK192" s="40"/>
      <c r="PL192" s="40"/>
      <c r="PM192" s="40"/>
      <c r="PN192" s="40"/>
      <c r="PO192" s="40"/>
      <c r="PP192" s="40"/>
      <c r="PQ192" s="40"/>
      <c r="PR192" s="40"/>
      <c r="PS192" s="40"/>
      <c r="PT192" s="40"/>
      <c r="PU192" s="40"/>
      <c r="PV192" s="40"/>
      <c r="PW192" s="40"/>
      <c r="PX192" s="40"/>
      <c r="PY192" s="40"/>
      <c r="PZ192" s="40"/>
      <c r="QA192" s="40"/>
      <c r="QB192" s="40"/>
      <c r="QC192" s="40"/>
      <c r="QD192" s="40"/>
      <c r="QE192" s="40"/>
      <c r="QF192" s="40"/>
      <c r="QG192" s="40"/>
      <c r="QH192" s="40"/>
      <c r="QI192" s="40"/>
      <c r="QJ192" s="40"/>
      <c r="QK192" s="40"/>
      <c r="QL192" s="40"/>
      <c r="QM192" s="40"/>
      <c r="QN192" s="40"/>
      <c r="QO192" s="40"/>
      <c r="QP192" s="40"/>
      <c r="QQ192" s="40"/>
      <c r="QR192" s="40"/>
      <c r="QS192" s="40"/>
      <c r="QT192" s="40"/>
      <c r="QU192" s="40"/>
      <c r="QV192" s="40"/>
      <c r="QW192" s="40"/>
      <c r="QX192" s="40"/>
      <c r="QY192" s="40"/>
      <c r="QZ192" s="40"/>
      <c r="RA192" s="40"/>
      <c r="RB192" s="40"/>
      <c r="RC192" s="40"/>
      <c r="RD192" s="40"/>
      <c r="RE192" s="40"/>
      <c r="RF192" s="40"/>
      <c r="RG192" s="40"/>
      <c r="RH192" s="40"/>
      <c r="RI192" s="40"/>
      <c r="RJ192" s="40"/>
      <c r="RK192" s="40"/>
      <c r="RL192" s="40"/>
      <c r="RM192" s="40"/>
      <c r="RN192" s="40"/>
      <c r="RO192" s="40"/>
      <c r="RP192" s="40"/>
      <c r="RQ192" s="40"/>
      <c r="RR192" s="40"/>
      <c r="RS192" s="40"/>
      <c r="RT192" s="40"/>
      <c r="RU192" s="40"/>
      <c r="RV192" s="40"/>
      <c r="RW192" s="40"/>
      <c r="RX192" s="40"/>
      <c r="RY192" s="40"/>
      <c r="RZ192" s="40"/>
      <c r="SA192" s="40"/>
      <c r="SB192" s="40"/>
      <c r="SC192" s="40"/>
      <c r="SD192" s="40"/>
      <c r="SE192" s="40"/>
      <c r="SF192" s="40"/>
      <c r="SG192" s="40"/>
      <c r="SH192" s="40"/>
      <c r="SI192" s="40"/>
      <c r="SJ192" s="40"/>
      <c r="SK192" s="40"/>
      <c r="SL192" s="40"/>
      <c r="SM192" s="40"/>
      <c r="SN192" s="40"/>
      <c r="SO192" s="40"/>
      <c r="SP192" s="40"/>
      <c r="SQ192" s="40"/>
      <c r="SR192" s="40"/>
      <c r="SS192" s="40"/>
      <c r="ST192" s="40"/>
      <c r="SU192" s="40"/>
      <c r="SV192" s="40"/>
      <c r="SW192" s="40"/>
      <c r="SX192" s="40"/>
      <c r="SY192" s="40"/>
      <c r="SZ192" s="40"/>
      <c r="TA192" s="40"/>
      <c r="TB192" s="40"/>
      <c r="TC192" s="40"/>
      <c r="TD192" s="40"/>
      <c r="TE192" s="40"/>
      <c r="TF192" s="40"/>
      <c r="TG192" s="40"/>
      <c r="TH192" s="40"/>
      <c r="TI192" s="40"/>
      <c r="TJ192" s="40"/>
      <c r="TK192" s="40"/>
      <c r="TL192" s="40"/>
      <c r="TM192" s="40"/>
      <c r="TN192" s="40"/>
      <c r="TO192" s="40"/>
      <c r="TP192" s="40"/>
      <c r="TQ192" s="40"/>
      <c r="TR192" s="40"/>
      <c r="TS192" s="40"/>
      <c r="TT192" s="40"/>
      <c r="TU192" s="40"/>
      <c r="TV192" s="40"/>
      <c r="TW192" s="40"/>
      <c r="TX192" s="40"/>
      <c r="TY192" s="40"/>
      <c r="TZ192" s="40"/>
      <c r="UA192" s="40"/>
      <c r="UB192" s="40"/>
      <c r="UC192" s="40"/>
      <c r="UD192" s="40"/>
      <c r="UE192" s="40"/>
      <c r="UF192" s="40"/>
      <c r="UG192" s="40"/>
      <c r="UH192" s="40"/>
      <c r="UI192" s="40"/>
      <c r="UJ192" s="40"/>
      <c r="UK192" s="40"/>
      <c r="UL192" s="40"/>
      <c r="UM192" s="40"/>
      <c r="UN192" s="40"/>
      <c r="UO192" s="40"/>
      <c r="UP192" s="40"/>
      <c r="UQ192" s="40"/>
      <c r="UR192" s="40"/>
      <c r="US192" s="40"/>
      <c r="UT192" s="40"/>
      <c r="UU192" s="40"/>
      <c r="UV192" s="40"/>
      <c r="UW192" s="40"/>
      <c r="UX192" s="40"/>
      <c r="UY192" s="40"/>
      <c r="UZ192" s="40"/>
      <c r="VA192" s="40"/>
      <c r="VB192" s="40"/>
      <c r="VC192" s="40"/>
      <c r="VD192" s="40"/>
      <c r="VE192" s="40"/>
      <c r="VF192" s="40"/>
      <c r="VG192" s="40"/>
      <c r="VH192" s="40"/>
      <c r="VI192" s="40"/>
      <c r="VJ192" s="40"/>
      <c r="VK192" s="40"/>
      <c r="VL192" s="40"/>
      <c r="VM192" s="40"/>
      <c r="VN192" s="40"/>
      <c r="VO192" s="40"/>
      <c r="VP192" s="40"/>
      <c r="VQ192" s="40"/>
      <c r="VR192" s="40"/>
      <c r="VS192" s="40"/>
      <c r="VT192" s="40"/>
      <c r="VU192" s="40"/>
      <c r="VV192" s="40"/>
      <c r="VW192" s="40"/>
      <c r="VX192" s="40"/>
      <c r="VY192" s="40"/>
      <c r="VZ192" s="40"/>
      <c r="WA192" s="40"/>
      <c r="WB192" s="40"/>
      <c r="WC192" s="40"/>
      <c r="WD192" s="40"/>
      <c r="WE192" s="40"/>
      <c r="WF192" s="40"/>
      <c r="WG192" s="40"/>
      <c r="WH192" s="40"/>
      <c r="WI192" s="40"/>
      <c r="WJ192" s="40"/>
      <c r="WK192" s="40"/>
      <c r="WL192" s="40"/>
      <c r="WM192" s="40"/>
      <c r="WN192" s="40"/>
      <c r="WO192" s="40"/>
      <c r="WP192" s="40"/>
      <c r="WQ192" s="40"/>
      <c r="WR192" s="40"/>
      <c r="WS192" s="40"/>
      <c r="WT192" s="40"/>
      <c r="WU192" s="40"/>
      <c r="WV192" s="40"/>
      <c r="WW192" s="40"/>
      <c r="WX192" s="40"/>
      <c r="WY192" s="40"/>
      <c r="WZ192" s="40"/>
      <c r="XA192" s="40"/>
      <c r="XB192" s="40"/>
      <c r="XC192" s="40"/>
      <c r="XD192" s="40"/>
      <c r="XE192" s="40"/>
      <c r="XF192" s="40"/>
      <c r="XG192" s="40"/>
      <c r="XH192" s="40"/>
      <c r="XI192" s="40"/>
      <c r="XJ192" s="40"/>
      <c r="XK192" s="40"/>
      <c r="XL192" s="40"/>
      <c r="XM192" s="40"/>
      <c r="XN192" s="40"/>
      <c r="XO192" s="40"/>
      <c r="XP192" s="40"/>
      <c r="XQ192" s="40"/>
      <c r="XR192" s="40"/>
      <c r="XS192" s="40"/>
      <c r="XT192" s="40"/>
      <c r="XU192" s="40"/>
      <c r="XV192" s="40"/>
      <c r="XW192" s="40"/>
      <c r="XX192" s="40"/>
      <c r="XY192" s="40"/>
      <c r="XZ192" s="40"/>
      <c r="YA192" s="40"/>
      <c r="YB192" s="40"/>
      <c r="YC192" s="40"/>
      <c r="YD192" s="40"/>
      <c r="YE192" s="40"/>
      <c r="YF192" s="40"/>
      <c r="YG192" s="40"/>
      <c r="YH192" s="40"/>
      <c r="YI192" s="40"/>
      <c r="YJ192" s="40"/>
      <c r="YK192" s="40"/>
      <c r="YL192" s="40"/>
      <c r="YM192" s="40"/>
      <c r="YN192" s="40"/>
      <c r="YO192" s="40"/>
      <c r="YP192" s="40"/>
      <c r="YQ192" s="40"/>
      <c r="YR192" s="40"/>
      <c r="YS192" s="40"/>
      <c r="YT192" s="40"/>
      <c r="YU192" s="40"/>
      <c r="YV192" s="40"/>
      <c r="YW192" s="40"/>
      <c r="YX192" s="40"/>
      <c r="YY192" s="40"/>
      <c r="YZ192" s="40"/>
      <c r="ZA192" s="40"/>
      <c r="ZB192" s="40"/>
      <c r="ZC192" s="40"/>
      <c r="ZD192" s="40"/>
      <c r="ZE192" s="40"/>
      <c r="ZF192" s="40"/>
      <c r="ZG192" s="40"/>
      <c r="ZH192" s="40"/>
      <c r="ZI192" s="40"/>
      <c r="ZJ192" s="40"/>
      <c r="ZK192" s="40"/>
      <c r="ZL192" s="40"/>
      <c r="ZM192" s="40"/>
      <c r="ZN192" s="40"/>
      <c r="ZO192" s="40"/>
      <c r="ZP192" s="40"/>
      <c r="ZQ192" s="40"/>
      <c r="ZR192" s="40"/>
      <c r="ZS192" s="40"/>
      <c r="ZT192" s="40"/>
      <c r="ZU192" s="40"/>
      <c r="ZV192" s="40"/>
      <c r="ZW192" s="40"/>
      <c r="ZX192" s="40"/>
      <c r="ZY192" s="40"/>
      <c r="ZZ192" s="40"/>
      <c r="AAA192" s="40"/>
      <c r="AAB192" s="40"/>
      <c r="AAC192" s="40"/>
      <c r="AAD192" s="40"/>
      <c r="AAE192" s="40"/>
      <c r="AAF192" s="40"/>
      <c r="AAG192" s="40"/>
      <c r="AAH192" s="40"/>
      <c r="AAI192" s="40"/>
      <c r="AAJ192" s="40"/>
      <c r="AAK192" s="40"/>
      <c r="AAL192" s="40"/>
      <c r="AAM192" s="40"/>
      <c r="AAN192" s="40"/>
      <c r="AAO192" s="40"/>
      <c r="AAP192" s="40"/>
      <c r="AAQ192" s="40"/>
      <c r="AAR192" s="40"/>
      <c r="AAS192" s="40"/>
      <c r="AAT192" s="40"/>
      <c r="AAU192" s="40"/>
      <c r="AAV192" s="40"/>
      <c r="AAW192" s="40"/>
      <c r="AAX192" s="40"/>
      <c r="AAY192" s="40"/>
      <c r="AAZ192" s="40"/>
      <c r="ABA192" s="40"/>
      <c r="ABB192" s="40"/>
      <c r="ABC192" s="40"/>
      <c r="ABD192" s="40"/>
      <c r="ABE192" s="40"/>
      <c r="ABF192" s="40"/>
      <c r="ABG192" s="40"/>
      <c r="ABH192" s="40"/>
      <c r="ABI192" s="40"/>
      <c r="ABJ192" s="40"/>
      <c r="ABK192" s="40"/>
      <c r="ABL192" s="40"/>
      <c r="ABM192" s="40"/>
      <c r="ABN192" s="40"/>
      <c r="ABO192" s="40"/>
      <c r="ABP192" s="40"/>
      <c r="ABQ192" s="40"/>
      <c r="ABR192" s="40"/>
      <c r="ABS192" s="40"/>
      <c r="ABT192" s="40"/>
      <c r="ABU192" s="40"/>
      <c r="ABV192" s="40"/>
      <c r="ABW192" s="40"/>
      <c r="ABX192" s="40"/>
      <c r="ABY192" s="40"/>
      <c r="ABZ192" s="40"/>
      <c r="ACA192" s="40"/>
      <c r="ACB192" s="40"/>
      <c r="ACC192" s="40"/>
      <c r="ACD192" s="40"/>
      <c r="ACE192" s="40"/>
      <c r="ACF192" s="40"/>
      <c r="ACG192" s="40"/>
      <c r="ACH192" s="40"/>
      <c r="ACI192" s="40"/>
      <c r="ACJ192" s="40"/>
      <c r="ACK192" s="40"/>
      <c r="ACL192" s="40"/>
      <c r="ACM192" s="40"/>
      <c r="ACN192" s="40"/>
      <c r="ACO192" s="40"/>
      <c r="ACP192" s="40"/>
      <c r="ACQ192" s="40"/>
      <c r="ACR192" s="40"/>
      <c r="ACS192" s="40"/>
      <c r="ACT192" s="40"/>
      <c r="ACU192" s="40"/>
      <c r="ACV192" s="40"/>
      <c r="ACW192" s="40"/>
      <c r="ACX192" s="40"/>
      <c r="ACY192" s="40"/>
      <c r="ACZ192" s="40"/>
      <c r="ADA192" s="40"/>
      <c r="ADB192" s="40"/>
      <c r="ADC192" s="40"/>
      <c r="ADD192" s="40"/>
      <c r="ADE192" s="40"/>
      <c r="ADF192" s="40"/>
      <c r="ADG192" s="40"/>
      <c r="ADH192" s="40"/>
      <c r="ADI192" s="40"/>
      <c r="ADJ192" s="40"/>
      <c r="ADK192" s="40"/>
      <c r="ADL192" s="40"/>
      <c r="ADM192" s="40"/>
      <c r="ADN192" s="40"/>
      <c r="ADO192" s="40"/>
      <c r="ADP192" s="40"/>
      <c r="ADQ192" s="40"/>
      <c r="ADR192" s="40"/>
      <c r="ADS192" s="40"/>
      <c r="ADT192" s="40"/>
      <c r="ADU192" s="40"/>
      <c r="ADV192" s="40"/>
      <c r="ADW192" s="40"/>
      <c r="ADX192" s="40"/>
      <c r="ADY192" s="40"/>
      <c r="ADZ192" s="40"/>
      <c r="AEA192" s="40"/>
      <c r="AEB192" s="40"/>
      <c r="AEC192" s="40"/>
      <c r="AED192" s="40"/>
      <c r="AEE192" s="40"/>
      <c r="AEF192" s="40"/>
      <c r="AEG192" s="40"/>
      <c r="AEH192" s="40"/>
      <c r="AEI192" s="40"/>
      <c r="AEJ192" s="40"/>
      <c r="AEK192" s="40"/>
      <c r="AEL192" s="40"/>
      <c r="AEM192" s="40"/>
      <c r="AEN192" s="40"/>
      <c r="AEO192" s="40"/>
      <c r="AEP192" s="40"/>
      <c r="AEQ192" s="40"/>
      <c r="AER192" s="40"/>
      <c r="AES192" s="40"/>
      <c r="AET192" s="40"/>
      <c r="AEU192" s="40"/>
      <c r="AEV192" s="40"/>
      <c r="AEW192" s="40"/>
      <c r="AEX192" s="40"/>
      <c r="AEY192" s="40"/>
      <c r="AEZ192" s="40"/>
      <c r="AFA192" s="40"/>
      <c r="AFB192" s="40"/>
      <c r="AFC192" s="40"/>
      <c r="AFD192" s="40"/>
      <c r="AFE192" s="40"/>
      <c r="AFF192" s="40"/>
      <c r="AFG192" s="40"/>
      <c r="AFH192" s="40"/>
      <c r="AFI192" s="40"/>
      <c r="AFJ192" s="40"/>
      <c r="AFK192" s="40"/>
      <c r="AFL192" s="40"/>
      <c r="AFM192" s="40"/>
      <c r="AFN192" s="40"/>
      <c r="AFO192" s="40"/>
      <c r="AFP192" s="40"/>
      <c r="AFQ192" s="40"/>
      <c r="AFR192" s="40"/>
      <c r="AFS192" s="40"/>
      <c r="AFT192" s="40"/>
      <c r="AFU192" s="40"/>
      <c r="AFV192" s="40"/>
      <c r="AFW192" s="40"/>
      <c r="AFX192" s="40"/>
      <c r="AFY192" s="40"/>
      <c r="AFZ192" s="40"/>
      <c r="AGA192" s="40"/>
      <c r="AGB192" s="40"/>
      <c r="AGC192" s="40"/>
      <c r="AGD192" s="40"/>
      <c r="AGE192" s="40"/>
      <c r="AGF192" s="40"/>
      <c r="AGG192" s="40"/>
      <c r="AGH192" s="40"/>
      <c r="AGI192" s="40"/>
      <c r="AGJ192" s="40"/>
      <c r="AGK192" s="40"/>
      <c r="AGL192" s="40"/>
      <c r="AGM192" s="40"/>
      <c r="AGN192" s="40"/>
      <c r="AGO192" s="40"/>
      <c r="AGP192" s="40"/>
      <c r="AGQ192" s="40"/>
      <c r="AGR192" s="40"/>
      <c r="AGS192" s="40"/>
      <c r="AGT192" s="40"/>
      <c r="AGU192" s="40"/>
      <c r="AGV192" s="40"/>
      <c r="AGW192" s="40"/>
      <c r="AGX192" s="40"/>
      <c r="AGY192" s="40"/>
      <c r="AGZ192" s="40"/>
      <c r="AHA192" s="40"/>
      <c r="AHB192" s="40"/>
      <c r="AHC192" s="40"/>
      <c r="AHD192" s="40"/>
      <c r="AHE192" s="40"/>
      <c r="AHF192" s="40"/>
      <c r="AHG192" s="40"/>
      <c r="AHH192" s="40"/>
      <c r="AHI192" s="40"/>
      <c r="AHJ192" s="40"/>
      <c r="AHK192" s="40"/>
      <c r="AHL192" s="40"/>
      <c r="AHM192" s="40"/>
      <c r="AHN192" s="40"/>
      <c r="AHO192" s="40"/>
      <c r="AHP192" s="40"/>
      <c r="AHQ192" s="40"/>
      <c r="AHR192" s="40"/>
      <c r="AHS192" s="40"/>
      <c r="AHT192" s="40"/>
      <c r="AHU192" s="40"/>
      <c r="AHV192" s="40"/>
      <c r="AHW192" s="40"/>
      <c r="AHX192" s="40"/>
      <c r="AHY192" s="40"/>
      <c r="AHZ192" s="40"/>
      <c r="AIA192" s="40"/>
      <c r="AIB192" s="40"/>
      <c r="AIC192" s="40"/>
      <c r="AID192" s="40"/>
      <c r="AIE192" s="40"/>
      <c r="AIF192" s="40"/>
      <c r="AIG192" s="40"/>
      <c r="AIH192" s="40"/>
      <c r="AII192" s="40"/>
      <c r="AIJ192" s="40"/>
      <c r="AIK192" s="40"/>
      <c r="AIL192" s="40"/>
      <c r="AIM192" s="40"/>
      <c r="AIN192" s="40"/>
      <c r="AIO192" s="40"/>
      <c r="AIP192" s="40"/>
      <c r="AIQ192" s="40"/>
      <c r="AIR192" s="40"/>
      <c r="AIS192" s="40"/>
      <c r="AIT192" s="40"/>
      <c r="AIU192" s="40"/>
      <c r="AIV192" s="40"/>
      <c r="AIW192" s="40"/>
      <c r="AIX192" s="40"/>
      <c r="AIY192" s="40"/>
      <c r="AIZ192" s="40"/>
      <c r="AJA192" s="40"/>
      <c r="AJB192" s="40"/>
      <c r="AJC192" s="40"/>
      <c r="AJD192" s="40"/>
      <c r="AJE192" s="40"/>
      <c r="AJF192" s="40"/>
      <c r="AJG192" s="40"/>
      <c r="AJH192" s="40"/>
      <c r="AJI192" s="40"/>
      <c r="AJJ192" s="40"/>
      <c r="AJK192" s="40"/>
      <c r="AJL192" s="40"/>
      <c r="AJM192" s="40"/>
      <c r="AJN192" s="40"/>
      <c r="AJO192" s="40"/>
      <c r="AJP192" s="40"/>
      <c r="AJQ192" s="40"/>
      <c r="AJR192" s="40"/>
      <c r="AJS192" s="40"/>
      <c r="AJT192" s="40"/>
      <c r="AJU192" s="40"/>
      <c r="AJV192" s="40"/>
      <c r="AJW192" s="40"/>
      <c r="AJX192" s="40"/>
      <c r="AJY192" s="40"/>
      <c r="AJZ192" s="40"/>
      <c r="AKA192" s="40"/>
      <c r="AKB192" s="40"/>
      <c r="AKC192" s="40"/>
      <c r="AKD192" s="40"/>
      <c r="AKE192" s="40"/>
      <c r="AKF192" s="40"/>
      <c r="AKG192" s="40"/>
      <c r="AKH192" s="40"/>
      <c r="AKI192" s="40"/>
      <c r="AKJ192" s="40"/>
      <c r="AKK192" s="40"/>
      <c r="AKL192" s="40"/>
      <c r="AKM192" s="40"/>
      <c r="AKN192" s="40"/>
      <c r="AKO192" s="40"/>
      <c r="AKP192" s="40"/>
      <c r="AKQ192" s="40"/>
      <c r="AKR192" s="40"/>
      <c r="AKS192" s="40"/>
      <c r="AKT192" s="40"/>
      <c r="AKU192" s="40"/>
      <c r="AKV192" s="40"/>
      <c r="AKW192" s="40"/>
      <c r="AKX192" s="40"/>
      <c r="AKY192" s="40"/>
      <c r="AKZ192" s="40"/>
      <c r="ALA192" s="40"/>
      <c r="ALB192" s="40"/>
      <c r="ALC192" s="40"/>
      <c r="ALD192" s="40"/>
      <c r="ALE192" s="40"/>
      <c r="ALF192" s="40"/>
      <c r="ALG192" s="40"/>
      <c r="ALH192" s="40"/>
      <c r="ALI192" s="40"/>
      <c r="ALJ192" s="40"/>
      <c r="ALK192" s="40"/>
      <c r="ALL192" s="40"/>
      <c r="ALM192" s="40"/>
      <c r="ALN192" s="40"/>
      <c r="ALO192" s="40"/>
      <c r="ALP192" s="40"/>
      <c r="ALQ192" s="40"/>
      <c r="ALR192" s="40"/>
      <c r="ALS192" s="40"/>
      <c r="ALT192" s="40"/>
      <c r="ALU192" s="40"/>
    </row>
    <row r="193" spans="1:1009" s="41" customFormat="1" ht="18.75" x14ac:dyDescent="0.3">
      <c r="A193" s="10" t="s">
        <v>209</v>
      </c>
      <c r="B193" s="11" t="s">
        <v>119</v>
      </c>
      <c r="C193" s="12">
        <v>6</v>
      </c>
      <c r="D193" s="13">
        <v>4.5</v>
      </c>
      <c r="E193" s="14">
        <v>1.4</v>
      </c>
      <c r="F193" s="46" t="s">
        <v>34</v>
      </c>
      <c r="G193" s="15">
        <v>1</v>
      </c>
      <c r="H193" s="16">
        <f t="shared" si="31"/>
        <v>-1</v>
      </c>
      <c r="I193" s="19">
        <f t="shared" si="23"/>
        <v>-19.652500000000011</v>
      </c>
      <c r="J193" s="39"/>
      <c r="K193" s="50">
        <f t="shared" si="26"/>
        <v>-22.152500000000014</v>
      </c>
      <c r="L193" s="60">
        <f t="shared" si="30"/>
        <v>-28.302500000000013</v>
      </c>
      <c r="M193" s="60"/>
      <c r="N193" s="121">
        <f t="shared" si="24"/>
        <v>4.5</v>
      </c>
      <c r="O193" s="9">
        <f t="shared" si="25"/>
        <v>-1</v>
      </c>
      <c r="P193" s="9">
        <f t="shared" si="27"/>
        <v>-1</v>
      </c>
      <c r="Q193" s="122">
        <f t="shared" si="28"/>
        <v>-1</v>
      </c>
      <c r="R193" s="8"/>
      <c r="S193" s="9"/>
      <c r="T193" s="9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40"/>
      <c r="KX193" s="40"/>
      <c r="KY193" s="40"/>
      <c r="KZ193" s="40"/>
      <c r="LA193" s="40"/>
      <c r="LB193" s="40"/>
      <c r="LC193" s="40"/>
      <c r="LD193" s="40"/>
      <c r="LE193" s="40"/>
      <c r="LF193" s="40"/>
      <c r="LG193" s="40"/>
      <c r="LH193" s="40"/>
      <c r="LI193" s="40"/>
      <c r="LJ193" s="40"/>
      <c r="LK193" s="40"/>
      <c r="LL193" s="40"/>
      <c r="LM193" s="40"/>
      <c r="LN193" s="40"/>
      <c r="LO193" s="40"/>
      <c r="LP193" s="40"/>
      <c r="LQ193" s="40"/>
      <c r="LR193" s="40"/>
      <c r="LS193" s="40"/>
      <c r="LT193" s="40"/>
      <c r="LU193" s="40"/>
      <c r="LV193" s="40"/>
      <c r="LW193" s="40"/>
      <c r="LX193" s="40"/>
      <c r="LY193" s="40"/>
      <c r="LZ193" s="40"/>
      <c r="MA193" s="40"/>
      <c r="MB193" s="40"/>
      <c r="MC193" s="40"/>
      <c r="MD193" s="40"/>
      <c r="ME193" s="40"/>
      <c r="MF193" s="40"/>
      <c r="MG193" s="40"/>
      <c r="MH193" s="40"/>
      <c r="MI193" s="40"/>
      <c r="MJ193" s="40"/>
      <c r="MK193" s="40"/>
      <c r="ML193" s="40"/>
      <c r="MM193" s="40"/>
      <c r="MN193" s="40"/>
      <c r="MO193" s="40"/>
      <c r="MP193" s="40"/>
      <c r="MQ193" s="40"/>
      <c r="MR193" s="40"/>
      <c r="MS193" s="40"/>
      <c r="MT193" s="40"/>
      <c r="MU193" s="40"/>
      <c r="MV193" s="40"/>
      <c r="MW193" s="40"/>
      <c r="MX193" s="40"/>
      <c r="MY193" s="40"/>
      <c r="MZ193" s="40"/>
      <c r="NA193" s="40"/>
      <c r="NB193" s="40"/>
      <c r="NC193" s="40"/>
      <c r="ND193" s="40"/>
      <c r="NE193" s="40"/>
      <c r="NF193" s="40"/>
      <c r="NG193" s="40"/>
      <c r="NH193" s="40"/>
      <c r="NI193" s="40"/>
      <c r="NJ193" s="40"/>
      <c r="NK193" s="40"/>
      <c r="NL193" s="40"/>
      <c r="NM193" s="40"/>
      <c r="NN193" s="40"/>
      <c r="NO193" s="40"/>
      <c r="NP193" s="40"/>
      <c r="NQ193" s="40"/>
      <c r="NR193" s="40"/>
      <c r="NS193" s="40"/>
      <c r="NT193" s="40"/>
      <c r="NU193" s="40"/>
      <c r="NV193" s="40"/>
      <c r="NW193" s="40"/>
      <c r="NX193" s="40"/>
      <c r="NY193" s="40"/>
      <c r="NZ193" s="40"/>
      <c r="OA193" s="40"/>
      <c r="OB193" s="40"/>
      <c r="OC193" s="40"/>
      <c r="OD193" s="40"/>
      <c r="OE193" s="40"/>
      <c r="OF193" s="40"/>
      <c r="OG193" s="40"/>
      <c r="OH193" s="40"/>
      <c r="OI193" s="40"/>
      <c r="OJ193" s="40"/>
      <c r="OK193" s="40"/>
      <c r="OL193" s="40"/>
      <c r="OM193" s="40"/>
      <c r="ON193" s="40"/>
      <c r="OO193" s="40"/>
      <c r="OP193" s="40"/>
      <c r="OQ193" s="40"/>
      <c r="OR193" s="40"/>
      <c r="OS193" s="40"/>
      <c r="OT193" s="40"/>
      <c r="OU193" s="40"/>
      <c r="OV193" s="40"/>
      <c r="OW193" s="40"/>
      <c r="OX193" s="40"/>
      <c r="OY193" s="40"/>
      <c r="OZ193" s="40"/>
      <c r="PA193" s="40"/>
      <c r="PB193" s="40"/>
      <c r="PC193" s="40"/>
      <c r="PD193" s="40"/>
      <c r="PE193" s="40"/>
      <c r="PF193" s="40"/>
      <c r="PG193" s="40"/>
      <c r="PH193" s="40"/>
      <c r="PI193" s="40"/>
      <c r="PJ193" s="40"/>
      <c r="PK193" s="40"/>
      <c r="PL193" s="40"/>
      <c r="PM193" s="40"/>
      <c r="PN193" s="40"/>
      <c r="PO193" s="40"/>
      <c r="PP193" s="40"/>
      <c r="PQ193" s="40"/>
      <c r="PR193" s="40"/>
      <c r="PS193" s="40"/>
      <c r="PT193" s="40"/>
      <c r="PU193" s="40"/>
      <c r="PV193" s="40"/>
      <c r="PW193" s="40"/>
      <c r="PX193" s="40"/>
      <c r="PY193" s="40"/>
      <c r="PZ193" s="40"/>
      <c r="QA193" s="40"/>
      <c r="QB193" s="40"/>
      <c r="QC193" s="40"/>
      <c r="QD193" s="40"/>
      <c r="QE193" s="40"/>
      <c r="QF193" s="40"/>
      <c r="QG193" s="40"/>
      <c r="QH193" s="40"/>
      <c r="QI193" s="40"/>
      <c r="QJ193" s="40"/>
      <c r="QK193" s="40"/>
      <c r="QL193" s="40"/>
      <c r="QM193" s="40"/>
      <c r="QN193" s="40"/>
      <c r="QO193" s="40"/>
      <c r="QP193" s="40"/>
      <c r="QQ193" s="40"/>
      <c r="QR193" s="40"/>
      <c r="QS193" s="40"/>
      <c r="QT193" s="40"/>
      <c r="QU193" s="40"/>
      <c r="QV193" s="40"/>
      <c r="QW193" s="40"/>
      <c r="QX193" s="40"/>
      <c r="QY193" s="40"/>
      <c r="QZ193" s="40"/>
      <c r="RA193" s="40"/>
      <c r="RB193" s="40"/>
      <c r="RC193" s="40"/>
      <c r="RD193" s="40"/>
      <c r="RE193" s="40"/>
      <c r="RF193" s="40"/>
      <c r="RG193" s="40"/>
      <c r="RH193" s="40"/>
      <c r="RI193" s="40"/>
      <c r="RJ193" s="40"/>
      <c r="RK193" s="40"/>
      <c r="RL193" s="40"/>
      <c r="RM193" s="40"/>
      <c r="RN193" s="40"/>
      <c r="RO193" s="40"/>
      <c r="RP193" s="40"/>
      <c r="RQ193" s="40"/>
      <c r="RR193" s="40"/>
      <c r="RS193" s="40"/>
      <c r="RT193" s="40"/>
      <c r="RU193" s="40"/>
      <c r="RV193" s="40"/>
      <c r="RW193" s="40"/>
      <c r="RX193" s="40"/>
      <c r="RY193" s="40"/>
      <c r="RZ193" s="40"/>
      <c r="SA193" s="40"/>
      <c r="SB193" s="40"/>
      <c r="SC193" s="40"/>
      <c r="SD193" s="40"/>
      <c r="SE193" s="40"/>
      <c r="SF193" s="40"/>
      <c r="SG193" s="40"/>
      <c r="SH193" s="40"/>
      <c r="SI193" s="40"/>
      <c r="SJ193" s="40"/>
      <c r="SK193" s="40"/>
      <c r="SL193" s="40"/>
      <c r="SM193" s="40"/>
      <c r="SN193" s="40"/>
      <c r="SO193" s="40"/>
      <c r="SP193" s="40"/>
      <c r="SQ193" s="40"/>
      <c r="SR193" s="40"/>
      <c r="SS193" s="40"/>
      <c r="ST193" s="40"/>
      <c r="SU193" s="40"/>
      <c r="SV193" s="40"/>
      <c r="SW193" s="40"/>
      <c r="SX193" s="40"/>
      <c r="SY193" s="40"/>
      <c r="SZ193" s="40"/>
      <c r="TA193" s="40"/>
      <c r="TB193" s="40"/>
      <c r="TC193" s="40"/>
      <c r="TD193" s="40"/>
      <c r="TE193" s="40"/>
      <c r="TF193" s="40"/>
      <c r="TG193" s="40"/>
      <c r="TH193" s="40"/>
      <c r="TI193" s="40"/>
      <c r="TJ193" s="40"/>
      <c r="TK193" s="40"/>
      <c r="TL193" s="40"/>
      <c r="TM193" s="40"/>
      <c r="TN193" s="40"/>
      <c r="TO193" s="40"/>
      <c r="TP193" s="40"/>
      <c r="TQ193" s="40"/>
      <c r="TR193" s="40"/>
      <c r="TS193" s="40"/>
      <c r="TT193" s="40"/>
      <c r="TU193" s="40"/>
      <c r="TV193" s="40"/>
      <c r="TW193" s="40"/>
      <c r="TX193" s="40"/>
      <c r="TY193" s="40"/>
      <c r="TZ193" s="40"/>
      <c r="UA193" s="40"/>
      <c r="UB193" s="40"/>
      <c r="UC193" s="40"/>
      <c r="UD193" s="40"/>
      <c r="UE193" s="40"/>
      <c r="UF193" s="40"/>
      <c r="UG193" s="40"/>
      <c r="UH193" s="40"/>
      <c r="UI193" s="40"/>
      <c r="UJ193" s="40"/>
      <c r="UK193" s="40"/>
      <c r="UL193" s="40"/>
      <c r="UM193" s="40"/>
      <c r="UN193" s="40"/>
      <c r="UO193" s="40"/>
      <c r="UP193" s="40"/>
      <c r="UQ193" s="40"/>
      <c r="UR193" s="40"/>
      <c r="US193" s="40"/>
      <c r="UT193" s="40"/>
      <c r="UU193" s="40"/>
      <c r="UV193" s="40"/>
      <c r="UW193" s="40"/>
      <c r="UX193" s="40"/>
      <c r="UY193" s="40"/>
      <c r="UZ193" s="40"/>
      <c r="VA193" s="40"/>
      <c r="VB193" s="40"/>
      <c r="VC193" s="40"/>
      <c r="VD193" s="40"/>
      <c r="VE193" s="40"/>
      <c r="VF193" s="40"/>
      <c r="VG193" s="40"/>
      <c r="VH193" s="40"/>
      <c r="VI193" s="40"/>
      <c r="VJ193" s="40"/>
      <c r="VK193" s="40"/>
      <c r="VL193" s="40"/>
      <c r="VM193" s="40"/>
      <c r="VN193" s="40"/>
      <c r="VO193" s="40"/>
      <c r="VP193" s="40"/>
      <c r="VQ193" s="40"/>
      <c r="VR193" s="40"/>
      <c r="VS193" s="40"/>
      <c r="VT193" s="40"/>
      <c r="VU193" s="40"/>
      <c r="VV193" s="40"/>
      <c r="VW193" s="40"/>
      <c r="VX193" s="40"/>
      <c r="VY193" s="40"/>
      <c r="VZ193" s="40"/>
      <c r="WA193" s="40"/>
      <c r="WB193" s="40"/>
      <c r="WC193" s="40"/>
      <c r="WD193" s="40"/>
      <c r="WE193" s="40"/>
      <c r="WF193" s="40"/>
      <c r="WG193" s="40"/>
      <c r="WH193" s="40"/>
      <c r="WI193" s="40"/>
      <c r="WJ193" s="40"/>
      <c r="WK193" s="40"/>
      <c r="WL193" s="40"/>
      <c r="WM193" s="40"/>
      <c r="WN193" s="40"/>
      <c r="WO193" s="40"/>
      <c r="WP193" s="40"/>
      <c r="WQ193" s="40"/>
      <c r="WR193" s="40"/>
      <c r="WS193" s="40"/>
      <c r="WT193" s="40"/>
      <c r="WU193" s="40"/>
      <c r="WV193" s="40"/>
      <c r="WW193" s="40"/>
      <c r="WX193" s="40"/>
      <c r="WY193" s="40"/>
      <c r="WZ193" s="40"/>
      <c r="XA193" s="40"/>
      <c r="XB193" s="40"/>
      <c r="XC193" s="40"/>
      <c r="XD193" s="40"/>
      <c r="XE193" s="40"/>
      <c r="XF193" s="40"/>
      <c r="XG193" s="40"/>
      <c r="XH193" s="40"/>
      <c r="XI193" s="40"/>
      <c r="XJ193" s="40"/>
      <c r="XK193" s="40"/>
      <c r="XL193" s="40"/>
      <c r="XM193" s="40"/>
      <c r="XN193" s="40"/>
      <c r="XO193" s="40"/>
      <c r="XP193" s="40"/>
      <c r="XQ193" s="40"/>
      <c r="XR193" s="40"/>
      <c r="XS193" s="40"/>
      <c r="XT193" s="40"/>
      <c r="XU193" s="40"/>
      <c r="XV193" s="40"/>
      <c r="XW193" s="40"/>
      <c r="XX193" s="40"/>
      <c r="XY193" s="40"/>
      <c r="XZ193" s="40"/>
      <c r="YA193" s="40"/>
      <c r="YB193" s="40"/>
      <c r="YC193" s="40"/>
      <c r="YD193" s="40"/>
      <c r="YE193" s="40"/>
      <c r="YF193" s="40"/>
      <c r="YG193" s="40"/>
      <c r="YH193" s="40"/>
      <c r="YI193" s="40"/>
      <c r="YJ193" s="40"/>
      <c r="YK193" s="40"/>
      <c r="YL193" s="40"/>
      <c r="YM193" s="40"/>
      <c r="YN193" s="40"/>
      <c r="YO193" s="40"/>
      <c r="YP193" s="40"/>
      <c r="YQ193" s="40"/>
      <c r="YR193" s="40"/>
      <c r="YS193" s="40"/>
      <c r="YT193" s="40"/>
      <c r="YU193" s="40"/>
      <c r="YV193" s="40"/>
      <c r="YW193" s="40"/>
      <c r="YX193" s="40"/>
      <c r="YY193" s="40"/>
      <c r="YZ193" s="40"/>
      <c r="ZA193" s="40"/>
      <c r="ZB193" s="40"/>
      <c r="ZC193" s="40"/>
      <c r="ZD193" s="40"/>
      <c r="ZE193" s="40"/>
      <c r="ZF193" s="40"/>
      <c r="ZG193" s="40"/>
      <c r="ZH193" s="40"/>
      <c r="ZI193" s="40"/>
      <c r="ZJ193" s="40"/>
      <c r="ZK193" s="40"/>
      <c r="ZL193" s="40"/>
      <c r="ZM193" s="40"/>
      <c r="ZN193" s="40"/>
      <c r="ZO193" s="40"/>
      <c r="ZP193" s="40"/>
      <c r="ZQ193" s="40"/>
      <c r="ZR193" s="40"/>
      <c r="ZS193" s="40"/>
      <c r="ZT193" s="40"/>
      <c r="ZU193" s="40"/>
      <c r="ZV193" s="40"/>
      <c r="ZW193" s="40"/>
      <c r="ZX193" s="40"/>
      <c r="ZY193" s="40"/>
      <c r="ZZ193" s="40"/>
      <c r="AAA193" s="40"/>
      <c r="AAB193" s="40"/>
      <c r="AAC193" s="40"/>
      <c r="AAD193" s="40"/>
      <c r="AAE193" s="40"/>
      <c r="AAF193" s="40"/>
      <c r="AAG193" s="40"/>
      <c r="AAH193" s="40"/>
      <c r="AAI193" s="40"/>
      <c r="AAJ193" s="40"/>
      <c r="AAK193" s="40"/>
      <c r="AAL193" s="40"/>
      <c r="AAM193" s="40"/>
      <c r="AAN193" s="40"/>
      <c r="AAO193" s="40"/>
      <c r="AAP193" s="40"/>
      <c r="AAQ193" s="40"/>
      <c r="AAR193" s="40"/>
      <c r="AAS193" s="40"/>
      <c r="AAT193" s="40"/>
      <c r="AAU193" s="40"/>
      <c r="AAV193" s="40"/>
      <c r="AAW193" s="40"/>
      <c r="AAX193" s="40"/>
      <c r="AAY193" s="40"/>
      <c r="AAZ193" s="40"/>
      <c r="ABA193" s="40"/>
      <c r="ABB193" s="40"/>
      <c r="ABC193" s="40"/>
      <c r="ABD193" s="40"/>
      <c r="ABE193" s="40"/>
      <c r="ABF193" s="40"/>
      <c r="ABG193" s="40"/>
      <c r="ABH193" s="40"/>
      <c r="ABI193" s="40"/>
      <c r="ABJ193" s="40"/>
      <c r="ABK193" s="40"/>
      <c r="ABL193" s="40"/>
      <c r="ABM193" s="40"/>
      <c r="ABN193" s="40"/>
      <c r="ABO193" s="40"/>
      <c r="ABP193" s="40"/>
      <c r="ABQ193" s="40"/>
      <c r="ABR193" s="40"/>
      <c r="ABS193" s="40"/>
      <c r="ABT193" s="40"/>
      <c r="ABU193" s="40"/>
      <c r="ABV193" s="40"/>
      <c r="ABW193" s="40"/>
      <c r="ABX193" s="40"/>
      <c r="ABY193" s="40"/>
      <c r="ABZ193" s="40"/>
      <c r="ACA193" s="40"/>
      <c r="ACB193" s="40"/>
      <c r="ACC193" s="40"/>
      <c r="ACD193" s="40"/>
      <c r="ACE193" s="40"/>
      <c r="ACF193" s="40"/>
      <c r="ACG193" s="40"/>
      <c r="ACH193" s="40"/>
      <c r="ACI193" s="40"/>
      <c r="ACJ193" s="40"/>
      <c r="ACK193" s="40"/>
      <c r="ACL193" s="40"/>
      <c r="ACM193" s="40"/>
      <c r="ACN193" s="40"/>
      <c r="ACO193" s="40"/>
      <c r="ACP193" s="40"/>
      <c r="ACQ193" s="40"/>
      <c r="ACR193" s="40"/>
      <c r="ACS193" s="40"/>
      <c r="ACT193" s="40"/>
      <c r="ACU193" s="40"/>
      <c r="ACV193" s="40"/>
      <c r="ACW193" s="40"/>
      <c r="ACX193" s="40"/>
      <c r="ACY193" s="40"/>
      <c r="ACZ193" s="40"/>
      <c r="ADA193" s="40"/>
      <c r="ADB193" s="40"/>
      <c r="ADC193" s="40"/>
      <c r="ADD193" s="40"/>
      <c r="ADE193" s="40"/>
      <c r="ADF193" s="40"/>
      <c r="ADG193" s="40"/>
      <c r="ADH193" s="40"/>
      <c r="ADI193" s="40"/>
      <c r="ADJ193" s="40"/>
      <c r="ADK193" s="40"/>
      <c r="ADL193" s="40"/>
      <c r="ADM193" s="40"/>
      <c r="ADN193" s="40"/>
      <c r="ADO193" s="40"/>
      <c r="ADP193" s="40"/>
      <c r="ADQ193" s="40"/>
      <c r="ADR193" s="40"/>
      <c r="ADS193" s="40"/>
      <c r="ADT193" s="40"/>
      <c r="ADU193" s="40"/>
      <c r="ADV193" s="40"/>
      <c r="ADW193" s="40"/>
      <c r="ADX193" s="40"/>
      <c r="ADY193" s="40"/>
      <c r="ADZ193" s="40"/>
      <c r="AEA193" s="40"/>
      <c r="AEB193" s="40"/>
      <c r="AEC193" s="40"/>
      <c r="AED193" s="40"/>
      <c r="AEE193" s="40"/>
      <c r="AEF193" s="40"/>
      <c r="AEG193" s="40"/>
      <c r="AEH193" s="40"/>
      <c r="AEI193" s="40"/>
      <c r="AEJ193" s="40"/>
      <c r="AEK193" s="40"/>
      <c r="AEL193" s="40"/>
      <c r="AEM193" s="40"/>
      <c r="AEN193" s="40"/>
      <c r="AEO193" s="40"/>
      <c r="AEP193" s="40"/>
      <c r="AEQ193" s="40"/>
      <c r="AER193" s="40"/>
      <c r="AES193" s="40"/>
      <c r="AET193" s="40"/>
      <c r="AEU193" s="40"/>
      <c r="AEV193" s="40"/>
      <c r="AEW193" s="40"/>
      <c r="AEX193" s="40"/>
      <c r="AEY193" s="40"/>
      <c r="AEZ193" s="40"/>
      <c r="AFA193" s="40"/>
      <c r="AFB193" s="40"/>
      <c r="AFC193" s="40"/>
      <c r="AFD193" s="40"/>
      <c r="AFE193" s="40"/>
      <c r="AFF193" s="40"/>
      <c r="AFG193" s="40"/>
      <c r="AFH193" s="40"/>
      <c r="AFI193" s="40"/>
      <c r="AFJ193" s="40"/>
      <c r="AFK193" s="40"/>
      <c r="AFL193" s="40"/>
      <c r="AFM193" s="40"/>
      <c r="AFN193" s="40"/>
      <c r="AFO193" s="40"/>
      <c r="AFP193" s="40"/>
      <c r="AFQ193" s="40"/>
      <c r="AFR193" s="40"/>
      <c r="AFS193" s="40"/>
      <c r="AFT193" s="40"/>
      <c r="AFU193" s="40"/>
      <c r="AFV193" s="40"/>
      <c r="AFW193" s="40"/>
      <c r="AFX193" s="40"/>
      <c r="AFY193" s="40"/>
      <c r="AFZ193" s="40"/>
      <c r="AGA193" s="40"/>
      <c r="AGB193" s="40"/>
      <c r="AGC193" s="40"/>
      <c r="AGD193" s="40"/>
      <c r="AGE193" s="40"/>
      <c r="AGF193" s="40"/>
      <c r="AGG193" s="40"/>
      <c r="AGH193" s="40"/>
      <c r="AGI193" s="40"/>
      <c r="AGJ193" s="40"/>
      <c r="AGK193" s="40"/>
      <c r="AGL193" s="40"/>
      <c r="AGM193" s="40"/>
      <c r="AGN193" s="40"/>
      <c r="AGO193" s="40"/>
      <c r="AGP193" s="40"/>
      <c r="AGQ193" s="40"/>
      <c r="AGR193" s="40"/>
      <c r="AGS193" s="40"/>
      <c r="AGT193" s="40"/>
      <c r="AGU193" s="40"/>
      <c r="AGV193" s="40"/>
      <c r="AGW193" s="40"/>
      <c r="AGX193" s="40"/>
      <c r="AGY193" s="40"/>
      <c r="AGZ193" s="40"/>
      <c r="AHA193" s="40"/>
      <c r="AHB193" s="40"/>
      <c r="AHC193" s="40"/>
      <c r="AHD193" s="40"/>
      <c r="AHE193" s="40"/>
      <c r="AHF193" s="40"/>
      <c r="AHG193" s="40"/>
      <c r="AHH193" s="40"/>
      <c r="AHI193" s="40"/>
      <c r="AHJ193" s="40"/>
      <c r="AHK193" s="40"/>
      <c r="AHL193" s="40"/>
      <c r="AHM193" s="40"/>
      <c r="AHN193" s="40"/>
      <c r="AHO193" s="40"/>
      <c r="AHP193" s="40"/>
      <c r="AHQ193" s="40"/>
      <c r="AHR193" s="40"/>
      <c r="AHS193" s="40"/>
      <c r="AHT193" s="40"/>
      <c r="AHU193" s="40"/>
      <c r="AHV193" s="40"/>
      <c r="AHW193" s="40"/>
      <c r="AHX193" s="40"/>
      <c r="AHY193" s="40"/>
      <c r="AHZ193" s="40"/>
      <c r="AIA193" s="40"/>
      <c r="AIB193" s="40"/>
      <c r="AIC193" s="40"/>
      <c r="AID193" s="40"/>
      <c r="AIE193" s="40"/>
      <c r="AIF193" s="40"/>
      <c r="AIG193" s="40"/>
      <c r="AIH193" s="40"/>
      <c r="AII193" s="40"/>
      <c r="AIJ193" s="40"/>
      <c r="AIK193" s="40"/>
      <c r="AIL193" s="40"/>
      <c r="AIM193" s="40"/>
      <c r="AIN193" s="40"/>
      <c r="AIO193" s="40"/>
      <c r="AIP193" s="40"/>
      <c r="AIQ193" s="40"/>
      <c r="AIR193" s="40"/>
      <c r="AIS193" s="40"/>
      <c r="AIT193" s="40"/>
      <c r="AIU193" s="40"/>
      <c r="AIV193" s="40"/>
      <c r="AIW193" s="40"/>
      <c r="AIX193" s="40"/>
      <c r="AIY193" s="40"/>
      <c r="AIZ193" s="40"/>
      <c r="AJA193" s="40"/>
      <c r="AJB193" s="40"/>
      <c r="AJC193" s="40"/>
      <c r="AJD193" s="40"/>
      <c r="AJE193" s="40"/>
      <c r="AJF193" s="40"/>
      <c r="AJG193" s="40"/>
      <c r="AJH193" s="40"/>
      <c r="AJI193" s="40"/>
      <c r="AJJ193" s="40"/>
      <c r="AJK193" s="40"/>
      <c r="AJL193" s="40"/>
      <c r="AJM193" s="40"/>
      <c r="AJN193" s="40"/>
      <c r="AJO193" s="40"/>
      <c r="AJP193" s="40"/>
      <c r="AJQ193" s="40"/>
      <c r="AJR193" s="40"/>
      <c r="AJS193" s="40"/>
      <c r="AJT193" s="40"/>
      <c r="AJU193" s="40"/>
      <c r="AJV193" s="40"/>
      <c r="AJW193" s="40"/>
      <c r="AJX193" s="40"/>
      <c r="AJY193" s="40"/>
      <c r="AJZ193" s="40"/>
      <c r="AKA193" s="40"/>
      <c r="AKB193" s="40"/>
      <c r="AKC193" s="40"/>
      <c r="AKD193" s="40"/>
      <c r="AKE193" s="40"/>
      <c r="AKF193" s="40"/>
      <c r="AKG193" s="40"/>
      <c r="AKH193" s="40"/>
      <c r="AKI193" s="40"/>
      <c r="AKJ193" s="40"/>
      <c r="AKK193" s="40"/>
      <c r="AKL193" s="40"/>
      <c r="AKM193" s="40"/>
      <c r="AKN193" s="40"/>
      <c r="AKO193" s="40"/>
      <c r="AKP193" s="40"/>
      <c r="AKQ193" s="40"/>
      <c r="AKR193" s="40"/>
      <c r="AKS193" s="40"/>
      <c r="AKT193" s="40"/>
      <c r="AKU193" s="40"/>
      <c r="AKV193" s="40"/>
      <c r="AKW193" s="40"/>
      <c r="AKX193" s="40"/>
      <c r="AKY193" s="40"/>
      <c r="AKZ193" s="40"/>
      <c r="ALA193" s="40"/>
      <c r="ALB193" s="40"/>
      <c r="ALC193" s="40"/>
      <c r="ALD193" s="40"/>
      <c r="ALE193" s="40"/>
      <c r="ALF193" s="40"/>
      <c r="ALG193" s="40"/>
      <c r="ALH193" s="40"/>
      <c r="ALI193" s="40"/>
      <c r="ALJ193" s="40"/>
      <c r="ALK193" s="40"/>
      <c r="ALL193" s="40"/>
      <c r="ALM193" s="40"/>
      <c r="ALN193" s="40"/>
      <c r="ALO193" s="40"/>
      <c r="ALP193" s="40"/>
      <c r="ALQ193" s="40"/>
      <c r="ALR193" s="40"/>
      <c r="ALS193" s="40"/>
      <c r="ALT193" s="40"/>
      <c r="ALU193" s="40"/>
    </row>
    <row r="194" spans="1:1009" s="41" customFormat="1" ht="18.75" x14ac:dyDescent="0.3">
      <c r="A194" s="10" t="s">
        <v>210</v>
      </c>
      <c r="B194" s="11" t="s">
        <v>119</v>
      </c>
      <c r="C194" s="12">
        <v>7</v>
      </c>
      <c r="D194" s="13">
        <v>2.5</v>
      </c>
      <c r="E194" s="14">
        <v>1.3</v>
      </c>
      <c r="F194" s="46" t="s">
        <v>16</v>
      </c>
      <c r="G194" s="15">
        <v>1.5</v>
      </c>
      <c r="H194" s="16">
        <f t="shared" si="31"/>
        <v>-1.5</v>
      </c>
      <c r="I194" s="19">
        <f t="shared" si="23"/>
        <v>-21.152500000000011</v>
      </c>
      <c r="J194" s="39"/>
      <c r="K194" s="50">
        <f t="shared" si="26"/>
        <v>-22.152500000000014</v>
      </c>
      <c r="L194" s="60">
        <f t="shared" si="30"/>
        <v>-28.302500000000013</v>
      </c>
      <c r="M194" s="60"/>
      <c r="N194" s="121">
        <f t="shared" si="24"/>
        <v>2.5</v>
      </c>
      <c r="O194" s="9">
        <f t="shared" si="25"/>
        <v>-1</v>
      </c>
      <c r="P194" s="9">
        <f t="shared" si="27"/>
        <v>-1</v>
      </c>
      <c r="Q194" s="122">
        <f t="shared" si="28"/>
        <v>-1</v>
      </c>
      <c r="R194" s="8"/>
      <c r="S194" s="9"/>
      <c r="T194" s="9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  <c r="ML194" s="40"/>
      <c r="MM194" s="40"/>
      <c r="MN194" s="40"/>
      <c r="MO194" s="40"/>
      <c r="MP194" s="40"/>
      <c r="MQ194" s="40"/>
      <c r="MR194" s="40"/>
      <c r="MS194" s="40"/>
      <c r="MT194" s="40"/>
      <c r="MU194" s="40"/>
      <c r="MV194" s="40"/>
      <c r="MW194" s="40"/>
      <c r="MX194" s="40"/>
      <c r="MY194" s="40"/>
      <c r="MZ194" s="40"/>
      <c r="NA194" s="40"/>
      <c r="NB194" s="40"/>
      <c r="NC194" s="40"/>
      <c r="ND194" s="40"/>
      <c r="NE194" s="40"/>
      <c r="NF194" s="40"/>
      <c r="NG194" s="40"/>
      <c r="NH194" s="40"/>
      <c r="NI194" s="40"/>
      <c r="NJ194" s="40"/>
      <c r="NK194" s="40"/>
      <c r="NL194" s="40"/>
      <c r="NM194" s="40"/>
      <c r="NN194" s="40"/>
      <c r="NO194" s="40"/>
      <c r="NP194" s="40"/>
      <c r="NQ194" s="40"/>
      <c r="NR194" s="40"/>
      <c r="NS194" s="40"/>
      <c r="NT194" s="40"/>
      <c r="NU194" s="40"/>
      <c r="NV194" s="40"/>
      <c r="NW194" s="40"/>
      <c r="NX194" s="40"/>
      <c r="NY194" s="40"/>
      <c r="NZ194" s="40"/>
      <c r="OA194" s="40"/>
      <c r="OB194" s="40"/>
      <c r="OC194" s="40"/>
      <c r="OD194" s="40"/>
      <c r="OE194" s="40"/>
      <c r="OF194" s="40"/>
      <c r="OG194" s="40"/>
      <c r="OH194" s="40"/>
      <c r="OI194" s="40"/>
      <c r="OJ194" s="40"/>
      <c r="OK194" s="40"/>
      <c r="OL194" s="40"/>
      <c r="OM194" s="40"/>
      <c r="ON194" s="40"/>
      <c r="OO194" s="40"/>
      <c r="OP194" s="40"/>
      <c r="OQ194" s="40"/>
      <c r="OR194" s="40"/>
      <c r="OS194" s="40"/>
      <c r="OT194" s="40"/>
      <c r="OU194" s="40"/>
      <c r="OV194" s="40"/>
      <c r="OW194" s="40"/>
      <c r="OX194" s="40"/>
      <c r="OY194" s="40"/>
      <c r="OZ194" s="40"/>
      <c r="PA194" s="40"/>
      <c r="PB194" s="40"/>
      <c r="PC194" s="40"/>
      <c r="PD194" s="40"/>
      <c r="PE194" s="40"/>
      <c r="PF194" s="40"/>
      <c r="PG194" s="40"/>
      <c r="PH194" s="40"/>
      <c r="PI194" s="40"/>
      <c r="PJ194" s="40"/>
      <c r="PK194" s="40"/>
      <c r="PL194" s="40"/>
      <c r="PM194" s="40"/>
      <c r="PN194" s="40"/>
      <c r="PO194" s="40"/>
      <c r="PP194" s="40"/>
      <c r="PQ194" s="40"/>
      <c r="PR194" s="40"/>
      <c r="PS194" s="40"/>
      <c r="PT194" s="40"/>
      <c r="PU194" s="40"/>
      <c r="PV194" s="40"/>
      <c r="PW194" s="40"/>
      <c r="PX194" s="40"/>
      <c r="PY194" s="40"/>
      <c r="PZ194" s="40"/>
      <c r="QA194" s="40"/>
      <c r="QB194" s="40"/>
      <c r="QC194" s="40"/>
      <c r="QD194" s="40"/>
      <c r="QE194" s="40"/>
      <c r="QF194" s="40"/>
      <c r="QG194" s="40"/>
      <c r="QH194" s="40"/>
      <c r="QI194" s="40"/>
      <c r="QJ194" s="40"/>
      <c r="QK194" s="40"/>
      <c r="QL194" s="40"/>
      <c r="QM194" s="40"/>
      <c r="QN194" s="40"/>
      <c r="QO194" s="40"/>
      <c r="QP194" s="40"/>
      <c r="QQ194" s="40"/>
      <c r="QR194" s="40"/>
      <c r="QS194" s="40"/>
      <c r="QT194" s="40"/>
      <c r="QU194" s="40"/>
      <c r="QV194" s="40"/>
      <c r="QW194" s="40"/>
      <c r="QX194" s="40"/>
      <c r="QY194" s="40"/>
      <c r="QZ194" s="40"/>
      <c r="RA194" s="40"/>
      <c r="RB194" s="40"/>
      <c r="RC194" s="40"/>
      <c r="RD194" s="40"/>
      <c r="RE194" s="40"/>
      <c r="RF194" s="40"/>
      <c r="RG194" s="40"/>
      <c r="RH194" s="40"/>
      <c r="RI194" s="40"/>
      <c r="RJ194" s="40"/>
      <c r="RK194" s="40"/>
      <c r="RL194" s="40"/>
      <c r="RM194" s="40"/>
      <c r="RN194" s="40"/>
      <c r="RO194" s="40"/>
      <c r="RP194" s="40"/>
      <c r="RQ194" s="40"/>
      <c r="RR194" s="40"/>
      <c r="RS194" s="40"/>
      <c r="RT194" s="40"/>
      <c r="RU194" s="40"/>
      <c r="RV194" s="40"/>
      <c r="RW194" s="40"/>
      <c r="RX194" s="40"/>
      <c r="RY194" s="40"/>
      <c r="RZ194" s="40"/>
      <c r="SA194" s="40"/>
      <c r="SB194" s="40"/>
      <c r="SC194" s="40"/>
      <c r="SD194" s="40"/>
      <c r="SE194" s="40"/>
      <c r="SF194" s="40"/>
      <c r="SG194" s="40"/>
      <c r="SH194" s="40"/>
      <c r="SI194" s="40"/>
      <c r="SJ194" s="40"/>
      <c r="SK194" s="40"/>
      <c r="SL194" s="40"/>
      <c r="SM194" s="40"/>
      <c r="SN194" s="40"/>
      <c r="SO194" s="40"/>
      <c r="SP194" s="40"/>
      <c r="SQ194" s="40"/>
      <c r="SR194" s="40"/>
      <c r="SS194" s="40"/>
      <c r="ST194" s="40"/>
      <c r="SU194" s="40"/>
      <c r="SV194" s="40"/>
      <c r="SW194" s="40"/>
      <c r="SX194" s="40"/>
      <c r="SY194" s="40"/>
      <c r="SZ194" s="40"/>
      <c r="TA194" s="40"/>
      <c r="TB194" s="40"/>
      <c r="TC194" s="40"/>
      <c r="TD194" s="40"/>
      <c r="TE194" s="40"/>
      <c r="TF194" s="40"/>
      <c r="TG194" s="40"/>
      <c r="TH194" s="40"/>
      <c r="TI194" s="40"/>
      <c r="TJ194" s="40"/>
      <c r="TK194" s="40"/>
      <c r="TL194" s="40"/>
      <c r="TM194" s="40"/>
      <c r="TN194" s="40"/>
      <c r="TO194" s="40"/>
      <c r="TP194" s="40"/>
      <c r="TQ194" s="40"/>
      <c r="TR194" s="40"/>
      <c r="TS194" s="40"/>
      <c r="TT194" s="40"/>
      <c r="TU194" s="40"/>
      <c r="TV194" s="40"/>
      <c r="TW194" s="40"/>
      <c r="TX194" s="40"/>
      <c r="TY194" s="40"/>
      <c r="TZ194" s="40"/>
      <c r="UA194" s="40"/>
      <c r="UB194" s="40"/>
      <c r="UC194" s="40"/>
      <c r="UD194" s="40"/>
      <c r="UE194" s="40"/>
      <c r="UF194" s="40"/>
      <c r="UG194" s="40"/>
      <c r="UH194" s="40"/>
      <c r="UI194" s="40"/>
      <c r="UJ194" s="40"/>
      <c r="UK194" s="40"/>
      <c r="UL194" s="40"/>
      <c r="UM194" s="40"/>
      <c r="UN194" s="40"/>
      <c r="UO194" s="40"/>
      <c r="UP194" s="40"/>
      <c r="UQ194" s="40"/>
      <c r="UR194" s="40"/>
      <c r="US194" s="40"/>
      <c r="UT194" s="40"/>
      <c r="UU194" s="40"/>
      <c r="UV194" s="40"/>
      <c r="UW194" s="40"/>
      <c r="UX194" s="40"/>
      <c r="UY194" s="40"/>
      <c r="UZ194" s="40"/>
      <c r="VA194" s="40"/>
      <c r="VB194" s="40"/>
      <c r="VC194" s="40"/>
      <c r="VD194" s="40"/>
      <c r="VE194" s="40"/>
      <c r="VF194" s="40"/>
      <c r="VG194" s="40"/>
      <c r="VH194" s="40"/>
      <c r="VI194" s="40"/>
      <c r="VJ194" s="40"/>
      <c r="VK194" s="40"/>
      <c r="VL194" s="40"/>
      <c r="VM194" s="40"/>
      <c r="VN194" s="40"/>
      <c r="VO194" s="40"/>
      <c r="VP194" s="40"/>
      <c r="VQ194" s="40"/>
      <c r="VR194" s="40"/>
      <c r="VS194" s="40"/>
      <c r="VT194" s="40"/>
      <c r="VU194" s="40"/>
      <c r="VV194" s="40"/>
      <c r="VW194" s="40"/>
      <c r="VX194" s="40"/>
      <c r="VY194" s="40"/>
      <c r="VZ194" s="40"/>
      <c r="WA194" s="40"/>
      <c r="WB194" s="40"/>
      <c r="WC194" s="40"/>
      <c r="WD194" s="40"/>
      <c r="WE194" s="40"/>
      <c r="WF194" s="40"/>
      <c r="WG194" s="40"/>
      <c r="WH194" s="40"/>
      <c r="WI194" s="40"/>
      <c r="WJ194" s="40"/>
      <c r="WK194" s="40"/>
      <c r="WL194" s="40"/>
      <c r="WM194" s="40"/>
      <c r="WN194" s="40"/>
      <c r="WO194" s="40"/>
      <c r="WP194" s="40"/>
      <c r="WQ194" s="40"/>
      <c r="WR194" s="40"/>
      <c r="WS194" s="40"/>
      <c r="WT194" s="40"/>
      <c r="WU194" s="40"/>
      <c r="WV194" s="40"/>
      <c r="WW194" s="40"/>
      <c r="WX194" s="40"/>
      <c r="WY194" s="40"/>
      <c r="WZ194" s="40"/>
      <c r="XA194" s="40"/>
      <c r="XB194" s="40"/>
      <c r="XC194" s="40"/>
      <c r="XD194" s="40"/>
      <c r="XE194" s="40"/>
      <c r="XF194" s="40"/>
      <c r="XG194" s="40"/>
      <c r="XH194" s="40"/>
      <c r="XI194" s="40"/>
      <c r="XJ194" s="40"/>
      <c r="XK194" s="40"/>
      <c r="XL194" s="40"/>
      <c r="XM194" s="40"/>
      <c r="XN194" s="40"/>
      <c r="XO194" s="40"/>
      <c r="XP194" s="40"/>
      <c r="XQ194" s="40"/>
      <c r="XR194" s="40"/>
      <c r="XS194" s="40"/>
      <c r="XT194" s="40"/>
      <c r="XU194" s="40"/>
      <c r="XV194" s="40"/>
      <c r="XW194" s="40"/>
      <c r="XX194" s="40"/>
      <c r="XY194" s="40"/>
      <c r="XZ194" s="40"/>
      <c r="YA194" s="40"/>
      <c r="YB194" s="40"/>
      <c r="YC194" s="40"/>
      <c r="YD194" s="40"/>
      <c r="YE194" s="40"/>
      <c r="YF194" s="40"/>
      <c r="YG194" s="40"/>
      <c r="YH194" s="40"/>
      <c r="YI194" s="40"/>
      <c r="YJ194" s="40"/>
      <c r="YK194" s="40"/>
      <c r="YL194" s="40"/>
      <c r="YM194" s="40"/>
      <c r="YN194" s="40"/>
      <c r="YO194" s="40"/>
      <c r="YP194" s="40"/>
      <c r="YQ194" s="40"/>
      <c r="YR194" s="40"/>
      <c r="YS194" s="40"/>
      <c r="YT194" s="40"/>
      <c r="YU194" s="40"/>
      <c r="YV194" s="40"/>
      <c r="YW194" s="40"/>
      <c r="YX194" s="40"/>
      <c r="YY194" s="40"/>
      <c r="YZ194" s="40"/>
      <c r="ZA194" s="40"/>
      <c r="ZB194" s="40"/>
      <c r="ZC194" s="40"/>
      <c r="ZD194" s="40"/>
      <c r="ZE194" s="40"/>
      <c r="ZF194" s="40"/>
      <c r="ZG194" s="40"/>
      <c r="ZH194" s="40"/>
      <c r="ZI194" s="40"/>
      <c r="ZJ194" s="40"/>
      <c r="ZK194" s="40"/>
      <c r="ZL194" s="40"/>
      <c r="ZM194" s="40"/>
      <c r="ZN194" s="40"/>
      <c r="ZO194" s="40"/>
      <c r="ZP194" s="40"/>
      <c r="ZQ194" s="40"/>
      <c r="ZR194" s="40"/>
      <c r="ZS194" s="40"/>
      <c r="ZT194" s="40"/>
      <c r="ZU194" s="40"/>
      <c r="ZV194" s="40"/>
      <c r="ZW194" s="40"/>
      <c r="ZX194" s="40"/>
      <c r="ZY194" s="40"/>
      <c r="ZZ194" s="40"/>
      <c r="AAA194" s="40"/>
      <c r="AAB194" s="40"/>
      <c r="AAC194" s="40"/>
      <c r="AAD194" s="40"/>
      <c r="AAE194" s="40"/>
      <c r="AAF194" s="40"/>
      <c r="AAG194" s="40"/>
      <c r="AAH194" s="40"/>
      <c r="AAI194" s="40"/>
      <c r="AAJ194" s="40"/>
      <c r="AAK194" s="40"/>
      <c r="AAL194" s="40"/>
      <c r="AAM194" s="40"/>
      <c r="AAN194" s="40"/>
      <c r="AAO194" s="40"/>
      <c r="AAP194" s="40"/>
      <c r="AAQ194" s="40"/>
      <c r="AAR194" s="40"/>
      <c r="AAS194" s="40"/>
      <c r="AAT194" s="40"/>
      <c r="AAU194" s="40"/>
      <c r="AAV194" s="40"/>
      <c r="AAW194" s="40"/>
      <c r="AAX194" s="40"/>
      <c r="AAY194" s="40"/>
      <c r="AAZ194" s="40"/>
      <c r="ABA194" s="40"/>
      <c r="ABB194" s="40"/>
      <c r="ABC194" s="40"/>
      <c r="ABD194" s="40"/>
      <c r="ABE194" s="40"/>
      <c r="ABF194" s="40"/>
      <c r="ABG194" s="40"/>
      <c r="ABH194" s="40"/>
      <c r="ABI194" s="40"/>
      <c r="ABJ194" s="40"/>
      <c r="ABK194" s="40"/>
      <c r="ABL194" s="40"/>
      <c r="ABM194" s="40"/>
      <c r="ABN194" s="40"/>
      <c r="ABO194" s="40"/>
      <c r="ABP194" s="40"/>
      <c r="ABQ194" s="40"/>
      <c r="ABR194" s="40"/>
      <c r="ABS194" s="40"/>
      <c r="ABT194" s="40"/>
      <c r="ABU194" s="40"/>
      <c r="ABV194" s="40"/>
      <c r="ABW194" s="40"/>
      <c r="ABX194" s="40"/>
      <c r="ABY194" s="40"/>
      <c r="ABZ194" s="40"/>
      <c r="ACA194" s="40"/>
      <c r="ACB194" s="40"/>
      <c r="ACC194" s="40"/>
      <c r="ACD194" s="40"/>
      <c r="ACE194" s="40"/>
      <c r="ACF194" s="40"/>
      <c r="ACG194" s="40"/>
      <c r="ACH194" s="40"/>
      <c r="ACI194" s="40"/>
      <c r="ACJ194" s="40"/>
      <c r="ACK194" s="40"/>
      <c r="ACL194" s="40"/>
      <c r="ACM194" s="40"/>
      <c r="ACN194" s="40"/>
      <c r="ACO194" s="40"/>
      <c r="ACP194" s="40"/>
      <c r="ACQ194" s="40"/>
      <c r="ACR194" s="40"/>
      <c r="ACS194" s="40"/>
      <c r="ACT194" s="40"/>
      <c r="ACU194" s="40"/>
      <c r="ACV194" s="40"/>
      <c r="ACW194" s="40"/>
      <c r="ACX194" s="40"/>
      <c r="ACY194" s="40"/>
      <c r="ACZ194" s="40"/>
      <c r="ADA194" s="40"/>
      <c r="ADB194" s="40"/>
      <c r="ADC194" s="40"/>
      <c r="ADD194" s="40"/>
      <c r="ADE194" s="40"/>
      <c r="ADF194" s="40"/>
      <c r="ADG194" s="40"/>
      <c r="ADH194" s="40"/>
      <c r="ADI194" s="40"/>
      <c r="ADJ194" s="40"/>
      <c r="ADK194" s="40"/>
      <c r="ADL194" s="40"/>
      <c r="ADM194" s="40"/>
      <c r="ADN194" s="40"/>
      <c r="ADO194" s="40"/>
      <c r="ADP194" s="40"/>
      <c r="ADQ194" s="40"/>
      <c r="ADR194" s="40"/>
      <c r="ADS194" s="40"/>
      <c r="ADT194" s="40"/>
      <c r="ADU194" s="40"/>
      <c r="ADV194" s="40"/>
      <c r="ADW194" s="40"/>
      <c r="ADX194" s="40"/>
      <c r="ADY194" s="40"/>
      <c r="ADZ194" s="40"/>
      <c r="AEA194" s="40"/>
      <c r="AEB194" s="40"/>
      <c r="AEC194" s="40"/>
      <c r="AED194" s="40"/>
      <c r="AEE194" s="40"/>
      <c r="AEF194" s="40"/>
      <c r="AEG194" s="40"/>
      <c r="AEH194" s="40"/>
      <c r="AEI194" s="40"/>
      <c r="AEJ194" s="40"/>
      <c r="AEK194" s="40"/>
      <c r="AEL194" s="40"/>
      <c r="AEM194" s="40"/>
      <c r="AEN194" s="40"/>
      <c r="AEO194" s="40"/>
      <c r="AEP194" s="40"/>
      <c r="AEQ194" s="40"/>
      <c r="AER194" s="40"/>
      <c r="AES194" s="40"/>
      <c r="AET194" s="40"/>
      <c r="AEU194" s="40"/>
      <c r="AEV194" s="40"/>
      <c r="AEW194" s="40"/>
      <c r="AEX194" s="40"/>
      <c r="AEY194" s="40"/>
      <c r="AEZ194" s="40"/>
      <c r="AFA194" s="40"/>
      <c r="AFB194" s="40"/>
      <c r="AFC194" s="40"/>
      <c r="AFD194" s="40"/>
      <c r="AFE194" s="40"/>
      <c r="AFF194" s="40"/>
      <c r="AFG194" s="40"/>
      <c r="AFH194" s="40"/>
      <c r="AFI194" s="40"/>
      <c r="AFJ194" s="40"/>
      <c r="AFK194" s="40"/>
      <c r="AFL194" s="40"/>
      <c r="AFM194" s="40"/>
      <c r="AFN194" s="40"/>
      <c r="AFO194" s="40"/>
      <c r="AFP194" s="40"/>
      <c r="AFQ194" s="40"/>
      <c r="AFR194" s="40"/>
      <c r="AFS194" s="40"/>
      <c r="AFT194" s="40"/>
      <c r="AFU194" s="40"/>
      <c r="AFV194" s="40"/>
      <c r="AFW194" s="40"/>
      <c r="AFX194" s="40"/>
      <c r="AFY194" s="40"/>
      <c r="AFZ194" s="40"/>
      <c r="AGA194" s="40"/>
      <c r="AGB194" s="40"/>
      <c r="AGC194" s="40"/>
      <c r="AGD194" s="40"/>
      <c r="AGE194" s="40"/>
      <c r="AGF194" s="40"/>
      <c r="AGG194" s="40"/>
      <c r="AGH194" s="40"/>
      <c r="AGI194" s="40"/>
      <c r="AGJ194" s="40"/>
      <c r="AGK194" s="40"/>
      <c r="AGL194" s="40"/>
      <c r="AGM194" s="40"/>
      <c r="AGN194" s="40"/>
      <c r="AGO194" s="40"/>
      <c r="AGP194" s="40"/>
      <c r="AGQ194" s="40"/>
      <c r="AGR194" s="40"/>
      <c r="AGS194" s="40"/>
      <c r="AGT194" s="40"/>
      <c r="AGU194" s="40"/>
      <c r="AGV194" s="40"/>
      <c r="AGW194" s="40"/>
      <c r="AGX194" s="40"/>
      <c r="AGY194" s="40"/>
      <c r="AGZ194" s="40"/>
      <c r="AHA194" s="40"/>
      <c r="AHB194" s="40"/>
      <c r="AHC194" s="40"/>
      <c r="AHD194" s="40"/>
      <c r="AHE194" s="40"/>
      <c r="AHF194" s="40"/>
      <c r="AHG194" s="40"/>
      <c r="AHH194" s="40"/>
      <c r="AHI194" s="40"/>
      <c r="AHJ194" s="40"/>
      <c r="AHK194" s="40"/>
      <c r="AHL194" s="40"/>
      <c r="AHM194" s="40"/>
      <c r="AHN194" s="40"/>
      <c r="AHO194" s="40"/>
      <c r="AHP194" s="40"/>
      <c r="AHQ194" s="40"/>
      <c r="AHR194" s="40"/>
      <c r="AHS194" s="40"/>
      <c r="AHT194" s="40"/>
      <c r="AHU194" s="40"/>
      <c r="AHV194" s="40"/>
      <c r="AHW194" s="40"/>
      <c r="AHX194" s="40"/>
      <c r="AHY194" s="40"/>
      <c r="AHZ194" s="40"/>
      <c r="AIA194" s="40"/>
      <c r="AIB194" s="40"/>
      <c r="AIC194" s="40"/>
      <c r="AID194" s="40"/>
      <c r="AIE194" s="40"/>
      <c r="AIF194" s="40"/>
      <c r="AIG194" s="40"/>
      <c r="AIH194" s="40"/>
      <c r="AII194" s="40"/>
      <c r="AIJ194" s="40"/>
      <c r="AIK194" s="40"/>
      <c r="AIL194" s="40"/>
      <c r="AIM194" s="40"/>
      <c r="AIN194" s="40"/>
      <c r="AIO194" s="40"/>
      <c r="AIP194" s="40"/>
      <c r="AIQ194" s="40"/>
      <c r="AIR194" s="40"/>
      <c r="AIS194" s="40"/>
      <c r="AIT194" s="40"/>
      <c r="AIU194" s="40"/>
      <c r="AIV194" s="40"/>
      <c r="AIW194" s="40"/>
      <c r="AIX194" s="40"/>
      <c r="AIY194" s="40"/>
      <c r="AIZ194" s="40"/>
      <c r="AJA194" s="40"/>
      <c r="AJB194" s="40"/>
      <c r="AJC194" s="40"/>
      <c r="AJD194" s="40"/>
      <c r="AJE194" s="40"/>
      <c r="AJF194" s="40"/>
      <c r="AJG194" s="40"/>
      <c r="AJH194" s="40"/>
      <c r="AJI194" s="40"/>
      <c r="AJJ194" s="40"/>
      <c r="AJK194" s="40"/>
      <c r="AJL194" s="40"/>
      <c r="AJM194" s="40"/>
      <c r="AJN194" s="40"/>
      <c r="AJO194" s="40"/>
      <c r="AJP194" s="40"/>
      <c r="AJQ194" s="40"/>
      <c r="AJR194" s="40"/>
      <c r="AJS194" s="40"/>
      <c r="AJT194" s="40"/>
      <c r="AJU194" s="40"/>
      <c r="AJV194" s="40"/>
      <c r="AJW194" s="40"/>
      <c r="AJX194" s="40"/>
      <c r="AJY194" s="40"/>
      <c r="AJZ194" s="40"/>
      <c r="AKA194" s="40"/>
      <c r="AKB194" s="40"/>
      <c r="AKC194" s="40"/>
      <c r="AKD194" s="40"/>
      <c r="AKE194" s="40"/>
      <c r="AKF194" s="40"/>
      <c r="AKG194" s="40"/>
      <c r="AKH194" s="40"/>
      <c r="AKI194" s="40"/>
      <c r="AKJ194" s="40"/>
      <c r="AKK194" s="40"/>
      <c r="AKL194" s="40"/>
      <c r="AKM194" s="40"/>
      <c r="AKN194" s="40"/>
      <c r="AKO194" s="40"/>
      <c r="AKP194" s="40"/>
      <c r="AKQ194" s="40"/>
      <c r="AKR194" s="40"/>
      <c r="AKS194" s="40"/>
      <c r="AKT194" s="40"/>
      <c r="AKU194" s="40"/>
      <c r="AKV194" s="40"/>
      <c r="AKW194" s="40"/>
      <c r="AKX194" s="40"/>
      <c r="AKY194" s="40"/>
      <c r="AKZ194" s="40"/>
      <c r="ALA194" s="40"/>
      <c r="ALB194" s="40"/>
      <c r="ALC194" s="40"/>
      <c r="ALD194" s="40"/>
      <c r="ALE194" s="40"/>
      <c r="ALF194" s="40"/>
      <c r="ALG194" s="40"/>
      <c r="ALH194" s="40"/>
      <c r="ALI194" s="40"/>
      <c r="ALJ194" s="40"/>
      <c r="ALK194" s="40"/>
      <c r="ALL194" s="40"/>
      <c r="ALM194" s="40"/>
      <c r="ALN194" s="40"/>
      <c r="ALO194" s="40"/>
      <c r="ALP194" s="40"/>
      <c r="ALQ194" s="40"/>
      <c r="ALR194" s="40"/>
      <c r="ALS194" s="40"/>
      <c r="ALT194" s="40"/>
      <c r="ALU194" s="40"/>
    </row>
    <row r="195" spans="1:1009" s="41" customFormat="1" ht="18.75" x14ac:dyDescent="0.3">
      <c r="A195" s="10" t="s">
        <v>211</v>
      </c>
      <c r="B195" s="11" t="s">
        <v>119</v>
      </c>
      <c r="C195" s="12">
        <v>8</v>
      </c>
      <c r="D195" s="13">
        <v>2.8</v>
      </c>
      <c r="E195" s="14">
        <v>1.3</v>
      </c>
      <c r="F195" s="46" t="s">
        <v>148</v>
      </c>
      <c r="G195" s="15">
        <v>1.5</v>
      </c>
      <c r="H195" s="16">
        <f t="shared" si="31"/>
        <v>-1.5</v>
      </c>
      <c r="I195" s="19">
        <f t="shared" ref="I195:I258" si="32">IF(H195="",I194,I194+H195)</f>
        <v>-22.652500000000011</v>
      </c>
      <c r="J195" s="39"/>
      <c r="K195" s="50">
        <f t="shared" si="26"/>
        <v>-22.152500000000014</v>
      </c>
      <c r="L195" s="60">
        <f t="shared" si="30"/>
        <v>-28.302500000000013</v>
      </c>
      <c r="M195" s="60"/>
      <c r="N195" s="121">
        <f t="shared" ref="N195:N258" si="33">IF(D195="","",IF(D195&gt;$V$57,$X$57*D195,IF(AND(D195&gt;$V$56,D195&lt;$W$56),$X$56*D195,IF(AND(D195&lt;$W$55,D195&gt;$V$55),$X$55*D195,IF(D195&lt;$W$54,D195*$X$54,0)))))</f>
        <v>2.8</v>
      </c>
      <c r="O195" s="9">
        <f t="shared" ref="O195:O258" si="34">IF(D195="","",IF(D195&gt;=$V$57,-$X$57,IF(AND(D195&gt;=$V$56,D195&lt;$W$56),-$X$56,IF(AND(D195&lt;$W$55,D195&gt;=$V$55),-$X$55,IF(D195&lt;$W$54,-$X$54,0)))))</f>
        <v>-1</v>
      </c>
      <c r="P195" s="9">
        <f t="shared" si="27"/>
        <v>-1</v>
      </c>
      <c r="Q195" s="122">
        <f t="shared" si="28"/>
        <v>-1</v>
      </c>
      <c r="R195" s="8"/>
      <c r="S195" s="9"/>
      <c r="T195" s="9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  <c r="NH195" s="40"/>
      <c r="NI195" s="40"/>
      <c r="NJ195" s="40"/>
      <c r="NK195" s="40"/>
      <c r="NL195" s="40"/>
      <c r="NM195" s="40"/>
      <c r="NN195" s="40"/>
      <c r="NO195" s="40"/>
      <c r="NP195" s="40"/>
      <c r="NQ195" s="40"/>
      <c r="NR195" s="40"/>
      <c r="NS195" s="40"/>
      <c r="NT195" s="40"/>
      <c r="NU195" s="40"/>
      <c r="NV195" s="40"/>
      <c r="NW195" s="40"/>
      <c r="NX195" s="40"/>
      <c r="NY195" s="40"/>
      <c r="NZ195" s="40"/>
      <c r="OA195" s="40"/>
      <c r="OB195" s="40"/>
      <c r="OC195" s="40"/>
      <c r="OD195" s="40"/>
      <c r="OE195" s="40"/>
      <c r="OF195" s="40"/>
      <c r="OG195" s="40"/>
      <c r="OH195" s="40"/>
      <c r="OI195" s="40"/>
      <c r="OJ195" s="40"/>
      <c r="OK195" s="40"/>
      <c r="OL195" s="40"/>
      <c r="OM195" s="40"/>
      <c r="ON195" s="40"/>
      <c r="OO195" s="40"/>
      <c r="OP195" s="40"/>
      <c r="OQ195" s="40"/>
      <c r="OR195" s="40"/>
      <c r="OS195" s="40"/>
      <c r="OT195" s="40"/>
      <c r="OU195" s="40"/>
      <c r="OV195" s="40"/>
      <c r="OW195" s="40"/>
      <c r="OX195" s="40"/>
      <c r="OY195" s="40"/>
      <c r="OZ195" s="40"/>
      <c r="PA195" s="40"/>
      <c r="PB195" s="40"/>
      <c r="PC195" s="40"/>
      <c r="PD195" s="40"/>
      <c r="PE195" s="40"/>
      <c r="PF195" s="40"/>
      <c r="PG195" s="40"/>
      <c r="PH195" s="40"/>
      <c r="PI195" s="40"/>
      <c r="PJ195" s="40"/>
      <c r="PK195" s="40"/>
      <c r="PL195" s="40"/>
      <c r="PM195" s="40"/>
      <c r="PN195" s="40"/>
      <c r="PO195" s="40"/>
      <c r="PP195" s="40"/>
      <c r="PQ195" s="40"/>
      <c r="PR195" s="40"/>
      <c r="PS195" s="40"/>
      <c r="PT195" s="40"/>
      <c r="PU195" s="40"/>
      <c r="PV195" s="40"/>
      <c r="PW195" s="40"/>
      <c r="PX195" s="40"/>
      <c r="PY195" s="40"/>
      <c r="PZ195" s="40"/>
      <c r="QA195" s="40"/>
      <c r="QB195" s="40"/>
      <c r="QC195" s="40"/>
      <c r="QD195" s="40"/>
      <c r="QE195" s="40"/>
      <c r="QF195" s="40"/>
      <c r="QG195" s="40"/>
      <c r="QH195" s="40"/>
      <c r="QI195" s="40"/>
      <c r="QJ195" s="40"/>
      <c r="QK195" s="40"/>
      <c r="QL195" s="40"/>
      <c r="QM195" s="40"/>
      <c r="QN195" s="40"/>
      <c r="QO195" s="40"/>
      <c r="QP195" s="40"/>
      <c r="QQ195" s="40"/>
      <c r="QR195" s="40"/>
      <c r="QS195" s="40"/>
      <c r="QT195" s="40"/>
      <c r="QU195" s="40"/>
      <c r="QV195" s="40"/>
      <c r="QW195" s="40"/>
      <c r="QX195" s="40"/>
      <c r="QY195" s="40"/>
      <c r="QZ195" s="40"/>
      <c r="RA195" s="40"/>
      <c r="RB195" s="40"/>
      <c r="RC195" s="40"/>
      <c r="RD195" s="40"/>
      <c r="RE195" s="40"/>
      <c r="RF195" s="40"/>
      <c r="RG195" s="40"/>
      <c r="RH195" s="40"/>
      <c r="RI195" s="40"/>
      <c r="RJ195" s="40"/>
      <c r="RK195" s="40"/>
      <c r="RL195" s="40"/>
      <c r="RM195" s="40"/>
      <c r="RN195" s="40"/>
      <c r="RO195" s="40"/>
      <c r="RP195" s="40"/>
      <c r="RQ195" s="40"/>
      <c r="RR195" s="40"/>
      <c r="RS195" s="40"/>
      <c r="RT195" s="40"/>
      <c r="RU195" s="40"/>
      <c r="RV195" s="40"/>
      <c r="RW195" s="40"/>
      <c r="RX195" s="40"/>
      <c r="RY195" s="40"/>
      <c r="RZ195" s="40"/>
      <c r="SA195" s="40"/>
      <c r="SB195" s="40"/>
      <c r="SC195" s="40"/>
      <c r="SD195" s="40"/>
      <c r="SE195" s="40"/>
      <c r="SF195" s="40"/>
      <c r="SG195" s="40"/>
      <c r="SH195" s="40"/>
      <c r="SI195" s="40"/>
      <c r="SJ195" s="40"/>
      <c r="SK195" s="40"/>
      <c r="SL195" s="40"/>
      <c r="SM195" s="40"/>
      <c r="SN195" s="40"/>
      <c r="SO195" s="40"/>
      <c r="SP195" s="40"/>
      <c r="SQ195" s="40"/>
      <c r="SR195" s="40"/>
      <c r="SS195" s="40"/>
      <c r="ST195" s="40"/>
      <c r="SU195" s="40"/>
      <c r="SV195" s="40"/>
      <c r="SW195" s="40"/>
      <c r="SX195" s="40"/>
      <c r="SY195" s="40"/>
      <c r="SZ195" s="40"/>
      <c r="TA195" s="40"/>
      <c r="TB195" s="40"/>
      <c r="TC195" s="40"/>
      <c r="TD195" s="40"/>
      <c r="TE195" s="40"/>
      <c r="TF195" s="40"/>
      <c r="TG195" s="40"/>
      <c r="TH195" s="40"/>
      <c r="TI195" s="40"/>
      <c r="TJ195" s="40"/>
      <c r="TK195" s="40"/>
      <c r="TL195" s="40"/>
      <c r="TM195" s="40"/>
      <c r="TN195" s="40"/>
      <c r="TO195" s="40"/>
      <c r="TP195" s="40"/>
      <c r="TQ195" s="40"/>
      <c r="TR195" s="40"/>
      <c r="TS195" s="40"/>
      <c r="TT195" s="40"/>
      <c r="TU195" s="40"/>
      <c r="TV195" s="40"/>
      <c r="TW195" s="40"/>
      <c r="TX195" s="40"/>
      <c r="TY195" s="40"/>
      <c r="TZ195" s="40"/>
      <c r="UA195" s="40"/>
      <c r="UB195" s="40"/>
      <c r="UC195" s="40"/>
      <c r="UD195" s="40"/>
      <c r="UE195" s="40"/>
      <c r="UF195" s="40"/>
      <c r="UG195" s="40"/>
      <c r="UH195" s="40"/>
      <c r="UI195" s="40"/>
      <c r="UJ195" s="40"/>
      <c r="UK195" s="40"/>
      <c r="UL195" s="40"/>
      <c r="UM195" s="40"/>
      <c r="UN195" s="40"/>
      <c r="UO195" s="40"/>
      <c r="UP195" s="40"/>
      <c r="UQ195" s="40"/>
      <c r="UR195" s="40"/>
      <c r="US195" s="40"/>
      <c r="UT195" s="40"/>
      <c r="UU195" s="40"/>
      <c r="UV195" s="40"/>
      <c r="UW195" s="40"/>
      <c r="UX195" s="40"/>
      <c r="UY195" s="40"/>
      <c r="UZ195" s="40"/>
      <c r="VA195" s="40"/>
      <c r="VB195" s="40"/>
      <c r="VC195" s="40"/>
      <c r="VD195" s="40"/>
      <c r="VE195" s="40"/>
      <c r="VF195" s="40"/>
      <c r="VG195" s="40"/>
      <c r="VH195" s="40"/>
      <c r="VI195" s="40"/>
      <c r="VJ195" s="40"/>
      <c r="VK195" s="40"/>
      <c r="VL195" s="40"/>
      <c r="VM195" s="40"/>
      <c r="VN195" s="40"/>
      <c r="VO195" s="40"/>
      <c r="VP195" s="40"/>
      <c r="VQ195" s="40"/>
      <c r="VR195" s="40"/>
      <c r="VS195" s="40"/>
      <c r="VT195" s="40"/>
      <c r="VU195" s="40"/>
      <c r="VV195" s="40"/>
      <c r="VW195" s="40"/>
      <c r="VX195" s="40"/>
      <c r="VY195" s="40"/>
      <c r="VZ195" s="40"/>
      <c r="WA195" s="40"/>
      <c r="WB195" s="40"/>
      <c r="WC195" s="40"/>
      <c r="WD195" s="40"/>
      <c r="WE195" s="40"/>
      <c r="WF195" s="40"/>
      <c r="WG195" s="40"/>
      <c r="WH195" s="40"/>
      <c r="WI195" s="40"/>
      <c r="WJ195" s="40"/>
      <c r="WK195" s="40"/>
      <c r="WL195" s="40"/>
      <c r="WM195" s="40"/>
      <c r="WN195" s="40"/>
      <c r="WO195" s="40"/>
      <c r="WP195" s="40"/>
      <c r="WQ195" s="40"/>
      <c r="WR195" s="40"/>
      <c r="WS195" s="40"/>
      <c r="WT195" s="40"/>
      <c r="WU195" s="40"/>
      <c r="WV195" s="40"/>
      <c r="WW195" s="40"/>
      <c r="WX195" s="40"/>
      <c r="WY195" s="40"/>
      <c r="WZ195" s="40"/>
      <c r="XA195" s="40"/>
      <c r="XB195" s="40"/>
      <c r="XC195" s="40"/>
      <c r="XD195" s="40"/>
      <c r="XE195" s="40"/>
      <c r="XF195" s="40"/>
      <c r="XG195" s="40"/>
      <c r="XH195" s="40"/>
      <c r="XI195" s="40"/>
      <c r="XJ195" s="40"/>
      <c r="XK195" s="40"/>
      <c r="XL195" s="40"/>
      <c r="XM195" s="40"/>
      <c r="XN195" s="40"/>
      <c r="XO195" s="40"/>
      <c r="XP195" s="40"/>
      <c r="XQ195" s="40"/>
      <c r="XR195" s="40"/>
      <c r="XS195" s="40"/>
      <c r="XT195" s="40"/>
      <c r="XU195" s="40"/>
      <c r="XV195" s="40"/>
      <c r="XW195" s="40"/>
      <c r="XX195" s="40"/>
      <c r="XY195" s="40"/>
      <c r="XZ195" s="40"/>
      <c r="YA195" s="40"/>
      <c r="YB195" s="40"/>
      <c r="YC195" s="40"/>
      <c r="YD195" s="40"/>
      <c r="YE195" s="40"/>
      <c r="YF195" s="40"/>
      <c r="YG195" s="40"/>
      <c r="YH195" s="40"/>
      <c r="YI195" s="40"/>
      <c r="YJ195" s="40"/>
      <c r="YK195" s="40"/>
      <c r="YL195" s="40"/>
      <c r="YM195" s="40"/>
      <c r="YN195" s="40"/>
      <c r="YO195" s="40"/>
      <c r="YP195" s="40"/>
      <c r="YQ195" s="40"/>
      <c r="YR195" s="40"/>
      <c r="YS195" s="40"/>
      <c r="YT195" s="40"/>
      <c r="YU195" s="40"/>
      <c r="YV195" s="40"/>
      <c r="YW195" s="40"/>
      <c r="YX195" s="40"/>
      <c r="YY195" s="40"/>
      <c r="YZ195" s="40"/>
      <c r="ZA195" s="40"/>
      <c r="ZB195" s="40"/>
      <c r="ZC195" s="40"/>
      <c r="ZD195" s="40"/>
      <c r="ZE195" s="40"/>
      <c r="ZF195" s="40"/>
      <c r="ZG195" s="40"/>
      <c r="ZH195" s="40"/>
      <c r="ZI195" s="40"/>
      <c r="ZJ195" s="40"/>
      <c r="ZK195" s="40"/>
      <c r="ZL195" s="40"/>
      <c r="ZM195" s="40"/>
      <c r="ZN195" s="40"/>
      <c r="ZO195" s="40"/>
      <c r="ZP195" s="40"/>
      <c r="ZQ195" s="40"/>
      <c r="ZR195" s="40"/>
      <c r="ZS195" s="40"/>
      <c r="ZT195" s="40"/>
      <c r="ZU195" s="40"/>
      <c r="ZV195" s="40"/>
      <c r="ZW195" s="40"/>
      <c r="ZX195" s="40"/>
      <c r="ZY195" s="40"/>
      <c r="ZZ195" s="40"/>
      <c r="AAA195" s="40"/>
      <c r="AAB195" s="40"/>
      <c r="AAC195" s="40"/>
      <c r="AAD195" s="40"/>
      <c r="AAE195" s="40"/>
      <c r="AAF195" s="40"/>
      <c r="AAG195" s="40"/>
      <c r="AAH195" s="40"/>
      <c r="AAI195" s="40"/>
      <c r="AAJ195" s="40"/>
      <c r="AAK195" s="40"/>
      <c r="AAL195" s="40"/>
      <c r="AAM195" s="40"/>
      <c r="AAN195" s="40"/>
      <c r="AAO195" s="40"/>
      <c r="AAP195" s="40"/>
      <c r="AAQ195" s="40"/>
      <c r="AAR195" s="40"/>
      <c r="AAS195" s="40"/>
      <c r="AAT195" s="40"/>
      <c r="AAU195" s="40"/>
      <c r="AAV195" s="40"/>
      <c r="AAW195" s="40"/>
      <c r="AAX195" s="40"/>
      <c r="AAY195" s="40"/>
      <c r="AAZ195" s="40"/>
      <c r="ABA195" s="40"/>
      <c r="ABB195" s="40"/>
      <c r="ABC195" s="40"/>
      <c r="ABD195" s="40"/>
      <c r="ABE195" s="40"/>
      <c r="ABF195" s="40"/>
      <c r="ABG195" s="40"/>
      <c r="ABH195" s="40"/>
      <c r="ABI195" s="40"/>
      <c r="ABJ195" s="40"/>
      <c r="ABK195" s="40"/>
      <c r="ABL195" s="40"/>
      <c r="ABM195" s="40"/>
      <c r="ABN195" s="40"/>
      <c r="ABO195" s="40"/>
      <c r="ABP195" s="40"/>
      <c r="ABQ195" s="40"/>
      <c r="ABR195" s="40"/>
      <c r="ABS195" s="40"/>
      <c r="ABT195" s="40"/>
      <c r="ABU195" s="40"/>
      <c r="ABV195" s="40"/>
      <c r="ABW195" s="40"/>
      <c r="ABX195" s="40"/>
      <c r="ABY195" s="40"/>
      <c r="ABZ195" s="40"/>
      <c r="ACA195" s="40"/>
      <c r="ACB195" s="40"/>
      <c r="ACC195" s="40"/>
      <c r="ACD195" s="40"/>
      <c r="ACE195" s="40"/>
      <c r="ACF195" s="40"/>
      <c r="ACG195" s="40"/>
      <c r="ACH195" s="40"/>
      <c r="ACI195" s="40"/>
      <c r="ACJ195" s="40"/>
      <c r="ACK195" s="40"/>
      <c r="ACL195" s="40"/>
      <c r="ACM195" s="40"/>
      <c r="ACN195" s="40"/>
      <c r="ACO195" s="40"/>
      <c r="ACP195" s="40"/>
      <c r="ACQ195" s="40"/>
      <c r="ACR195" s="40"/>
      <c r="ACS195" s="40"/>
      <c r="ACT195" s="40"/>
      <c r="ACU195" s="40"/>
      <c r="ACV195" s="40"/>
      <c r="ACW195" s="40"/>
      <c r="ACX195" s="40"/>
      <c r="ACY195" s="40"/>
      <c r="ACZ195" s="40"/>
      <c r="ADA195" s="40"/>
      <c r="ADB195" s="40"/>
      <c r="ADC195" s="40"/>
      <c r="ADD195" s="40"/>
      <c r="ADE195" s="40"/>
      <c r="ADF195" s="40"/>
      <c r="ADG195" s="40"/>
      <c r="ADH195" s="40"/>
      <c r="ADI195" s="40"/>
      <c r="ADJ195" s="40"/>
      <c r="ADK195" s="40"/>
      <c r="ADL195" s="40"/>
      <c r="ADM195" s="40"/>
      <c r="ADN195" s="40"/>
      <c r="ADO195" s="40"/>
      <c r="ADP195" s="40"/>
      <c r="ADQ195" s="40"/>
      <c r="ADR195" s="40"/>
      <c r="ADS195" s="40"/>
      <c r="ADT195" s="40"/>
      <c r="ADU195" s="40"/>
      <c r="ADV195" s="40"/>
      <c r="ADW195" s="40"/>
      <c r="ADX195" s="40"/>
      <c r="ADY195" s="40"/>
      <c r="ADZ195" s="40"/>
      <c r="AEA195" s="40"/>
      <c r="AEB195" s="40"/>
      <c r="AEC195" s="40"/>
      <c r="AED195" s="40"/>
      <c r="AEE195" s="40"/>
      <c r="AEF195" s="40"/>
      <c r="AEG195" s="40"/>
      <c r="AEH195" s="40"/>
      <c r="AEI195" s="40"/>
      <c r="AEJ195" s="40"/>
      <c r="AEK195" s="40"/>
      <c r="AEL195" s="40"/>
      <c r="AEM195" s="40"/>
      <c r="AEN195" s="40"/>
      <c r="AEO195" s="40"/>
      <c r="AEP195" s="40"/>
      <c r="AEQ195" s="40"/>
      <c r="AER195" s="40"/>
      <c r="AES195" s="40"/>
      <c r="AET195" s="40"/>
      <c r="AEU195" s="40"/>
      <c r="AEV195" s="40"/>
      <c r="AEW195" s="40"/>
      <c r="AEX195" s="40"/>
      <c r="AEY195" s="40"/>
      <c r="AEZ195" s="40"/>
      <c r="AFA195" s="40"/>
      <c r="AFB195" s="40"/>
      <c r="AFC195" s="40"/>
      <c r="AFD195" s="40"/>
      <c r="AFE195" s="40"/>
      <c r="AFF195" s="40"/>
      <c r="AFG195" s="40"/>
      <c r="AFH195" s="40"/>
      <c r="AFI195" s="40"/>
      <c r="AFJ195" s="40"/>
      <c r="AFK195" s="40"/>
      <c r="AFL195" s="40"/>
      <c r="AFM195" s="40"/>
      <c r="AFN195" s="40"/>
      <c r="AFO195" s="40"/>
      <c r="AFP195" s="40"/>
      <c r="AFQ195" s="40"/>
      <c r="AFR195" s="40"/>
      <c r="AFS195" s="40"/>
      <c r="AFT195" s="40"/>
      <c r="AFU195" s="40"/>
      <c r="AFV195" s="40"/>
      <c r="AFW195" s="40"/>
      <c r="AFX195" s="40"/>
      <c r="AFY195" s="40"/>
      <c r="AFZ195" s="40"/>
      <c r="AGA195" s="40"/>
      <c r="AGB195" s="40"/>
      <c r="AGC195" s="40"/>
      <c r="AGD195" s="40"/>
      <c r="AGE195" s="40"/>
      <c r="AGF195" s="40"/>
      <c r="AGG195" s="40"/>
      <c r="AGH195" s="40"/>
      <c r="AGI195" s="40"/>
      <c r="AGJ195" s="40"/>
      <c r="AGK195" s="40"/>
      <c r="AGL195" s="40"/>
      <c r="AGM195" s="40"/>
      <c r="AGN195" s="40"/>
      <c r="AGO195" s="40"/>
      <c r="AGP195" s="40"/>
      <c r="AGQ195" s="40"/>
      <c r="AGR195" s="40"/>
      <c r="AGS195" s="40"/>
      <c r="AGT195" s="40"/>
      <c r="AGU195" s="40"/>
      <c r="AGV195" s="40"/>
      <c r="AGW195" s="40"/>
      <c r="AGX195" s="40"/>
      <c r="AGY195" s="40"/>
      <c r="AGZ195" s="40"/>
      <c r="AHA195" s="40"/>
      <c r="AHB195" s="40"/>
      <c r="AHC195" s="40"/>
      <c r="AHD195" s="40"/>
      <c r="AHE195" s="40"/>
      <c r="AHF195" s="40"/>
      <c r="AHG195" s="40"/>
      <c r="AHH195" s="40"/>
      <c r="AHI195" s="40"/>
      <c r="AHJ195" s="40"/>
      <c r="AHK195" s="40"/>
      <c r="AHL195" s="40"/>
      <c r="AHM195" s="40"/>
      <c r="AHN195" s="40"/>
      <c r="AHO195" s="40"/>
      <c r="AHP195" s="40"/>
      <c r="AHQ195" s="40"/>
      <c r="AHR195" s="40"/>
      <c r="AHS195" s="40"/>
      <c r="AHT195" s="40"/>
      <c r="AHU195" s="40"/>
      <c r="AHV195" s="40"/>
      <c r="AHW195" s="40"/>
      <c r="AHX195" s="40"/>
      <c r="AHY195" s="40"/>
      <c r="AHZ195" s="40"/>
      <c r="AIA195" s="40"/>
      <c r="AIB195" s="40"/>
      <c r="AIC195" s="40"/>
      <c r="AID195" s="40"/>
      <c r="AIE195" s="40"/>
      <c r="AIF195" s="40"/>
      <c r="AIG195" s="40"/>
      <c r="AIH195" s="40"/>
      <c r="AII195" s="40"/>
      <c r="AIJ195" s="40"/>
      <c r="AIK195" s="40"/>
      <c r="AIL195" s="40"/>
      <c r="AIM195" s="40"/>
      <c r="AIN195" s="40"/>
      <c r="AIO195" s="40"/>
      <c r="AIP195" s="40"/>
      <c r="AIQ195" s="40"/>
      <c r="AIR195" s="40"/>
      <c r="AIS195" s="40"/>
      <c r="AIT195" s="40"/>
      <c r="AIU195" s="40"/>
      <c r="AIV195" s="40"/>
      <c r="AIW195" s="40"/>
      <c r="AIX195" s="40"/>
      <c r="AIY195" s="40"/>
      <c r="AIZ195" s="40"/>
      <c r="AJA195" s="40"/>
      <c r="AJB195" s="40"/>
      <c r="AJC195" s="40"/>
      <c r="AJD195" s="40"/>
      <c r="AJE195" s="40"/>
      <c r="AJF195" s="40"/>
      <c r="AJG195" s="40"/>
      <c r="AJH195" s="40"/>
      <c r="AJI195" s="40"/>
      <c r="AJJ195" s="40"/>
      <c r="AJK195" s="40"/>
      <c r="AJL195" s="40"/>
      <c r="AJM195" s="40"/>
      <c r="AJN195" s="40"/>
      <c r="AJO195" s="40"/>
      <c r="AJP195" s="40"/>
      <c r="AJQ195" s="40"/>
      <c r="AJR195" s="40"/>
      <c r="AJS195" s="40"/>
      <c r="AJT195" s="40"/>
      <c r="AJU195" s="40"/>
      <c r="AJV195" s="40"/>
      <c r="AJW195" s="40"/>
      <c r="AJX195" s="40"/>
      <c r="AJY195" s="40"/>
      <c r="AJZ195" s="40"/>
      <c r="AKA195" s="40"/>
      <c r="AKB195" s="40"/>
      <c r="AKC195" s="40"/>
      <c r="AKD195" s="40"/>
      <c r="AKE195" s="40"/>
      <c r="AKF195" s="40"/>
      <c r="AKG195" s="40"/>
      <c r="AKH195" s="40"/>
      <c r="AKI195" s="40"/>
      <c r="AKJ195" s="40"/>
      <c r="AKK195" s="40"/>
      <c r="AKL195" s="40"/>
      <c r="AKM195" s="40"/>
      <c r="AKN195" s="40"/>
      <c r="AKO195" s="40"/>
      <c r="AKP195" s="40"/>
      <c r="AKQ195" s="40"/>
      <c r="AKR195" s="40"/>
      <c r="AKS195" s="40"/>
      <c r="AKT195" s="40"/>
      <c r="AKU195" s="40"/>
      <c r="AKV195" s="40"/>
      <c r="AKW195" s="40"/>
      <c r="AKX195" s="40"/>
      <c r="AKY195" s="40"/>
      <c r="AKZ195" s="40"/>
      <c r="ALA195" s="40"/>
      <c r="ALB195" s="40"/>
      <c r="ALC195" s="40"/>
      <c r="ALD195" s="40"/>
      <c r="ALE195" s="40"/>
      <c r="ALF195" s="40"/>
      <c r="ALG195" s="40"/>
      <c r="ALH195" s="40"/>
      <c r="ALI195" s="40"/>
      <c r="ALJ195" s="40"/>
      <c r="ALK195" s="40"/>
      <c r="ALL195" s="40"/>
      <c r="ALM195" s="40"/>
      <c r="ALN195" s="40"/>
      <c r="ALO195" s="40"/>
      <c r="ALP195" s="40"/>
      <c r="ALQ195" s="40"/>
      <c r="ALR195" s="40"/>
      <c r="ALS195" s="40"/>
      <c r="ALT195" s="40"/>
      <c r="ALU195" s="40"/>
    </row>
    <row r="196" spans="1:1009" s="41" customFormat="1" ht="18.75" x14ac:dyDescent="0.3">
      <c r="A196" s="10" t="s">
        <v>212</v>
      </c>
      <c r="B196" s="11" t="s">
        <v>119</v>
      </c>
      <c r="C196" s="12">
        <v>9</v>
      </c>
      <c r="D196" s="13">
        <v>1.5</v>
      </c>
      <c r="E196" s="14">
        <v>1.06</v>
      </c>
      <c r="F196" s="46" t="s">
        <v>24</v>
      </c>
      <c r="G196" s="15">
        <v>3</v>
      </c>
      <c r="H196" s="16">
        <f t="shared" si="31"/>
        <v>1.5</v>
      </c>
      <c r="I196" s="19">
        <f t="shared" si="32"/>
        <v>-21.152500000000011</v>
      </c>
      <c r="J196" s="39"/>
      <c r="K196" s="50">
        <f t="shared" ref="K196:K259" si="35">IF(J196="",K195,J196+K195)</f>
        <v>-22.152500000000014</v>
      </c>
      <c r="L196" s="60">
        <f t="shared" si="30"/>
        <v>-28.302500000000013</v>
      </c>
      <c r="M196" s="60"/>
      <c r="N196" s="121">
        <f t="shared" si="33"/>
        <v>1.5</v>
      </c>
      <c r="O196" s="9">
        <f t="shared" si="34"/>
        <v>-1</v>
      </c>
      <c r="P196" s="9">
        <f t="shared" ref="P196:P259" si="36">IF(F196="1st",N196+O196,O196)</f>
        <v>0.5</v>
      </c>
      <c r="Q196" s="122">
        <f t="shared" ref="Q196:Q259" si="37">IF(P196=0,"",P196)</f>
        <v>0.5</v>
      </c>
      <c r="R196" s="8"/>
      <c r="S196" s="9"/>
      <c r="T196" s="9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  <c r="ML196" s="40"/>
      <c r="MM196" s="40"/>
      <c r="MN196" s="40"/>
      <c r="MO196" s="40"/>
      <c r="MP196" s="40"/>
      <c r="MQ196" s="40"/>
      <c r="MR196" s="40"/>
      <c r="MS196" s="40"/>
      <c r="MT196" s="40"/>
      <c r="MU196" s="40"/>
      <c r="MV196" s="40"/>
      <c r="MW196" s="40"/>
      <c r="MX196" s="40"/>
      <c r="MY196" s="40"/>
      <c r="MZ196" s="40"/>
      <c r="NA196" s="40"/>
      <c r="NB196" s="40"/>
      <c r="NC196" s="40"/>
      <c r="ND196" s="40"/>
      <c r="NE196" s="40"/>
      <c r="NF196" s="40"/>
      <c r="NG196" s="40"/>
      <c r="NH196" s="40"/>
      <c r="NI196" s="40"/>
      <c r="NJ196" s="40"/>
      <c r="NK196" s="40"/>
      <c r="NL196" s="40"/>
      <c r="NM196" s="40"/>
      <c r="NN196" s="40"/>
      <c r="NO196" s="40"/>
      <c r="NP196" s="40"/>
      <c r="NQ196" s="40"/>
      <c r="NR196" s="40"/>
      <c r="NS196" s="40"/>
      <c r="NT196" s="40"/>
      <c r="NU196" s="40"/>
      <c r="NV196" s="40"/>
      <c r="NW196" s="40"/>
      <c r="NX196" s="40"/>
      <c r="NY196" s="40"/>
      <c r="NZ196" s="40"/>
      <c r="OA196" s="40"/>
      <c r="OB196" s="40"/>
      <c r="OC196" s="40"/>
      <c r="OD196" s="40"/>
      <c r="OE196" s="40"/>
      <c r="OF196" s="40"/>
      <c r="OG196" s="40"/>
      <c r="OH196" s="40"/>
      <c r="OI196" s="40"/>
      <c r="OJ196" s="40"/>
      <c r="OK196" s="40"/>
      <c r="OL196" s="40"/>
      <c r="OM196" s="40"/>
      <c r="ON196" s="40"/>
      <c r="OO196" s="40"/>
      <c r="OP196" s="40"/>
      <c r="OQ196" s="40"/>
      <c r="OR196" s="40"/>
      <c r="OS196" s="40"/>
      <c r="OT196" s="40"/>
      <c r="OU196" s="40"/>
      <c r="OV196" s="40"/>
      <c r="OW196" s="40"/>
      <c r="OX196" s="40"/>
      <c r="OY196" s="40"/>
      <c r="OZ196" s="40"/>
      <c r="PA196" s="40"/>
      <c r="PB196" s="40"/>
      <c r="PC196" s="40"/>
      <c r="PD196" s="40"/>
      <c r="PE196" s="40"/>
      <c r="PF196" s="40"/>
      <c r="PG196" s="40"/>
      <c r="PH196" s="40"/>
      <c r="PI196" s="40"/>
      <c r="PJ196" s="40"/>
      <c r="PK196" s="40"/>
      <c r="PL196" s="40"/>
      <c r="PM196" s="40"/>
      <c r="PN196" s="40"/>
      <c r="PO196" s="40"/>
      <c r="PP196" s="40"/>
      <c r="PQ196" s="40"/>
      <c r="PR196" s="40"/>
      <c r="PS196" s="40"/>
      <c r="PT196" s="40"/>
      <c r="PU196" s="40"/>
      <c r="PV196" s="40"/>
      <c r="PW196" s="40"/>
      <c r="PX196" s="40"/>
      <c r="PY196" s="40"/>
      <c r="PZ196" s="40"/>
      <c r="QA196" s="40"/>
      <c r="QB196" s="40"/>
      <c r="QC196" s="40"/>
      <c r="QD196" s="40"/>
      <c r="QE196" s="40"/>
      <c r="QF196" s="40"/>
      <c r="QG196" s="40"/>
      <c r="QH196" s="40"/>
      <c r="QI196" s="40"/>
      <c r="QJ196" s="40"/>
      <c r="QK196" s="40"/>
      <c r="QL196" s="40"/>
      <c r="QM196" s="40"/>
      <c r="QN196" s="40"/>
      <c r="QO196" s="40"/>
      <c r="QP196" s="40"/>
      <c r="QQ196" s="40"/>
      <c r="QR196" s="40"/>
      <c r="QS196" s="40"/>
      <c r="QT196" s="40"/>
      <c r="QU196" s="40"/>
      <c r="QV196" s="40"/>
      <c r="QW196" s="40"/>
      <c r="QX196" s="40"/>
      <c r="QY196" s="40"/>
      <c r="QZ196" s="40"/>
      <c r="RA196" s="40"/>
      <c r="RB196" s="40"/>
      <c r="RC196" s="40"/>
      <c r="RD196" s="40"/>
      <c r="RE196" s="40"/>
      <c r="RF196" s="40"/>
      <c r="RG196" s="40"/>
      <c r="RH196" s="40"/>
      <c r="RI196" s="40"/>
      <c r="RJ196" s="40"/>
      <c r="RK196" s="40"/>
      <c r="RL196" s="40"/>
      <c r="RM196" s="40"/>
      <c r="RN196" s="40"/>
      <c r="RO196" s="40"/>
      <c r="RP196" s="40"/>
      <c r="RQ196" s="40"/>
      <c r="RR196" s="40"/>
      <c r="RS196" s="40"/>
      <c r="RT196" s="40"/>
      <c r="RU196" s="40"/>
      <c r="RV196" s="40"/>
      <c r="RW196" s="40"/>
      <c r="RX196" s="40"/>
      <c r="RY196" s="40"/>
      <c r="RZ196" s="40"/>
      <c r="SA196" s="40"/>
      <c r="SB196" s="40"/>
      <c r="SC196" s="40"/>
      <c r="SD196" s="40"/>
      <c r="SE196" s="40"/>
      <c r="SF196" s="40"/>
      <c r="SG196" s="40"/>
      <c r="SH196" s="40"/>
      <c r="SI196" s="40"/>
      <c r="SJ196" s="40"/>
      <c r="SK196" s="40"/>
      <c r="SL196" s="40"/>
      <c r="SM196" s="40"/>
      <c r="SN196" s="40"/>
      <c r="SO196" s="40"/>
      <c r="SP196" s="40"/>
      <c r="SQ196" s="40"/>
      <c r="SR196" s="40"/>
      <c r="SS196" s="40"/>
      <c r="ST196" s="40"/>
      <c r="SU196" s="40"/>
      <c r="SV196" s="40"/>
      <c r="SW196" s="40"/>
      <c r="SX196" s="40"/>
      <c r="SY196" s="40"/>
      <c r="SZ196" s="40"/>
      <c r="TA196" s="40"/>
      <c r="TB196" s="40"/>
      <c r="TC196" s="40"/>
      <c r="TD196" s="40"/>
      <c r="TE196" s="40"/>
      <c r="TF196" s="40"/>
      <c r="TG196" s="40"/>
      <c r="TH196" s="40"/>
      <c r="TI196" s="40"/>
      <c r="TJ196" s="40"/>
      <c r="TK196" s="40"/>
      <c r="TL196" s="40"/>
      <c r="TM196" s="40"/>
      <c r="TN196" s="40"/>
      <c r="TO196" s="40"/>
      <c r="TP196" s="40"/>
      <c r="TQ196" s="40"/>
      <c r="TR196" s="40"/>
      <c r="TS196" s="40"/>
      <c r="TT196" s="40"/>
      <c r="TU196" s="40"/>
      <c r="TV196" s="40"/>
      <c r="TW196" s="40"/>
      <c r="TX196" s="40"/>
      <c r="TY196" s="40"/>
      <c r="TZ196" s="40"/>
      <c r="UA196" s="40"/>
      <c r="UB196" s="40"/>
      <c r="UC196" s="40"/>
      <c r="UD196" s="40"/>
      <c r="UE196" s="40"/>
      <c r="UF196" s="40"/>
      <c r="UG196" s="40"/>
      <c r="UH196" s="40"/>
      <c r="UI196" s="40"/>
      <c r="UJ196" s="40"/>
      <c r="UK196" s="40"/>
      <c r="UL196" s="40"/>
      <c r="UM196" s="40"/>
      <c r="UN196" s="40"/>
      <c r="UO196" s="40"/>
      <c r="UP196" s="40"/>
      <c r="UQ196" s="40"/>
      <c r="UR196" s="40"/>
      <c r="US196" s="40"/>
      <c r="UT196" s="40"/>
      <c r="UU196" s="40"/>
      <c r="UV196" s="40"/>
      <c r="UW196" s="40"/>
      <c r="UX196" s="40"/>
      <c r="UY196" s="40"/>
      <c r="UZ196" s="40"/>
      <c r="VA196" s="40"/>
      <c r="VB196" s="40"/>
      <c r="VC196" s="40"/>
      <c r="VD196" s="40"/>
      <c r="VE196" s="40"/>
      <c r="VF196" s="40"/>
      <c r="VG196" s="40"/>
      <c r="VH196" s="40"/>
      <c r="VI196" s="40"/>
      <c r="VJ196" s="40"/>
      <c r="VK196" s="40"/>
      <c r="VL196" s="40"/>
      <c r="VM196" s="40"/>
      <c r="VN196" s="40"/>
      <c r="VO196" s="40"/>
      <c r="VP196" s="40"/>
      <c r="VQ196" s="40"/>
      <c r="VR196" s="40"/>
      <c r="VS196" s="40"/>
      <c r="VT196" s="40"/>
      <c r="VU196" s="40"/>
      <c r="VV196" s="40"/>
      <c r="VW196" s="40"/>
      <c r="VX196" s="40"/>
      <c r="VY196" s="40"/>
      <c r="VZ196" s="40"/>
      <c r="WA196" s="40"/>
      <c r="WB196" s="40"/>
      <c r="WC196" s="40"/>
      <c r="WD196" s="40"/>
      <c r="WE196" s="40"/>
      <c r="WF196" s="40"/>
      <c r="WG196" s="40"/>
      <c r="WH196" s="40"/>
      <c r="WI196" s="40"/>
      <c r="WJ196" s="40"/>
      <c r="WK196" s="40"/>
      <c r="WL196" s="40"/>
      <c r="WM196" s="40"/>
      <c r="WN196" s="40"/>
      <c r="WO196" s="40"/>
      <c r="WP196" s="40"/>
      <c r="WQ196" s="40"/>
      <c r="WR196" s="40"/>
      <c r="WS196" s="40"/>
      <c r="WT196" s="40"/>
      <c r="WU196" s="40"/>
      <c r="WV196" s="40"/>
      <c r="WW196" s="40"/>
      <c r="WX196" s="40"/>
      <c r="WY196" s="40"/>
      <c r="WZ196" s="40"/>
      <c r="XA196" s="40"/>
      <c r="XB196" s="40"/>
      <c r="XC196" s="40"/>
      <c r="XD196" s="40"/>
      <c r="XE196" s="40"/>
      <c r="XF196" s="40"/>
      <c r="XG196" s="40"/>
      <c r="XH196" s="40"/>
      <c r="XI196" s="40"/>
      <c r="XJ196" s="40"/>
      <c r="XK196" s="40"/>
      <c r="XL196" s="40"/>
      <c r="XM196" s="40"/>
      <c r="XN196" s="40"/>
      <c r="XO196" s="40"/>
      <c r="XP196" s="40"/>
      <c r="XQ196" s="40"/>
      <c r="XR196" s="40"/>
      <c r="XS196" s="40"/>
      <c r="XT196" s="40"/>
      <c r="XU196" s="40"/>
      <c r="XV196" s="40"/>
      <c r="XW196" s="40"/>
      <c r="XX196" s="40"/>
      <c r="XY196" s="40"/>
      <c r="XZ196" s="40"/>
      <c r="YA196" s="40"/>
      <c r="YB196" s="40"/>
      <c r="YC196" s="40"/>
      <c r="YD196" s="40"/>
      <c r="YE196" s="40"/>
      <c r="YF196" s="40"/>
      <c r="YG196" s="40"/>
      <c r="YH196" s="40"/>
      <c r="YI196" s="40"/>
      <c r="YJ196" s="40"/>
      <c r="YK196" s="40"/>
      <c r="YL196" s="40"/>
      <c r="YM196" s="40"/>
      <c r="YN196" s="40"/>
      <c r="YO196" s="40"/>
      <c r="YP196" s="40"/>
      <c r="YQ196" s="40"/>
      <c r="YR196" s="40"/>
      <c r="YS196" s="40"/>
      <c r="YT196" s="40"/>
      <c r="YU196" s="40"/>
      <c r="YV196" s="40"/>
      <c r="YW196" s="40"/>
      <c r="YX196" s="40"/>
      <c r="YY196" s="40"/>
      <c r="YZ196" s="40"/>
      <c r="ZA196" s="40"/>
      <c r="ZB196" s="40"/>
      <c r="ZC196" s="40"/>
      <c r="ZD196" s="40"/>
      <c r="ZE196" s="40"/>
      <c r="ZF196" s="40"/>
      <c r="ZG196" s="40"/>
      <c r="ZH196" s="40"/>
      <c r="ZI196" s="40"/>
      <c r="ZJ196" s="40"/>
      <c r="ZK196" s="40"/>
      <c r="ZL196" s="40"/>
      <c r="ZM196" s="40"/>
      <c r="ZN196" s="40"/>
      <c r="ZO196" s="40"/>
      <c r="ZP196" s="40"/>
      <c r="ZQ196" s="40"/>
      <c r="ZR196" s="40"/>
      <c r="ZS196" s="40"/>
      <c r="ZT196" s="40"/>
      <c r="ZU196" s="40"/>
      <c r="ZV196" s="40"/>
      <c r="ZW196" s="40"/>
      <c r="ZX196" s="40"/>
      <c r="ZY196" s="40"/>
      <c r="ZZ196" s="40"/>
      <c r="AAA196" s="40"/>
      <c r="AAB196" s="40"/>
      <c r="AAC196" s="40"/>
      <c r="AAD196" s="40"/>
      <c r="AAE196" s="40"/>
      <c r="AAF196" s="40"/>
      <c r="AAG196" s="40"/>
      <c r="AAH196" s="40"/>
      <c r="AAI196" s="40"/>
      <c r="AAJ196" s="40"/>
      <c r="AAK196" s="40"/>
      <c r="AAL196" s="40"/>
      <c r="AAM196" s="40"/>
      <c r="AAN196" s="40"/>
      <c r="AAO196" s="40"/>
      <c r="AAP196" s="40"/>
      <c r="AAQ196" s="40"/>
      <c r="AAR196" s="40"/>
      <c r="AAS196" s="40"/>
      <c r="AAT196" s="40"/>
      <c r="AAU196" s="40"/>
      <c r="AAV196" s="40"/>
      <c r="AAW196" s="40"/>
      <c r="AAX196" s="40"/>
      <c r="AAY196" s="40"/>
      <c r="AAZ196" s="40"/>
      <c r="ABA196" s="40"/>
      <c r="ABB196" s="40"/>
      <c r="ABC196" s="40"/>
      <c r="ABD196" s="40"/>
      <c r="ABE196" s="40"/>
      <c r="ABF196" s="40"/>
      <c r="ABG196" s="40"/>
      <c r="ABH196" s="40"/>
      <c r="ABI196" s="40"/>
      <c r="ABJ196" s="40"/>
      <c r="ABK196" s="40"/>
      <c r="ABL196" s="40"/>
      <c r="ABM196" s="40"/>
      <c r="ABN196" s="40"/>
      <c r="ABO196" s="40"/>
      <c r="ABP196" s="40"/>
      <c r="ABQ196" s="40"/>
      <c r="ABR196" s="40"/>
      <c r="ABS196" s="40"/>
      <c r="ABT196" s="40"/>
      <c r="ABU196" s="40"/>
      <c r="ABV196" s="40"/>
      <c r="ABW196" s="40"/>
      <c r="ABX196" s="40"/>
      <c r="ABY196" s="40"/>
      <c r="ABZ196" s="40"/>
      <c r="ACA196" s="40"/>
      <c r="ACB196" s="40"/>
      <c r="ACC196" s="40"/>
      <c r="ACD196" s="40"/>
      <c r="ACE196" s="40"/>
      <c r="ACF196" s="40"/>
      <c r="ACG196" s="40"/>
      <c r="ACH196" s="40"/>
      <c r="ACI196" s="40"/>
      <c r="ACJ196" s="40"/>
      <c r="ACK196" s="40"/>
      <c r="ACL196" s="40"/>
      <c r="ACM196" s="40"/>
      <c r="ACN196" s="40"/>
      <c r="ACO196" s="40"/>
      <c r="ACP196" s="40"/>
      <c r="ACQ196" s="40"/>
      <c r="ACR196" s="40"/>
      <c r="ACS196" s="40"/>
      <c r="ACT196" s="40"/>
      <c r="ACU196" s="40"/>
      <c r="ACV196" s="40"/>
      <c r="ACW196" s="40"/>
      <c r="ACX196" s="40"/>
      <c r="ACY196" s="40"/>
      <c r="ACZ196" s="40"/>
      <c r="ADA196" s="40"/>
      <c r="ADB196" s="40"/>
      <c r="ADC196" s="40"/>
      <c r="ADD196" s="40"/>
      <c r="ADE196" s="40"/>
      <c r="ADF196" s="40"/>
      <c r="ADG196" s="40"/>
      <c r="ADH196" s="40"/>
      <c r="ADI196" s="40"/>
      <c r="ADJ196" s="40"/>
      <c r="ADK196" s="40"/>
      <c r="ADL196" s="40"/>
      <c r="ADM196" s="40"/>
      <c r="ADN196" s="40"/>
      <c r="ADO196" s="40"/>
      <c r="ADP196" s="40"/>
      <c r="ADQ196" s="40"/>
      <c r="ADR196" s="40"/>
      <c r="ADS196" s="40"/>
      <c r="ADT196" s="40"/>
      <c r="ADU196" s="40"/>
      <c r="ADV196" s="40"/>
      <c r="ADW196" s="40"/>
      <c r="ADX196" s="40"/>
      <c r="ADY196" s="40"/>
      <c r="ADZ196" s="40"/>
      <c r="AEA196" s="40"/>
      <c r="AEB196" s="40"/>
      <c r="AEC196" s="40"/>
      <c r="AED196" s="40"/>
      <c r="AEE196" s="40"/>
      <c r="AEF196" s="40"/>
      <c r="AEG196" s="40"/>
      <c r="AEH196" s="40"/>
      <c r="AEI196" s="40"/>
      <c r="AEJ196" s="40"/>
      <c r="AEK196" s="40"/>
      <c r="AEL196" s="40"/>
      <c r="AEM196" s="40"/>
      <c r="AEN196" s="40"/>
      <c r="AEO196" s="40"/>
      <c r="AEP196" s="40"/>
      <c r="AEQ196" s="40"/>
      <c r="AER196" s="40"/>
      <c r="AES196" s="40"/>
      <c r="AET196" s="40"/>
      <c r="AEU196" s="40"/>
      <c r="AEV196" s="40"/>
      <c r="AEW196" s="40"/>
      <c r="AEX196" s="40"/>
      <c r="AEY196" s="40"/>
      <c r="AEZ196" s="40"/>
      <c r="AFA196" s="40"/>
      <c r="AFB196" s="40"/>
      <c r="AFC196" s="40"/>
      <c r="AFD196" s="40"/>
      <c r="AFE196" s="40"/>
      <c r="AFF196" s="40"/>
      <c r="AFG196" s="40"/>
      <c r="AFH196" s="40"/>
      <c r="AFI196" s="40"/>
      <c r="AFJ196" s="40"/>
      <c r="AFK196" s="40"/>
      <c r="AFL196" s="40"/>
      <c r="AFM196" s="40"/>
      <c r="AFN196" s="40"/>
      <c r="AFO196" s="40"/>
      <c r="AFP196" s="40"/>
      <c r="AFQ196" s="40"/>
      <c r="AFR196" s="40"/>
      <c r="AFS196" s="40"/>
      <c r="AFT196" s="40"/>
      <c r="AFU196" s="40"/>
      <c r="AFV196" s="40"/>
      <c r="AFW196" s="40"/>
      <c r="AFX196" s="40"/>
      <c r="AFY196" s="40"/>
      <c r="AFZ196" s="40"/>
      <c r="AGA196" s="40"/>
      <c r="AGB196" s="40"/>
      <c r="AGC196" s="40"/>
      <c r="AGD196" s="40"/>
      <c r="AGE196" s="40"/>
      <c r="AGF196" s="40"/>
      <c r="AGG196" s="40"/>
      <c r="AGH196" s="40"/>
      <c r="AGI196" s="40"/>
      <c r="AGJ196" s="40"/>
      <c r="AGK196" s="40"/>
      <c r="AGL196" s="40"/>
      <c r="AGM196" s="40"/>
      <c r="AGN196" s="40"/>
      <c r="AGO196" s="40"/>
      <c r="AGP196" s="40"/>
      <c r="AGQ196" s="40"/>
      <c r="AGR196" s="40"/>
      <c r="AGS196" s="40"/>
      <c r="AGT196" s="40"/>
      <c r="AGU196" s="40"/>
      <c r="AGV196" s="40"/>
      <c r="AGW196" s="40"/>
      <c r="AGX196" s="40"/>
      <c r="AGY196" s="40"/>
      <c r="AGZ196" s="40"/>
      <c r="AHA196" s="40"/>
      <c r="AHB196" s="40"/>
      <c r="AHC196" s="40"/>
      <c r="AHD196" s="40"/>
      <c r="AHE196" s="40"/>
      <c r="AHF196" s="40"/>
      <c r="AHG196" s="40"/>
      <c r="AHH196" s="40"/>
      <c r="AHI196" s="40"/>
      <c r="AHJ196" s="40"/>
      <c r="AHK196" s="40"/>
      <c r="AHL196" s="40"/>
      <c r="AHM196" s="40"/>
      <c r="AHN196" s="40"/>
      <c r="AHO196" s="40"/>
      <c r="AHP196" s="40"/>
      <c r="AHQ196" s="40"/>
      <c r="AHR196" s="40"/>
      <c r="AHS196" s="40"/>
      <c r="AHT196" s="40"/>
      <c r="AHU196" s="40"/>
      <c r="AHV196" s="40"/>
      <c r="AHW196" s="40"/>
      <c r="AHX196" s="40"/>
      <c r="AHY196" s="40"/>
      <c r="AHZ196" s="40"/>
      <c r="AIA196" s="40"/>
      <c r="AIB196" s="40"/>
      <c r="AIC196" s="40"/>
      <c r="AID196" s="40"/>
      <c r="AIE196" s="40"/>
      <c r="AIF196" s="40"/>
      <c r="AIG196" s="40"/>
      <c r="AIH196" s="40"/>
      <c r="AII196" s="40"/>
      <c r="AIJ196" s="40"/>
      <c r="AIK196" s="40"/>
      <c r="AIL196" s="40"/>
      <c r="AIM196" s="40"/>
      <c r="AIN196" s="40"/>
      <c r="AIO196" s="40"/>
      <c r="AIP196" s="40"/>
      <c r="AIQ196" s="40"/>
      <c r="AIR196" s="40"/>
      <c r="AIS196" s="40"/>
      <c r="AIT196" s="40"/>
      <c r="AIU196" s="40"/>
      <c r="AIV196" s="40"/>
      <c r="AIW196" s="40"/>
      <c r="AIX196" s="40"/>
      <c r="AIY196" s="40"/>
      <c r="AIZ196" s="40"/>
      <c r="AJA196" s="40"/>
      <c r="AJB196" s="40"/>
      <c r="AJC196" s="40"/>
      <c r="AJD196" s="40"/>
      <c r="AJE196" s="40"/>
      <c r="AJF196" s="40"/>
      <c r="AJG196" s="40"/>
      <c r="AJH196" s="40"/>
      <c r="AJI196" s="40"/>
      <c r="AJJ196" s="40"/>
      <c r="AJK196" s="40"/>
      <c r="AJL196" s="40"/>
      <c r="AJM196" s="40"/>
      <c r="AJN196" s="40"/>
      <c r="AJO196" s="40"/>
      <c r="AJP196" s="40"/>
      <c r="AJQ196" s="40"/>
      <c r="AJR196" s="40"/>
      <c r="AJS196" s="40"/>
      <c r="AJT196" s="40"/>
      <c r="AJU196" s="40"/>
      <c r="AJV196" s="40"/>
      <c r="AJW196" s="40"/>
      <c r="AJX196" s="40"/>
      <c r="AJY196" s="40"/>
      <c r="AJZ196" s="40"/>
      <c r="AKA196" s="40"/>
      <c r="AKB196" s="40"/>
      <c r="AKC196" s="40"/>
      <c r="AKD196" s="40"/>
      <c r="AKE196" s="40"/>
      <c r="AKF196" s="40"/>
      <c r="AKG196" s="40"/>
      <c r="AKH196" s="40"/>
      <c r="AKI196" s="40"/>
      <c r="AKJ196" s="40"/>
      <c r="AKK196" s="40"/>
      <c r="AKL196" s="40"/>
      <c r="AKM196" s="40"/>
      <c r="AKN196" s="40"/>
      <c r="AKO196" s="40"/>
      <c r="AKP196" s="40"/>
      <c r="AKQ196" s="40"/>
      <c r="AKR196" s="40"/>
      <c r="AKS196" s="40"/>
      <c r="AKT196" s="40"/>
      <c r="AKU196" s="40"/>
      <c r="AKV196" s="40"/>
      <c r="AKW196" s="40"/>
      <c r="AKX196" s="40"/>
      <c r="AKY196" s="40"/>
      <c r="AKZ196" s="40"/>
      <c r="ALA196" s="40"/>
      <c r="ALB196" s="40"/>
      <c r="ALC196" s="40"/>
      <c r="ALD196" s="40"/>
      <c r="ALE196" s="40"/>
      <c r="ALF196" s="40"/>
      <c r="ALG196" s="40"/>
      <c r="ALH196" s="40"/>
      <c r="ALI196" s="40"/>
      <c r="ALJ196" s="40"/>
      <c r="ALK196" s="40"/>
      <c r="ALL196" s="40"/>
      <c r="ALM196" s="40"/>
      <c r="ALN196" s="40"/>
      <c r="ALO196" s="40"/>
      <c r="ALP196" s="40"/>
      <c r="ALQ196" s="40"/>
      <c r="ALR196" s="40"/>
      <c r="ALS196" s="40"/>
      <c r="ALT196" s="40"/>
      <c r="ALU196" s="40"/>
    </row>
    <row r="197" spans="1:1009" s="41" customFormat="1" ht="19.5" thickBot="1" x14ac:dyDescent="0.35">
      <c r="A197" s="10" t="s">
        <v>213</v>
      </c>
      <c r="B197" s="11" t="s">
        <v>119</v>
      </c>
      <c r="C197" s="12">
        <v>10</v>
      </c>
      <c r="D197" s="13">
        <v>3.6</v>
      </c>
      <c r="E197" s="14">
        <v>1.35</v>
      </c>
      <c r="F197" s="46" t="s">
        <v>107</v>
      </c>
      <c r="G197" s="15">
        <v>1</v>
      </c>
      <c r="H197" s="16">
        <f t="shared" si="31"/>
        <v>-1</v>
      </c>
      <c r="I197" s="19">
        <f t="shared" si="32"/>
        <v>-22.152500000000011</v>
      </c>
      <c r="J197" s="39"/>
      <c r="K197" s="50">
        <f t="shared" si="35"/>
        <v>-22.152500000000014</v>
      </c>
      <c r="L197" s="60">
        <f t="shared" si="30"/>
        <v>-28.302500000000013</v>
      </c>
      <c r="M197" s="60"/>
      <c r="N197" s="121">
        <f t="shared" si="33"/>
        <v>0</v>
      </c>
      <c r="O197" s="9">
        <f t="shared" si="34"/>
        <v>0</v>
      </c>
      <c r="P197" s="9">
        <f t="shared" si="36"/>
        <v>0</v>
      </c>
      <c r="Q197" s="122" t="str">
        <f t="shared" si="37"/>
        <v/>
      </c>
      <c r="R197" s="8"/>
      <c r="S197" s="9"/>
      <c r="T197" s="9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  <c r="ML197" s="40"/>
      <c r="MM197" s="40"/>
      <c r="MN197" s="40"/>
      <c r="MO197" s="40"/>
      <c r="MP197" s="40"/>
      <c r="MQ197" s="40"/>
      <c r="MR197" s="40"/>
      <c r="MS197" s="40"/>
      <c r="MT197" s="40"/>
      <c r="MU197" s="40"/>
      <c r="MV197" s="40"/>
      <c r="MW197" s="40"/>
      <c r="MX197" s="40"/>
      <c r="MY197" s="40"/>
      <c r="MZ197" s="40"/>
      <c r="NA197" s="40"/>
      <c r="NB197" s="40"/>
      <c r="NC197" s="40"/>
      <c r="ND197" s="40"/>
      <c r="NE197" s="40"/>
      <c r="NF197" s="40"/>
      <c r="NG197" s="40"/>
      <c r="NH197" s="40"/>
      <c r="NI197" s="40"/>
      <c r="NJ197" s="40"/>
      <c r="NK197" s="40"/>
      <c r="NL197" s="40"/>
      <c r="NM197" s="40"/>
      <c r="NN197" s="40"/>
      <c r="NO197" s="40"/>
      <c r="NP197" s="40"/>
      <c r="NQ197" s="40"/>
      <c r="NR197" s="40"/>
      <c r="NS197" s="40"/>
      <c r="NT197" s="40"/>
      <c r="NU197" s="40"/>
      <c r="NV197" s="40"/>
      <c r="NW197" s="40"/>
      <c r="NX197" s="40"/>
      <c r="NY197" s="40"/>
      <c r="NZ197" s="40"/>
      <c r="OA197" s="40"/>
      <c r="OB197" s="40"/>
      <c r="OC197" s="40"/>
      <c r="OD197" s="40"/>
      <c r="OE197" s="40"/>
      <c r="OF197" s="40"/>
      <c r="OG197" s="40"/>
      <c r="OH197" s="40"/>
      <c r="OI197" s="40"/>
      <c r="OJ197" s="40"/>
      <c r="OK197" s="40"/>
      <c r="OL197" s="40"/>
      <c r="OM197" s="40"/>
      <c r="ON197" s="40"/>
      <c r="OO197" s="40"/>
      <c r="OP197" s="40"/>
      <c r="OQ197" s="40"/>
      <c r="OR197" s="40"/>
      <c r="OS197" s="40"/>
      <c r="OT197" s="40"/>
      <c r="OU197" s="40"/>
      <c r="OV197" s="40"/>
      <c r="OW197" s="40"/>
      <c r="OX197" s="40"/>
      <c r="OY197" s="40"/>
      <c r="OZ197" s="40"/>
      <c r="PA197" s="40"/>
      <c r="PB197" s="40"/>
      <c r="PC197" s="40"/>
      <c r="PD197" s="40"/>
      <c r="PE197" s="40"/>
      <c r="PF197" s="40"/>
      <c r="PG197" s="40"/>
      <c r="PH197" s="40"/>
      <c r="PI197" s="40"/>
      <c r="PJ197" s="40"/>
      <c r="PK197" s="40"/>
      <c r="PL197" s="40"/>
      <c r="PM197" s="40"/>
      <c r="PN197" s="40"/>
      <c r="PO197" s="40"/>
      <c r="PP197" s="40"/>
      <c r="PQ197" s="40"/>
      <c r="PR197" s="40"/>
      <c r="PS197" s="40"/>
      <c r="PT197" s="40"/>
      <c r="PU197" s="40"/>
      <c r="PV197" s="40"/>
      <c r="PW197" s="40"/>
      <c r="PX197" s="40"/>
      <c r="PY197" s="40"/>
      <c r="PZ197" s="40"/>
      <c r="QA197" s="40"/>
      <c r="QB197" s="40"/>
      <c r="QC197" s="40"/>
      <c r="QD197" s="40"/>
      <c r="QE197" s="40"/>
      <c r="QF197" s="40"/>
      <c r="QG197" s="40"/>
      <c r="QH197" s="40"/>
      <c r="QI197" s="40"/>
      <c r="QJ197" s="40"/>
      <c r="QK197" s="40"/>
      <c r="QL197" s="40"/>
      <c r="QM197" s="40"/>
      <c r="QN197" s="40"/>
      <c r="QO197" s="40"/>
      <c r="QP197" s="40"/>
      <c r="QQ197" s="40"/>
      <c r="QR197" s="40"/>
      <c r="QS197" s="40"/>
      <c r="QT197" s="40"/>
      <c r="QU197" s="40"/>
      <c r="QV197" s="40"/>
      <c r="QW197" s="40"/>
      <c r="QX197" s="40"/>
      <c r="QY197" s="40"/>
      <c r="QZ197" s="40"/>
      <c r="RA197" s="40"/>
      <c r="RB197" s="40"/>
      <c r="RC197" s="40"/>
      <c r="RD197" s="40"/>
      <c r="RE197" s="40"/>
      <c r="RF197" s="40"/>
      <c r="RG197" s="40"/>
      <c r="RH197" s="40"/>
      <c r="RI197" s="40"/>
      <c r="RJ197" s="40"/>
      <c r="RK197" s="40"/>
      <c r="RL197" s="40"/>
      <c r="RM197" s="40"/>
      <c r="RN197" s="40"/>
      <c r="RO197" s="40"/>
      <c r="RP197" s="40"/>
      <c r="RQ197" s="40"/>
      <c r="RR197" s="40"/>
      <c r="RS197" s="40"/>
      <c r="RT197" s="40"/>
      <c r="RU197" s="40"/>
      <c r="RV197" s="40"/>
      <c r="RW197" s="40"/>
      <c r="RX197" s="40"/>
      <c r="RY197" s="40"/>
      <c r="RZ197" s="40"/>
      <c r="SA197" s="40"/>
      <c r="SB197" s="40"/>
      <c r="SC197" s="40"/>
      <c r="SD197" s="40"/>
      <c r="SE197" s="40"/>
      <c r="SF197" s="40"/>
      <c r="SG197" s="40"/>
      <c r="SH197" s="40"/>
      <c r="SI197" s="40"/>
      <c r="SJ197" s="40"/>
      <c r="SK197" s="40"/>
      <c r="SL197" s="40"/>
      <c r="SM197" s="40"/>
      <c r="SN197" s="40"/>
      <c r="SO197" s="40"/>
      <c r="SP197" s="40"/>
      <c r="SQ197" s="40"/>
      <c r="SR197" s="40"/>
      <c r="SS197" s="40"/>
      <c r="ST197" s="40"/>
      <c r="SU197" s="40"/>
      <c r="SV197" s="40"/>
      <c r="SW197" s="40"/>
      <c r="SX197" s="40"/>
      <c r="SY197" s="40"/>
      <c r="SZ197" s="40"/>
      <c r="TA197" s="40"/>
      <c r="TB197" s="40"/>
      <c r="TC197" s="40"/>
      <c r="TD197" s="40"/>
      <c r="TE197" s="40"/>
      <c r="TF197" s="40"/>
      <c r="TG197" s="40"/>
      <c r="TH197" s="40"/>
      <c r="TI197" s="40"/>
      <c r="TJ197" s="40"/>
      <c r="TK197" s="40"/>
      <c r="TL197" s="40"/>
      <c r="TM197" s="40"/>
      <c r="TN197" s="40"/>
      <c r="TO197" s="40"/>
      <c r="TP197" s="40"/>
      <c r="TQ197" s="40"/>
      <c r="TR197" s="40"/>
      <c r="TS197" s="40"/>
      <c r="TT197" s="40"/>
      <c r="TU197" s="40"/>
      <c r="TV197" s="40"/>
      <c r="TW197" s="40"/>
      <c r="TX197" s="40"/>
      <c r="TY197" s="40"/>
      <c r="TZ197" s="40"/>
      <c r="UA197" s="40"/>
      <c r="UB197" s="40"/>
      <c r="UC197" s="40"/>
      <c r="UD197" s="40"/>
      <c r="UE197" s="40"/>
      <c r="UF197" s="40"/>
      <c r="UG197" s="40"/>
      <c r="UH197" s="40"/>
      <c r="UI197" s="40"/>
      <c r="UJ197" s="40"/>
      <c r="UK197" s="40"/>
      <c r="UL197" s="40"/>
      <c r="UM197" s="40"/>
      <c r="UN197" s="40"/>
      <c r="UO197" s="40"/>
      <c r="UP197" s="40"/>
      <c r="UQ197" s="40"/>
      <c r="UR197" s="40"/>
      <c r="US197" s="40"/>
      <c r="UT197" s="40"/>
      <c r="UU197" s="40"/>
      <c r="UV197" s="40"/>
      <c r="UW197" s="40"/>
      <c r="UX197" s="40"/>
      <c r="UY197" s="40"/>
      <c r="UZ197" s="40"/>
      <c r="VA197" s="40"/>
      <c r="VB197" s="40"/>
      <c r="VC197" s="40"/>
      <c r="VD197" s="40"/>
      <c r="VE197" s="40"/>
      <c r="VF197" s="40"/>
      <c r="VG197" s="40"/>
      <c r="VH197" s="40"/>
      <c r="VI197" s="40"/>
      <c r="VJ197" s="40"/>
      <c r="VK197" s="40"/>
      <c r="VL197" s="40"/>
      <c r="VM197" s="40"/>
      <c r="VN197" s="40"/>
      <c r="VO197" s="40"/>
      <c r="VP197" s="40"/>
      <c r="VQ197" s="40"/>
      <c r="VR197" s="40"/>
      <c r="VS197" s="40"/>
      <c r="VT197" s="40"/>
      <c r="VU197" s="40"/>
      <c r="VV197" s="40"/>
      <c r="VW197" s="40"/>
      <c r="VX197" s="40"/>
      <c r="VY197" s="40"/>
      <c r="VZ197" s="40"/>
      <c r="WA197" s="40"/>
      <c r="WB197" s="40"/>
      <c r="WC197" s="40"/>
      <c r="WD197" s="40"/>
      <c r="WE197" s="40"/>
      <c r="WF197" s="40"/>
      <c r="WG197" s="40"/>
      <c r="WH197" s="40"/>
      <c r="WI197" s="40"/>
      <c r="WJ197" s="40"/>
      <c r="WK197" s="40"/>
      <c r="WL197" s="40"/>
      <c r="WM197" s="40"/>
      <c r="WN197" s="40"/>
      <c r="WO197" s="40"/>
      <c r="WP197" s="40"/>
      <c r="WQ197" s="40"/>
      <c r="WR197" s="40"/>
      <c r="WS197" s="40"/>
      <c r="WT197" s="40"/>
      <c r="WU197" s="40"/>
      <c r="WV197" s="40"/>
      <c r="WW197" s="40"/>
      <c r="WX197" s="40"/>
      <c r="WY197" s="40"/>
      <c r="WZ197" s="40"/>
      <c r="XA197" s="40"/>
      <c r="XB197" s="40"/>
      <c r="XC197" s="40"/>
      <c r="XD197" s="40"/>
      <c r="XE197" s="40"/>
      <c r="XF197" s="40"/>
      <c r="XG197" s="40"/>
      <c r="XH197" s="40"/>
      <c r="XI197" s="40"/>
      <c r="XJ197" s="40"/>
      <c r="XK197" s="40"/>
      <c r="XL197" s="40"/>
      <c r="XM197" s="40"/>
      <c r="XN197" s="40"/>
      <c r="XO197" s="40"/>
      <c r="XP197" s="40"/>
      <c r="XQ197" s="40"/>
      <c r="XR197" s="40"/>
      <c r="XS197" s="40"/>
      <c r="XT197" s="40"/>
      <c r="XU197" s="40"/>
      <c r="XV197" s="40"/>
      <c r="XW197" s="40"/>
      <c r="XX197" s="40"/>
      <c r="XY197" s="40"/>
      <c r="XZ197" s="40"/>
      <c r="YA197" s="40"/>
      <c r="YB197" s="40"/>
      <c r="YC197" s="40"/>
      <c r="YD197" s="40"/>
      <c r="YE197" s="40"/>
      <c r="YF197" s="40"/>
      <c r="YG197" s="40"/>
      <c r="YH197" s="40"/>
      <c r="YI197" s="40"/>
      <c r="YJ197" s="40"/>
      <c r="YK197" s="40"/>
      <c r="YL197" s="40"/>
      <c r="YM197" s="40"/>
      <c r="YN197" s="40"/>
      <c r="YO197" s="40"/>
      <c r="YP197" s="40"/>
      <c r="YQ197" s="40"/>
      <c r="YR197" s="40"/>
      <c r="YS197" s="40"/>
      <c r="YT197" s="40"/>
      <c r="YU197" s="40"/>
      <c r="YV197" s="40"/>
      <c r="YW197" s="40"/>
      <c r="YX197" s="40"/>
      <c r="YY197" s="40"/>
      <c r="YZ197" s="40"/>
      <c r="ZA197" s="40"/>
      <c r="ZB197" s="40"/>
      <c r="ZC197" s="40"/>
      <c r="ZD197" s="40"/>
      <c r="ZE197" s="40"/>
      <c r="ZF197" s="40"/>
      <c r="ZG197" s="40"/>
      <c r="ZH197" s="40"/>
      <c r="ZI197" s="40"/>
      <c r="ZJ197" s="40"/>
      <c r="ZK197" s="40"/>
      <c r="ZL197" s="40"/>
      <c r="ZM197" s="40"/>
      <c r="ZN197" s="40"/>
      <c r="ZO197" s="40"/>
      <c r="ZP197" s="40"/>
      <c r="ZQ197" s="40"/>
      <c r="ZR197" s="40"/>
      <c r="ZS197" s="40"/>
      <c r="ZT197" s="40"/>
      <c r="ZU197" s="40"/>
      <c r="ZV197" s="40"/>
      <c r="ZW197" s="40"/>
      <c r="ZX197" s="40"/>
      <c r="ZY197" s="40"/>
      <c r="ZZ197" s="40"/>
      <c r="AAA197" s="40"/>
      <c r="AAB197" s="40"/>
      <c r="AAC197" s="40"/>
      <c r="AAD197" s="40"/>
      <c r="AAE197" s="40"/>
      <c r="AAF197" s="40"/>
      <c r="AAG197" s="40"/>
      <c r="AAH197" s="40"/>
      <c r="AAI197" s="40"/>
      <c r="AAJ197" s="40"/>
      <c r="AAK197" s="40"/>
      <c r="AAL197" s="40"/>
      <c r="AAM197" s="40"/>
      <c r="AAN197" s="40"/>
      <c r="AAO197" s="40"/>
      <c r="AAP197" s="40"/>
      <c r="AAQ197" s="40"/>
      <c r="AAR197" s="40"/>
      <c r="AAS197" s="40"/>
      <c r="AAT197" s="40"/>
      <c r="AAU197" s="40"/>
      <c r="AAV197" s="40"/>
      <c r="AAW197" s="40"/>
      <c r="AAX197" s="40"/>
      <c r="AAY197" s="40"/>
      <c r="AAZ197" s="40"/>
      <c r="ABA197" s="40"/>
      <c r="ABB197" s="40"/>
      <c r="ABC197" s="40"/>
      <c r="ABD197" s="40"/>
      <c r="ABE197" s="40"/>
      <c r="ABF197" s="40"/>
      <c r="ABG197" s="40"/>
      <c r="ABH197" s="40"/>
      <c r="ABI197" s="40"/>
      <c r="ABJ197" s="40"/>
      <c r="ABK197" s="40"/>
      <c r="ABL197" s="40"/>
      <c r="ABM197" s="40"/>
      <c r="ABN197" s="40"/>
      <c r="ABO197" s="40"/>
      <c r="ABP197" s="40"/>
      <c r="ABQ197" s="40"/>
      <c r="ABR197" s="40"/>
      <c r="ABS197" s="40"/>
      <c r="ABT197" s="40"/>
      <c r="ABU197" s="40"/>
      <c r="ABV197" s="40"/>
      <c r="ABW197" s="40"/>
      <c r="ABX197" s="40"/>
      <c r="ABY197" s="40"/>
      <c r="ABZ197" s="40"/>
      <c r="ACA197" s="40"/>
      <c r="ACB197" s="40"/>
      <c r="ACC197" s="40"/>
      <c r="ACD197" s="40"/>
      <c r="ACE197" s="40"/>
      <c r="ACF197" s="40"/>
      <c r="ACG197" s="40"/>
      <c r="ACH197" s="40"/>
      <c r="ACI197" s="40"/>
      <c r="ACJ197" s="40"/>
      <c r="ACK197" s="40"/>
      <c r="ACL197" s="40"/>
      <c r="ACM197" s="40"/>
      <c r="ACN197" s="40"/>
      <c r="ACO197" s="40"/>
      <c r="ACP197" s="40"/>
      <c r="ACQ197" s="40"/>
      <c r="ACR197" s="40"/>
      <c r="ACS197" s="40"/>
      <c r="ACT197" s="40"/>
      <c r="ACU197" s="40"/>
      <c r="ACV197" s="40"/>
      <c r="ACW197" s="40"/>
      <c r="ACX197" s="40"/>
      <c r="ACY197" s="40"/>
      <c r="ACZ197" s="40"/>
      <c r="ADA197" s="40"/>
      <c r="ADB197" s="40"/>
      <c r="ADC197" s="40"/>
      <c r="ADD197" s="40"/>
      <c r="ADE197" s="40"/>
      <c r="ADF197" s="40"/>
      <c r="ADG197" s="40"/>
      <c r="ADH197" s="40"/>
      <c r="ADI197" s="40"/>
      <c r="ADJ197" s="40"/>
      <c r="ADK197" s="40"/>
      <c r="ADL197" s="40"/>
      <c r="ADM197" s="40"/>
      <c r="ADN197" s="40"/>
      <c r="ADO197" s="40"/>
      <c r="ADP197" s="40"/>
      <c r="ADQ197" s="40"/>
      <c r="ADR197" s="40"/>
      <c r="ADS197" s="40"/>
      <c r="ADT197" s="40"/>
      <c r="ADU197" s="40"/>
      <c r="ADV197" s="40"/>
      <c r="ADW197" s="40"/>
      <c r="ADX197" s="40"/>
      <c r="ADY197" s="40"/>
      <c r="ADZ197" s="40"/>
      <c r="AEA197" s="40"/>
      <c r="AEB197" s="40"/>
      <c r="AEC197" s="40"/>
      <c r="AED197" s="40"/>
      <c r="AEE197" s="40"/>
      <c r="AEF197" s="40"/>
      <c r="AEG197" s="40"/>
      <c r="AEH197" s="40"/>
      <c r="AEI197" s="40"/>
      <c r="AEJ197" s="40"/>
      <c r="AEK197" s="40"/>
      <c r="AEL197" s="40"/>
      <c r="AEM197" s="40"/>
      <c r="AEN197" s="40"/>
      <c r="AEO197" s="40"/>
      <c r="AEP197" s="40"/>
      <c r="AEQ197" s="40"/>
      <c r="AER197" s="40"/>
      <c r="AES197" s="40"/>
      <c r="AET197" s="40"/>
      <c r="AEU197" s="40"/>
      <c r="AEV197" s="40"/>
      <c r="AEW197" s="40"/>
      <c r="AEX197" s="40"/>
      <c r="AEY197" s="40"/>
      <c r="AEZ197" s="40"/>
      <c r="AFA197" s="40"/>
      <c r="AFB197" s="40"/>
      <c r="AFC197" s="40"/>
      <c r="AFD197" s="40"/>
      <c r="AFE197" s="40"/>
      <c r="AFF197" s="40"/>
      <c r="AFG197" s="40"/>
      <c r="AFH197" s="40"/>
      <c r="AFI197" s="40"/>
      <c r="AFJ197" s="40"/>
      <c r="AFK197" s="40"/>
      <c r="AFL197" s="40"/>
      <c r="AFM197" s="40"/>
      <c r="AFN197" s="40"/>
      <c r="AFO197" s="40"/>
      <c r="AFP197" s="40"/>
      <c r="AFQ197" s="40"/>
      <c r="AFR197" s="40"/>
      <c r="AFS197" s="40"/>
      <c r="AFT197" s="40"/>
      <c r="AFU197" s="40"/>
      <c r="AFV197" s="40"/>
      <c r="AFW197" s="40"/>
      <c r="AFX197" s="40"/>
      <c r="AFY197" s="40"/>
      <c r="AFZ197" s="40"/>
      <c r="AGA197" s="40"/>
      <c r="AGB197" s="40"/>
      <c r="AGC197" s="40"/>
      <c r="AGD197" s="40"/>
      <c r="AGE197" s="40"/>
      <c r="AGF197" s="40"/>
      <c r="AGG197" s="40"/>
      <c r="AGH197" s="40"/>
      <c r="AGI197" s="40"/>
      <c r="AGJ197" s="40"/>
      <c r="AGK197" s="40"/>
      <c r="AGL197" s="40"/>
      <c r="AGM197" s="40"/>
      <c r="AGN197" s="40"/>
      <c r="AGO197" s="40"/>
      <c r="AGP197" s="40"/>
      <c r="AGQ197" s="40"/>
      <c r="AGR197" s="40"/>
      <c r="AGS197" s="40"/>
      <c r="AGT197" s="40"/>
      <c r="AGU197" s="40"/>
      <c r="AGV197" s="40"/>
      <c r="AGW197" s="40"/>
      <c r="AGX197" s="40"/>
      <c r="AGY197" s="40"/>
      <c r="AGZ197" s="40"/>
      <c r="AHA197" s="40"/>
      <c r="AHB197" s="40"/>
      <c r="AHC197" s="40"/>
      <c r="AHD197" s="40"/>
      <c r="AHE197" s="40"/>
      <c r="AHF197" s="40"/>
      <c r="AHG197" s="40"/>
      <c r="AHH197" s="40"/>
      <c r="AHI197" s="40"/>
      <c r="AHJ197" s="40"/>
      <c r="AHK197" s="40"/>
      <c r="AHL197" s="40"/>
      <c r="AHM197" s="40"/>
      <c r="AHN197" s="40"/>
      <c r="AHO197" s="40"/>
      <c r="AHP197" s="40"/>
      <c r="AHQ197" s="40"/>
      <c r="AHR197" s="40"/>
      <c r="AHS197" s="40"/>
      <c r="AHT197" s="40"/>
      <c r="AHU197" s="40"/>
      <c r="AHV197" s="40"/>
      <c r="AHW197" s="40"/>
      <c r="AHX197" s="40"/>
      <c r="AHY197" s="40"/>
      <c r="AHZ197" s="40"/>
      <c r="AIA197" s="40"/>
      <c r="AIB197" s="40"/>
      <c r="AIC197" s="40"/>
      <c r="AID197" s="40"/>
      <c r="AIE197" s="40"/>
      <c r="AIF197" s="40"/>
      <c r="AIG197" s="40"/>
      <c r="AIH197" s="40"/>
      <c r="AII197" s="40"/>
      <c r="AIJ197" s="40"/>
      <c r="AIK197" s="40"/>
      <c r="AIL197" s="40"/>
      <c r="AIM197" s="40"/>
      <c r="AIN197" s="40"/>
      <c r="AIO197" s="40"/>
      <c r="AIP197" s="40"/>
      <c r="AIQ197" s="40"/>
      <c r="AIR197" s="40"/>
      <c r="AIS197" s="40"/>
      <c r="AIT197" s="40"/>
      <c r="AIU197" s="40"/>
      <c r="AIV197" s="40"/>
      <c r="AIW197" s="40"/>
      <c r="AIX197" s="40"/>
      <c r="AIY197" s="40"/>
      <c r="AIZ197" s="40"/>
      <c r="AJA197" s="40"/>
      <c r="AJB197" s="40"/>
      <c r="AJC197" s="40"/>
      <c r="AJD197" s="40"/>
      <c r="AJE197" s="40"/>
      <c r="AJF197" s="40"/>
      <c r="AJG197" s="40"/>
      <c r="AJH197" s="40"/>
      <c r="AJI197" s="40"/>
      <c r="AJJ197" s="40"/>
      <c r="AJK197" s="40"/>
      <c r="AJL197" s="40"/>
      <c r="AJM197" s="40"/>
      <c r="AJN197" s="40"/>
      <c r="AJO197" s="40"/>
      <c r="AJP197" s="40"/>
      <c r="AJQ197" s="40"/>
      <c r="AJR197" s="40"/>
      <c r="AJS197" s="40"/>
      <c r="AJT197" s="40"/>
      <c r="AJU197" s="40"/>
      <c r="AJV197" s="40"/>
      <c r="AJW197" s="40"/>
      <c r="AJX197" s="40"/>
      <c r="AJY197" s="40"/>
      <c r="AJZ197" s="40"/>
      <c r="AKA197" s="40"/>
      <c r="AKB197" s="40"/>
      <c r="AKC197" s="40"/>
      <c r="AKD197" s="40"/>
      <c r="AKE197" s="40"/>
      <c r="AKF197" s="40"/>
      <c r="AKG197" s="40"/>
      <c r="AKH197" s="40"/>
      <c r="AKI197" s="40"/>
      <c r="AKJ197" s="40"/>
      <c r="AKK197" s="40"/>
      <c r="AKL197" s="40"/>
      <c r="AKM197" s="40"/>
      <c r="AKN197" s="40"/>
      <c r="AKO197" s="40"/>
      <c r="AKP197" s="40"/>
      <c r="AKQ197" s="40"/>
      <c r="AKR197" s="40"/>
      <c r="AKS197" s="40"/>
      <c r="AKT197" s="40"/>
      <c r="AKU197" s="40"/>
      <c r="AKV197" s="40"/>
      <c r="AKW197" s="40"/>
      <c r="AKX197" s="40"/>
      <c r="AKY197" s="40"/>
      <c r="AKZ197" s="40"/>
      <c r="ALA197" s="40"/>
      <c r="ALB197" s="40"/>
      <c r="ALC197" s="40"/>
      <c r="ALD197" s="40"/>
      <c r="ALE197" s="40"/>
      <c r="ALF197" s="40"/>
      <c r="ALG197" s="40"/>
      <c r="ALH197" s="40"/>
      <c r="ALI197" s="40"/>
      <c r="ALJ197" s="40"/>
      <c r="ALK197" s="40"/>
      <c r="ALL197" s="40"/>
      <c r="ALM197" s="40"/>
      <c r="ALN197" s="40"/>
      <c r="ALO197" s="40"/>
      <c r="ALP197" s="40"/>
      <c r="ALQ197" s="40"/>
      <c r="ALR197" s="40"/>
      <c r="ALS197" s="40"/>
      <c r="ALT197" s="40"/>
      <c r="ALU197" s="40"/>
    </row>
    <row r="198" spans="1:1009" s="41" customFormat="1" ht="24" thickBot="1" x14ac:dyDescent="0.3">
      <c r="A198" s="221">
        <v>44184</v>
      </c>
      <c r="B198" s="224"/>
      <c r="C198" s="224"/>
      <c r="D198" s="224"/>
      <c r="E198" s="224"/>
      <c r="F198" s="224"/>
      <c r="G198" s="224"/>
      <c r="H198" s="225" t="str">
        <f>IF(OR(F198="",G198=""),"",IF(F198="1st",G198*D198,-G198))</f>
        <v/>
      </c>
      <c r="I198" s="19">
        <f t="shared" si="32"/>
        <v>-22.152500000000011</v>
      </c>
      <c r="J198" s="39"/>
      <c r="K198" s="50">
        <f t="shared" si="35"/>
        <v>-22.152500000000014</v>
      </c>
      <c r="L198" s="60">
        <f t="shared" si="30"/>
        <v>-28.302500000000013</v>
      </c>
      <c r="M198" s="60"/>
      <c r="N198" s="121" t="str">
        <f t="shared" si="33"/>
        <v/>
      </c>
      <c r="O198" s="9" t="str">
        <f t="shared" si="34"/>
        <v/>
      </c>
      <c r="P198" s="9" t="str">
        <f t="shared" si="36"/>
        <v/>
      </c>
      <c r="Q198" s="122" t="str">
        <f t="shared" si="37"/>
        <v/>
      </c>
      <c r="R198" s="8"/>
      <c r="S198" s="9"/>
      <c r="T198" s="9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0"/>
      <c r="MM198" s="40"/>
      <c r="MN198" s="40"/>
      <c r="MO198" s="40"/>
      <c r="MP198" s="40"/>
      <c r="MQ198" s="40"/>
      <c r="MR198" s="40"/>
      <c r="MS198" s="40"/>
      <c r="MT198" s="40"/>
      <c r="MU198" s="40"/>
      <c r="MV198" s="40"/>
      <c r="MW198" s="40"/>
      <c r="MX198" s="40"/>
      <c r="MY198" s="40"/>
      <c r="MZ198" s="40"/>
      <c r="NA198" s="40"/>
      <c r="NB198" s="40"/>
      <c r="NC198" s="40"/>
      <c r="ND198" s="40"/>
      <c r="NE198" s="40"/>
      <c r="NF198" s="40"/>
      <c r="NG198" s="40"/>
      <c r="NH198" s="40"/>
      <c r="NI198" s="40"/>
      <c r="NJ198" s="40"/>
      <c r="NK198" s="40"/>
      <c r="NL198" s="40"/>
      <c r="NM198" s="40"/>
      <c r="NN198" s="40"/>
      <c r="NO198" s="40"/>
      <c r="NP198" s="40"/>
      <c r="NQ198" s="40"/>
      <c r="NR198" s="40"/>
      <c r="NS198" s="40"/>
      <c r="NT198" s="40"/>
      <c r="NU198" s="40"/>
      <c r="NV198" s="40"/>
      <c r="NW198" s="40"/>
      <c r="NX198" s="40"/>
      <c r="NY198" s="40"/>
      <c r="NZ198" s="40"/>
      <c r="OA198" s="40"/>
      <c r="OB198" s="40"/>
      <c r="OC198" s="40"/>
      <c r="OD198" s="40"/>
      <c r="OE198" s="40"/>
      <c r="OF198" s="40"/>
      <c r="OG198" s="40"/>
      <c r="OH198" s="40"/>
      <c r="OI198" s="40"/>
      <c r="OJ198" s="40"/>
      <c r="OK198" s="40"/>
      <c r="OL198" s="40"/>
      <c r="OM198" s="40"/>
      <c r="ON198" s="40"/>
      <c r="OO198" s="40"/>
      <c r="OP198" s="40"/>
      <c r="OQ198" s="40"/>
      <c r="OR198" s="40"/>
      <c r="OS198" s="40"/>
      <c r="OT198" s="40"/>
      <c r="OU198" s="40"/>
      <c r="OV198" s="40"/>
      <c r="OW198" s="40"/>
      <c r="OX198" s="40"/>
      <c r="OY198" s="40"/>
      <c r="OZ198" s="40"/>
      <c r="PA198" s="40"/>
      <c r="PB198" s="40"/>
      <c r="PC198" s="40"/>
      <c r="PD198" s="40"/>
      <c r="PE198" s="40"/>
      <c r="PF198" s="40"/>
      <c r="PG198" s="40"/>
      <c r="PH198" s="40"/>
      <c r="PI198" s="40"/>
      <c r="PJ198" s="40"/>
      <c r="PK198" s="40"/>
      <c r="PL198" s="40"/>
      <c r="PM198" s="40"/>
      <c r="PN198" s="40"/>
      <c r="PO198" s="40"/>
      <c r="PP198" s="40"/>
      <c r="PQ198" s="40"/>
      <c r="PR198" s="40"/>
      <c r="PS198" s="40"/>
      <c r="PT198" s="40"/>
      <c r="PU198" s="40"/>
      <c r="PV198" s="40"/>
      <c r="PW198" s="40"/>
      <c r="PX198" s="40"/>
      <c r="PY198" s="40"/>
      <c r="PZ198" s="40"/>
      <c r="QA198" s="40"/>
      <c r="QB198" s="40"/>
      <c r="QC198" s="40"/>
      <c r="QD198" s="40"/>
      <c r="QE198" s="40"/>
      <c r="QF198" s="40"/>
      <c r="QG198" s="40"/>
      <c r="QH198" s="40"/>
      <c r="QI198" s="40"/>
      <c r="QJ198" s="40"/>
      <c r="QK198" s="40"/>
      <c r="QL198" s="40"/>
      <c r="QM198" s="40"/>
      <c r="QN198" s="40"/>
      <c r="QO198" s="40"/>
      <c r="QP198" s="40"/>
      <c r="QQ198" s="40"/>
      <c r="QR198" s="40"/>
      <c r="QS198" s="40"/>
      <c r="QT198" s="40"/>
      <c r="QU198" s="40"/>
      <c r="QV198" s="40"/>
      <c r="QW198" s="40"/>
      <c r="QX198" s="40"/>
      <c r="QY198" s="40"/>
      <c r="QZ198" s="40"/>
      <c r="RA198" s="40"/>
      <c r="RB198" s="40"/>
      <c r="RC198" s="40"/>
      <c r="RD198" s="40"/>
      <c r="RE198" s="40"/>
      <c r="RF198" s="40"/>
      <c r="RG198" s="40"/>
      <c r="RH198" s="40"/>
      <c r="RI198" s="40"/>
      <c r="RJ198" s="40"/>
      <c r="RK198" s="40"/>
      <c r="RL198" s="40"/>
      <c r="RM198" s="40"/>
      <c r="RN198" s="40"/>
      <c r="RO198" s="40"/>
      <c r="RP198" s="40"/>
      <c r="RQ198" s="40"/>
      <c r="RR198" s="40"/>
      <c r="RS198" s="40"/>
      <c r="RT198" s="40"/>
      <c r="RU198" s="40"/>
      <c r="RV198" s="40"/>
      <c r="RW198" s="40"/>
      <c r="RX198" s="40"/>
      <c r="RY198" s="40"/>
      <c r="RZ198" s="40"/>
      <c r="SA198" s="40"/>
      <c r="SB198" s="40"/>
      <c r="SC198" s="40"/>
      <c r="SD198" s="40"/>
      <c r="SE198" s="40"/>
      <c r="SF198" s="40"/>
      <c r="SG198" s="40"/>
      <c r="SH198" s="40"/>
      <c r="SI198" s="40"/>
      <c r="SJ198" s="40"/>
      <c r="SK198" s="40"/>
      <c r="SL198" s="40"/>
      <c r="SM198" s="40"/>
      <c r="SN198" s="40"/>
      <c r="SO198" s="40"/>
      <c r="SP198" s="40"/>
      <c r="SQ198" s="40"/>
      <c r="SR198" s="40"/>
      <c r="SS198" s="40"/>
      <c r="ST198" s="40"/>
      <c r="SU198" s="40"/>
      <c r="SV198" s="40"/>
      <c r="SW198" s="40"/>
      <c r="SX198" s="40"/>
      <c r="SY198" s="40"/>
      <c r="SZ198" s="40"/>
      <c r="TA198" s="40"/>
      <c r="TB198" s="40"/>
      <c r="TC198" s="40"/>
      <c r="TD198" s="40"/>
      <c r="TE198" s="40"/>
      <c r="TF198" s="40"/>
      <c r="TG198" s="40"/>
      <c r="TH198" s="40"/>
      <c r="TI198" s="40"/>
      <c r="TJ198" s="40"/>
      <c r="TK198" s="40"/>
      <c r="TL198" s="40"/>
      <c r="TM198" s="40"/>
      <c r="TN198" s="40"/>
      <c r="TO198" s="40"/>
      <c r="TP198" s="40"/>
      <c r="TQ198" s="40"/>
      <c r="TR198" s="40"/>
      <c r="TS198" s="40"/>
      <c r="TT198" s="40"/>
      <c r="TU198" s="40"/>
      <c r="TV198" s="40"/>
      <c r="TW198" s="40"/>
      <c r="TX198" s="40"/>
      <c r="TY198" s="40"/>
      <c r="TZ198" s="40"/>
      <c r="UA198" s="40"/>
      <c r="UB198" s="40"/>
      <c r="UC198" s="40"/>
      <c r="UD198" s="40"/>
      <c r="UE198" s="40"/>
      <c r="UF198" s="40"/>
      <c r="UG198" s="40"/>
      <c r="UH198" s="40"/>
      <c r="UI198" s="40"/>
      <c r="UJ198" s="40"/>
      <c r="UK198" s="40"/>
      <c r="UL198" s="40"/>
      <c r="UM198" s="40"/>
      <c r="UN198" s="40"/>
      <c r="UO198" s="40"/>
      <c r="UP198" s="40"/>
      <c r="UQ198" s="40"/>
      <c r="UR198" s="40"/>
      <c r="US198" s="40"/>
      <c r="UT198" s="40"/>
      <c r="UU198" s="40"/>
      <c r="UV198" s="40"/>
      <c r="UW198" s="40"/>
      <c r="UX198" s="40"/>
      <c r="UY198" s="40"/>
      <c r="UZ198" s="40"/>
      <c r="VA198" s="40"/>
      <c r="VB198" s="40"/>
      <c r="VC198" s="40"/>
      <c r="VD198" s="40"/>
      <c r="VE198" s="40"/>
      <c r="VF198" s="40"/>
      <c r="VG198" s="40"/>
      <c r="VH198" s="40"/>
      <c r="VI198" s="40"/>
      <c r="VJ198" s="40"/>
      <c r="VK198" s="40"/>
      <c r="VL198" s="40"/>
      <c r="VM198" s="40"/>
      <c r="VN198" s="40"/>
      <c r="VO198" s="40"/>
      <c r="VP198" s="40"/>
      <c r="VQ198" s="40"/>
      <c r="VR198" s="40"/>
      <c r="VS198" s="40"/>
      <c r="VT198" s="40"/>
      <c r="VU198" s="40"/>
      <c r="VV198" s="40"/>
      <c r="VW198" s="40"/>
      <c r="VX198" s="40"/>
      <c r="VY198" s="40"/>
      <c r="VZ198" s="40"/>
      <c r="WA198" s="40"/>
      <c r="WB198" s="40"/>
      <c r="WC198" s="40"/>
      <c r="WD198" s="40"/>
      <c r="WE198" s="40"/>
      <c r="WF198" s="40"/>
      <c r="WG198" s="40"/>
      <c r="WH198" s="40"/>
      <c r="WI198" s="40"/>
      <c r="WJ198" s="40"/>
      <c r="WK198" s="40"/>
      <c r="WL198" s="40"/>
      <c r="WM198" s="40"/>
      <c r="WN198" s="40"/>
      <c r="WO198" s="40"/>
      <c r="WP198" s="40"/>
      <c r="WQ198" s="40"/>
      <c r="WR198" s="40"/>
      <c r="WS198" s="40"/>
      <c r="WT198" s="40"/>
      <c r="WU198" s="40"/>
      <c r="WV198" s="40"/>
      <c r="WW198" s="40"/>
      <c r="WX198" s="40"/>
      <c r="WY198" s="40"/>
      <c r="WZ198" s="40"/>
      <c r="XA198" s="40"/>
      <c r="XB198" s="40"/>
      <c r="XC198" s="40"/>
      <c r="XD198" s="40"/>
      <c r="XE198" s="40"/>
      <c r="XF198" s="40"/>
      <c r="XG198" s="40"/>
      <c r="XH198" s="40"/>
      <c r="XI198" s="40"/>
      <c r="XJ198" s="40"/>
      <c r="XK198" s="40"/>
      <c r="XL198" s="40"/>
      <c r="XM198" s="40"/>
      <c r="XN198" s="40"/>
      <c r="XO198" s="40"/>
      <c r="XP198" s="40"/>
      <c r="XQ198" s="40"/>
      <c r="XR198" s="40"/>
      <c r="XS198" s="40"/>
      <c r="XT198" s="40"/>
      <c r="XU198" s="40"/>
      <c r="XV198" s="40"/>
      <c r="XW198" s="40"/>
      <c r="XX198" s="40"/>
      <c r="XY198" s="40"/>
      <c r="XZ198" s="40"/>
      <c r="YA198" s="40"/>
      <c r="YB198" s="40"/>
      <c r="YC198" s="40"/>
      <c r="YD198" s="40"/>
      <c r="YE198" s="40"/>
      <c r="YF198" s="40"/>
      <c r="YG198" s="40"/>
      <c r="YH198" s="40"/>
      <c r="YI198" s="40"/>
      <c r="YJ198" s="40"/>
      <c r="YK198" s="40"/>
      <c r="YL198" s="40"/>
      <c r="YM198" s="40"/>
      <c r="YN198" s="40"/>
      <c r="YO198" s="40"/>
      <c r="YP198" s="40"/>
      <c r="YQ198" s="40"/>
      <c r="YR198" s="40"/>
      <c r="YS198" s="40"/>
      <c r="YT198" s="40"/>
      <c r="YU198" s="40"/>
      <c r="YV198" s="40"/>
      <c r="YW198" s="40"/>
      <c r="YX198" s="40"/>
      <c r="YY198" s="40"/>
      <c r="YZ198" s="40"/>
      <c r="ZA198" s="40"/>
      <c r="ZB198" s="40"/>
      <c r="ZC198" s="40"/>
      <c r="ZD198" s="40"/>
      <c r="ZE198" s="40"/>
      <c r="ZF198" s="40"/>
      <c r="ZG198" s="40"/>
      <c r="ZH198" s="40"/>
      <c r="ZI198" s="40"/>
      <c r="ZJ198" s="40"/>
      <c r="ZK198" s="40"/>
      <c r="ZL198" s="40"/>
      <c r="ZM198" s="40"/>
      <c r="ZN198" s="40"/>
      <c r="ZO198" s="40"/>
      <c r="ZP198" s="40"/>
      <c r="ZQ198" s="40"/>
      <c r="ZR198" s="40"/>
      <c r="ZS198" s="40"/>
      <c r="ZT198" s="40"/>
      <c r="ZU198" s="40"/>
      <c r="ZV198" s="40"/>
      <c r="ZW198" s="40"/>
      <c r="ZX198" s="40"/>
      <c r="ZY198" s="40"/>
      <c r="ZZ198" s="40"/>
      <c r="AAA198" s="40"/>
      <c r="AAB198" s="40"/>
      <c r="AAC198" s="40"/>
      <c r="AAD198" s="40"/>
      <c r="AAE198" s="40"/>
      <c r="AAF198" s="40"/>
      <c r="AAG198" s="40"/>
      <c r="AAH198" s="40"/>
      <c r="AAI198" s="40"/>
      <c r="AAJ198" s="40"/>
      <c r="AAK198" s="40"/>
      <c r="AAL198" s="40"/>
      <c r="AAM198" s="40"/>
      <c r="AAN198" s="40"/>
      <c r="AAO198" s="40"/>
      <c r="AAP198" s="40"/>
      <c r="AAQ198" s="40"/>
      <c r="AAR198" s="40"/>
      <c r="AAS198" s="40"/>
      <c r="AAT198" s="40"/>
      <c r="AAU198" s="40"/>
      <c r="AAV198" s="40"/>
      <c r="AAW198" s="40"/>
      <c r="AAX198" s="40"/>
      <c r="AAY198" s="40"/>
      <c r="AAZ198" s="40"/>
      <c r="ABA198" s="40"/>
      <c r="ABB198" s="40"/>
      <c r="ABC198" s="40"/>
      <c r="ABD198" s="40"/>
      <c r="ABE198" s="40"/>
      <c r="ABF198" s="40"/>
      <c r="ABG198" s="40"/>
      <c r="ABH198" s="40"/>
      <c r="ABI198" s="40"/>
      <c r="ABJ198" s="40"/>
      <c r="ABK198" s="40"/>
      <c r="ABL198" s="40"/>
      <c r="ABM198" s="40"/>
      <c r="ABN198" s="40"/>
      <c r="ABO198" s="40"/>
      <c r="ABP198" s="40"/>
      <c r="ABQ198" s="40"/>
      <c r="ABR198" s="40"/>
      <c r="ABS198" s="40"/>
      <c r="ABT198" s="40"/>
      <c r="ABU198" s="40"/>
      <c r="ABV198" s="40"/>
      <c r="ABW198" s="40"/>
      <c r="ABX198" s="40"/>
      <c r="ABY198" s="40"/>
      <c r="ABZ198" s="40"/>
      <c r="ACA198" s="40"/>
      <c r="ACB198" s="40"/>
      <c r="ACC198" s="40"/>
      <c r="ACD198" s="40"/>
      <c r="ACE198" s="40"/>
      <c r="ACF198" s="40"/>
      <c r="ACG198" s="40"/>
      <c r="ACH198" s="40"/>
      <c r="ACI198" s="40"/>
      <c r="ACJ198" s="40"/>
      <c r="ACK198" s="40"/>
      <c r="ACL198" s="40"/>
      <c r="ACM198" s="40"/>
      <c r="ACN198" s="40"/>
      <c r="ACO198" s="40"/>
      <c r="ACP198" s="40"/>
      <c r="ACQ198" s="40"/>
      <c r="ACR198" s="40"/>
      <c r="ACS198" s="40"/>
      <c r="ACT198" s="40"/>
      <c r="ACU198" s="40"/>
      <c r="ACV198" s="40"/>
      <c r="ACW198" s="40"/>
      <c r="ACX198" s="40"/>
      <c r="ACY198" s="40"/>
      <c r="ACZ198" s="40"/>
      <c r="ADA198" s="40"/>
      <c r="ADB198" s="40"/>
      <c r="ADC198" s="40"/>
      <c r="ADD198" s="40"/>
      <c r="ADE198" s="40"/>
      <c r="ADF198" s="40"/>
      <c r="ADG198" s="40"/>
      <c r="ADH198" s="40"/>
      <c r="ADI198" s="40"/>
      <c r="ADJ198" s="40"/>
      <c r="ADK198" s="40"/>
      <c r="ADL198" s="40"/>
      <c r="ADM198" s="40"/>
      <c r="ADN198" s="40"/>
      <c r="ADO198" s="40"/>
      <c r="ADP198" s="40"/>
      <c r="ADQ198" s="40"/>
      <c r="ADR198" s="40"/>
      <c r="ADS198" s="40"/>
      <c r="ADT198" s="40"/>
      <c r="ADU198" s="40"/>
      <c r="ADV198" s="40"/>
      <c r="ADW198" s="40"/>
      <c r="ADX198" s="40"/>
      <c r="ADY198" s="40"/>
      <c r="ADZ198" s="40"/>
      <c r="AEA198" s="40"/>
      <c r="AEB198" s="40"/>
      <c r="AEC198" s="40"/>
      <c r="AED198" s="40"/>
      <c r="AEE198" s="40"/>
      <c r="AEF198" s="40"/>
      <c r="AEG198" s="40"/>
      <c r="AEH198" s="40"/>
      <c r="AEI198" s="40"/>
      <c r="AEJ198" s="40"/>
      <c r="AEK198" s="40"/>
      <c r="AEL198" s="40"/>
      <c r="AEM198" s="40"/>
      <c r="AEN198" s="40"/>
      <c r="AEO198" s="40"/>
      <c r="AEP198" s="40"/>
      <c r="AEQ198" s="40"/>
      <c r="AER198" s="40"/>
      <c r="AES198" s="40"/>
      <c r="AET198" s="40"/>
      <c r="AEU198" s="40"/>
      <c r="AEV198" s="40"/>
      <c r="AEW198" s="40"/>
      <c r="AEX198" s="40"/>
      <c r="AEY198" s="40"/>
      <c r="AEZ198" s="40"/>
      <c r="AFA198" s="40"/>
      <c r="AFB198" s="40"/>
      <c r="AFC198" s="40"/>
      <c r="AFD198" s="40"/>
      <c r="AFE198" s="40"/>
      <c r="AFF198" s="40"/>
      <c r="AFG198" s="40"/>
      <c r="AFH198" s="40"/>
      <c r="AFI198" s="40"/>
      <c r="AFJ198" s="40"/>
      <c r="AFK198" s="40"/>
      <c r="AFL198" s="40"/>
      <c r="AFM198" s="40"/>
      <c r="AFN198" s="40"/>
      <c r="AFO198" s="40"/>
      <c r="AFP198" s="40"/>
      <c r="AFQ198" s="40"/>
      <c r="AFR198" s="40"/>
      <c r="AFS198" s="40"/>
      <c r="AFT198" s="40"/>
      <c r="AFU198" s="40"/>
      <c r="AFV198" s="40"/>
      <c r="AFW198" s="40"/>
      <c r="AFX198" s="40"/>
      <c r="AFY198" s="40"/>
      <c r="AFZ198" s="40"/>
      <c r="AGA198" s="40"/>
      <c r="AGB198" s="40"/>
      <c r="AGC198" s="40"/>
      <c r="AGD198" s="40"/>
      <c r="AGE198" s="40"/>
      <c r="AGF198" s="40"/>
      <c r="AGG198" s="40"/>
      <c r="AGH198" s="40"/>
      <c r="AGI198" s="40"/>
      <c r="AGJ198" s="40"/>
      <c r="AGK198" s="40"/>
      <c r="AGL198" s="40"/>
      <c r="AGM198" s="40"/>
      <c r="AGN198" s="40"/>
      <c r="AGO198" s="40"/>
      <c r="AGP198" s="40"/>
      <c r="AGQ198" s="40"/>
      <c r="AGR198" s="40"/>
      <c r="AGS198" s="40"/>
      <c r="AGT198" s="40"/>
      <c r="AGU198" s="40"/>
      <c r="AGV198" s="40"/>
      <c r="AGW198" s="40"/>
      <c r="AGX198" s="40"/>
      <c r="AGY198" s="40"/>
      <c r="AGZ198" s="40"/>
      <c r="AHA198" s="40"/>
      <c r="AHB198" s="40"/>
      <c r="AHC198" s="40"/>
      <c r="AHD198" s="40"/>
      <c r="AHE198" s="40"/>
      <c r="AHF198" s="40"/>
      <c r="AHG198" s="40"/>
      <c r="AHH198" s="40"/>
      <c r="AHI198" s="40"/>
      <c r="AHJ198" s="40"/>
      <c r="AHK198" s="40"/>
      <c r="AHL198" s="40"/>
      <c r="AHM198" s="40"/>
      <c r="AHN198" s="40"/>
      <c r="AHO198" s="40"/>
      <c r="AHP198" s="40"/>
      <c r="AHQ198" s="40"/>
      <c r="AHR198" s="40"/>
      <c r="AHS198" s="40"/>
      <c r="AHT198" s="40"/>
      <c r="AHU198" s="40"/>
      <c r="AHV198" s="40"/>
      <c r="AHW198" s="40"/>
      <c r="AHX198" s="40"/>
      <c r="AHY198" s="40"/>
      <c r="AHZ198" s="40"/>
      <c r="AIA198" s="40"/>
      <c r="AIB198" s="40"/>
      <c r="AIC198" s="40"/>
      <c r="AID198" s="40"/>
      <c r="AIE198" s="40"/>
      <c r="AIF198" s="40"/>
      <c r="AIG198" s="40"/>
      <c r="AIH198" s="40"/>
      <c r="AII198" s="40"/>
      <c r="AIJ198" s="40"/>
      <c r="AIK198" s="40"/>
      <c r="AIL198" s="40"/>
      <c r="AIM198" s="40"/>
      <c r="AIN198" s="40"/>
      <c r="AIO198" s="40"/>
      <c r="AIP198" s="40"/>
      <c r="AIQ198" s="40"/>
      <c r="AIR198" s="40"/>
      <c r="AIS198" s="40"/>
      <c r="AIT198" s="40"/>
      <c r="AIU198" s="40"/>
      <c r="AIV198" s="40"/>
      <c r="AIW198" s="40"/>
      <c r="AIX198" s="40"/>
      <c r="AIY198" s="40"/>
      <c r="AIZ198" s="40"/>
      <c r="AJA198" s="40"/>
      <c r="AJB198" s="40"/>
      <c r="AJC198" s="40"/>
      <c r="AJD198" s="40"/>
      <c r="AJE198" s="40"/>
      <c r="AJF198" s="40"/>
      <c r="AJG198" s="40"/>
      <c r="AJH198" s="40"/>
      <c r="AJI198" s="40"/>
      <c r="AJJ198" s="40"/>
      <c r="AJK198" s="40"/>
      <c r="AJL198" s="40"/>
      <c r="AJM198" s="40"/>
      <c r="AJN198" s="40"/>
      <c r="AJO198" s="40"/>
      <c r="AJP198" s="40"/>
      <c r="AJQ198" s="40"/>
      <c r="AJR198" s="40"/>
      <c r="AJS198" s="40"/>
      <c r="AJT198" s="40"/>
      <c r="AJU198" s="40"/>
      <c r="AJV198" s="40"/>
      <c r="AJW198" s="40"/>
      <c r="AJX198" s="40"/>
      <c r="AJY198" s="40"/>
      <c r="AJZ198" s="40"/>
      <c r="AKA198" s="40"/>
      <c r="AKB198" s="40"/>
      <c r="AKC198" s="40"/>
      <c r="AKD198" s="40"/>
      <c r="AKE198" s="40"/>
      <c r="AKF198" s="40"/>
      <c r="AKG198" s="40"/>
      <c r="AKH198" s="40"/>
      <c r="AKI198" s="40"/>
      <c r="AKJ198" s="40"/>
      <c r="AKK198" s="40"/>
      <c r="AKL198" s="40"/>
      <c r="AKM198" s="40"/>
      <c r="AKN198" s="40"/>
      <c r="AKO198" s="40"/>
      <c r="AKP198" s="40"/>
      <c r="AKQ198" s="40"/>
      <c r="AKR198" s="40"/>
      <c r="AKS198" s="40"/>
      <c r="AKT198" s="40"/>
      <c r="AKU198" s="40"/>
      <c r="AKV198" s="40"/>
      <c r="AKW198" s="40"/>
      <c r="AKX198" s="40"/>
      <c r="AKY198" s="40"/>
      <c r="AKZ198" s="40"/>
      <c r="ALA198" s="40"/>
      <c r="ALB198" s="40"/>
      <c r="ALC198" s="40"/>
      <c r="ALD198" s="40"/>
      <c r="ALE198" s="40"/>
      <c r="ALF198" s="40"/>
      <c r="ALG198" s="40"/>
      <c r="ALH198" s="40"/>
      <c r="ALI198" s="40"/>
      <c r="ALJ198" s="40"/>
      <c r="ALK198" s="40"/>
      <c r="ALL198" s="40"/>
      <c r="ALM198" s="40"/>
      <c r="ALN198" s="40"/>
      <c r="ALO198" s="40"/>
      <c r="ALP198" s="40"/>
      <c r="ALQ198" s="40"/>
      <c r="ALR198" s="40"/>
      <c r="ALS198" s="40"/>
      <c r="ALT198" s="40"/>
      <c r="ALU198" s="40"/>
    </row>
    <row r="199" spans="1:1009" s="41" customFormat="1" ht="18.75" x14ac:dyDescent="0.3">
      <c r="A199" s="10" t="s">
        <v>194</v>
      </c>
      <c r="B199" s="11" t="s">
        <v>127</v>
      </c>
      <c r="C199" s="12">
        <v>1</v>
      </c>
      <c r="D199" s="13">
        <v>2.0499999999999998</v>
      </c>
      <c r="E199" s="14">
        <v>1.1200000000000001</v>
      </c>
      <c r="F199" s="46" t="s">
        <v>107</v>
      </c>
      <c r="G199" s="15">
        <v>4</v>
      </c>
      <c r="H199" s="16">
        <f t="shared" ref="H199:H204" si="38">IF(OR(F199="",G199=""),"",IF(F199="1st",G199*D199-G199,-G199))</f>
        <v>-4</v>
      </c>
      <c r="I199" s="19">
        <f t="shared" si="32"/>
        <v>-26.152500000000011</v>
      </c>
      <c r="J199" s="42">
        <f>SUM(H199:H204)</f>
        <v>-2.5250000000000004</v>
      </c>
      <c r="K199" s="50">
        <f t="shared" si="35"/>
        <v>-24.677500000000016</v>
      </c>
      <c r="L199" s="60">
        <f t="shared" si="30"/>
        <v>-28.302500000000013</v>
      </c>
      <c r="M199" s="60"/>
      <c r="N199" s="121">
        <f t="shared" si="33"/>
        <v>2.0499999999999998</v>
      </c>
      <c r="O199" s="9">
        <f t="shared" si="34"/>
        <v>-1</v>
      </c>
      <c r="P199" s="9">
        <f t="shared" si="36"/>
        <v>-1</v>
      </c>
      <c r="Q199" s="122">
        <f t="shared" si="37"/>
        <v>-1</v>
      </c>
      <c r="R199" s="8"/>
      <c r="S199" s="9"/>
      <c r="T199" s="9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0"/>
      <c r="MM199" s="40"/>
      <c r="MN199" s="40"/>
      <c r="MO199" s="40"/>
      <c r="MP199" s="40"/>
      <c r="MQ199" s="40"/>
      <c r="MR199" s="40"/>
      <c r="MS199" s="40"/>
      <c r="MT199" s="40"/>
      <c r="MU199" s="40"/>
      <c r="MV199" s="40"/>
      <c r="MW199" s="40"/>
      <c r="MX199" s="40"/>
      <c r="MY199" s="40"/>
      <c r="MZ199" s="40"/>
      <c r="NA199" s="40"/>
      <c r="NB199" s="40"/>
      <c r="NC199" s="40"/>
      <c r="ND199" s="40"/>
      <c r="NE199" s="40"/>
      <c r="NF199" s="40"/>
      <c r="NG199" s="40"/>
      <c r="NH199" s="40"/>
      <c r="NI199" s="40"/>
      <c r="NJ199" s="40"/>
      <c r="NK199" s="40"/>
      <c r="NL199" s="40"/>
      <c r="NM199" s="40"/>
      <c r="NN199" s="40"/>
      <c r="NO199" s="40"/>
      <c r="NP199" s="40"/>
      <c r="NQ199" s="40"/>
      <c r="NR199" s="40"/>
      <c r="NS199" s="40"/>
      <c r="NT199" s="40"/>
      <c r="NU199" s="40"/>
      <c r="NV199" s="40"/>
      <c r="NW199" s="40"/>
      <c r="NX199" s="40"/>
      <c r="NY199" s="40"/>
      <c r="NZ199" s="40"/>
      <c r="OA199" s="40"/>
      <c r="OB199" s="40"/>
      <c r="OC199" s="40"/>
      <c r="OD199" s="40"/>
      <c r="OE199" s="40"/>
      <c r="OF199" s="40"/>
      <c r="OG199" s="40"/>
      <c r="OH199" s="40"/>
      <c r="OI199" s="40"/>
      <c r="OJ199" s="40"/>
      <c r="OK199" s="40"/>
      <c r="OL199" s="40"/>
      <c r="OM199" s="40"/>
      <c r="ON199" s="40"/>
      <c r="OO199" s="40"/>
      <c r="OP199" s="40"/>
      <c r="OQ199" s="40"/>
      <c r="OR199" s="40"/>
      <c r="OS199" s="40"/>
      <c r="OT199" s="40"/>
      <c r="OU199" s="40"/>
      <c r="OV199" s="40"/>
      <c r="OW199" s="40"/>
      <c r="OX199" s="40"/>
      <c r="OY199" s="40"/>
      <c r="OZ199" s="40"/>
      <c r="PA199" s="40"/>
      <c r="PB199" s="40"/>
      <c r="PC199" s="40"/>
      <c r="PD199" s="40"/>
      <c r="PE199" s="40"/>
      <c r="PF199" s="40"/>
      <c r="PG199" s="40"/>
      <c r="PH199" s="40"/>
      <c r="PI199" s="40"/>
      <c r="PJ199" s="40"/>
      <c r="PK199" s="40"/>
      <c r="PL199" s="40"/>
      <c r="PM199" s="40"/>
      <c r="PN199" s="40"/>
      <c r="PO199" s="40"/>
      <c r="PP199" s="40"/>
      <c r="PQ199" s="40"/>
      <c r="PR199" s="40"/>
      <c r="PS199" s="40"/>
      <c r="PT199" s="40"/>
      <c r="PU199" s="40"/>
      <c r="PV199" s="40"/>
      <c r="PW199" s="40"/>
      <c r="PX199" s="40"/>
      <c r="PY199" s="40"/>
      <c r="PZ199" s="40"/>
      <c r="QA199" s="40"/>
      <c r="QB199" s="40"/>
      <c r="QC199" s="40"/>
      <c r="QD199" s="40"/>
      <c r="QE199" s="40"/>
      <c r="QF199" s="40"/>
      <c r="QG199" s="40"/>
      <c r="QH199" s="40"/>
      <c r="QI199" s="40"/>
      <c r="QJ199" s="40"/>
      <c r="QK199" s="40"/>
      <c r="QL199" s="40"/>
      <c r="QM199" s="40"/>
      <c r="QN199" s="40"/>
      <c r="QO199" s="40"/>
      <c r="QP199" s="40"/>
      <c r="QQ199" s="40"/>
      <c r="QR199" s="40"/>
      <c r="QS199" s="40"/>
      <c r="QT199" s="40"/>
      <c r="QU199" s="40"/>
      <c r="QV199" s="40"/>
      <c r="QW199" s="40"/>
      <c r="QX199" s="40"/>
      <c r="QY199" s="40"/>
      <c r="QZ199" s="40"/>
      <c r="RA199" s="40"/>
      <c r="RB199" s="40"/>
      <c r="RC199" s="40"/>
      <c r="RD199" s="40"/>
      <c r="RE199" s="40"/>
      <c r="RF199" s="40"/>
      <c r="RG199" s="40"/>
      <c r="RH199" s="40"/>
      <c r="RI199" s="40"/>
      <c r="RJ199" s="40"/>
      <c r="RK199" s="40"/>
      <c r="RL199" s="40"/>
      <c r="RM199" s="40"/>
      <c r="RN199" s="40"/>
      <c r="RO199" s="40"/>
      <c r="RP199" s="40"/>
      <c r="RQ199" s="40"/>
      <c r="RR199" s="40"/>
      <c r="RS199" s="40"/>
      <c r="RT199" s="40"/>
      <c r="RU199" s="40"/>
      <c r="RV199" s="40"/>
      <c r="RW199" s="40"/>
      <c r="RX199" s="40"/>
      <c r="RY199" s="40"/>
      <c r="RZ199" s="40"/>
      <c r="SA199" s="40"/>
      <c r="SB199" s="40"/>
      <c r="SC199" s="40"/>
      <c r="SD199" s="40"/>
      <c r="SE199" s="40"/>
      <c r="SF199" s="40"/>
      <c r="SG199" s="40"/>
      <c r="SH199" s="40"/>
      <c r="SI199" s="40"/>
      <c r="SJ199" s="40"/>
      <c r="SK199" s="40"/>
      <c r="SL199" s="40"/>
      <c r="SM199" s="40"/>
      <c r="SN199" s="40"/>
      <c r="SO199" s="40"/>
      <c r="SP199" s="40"/>
      <c r="SQ199" s="40"/>
      <c r="SR199" s="40"/>
      <c r="SS199" s="40"/>
      <c r="ST199" s="40"/>
      <c r="SU199" s="40"/>
      <c r="SV199" s="40"/>
      <c r="SW199" s="40"/>
      <c r="SX199" s="40"/>
      <c r="SY199" s="40"/>
      <c r="SZ199" s="40"/>
      <c r="TA199" s="40"/>
      <c r="TB199" s="40"/>
      <c r="TC199" s="40"/>
      <c r="TD199" s="40"/>
      <c r="TE199" s="40"/>
      <c r="TF199" s="40"/>
      <c r="TG199" s="40"/>
      <c r="TH199" s="40"/>
      <c r="TI199" s="40"/>
      <c r="TJ199" s="40"/>
      <c r="TK199" s="40"/>
      <c r="TL199" s="40"/>
      <c r="TM199" s="40"/>
      <c r="TN199" s="40"/>
      <c r="TO199" s="40"/>
      <c r="TP199" s="40"/>
      <c r="TQ199" s="40"/>
      <c r="TR199" s="40"/>
      <c r="TS199" s="40"/>
      <c r="TT199" s="40"/>
      <c r="TU199" s="40"/>
      <c r="TV199" s="40"/>
      <c r="TW199" s="40"/>
      <c r="TX199" s="40"/>
      <c r="TY199" s="40"/>
      <c r="TZ199" s="40"/>
      <c r="UA199" s="40"/>
      <c r="UB199" s="40"/>
      <c r="UC199" s="40"/>
      <c r="UD199" s="40"/>
      <c r="UE199" s="40"/>
      <c r="UF199" s="40"/>
      <c r="UG199" s="40"/>
      <c r="UH199" s="40"/>
      <c r="UI199" s="40"/>
      <c r="UJ199" s="40"/>
      <c r="UK199" s="40"/>
      <c r="UL199" s="40"/>
      <c r="UM199" s="40"/>
      <c r="UN199" s="40"/>
      <c r="UO199" s="40"/>
      <c r="UP199" s="40"/>
      <c r="UQ199" s="40"/>
      <c r="UR199" s="40"/>
      <c r="US199" s="40"/>
      <c r="UT199" s="40"/>
      <c r="UU199" s="40"/>
      <c r="UV199" s="40"/>
      <c r="UW199" s="40"/>
      <c r="UX199" s="40"/>
      <c r="UY199" s="40"/>
      <c r="UZ199" s="40"/>
      <c r="VA199" s="40"/>
      <c r="VB199" s="40"/>
      <c r="VC199" s="40"/>
      <c r="VD199" s="40"/>
      <c r="VE199" s="40"/>
      <c r="VF199" s="40"/>
      <c r="VG199" s="40"/>
      <c r="VH199" s="40"/>
      <c r="VI199" s="40"/>
      <c r="VJ199" s="40"/>
      <c r="VK199" s="40"/>
      <c r="VL199" s="40"/>
      <c r="VM199" s="40"/>
      <c r="VN199" s="40"/>
      <c r="VO199" s="40"/>
      <c r="VP199" s="40"/>
      <c r="VQ199" s="40"/>
      <c r="VR199" s="40"/>
      <c r="VS199" s="40"/>
      <c r="VT199" s="40"/>
      <c r="VU199" s="40"/>
      <c r="VV199" s="40"/>
      <c r="VW199" s="40"/>
      <c r="VX199" s="40"/>
      <c r="VY199" s="40"/>
      <c r="VZ199" s="40"/>
      <c r="WA199" s="40"/>
      <c r="WB199" s="40"/>
      <c r="WC199" s="40"/>
      <c r="WD199" s="40"/>
      <c r="WE199" s="40"/>
      <c r="WF199" s="40"/>
      <c r="WG199" s="40"/>
      <c r="WH199" s="40"/>
      <c r="WI199" s="40"/>
      <c r="WJ199" s="40"/>
      <c r="WK199" s="40"/>
      <c r="WL199" s="40"/>
      <c r="WM199" s="40"/>
      <c r="WN199" s="40"/>
      <c r="WO199" s="40"/>
      <c r="WP199" s="40"/>
      <c r="WQ199" s="40"/>
      <c r="WR199" s="40"/>
      <c r="WS199" s="40"/>
      <c r="WT199" s="40"/>
      <c r="WU199" s="40"/>
      <c r="WV199" s="40"/>
      <c r="WW199" s="40"/>
      <c r="WX199" s="40"/>
      <c r="WY199" s="40"/>
      <c r="WZ199" s="40"/>
      <c r="XA199" s="40"/>
      <c r="XB199" s="40"/>
      <c r="XC199" s="40"/>
      <c r="XD199" s="40"/>
      <c r="XE199" s="40"/>
      <c r="XF199" s="40"/>
      <c r="XG199" s="40"/>
      <c r="XH199" s="40"/>
      <c r="XI199" s="40"/>
      <c r="XJ199" s="40"/>
      <c r="XK199" s="40"/>
      <c r="XL199" s="40"/>
      <c r="XM199" s="40"/>
      <c r="XN199" s="40"/>
      <c r="XO199" s="40"/>
      <c r="XP199" s="40"/>
      <c r="XQ199" s="40"/>
      <c r="XR199" s="40"/>
      <c r="XS199" s="40"/>
      <c r="XT199" s="40"/>
      <c r="XU199" s="40"/>
      <c r="XV199" s="40"/>
      <c r="XW199" s="40"/>
      <c r="XX199" s="40"/>
      <c r="XY199" s="40"/>
      <c r="XZ199" s="40"/>
      <c r="YA199" s="40"/>
      <c r="YB199" s="40"/>
      <c r="YC199" s="40"/>
      <c r="YD199" s="40"/>
      <c r="YE199" s="40"/>
      <c r="YF199" s="40"/>
      <c r="YG199" s="40"/>
      <c r="YH199" s="40"/>
      <c r="YI199" s="40"/>
      <c r="YJ199" s="40"/>
      <c r="YK199" s="40"/>
      <c r="YL199" s="40"/>
      <c r="YM199" s="40"/>
      <c r="YN199" s="40"/>
      <c r="YO199" s="40"/>
      <c r="YP199" s="40"/>
      <c r="YQ199" s="40"/>
      <c r="YR199" s="40"/>
      <c r="YS199" s="40"/>
      <c r="YT199" s="40"/>
      <c r="YU199" s="40"/>
      <c r="YV199" s="40"/>
      <c r="YW199" s="40"/>
      <c r="YX199" s="40"/>
      <c r="YY199" s="40"/>
      <c r="YZ199" s="40"/>
      <c r="ZA199" s="40"/>
      <c r="ZB199" s="40"/>
      <c r="ZC199" s="40"/>
      <c r="ZD199" s="40"/>
      <c r="ZE199" s="40"/>
      <c r="ZF199" s="40"/>
      <c r="ZG199" s="40"/>
      <c r="ZH199" s="40"/>
      <c r="ZI199" s="40"/>
      <c r="ZJ199" s="40"/>
      <c r="ZK199" s="40"/>
      <c r="ZL199" s="40"/>
      <c r="ZM199" s="40"/>
      <c r="ZN199" s="40"/>
      <c r="ZO199" s="40"/>
      <c r="ZP199" s="40"/>
      <c r="ZQ199" s="40"/>
      <c r="ZR199" s="40"/>
      <c r="ZS199" s="40"/>
      <c r="ZT199" s="40"/>
      <c r="ZU199" s="40"/>
      <c r="ZV199" s="40"/>
      <c r="ZW199" s="40"/>
      <c r="ZX199" s="40"/>
      <c r="ZY199" s="40"/>
      <c r="ZZ199" s="40"/>
      <c r="AAA199" s="40"/>
      <c r="AAB199" s="40"/>
      <c r="AAC199" s="40"/>
      <c r="AAD199" s="40"/>
      <c r="AAE199" s="40"/>
      <c r="AAF199" s="40"/>
      <c r="AAG199" s="40"/>
      <c r="AAH199" s="40"/>
      <c r="AAI199" s="40"/>
      <c r="AAJ199" s="40"/>
      <c r="AAK199" s="40"/>
      <c r="AAL199" s="40"/>
      <c r="AAM199" s="40"/>
      <c r="AAN199" s="40"/>
      <c r="AAO199" s="40"/>
      <c r="AAP199" s="40"/>
      <c r="AAQ199" s="40"/>
      <c r="AAR199" s="40"/>
      <c r="AAS199" s="40"/>
      <c r="AAT199" s="40"/>
      <c r="AAU199" s="40"/>
      <c r="AAV199" s="40"/>
      <c r="AAW199" s="40"/>
      <c r="AAX199" s="40"/>
      <c r="AAY199" s="40"/>
      <c r="AAZ199" s="40"/>
      <c r="ABA199" s="40"/>
      <c r="ABB199" s="40"/>
      <c r="ABC199" s="40"/>
      <c r="ABD199" s="40"/>
      <c r="ABE199" s="40"/>
      <c r="ABF199" s="40"/>
      <c r="ABG199" s="40"/>
      <c r="ABH199" s="40"/>
      <c r="ABI199" s="40"/>
      <c r="ABJ199" s="40"/>
      <c r="ABK199" s="40"/>
      <c r="ABL199" s="40"/>
      <c r="ABM199" s="40"/>
      <c r="ABN199" s="40"/>
      <c r="ABO199" s="40"/>
      <c r="ABP199" s="40"/>
      <c r="ABQ199" s="40"/>
      <c r="ABR199" s="40"/>
      <c r="ABS199" s="40"/>
      <c r="ABT199" s="40"/>
      <c r="ABU199" s="40"/>
      <c r="ABV199" s="40"/>
      <c r="ABW199" s="40"/>
      <c r="ABX199" s="40"/>
      <c r="ABY199" s="40"/>
      <c r="ABZ199" s="40"/>
      <c r="ACA199" s="40"/>
      <c r="ACB199" s="40"/>
      <c r="ACC199" s="40"/>
      <c r="ACD199" s="40"/>
      <c r="ACE199" s="40"/>
      <c r="ACF199" s="40"/>
      <c r="ACG199" s="40"/>
      <c r="ACH199" s="40"/>
      <c r="ACI199" s="40"/>
      <c r="ACJ199" s="40"/>
      <c r="ACK199" s="40"/>
      <c r="ACL199" s="40"/>
      <c r="ACM199" s="40"/>
      <c r="ACN199" s="40"/>
      <c r="ACO199" s="40"/>
      <c r="ACP199" s="40"/>
      <c r="ACQ199" s="40"/>
      <c r="ACR199" s="40"/>
      <c r="ACS199" s="40"/>
      <c r="ACT199" s="40"/>
      <c r="ACU199" s="40"/>
      <c r="ACV199" s="40"/>
      <c r="ACW199" s="40"/>
      <c r="ACX199" s="40"/>
      <c r="ACY199" s="40"/>
      <c r="ACZ199" s="40"/>
      <c r="ADA199" s="40"/>
      <c r="ADB199" s="40"/>
      <c r="ADC199" s="40"/>
      <c r="ADD199" s="40"/>
      <c r="ADE199" s="40"/>
      <c r="ADF199" s="40"/>
      <c r="ADG199" s="40"/>
      <c r="ADH199" s="40"/>
      <c r="ADI199" s="40"/>
      <c r="ADJ199" s="40"/>
      <c r="ADK199" s="40"/>
      <c r="ADL199" s="40"/>
      <c r="ADM199" s="40"/>
      <c r="ADN199" s="40"/>
      <c r="ADO199" s="40"/>
      <c r="ADP199" s="40"/>
      <c r="ADQ199" s="40"/>
      <c r="ADR199" s="40"/>
      <c r="ADS199" s="40"/>
      <c r="ADT199" s="40"/>
      <c r="ADU199" s="40"/>
      <c r="ADV199" s="40"/>
      <c r="ADW199" s="40"/>
      <c r="ADX199" s="40"/>
      <c r="ADY199" s="40"/>
      <c r="ADZ199" s="40"/>
      <c r="AEA199" s="40"/>
      <c r="AEB199" s="40"/>
      <c r="AEC199" s="40"/>
      <c r="AED199" s="40"/>
      <c r="AEE199" s="40"/>
      <c r="AEF199" s="40"/>
      <c r="AEG199" s="40"/>
      <c r="AEH199" s="40"/>
      <c r="AEI199" s="40"/>
      <c r="AEJ199" s="40"/>
      <c r="AEK199" s="40"/>
      <c r="AEL199" s="40"/>
      <c r="AEM199" s="40"/>
      <c r="AEN199" s="40"/>
      <c r="AEO199" s="40"/>
      <c r="AEP199" s="40"/>
      <c r="AEQ199" s="40"/>
      <c r="AER199" s="40"/>
      <c r="AES199" s="40"/>
      <c r="AET199" s="40"/>
      <c r="AEU199" s="40"/>
      <c r="AEV199" s="40"/>
      <c r="AEW199" s="40"/>
      <c r="AEX199" s="40"/>
      <c r="AEY199" s="40"/>
      <c r="AEZ199" s="40"/>
      <c r="AFA199" s="40"/>
      <c r="AFB199" s="40"/>
      <c r="AFC199" s="40"/>
      <c r="AFD199" s="40"/>
      <c r="AFE199" s="40"/>
      <c r="AFF199" s="40"/>
      <c r="AFG199" s="40"/>
      <c r="AFH199" s="40"/>
      <c r="AFI199" s="40"/>
      <c r="AFJ199" s="40"/>
      <c r="AFK199" s="40"/>
      <c r="AFL199" s="40"/>
      <c r="AFM199" s="40"/>
      <c r="AFN199" s="40"/>
      <c r="AFO199" s="40"/>
      <c r="AFP199" s="40"/>
      <c r="AFQ199" s="40"/>
      <c r="AFR199" s="40"/>
      <c r="AFS199" s="40"/>
      <c r="AFT199" s="40"/>
      <c r="AFU199" s="40"/>
      <c r="AFV199" s="40"/>
      <c r="AFW199" s="40"/>
      <c r="AFX199" s="40"/>
      <c r="AFY199" s="40"/>
      <c r="AFZ199" s="40"/>
      <c r="AGA199" s="40"/>
      <c r="AGB199" s="40"/>
      <c r="AGC199" s="40"/>
      <c r="AGD199" s="40"/>
      <c r="AGE199" s="40"/>
      <c r="AGF199" s="40"/>
      <c r="AGG199" s="40"/>
      <c r="AGH199" s="40"/>
      <c r="AGI199" s="40"/>
      <c r="AGJ199" s="40"/>
      <c r="AGK199" s="40"/>
      <c r="AGL199" s="40"/>
      <c r="AGM199" s="40"/>
      <c r="AGN199" s="40"/>
      <c r="AGO199" s="40"/>
      <c r="AGP199" s="40"/>
      <c r="AGQ199" s="40"/>
      <c r="AGR199" s="40"/>
      <c r="AGS199" s="40"/>
      <c r="AGT199" s="40"/>
      <c r="AGU199" s="40"/>
      <c r="AGV199" s="40"/>
      <c r="AGW199" s="40"/>
      <c r="AGX199" s="40"/>
      <c r="AGY199" s="40"/>
      <c r="AGZ199" s="40"/>
      <c r="AHA199" s="40"/>
      <c r="AHB199" s="40"/>
      <c r="AHC199" s="40"/>
      <c r="AHD199" s="40"/>
      <c r="AHE199" s="40"/>
      <c r="AHF199" s="40"/>
      <c r="AHG199" s="40"/>
      <c r="AHH199" s="40"/>
      <c r="AHI199" s="40"/>
      <c r="AHJ199" s="40"/>
      <c r="AHK199" s="40"/>
      <c r="AHL199" s="40"/>
      <c r="AHM199" s="40"/>
      <c r="AHN199" s="40"/>
      <c r="AHO199" s="40"/>
      <c r="AHP199" s="40"/>
      <c r="AHQ199" s="40"/>
      <c r="AHR199" s="40"/>
      <c r="AHS199" s="40"/>
      <c r="AHT199" s="40"/>
      <c r="AHU199" s="40"/>
      <c r="AHV199" s="40"/>
      <c r="AHW199" s="40"/>
      <c r="AHX199" s="40"/>
      <c r="AHY199" s="40"/>
      <c r="AHZ199" s="40"/>
      <c r="AIA199" s="40"/>
      <c r="AIB199" s="40"/>
      <c r="AIC199" s="40"/>
      <c r="AID199" s="40"/>
      <c r="AIE199" s="40"/>
      <c r="AIF199" s="40"/>
      <c r="AIG199" s="40"/>
      <c r="AIH199" s="40"/>
      <c r="AII199" s="40"/>
      <c r="AIJ199" s="40"/>
      <c r="AIK199" s="40"/>
      <c r="AIL199" s="40"/>
      <c r="AIM199" s="40"/>
      <c r="AIN199" s="40"/>
      <c r="AIO199" s="40"/>
      <c r="AIP199" s="40"/>
      <c r="AIQ199" s="40"/>
      <c r="AIR199" s="40"/>
      <c r="AIS199" s="40"/>
      <c r="AIT199" s="40"/>
      <c r="AIU199" s="40"/>
      <c r="AIV199" s="40"/>
      <c r="AIW199" s="40"/>
      <c r="AIX199" s="40"/>
      <c r="AIY199" s="40"/>
      <c r="AIZ199" s="40"/>
      <c r="AJA199" s="40"/>
      <c r="AJB199" s="40"/>
      <c r="AJC199" s="40"/>
      <c r="AJD199" s="40"/>
      <c r="AJE199" s="40"/>
      <c r="AJF199" s="40"/>
      <c r="AJG199" s="40"/>
      <c r="AJH199" s="40"/>
      <c r="AJI199" s="40"/>
      <c r="AJJ199" s="40"/>
      <c r="AJK199" s="40"/>
      <c r="AJL199" s="40"/>
      <c r="AJM199" s="40"/>
      <c r="AJN199" s="40"/>
      <c r="AJO199" s="40"/>
      <c r="AJP199" s="40"/>
      <c r="AJQ199" s="40"/>
      <c r="AJR199" s="40"/>
      <c r="AJS199" s="40"/>
      <c r="AJT199" s="40"/>
      <c r="AJU199" s="40"/>
      <c r="AJV199" s="40"/>
      <c r="AJW199" s="40"/>
      <c r="AJX199" s="40"/>
      <c r="AJY199" s="40"/>
      <c r="AJZ199" s="40"/>
      <c r="AKA199" s="40"/>
      <c r="AKB199" s="40"/>
      <c r="AKC199" s="40"/>
      <c r="AKD199" s="40"/>
      <c r="AKE199" s="40"/>
      <c r="AKF199" s="40"/>
      <c r="AKG199" s="40"/>
      <c r="AKH199" s="40"/>
      <c r="AKI199" s="40"/>
      <c r="AKJ199" s="40"/>
      <c r="AKK199" s="40"/>
      <c r="AKL199" s="40"/>
      <c r="AKM199" s="40"/>
      <c r="AKN199" s="40"/>
      <c r="AKO199" s="40"/>
      <c r="AKP199" s="40"/>
      <c r="AKQ199" s="40"/>
      <c r="AKR199" s="40"/>
      <c r="AKS199" s="40"/>
      <c r="AKT199" s="40"/>
      <c r="AKU199" s="40"/>
      <c r="AKV199" s="40"/>
      <c r="AKW199" s="40"/>
      <c r="AKX199" s="40"/>
      <c r="AKY199" s="40"/>
      <c r="AKZ199" s="40"/>
      <c r="ALA199" s="40"/>
      <c r="ALB199" s="40"/>
      <c r="ALC199" s="40"/>
      <c r="ALD199" s="40"/>
      <c r="ALE199" s="40"/>
      <c r="ALF199" s="40"/>
      <c r="ALG199" s="40"/>
      <c r="ALH199" s="40"/>
      <c r="ALI199" s="40"/>
      <c r="ALJ199" s="40"/>
      <c r="ALK199" s="40"/>
      <c r="ALL199" s="40"/>
      <c r="ALM199" s="40"/>
      <c r="ALN199" s="40"/>
      <c r="ALO199" s="40"/>
      <c r="ALP199" s="40"/>
      <c r="ALQ199" s="40"/>
      <c r="ALR199" s="40"/>
      <c r="ALS199" s="40"/>
      <c r="ALT199" s="40"/>
      <c r="ALU199" s="40"/>
    </row>
    <row r="200" spans="1:1009" s="41" customFormat="1" ht="18.75" x14ac:dyDescent="0.3">
      <c r="A200" s="10" t="s">
        <v>214</v>
      </c>
      <c r="B200" s="11" t="s">
        <v>83</v>
      </c>
      <c r="C200" s="12">
        <v>7</v>
      </c>
      <c r="D200" s="13">
        <v>2.6</v>
      </c>
      <c r="E200" s="14">
        <v>1.3</v>
      </c>
      <c r="F200" s="46" t="s">
        <v>26</v>
      </c>
      <c r="G200" s="15">
        <v>2</v>
      </c>
      <c r="H200" s="16">
        <f t="shared" si="38"/>
        <v>-2</v>
      </c>
      <c r="I200" s="19">
        <f t="shared" si="32"/>
        <v>-28.152500000000011</v>
      </c>
      <c r="J200" s="39"/>
      <c r="K200" s="50">
        <f t="shared" si="35"/>
        <v>-24.677500000000016</v>
      </c>
      <c r="L200" s="60">
        <f t="shared" si="30"/>
        <v>-28.302500000000013</v>
      </c>
      <c r="M200" s="60"/>
      <c r="N200" s="121">
        <f t="shared" si="33"/>
        <v>2.6</v>
      </c>
      <c r="O200" s="9">
        <f t="shared" si="34"/>
        <v>-1</v>
      </c>
      <c r="P200" s="9">
        <f t="shared" si="36"/>
        <v>-1</v>
      </c>
      <c r="Q200" s="122">
        <f t="shared" si="37"/>
        <v>-1</v>
      </c>
      <c r="R200" s="8"/>
      <c r="S200" s="9"/>
      <c r="T200" s="9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0"/>
      <c r="MM200" s="40"/>
      <c r="MN200" s="40"/>
      <c r="MO200" s="40"/>
      <c r="MP200" s="40"/>
      <c r="MQ200" s="40"/>
      <c r="MR200" s="40"/>
      <c r="MS200" s="40"/>
      <c r="MT200" s="40"/>
      <c r="MU200" s="40"/>
      <c r="MV200" s="40"/>
      <c r="MW200" s="40"/>
      <c r="MX200" s="40"/>
      <c r="MY200" s="40"/>
      <c r="MZ200" s="40"/>
      <c r="NA200" s="40"/>
      <c r="NB200" s="40"/>
      <c r="NC200" s="40"/>
      <c r="ND200" s="40"/>
      <c r="NE200" s="40"/>
      <c r="NF200" s="40"/>
      <c r="NG200" s="40"/>
      <c r="NH200" s="40"/>
      <c r="NI200" s="40"/>
      <c r="NJ200" s="40"/>
      <c r="NK200" s="40"/>
      <c r="NL200" s="40"/>
      <c r="NM200" s="40"/>
      <c r="NN200" s="40"/>
      <c r="NO200" s="40"/>
      <c r="NP200" s="40"/>
      <c r="NQ200" s="40"/>
      <c r="NR200" s="40"/>
      <c r="NS200" s="40"/>
      <c r="NT200" s="40"/>
      <c r="NU200" s="40"/>
      <c r="NV200" s="40"/>
      <c r="NW200" s="40"/>
      <c r="NX200" s="40"/>
      <c r="NY200" s="40"/>
      <c r="NZ200" s="40"/>
      <c r="OA200" s="40"/>
      <c r="OB200" s="40"/>
      <c r="OC200" s="40"/>
      <c r="OD200" s="40"/>
      <c r="OE200" s="40"/>
      <c r="OF200" s="40"/>
      <c r="OG200" s="40"/>
      <c r="OH200" s="40"/>
      <c r="OI200" s="40"/>
      <c r="OJ200" s="40"/>
      <c r="OK200" s="40"/>
      <c r="OL200" s="40"/>
      <c r="OM200" s="40"/>
      <c r="ON200" s="40"/>
      <c r="OO200" s="40"/>
      <c r="OP200" s="40"/>
      <c r="OQ200" s="40"/>
      <c r="OR200" s="40"/>
      <c r="OS200" s="40"/>
      <c r="OT200" s="40"/>
      <c r="OU200" s="40"/>
      <c r="OV200" s="40"/>
      <c r="OW200" s="40"/>
      <c r="OX200" s="40"/>
      <c r="OY200" s="40"/>
      <c r="OZ200" s="40"/>
      <c r="PA200" s="40"/>
      <c r="PB200" s="40"/>
      <c r="PC200" s="40"/>
      <c r="PD200" s="40"/>
      <c r="PE200" s="40"/>
      <c r="PF200" s="40"/>
      <c r="PG200" s="40"/>
      <c r="PH200" s="40"/>
      <c r="PI200" s="40"/>
      <c r="PJ200" s="40"/>
      <c r="PK200" s="40"/>
      <c r="PL200" s="40"/>
      <c r="PM200" s="40"/>
      <c r="PN200" s="40"/>
      <c r="PO200" s="40"/>
      <c r="PP200" s="40"/>
      <c r="PQ200" s="40"/>
      <c r="PR200" s="40"/>
      <c r="PS200" s="40"/>
      <c r="PT200" s="40"/>
      <c r="PU200" s="40"/>
      <c r="PV200" s="40"/>
      <c r="PW200" s="40"/>
      <c r="PX200" s="40"/>
      <c r="PY200" s="40"/>
      <c r="PZ200" s="40"/>
      <c r="QA200" s="40"/>
      <c r="QB200" s="40"/>
      <c r="QC200" s="40"/>
      <c r="QD200" s="40"/>
      <c r="QE200" s="40"/>
      <c r="QF200" s="40"/>
      <c r="QG200" s="40"/>
      <c r="QH200" s="40"/>
      <c r="QI200" s="40"/>
      <c r="QJ200" s="40"/>
      <c r="QK200" s="40"/>
      <c r="QL200" s="40"/>
      <c r="QM200" s="40"/>
      <c r="QN200" s="40"/>
      <c r="QO200" s="40"/>
      <c r="QP200" s="40"/>
      <c r="QQ200" s="40"/>
      <c r="QR200" s="40"/>
      <c r="QS200" s="40"/>
      <c r="QT200" s="40"/>
      <c r="QU200" s="40"/>
      <c r="QV200" s="40"/>
      <c r="QW200" s="40"/>
      <c r="QX200" s="40"/>
      <c r="QY200" s="40"/>
      <c r="QZ200" s="40"/>
      <c r="RA200" s="40"/>
      <c r="RB200" s="40"/>
      <c r="RC200" s="40"/>
      <c r="RD200" s="40"/>
      <c r="RE200" s="40"/>
      <c r="RF200" s="40"/>
      <c r="RG200" s="40"/>
      <c r="RH200" s="40"/>
      <c r="RI200" s="40"/>
      <c r="RJ200" s="40"/>
      <c r="RK200" s="40"/>
      <c r="RL200" s="40"/>
      <c r="RM200" s="40"/>
      <c r="RN200" s="40"/>
      <c r="RO200" s="40"/>
      <c r="RP200" s="40"/>
      <c r="RQ200" s="40"/>
      <c r="RR200" s="40"/>
      <c r="RS200" s="40"/>
      <c r="RT200" s="40"/>
      <c r="RU200" s="40"/>
      <c r="RV200" s="40"/>
      <c r="RW200" s="40"/>
      <c r="RX200" s="40"/>
      <c r="RY200" s="40"/>
      <c r="RZ200" s="40"/>
      <c r="SA200" s="40"/>
      <c r="SB200" s="40"/>
      <c r="SC200" s="40"/>
      <c r="SD200" s="40"/>
      <c r="SE200" s="40"/>
      <c r="SF200" s="40"/>
      <c r="SG200" s="40"/>
      <c r="SH200" s="40"/>
      <c r="SI200" s="40"/>
      <c r="SJ200" s="40"/>
      <c r="SK200" s="40"/>
      <c r="SL200" s="40"/>
      <c r="SM200" s="40"/>
      <c r="SN200" s="40"/>
      <c r="SO200" s="40"/>
      <c r="SP200" s="40"/>
      <c r="SQ200" s="40"/>
      <c r="SR200" s="40"/>
      <c r="SS200" s="40"/>
      <c r="ST200" s="40"/>
      <c r="SU200" s="40"/>
      <c r="SV200" s="40"/>
      <c r="SW200" s="40"/>
      <c r="SX200" s="40"/>
      <c r="SY200" s="40"/>
      <c r="SZ200" s="40"/>
      <c r="TA200" s="40"/>
      <c r="TB200" s="40"/>
      <c r="TC200" s="40"/>
      <c r="TD200" s="40"/>
      <c r="TE200" s="40"/>
      <c r="TF200" s="40"/>
      <c r="TG200" s="40"/>
      <c r="TH200" s="40"/>
      <c r="TI200" s="40"/>
      <c r="TJ200" s="40"/>
      <c r="TK200" s="40"/>
      <c r="TL200" s="40"/>
      <c r="TM200" s="40"/>
      <c r="TN200" s="40"/>
      <c r="TO200" s="40"/>
      <c r="TP200" s="40"/>
      <c r="TQ200" s="40"/>
      <c r="TR200" s="40"/>
      <c r="TS200" s="40"/>
      <c r="TT200" s="40"/>
      <c r="TU200" s="40"/>
      <c r="TV200" s="40"/>
      <c r="TW200" s="40"/>
      <c r="TX200" s="40"/>
      <c r="TY200" s="40"/>
      <c r="TZ200" s="40"/>
      <c r="UA200" s="40"/>
      <c r="UB200" s="40"/>
      <c r="UC200" s="40"/>
      <c r="UD200" s="40"/>
      <c r="UE200" s="40"/>
      <c r="UF200" s="40"/>
      <c r="UG200" s="40"/>
      <c r="UH200" s="40"/>
      <c r="UI200" s="40"/>
      <c r="UJ200" s="40"/>
      <c r="UK200" s="40"/>
      <c r="UL200" s="40"/>
      <c r="UM200" s="40"/>
      <c r="UN200" s="40"/>
      <c r="UO200" s="40"/>
      <c r="UP200" s="40"/>
      <c r="UQ200" s="40"/>
      <c r="UR200" s="40"/>
      <c r="US200" s="40"/>
      <c r="UT200" s="40"/>
      <c r="UU200" s="40"/>
      <c r="UV200" s="40"/>
      <c r="UW200" s="40"/>
      <c r="UX200" s="40"/>
      <c r="UY200" s="40"/>
      <c r="UZ200" s="40"/>
      <c r="VA200" s="40"/>
      <c r="VB200" s="40"/>
      <c r="VC200" s="40"/>
      <c r="VD200" s="40"/>
      <c r="VE200" s="40"/>
      <c r="VF200" s="40"/>
      <c r="VG200" s="40"/>
      <c r="VH200" s="40"/>
      <c r="VI200" s="40"/>
      <c r="VJ200" s="40"/>
      <c r="VK200" s="40"/>
      <c r="VL200" s="40"/>
      <c r="VM200" s="40"/>
      <c r="VN200" s="40"/>
      <c r="VO200" s="40"/>
      <c r="VP200" s="40"/>
      <c r="VQ200" s="40"/>
      <c r="VR200" s="40"/>
      <c r="VS200" s="40"/>
      <c r="VT200" s="40"/>
      <c r="VU200" s="40"/>
      <c r="VV200" s="40"/>
      <c r="VW200" s="40"/>
      <c r="VX200" s="40"/>
      <c r="VY200" s="40"/>
      <c r="VZ200" s="40"/>
      <c r="WA200" s="40"/>
      <c r="WB200" s="40"/>
      <c r="WC200" s="40"/>
      <c r="WD200" s="40"/>
      <c r="WE200" s="40"/>
      <c r="WF200" s="40"/>
      <c r="WG200" s="40"/>
      <c r="WH200" s="40"/>
      <c r="WI200" s="40"/>
      <c r="WJ200" s="40"/>
      <c r="WK200" s="40"/>
      <c r="WL200" s="40"/>
      <c r="WM200" s="40"/>
      <c r="WN200" s="40"/>
      <c r="WO200" s="40"/>
      <c r="WP200" s="40"/>
      <c r="WQ200" s="40"/>
      <c r="WR200" s="40"/>
      <c r="WS200" s="40"/>
      <c r="WT200" s="40"/>
      <c r="WU200" s="40"/>
      <c r="WV200" s="40"/>
      <c r="WW200" s="40"/>
      <c r="WX200" s="40"/>
      <c r="WY200" s="40"/>
      <c r="WZ200" s="40"/>
      <c r="XA200" s="40"/>
      <c r="XB200" s="40"/>
      <c r="XC200" s="40"/>
      <c r="XD200" s="40"/>
      <c r="XE200" s="40"/>
      <c r="XF200" s="40"/>
      <c r="XG200" s="40"/>
      <c r="XH200" s="40"/>
      <c r="XI200" s="40"/>
      <c r="XJ200" s="40"/>
      <c r="XK200" s="40"/>
      <c r="XL200" s="40"/>
      <c r="XM200" s="40"/>
      <c r="XN200" s="40"/>
      <c r="XO200" s="40"/>
      <c r="XP200" s="40"/>
      <c r="XQ200" s="40"/>
      <c r="XR200" s="40"/>
      <c r="XS200" s="40"/>
      <c r="XT200" s="40"/>
      <c r="XU200" s="40"/>
      <c r="XV200" s="40"/>
      <c r="XW200" s="40"/>
      <c r="XX200" s="40"/>
      <c r="XY200" s="40"/>
      <c r="XZ200" s="40"/>
      <c r="YA200" s="40"/>
      <c r="YB200" s="40"/>
      <c r="YC200" s="40"/>
      <c r="YD200" s="40"/>
      <c r="YE200" s="40"/>
      <c r="YF200" s="40"/>
      <c r="YG200" s="40"/>
      <c r="YH200" s="40"/>
      <c r="YI200" s="40"/>
      <c r="YJ200" s="40"/>
      <c r="YK200" s="40"/>
      <c r="YL200" s="40"/>
      <c r="YM200" s="40"/>
      <c r="YN200" s="40"/>
      <c r="YO200" s="40"/>
      <c r="YP200" s="40"/>
      <c r="YQ200" s="40"/>
      <c r="YR200" s="40"/>
      <c r="YS200" s="40"/>
      <c r="YT200" s="40"/>
      <c r="YU200" s="40"/>
      <c r="YV200" s="40"/>
      <c r="YW200" s="40"/>
      <c r="YX200" s="40"/>
      <c r="YY200" s="40"/>
      <c r="YZ200" s="40"/>
      <c r="ZA200" s="40"/>
      <c r="ZB200" s="40"/>
      <c r="ZC200" s="40"/>
      <c r="ZD200" s="40"/>
      <c r="ZE200" s="40"/>
      <c r="ZF200" s="40"/>
      <c r="ZG200" s="40"/>
      <c r="ZH200" s="40"/>
      <c r="ZI200" s="40"/>
      <c r="ZJ200" s="40"/>
      <c r="ZK200" s="40"/>
      <c r="ZL200" s="40"/>
      <c r="ZM200" s="40"/>
      <c r="ZN200" s="40"/>
      <c r="ZO200" s="40"/>
      <c r="ZP200" s="40"/>
      <c r="ZQ200" s="40"/>
      <c r="ZR200" s="40"/>
      <c r="ZS200" s="40"/>
      <c r="ZT200" s="40"/>
      <c r="ZU200" s="40"/>
      <c r="ZV200" s="40"/>
      <c r="ZW200" s="40"/>
      <c r="ZX200" s="40"/>
      <c r="ZY200" s="40"/>
      <c r="ZZ200" s="40"/>
      <c r="AAA200" s="40"/>
      <c r="AAB200" s="40"/>
      <c r="AAC200" s="40"/>
      <c r="AAD200" s="40"/>
      <c r="AAE200" s="40"/>
      <c r="AAF200" s="40"/>
      <c r="AAG200" s="40"/>
      <c r="AAH200" s="40"/>
      <c r="AAI200" s="40"/>
      <c r="AAJ200" s="40"/>
      <c r="AAK200" s="40"/>
      <c r="AAL200" s="40"/>
      <c r="AAM200" s="40"/>
      <c r="AAN200" s="40"/>
      <c r="AAO200" s="40"/>
      <c r="AAP200" s="40"/>
      <c r="AAQ200" s="40"/>
      <c r="AAR200" s="40"/>
      <c r="AAS200" s="40"/>
      <c r="AAT200" s="40"/>
      <c r="AAU200" s="40"/>
      <c r="AAV200" s="40"/>
      <c r="AAW200" s="40"/>
      <c r="AAX200" s="40"/>
      <c r="AAY200" s="40"/>
      <c r="AAZ200" s="40"/>
      <c r="ABA200" s="40"/>
      <c r="ABB200" s="40"/>
      <c r="ABC200" s="40"/>
      <c r="ABD200" s="40"/>
      <c r="ABE200" s="40"/>
      <c r="ABF200" s="40"/>
      <c r="ABG200" s="40"/>
      <c r="ABH200" s="40"/>
      <c r="ABI200" s="40"/>
      <c r="ABJ200" s="40"/>
      <c r="ABK200" s="40"/>
      <c r="ABL200" s="40"/>
      <c r="ABM200" s="40"/>
      <c r="ABN200" s="40"/>
      <c r="ABO200" s="40"/>
      <c r="ABP200" s="40"/>
      <c r="ABQ200" s="40"/>
      <c r="ABR200" s="40"/>
      <c r="ABS200" s="40"/>
      <c r="ABT200" s="40"/>
      <c r="ABU200" s="40"/>
      <c r="ABV200" s="40"/>
      <c r="ABW200" s="40"/>
      <c r="ABX200" s="40"/>
      <c r="ABY200" s="40"/>
      <c r="ABZ200" s="40"/>
      <c r="ACA200" s="40"/>
      <c r="ACB200" s="40"/>
      <c r="ACC200" s="40"/>
      <c r="ACD200" s="40"/>
      <c r="ACE200" s="40"/>
      <c r="ACF200" s="40"/>
      <c r="ACG200" s="40"/>
      <c r="ACH200" s="40"/>
      <c r="ACI200" s="40"/>
      <c r="ACJ200" s="40"/>
      <c r="ACK200" s="40"/>
      <c r="ACL200" s="40"/>
      <c r="ACM200" s="40"/>
      <c r="ACN200" s="40"/>
      <c r="ACO200" s="40"/>
      <c r="ACP200" s="40"/>
      <c r="ACQ200" s="40"/>
      <c r="ACR200" s="40"/>
      <c r="ACS200" s="40"/>
      <c r="ACT200" s="40"/>
      <c r="ACU200" s="40"/>
      <c r="ACV200" s="40"/>
      <c r="ACW200" s="40"/>
      <c r="ACX200" s="40"/>
      <c r="ACY200" s="40"/>
      <c r="ACZ200" s="40"/>
      <c r="ADA200" s="40"/>
      <c r="ADB200" s="40"/>
      <c r="ADC200" s="40"/>
      <c r="ADD200" s="40"/>
      <c r="ADE200" s="40"/>
      <c r="ADF200" s="40"/>
      <c r="ADG200" s="40"/>
      <c r="ADH200" s="40"/>
      <c r="ADI200" s="40"/>
      <c r="ADJ200" s="40"/>
      <c r="ADK200" s="40"/>
      <c r="ADL200" s="40"/>
      <c r="ADM200" s="40"/>
      <c r="ADN200" s="40"/>
      <c r="ADO200" s="40"/>
      <c r="ADP200" s="40"/>
      <c r="ADQ200" s="40"/>
      <c r="ADR200" s="40"/>
      <c r="ADS200" s="40"/>
      <c r="ADT200" s="40"/>
      <c r="ADU200" s="40"/>
      <c r="ADV200" s="40"/>
      <c r="ADW200" s="40"/>
      <c r="ADX200" s="40"/>
      <c r="ADY200" s="40"/>
      <c r="ADZ200" s="40"/>
      <c r="AEA200" s="40"/>
      <c r="AEB200" s="40"/>
      <c r="AEC200" s="40"/>
      <c r="AED200" s="40"/>
      <c r="AEE200" s="40"/>
      <c r="AEF200" s="40"/>
      <c r="AEG200" s="40"/>
      <c r="AEH200" s="40"/>
      <c r="AEI200" s="40"/>
      <c r="AEJ200" s="40"/>
      <c r="AEK200" s="40"/>
      <c r="AEL200" s="40"/>
      <c r="AEM200" s="40"/>
      <c r="AEN200" s="40"/>
      <c r="AEO200" s="40"/>
      <c r="AEP200" s="40"/>
      <c r="AEQ200" s="40"/>
      <c r="AER200" s="40"/>
      <c r="AES200" s="40"/>
      <c r="AET200" s="40"/>
      <c r="AEU200" s="40"/>
      <c r="AEV200" s="40"/>
      <c r="AEW200" s="40"/>
      <c r="AEX200" s="40"/>
      <c r="AEY200" s="40"/>
      <c r="AEZ200" s="40"/>
      <c r="AFA200" s="40"/>
      <c r="AFB200" s="40"/>
      <c r="AFC200" s="40"/>
      <c r="AFD200" s="40"/>
      <c r="AFE200" s="40"/>
      <c r="AFF200" s="40"/>
      <c r="AFG200" s="40"/>
      <c r="AFH200" s="40"/>
      <c r="AFI200" s="40"/>
      <c r="AFJ200" s="40"/>
      <c r="AFK200" s="40"/>
      <c r="AFL200" s="40"/>
      <c r="AFM200" s="40"/>
      <c r="AFN200" s="40"/>
      <c r="AFO200" s="40"/>
      <c r="AFP200" s="40"/>
      <c r="AFQ200" s="40"/>
      <c r="AFR200" s="40"/>
      <c r="AFS200" s="40"/>
      <c r="AFT200" s="40"/>
      <c r="AFU200" s="40"/>
      <c r="AFV200" s="40"/>
      <c r="AFW200" s="40"/>
      <c r="AFX200" s="40"/>
      <c r="AFY200" s="40"/>
      <c r="AFZ200" s="40"/>
      <c r="AGA200" s="40"/>
      <c r="AGB200" s="40"/>
      <c r="AGC200" s="40"/>
      <c r="AGD200" s="40"/>
      <c r="AGE200" s="40"/>
      <c r="AGF200" s="40"/>
      <c r="AGG200" s="40"/>
      <c r="AGH200" s="40"/>
      <c r="AGI200" s="40"/>
      <c r="AGJ200" s="40"/>
      <c r="AGK200" s="40"/>
      <c r="AGL200" s="40"/>
      <c r="AGM200" s="40"/>
      <c r="AGN200" s="40"/>
      <c r="AGO200" s="40"/>
      <c r="AGP200" s="40"/>
      <c r="AGQ200" s="40"/>
      <c r="AGR200" s="40"/>
      <c r="AGS200" s="40"/>
      <c r="AGT200" s="40"/>
      <c r="AGU200" s="40"/>
      <c r="AGV200" s="40"/>
      <c r="AGW200" s="40"/>
      <c r="AGX200" s="40"/>
      <c r="AGY200" s="40"/>
      <c r="AGZ200" s="40"/>
      <c r="AHA200" s="40"/>
      <c r="AHB200" s="40"/>
      <c r="AHC200" s="40"/>
      <c r="AHD200" s="40"/>
      <c r="AHE200" s="40"/>
      <c r="AHF200" s="40"/>
      <c r="AHG200" s="40"/>
      <c r="AHH200" s="40"/>
      <c r="AHI200" s="40"/>
      <c r="AHJ200" s="40"/>
      <c r="AHK200" s="40"/>
      <c r="AHL200" s="40"/>
      <c r="AHM200" s="40"/>
      <c r="AHN200" s="40"/>
      <c r="AHO200" s="40"/>
      <c r="AHP200" s="40"/>
      <c r="AHQ200" s="40"/>
      <c r="AHR200" s="40"/>
      <c r="AHS200" s="40"/>
      <c r="AHT200" s="40"/>
      <c r="AHU200" s="40"/>
      <c r="AHV200" s="40"/>
      <c r="AHW200" s="40"/>
      <c r="AHX200" s="40"/>
      <c r="AHY200" s="40"/>
      <c r="AHZ200" s="40"/>
      <c r="AIA200" s="40"/>
      <c r="AIB200" s="40"/>
      <c r="AIC200" s="40"/>
      <c r="AID200" s="40"/>
      <c r="AIE200" s="40"/>
      <c r="AIF200" s="40"/>
      <c r="AIG200" s="40"/>
      <c r="AIH200" s="40"/>
      <c r="AII200" s="40"/>
      <c r="AIJ200" s="40"/>
      <c r="AIK200" s="40"/>
      <c r="AIL200" s="40"/>
      <c r="AIM200" s="40"/>
      <c r="AIN200" s="40"/>
      <c r="AIO200" s="40"/>
      <c r="AIP200" s="40"/>
      <c r="AIQ200" s="40"/>
      <c r="AIR200" s="40"/>
      <c r="AIS200" s="40"/>
      <c r="AIT200" s="40"/>
      <c r="AIU200" s="40"/>
      <c r="AIV200" s="40"/>
      <c r="AIW200" s="40"/>
      <c r="AIX200" s="40"/>
      <c r="AIY200" s="40"/>
      <c r="AIZ200" s="40"/>
      <c r="AJA200" s="40"/>
      <c r="AJB200" s="40"/>
      <c r="AJC200" s="40"/>
      <c r="AJD200" s="40"/>
      <c r="AJE200" s="40"/>
      <c r="AJF200" s="40"/>
      <c r="AJG200" s="40"/>
      <c r="AJH200" s="40"/>
      <c r="AJI200" s="40"/>
      <c r="AJJ200" s="40"/>
      <c r="AJK200" s="40"/>
      <c r="AJL200" s="40"/>
      <c r="AJM200" s="40"/>
      <c r="AJN200" s="40"/>
      <c r="AJO200" s="40"/>
      <c r="AJP200" s="40"/>
      <c r="AJQ200" s="40"/>
      <c r="AJR200" s="40"/>
      <c r="AJS200" s="40"/>
      <c r="AJT200" s="40"/>
      <c r="AJU200" s="40"/>
      <c r="AJV200" s="40"/>
      <c r="AJW200" s="40"/>
      <c r="AJX200" s="40"/>
      <c r="AJY200" s="40"/>
      <c r="AJZ200" s="40"/>
      <c r="AKA200" s="40"/>
      <c r="AKB200" s="40"/>
      <c r="AKC200" s="40"/>
      <c r="AKD200" s="40"/>
      <c r="AKE200" s="40"/>
      <c r="AKF200" s="40"/>
      <c r="AKG200" s="40"/>
      <c r="AKH200" s="40"/>
      <c r="AKI200" s="40"/>
      <c r="AKJ200" s="40"/>
      <c r="AKK200" s="40"/>
      <c r="AKL200" s="40"/>
      <c r="AKM200" s="40"/>
      <c r="AKN200" s="40"/>
      <c r="AKO200" s="40"/>
      <c r="AKP200" s="40"/>
      <c r="AKQ200" s="40"/>
      <c r="AKR200" s="40"/>
      <c r="AKS200" s="40"/>
      <c r="AKT200" s="40"/>
      <c r="AKU200" s="40"/>
      <c r="AKV200" s="40"/>
      <c r="AKW200" s="40"/>
      <c r="AKX200" s="40"/>
      <c r="AKY200" s="40"/>
      <c r="AKZ200" s="40"/>
      <c r="ALA200" s="40"/>
      <c r="ALB200" s="40"/>
      <c r="ALC200" s="40"/>
      <c r="ALD200" s="40"/>
      <c r="ALE200" s="40"/>
      <c r="ALF200" s="40"/>
      <c r="ALG200" s="40"/>
      <c r="ALH200" s="40"/>
      <c r="ALI200" s="40"/>
      <c r="ALJ200" s="40"/>
      <c r="ALK200" s="40"/>
      <c r="ALL200" s="40"/>
      <c r="ALM200" s="40"/>
      <c r="ALN200" s="40"/>
      <c r="ALO200" s="40"/>
      <c r="ALP200" s="40"/>
      <c r="ALQ200" s="40"/>
      <c r="ALR200" s="40"/>
      <c r="ALS200" s="40"/>
      <c r="ALT200" s="40"/>
      <c r="ALU200" s="40"/>
    </row>
    <row r="201" spans="1:1009" s="41" customFormat="1" ht="18.75" x14ac:dyDescent="0.3">
      <c r="A201" s="10" t="s">
        <v>215</v>
      </c>
      <c r="B201" s="11" t="s">
        <v>127</v>
      </c>
      <c r="C201" s="12">
        <v>9</v>
      </c>
      <c r="D201" s="13">
        <v>1.8</v>
      </c>
      <c r="E201" s="14">
        <v>1.1399999999999999</v>
      </c>
      <c r="F201" s="46" t="s">
        <v>171</v>
      </c>
      <c r="G201" s="15">
        <v>0.5</v>
      </c>
      <c r="H201" s="16">
        <f t="shared" si="38"/>
        <v>-0.5</v>
      </c>
      <c r="I201" s="19">
        <f t="shared" si="32"/>
        <v>-28.652500000000011</v>
      </c>
      <c r="J201" s="39"/>
      <c r="K201" s="50">
        <f t="shared" si="35"/>
        <v>-24.677500000000016</v>
      </c>
      <c r="L201" s="60">
        <f t="shared" si="30"/>
        <v>-28.302500000000013</v>
      </c>
      <c r="M201" s="60"/>
      <c r="N201" s="121">
        <f t="shared" si="33"/>
        <v>1.8</v>
      </c>
      <c r="O201" s="9">
        <f t="shared" si="34"/>
        <v>-1</v>
      </c>
      <c r="P201" s="9">
        <f t="shared" si="36"/>
        <v>-1</v>
      </c>
      <c r="Q201" s="122">
        <f t="shared" si="37"/>
        <v>-1</v>
      </c>
      <c r="R201" s="8"/>
      <c r="S201" s="9"/>
      <c r="T201" s="9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  <c r="MN201" s="40"/>
      <c r="MO201" s="40"/>
      <c r="MP201" s="40"/>
      <c r="MQ201" s="40"/>
      <c r="MR201" s="40"/>
      <c r="MS201" s="40"/>
      <c r="MT201" s="40"/>
      <c r="MU201" s="40"/>
      <c r="MV201" s="40"/>
      <c r="MW201" s="40"/>
      <c r="MX201" s="40"/>
      <c r="MY201" s="40"/>
      <c r="MZ201" s="40"/>
      <c r="NA201" s="40"/>
      <c r="NB201" s="40"/>
      <c r="NC201" s="40"/>
      <c r="ND201" s="40"/>
      <c r="NE201" s="40"/>
      <c r="NF201" s="40"/>
      <c r="NG201" s="40"/>
      <c r="NH201" s="40"/>
      <c r="NI201" s="40"/>
      <c r="NJ201" s="40"/>
      <c r="NK201" s="40"/>
      <c r="NL201" s="40"/>
      <c r="NM201" s="40"/>
      <c r="NN201" s="40"/>
      <c r="NO201" s="40"/>
      <c r="NP201" s="40"/>
      <c r="NQ201" s="40"/>
      <c r="NR201" s="40"/>
      <c r="NS201" s="40"/>
      <c r="NT201" s="40"/>
      <c r="NU201" s="40"/>
      <c r="NV201" s="40"/>
      <c r="NW201" s="40"/>
      <c r="NX201" s="40"/>
      <c r="NY201" s="40"/>
      <c r="NZ201" s="40"/>
      <c r="OA201" s="40"/>
      <c r="OB201" s="40"/>
      <c r="OC201" s="40"/>
      <c r="OD201" s="40"/>
      <c r="OE201" s="40"/>
      <c r="OF201" s="40"/>
      <c r="OG201" s="40"/>
      <c r="OH201" s="40"/>
      <c r="OI201" s="40"/>
      <c r="OJ201" s="40"/>
      <c r="OK201" s="40"/>
      <c r="OL201" s="40"/>
      <c r="OM201" s="40"/>
      <c r="ON201" s="40"/>
      <c r="OO201" s="40"/>
      <c r="OP201" s="40"/>
      <c r="OQ201" s="40"/>
      <c r="OR201" s="40"/>
      <c r="OS201" s="40"/>
      <c r="OT201" s="40"/>
      <c r="OU201" s="40"/>
      <c r="OV201" s="40"/>
      <c r="OW201" s="40"/>
      <c r="OX201" s="40"/>
      <c r="OY201" s="40"/>
      <c r="OZ201" s="40"/>
      <c r="PA201" s="40"/>
      <c r="PB201" s="40"/>
      <c r="PC201" s="40"/>
      <c r="PD201" s="40"/>
      <c r="PE201" s="40"/>
      <c r="PF201" s="40"/>
      <c r="PG201" s="40"/>
      <c r="PH201" s="40"/>
      <c r="PI201" s="40"/>
      <c r="PJ201" s="40"/>
      <c r="PK201" s="40"/>
      <c r="PL201" s="40"/>
      <c r="PM201" s="40"/>
      <c r="PN201" s="40"/>
      <c r="PO201" s="40"/>
      <c r="PP201" s="40"/>
      <c r="PQ201" s="40"/>
      <c r="PR201" s="40"/>
      <c r="PS201" s="40"/>
      <c r="PT201" s="40"/>
      <c r="PU201" s="40"/>
      <c r="PV201" s="40"/>
      <c r="PW201" s="40"/>
      <c r="PX201" s="40"/>
      <c r="PY201" s="40"/>
      <c r="PZ201" s="40"/>
      <c r="QA201" s="40"/>
      <c r="QB201" s="40"/>
      <c r="QC201" s="40"/>
      <c r="QD201" s="40"/>
      <c r="QE201" s="40"/>
      <c r="QF201" s="40"/>
      <c r="QG201" s="40"/>
      <c r="QH201" s="40"/>
      <c r="QI201" s="40"/>
      <c r="QJ201" s="40"/>
      <c r="QK201" s="40"/>
      <c r="QL201" s="40"/>
      <c r="QM201" s="40"/>
      <c r="QN201" s="40"/>
      <c r="QO201" s="40"/>
      <c r="QP201" s="40"/>
      <c r="QQ201" s="40"/>
      <c r="QR201" s="40"/>
      <c r="QS201" s="40"/>
      <c r="QT201" s="40"/>
      <c r="QU201" s="40"/>
      <c r="QV201" s="40"/>
      <c r="QW201" s="40"/>
      <c r="QX201" s="40"/>
      <c r="QY201" s="40"/>
      <c r="QZ201" s="40"/>
      <c r="RA201" s="40"/>
      <c r="RB201" s="40"/>
      <c r="RC201" s="40"/>
      <c r="RD201" s="40"/>
      <c r="RE201" s="40"/>
      <c r="RF201" s="40"/>
      <c r="RG201" s="40"/>
      <c r="RH201" s="40"/>
      <c r="RI201" s="40"/>
      <c r="RJ201" s="40"/>
      <c r="RK201" s="40"/>
      <c r="RL201" s="40"/>
      <c r="RM201" s="40"/>
      <c r="RN201" s="40"/>
      <c r="RO201" s="40"/>
      <c r="RP201" s="40"/>
      <c r="RQ201" s="40"/>
      <c r="RR201" s="40"/>
      <c r="RS201" s="40"/>
      <c r="RT201" s="40"/>
      <c r="RU201" s="40"/>
      <c r="RV201" s="40"/>
      <c r="RW201" s="40"/>
      <c r="RX201" s="40"/>
      <c r="RY201" s="40"/>
      <c r="RZ201" s="40"/>
      <c r="SA201" s="40"/>
      <c r="SB201" s="40"/>
      <c r="SC201" s="40"/>
      <c r="SD201" s="40"/>
      <c r="SE201" s="40"/>
      <c r="SF201" s="40"/>
      <c r="SG201" s="40"/>
      <c r="SH201" s="40"/>
      <c r="SI201" s="40"/>
      <c r="SJ201" s="40"/>
      <c r="SK201" s="40"/>
      <c r="SL201" s="40"/>
      <c r="SM201" s="40"/>
      <c r="SN201" s="40"/>
      <c r="SO201" s="40"/>
      <c r="SP201" s="40"/>
      <c r="SQ201" s="40"/>
      <c r="SR201" s="40"/>
      <c r="SS201" s="40"/>
      <c r="ST201" s="40"/>
      <c r="SU201" s="40"/>
      <c r="SV201" s="40"/>
      <c r="SW201" s="40"/>
      <c r="SX201" s="40"/>
      <c r="SY201" s="40"/>
      <c r="SZ201" s="40"/>
      <c r="TA201" s="40"/>
      <c r="TB201" s="40"/>
      <c r="TC201" s="40"/>
      <c r="TD201" s="40"/>
      <c r="TE201" s="40"/>
      <c r="TF201" s="40"/>
      <c r="TG201" s="40"/>
      <c r="TH201" s="40"/>
      <c r="TI201" s="40"/>
      <c r="TJ201" s="40"/>
      <c r="TK201" s="40"/>
      <c r="TL201" s="40"/>
      <c r="TM201" s="40"/>
      <c r="TN201" s="40"/>
      <c r="TO201" s="40"/>
      <c r="TP201" s="40"/>
      <c r="TQ201" s="40"/>
      <c r="TR201" s="40"/>
      <c r="TS201" s="40"/>
      <c r="TT201" s="40"/>
      <c r="TU201" s="40"/>
      <c r="TV201" s="40"/>
      <c r="TW201" s="40"/>
      <c r="TX201" s="40"/>
      <c r="TY201" s="40"/>
      <c r="TZ201" s="40"/>
      <c r="UA201" s="40"/>
      <c r="UB201" s="40"/>
      <c r="UC201" s="40"/>
      <c r="UD201" s="40"/>
      <c r="UE201" s="40"/>
      <c r="UF201" s="40"/>
      <c r="UG201" s="40"/>
      <c r="UH201" s="40"/>
      <c r="UI201" s="40"/>
      <c r="UJ201" s="40"/>
      <c r="UK201" s="40"/>
      <c r="UL201" s="40"/>
      <c r="UM201" s="40"/>
      <c r="UN201" s="40"/>
      <c r="UO201" s="40"/>
      <c r="UP201" s="40"/>
      <c r="UQ201" s="40"/>
      <c r="UR201" s="40"/>
      <c r="US201" s="40"/>
      <c r="UT201" s="40"/>
      <c r="UU201" s="40"/>
      <c r="UV201" s="40"/>
      <c r="UW201" s="40"/>
      <c r="UX201" s="40"/>
      <c r="UY201" s="40"/>
      <c r="UZ201" s="40"/>
      <c r="VA201" s="40"/>
      <c r="VB201" s="40"/>
      <c r="VC201" s="40"/>
      <c r="VD201" s="40"/>
      <c r="VE201" s="40"/>
      <c r="VF201" s="40"/>
      <c r="VG201" s="40"/>
      <c r="VH201" s="40"/>
      <c r="VI201" s="40"/>
      <c r="VJ201" s="40"/>
      <c r="VK201" s="40"/>
      <c r="VL201" s="40"/>
      <c r="VM201" s="40"/>
      <c r="VN201" s="40"/>
      <c r="VO201" s="40"/>
      <c r="VP201" s="40"/>
      <c r="VQ201" s="40"/>
      <c r="VR201" s="40"/>
      <c r="VS201" s="40"/>
      <c r="VT201" s="40"/>
      <c r="VU201" s="40"/>
      <c r="VV201" s="40"/>
      <c r="VW201" s="40"/>
      <c r="VX201" s="40"/>
      <c r="VY201" s="40"/>
      <c r="VZ201" s="40"/>
      <c r="WA201" s="40"/>
      <c r="WB201" s="40"/>
      <c r="WC201" s="40"/>
      <c r="WD201" s="40"/>
      <c r="WE201" s="40"/>
      <c r="WF201" s="40"/>
      <c r="WG201" s="40"/>
      <c r="WH201" s="40"/>
      <c r="WI201" s="40"/>
      <c r="WJ201" s="40"/>
      <c r="WK201" s="40"/>
      <c r="WL201" s="40"/>
      <c r="WM201" s="40"/>
      <c r="WN201" s="40"/>
      <c r="WO201" s="40"/>
      <c r="WP201" s="40"/>
      <c r="WQ201" s="40"/>
      <c r="WR201" s="40"/>
      <c r="WS201" s="40"/>
      <c r="WT201" s="40"/>
      <c r="WU201" s="40"/>
      <c r="WV201" s="40"/>
      <c r="WW201" s="40"/>
      <c r="WX201" s="40"/>
      <c r="WY201" s="40"/>
      <c r="WZ201" s="40"/>
      <c r="XA201" s="40"/>
      <c r="XB201" s="40"/>
      <c r="XC201" s="40"/>
      <c r="XD201" s="40"/>
      <c r="XE201" s="40"/>
      <c r="XF201" s="40"/>
      <c r="XG201" s="40"/>
      <c r="XH201" s="40"/>
      <c r="XI201" s="40"/>
      <c r="XJ201" s="40"/>
      <c r="XK201" s="40"/>
      <c r="XL201" s="40"/>
      <c r="XM201" s="40"/>
      <c r="XN201" s="40"/>
      <c r="XO201" s="40"/>
      <c r="XP201" s="40"/>
      <c r="XQ201" s="40"/>
      <c r="XR201" s="40"/>
      <c r="XS201" s="40"/>
      <c r="XT201" s="40"/>
      <c r="XU201" s="40"/>
      <c r="XV201" s="40"/>
      <c r="XW201" s="40"/>
      <c r="XX201" s="40"/>
      <c r="XY201" s="40"/>
      <c r="XZ201" s="40"/>
      <c r="YA201" s="40"/>
      <c r="YB201" s="40"/>
      <c r="YC201" s="40"/>
      <c r="YD201" s="40"/>
      <c r="YE201" s="40"/>
      <c r="YF201" s="40"/>
      <c r="YG201" s="40"/>
      <c r="YH201" s="40"/>
      <c r="YI201" s="40"/>
      <c r="YJ201" s="40"/>
      <c r="YK201" s="40"/>
      <c r="YL201" s="40"/>
      <c r="YM201" s="40"/>
      <c r="YN201" s="40"/>
      <c r="YO201" s="40"/>
      <c r="YP201" s="40"/>
      <c r="YQ201" s="40"/>
      <c r="YR201" s="40"/>
      <c r="YS201" s="40"/>
      <c r="YT201" s="40"/>
      <c r="YU201" s="40"/>
      <c r="YV201" s="40"/>
      <c r="YW201" s="40"/>
      <c r="YX201" s="40"/>
      <c r="YY201" s="40"/>
      <c r="YZ201" s="40"/>
      <c r="ZA201" s="40"/>
      <c r="ZB201" s="40"/>
      <c r="ZC201" s="40"/>
      <c r="ZD201" s="40"/>
      <c r="ZE201" s="40"/>
      <c r="ZF201" s="40"/>
      <c r="ZG201" s="40"/>
      <c r="ZH201" s="40"/>
      <c r="ZI201" s="40"/>
      <c r="ZJ201" s="40"/>
      <c r="ZK201" s="40"/>
      <c r="ZL201" s="40"/>
      <c r="ZM201" s="40"/>
      <c r="ZN201" s="40"/>
      <c r="ZO201" s="40"/>
      <c r="ZP201" s="40"/>
      <c r="ZQ201" s="40"/>
      <c r="ZR201" s="40"/>
      <c r="ZS201" s="40"/>
      <c r="ZT201" s="40"/>
      <c r="ZU201" s="40"/>
      <c r="ZV201" s="40"/>
      <c r="ZW201" s="40"/>
      <c r="ZX201" s="40"/>
      <c r="ZY201" s="40"/>
      <c r="ZZ201" s="40"/>
      <c r="AAA201" s="40"/>
      <c r="AAB201" s="40"/>
      <c r="AAC201" s="40"/>
      <c r="AAD201" s="40"/>
      <c r="AAE201" s="40"/>
      <c r="AAF201" s="40"/>
      <c r="AAG201" s="40"/>
      <c r="AAH201" s="40"/>
      <c r="AAI201" s="40"/>
      <c r="AAJ201" s="40"/>
      <c r="AAK201" s="40"/>
      <c r="AAL201" s="40"/>
      <c r="AAM201" s="40"/>
      <c r="AAN201" s="40"/>
      <c r="AAO201" s="40"/>
      <c r="AAP201" s="40"/>
      <c r="AAQ201" s="40"/>
      <c r="AAR201" s="40"/>
      <c r="AAS201" s="40"/>
      <c r="AAT201" s="40"/>
      <c r="AAU201" s="40"/>
      <c r="AAV201" s="40"/>
      <c r="AAW201" s="40"/>
      <c r="AAX201" s="40"/>
      <c r="AAY201" s="40"/>
      <c r="AAZ201" s="40"/>
      <c r="ABA201" s="40"/>
      <c r="ABB201" s="40"/>
      <c r="ABC201" s="40"/>
      <c r="ABD201" s="40"/>
      <c r="ABE201" s="40"/>
      <c r="ABF201" s="40"/>
      <c r="ABG201" s="40"/>
      <c r="ABH201" s="40"/>
      <c r="ABI201" s="40"/>
      <c r="ABJ201" s="40"/>
      <c r="ABK201" s="40"/>
      <c r="ABL201" s="40"/>
      <c r="ABM201" s="40"/>
      <c r="ABN201" s="40"/>
      <c r="ABO201" s="40"/>
      <c r="ABP201" s="40"/>
      <c r="ABQ201" s="40"/>
      <c r="ABR201" s="40"/>
      <c r="ABS201" s="40"/>
      <c r="ABT201" s="40"/>
      <c r="ABU201" s="40"/>
      <c r="ABV201" s="40"/>
      <c r="ABW201" s="40"/>
      <c r="ABX201" s="40"/>
      <c r="ABY201" s="40"/>
      <c r="ABZ201" s="40"/>
      <c r="ACA201" s="40"/>
      <c r="ACB201" s="40"/>
      <c r="ACC201" s="40"/>
      <c r="ACD201" s="40"/>
      <c r="ACE201" s="40"/>
      <c r="ACF201" s="40"/>
      <c r="ACG201" s="40"/>
      <c r="ACH201" s="40"/>
      <c r="ACI201" s="40"/>
      <c r="ACJ201" s="40"/>
      <c r="ACK201" s="40"/>
      <c r="ACL201" s="40"/>
      <c r="ACM201" s="40"/>
      <c r="ACN201" s="40"/>
      <c r="ACO201" s="40"/>
      <c r="ACP201" s="40"/>
      <c r="ACQ201" s="40"/>
      <c r="ACR201" s="40"/>
      <c r="ACS201" s="40"/>
      <c r="ACT201" s="40"/>
      <c r="ACU201" s="40"/>
      <c r="ACV201" s="40"/>
      <c r="ACW201" s="40"/>
      <c r="ACX201" s="40"/>
      <c r="ACY201" s="40"/>
      <c r="ACZ201" s="40"/>
      <c r="ADA201" s="40"/>
      <c r="ADB201" s="40"/>
      <c r="ADC201" s="40"/>
      <c r="ADD201" s="40"/>
      <c r="ADE201" s="40"/>
      <c r="ADF201" s="40"/>
      <c r="ADG201" s="40"/>
      <c r="ADH201" s="40"/>
      <c r="ADI201" s="40"/>
      <c r="ADJ201" s="40"/>
      <c r="ADK201" s="40"/>
      <c r="ADL201" s="40"/>
      <c r="ADM201" s="40"/>
      <c r="ADN201" s="40"/>
      <c r="ADO201" s="40"/>
      <c r="ADP201" s="40"/>
      <c r="ADQ201" s="40"/>
      <c r="ADR201" s="40"/>
      <c r="ADS201" s="40"/>
      <c r="ADT201" s="40"/>
      <c r="ADU201" s="40"/>
      <c r="ADV201" s="40"/>
      <c r="ADW201" s="40"/>
      <c r="ADX201" s="40"/>
      <c r="ADY201" s="40"/>
      <c r="ADZ201" s="40"/>
      <c r="AEA201" s="40"/>
      <c r="AEB201" s="40"/>
      <c r="AEC201" s="40"/>
      <c r="AED201" s="40"/>
      <c r="AEE201" s="40"/>
      <c r="AEF201" s="40"/>
      <c r="AEG201" s="40"/>
      <c r="AEH201" s="40"/>
      <c r="AEI201" s="40"/>
      <c r="AEJ201" s="40"/>
      <c r="AEK201" s="40"/>
      <c r="AEL201" s="40"/>
      <c r="AEM201" s="40"/>
      <c r="AEN201" s="40"/>
      <c r="AEO201" s="40"/>
      <c r="AEP201" s="40"/>
      <c r="AEQ201" s="40"/>
      <c r="AER201" s="40"/>
      <c r="AES201" s="40"/>
      <c r="AET201" s="40"/>
      <c r="AEU201" s="40"/>
      <c r="AEV201" s="40"/>
      <c r="AEW201" s="40"/>
      <c r="AEX201" s="40"/>
      <c r="AEY201" s="40"/>
      <c r="AEZ201" s="40"/>
      <c r="AFA201" s="40"/>
      <c r="AFB201" s="40"/>
      <c r="AFC201" s="40"/>
      <c r="AFD201" s="40"/>
      <c r="AFE201" s="40"/>
      <c r="AFF201" s="40"/>
      <c r="AFG201" s="40"/>
      <c r="AFH201" s="40"/>
      <c r="AFI201" s="40"/>
      <c r="AFJ201" s="40"/>
      <c r="AFK201" s="40"/>
      <c r="AFL201" s="40"/>
      <c r="AFM201" s="40"/>
      <c r="AFN201" s="40"/>
      <c r="AFO201" s="40"/>
      <c r="AFP201" s="40"/>
      <c r="AFQ201" s="40"/>
      <c r="AFR201" s="40"/>
      <c r="AFS201" s="40"/>
      <c r="AFT201" s="40"/>
      <c r="AFU201" s="40"/>
      <c r="AFV201" s="40"/>
      <c r="AFW201" s="40"/>
      <c r="AFX201" s="40"/>
      <c r="AFY201" s="40"/>
      <c r="AFZ201" s="40"/>
      <c r="AGA201" s="40"/>
      <c r="AGB201" s="40"/>
      <c r="AGC201" s="40"/>
      <c r="AGD201" s="40"/>
      <c r="AGE201" s="40"/>
      <c r="AGF201" s="40"/>
      <c r="AGG201" s="40"/>
      <c r="AGH201" s="40"/>
      <c r="AGI201" s="40"/>
      <c r="AGJ201" s="40"/>
      <c r="AGK201" s="40"/>
      <c r="AGL201" s="40"/>
      <c r="AGM201" s="40"/>
      <c r="AGN201" s="40"/>
      <c r="AGO201" s="40"/>
      <c r="AGP201" s="40"/>
      <c r="AGQ201" s="40"/>
      <c r="AGR201" s="40"/>
      <c r="AGS201" s="40"/>
      <c r="AGT201" s="40"/>
      <c r="AGU201" s="40"/>
      <c r="AGV201" s="40"/>
      <c r="AGW201" s="40"/>
      <c r="AGX201" s="40"/>
      <c r="AGY201" s="40"/>
      <c r="AGZ201" s="40"/>
      <c r="AHA201" s="40"/>
      <c r="AHB201" s="40"/>
      <c r="AHC201" s="40"/>
      <c r="AHD201" s="40"/>
      <c r="AHE201" s="40"/>
      <c r="AHF201" s="40"/>
      <c r="AHG201" s="40"/>
      <c r="AHH201" s="40"/>
      <c r="AHI201" s="40"/>
      <c r="AHJ201" s="40"/>
      <c r="AHK201" s="40"/>
      <c r="AHL201" s="40"/>
      <c r="AHM201" s="40"/>
      <c r="AHN201" s="40"/>
      <c r="AHO201" s="40"/>
      <c r="AHP201" s="40"/>
      <c r="AHQ201" s="40"/>
      <c r="AHR201" s="40"/>
      <c r="AHS201" s="40"/>
      <c r="AHT201" s="40"/>
      <c r="AHU201" s="40"/>
      <c r="AHV201" s="40"/>
      <c r="AHW201" s="40"/>
      <c r="AHX201" s="40"/>
      <c r="AHY201" s="40"/>
      <c r="AHZ201" s="40"/>
      <c r="AIA201" s="40"/>
      <c r="AIB201" s="40"/>
      <c r="AIC201" s="40"/>
      <c r="AID201" s="40"/>
      <c r="AIE201" s="40"/>
      <c r="AIF201" s="40"/>
      <c r="AIG201" s="40"/>
      <c r="AIH201" s="40"/>
      <c r="AII201" s="40"/>
      <c r="AIJ201" s="40"/>
      <c r="AIK201" s="40"/>
      <c r="AIL201" s="40"/>
      <c r="AIM201" s="40"/>
      <c r="AIN201" s="40"/>
      <c r="AIO201" s="40"/>
      <c r="AIP201" s="40"/>
      <c r="AIQ201" s="40"/>
      <c r="AIR201" s="40"/>
      <c r="AIS201" s="40"/>
      <c r="AIT201" s="40"/>
      <c r="AIU201" s="40"/>
      <c r="AIV201" s="40"/>
      <c r="AIW201" s="40"/>
      <c r="AIX201" s="40"/>
      <c r="AIY201" s="40"/>
      <c r="AIZ201" s="40"/>
      <c r="AJA201" s="40"/>
      <c r="AJB201" s="40"/>
      <c r="AJC201" s="40"/>
      <c r="AJD201" s="40"/>
      <c r="AJE201" s="40"/>
      <c r="AJF201" s="40"/>
      <c r="AJG201" s="40"/>
      <c r="AJH201" s="40"/>
      <c r="AJI201" s="40"/>
      <c r="AJJ201" s="40"/>
      <c r="AJK201" s="40"/>
      <c r="AJL201" s="40"/>
      <c r="AJM201" s="40"/>
      <c r="AJN201" s="40"/>
      <c r="AJO201" s="40"/>
      <c r="AJP201" s="40"/>
      <c r="AJQ201" s="40"/>
      <c r="AJR201" s="40"/>
      <c r="AJS201" s="40"/>
      <c r="AJT201" s="40"/>
      <c r="AJU201" s="40"/>
      <c r="AJV201" s="40"/>
      <c r="AJW201" s="40"/>
      <c r="AJX201" s="40"/>
      <c r="AJY201" s="40"/>
      <c r="AJZ201" s="40"/>
      <c r="AKA201" s="40"/>
      <c r="AKB201" s="40"/>
      <c r="AKC201" s="40"/>
      <c r="AKD201" s="40"/>
      <c r="AKE201" s="40"/>
      <c r="AKF201" s="40"/>
      <c r="AKG201" s="40"/>
      <c r="AKH201" s="40"/>
      <c r="AKI201" s="40"/>
      <c r="AKJ201" s="40"/>
      <c r="AKK201" s="40"/>
      <c r="AKL201" s="40"/>
      <c r="AKM201" s="40"/>
      <c r="AKN201" s="40"/>
      <c r="AKO201" s="40"/>
      <c r="AKP201" s="40"/>
      <c r="AKQ201" s="40"/>
      <c r="AKR201" s="40"/>
      <c r="AKS201" s="40"/>
      <c r="AKT201" s="40"/>
      <c r="AKU201" s="40"/>
      <c r="AKV201" s="40"/>
      <c r="AKW201" s="40"/>
      <c r="AKX201" s="40"/>
      <c r="AKY201" s="40"/>
      <c r="AKZ201" s="40"/>
      <c r="ALA201" s="40"/>
      <c r="ALB201" s="40"/>
      <c r="ALC201" s="40"/>
      <c r="ALD201" s="40"/>
      <c r="ALE201" s="40"/>
      <c r="ALF201" s="40"/>
      <c r="ALG201" s="40"/>
      <c r="ALH201" s="40"/>
      <c r="ALI201" s="40"/>
      <c r="ALJ201" s="40"/>
      <c r="ALK201" s="40"/>
      <c r="ALL201" s="40"/>
      <c r="ALM201" s="40"/>
      <c r="ALN201" s="40"/>
      <c r="ALO201" s="40"/>
      <c r="ALP201" s="40"/>
      <c r="ALQ201" s="40"/>
      <c r="ALR201" s="40"/>
      <c r="ALS201" s="40"/>
      <c r="ALT201" s="40"/>
      <c r="ALU201" s="40"/>
    </row>
    <row r="202" spans="1:1009" s="41" customFormat="1" ht="18.75" x14ac:dyDescent="0.3">
      <c r="A202" s="10" t="s">
        <v>33</v>
      </c>
      <c r="B202" s="11" t="s">
        <v>63</v>
      </c>
      <c r="C202" s="12">
        <v>7</v>
      </c>
      <c r="D202" s="13">
        <v>2.15</v>
      </c>
      <c r="E202" s="14">
        <v>1.24</v>
      </c>
      <c r="F202" s="46" t="s">
        <v>21</v>
      </c>
      <c r="G202" s="15">
        <v>0.5</v>
      </c>
      <c r="H202" s="16">
        <f t="shared" si="38"/>
        <v>-0.5</v>
      </c>
      <c r="I202" s="19">
        <f t="shared" si="32"/>
        <v>-29.152500000000011</v>
      </c>
      <c r="J202" s="39"/>
      <c r="K202" s="50">
        <f t="shared" si="35"/>
        <v>-24.677500000000016</v>
      </c>
      <c r="L202" s="60">
        <f t="shared" si="30"/>
        <v>-28.302500000000013</v>
      </c>
      <c r="M202" s="60"/>
      <c r="N202" s="121">
        <f t="shared" si="33"/>
        <v>2.15</v>
      </c>
      <c r="O202" s="9">
        <f t="shared" si="34"/>
        <v>-1</v>
      </c>
      <c r="P202" s="9">
        <f t="shared" si="36"/>
        <v>-1</v>
      </c>
      <c r="Q202" s="122">
        <f t="shared" si="37"/>
        <v>-1</v>
      </c>
      <c r="R202" s="8"/>
      <c r="S202" s="9"/>
      <c r="T202" s="9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  <c r="MN202" s="40"/>
      <c r="MO202" s="40"/>
      <c r="MP202" s="40"/>
      <c r="MQ202" s="40"/>
      <c r="MR202" s="40"/>
      <c r="MS202" s="40"/>
      <c r="MT202" s="40"/>
      <c r="MU202" s="40"/>
      <c r="MV202" s="40"/>
      <c r="MW202" s="40"/>
      <c r="MX202" s="40"/>
      <c r="MY202" s="40"/>
      <c r="MZ202" s="40"/>
      <c r="NA202" s="40"/>
      <c r="NB202" s="40"/>
      <c r="NC202" s="40"/>
      <c r="ND202" s="40"/>
      <c r="NE202" s="40"/>
      <c r="NF202" s="40"/>
      <c r="NG202" s="40"/>
      <c r="NH202" s="40"/>
      <c r="NI202" s="40"/>
      <c r="NJ202" s="40"/>
      <c r="NK202" s="40"/>
      <c r="NL202" s="40"/>
      <c r="NM202" s="40"/>
      <c r="NN202" s="40"/>
      <c r="NO202" s="40"/>
      <c r="NP202" s="40"/>
      <c r="NQ202" s="40"/>
      <c r="NR202" s="40"/>
      <c r="NS202" s="40"/>
      <c r="NT202" s="40"/>
      <c r="NU202" s="40"/>
      <c r="NV202" s="40"/>
      <c r="NW202" s="40"/>
      <c r="NX202" s="40"/>
      <c r="NY202" s="40"/>
      <c r="NZ202" s="40"/>
      <c r="OA202" s="40"/>
      <c r="OB202" s="40"/>
      <c r="OC202" s="40"/>
      <c r="OD202" s="40"/>
      <c r="OE202" s="40"/>
      <c r="OF202" s="40"/>
      <c r="OG202" s="40"/>
      <c r="OH202" s="40"/>
      <c r="OI202" s="40"/>
      <c r="OJ202" s="40"/>
      <c r="OK202" s="40"/>
      <c r="OL202" s="40"/>
      <c r="OM202" s="40"/>
      <c r="ON202" s="40"/>
      <c r="OO202" s="40"/>
      <c r="OP202" s="40"/>
      <c r="OQ202" s="40"/>
      <c r="OR202" s="40"/>
      <c r="OS202" s="40"/>
      <c r="OT202" s="40"/>
      <c r="OU202" s="40"/>
      <c r="OV202" s="40"/>
      <c r="OW202" s="40"/>
      <c r="OX202" s="40"/>
      <c r="OY202" s="40"/>
      <c r="OZ202" s="40"/>
      <c r="PA202" s="40"/>
      <c r="PB202" s="40"/>
      <c r="PC202" s="40"/>
      <c r="PD202" s="40"/>
      <c r="PE202" s="40"/>
      <c r="PF202" s="40"/>
      <c r="PG202" s="40"/>
      <c r="PH202" s="40"/>
      <c r="PI202" s="40"/>
      <c r="PJ202" s="40"/>
      <c r="PK202" s="40"/>
      <c r="PL202" s="40"/>
      <c r="PM202" s="40"/>
      <c r="PN202" s="40"/>
      <c r="PO202" s="40"/>
      <c r="PP202" s="40"/>
      <c r="PQ202" s="40"/>
      <c r="PR202" s="40"/>
      <c r="PS202" s="40"/>
      <c r="PT202" s="40"/>
      <c r="PU202" s="40"/>
      <c r="PV202" s="40"/>
      <c r="PW202" s="40"/>
      <c r="PX202" s="40"/>
      <c r="PY202" s="40"/>
      <c r="PZ202" s="40"/>
      <c r="QA202" s="40"/>
      <c r="QB202" s="40"/>
      <c r="QC202" s="40"/>
      <c r="QD202" s="40"/>
      <c r="QE202" s="40"/>
      <c r="QF202" s="40"/>
      <c r="QG202" s="40"/>
      <c r="QH202" s="40"/>
      <c r="QI202" s="40"/>
      <c r="QJ202" s="40"/>
      <c r="QK202" s="40"/>
      <c r="QL202" s="40"/>
      <c r="QM202" s="40"/>
      <c r="QN202" s="40"/>
      <c r="QO202" s="40"/>
      <c r="QP202" s="40"/>
      <c r="QQ202" s="40"/>
      <c r="QR202" s="40"/>
      <c r="QS202" s="40"/>
      <c r="QT202" s="40"/>
      <c r="QU202" s="40"/>
      <c r="QV202" s="40"/>
      <c r="QW202" s="40"/>
      <c r="QX202" s="40"/>
      <c r="QY202" s="40"/>
      <c r="QZ202" s="40"/>
      <c r="RA202" s="40"/>
      <c r="RB202" s="40"/>
      <c r="RC202" s="40"/>
      <c r="RD202" s="40"/>
      <c r="RE202" s="40"/>
      <c r="RF202" s="40"/>
      <c r="RG202" s="40"/>
      <c r="RH202" s="40"/>
      <c r="RI202" s="40"/>
      <c r="RJ202" s="40"/>
      <c r="RK202" s="40"/>
      <c r="RL202" s="40"/>
      <c r="RM202" s="40"/>
      <c r="RN202" s="40"/>
      <c r="RO202" s="40"/>
      <c r="RP202" s="40"/>
      <c r="RQ202" s="40"/>
      <c r="RR202" s="40"/>
      <c r="RS202" s="40"/>
      <c r="RT202" s="40"/>
      <c r="RU202" s="40"/>
      <c r="RV202" s="40"/>
      <c r="RW202" s="40"/>
      <c r="RX202" s="40"/>
      <c r="RY202" s="40"/>
      <c r="RZ202" s="40"/>
      <c r="SA202" s="40"/>
      <c r="SB202" s="40"/>
      <c r="SC202" s="40"/>
      <c r="SD202" s="40"/>
      <c r="SE202" s="40"/>
      <c r="SF202" s="40"/>
      <c r="SG202" s="40"/>
      <c r="SH202" s="40"/>
      <c r="SI202" s="40"/>
      <c r="SJ202" s="40"/>
      <c r="SK202" s="40"/>
      <c r="SL202" s="40"/>
      <c r="SM202" s="40"/>
      <c r="SN202" s="40"/>
      <c r="SO202" s="40"/>
      <c r="SP202" s="40"/>
      <c r="SQ202" s="40"/>
      <c r="SR202" s="40"/>
      <c r="SS202" s="40"/>
      <c r="ST202" s="40"/>
      <c r="SU202" s="40"/>
      <c r="SV202" s="40"/>
      <c r="SW202" s="40"/>
      <c r="SX202" s="40"/>
      <c r="SY202" s="40"/>
      <c r="SZ202" s="40"/>
      <c r="TA202" s="40"/>
      <c r="TB202" s="40"/>
      <c r="TC202" s="40"/>
      <c r="TD202" s="40"/>
      <c r="TE202" s="40"/>
      <c r="TF202" s="40"/>
      <c r="TG202" s="40"/>
      <c r="TH202" s="40"/>
      <c r="TI202" s="40"/>
      <c r="TJ202" s="40"/>
      <c r="TK202" s="40"/>
      <c r="TL202" s="40"/>
      <c r="TM202" s="40"/>
      <c r="TN202" s="40"/>
      <c r="TO202" s="40"/>
      <c r="TP202" s="40"/>
      <c r="TQ202" s="40"/>
      <c r="TR202" s="40"/>
      <c r="TS202" s="40"/>
      <c r="TT202" s="40"/>
      <c r="TU202" s="40"/>
      <c r="TV202" s="40"/>
      <c r="TW202" s="40"/>
      <c r="TX202" s="40"/>
      <c r="TY202" s="40"/>
      <c r="TZ202" s="40"/>
      <c r="UA202" s="40"/>
      <c r="UB202" s="40"/>
      <c r="UC202" s="40"/>
      <c r="UD202" s="40"/>
      <c r="UE202" s="40"/>
      <c r="UF202" s="40"/>
      <c r="UG202" s="40"/>
      <c r="UH202" s="40"/>
      <c r="UI202" s="40"/>
      <c r="UJ202" s="40"/>
      <c r="UK202" s="40"/>
      <c r="UL202" s="40"/>
      <c r="UM202" s="40"/>
      <c r="UN202" s="40"/>
      <c r="UO202" s="40"/>
      <c r="UP202" s="40"/>
      <c r="UQ202" s="40"/>
      <c r="UR202" s="40"/>
      <c r="US202" s="40"/>
      <c r="UT202" s="40"/>
      <c r="UU202" s="40"/>
      <c r="UV202" s="40"/>
      <c r="UW202" s="40"/>
      <c r="UX202" s="40"/>
      <c r="UY202" s="40"/>
      <c r="UZ202" s="40"/>
      <c r="VA202" s="40"/>
      <c r="VB202" s="40"/>
      <c r="VC202" s="40"/>
      <c r="VD202" s="40"/>
      <c r="VE202" s="40"/>
      <c r="VF202" s="40"/>
      <c r="VG202" s="40"/>
      <c r="VH202" s="40"/>
      <c r="VI202" s="40"/>
      <c r="VJ202" s="40"/>
      <c r="VK202" s="40"/>
      <c r="VL202" s="40"/>
      <c r="VM202" s="40"/>
      <c r="VN202" s="40"/>
      <c r="VO202" s="40"/>
      <c r="VP202" s="40"/>
      <c r="VQ202" s="40"/>
      <c r="VR202" s="40"/>
      <c r="VS202" s="40"/>
      <c r="VT202" s="40"/>
      <c r="VU202" s="40"/>
      <c r="VV202" s="40"/>
      <c r="VW202" s="40"/>
      <c r="VX202" s="40"/>
      <c r="VY202" s="40"/>
      <c r="VZ202" s="40"/>
      <c r="WA202" s="40"/>
      <c r="WB202" s="40"/>
      <c r="WC202" s="40"/>
      <c r="WD202" s="40"/>
      <c r="WE202" s="40"/>
      <c r="WF202" s="40"/>
      <c r="WG202" s="40"/>
      <c r="WH202" s="40"/>
      <c r="WI202" s="40"/>
      <c r="WJ202" s="40"/>
      <c r="WK202" s="40"/>
      <c r="WL202" s="40"/>
      <c r="WM202" s="40"/>
      <c r="WN202" s="40"/>
      <c r="WO202" s="40"/>
      <c r="WP202" s="40"/>
      <c r="WQ202" s="40"/>
      <c r="WR202" s="40"/>
      <c r="WS202" s="40"/>
      <c r="WT202" s="40"/>
      <c r="WU202" s="40"/>
      <c r="WV202" s="40"/>
      <c r="WW202" s="40"/>
      <c r="WX202" s="40"/>
      <c r="WY202" s="40"/>
      <c r="WZ202" s="40"/>
      <c r="XA202" s="40"/>
      <c r="XB202" s="40"/>
      <c r="XC202" s="40"/>
      <c r="XD202" s="40"/>
      <c r="XE202" s="40"/>
      <c r="XF202" s="40"/>
      <c r="XG202" s="40"/>
      <c r="XH202" s="40"/>
      <c r="XI202" s="40"/>
      <c r="XJ202" s="40"/>
      <c r="XK202" s="40"/>
      <c r="XL202" s="40"/>
      <c r="XM202" s="40"/>
      <c r="XN202" s="40"/>
      <c r="XO202" s="40"/>
      <c r="XP202" s="40"/>
      <c r="XQ202" s="40"/>
      <c r="XR202" s="40"/>
      <c r="XS202" s="40"/>
      <c r="XT202" s="40"/>
      <c r="XU202" s="40"/>
      <c r="XV202" s="40"/>
      <c r="XW202" s="40"/>
      <c r="XX202" s="40"/>
      <c r="XY202" s="40"/>
      <c r="XZ202" s="40"/>
      <c r="YA202" s="40"/>
      <c r="YB202" s="40"/>
      <c r="YC202" s="40"/>
      <c r="YD202" s="40"/>
      <c r="YE202" s="40"/>
      <c r="YF202" s="40"/>
      <c r="YG202" s="40"/>
      <c r="YH202" s="40"/>
      <c r="YI202" s="40"/>
      <c r="YJ202" s="40"/>
      <c r="YK202" s="40"/>
      <c r="YL202" s="40"/>
      <c r="YM202" s="40"/>
      <c r="YN202" s="40"/>
      <c r="YO202" s="40"/>
      <c r="YP202" s="40"/>
      <c r="YQ202" s="40"/>
      <c r="YR202" s="40"/>
      <c r="YS202" s="40"/>
      <c r="YT202" s="40"/>
      <c r="YU202" s="40"/>
      <c r="YV202" s="40"/>
      <c r="YW202" s="40"/>
      <c r="YX202" s="40"/>
      <c r="YY202" s="40"/>
      <c r="YZ202" s="40"/>
      <c r="ZA202" s="40"/>
      <c r="ZB202" s="40"/>
      <c r="ZC202" s="40"/>
      <c r="ZD202" s="40"/>
      <c r="ZE202" s="40"/>
      <c r="ZF202" s="40"/>
      <c r="ZG202" s="40"/>
      <c r="ZH202" s="40"/>
      <c r="ZI202" s="40"/>
      <c r="ZJ202" s="40"/>
      <c r="ZK202" s="40"/>
      <c r="ZL202" s="40"/>
      <c r="ZM202" s="40"/>
      <c r="ZN202" s="40"/>
      <c r="ZO202" s="40"/>
      <c r="ZP202" s="40"/>
      <c r="ZQ202" s="40"/>
      <c r="ZR202" s="40"/>
      <c r="ZS202" s="40"/>
      <c r="ZT202" s="40"/>
      <c r="ZU202" s="40"/>
      <c r="ZV202" s="40"/>
      <c r="ZW202" s="40"/>
      <c r="ZX202" s="40"/>
      <c r="ZY202" s="40"/>
      <c r="ZZ202" s="40"/>
      <c r="AAA202" s="40"/>
      <c r="AAB202" s="40"/>
      <c r="AAC202" s="40"/>
      <c r="AAD202" s="40"/>
      <c r="AAE202" s="40"/>
      <c r="AAF202" s="40"/>
      <c r="AAG202" s="40"/>
      <c r="AAH202" s="40"/>
      <c r="AAI202" s="40"/>
      <c r="AAJ202" s="40"/>
      <c r="AAK202" s="40"/>
      <c r="AAL202" s="40"/>
      <c r="AAM202" s="40"/>
      <c r="AAN202" s="40"/>
      <c r="AAO202" s="40"/>
      <c r="AAP202" s="40"/>
      <c r="AAQ202" s="40"/>
      <c r="AAR202" s="40"/>
      <c r="AAS202" s="40"/>
      <c r="AAT202" s="40"/>
      <c r="AAU202" s="40"/>
      <c r="AAV202" s="40"/>
      <c r="AAW202" s="40"/>
      <c r="AAX202" s="40"/>
      <c r="AAY202" s="40"/>
      <c r="AAZ202" s="40"/>
      <c r="ABA202" s="40"/>
      <c r="ABB202" s="40"/>
      <c r="ABC202" s="40"/>
      <c r="ABD202" s="40"/>
      <c r="ABE202" s="40"/>
      <c r="ABF202" s="40"/>
      <c r="ABG202" s="40"/>
      <c r="ABH202" s="40"/>
      <c r="ABI202" s="40"/>
      <c r="ABJ202" s="40"/>
      <c r="ABK202" s="40"/>
      <c r="ABL202" s="40"/>
      <c r="ABM202" s="40"/>
      <c r="ABN202" s="40"/>
      <c r="ABO202" s="40"/>
      <c r="ABP202" s="40"/>
      <c r="ABQ202" s="40"/>
      <c r="ABR202" s="40"/>
      <c r="ABS202" s="40"/>
      <c r="ABT202" s="40"/>
      <c r="ABU202" s="40"/>
      <c r="ABV202" s="40"/>
      <c r="ABW202" s="40"/>
      <c r="ABX202" s="40"/>
      <c r="ABY202" s="40"/>
      <c r="ABZ202" s="40"/>
      <c r="ACA202" s="40"/>
      <c r="ACB202" s="40"/>
      <c r="ACC202" s="40"/>
      <c r="ACD202" s="40"/>
      <c r="ACE202" s="40"/>
      <c r="ACF202" s="40"/>
      <c r="ACG202" s="40"/>
      <c r="ACH202" s="40"/>
      <c r="ACI202" s="40"/>
      <c r="ACJ202" s="40"/>
      <c r="ACK202" s="40"/>
      <c r="ACL202" s="40"/>
      <c r="ACM202" s="40"/>
      <c r="ACN202" s="40"/>
      <c r="ACO202" s="40"/>
      <c r="ACP202" s="40"/>
      <c r="ACQ202" s="40"/>
      <c r="ACR202" s="40"/>
      <c r="ACS202" s="40"/>
      <c r="ACT202" s="40"/>
      <c r="ACU202" s="40"/>
      <c r="ACV202" s="40"/>
      <c r="ACW202" s="40"/>
      <c r="ACX202" s="40"/>
      <c r="ACY202" s="40"/>
      <c r="ACZ202" s="40"/>
      <c r="ADA202" s="40"/>
      <c r="ADB202" s="40"/>
      <c r="ADC202" s="40"/>
      <c r="ADD202" s="40"/>
      <c r="ADE202" s="40"/>
      <c r="ADF202" s="40"/>
      <c r="ADG202" s="40"/>
      <c r="ADH202" s="40"/>
      <c r="ADI202" s="40"/>
      <c r="ADJ202" s="40"/>
      <c r="ADK202" s="40"/>
      <c r="ADL202" s="40"/>
      <c r="ADM202" s="40"/>
      <c r="ADN202" s="40"/>
      <c r="ADO202" s="40"/>
      <c r="ADP202" s="40"/>
      <c r="ADQ202" s="40"/>
      <c r="ADR202" s="40"/>
      <c r="ADS202" s="40"/>
      <c r="ADT202" s="40"/>
      <c r="ADU202" s="40"/>
      <c r="ADV202" s="40"/>
      <c r="ADW202" s="40"/>
      <c r="ADX202" s="40"/>
      <c r="ADY202" s="40"/>
      <c r="ADZ202" s="40"/>
      <c r="AEA202" s="40"/>
      <c r="AEB202" s="40"/>
      <c r="AEC202" s="40"/>
      <c r="AED202" s="40"/>
      <c r="AEE202" s="40"/>
      <c r="AEF202" s="40"/>
      <c r="AEG202" s="40"/>
      <c r="AEH202" s="40"/>
      <c r="AEI202" s="40"/>
      <c r="AEJ202" s="40"/>
      <c r="AEK202" s="40"/>
      <c r="AEL202" s="40"/>
      <c r="AEM202" s="40"/>
      <c r="AEN202" s="40"/>
      <c r="AEO202" s="40"/>
      <c r="AEP202" s="40"/>
      <c r="AEQ202" s="40"/>
      <c r="AER202" s="40"/>
      <c r="AES202" s="40"/>
      <c r="AET202" s="40"/>
      <c r="AEU202" s="40"/>
      <c r="AEV202" s="40"/>
      <c r="AEW202" s="40"/>
      <c r="AEX202" s="40"/>
      <c r="AEY202" s="40"/>
      <c r="AEZ202" s="40"/>
      <c r="AFA202" s="40"/>
      <c r="AFB202" s="40"/>
      <c r="AFC202" s="40"/>
      <c r="AFD202" s="40"/>
      <c r="AFE202" s="40"/>
      <c r="AFF202" s="40"/>
      <c r="AFG202" s="40"/>
      <c r="AFH202" s="40"/>
      <c r="AFI202" s="40"/>
      <c r="AFJ202" s="40"/>
      <c r="AFK202" s="40"/>
      <c r="AFL202" s="40"/>
      <c r="AFM202" s="40"/>
      <c r="AFN202" s="40"/>
      <c r="AFO202" s="40"/>
      <c r="AFP202" s="40"/>
      <c r="AFQ202" s="40"/>
      <c r="AFR202" s="40"/>
      <c r="AFS202" s="40"/>
      <c r="AFT202" s="40"/>
      <c r="AFU202" s="40"/>
      <c r="AFV202" s="40"/>
      <c r="AFW202" s="40"/>
      <c r="AFX202" s="40"/>
      <c r="AFY202" s="40"/>
      <c r="AFZ202" s="40"/>
      <c r="AGA202" s="40"/>
      <c r="AGB202" s="40"/>
      <c r="AGC202" s="40"/>
      <c r="AGD202" s="40"/>
      <c r="AGE202" s="40"/>
      <c r="AGF202" s="40"/>
      <c r="AGG202" s="40"/>
      <c r="AGH202" s="40"/>
      <c r="AGI202" s="40"/>
      <c r="AGJ202" s="40"/>
      <c r="AGK202" s="40"/>
      <c r="AGL202" s="40"/>
      <c r="AGM202" s="40"/>
      <c r="AGN202" s="40"/>
      <c r="AGO202" s="40"/>
      <c r="AGP202" s="40"/>
      <c r="AGQ202" s="40"/>
      <c r="AGR202" s="40"/>
      <c r="AGS202" s="40"/>
      <c r="AGT202" s="40"/>
      <c r="AGU202" s="40"/>
      <c r="AGV202" s="40"/>
      <c r="AGW202" s="40"/>
      <c r="AGX202" s="40"/>
      <c r="AGY202" s="40"/>
      <c r="AGZ202" s="40"/>
      <c r="AHA202" s="40"/>
      <c r="AHB202" s="40"/>
      <c r="AHC202" s="40"/>
      <c r="AHD202" s="40"/>
      <c r="AHE202" s="40"/>
      <c r="AHF202" s="40"/>
      <c r="AHG202" s="40"/>
      <c r="AHH202" s="40"/>
      <c r="AHI202" s="40"/>
      <c r="AHJ202" s="40"/>
      <c r="AHK202" s="40"/>
      <c r="AHL202" s="40"/>
      <c r="AHM202" s="40"/>
      <c r="AHN202" s="40"/>
      <c r="AHO202" s="40"/>
      <c r="AHP202" s="40"/>
      <c r="AHQ202" s="40"/>
      <c r="AHR202" s="40"/>
      <c r="AHS202" s="40"/>
      <c r="AHT202" s="40"/>
      <c r="AHU202" s="40"/>
      <c r="AHV202" s="40"/>
      <c r="AHW202" s="40"/>
      <c r="AHX202" s="40"/>
      <c r="AHY202" s="40"/>
      <c r="AHZ202" s="40"/>
      <c r="AIA202" s="40"/>
      <c r="AIB202" s="40"/>
      <c r="AIC202" s="40"/>
      <c r="AID202" s="40"/>
      <c r="AIE202" s="40"/>
      <c r="AIF202" s="40"/>
      <c r="AIG202" s="40"/>
      <c r="AIH202" s="40"/>
      <c r="AII202" s="40"/>
      <c r="AIJ202" s="40"/>
      <c r="AIK202" s="40"/>
      <c r="AIL202" s="40"/>
      <c r="AIM202" s="40"/>
      <c r="AIN202" s="40"/>
      <c r="AIO202" s="40"/>
      <c r="AIP202" s="40"/>
      <c r="AIQ202" s="40"/>
      <c r="AIR202" s="40"/>
      <c r="AIS202" s="40"/>
      <c r="AIT202" s="40"/>
      <c r="AIU202" s="40"/>
      <c r="AIV202" s="40"/>
      <c r="AIW202" s="40"/>
      <c r="AIX202" s="40"/>
      <c r="AIY202" s="40"/>
      <c r="AIZ202" s="40"/>
      <c r="AJA202" s="40"/>
      <c r="AJB202" s="40"/>
      <c r="AJC202" s="40"/>
      <c r="AJD202" s="40"/>
      <c r="AJE202" s="40"/>
      <c r="AJF202" s="40"/>
      <c r="AJG202" s="40"/>
      <c r="AJH202" s="40"/>
      <c r="AJI202" s="40"/>
      <c r="AJJ202" s="40"/>
      <c r="AJK202" s="40"/>
      <c r="AJL202" s="40"/>
      <c r="AJM202" s="40"/>
      <c r="AJN202" s="40"/>
      <c r="AJO202" s="40"/>
      <c r="AJP202" s="40"/>
      <c r="AJQ202" s="40"/>
      <c r="AJR202" s="40"/>
      <c r="AJS202" s="40"/>
      <c r="AJT202" s="40"/>
      <c r="AJU202" s="40"/>
      <c r="AJV202" s="40"/>
      <c r="AJW202" s="40"/>
      <c r="AJX202" s="40"/>
      <c r="AJY202" s="40"/>
      <c r="AJZ202" s="40"/>
      <c r="AKA202" s="40"/>
      <c r="AKB202" s="40"/>
      <c r="AKC202" s="40"/>
      <c r="AKD202" s="40"/>
      <c r="AKE202" s="40"/>
      <c r="AKF202" s="40"/>
      <c r="AKG202" s="40"/>
      <c r="AKH202" s="40"/>
      <c r="AKI202" s="40"/>
      <c r="AKJ202" s="40"/>
      <c r="AKK202" s="40"/>
      <c r="AKL202" s="40"/>
      <c r="AKM202" s="40"/>
      <c r="AKN202" s="40"/>
      <c r="AKO202" s="40"/>
      <c r="AKP202" s="40"/>
      <c r="AKQ202" s="40"/>
      <c r="AKR202" s="40"/>
      <c r="AKS202" s="40"/>
      <c r="AKT202" s="40"/>
      <c r="AKU202" s="40"/>
      <c r="AKV202" s="40"/>
      <c r="AKW202" s="40"/>
      <c r="AKX202" s="40"/>
      <c r="AKY202" s="40"/>
      <c r="AKZ202" s="40"/>
      <c r="ALA202" s="40"/>
      <c r="ALB202" s="40"/>
      <c r="ALC202" s="40"/>
      <c r="ALD202" s="40"/>
      <c r="ALE202" s="40"/>
      <c r="ALF202" s="40"/>
      <c r="ALG202" s="40"/>
      <c r="ALH202" s="40"/>
      <c r="ALI202" s="40"/>
      <c r="ALJ202" s="40"/>
      <c r="ALK202" s="40"/>
      <c r="ALL202" s="40"/>
      <c r="ALM202" s="40"/>
      <c r="ALN202" s="40"/>
      <c r="ALO202" s="40"/>
      <c r="ALP202" s="40"/>
      <c r="ALQ202" s="40"/>
      <c r="ALR202" s="40"/>
      <c r="ALS202" s="40"/>
      <c r="ALT202" s="40"/>
      <c r="ALU202" s="40"/>
    </row>
    <row r="203" spans="1:1009" s="41" customFormat="1" ht="18.75" x14ac:dyDescent="0.3">
      <c r="A203" s="10" t="s">
        <v>216</v>
      </c>
      <c r="B203" s="11" t="s">
        <v>66</v>
      </c>
      <c r="C203" s="12">
        <v>5</v>
      </c>
      <c r="D203" s="13">
        <v>1.95</v>
      </c>
      <c r="E203" s="14">
        <v>1.1200000000000001</v>
      </c>
      <c r="F203" s="46" t="s">
        <v>24</v>
      </c>
      <c r="G203" s="15">
        <v>0.5</v>
      </c>
      <c r="H203" s="16">
        <f t="shared" si="38"/>
        <v>0.47499999999999998</v>
      </c>
      <c r="I203" s="19">
        <f t="shared" si="32"/>
        <v>-28.677500000000009</v>
      </c>
      <c r="J203" s="39"/>
      <c r="K203" s="50">
        <f t="shared" si="35"/>
        <v>-24.677500000000016</v>
      </c>
      <c r="L203" s="60">
        <f t="shared" si="30"/>
        <v>-28.302500000000013</v>
      </c>
      <c r="M203" s="60"/>
      <c r="N203" s="121">
        <f t="shared" si="33"/>
        <v>1.95</v>
      </c>
      <c r="O203" s="9">
        <f t="shared" si="34"/>
        <v>-1</v>
      </c>
      <c r="P203" s="9">
        <f t="shared" si="36"/>
        <v>0.95</v>
      </c>
      <c r="Q203" s="122">
        <f t="shared" si="37"/>
        <v>0.95</v>
      </c>
      <c r="R203" s="8"/>
      <c r="S203" s="9"/>
      <c r="T203" s="9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0"/>
      <c r="MM203" s="40"/>
      <c r="MN203" s="40"/>
      <c r="MO203" s="40"/>
      <c r="MP203" s="40"/>
      <c r="MQ203" s="40"/>
      <c r="MR203" s="40"/>
      <c r="MS203" s="40"/>
      <c r="MT203" s="40"/>
      <c r="MU203" s="40"/>
      <c r="MV203" s="40"/>
      <c r="MW203" s="40"/>
      <c r="MX203" s="40"/>
      <c r="MY203" s="40"/>
      <c r="MZ203" s="40"/>
      <c r="NA203" s="40"/>
      <c r="NB203" s="40"/>
      <c r="NC203" s="40"/>
      <c r="ND203" s="40"/>
      <c r="NE203" s="40"/>
      <c r="NF203" s="40"/>
      <c r="NG203" s="40"/>
      <c r="NH203" s="40"/>
      <c r="NI203" s="40"/>
      <c r="NJ203" s="40"/>
      <c r="NK203" s="40"/>
      <c r="NL203" s="40"/>
      <c r="NM203" s="40"/>
      <c r="NN203" s="40"/>
      <c r="NO203" s="40"/>
      <c r="NP203" s="40"/>
      <c r="NQ203" s="40"/>
      <c r="NR203" s="40"/>
      <c r="NS203" s="40"/>
      <c r="NT203" s="40"/>
      <c r="NU203" s="40"/>
      <c r="NV203" s="40"/>
      <c r="NW203" s="40"/>
      <c r="NX203" s="40"/>
      <c r="NY203" s="40"/>
      <c r="NZ203" s="40"/>
      <c r="OA203" s="40"/>
      <c r="OB203" s="40"/>
      <c r="OC203" s="40"/>
      <c r="OD203" s="40"/>
      <c r="OE203" s="40"/>
      <c r="OF203" s="40"/>
      <c r="OG203" s="40"/>
      <c r="OH203" s="40"/>
      <c r="OI203" s="40"/>
      <c r="OJ203" s="40"/>
      <c r="OK203" s="40"/>
      <c r="OL203" s="40"/>
      <c r="OM203" s="40"/>
      <c r="ON203" s="40"/>
      <c r="OO203" s="40"/>
      <c r="OP203" s="40"/>
      <c r="OQ203" s="40"/>
      <c r="OR203" s="40"/>
      <c r="OS203" s="40"/>
      <c r="OT203" s="40"/>
      <c r="OU203" s="40"/>
      <c r="OV203" s="40"/>
      <c r="OW203" s="40"/>
      <c r="OX203" s="40"/>
      <c r="OY203" s="40"/>
      <c r="OZ203" s="40"/>
      <c r="PA203" s="40"/>
      <c r="PB203" s="40"/>
      <c r="PC203" s="40"/>
      <c r="PD203" s="40"/>
      <c r="PE203" s="40"/>
      <c r="PF203" s="40"/>
      <c r="PG203" s="40"/>
      <c r="PH203" s="40"/>
      <c r="PI203" s="40"/>
      <c r="PJ203" s="40"/>
      <c r="PK203" s="40"/>
      <c r="PL203" s="40"/>
      <c r="PM203" s="40"/>
      <c r="PN203" s="40"/>
      <c r="PO203" s="40"/>
      <c r="PP203" s="40"/>
      <c r="PQ203" s="40"/>
      <c r="PR203" s="40"/>
      <c r="PS203" s="40"/>
      <c r="PT203" s="40"/>
      <c r="PU203" s="40"/>
      <c r="PV203" s="40"/>
      <c r="PW203" s="40"/>
      <c r="PX203" s="40"/>
      <c r="PY203" s="40"/>
      <c r="PZ203" s="40"/>
      <c r="QA203" s="40"/>
      <c r="QB203" s="40"/>
      <c r="QC203" s="40"/>
      <c r="QD203" s="40"/>
      <c r="QE203" s="40"/>
      <c r="QF203" s="40"/>
      <c r="QG203" s="40"/>
      <c r="QH203" s="40"/>
      <c r="QI203" s="40"/>
      <c r="QJ203" s="40"/>
      <c r="QK203" s="40"/>
      <c r="QL203" s="40"/>
      <c r="QM203" s="40"/>
      <c r="QN203" s="40"/>
      <c r="QO203" s="40"/>
      <c r="QP203" s="40"/>
      <c r="QQ203" s="40"/>
      <c r="QR203" s="40"/>
      <c r="QS203" s="40"/>
      <c r="QT203" s="40"/>
      <c r="QU203" s="40"/>
      <c r="QV203" s="40"/>
      <c r="QW203" s="40"/>
      <c r="QX203" s="40"/>
      <c r="QY203" s="40"/>
      <c r="QZ203" s="40"/>
      <c r="RA203" s="40"/>
      <c r="RB203" s="40"/>
      <c r="RC203" s="40"/>
      <c r="RD203" s="40"/>
      <c r="RE203" s="40"/>
      <c r="RF203" s="40"/>
      <c r="RG203" s="40"/>
      <c r="RH203" s="40"/>
      <c r="RI203" s="40"/>
      <c r="RJ203" s="40"/>
      <c r="RK203" s="40"/>
      <c r="RL203" s="40"/>
      <c r="RM203" s="40"/>
      <c r="RN203" s="40"/>
      <c r="RO203" s="40"/>
      <c r="RP203" s="40"/>
      <c r="RQ203" s="40"/>
      <c r="RR203" s="40"/>
      <c r="RS203" s="40"/>
      <c r="RT203" s="40"/>
      <c r="RU203" s="40"/>
      <c r="RV203" s="40"/>
      <c r="RW203" s="40"/>
      <c r="RX203" s="40"/>
      <c r="RY203" s="40"/>
      <c r="RZ203" s="40"/>
      <c r="SA203" s="40"/>
      <c r="SB203" s="40"/>
      <c r="SC203" s="40"/>
      <c r="SD203" s="40"/>
      <c r="SE203" s="40"/>
      <c r="SF203" s="40"/>
      <c r="SG203" s="40"/>
      <c r="SH203" s="40"/>
      <c r="SI203" s="40"/>
      <c r="SJ203" s="40"/>
      <c r="SK203" s="40"/>
      <c r="SL203" s="40"/>
      <c r="SM203" s="40"/>
      <c r="SN203" s="40"/>
      <c r="SO203" s="40"/>
      <c r="SP203" s="40"/>
      <c r="SQ203" s="40"/>
      <c r="SR203" s="40"/>
      <c r="SS203" s="40"/>
      <c r="ST203" s="40"/>
      <c r="SU203" s="40"/>
      <c r="SV203" s="40"/>
      <c r="SW203" s="40"/>
      <c r="SX203" s="40"/>
      <c r="SY203" s="40"/>
      <c r="SZ203" s="40"/>
      <c r="TA203" s="40"/>
      <c r="TB203" s="40"/>
      <c r="TC203" s="40"/>
      <c r="TD203" s="40"/>
      <c r="TE203" s="40"/>
      <c r="TF203" s="40"/>
      <c r="TG203" s="40"/>
      <c r="TH203" s="40"/>
      <c r="TI203" s="40"/>
      <c r="TJ203" s="40"/>
      <c r="TK203" s="40"/>
      <c r="TL203" s="40"/>
      <c r="TM203" s="40"/>
      <c r="TN203" s="40"/>
      <c r="TO203" s="40"/>
      <c r="TP203" s="40"/>
      <c r="TQ203" s="40"/>
      <c r="TR203" s="40"/>
      <c r="TS203" s="40"/>
      <c r="TT203" s="40"/>
      <c r="TU203" s="40"/>
      <c r="TV203" s="40"/>
      <c r="TW203" s="40"/>
      <c r="TX203" s="40"/>
      <c r="TY203" s="40"/>
      <c r="TZ203" s="40"/>
      <c r="UA203" s="40"/>
      <c r="UB203" s="40"/>
      <c r="UC203" s="40"/>
      <c r="UD203" s="40"/>
      <c r="UE203" s="40"/>
      <c r="UF203" s="40"/>
      <c r="UG203" s="40"/>
      <c r="UH203" s="40"/>
      <c r="UI203" s="40"/>
      <c r="UJ203" s="40"/>
      <c r="UK203" s="40"/>
      <c r="UL203" s="40"/>
      <c r="UM203" s="40"/>
      <c r="UN203" s="40"/>
      <c r="UO203" s="40"/>
      <c r="UP203" s="40"/>
      <c r="UQ203" s="40"/>
      <c r="UR203" s="40"/>
      <c r="US203" s="40"/>
      <c r="UT203" s="40"/>
      <c r="UU203" s="40"/>
      <c r="UV203" s="40"/>
      <c r="UW203" s="40"/>
      <c r="UX203" s="40"/>
      <c r="UY203" s="40"/>
      <c r="UZ203" s="40"/>
      <c r="VA203" s="40"/>
      <c r="VB203" s="40"/>
      <c r="VC203" s="40"/>
      <c r="VD203" s="40"/>
      <c r="VE203" s="40"/>
      <c r="VF203" s="40"/>
      <c r="VG203" s="40"/>
      <c r="VH203" s="40"/>
      <c r="VI203" s="40"/>
      <c r="VJ203" s="40"/>
      <c r="VK203" s="40"/>
      <c r="VL203" s="40"/>
      <c r="VM203" s="40"/>
      <c r="VN203" s="40"/>
      <c r="VO203" s="40"/>
      <c r="VP203" s="40"/>
      <c r="VQ203" s="40"/>
      <c r="VR203" s="40"/>
      <c r="VS203" s="40"/>
      <c r="VT203" s="40"/>
      <c r="VU203" s="40"/>
      <c r="VV203" s="40"/>
      <c r="VW203" s="40"/>
      <c r="VX203" s="40"/>
      <c r="VY203" s="40"/>
      <c r="VZ203" s="40"/>
      <c r="WA203" s="40"/>
      <c r="WB203" s="40"/>
      <c r="WC203" s="40"/>
      <c r="WD203" s="40"/>
      <c r="WE203" s="40"/>
      <c r="WF203" s="40"/>
      <c r="WG203" s="40"/>
      <c r="WH203" s="40"/>
      <c r="WI203" s="40"/>
      <c r="WJ203" s="40"/>
      <c r="WK203" s="40"/>
      <c r="WL203" s="40"/>
      <c r="WM203" s="40"/>
      <c r="WN203" s="40"/>
      <c r="WO203" s="40"/>
      <c r="WP203" s="40"/>
      <c r="WQ203" s="40"/>
      <c r="WR203" s="40"/>
      <c r="WS203" s="40"/>
      <c r="WT203" s="40"/>
      <c r="WU203" s="40"/>
      <c r="WV203" s="40"/>
      <c r="WW203" s="40"/>
      <c r="WX203" s="40"/>
      <c r="WY203" s="40"/>
      <c r="WZ203" s="40"/>
      <c r="XA203" s="40"/>
      <c r="XB203" s="40"/>
      <c r="XC203" s="40"/>
      <c r="XD203" s="40"/>
      <c r="XE203" s="40"/>
      <c r="XF203" s="40"/>
      <c r="XG203" s="40"/>
      <c r="XH203" s="40"/>
      <c r="XI203" s="40"/>
      <c r="XJ203" s="40"/>
      <c r="XK203" s="40"/>
      <c r="XL203" s="40"/>
      <c r="XM203" s="40"/>
      <c r="XN203" s="40"/>
      <c r="XO203" s="40"/>
      <c r="XP203" s="40"/>
      <c r="XQ203" s="40"/>
      <c r="XR203" s="40"/>
      <c r="XS203" s="40"/>
      <c r="XT203" s="40"/>
      <c r="XU203" s="40"/>
      <c r="XV203" s="40"/>
      <c r="XW203" s="40"/>
      <c r="XX203" s="40"/>
      <c r="XY203" s="40"/>
      <c r="XZ203" s="40"/>
      <c r="YA203" s="40"/>
      <c r="YB203" s="40"/>
      <c r="YC203" s="40"/>
      <c r="YD203" s="40"/>
      <c r="YE203" s="40"/>
      <c r="YF203" s="40"/>
      <c r="YG203" s="40"/>
      <c r="YH203" s="40"/>
      <c r="YI203" s="40"/>
      <c r="YJ203" s="40"/>
      <c r="YK203" s="40"/>
      <c r="YL203" s="40"/>
      <c r="YM203" s="40"/>
      <c r="YN203" s="40"/>
      <c r="YO203" s="40"/>
      <c r="YP203" s="40"/>
      <c r="YQ203" s="40"/>
      <c r="YR203" s="40"/>
      <c r="YS203" s="40"/>
      <c r="YT203" s="40"/>
      <c r="YU203" s="40"/>
      <c r="YV203" s="40"/>
      <c r="YW203" s="40"/>
      <c r="YX203" s="40"/>
      <c r="YY203" s="40"/>
      <c r="YZ203" s="40"/>
      <c r="ZA203" s="40"/>
      <c r="ZB203" s="40"/>
      <c r="ZC203" s="40"/>
      <c r="ZD203" s="40"/>
      <c r="ZE203" s="40"/>
      <c r="ZF203" s="40"/>
      <c r="ZG203" s="40"/>
      <c r="ZH203" s="40"/>
      <c r="ZI203" s="40"/>
      <c r="ZJ203" s="40"/>
      <c r="ZK203" s="40"/>
      <c r="ZL203" s="40"/>
      <c r="ZM203" s="40"/>
      <c r="ZN203" s="40"/>
      <c r="ZO203" s="40"/>
      <c r="ZP203" s="40"/>
      <c r="ZQ203" s="40"/>
      <c r="ZR203" s="40"/>
      <c r="ZS203" s="40"/>
      <c r="ZT203" s="40"/>
      <c r="ZU203" s="40"/>
      <c r="ZV203" s="40"/>
      <c r="ZW203" s="40"/>
      <c r="ZX203" s="40"/>
      <c r="ZY203" s="40"/>
      <c r="ZZ203" s="40"/>
      <c r="AAA203" s="40"/>
      <c r="AAB203" s="40"/>
      <c r="AAC203" s="40"/>
      <c r="AAD203" s="40"/>
      <c r="AAE203" s="40"/>
      <c r="AAF203" s="40"/>
      <c r="AAG203" s="40"/>
      <c r="AAH203" s="40"/>
      <c r="AAI203" s="40"/>
      <c r="AAJ203" s="40"/>
      <c r="AAK203" s="40"/>
      <c r="AAL203" s="40"/>
      <c r="AAM203" s="40"/>
      <c r="AAN203" s="40"/>
      <c r="AAO203" s="40"/>
      <c r="AAP203" s="40"/>
      <c r="AAQ203" s="40"/>
      <c r="AAR203" s="40"/>
      <c r="AAS203" s="40"/>
      <c r="AAT203" s="40"/>
      <c r="AAU203" s="40"/>
      <c r="AAV203" s="40"/>
      <c r="AAW203" s="40"/>
      <c r="AAX203" s="40"/>
      <c r="AAY203" s="40"/>
      <c r="AAZ203" s="40"/>
      <c r="ABA203" s="40"/>
      <c r="ABB203" s="40"/>
      <c r="ABC203" s="40"/>
      <c r="ABD203" s="40"/>
      <c r="ABE203" s="40"/>
      <c r="ABF203" s="40"/>
      <c r="ABG203" s="40"/>
      <c r="ABH203" s="40"/>
      <c r="ABI203" s="40"/>
      <c r="ABJ203" s="40"/>
      <c r="ABK203" s="40"/>
      <c r="ABL203" s="40"/>
      <c r="ABM203" s="40"/>
      <c r="ABN203" s="40"/>
      <c r="ABO203" s="40"/>
      <c r="ABP203" s="40"/>
      <c r="ABQ203" s="40"/>
      <c r="ABR203" s="40"/>
      <c r="ABS203" s="40"/>
      <c r="ABT203" s="40"/>
      <c r="ABU203" s="40"/>
      <c r="ABV203" s="40"/>
      <c r="ABW203" s="40"/>
      <c r="ABX203" s="40"/>
      <c r="ABY203" s="40"/>
      <c r="ABZ203" s="40"/>
      <c r="ACA203" s="40"/>
      <c r="ACB203" s="40"/>
      <c r="ACC203" s="40"/>
      <c r="ACD203" s="40"/>
      <c r="ACE203" s="40"/>
      <c r="ACF203" s="40"/>
      <c r="ACG203" s="40"/>
      <c r="ACH203" s="40"/>
      <c r="ACI203" s="40"/>
      <c r="ACJ203" s="40"/>
      <c r="ACK203" s="40"/>
      <c r="ACL203" s="40"/>
      <c r="ACM203" s="40"/>
      <c r="ACN203" s="40"/>
      <c r="ACO203" s="40"/>
      <c r="ACP203" s="40"/>
      <c r="ACQ203" s="40"/>
      <c r="ACR203" s="40"/>
      <c r="ACS203" s="40"/>
      <c r="ACT203" s="40"/>
      <c r="ACU203" s="40"/>
      <c r="ACV203" s="40"/>
      <c r="ACW203" s="40"/>
      <c r="ACX203" s="40"/>
      <c r="ACY203" s="40"/>
      <c r="ACZ203" s="40"/>
      <c r="ADA203" s="40"/>
      <c r="ADB203" s="40"/>
      <c r="ADC203" s="40"/>
      <c r="ADD203" s="40"/>
      <c r="ADE203" s="40"/>
      <c r="ADF203" s="40"/>
      <c r="ADG203" s="40"/>
      <c r="ADH203" s="40"/>
      <c r="ADI203" s="40"/>
      <c r="ADJ203" s="40"/>
      <c r="ADK203" s="40"/>
      <c r="ADL203" s="40"/>
      <c r="ADM203" s="40"/>
      <c r="ADN203" s="40"/>
      <c r="ADO203" s="40"/>
      <c r="ADP203" s="40"/>
      <c r="ADQ203" s="40"/>
      <c r="ADR203" s="40"/>
      <c r="ADS203" s="40"/>
      <c r="ADT203" s="40"/>
      <c r="ADU203" s="40"/>
      <c r="ADV203" s="40"/>
      <c r="ADW203" s="40"/>
      <c r="ADX203" s="40"/>
      <c r="ADY203" s="40"/>
      <c r="ADZ203" s="40"/>
      <c r="AEA203" s="40"/>
      <c r="AEB203" s="40"/>
      <c r="AEC203" s="40"/>
      <c r="AED203" s="40"/>
      <c r="AEE203" s="40"/>
      <c r="AEF203" s="40"/>
      <c r="AEG203" s="40"/>
      <c r="AEH203" s="40"/>
      <c r="AEI203" s="40"/>
      <c r="AEJ203" s="40"/>
      <c r="AEK203" s="40"/>
      <c r="AEL203" s="40"/>
      <c r="AEM203" s="40"/>
      <c r="AEN203" s="40"/>
      <c r="AEO203" s="40"/>
      <c r="AEP203" s="40"/>
      <c r="AEQ203" s="40"/>
      <c r="AER203" s="40"/>
      <c r="AES203" s="40"/>
      <c r="AET203" s="40"/>
      <c r="AEU203" s="40"/>
      <c r="AEV203" s="40"/>
      <c r="AEW203" s="40"/>
      <c r="AEX203" s="40"/>
      <c r="AEY203" s="40"/>
      <c r="AEZ203" s="40"/>
      <c r="AFA203" s="40"/>
      <c r="AFB203" s="40"/>
      <c r="AFC203" s="40"/>
      <c r="AFD203" s="40"/>
      <c r="AFE203" s="40"/>
      <c r="AFF203" s="40"/>
      <c r="AFG203" s="40"/>
      <c r="AFH203" s="40"/>
      <c r="AFI203" s="40"/>
      <c r="AFJ203" s="40"/>
      <c r="AFK203" s="40"/>
      <c r="AFL203" s="40"/>
      <c r="AFM203" s="40"/>
      <c r="AFN203" s="40"/>
      <c r="AFO203" s="40"/>
      <c r="AFP203" s="40"/>
      <c r="AFQ203" s="40"/>
      <c r="AFR203" s="40"/>
      <c r="AFS203" s="40"/>
      <c r="AFT203" s="40"/>
      <c r="AFU203" s="40"/>
      <c r="AFV203" s="40"/>
      <c r="AFW203" s="40"/>
      <c r="AFX203" s="40"/>
      <c r="AFY203" s="40"/>
      <c r="AFZ203" s="40"/>
      <c r="AGA203" s="40"/>
      <c r="AGB203" s="40"/>
      <c r="AGC203" s="40"/>
      <c r="AGD203" s="40"/>
      <c r="AGE203" s="40"/>
      <c r="AGF203" s="40"/>
      <c r="AGG203" s="40"/>
      <c r="AGH203" s="40"/>
      <c r="AGI203" s="40"/>
      <c r="AGJ203" s="40"/>
      <c r="AGK203" s="40"/>
      <c r="AGL203" s="40"/>
      <c r="AGM203" s="40"/>
      <c r="AGN203" s="40"/>
      <c r="AGO203" s="40"/>
      <c r="AGP203" s="40"/>
      <c r="AGQ203" s="40"/>
      <c r="AGR203" s="40"/>
      <c r="AGS203" s="40"/>
      <c r="AGT203" s="40"/>
      <c r="AGU203" s="40"/>
      <c r="AGV203" s="40"/>
      <c r="AGW203" s="40"/>
      <c r="AGX203" s="40"/>
      <c r="AGY203" s="40"/>
      <c r="AGZ203" s="40"/>
      <c r="AHA203" s="40"/>
      <c r="AHB203" s="40"/>
      <c r="AHC203" s="40"/>
      <c r="AHD203" s="40"/>
      <c r="AHE203" s="40"/>
      <c r="AHF203" s="40"/>
      <c r="AHG203" s="40"/>
      <c r="AHH203" s="40"/>
      <c r="AHI203" s="40"/>
      <c r="AHJ203" s="40"/>
      <c r="AHK203" s="40"/>
      <c r="AHL203" s="40"/>
      <c r="AHM203" s="40"/>
      <c r="AHN203" s="40"/>
      <c r="AHO203" s="40"/>
      <c r="AHP203" s="40"/>
      <c r="AHQ203" s="40"/>
      <c r="AHR203" s="40"/>
      <c r="AHS203" s="40"/>
      <c r="AHT203" s="40"/>
      <c r="AHU203" s="40"/>
      <c r="AHV203" s="40"/>
      <c r="AHW203" s="40"/>
      <c r="AHX203" s="40"/>
      <c r="AHY203" s="40"/>
      <c r="AHZ203" s="40"/>
      <c r="AIA203" s="40"/>
      <c r="AIB203" s="40"/>
      <c r="AIC203" s="40"/>
      <c r="AID203" s="40"/>
      <c r="AIE203" s="40"/>
      <c r="AIF203" s="40"/>
      <c r="AIG203" s="40"/>
      <c r="AIH203" s="40"/>
      <c r="AII203" s="40"/>
      <c r="AIJ203" s="40"/>
      <c r="AIK203" s="40"/>
      <c r="AIL203" s="40"/>
      <c r="AIM203" s="40"/>
      <c r="AIN203" s="40"/>
      <c r="AIO203" s="40"/>
      <c r="AIP203" s="40"/>
      <c r="AIQ203" s="40"/>
      <c r="AIR203" s="40"/>
      <c r="AIS203" s="40"/>
      <c r="AIT203" s="40"/>
      <c r="AIU203" s="40"/>
      <c r="AIV203" s="40"/>
      <c r="AIW203" s="40"/>
      <c r="AIX203" s="40"/>
      <c r="AIY203" s="40"/>
      <c r="AIZ203" s="40"/>
      <c r="AJA203" s="40"/>
      <c r="AJB203" s="40"/>
      <c r="AJC203" s="40"/>
      <c r="AJD203" s="40"/>
      <c r="AJE203" s="40"/>
      <c r="AJF203" s="40"/>
      <c r="AJG203" s="40"/>
      <c r="AJH203" s="40"/>
      <c r="AJI203" s="40"/>
      <c r="AJJ203" s="40"/>
      <c r="AJK203" s="40"/>
      <c r="AJL203" s="40"/>
      <c r="AJM203" s="40"/>
      <c r="AJN203" s="40"/>
      <c r="AJO203" s="40"/>
      <c r="AJP203" s="40"/>
      <c r="AJQ203" s="40"/>
      <c r="AJR203" s="40"/>
      <c r="AJS203" s="40"/>
      <c r="AJT203" s="40"/>
      <c r="AJU203" s="40"/>
      <c r="AJV203" s="40"/>
      <c r="AJW203" s="40"/>
      <c r="AJX203" s="40"/>
      <c r="AJY203" s="40"/>
      <c r="AJZ203" s="40"/>
      <c r="AKA203" s="40"/>
      <c r="AKB203" s="40"/>
      <c r="AKC203" s="40"/>
      <c r="AKD203" s="40"/>
      <c r="AKE203" s="40"/>
      <c r="AKF203" s="40"/>
      <c r="AKG203" s="40"/>
      <c r="AKH203" s="40"/>
      <c r="AKI203" s="40"/>
      <c r="AKJ203" s="40"/>
      <c r="AKK203" s="40"/>
      <c r="AKL203" s="40"/>
      <c r="AKM203" s="40"/>
      <c r="AKN203" s="40"/>
      <c r="AKO203" s="40"/>
      <c r="AKP203" s="40"/>
      <c r="AKQ203" s="40"/>
      <c r="AKR203" s="40"/>
      <c r="AKS203" s="40"/>
      <c r="AKT203" s="40"/>
      <c r="AKU203" s="40"/>
      <c r="AKV203" s="40"/>
      <c r="AKW203" s="40"/>
      <c r="AKX203" s="40"/>
      <c r="AKY203" s="40"/>
      <c r="AKZ203" s="40"/>
      <c r="ALA203" s="40"/>
      <c r="ALB203" s="40"/>
      <c r="ALC203" s="40"/>
      <c r="ALD203" s="40"/>
      <c r="ALE203" s="40"/>
      <c r="ALF203" s="40"/>
      <c r="ALG203" s="40"/>
      <c r="ALH203" s="40"/>
      <c r="ALI203" s="40"/>
      <c r="ALJ203" s="40"/>
      <c r="ALK203" s="40"/>
      <c r="ALL203" s="40"/>
      <c r="ALM203" s="40"/>
      <c r="ALN203" s="40"/>
      <c r="ALO203" s="40"/>
      <c r="ALP203" s="40"/>
      <c r="ALQ203" s="40"/>
      <c r="ALR203" s="40"/>
      <c r="ALS203" s="40"/>
      <c r="ALT203" s="40"/>
      <c r="ALU203" s="40"/>
    </row>
    <row r="204" spans="1:1009" s="41" customFormat="1" ht="19.5" thickBot="1" x14ac:dyDescent="0.35">
      <c r="A204" s="10" t="s">
        <v>217</v>
      </c>
      <c r="B204" s="11" t="s">
        <v>40</v>
      </c>
      <c r="C204" s="12">
        <v>5</v>
      </c>
      <c r="D204" s="13">
        <v>3</v>
      </c>
      <c r="E204" s="14">
        <v>1.3</v>
      </c>
      <c r="F204" s="46" t="s">
        <v>24</v>
      </c>
      <c r="G204" s="15">
        <v>2</v>
      </c>
      <c r="H204" s="16">
        <f t="shared" si="38"/>
        <v>4</v>
      </c>
      <c r="I204" s="19">
        <f t="shared" si="32"/>
        <v>-24.677500000000009</v>
      </c>
      <c r="J204" s="39"/>
      <c r="K204" s="50">
        <f t="shared" si="35"/>
        <v>-24.677500000000016</v>
      </c>
      <c r="L204" s="60">
        <f t="shared" si="30"/>
        <v>-28.302500000000013</v>
      </c>
      <c r="M204" s="60"/>
      <c r="N204" s="121">
        <f t="shared" si="33"/>
        <v>3</v>
      </c>
      <c r="O204" s="9">
        <f t="shared" si="34"/>
        <v>-1</v>
      </c>
      <c r="P204" s="9">
        <f t="shared" si="36"/>
        <v>2</v>
      </c>
      <c r="Q204" s="122">
        <f t="shared" si="37"/>
        <v>2</v>
      </c>
      <c r="R204" s="8"/>
      <c r="S204" s="9"/>
      <c r="T204" s="9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40"/>
      <c r="KX204" s="40"/>
      <c r="KY204" s="40"/>
      <c r="KZ204" s="40"/>
      <c r="LA204" s="40"/>
      <c r="LB204" s="40"/>
      <c r="LC204" s="40"/>
      <c r="LD204" s="40"/>
      <c r="LE204" s="40"/>
      <c r="LF204" s="40"/>
      <c r="LG204" s="40"/>
      <c r="LH204" s="40"/>
      <c r="LI204" s="40"/>
      <c r="LJ204" s="40"/>
      <c r="LK204" s="40"/>
      <c r="LL204" s="40"/>
      <c r="LM204" s="40"/>
      <c r="LN204" s="40"/>
      <c r="LO204" s="40"/>
      <c r="LP204" s="40"/>
      <c r="LQ204" s="40"/>
      <c r="LR204" s="40"/>
      <c r="LS204" s="40"/>
      <c r="LT204" s="40"/>
      <c r="LU204" s="40"/>
      <c r="LV204" s="40"/>
      <c r="LW204" s="40"/>
      <c r="LX204" s="40"/>
      <c r="LY204" s="40"/>
      <c r="LZ204" s="40"/>
      <c r="MA204" s="40"/>
      <c r="MB204" s="40"/>
      <c r="MC204" s="40"/>
      <c r="MD204" s="40"/>
      <c r="ME204" s="40"/>
      <c r="MF204" s="40"/>
      <c r="MG204" s="40"/>
      <c r="MH204" s="40"/>
      <c r="MI204" s="40"/>
      <c r="MJ204" s="40"/>
      <c r="MK204" s="40"/>
      <c r="ML204" s="40"/>
      <c r="MM204" s="40"/>
      <c r="MN204" s="40"/>
      <c r="MO204" s="40"/>
      <c r="MP204" s="40"/>
      <c r="MQ204" s="40"/>
      <c r="MR204" s="40"/>
      <c r="MS204" s="40"/>
      <c r="MT204" s="40"/>
      <c r="MU204" s="40"/>
      <c r="MV204" s="40"/>
      <c r="MW204" s="40"/>
      <c r="MX204" s="40"/>
      <c r="MY204" s="40"/>
      <c r="MZ204" s="40"/>
      <c r="NA204" s="40"/>
      <c r="NB204" s="40"/>
      <c r="NC204" s="40"/>
      <c r="ND204" s="40"/>
      <c r="NE204" s="40"/>
      <c r="NF204" s="40"/>
      <c r="NG204" s="40"/>
      <c r="NH204" s="40"/>
      <c r="NI204" s="40"/>
      <c r="NJ204" s="40"/>
      <c r="NK204" s="40"/>
      <c r="NL204" s="40"/>
      <c r="NM204" s="40"/>
      <c r="NN204" s="40"/>
      <c r="NO204" s="40"/>
      <c r="NP204" s="40"/>
      <c r="NQ204" s="40"/>
      <c r="NR204" s="40"/>
      <c r="NS204" s="40"/>
      <c r="NT204" s="40"/>
      <c r="NU204" s="40"/>
      <c r="NV204" s="40"/>
      <c r="NW204" s="40"/>
      <c r="NX204" s="40"/>
      <c r="NY204" s="40"/>
      <c r="NZ204" s="40"/>
      <c r="OA204" s="40"/>
      <c r="OB204" s="40"/>
      <c r="OC204" s="40"/>
      <c r="OD204" s="40"/>
      <c r="OE204" s="40"/>
      <c r="OF204" s="40"/>
      <c r="OG204" s="40"/>
      <c r="OH204" s="40"/>
      <c r="OI204" s="40"/>
      <c r="OJ204" s="40"/>
      <c r="OK204" s="40"/>
      <c r="OL204" s="40"/>
      <c r="OM204" s="40"/>
      <c r="ON204" s="40"/>
      <c r="OO204" s="40"/>
      <c r="OP204" s="40"/>
      <c r="OQ204" s="40"/>
      <c r="OR204" s="40"/>
      <c r="OS204" s="40"/>
      <c r="OT204" s="40"/>
      <c r="OU204" s="40"/>
      <c r="OV204" s="40"/>
      <c r="OW204" s="40"/>
      <c r="OX204" s="40"/>
      <c r="OY204" s="40"/>
      <c r="OZ204" s="40"/>
      <c r="PA204" s="40"/>
      <c r="PB204" s="40"/>
      <c r="PC204" s="40"/>
      <c r="PD204" s="40"/>
      <c r="PE204" s="40"/>
      <c r="PF204" s="40"/>
      <c r="PG204" s="40"/>
      <c r="PH204" s="40"/>
      <c r="PI204" s="40"/>
      <c r="PJ204" s="40"/>
      <c r="PK204" s="40"/>
      <c r="PL204" s="40"/>
      <c r="PM204" s="40"/>
      <c r="PN204" s="40"/>
      <c r="PO204" s="40"/>
      <c r="PP204" s="40"/>
      <c r="PQ204" s="40"/>
      <c r="PR204" s="40"/>
      <c r="PS204" s="40"/>
      <c r="PT204" s="40"/>
      <c r="PU204" s="40"/>
      <c r="PV204" s="40"/>
      <c r="PW204" s="40"/>
      <c r="PX204" s="40"/>
      <c r="PY204" s="40"/>
      <c r="PZ204" s="40"/>
      <c r="QA204" s="40"/>
      <c r="QB204" s="40"/>
      <c r="QC204" s="40"/>
      <c r="QD204" s="40"/>
      <c r="QE204" s="40"/>
      <c r="QF204" s="40"/>
      <c r="QG204" s="40"/>
      <c r="QH204" s="40"/>
      <c r="QI204" s="40"/>
      <c r="QJ204" s="40"/>
      <c r="QK204" s="40"/>
      <c r="QL204" s="40"/>
      <c r="QM204" s="40"/>
      <c r="QN204" s="40"/>
      <c r="QO204" s="40"/>
      <c r="QP204" s="40"/>
      <c r="QQ204" s="40"/>
      <c r="QR204" s="40"/>
      <c r="QS204" s="40"/>
      <c r="QT204" s="40"/>
      <c r="QU204" s="40"/>
      <c r="QV204" s="40"/>
      <c r="QW204" s="40"/>
      <c r="QX204" s="40"/>
      <c r="QY204" s="40"/>
      <c r="QZ204" s="40"/>
      <c r="RA204" s="40"/>
      <c r="RB204" s="40"/>
      <c r="RC204" s="40"/>
      <c r="RD204" s="40"/>
      <c r="RE204" s="40"/>
      <c r="RF204" s="40"/>
      <c r="RG204" s="40"/>
      <c r="RH204" s="40"/>
      <c r="RI204" s="40"/>
      <c r="RJ204" s="40"/>
      <c r="RK204" s="40"/>
      <c r="RL204" s="40"/>
      <c r="RM204" s="40"/>
      <c r="RN204" s="40"/>
      <c r="RO204" s="40"/>
      <c r="RP204" s="40"/>
      <c r="RQ204" s="40"/>
      <c r="RR204" s="40"/>
      <c r="RS204" s="40"/>
      <c r="RT204" s="40"/>
      <c r="RU204" s="40"/>
      <c r="RV204" s="40"/>
      <c r="RW204" s="40"/>
      <c r="RX204" s="40"/>
      <c r="RY204" s="40"/>
      <c r="RZ204" s="40"/>
      <c r="SA204" s="40"/>
      <c r="SB204" s="40"/>
      <c r="SC204" s="40"/>
      <c r="SD204" s="40"/>
      <c r="SE204" s="40"/>
      <c r="SF204" s="40"/>
      <c r="SG204" s="40"/>
      <c r="SH204" s="40"/>
      <c r="SI204" s="40"/>
      <c r="SJ204" s="40"/>
      <c r="SK204" s="40"/>
      <c r="SL204" s="40"/>
      <c r="SM204" s="40"/>
      <c r="SN204" s="40"/>
      <c r="SO204" s="40"/>
      <c r="SP204" s="40"/>
      <c r="SQ204" s="40"/>
      <c r="SR204" s="40"/>
      <c r="SS204" s="40"/>
      <c r="ST204" s="40"/>
      <c r="SU204" s="40"/>
      <c r="SV204" s="40"/>
      <c r="SW204" s="40"/>
      <c r="SX204" s="40"/>
      <c r="SY204" s="40"/>
      <c r="SZ204" s="40"/>
      <c r="TA204" s="40"/>
      <c r="TB204" s="40"/>
      <c r="TC204" s="40"/>
      <c r="TD204" s="40"/>
      <c r="TE204" s="40"/>
      <c r="TF204" s="40"/>
      <c r="TG204" s="40"/>
      <c r="TH204" s="40"/>
      <c r="TI204" s="40"/>
      <c r="TJ204" s="40"/>
      <c r="TK204" s="40"/>
      <c r="TL204" s="40"/>
      <c r="TM204" s="40"/>
      <c r="TN204" s="40"/>
      <c r="TO204" s="40"/>
      <c r="TP204" s="40"/>
      <c r="TQ204" s="40"/>
      <c r="TR204" s="40"/>
      <c r="TS204" s="40"/>
      <c r="TT204" s="40"/>
      <c r="TU204" s="40"/>
      <c r="TV204" s="40"/>
      <c r="TW204" s="40"/>
      <c r="TX204" s="40"/>
      <c r="TY204" s="40"/>
      <c r="TZ204" s="40"/>
      <c r="UA204" s="40"/>
      <c r="UB204" s="40"/>
      <c r="UC204" s="40"/>
      <c r="UD204" s="40"/>
      <c r="UE204" s="40"/>
      <c r="UF204" s="40"/>
      <c r="UG204" s="40"/>
      <c r="UH204" s="40"/>
      <c r="UI204" s="40"/>
      <c r="UJ204" s="40"/>
      <c r="UK204" s="40"/>
      <c r="UL204" s="40"/>
      <c r="UM204" s="40"/>
      <c r="UN204" s="40"/>
      <c r="UO204" s="40"/>
      <c r="UP204" s="40"/>
      <c r="UQ204" s="40"/>
      <c r="UR204" s="40"/>
      <c r="US204" s="40"/>
      <c r="UT204" s="40"/>
      <c r="UU204" s="40"/>
      <c r="UV204" s="40"/>
      <c r="UW204" s="40"/>
      <c r="UX204" s="40"/>
      <c r="UY204" s="40"/>
      <c r="UZ204" s="40"/>
      <c r="VA204" s="40"/>
      <c r="VB204" s="40"/>
      <c r="VC204" s="40"/>
      <c r="VD204" s="40"/>
      <c r="VE204" s="40"/>
      <c r="VF204" s="40"/>
      <c r="VG204" s="40"/>
      <c r="VH204" s="40"/>
      <c r="VI204" s="40"/>
      <c r="VJ204" s="40"/>
      <c r="VK204" s="40"/>
      <c r="VL204" s="40"/>
      <c r="VM204" s="40"/>
      <c r="VN204" s="40"/>
      <c r="VO204" s="40"/>
      <c r="VP204" s="40"/>
      <c r="VQ204" s="40"/>
      <c r="VR204" s="40"/>
      <c r="VS204" s="40"/>
      <c r="VT204" s="40"/>
      <c r="VU204" s="40"/>
      <c r="VV204" s="40"/>
      <c r="VW204" s="40"/>
      <c r="VX204" s="40"/>
      <c r="VY204" s="40"/>
      <c r="VZ204" s="40"/>
      <c r="WA204" s="40"/>
      <c r="WB204" s="40"/>
      <c r="WC204" s="40"/>
      <c r="WD204" s="40"/>
      <c r="WE204" s="40"/>
      <c r="WF204" s="40"/>
      <c r="WG204" s="40"/>
      <c r="WH204" s="40"/>
      <c r="WI204" s="40"/>
      <c r="WJ204" s="40"/>
      <c r="WK204" s="40"/>
      <c r="WL204" s="40"/>
      <c r="WM204" s="40"/>
      <c r="WN204" s="40"/>
      <c r="WO204" s="40"/>
      <c r="WP204" s="40"/>
      <c r="WQ204" s="40"/>
      <c r="WR204" s="40"/>
      <c r="WS204" s="40"/>
      <c r="WT204" s="40"/>
      <c r="WU204" s="40"/>
      <c r="WV204" s="40"/>
      <c r="WW204" s="40"/>
      <c r="WX204" s="40"/>
      <c r="WY204" s="40"/>
      <c r="WZ204" s="40"/>
      <c r="XA204" s="40"/>
      <c r="XB204" s="40"/>
      <c r="XC204" s="40"/>
      <c r="XD204" s="40"/>
      <c r="XE204" s="40"/>
      <c r="XF204" s="40"/>
      <c r="XG204" s="40"/>
      <c r="XH204" s="40"/>
      <c r="XI204" s="40"/>
      <c r="XJ204" s="40"/>
      <c r="XK204" s="40"/>
      <c r="XL204" s="40"/>
      <c r="XM204" s="40"/>
      <c r="XN204" s="40"/>
      <c r="XO204" s="40"/>
      <c r="XP204" s="40"/>
      <c r="XQ204" s="40"/>
      <c r="XR204" s="40"/>
      <c r="XS204" s="40"/>
      <c r="XT204" s="40"/>
      <c r="XU204" s="40"/>
      <c r="XV204" s="40"/>
      <c r="XW204" s="40"/>
      <c r="XX204" s="40"/>
      <c r="XY204" s="40"/>
      <c r="XZ204" s="40"/>
      <c r="YA204" s="40"/>
      <c r="YB204" s="40"/>
      <c r="YC204" s="40"/>
      <c r="YD204" s="40"/>
      <c r="YE204" s="40"/>
      <c r="YF204" s="40"/>
      <c r="YG204" s="40"/>
      <c r="YH204" s="40"/>
      <c r="YI204" s="40"/>
      <c r="YJ204" s="40"/>
      <c r="YK204" s="40"/>
      <c r="YL204" s="40"/>
      <c r="YM204" s="40"/>
      <c r="YN204" s="40"/>
      <c r="YO204" s="40"/>
      <c r="YP204" s="40"/>
      <c r="YQ204" s="40"/>
      <c r="YR204" s="40"/>
      <c r="YS204" s="40"/>
      <c r="YT204" s="40"/>
      <c r="YU204" s="40"/>
      <c r="YV204" s="40"/>
      <c r="YW204" s="40"/>
      <c r="YX204" s="40"/>
      <c r="YY204" s="40"/>
      <c r="YZ204" s="40"/>
      <c r="ZA204" s="40"/>
      <c r="ZB204" s="40"/>
      <c r="ZC204" s="40"/>
      <c r="ZD204" s="40"/>
      <c r="ZE204" s="40"/>
      <c r="ZF204" s="40"/>
      <c r="ZG204" s="40"/>
      <c r="ZH204" s="40"/>
      <c r="ZI204" s="40"/>
      <c r="ZJ204" s="40"/>
      <c r="ZK204" s="40"/>
      <c r="ZL204" s="40"/>
      <c r="ZM204" s="40"/>
      <c r="ZN204" s="40"/>
      <c r="ZO204" s="40"/>
      <c r="ZP204" s="40"/>
      <c r="ZQ204" s="40"/>
      <c r="ZR204" s="40"/>
      <c r="ZS204" s="40"/>
      <c r="ZT204" s="40"/>
      <c r="ZU204" s="40"/>
      <c r="ZV204" s="40"/>
      <c r="ZW204" s="40"/>
      <c r="ZX204" s="40"/>
      <c r="ZY204" s="40"/>
      <c r="ZZ204" s="40"/>
      <c r="AAA204" s="40"/>
      <c r="AAB204" s="40"/>
      <c r="AAC204" s="40"/>
      <c r="AAD204" s="40"/>
      <c r="AAE204" s="40"/>
      <c r="AAF204" s="40"/>
      <c r="AAG204" s="40"/>
      <c r="AAH204" s="40"/>
      <c r="AAI204" s="40"/>
      <c r="AAJ204" s="40"/>
      <c r="AAK204" s="40"/>
      <c r="AAL204" s="40"/>
      <c r="AAM204" s="40"/>
      <c r="AAN204" s="40"/>
      <c r="AAO204" s="40"/>
      <c r="AAP204" s="40"/>
      <c r="AAQ204" s="40"/>
      <c r="AAR204" s="40"/>
      <c r="AAS204" s="40"/>
      <c r="AAT204" s="40"/>
      <c r="AAU204" s="40"/>
      <c r="AAV204" s="40"/>
      <c r="AAW204" s="40"/>
      <c r="AAX204" s="40"/>
      <c r="AAY204" s="40"/>
      <c r="AAZ204" s="40"/>
      <c r="ABA204" s="40"/>
      <c r="ABB204" s="40"/>
      <c r="ABC204" s="40"/>
      <c r="ABD204" s="40"/>
      <c r="ABE204" s="40"/>
      <c r="ABF204" s="40"/>
      <c r="ABG204" s="40"/>
      <c r="ABH204" s="40"/>
      <c r="ABI204" s="40"/>
      <c r="ABJ204" s="40"/>
      <c r="ABK204" s="40"/>
      <c r="ABL204" s="40"/>
      <c r="ABM204" s="40"/>
      <c r="ABN204" s="40"/>
      <c r="ABO204" s="40"/>
      <c r="ABP204" s="40"/>
      <c r="ABQ204" s="40"/>
      <c r="ABR204" s="40"/>
      <c r="ABS204" s="40"/>
      <c r="ABT204" s="40"/>
      <c r="ABU204" s="40"/>
      <c r="ABV204" s="40"/>
      <c r="ABW204" s="40"/>
      <c r="ABX204" s="40"/>
      <c r="ABY204" s="40"/>
      <c r="ABZ204" s="40"/>
      <c r="ACA204" s="40"/>
      <c r="ACB204" s="40"/>
      <c r="ACC204" s="40"/>
      <c r="ACD204" s="40"/>
      <c r="ACE204" s="40"/>
      <c r="ACF204" s="40"/>
      <c r="ACG204" s="40"/>
      <c r="ACH204" s="40"/>
      <c r="ACI204" s="40"/>
      <c r="ACJ204" s="40"/>
      <c r="ACK204" s="40"/>
      <c r="ACL204" s="40"/>
      <c r="ACM204" s="40"/>
      <c r="ACN204" s="40"/>
      <c r="ACO204" s="40"/>
      <c r="ACP204" s="40"/>
      <c r="ACQ204" s="40"/>
      <c r="ACR204" s="40"/>
      <c r="ACS204" s="40"/>
      <c r="ACT204" s="40"/>
      <c r="ACU204" s="40"/>
      <c r="ACV204" s="40"/>
      <c r="ACW204" s="40"/>
      <c r="ACX204" s="40"/>
      <c r="ACY204" s="40"/>
      <c r="ACZ204" s="40"/>
      <c r="ADA204" s="40"/>
      <c r="ADB204" s="40"/>
      <c r="ADC204" s="40"/>
      <c r="ADD204" s="40"/>
      <c r="ADE204" s="40"/>
      <c r="ADF204" s="40"/>
      <c r="ADG204" s="40"/>
      <c r="ADH204" s="40"/>
      <c r="ADI204" s="40"/>
      <c r="ADJ204" s="40"/>
      <c r="ADK204" s="40"/>
      <c r="ADL204" s="40"/>
      <c r="ADM204" s="40"/>
      <c r="ADN204" s="40"/>
      <c r="ADO204" s="40"/>
      <c r="ADP204" s="40"/>
      <c r="ADQ204" s="40"/>
      <c r="ADR204" s="40"/>
      <c r="ADS204" s="40"/>
      <c r="ADT204" s="40"/>
      <c r="ADU204" s="40"/>
      <c r="ADV204" s="40"/>
      <c r="ADW204" s="40"/>
      <c r="ADX204" s="40"/>
      <c r="ADY204" s="40"/>
      <c r="ADZ204" s="40"/>
      <c r="AEA204" s="40"/>
      <c r="AEB204" s="40"/>
      <c r="AEC204" s="40"/>
      <c r="AED204" s="40"/>
      <c r="AEE204" s="40"/>
      <c r="AEF204" s="40"/>
      <c r="AEG204" s="40"/>
      <c r="AEH204" s="40"/>
      <c r="AEI204" s="40"/>
      <c r="AEJ204" s="40"/>
      <c r="AEK204" s="40"/>
      <c r="AEL204" s="40"/>
      <c r="AEM204" s="40"/>
      <c r="AEN204" s="40"/>
      <c r="AEO204" s="40"/>
      <c r="AEP204" s="40"/>
      <c r="AEQ204" s="40"/>
      <c r="AER204" s="40"/>
      <c r="AES204" s="40"/>
      <c r="AET204" s="40"/>
      <c r="AEU204" s="40"/>
      <c r="AEV204" s="40"/>
      <c r="AEW204" s="40"/>
      <c r="AEX204" s="40"/>
      <c r="AEY204" s="40"/>
      <c r="AEZ204" s="40"/>
      <c r="AFA204" s="40"/>
      <c r="AFB204" s="40"/>
      <c r="AFC204" s="40"/>
      <c r="AFD204" s="40"/>
      <c r="AFE204" s="40"/>
      <c r="AFF204" s="40"/>
      <c r="AFG204" s="40"/>
      <c r="AFH204" s="40"/>
      <c r="AFI204" s="40"/>
      <c r="AFJ204" s="40"/>
      <c r="AFK204" s="40"/>
      <c r="AFL204" s="40"/>
      <c r="AFM204" s="40"/>
      <c r="AFN204" s="40"/>
      <c r="AFO204" s="40"/>
      <c r="AFP204" s="40"/>
      <c r="AFQ204" s="40"/>
      <c r="AFR204" s="40"/>
      <c r="AFS204" s="40"/>
      <c r="AFT204" s="40"/>
      <c r="AFU204" s="40"/>
      <c r="AFV204" s="40"/>
      <c r="AFW204" s="40"/>
      <c r="AFX204" s="40"/>
      <c r="AFY204" s="40"/>
      <c r="AFZ204" s="40"/>
      <c r="AGA204" s="40"/>
      <c r="AGB204" s="40"/>
      <c r="AGC204" s="40"/>
      <c r="AGD204" s="40"/>
      <c r="AGE204" s="40"/>
      <c r="AGF204" s="40"/>
      <c r="AGG204" s="40"/>
      <c r="AGH204" s="40"/>
      <c r="AGI204" s="40"/>
      <c r="AGJ204" s="40"/>
      <c r="AGK204" s="40"/>
      <c r="AGL204" s="40"/>
      <c r="AGM204" s="40"/>
      <c r="AGN204" s="40"/>
      <c r="AGO204" s="40"/>
      <c r="AGP204" s="40"/>
      <c r="AGQ204" s="40"/>
      <c r="AGR204" s="40"/>
      <c r="AGS204" s="40"/>
      <c r="AGT204" s="40"/>
      <c r="AGU204" s="40"/>
      <c r="AGV204" s="40"/>
      <c r="AGW204" s="40"/>
      <c r="AGX204" s="40"/>
      <c r="AGY204" s="40"/>
      <c r="AGZ204" s="40"/>
      <c r="AHA204" s="40"/>
      <c r="AHB204" s="40"/>
      <c r="AHC204" s="40"/>
      <c r="AHD204" s="40"/>
      <c r="AHE204" s="40"/>
      <c r="AHF204" s="40"/>
      <c r="AHG204" s="40"/>
      <c r="AHH204" s="40"/>
      <c r="AHI204" s="40"/>
      <c r="AHJ204" s="40"/>
      <c r="AHK204" s="40"/>
      <c r="AHL204" s="40"/>
      <c r="AHM204" s="40"/>
      <c r="AHN204" s="40"/>
      <c r="AHO204" s="40"/>
      <c r="AHP204" s="40"/>
      <c r="AHQ204" s="40"/>
      <c r="AHR204" s="40"/>
      <c r="AHS204" s="40"/>
      <c r="AHT204" s="40"/>
      <c r="AHU204" s="40"/>
      <c r="AHV204" s="40"/>
      <c r="AHW204" s="40"/>
      <c r="AHX204" s="40"/>
      <c r="AHY204" s="40"/>
      <c r="AHZ204" s="40"/>
      <c r="AIA204" s="40"/>
      <c r="AIB204" s="40"/>
      <c r="AIC204" s="40"/>
      <c r="AID204" s="40"/>
      <c r="AIE204" s="40"/>
      <c r="AIF204" s="40"/>
      <c r="AIG204" s="40"/>
      <c r="AIH204" s="40"/>
      <c r="AII204" s="40"/>
      <c r="AIJ204" s="40"/>
      <c r="AIK204" s="40"/>
      <c r="AIL204" s="40"/>
      <c r="AIM204" s="40"/>
      <c r="AIN204" s="40"/>
      <c r="AIO204" s="40"/>
      <c r="AIP204" s="40"/>
      <c r="AIQ204" s="40"/>
      <c r="AIR204" s="40"/>
      <c r="AIS204" s="40"/>
      <c r="AIT204" s="40"/>
      <c r="AIU204" s="40"/>
      <c r="AIV204" s="40"/>
      <c r="AIW204" s="40"/>
      <c r="AIX204" s="40"/>
      <c r="AIY204" s="40"/>
      <c r="AIZ204" s="40"/>
      <c r="AJA204" s="40"/>
      <c r="AJB204" s="40"/>
      <c r="AJC204" s="40"/>
      <c r="AJD204" s="40"/>
      <c r="AJE204" s="40"/>
      <c r="AJF204" s="40"/>
      <c r="AJG204" s="40"/>
      <c r="AJH204" s="40"/>
      <c r="AJI204" s="40"/>
      <c r="AJJ204" s="40"/>
      <c r="AJK204" s="40"/>
      <c r="AJL204" s="40"/>
      <c r="AJM204" s="40"/>
      <c r="AJN204" s="40"/>
      <c r="AJO204" s="40"/>
      <c r="AJP204" s="40"/>
      <c r="AJQ204" s="40"/>
      <c r="AJR204" s="40"/>
      <c r="AJS204" s="40"/>
      <c r="AJT204" s="40"/>
      <c r="AJU204" s="40"/>
      <c r="AJV204" s="40"/>
      <c r="AJW204" s="40"/>
      <c r="AJX204" s="40"/>
      <c r="AJY204" s="40"/>
      <c r="AJZ204" s="40"/>
      <c r="AKA204" s="40"/>
      <c r="AKB204" s="40"/>
      <c r="AKC204" s="40"/>
      <c r="AKD204" s="40"/>
      <c r="AKE204" s="40"/>
      <c r="AKF204" s="40"/>
      <c r="AKG204" s="40"/>
      <c r="AKH204" s="40"/>
      <c r="AKI204" s="40"/>
      <c r="AKJ204" s="40"/>
      <c r="AKK204" s="40"/>
      <c r="AKL204" s="40"/>
      <c r="AKM204" s="40"/>
      <c r="AKN204" s="40"/>
      <c r="AKO204" s="40"/>
      <c r="AKP204" s="40"/>
      <c r="AKQ204" s="40"/>
      <c r="AKR204" s="40"/>
      <c r="AKS204" s="40"/>
      <c r="AKT204" s="40"/>
      <c r="AKU204" s="40"/>
      <c r="AKV204" s="40"/>
      <c r="AKW204" s="40"/>
      <c r="AKX204" s="40"/>
      <c r="AKY204" s="40"/>
      <c r="AKZ204" s="40"/>
      <c r="ALA204" s="40"/>
      <c r="ALB204" s="40"/>
      <c r="ALC204" s="40"/>
      <c r="ALD204" s="40"/>
      <c r="ALE204" s="40"/>
      <c r="ALF204" s="40"/>
      <c r="ALG204" s="40"/>
      <c r="ALH204" s="40"/>
      <c r="ALI204" s="40"/>
      <c r="ALJ204" s="40"/>
      <c r="ALK204" s="40"/>
      <c r="ALL204" s="40"/>
      <c r="ALM204" s="40"/>
      <c r="ALN204" s="40"/>
      <c r="ALO204" s="40"/>
      <c r="ALP204" s="40"/>
      <c r="ALQ204" s="40"/>
      <c r="ALR204" s="40"/>
      <c r="ALS204" s="40"/>
      <c r="ALT204" s="40"/>
      <c r="ALU204" s="40"/>
    </row>
    <row r="205" spans="1:1009" s="41" customFormat="1" ht="24" thickBot="1" x14ac:dyDescent="0.3">
      <c r="A205" s="221">
        <v>44185</v>
      </c>
      <c r="B205" s="224"/>
      <c r="C205" s="224"/>
      <c r="D205" s="224"/>
      <c r="E205" s="224"/>
      <c r="F205" s="224"/>
      <c r="G205" s="224"/>
      <c r="H205" s="225" t="str">
        <f>IF(OR(F205="",G205=""),"",IF(F205="1st",G205*D205,-G205))</f>
        <v/>
      </c>
      <c r="I205" s="19">
        <f t="shared" si="32"/>
        <v>-24.677500000000009</v>
      </c>
      <c r="J205" s="39"/>
      <c r="K205" s="50">
        <f t="shared" si="35"/>
        <v>-24.677500000000016</v>
      </c>
      <c r="L205" s="60">
        <f t="shared" si="30"/>
        <v>-28.302500000000013</v>
      </c>
      <c r="M205" s="60"/>
      <c r="N205" s="121" t="str">
        <f t="shared" si="33"/>
        <v/>
      </c>
      <c r="O205" s="9" t="str">
        <f t="shared" si="34"/>
        <v/>
      </c>
      <c r="P205" s="9" t="str">
        <f t="shared" si="36"/>
        <v/>
      </c>
      <c r="Q205" s="122" t="str">
        <f t="shared" si="37"/>
        <v/>
      </c>
      <c r="R205" s="8"/>
      <c r="S205" s="9"/>
      <c r="T205" s="9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  <c r="MN205" s="40"/>
      <c r="MO205" s="40"/>
      <c r="MP205" s="40"/>
      <c r="MQ205" s="40"/>
      <c r="MR205" s="40"/>
      <c r="MS205" s="40"/>
      <c r="MT205" s="40"/>
      <c r="MU205" s="40"/>
      <c r="MV205" s="40"/>
      <c r="MW205" s="40"/>
      <c r="MX205" s="40"/>
      <c r="MY205" s="40"/>
      <c r="MZ205" s="40"/>
      <c r="NA205" s="40"/>
      <c r="NB205" s="40"/>
      <c r="NC205" s="40"/>
      <c r="ND205" s="40"/>
      <c r="NE205" s="40"/>
      <c r="NF205" s="40"/>
      <c r="NG205" s="40"/>
      <c r="NH205" s="40"/>
      <c r="NI205" s="40"/>
      <c r="NJ205" s="40"/>
      <c r="NK205" s="40"/>
      <c r="NL205" s="40"/>
      <c r="NM205" s="40"/>
      <c r="NN205" s="40"/>
      <c r="NO205" s="40"/>
      <c r="NP205" s="40"/>
      <c r="NQ205" s="40"/>
      <c r="NR205" s="40"/>
      <c r="NS205" s="40"/>
      <c r="NT205" s="40"/>
      <c r="NU205" s="40"/>
      <c r="NV205" s="40"/>
      <c r="NW205" s="40"/>
      <c r="NX205" s="40"/>
      <c r="NY205" s="40"/>
      <c r="NZ205" s="40"/>
      <c r="OA205" s="40"/>
      <c r="OB205" s="40"/>
      <c r="OC205" s="40"/>
      <c r="OD205" s="40"/>
      <c r="OE205" s="40"/>
      <c r="OF205" s="40"/>
      <c r="OG205" s="40"/>
      <c r="OH205" s="40"/>
      <c r="OI205" s="40"/>
      <c r="OJ205" s="40"/>
      <c r="OK205" s="40"/>
      <c r="OL205" s="40"/>
      <c r="OM205" s="40"/>
      <c r="ON205" s="40"/>
      <c r="OO205" s="40"/>
      <c r="OP205" s="40"/>
      <c r="OQ205" s="40"/>
      <c r="OR205" s="40"/>
      <c r="OS205" s="40"/>
      <c r="OT205" s="40"/>
      <c r="OU205" s="40"/>
      <c r="OV205" s="40"/>
      <c r="OW205" s="40"/>
      <c r="OX205" s="40"/>
      <c r="OY205" s="40"/>
      <c r="OZ205" s="40"/>
      <c r="PA205" s="40"/>
      <c r="PB205" s="40"/>
      <c r="PC205" s="40"/>
      <c r="PD205" s="40"/>
      <c r="PE205" s="40"/>
      <c r="PF205" s="40"/>
      <c r="PG205" s="40"/>
      <c r="PH205" s="40"/>
      <c r="PI205" s="40"/>
      <c r="PJ205" s="40"/>
      <c r="PK205" s="40"/>
      <c r="PL205" s="40"/>
      <c r="PM205" s="40"/>
      <c r="PN205" s="40"/>
      <c r="PO205" s="40"/>
      <c r="PP205" s="40"/>
      <c r="PQ205" s="40"/>
      <c r="PR205" s="40"/>
      <c r="PS205" s="40"/>
      <c r="PT205" s="40"/>
      <c r="PU205" s="40"/>
      <c r="PV205" s="40"/>
      <c r="PW205" s="40"/>
      <c r="PX205" s="40"/>
      <c r="PY205" s="40"/>
      <c r="PZ205" s="40"/>
      <c r="QA205" s="40"/>
      <c r="QB205" s="40"/>
      <c r="QC205" s="40"/>
      <c r="QD205" s="40"/>
      <c r="QE205" s="40"/>
      <c r="QF205" s="40"/>
      <c r="QG205" s="40"/>
      <c r="QH205" s="40"/>
      <c r="QI205" s="40"/>
      <c r="QJ205" s="40"/>
      <c r="QK205" s="40"/>
      <c r="QL205" s="40"/>
      <c r="QM205" s="40"/>
      <c r="QN205" s="40"/>
      <c r="QO205" s="40"/>
      <c r="QP205" s="40"/>
      <c r="QQ205" s="40"/>
      <c r="QR205" s="40"/>
      <c r="QS205" s="40"/>
      <c r="QT205" s="40"/>
      <c r="QU205" s="40"/>
      <c r="QV205" s="40"/>
      <c r="QW205" s="40"/>
      <c r="QX205" s="40"/>
      <c r="QY205" s="40"/>
      <c r="QZ205" s="40"/>
      <c r="RA205" s="40"/>
      <c r="RB205" s="40"/>
      <c r="RC205" s="40"/>
      <c r="RD205" s="40"/>
      <c r="RE205" s="40"/>
      <c r="RF205" s="40"/>
      <c r="RG205" s="40"/>
      <c r="RH205" s="40"/>
      <c r="RI205" s="40"/>
      <c r="RJ205" s="40"/>
      <c r="RK205" s="40"/>
      <c r="RL205" s="40"/>
      <c r="RM205" s="40"/>
      <c r="RN205" s="40"/>
      <c r="RO205" s="40"/>
      <c r="RP205" s="40"/>
      <c r="RQ205" s="40"/>
      <c r="RR205" s="40"/>
      <c r="RS205" s="40"/>
      <c r="RT205" s="40"/>
      <c r="RU205" s="40"/>
      <c r="RV205" s="40"/>
      <c r="RW205" s="40"/>
      <c r="RX205" s="40"/>
      <c r="RY205" s="40"/>
      <c r="RZ205" s="40"/>
      <c r="SA205" s="40"/>
      <c r="SB205" s="40"/>
      <c r="SC205" s="40"/>
      <c r="SD205" s="40"/>
      <c r="SE205" s="40"/>
      <c r="SF205" s="40"/>
      <c r="SG205" s="40"/>
      <c r="SH205" s="40"/>
      <c r="SI205" s="40"/>
      <c r="SJ205" s="40"/>
      <c r="SK205" s="40"/>
      <c r="SL205" s="40"/>
      <c r="SM205" s="40"/>
      <c r="SN205" s="40"/>
      <c r="SO205" s="40"/>
      <c r="SP205" s="40"/>
      <c r="SQ205" s="40"/>
      <c r="SR205" s="40"/>
      <c r="SS205" s="40"/>
      <c r="ST205" s="40"/>
      <c r="SU205" s="40"/>
      <c r="SV205" s="40"/>
      <c r="SW205" s="40"/>
      <c r="SX205" s="40"/>
      <c r="SY205" s="40"/>
      <c r="SZ205" s="40"/>
      <c r="TA205" s="40"/>
      <c r="TB205" s="40"/>
      <c r="TC205" s="40"/>
      <c r="TD205" s="40"/>
      <c r="TE205" s="40"/>
      <c r="TF205" s="40"/>
      <c r="TG205" s="40"/>
      <c r="TH205" s="40"/>
      <c r="TI205" s="40"/>
      <c r="TJ205" s="40"/>
      <c r="TK205" s="40"/>
      <c r="TL205" s="40"/>
      <c r="TM205" s="40"/>
      <c r="TN205" s="40"/>
      <c r="TO205" s="40"/>
      <c r="TP205" s="40"/>
      <c r="TQ205" s="40"/>
      <c r="TR205" s="40"/>
      <c r="TS205" s="40"/>
      <c r="TT205" s="40"/>
      <c r="TU205" s="40"/>
      <c r="TV205" s="40"/>
      <c r="TW205" s="40"/>
      <c r="TX205" s="40"/>
      <c r="TY205" s="40"/>
      <c r="TZ205" s="40"/>
      <c r="UA205" s="40"/>
      <c r="UB205" s="40"/>
      <c r="UC205" s="40"/>
      <c r="UD205" s="40"/>
      <c r="UE205" s="40"/>
      <c r="UF205" s="40"/>
      <c r="UG205" s="40"/>
      <c r="UH205" s="40"/>
      <c r="UI205" s="40"/>
      <c r="UJ205" s="40"/>
      <c r="UK205" s="40"/>
      <c r="UL205" s="40"/>
      <c r="UM205" s="40"/>
      <c r="UN205" s="40"/>
      <c r="UO205" s="40"/>
      <c r="UP205" s="40"/>
      <c r="UQ205" s="40"/>
      <c r="UR205" s="40"/>
      <c r="US205" s="40"/>
      <c r="UT205" s="40"/>
      <c r="UU205" s="40"/>
      <c r="UV205" s="40"/>
      <c r="UW205" s="40"/>
      <c r="UX205" s="40"/>
      <c r="UY205" s="40"/>
      <c r="UZ205" s="40"/>
      <c r="VA205" s="40"/>
      <c r="VB205" s="40"/>
      <c r="VC205" s="40"/>
      <c r="VD205" s="40"/>
      <c r="VE205" s="40"/>
      <c r="VF205" s="40"/>
      <c r="VG205" s="40"/>
      <c r="VH205" s="40"/>
      <c r="VI205" s="40"/>
      <c r="VJ205" s="40"/>
      <c r="VK205" s="40"/>
      <c r="VL205" s="40"/>
      <c r="VM205" s="40"/>
      <c r="VN205" s="40"/>
      <c r="VO205" s="40"/>
      <c r="VP205" s="40"/>
      <c r="VQ205" s="40"/>
      <c r="VR205" s="40"/>
      <c r="VS205" s="40"/>
      <c r="VT205" s="40"/>
      <c r="VU205" s="40"/>
      <c r="VV205" s="40"/>
      <c r="VW205" s="40"/>
      <c r="VX205" s="40"/>
      <c r="VY205" s="40"/>
      <c r="VZ205" s="40"/>
      <c r="WA205" s="40"/>
      <c r="WB205" s="40"/>
      <c r="WC205" s="40"/>
      <c r="WD205" s="40"/>
      <c r="WE205" s="40"/>
      <c r="WF205" s="40"/>
      <c r="WG205" s="40"/>
      <c r="WH205" s="40"/>
      <c r="WI205" s="40"/>
      <c r="WJ205" s="40"/>
      <c r="WK205" s="40"/>
      <c r="WL205" s="40"/>
      <c r="WM205" s="40"/>
      <c r="WN205" s="40"/>
      <c r="WO205" s="40"/>
      <c r="WP205" s="40"/>
      <c r="WQ205" s="40"/>
      <c r="WR205" s="40"/>
      <c r="WS205" s="40"/>
      <c r="WT205" s="40"/>
      <c r="WU205" s="40"/>
      <c r="WV205" s="40"/>
      <c r="WW205" s="40"/>
      <c r="WX205" s="40"/>
      <c r="WY205" s="40"/>
      <c r="WZ205" s="40"/>
      <c r="XA205" s="40"/>
      <c r="XB205" s="40"/>
      <c r="XC205" s="40"/>
      <c r="XD205" s="40"/>
      <c r="XE205" s="40"/>
      <c r="XF205" s="40"/>
      <c r="XG205" s="40"/>
      <c r="XH205" s="40"/>
      <c r="XI205" s="40"/>
      <c r="XJ205" s="40"/>
      <c r="XK205" s="40"/>
      <c r="XL205" s="40"/>
      <c r="XM205" s="40"/>
      <c r="XN205" s="40"/>
      <c r="XO205" s="40"/>
      <c r="XP205" s="40"/>
      <c r="XQ205" s="40"/>
      <c r="XR205" s="40"/>
      <c r="XS205" s="40"/>
      <c r="XT205" s="40"/>
      <c r="XU205" s="40"/>
      <c r="XV205" s="40"/>
      <c r="XW205" s="40"/>
      <c r="XX205" s="40"/>
      <c r="XY205" s="40"/>
      <c r="XZ205" s="40"/>
      <c r="YA205" s="40"/>
      <c r="YB205" s="40"/>
      <c r="YC205" s="40"/>
      <c r="YD205" s="40"/>
      <c r="YE205" s="40"/>
      <c r="YF205" s="40"/>
      <c r="YG205" s="40"/>
      <c r="YH205" s="40"/>
      <c r="YI205" s="40"/>
      <c r="YJ205" s="40"/>
      <c r="YK205" s="40"/>
      <c r="YL205" s="40"/>
      <c r="YM205" s="40"/>
      <c r="YN205" s="40"/>
      <c r="YO205" s="40"/>
      <c r="YP205" s="40"/>
      <c r="YQ205" s="40"/>
      <c r="YR205" s="40"/>
      <c r="YS205" s="40"/>
      <c r="YT205" s="40"/>
      <c r="YU205" s="40"/>
      <c r="YV205" s="40"/>
      <c r="YW205" s="40"/>
      <c r="YX205" s="40"/>
      <c r="YY205" s="40"/>
      <c r="YZ205" s="40"/>
      <c r="ZA205" s="40"/>
      <c r="ZB205" s="40"/>
      <c r="ZC205" s="40"/>
      <c r="ZD205" s="40"/>
      <c r="ZE205" s="40"/>
      <c r="ZF205" s="40"/>
      <c r="ZG205" s="40"/>
      <c r="ZH205" s="40"/>
      <c r="ZI205" s="40"/>
      <c r="ZJ205" s="40"/>
      <c r="ZK205" s="40"/>
      <c r="ZL205" s="40"/>
      <c r="ZM205" s="40"/>
      <c r="ZN205" s="40"/>
      <c r="ZO205" s="40"/>
      <c r="ZP205" s="40"/>
      <c r="ZQ205" s="40"/>
      <c r="ZR205" s="40"/>
      <c r="ZS205" s="40"/>
      <c r="ZT205" s="40"/>
      <c r="ZU205" s="40"/>
      <c r="ZV205" s="40"/>
      <c r="ZW205" s="40"/>
      <c r="ZX205" s="40"/>
      <c r="ZY205" s="40"/>
      <c r="ZZ205" s="40"/>
      <c r="AAA205" s="40"/>
      <c r="AAB205" s="40"/>
      <c r="AAC205" s="40"/>
      <c r="AAD205" s="40"/>
      <c r="AAE205" s="40"/>
      <c r="AAF205" s="40"/>
      <c r="AAG205" s="40"/>
      <c r="AAH205" s="40"/>
      <c r="AAI205" s="40"/>
      <c r="AAJ205" s="40"/>
      <c r="AAK205" s="40"/>
      <c r="AAL205" s="40"/>
      <c r="AAM205" s="40"/>
      <c r="AAN205" s="40"/>
      <c r="AAO205" s="40"/>
      <c r="AAP205" s="40"/>
      <c r="AAQ205" s="40"/>
      <c r="AAR205" s="40"/>
      <c r="AAS205" s="40"/>
      <c r="AAT205" s="40"/>
      <c r="AAU205" s="40"/>
      <c r="AAV205" s="40"/>
      <c r="AAW205" s="40"/>
      <c r="AAX205" s="40"/>
      <c r="AAY205" s="40"/>
      <c r="AAZ205" s="40"/>
      <c r="ABA205" s="40"/>
      <c r="ABB205" s="40"/>
      <c r="ABC205" s="40"/>
      <c r="ABD205" s="40"/>
      <c r="ABE205" s="40"/>
      <c r="ABF205" s="40"/>
      <c r="ABG205" s="40"/>
      <c r="ABH205" s="40"/>
      <c r="ABI205" s="40"/>
      <c r="ABJ205" s="40"/>
      <c r="ABK205" s="40"/>
      <c r="ABL205" s="40"/>
      <c r="ABM205" s="40"/>
      <c r="ABN205" s="40"/>
      <c r="ABO205" s="40"/>
      <c r="ABP205" s="40"/>
      <c r="ABQ205" s="40"/>
      <c r="ABR205" s="40"/>
      <c r="ABS205" s="40"/>
      <c r="ABT205" s="40"/>
      <c r="ABU205" s="40"/>
      <c r="ABV205" s="40"/>
      <c r="ABW205" s="40"/>
      <c r="ABX205" s="40"/>
      <c r="ABY205" s="40"/>
      <c r="ABZ205" s="40"/>
      <c r="ACA205" s="40"/>
      <c r="ACB205" s="40"/>
      <c r="ACC205" s="40"/>
      <c r="ACD205" s="40"/>
      <c r="ACE205" s="40"/>
      <c r="ACF205" s="40"/>
      <c r="ACG205" s="40"/>
      <c r="ACH205" s="40"/>
      <c r="ACI205" s="40"/>
      <c r="ACJ205" s="40"/>
      <c r="ACK205" s="40"/>
      <c r="ACL205" s="40"/>
      <c r="ACM205" s="40"/>
      <c r="ACN205" s="40"/>
      <c r="ACO205" s="40"/>
      <c r="ACP205" s="40"/>
      <c r="ACQ205" s="40"/>
      <c r="ACR205" s="40"/>
      <c r="ACS205" s="40"/>
      <c r="ACT205" s="40"/>
      <c r="ACU205" s="40"/>
      <c r="ACV205" s="40"/>
      <c r="ACW205" s="40"/>
      <c r="ACX205" s="40"/>
      <c r="ACY205" s="40"/>
      <c r="ACZ205" s="40"/>
      <c r="ADA205" s="40"/>
      <c r="ADB205" s="40"/>
      <c r="ADC205" s="40"/>
      <c r="ADD205" s="40"/>
      <c r="ADE205" s="40"/>
      <c r="ADF205" s="40"/>
      <c r="ADG205" s="40"/>
      <c r="ADH205" s="40"/>
      <c r="ADI205" s="40"/>
      <c r="ADJ205" s="40"/>
      <c r="ADK205" s="40"/>
      <c r="ADL205" s="40"/>
      <c r="ADM205" s="40"/>
      <c r="ADN205" s="40"/>
      <c r="ADO205" s="40"/>
      <c r="ADP205" s="40"/>
      <c r="ADQ205" s="40"/>
      <c r="ADR205" s="40"/>
      <c r="ADS205" s="40"/>
      <c r="ADT205" s="40"/>
      <c r="ADU205" s="40"/>
      <c r="ADV205" s="40"/>
      <c r="ADW205" s="40"/>
      <c r="ADX205" s="40"/>
      <c r="ADY205" s="40"/>
      <c r="ADZ205" s="40"/>
      <c r="AEA205" s="40"/>
      <c r="AEB205" s="40"/>
      <c r="AEC205" s="40"/>
      <c r="AED205" s="40"/>
      <c r="AEE205" s="40"/>
      <c r="AEF205" s="40"/>
      <c r="AEG205" s="40"/>
      <c r="AEH205" s="40"/>
      <c r="AEI205" s="40"/>
      <c r="AEJ205" s="40"/>
      <c r="AEK205" s="40"/>
      <c r="AEL205" s="40"/>
      <c r="AEM205" s="40"/>
      <c r="AEN205" s="40"/>
      <c r="AEO205" s="40"/>
      <c r="AEP205" s="40"/>
      <c r="AEQ205" s="40"/>
      <c r="AER205" s="40"/>
      <c r="AES205" s="40"/>
      <c r="AET205" s="40"/>
      <c r="AEU205" s="40"/>
      <c r="AEV205" s="40"/>
      <c r="AEW205" s="40"/>
      <c r="AEX205" s="40"/>
      <c r="AEY205" s="40"/>
      <c r="AEZ205" s="40"/>
      <c r="AFA205" s="40"/>
      <c r="AFB205" s="40"/>
      <c r="AFC205" s="40"/>
      <c r="AFD205" s="40"/>
      <c r="AFE205" s="40"/>
      <c r="AFF205" s="40"/>
      <c r="AFG205" s="40"/>
      <c r="AFH205" s="40"/>
      <c r="AFI205" s="40"/>
      <c r="AFJ205" s="40"/>
      <c r="AFK205" s="40"/>
      <c r="AFL205" s="40"/>
      <c r="AFM205" s="40"/>
      <c r="AFN205" s="40"/>
      <c r="AFO205" s="40"/>
      <c r="AFP205" s="40"/>
      <c r="AFQ205" s="40"/>
      <c r="AFR205" s="40"/>
      <c r="AFS205" s="40"/>
      <c r="AFT205" s="40"/>
      <c r="AFU205" s="40"/>
      <c r="AFV205" s="40"/>
      <c r="AFW205" s="40"/>
      <c r="AFX205" s="40"/>
      <c r="AFY205" s="40"/>
      <c r="AFZ205" s="40"/>
      <c r="AGA205" s="40"/>
      <c r="AGB205" s="40"/>
      <c r="AGC205" s="40"/>
      <c r="AGD205" s="40"/>
      <c r="AGE205" s="40"/>
      <c r="AGF205" s="40"/>
      <c r="AGG205" s="40"/>
      <c r="AGH205" s="40"/>
      <c r="AGI205" s="40"/>
      <c r="AGJ205" s="40"/>
      <c r="AGK205" s="40"/>
      <c r="AGL205" s="40"/>
      <c r="AGM205" s="40"/>
      <c r="AGN205" s="40"/>
      <c r="AGO205" s="40"/>
      <c r="AGP205" s="40"/>
      <c r="AGQ205" s="40"/>
      <c r="AGR205" s="40"/>
      <c r="AGS205" s="40"/>
      <c r="AGT205" s="40"/>
      <c r="AGU205" s="40"/>
      <c r="AGV205" s="40"/>
      <c r="AGW205" s="40"/>
      <c r="AGX205" s="40"/>
      <c r="AGY205" s="40"/>
      <c r="AGZ205" s="40"/>
      <c r="AHA205" s="40"/>
      <c r="AHB205" s="40"/>
      <c r="AHC205" s="40"/>
      <c r="AHD205" s="40"/>
      <c r="AHE205" s="40"/>
      <c r="AHF205" s="40"/>
      <c r="AHG205" s="40"/>
      <c r="AHH205" s="40"/>
      <c r="AHI205" s="40"/>
      <c r="AHJ205" s="40"/>
      <c r="AHK205" s="40"/>
      <c r="AHL205" s="40"/>
      <c r="AHM205" s="40"/>
      <c r="AHN205" s="40"/>
      <c r="AHO205" s="40"/>
      <c r="AHP205" s="40"/>
      <c r="AHQ205" s="40"/>
      <c r="AHR205" s="40"/>
      <c r="AHS205" s="40"/>
      <c r="AHT205" s="40"/>
      <c r="AHU205" s="40"/>
      <c r="AHV205" s="40"/>
      <c r="AHW205" s="40"/>
      <c r="AHX205" s="40"/>
      <c r="AHY205" s="40"/>
      <c r="AHZ205" s="40"/>
      <c r="AIA205" s="40"/>
      <c r="AIB205" s="40"/>
      <c r="AIC205" s="40"/>
      <c r="AID205" s="40"/>
      <c r="AIE205" s="40"/>
      <c r="AIF205" s="40"/>
      <c r="AIG205" s="40"/>
      <c r="AIH205" s="40"/>
      <c r="AII205" s="40"/>
      <c r="AIJ205" s="40"/>
      <c r="AIK205" s="40"/>
      <c r="AIL205" s="40"/>
      <c r="AIM205" s="40"/>
      <c r="AIN205" s="40"/>
      <c r="AIO205" s="40"/>
      <c r="AIP205" s="40"/>
      <c r="AIQ205" s="40"/>
      <c r="AIR205" s="40"/>
      <c r="AIS205" s="40"/>
      <c r="AIT205" s="40"/>
      <c r="AIU205" s="40"/>
      <c r="AIV205" s="40"/>
      <c r="AIW205" s="40"/>
      <c r="AIX205" s="40"/>
      <c r="AIY205" s="40"/>
      <c r="AIZ205" s="40"/>
      <c r="AJA205" s="40"/>
      <c r="AJB205" s="40"/>
      <c r="AJC205" s="40"/>
      <c r="AJD205" s="40"/>
      <c r="AJE205" s="40"/>
      <c r="AJF205" s="40"/>
      <c r="AJG205" s="40"/>
      <c r="AJH205" s="40"/>
      <c r="AJI205" s="40"/>
      <c r="AJJ205" s="40"/>
      <c r="AJK205" s="40"/>
      <c r="AJL205" s="40"/>
      <c r="AJM205" s="40"/>
      <c r="AJN205" s="40"/>
      <c r="AJO205" s="40"/>
      <c r="AJP205" s="40"/>
      <c r="AJQ205" s="40"/>
      <c r="AJR205" s="40"/>
      <c r="AJS205" s="40"/>
      <c r="AJT205" s="40"/>
      <c r="AJU205" s="40"/>
      <c r="AJV205" s="40"/>
      <c r="AJW205" s="40"/>
      <c r="AJX205" s="40"/>
      <c r="AJY205" s="40"/>
      <c r="AJZ205" s="40"/>
      <c r="AKA205" s="40"/>
      <c r="AKB205" s="40"/>
      <c r="AKC205" s="40"/>
      <c r="AKD205" s="40"/>
      <c r="AKE205" s="40"/>
      <c r="AKF205" s="40"/>
      <c r="AKG205" s="40"/>
      <c r="AKH205" s="40"/>
      <c r="AKI205" s="40"/>
      <c r="AKJ205" s="40"/>
      <c r="AKK205" s="40"/>
      <c r="AKL205" s="40"/>
      <c r="AKM205" s="40"/>
      <c r="AKN205" s="40"/>
      <c r="AKO205" s="40"/>
      <c r="AKP205" s="40"/>
      <c r="AKQ205" s="40"/>
      <c r="AKR205" s="40"/>
      <c r="AKS205" s="40"/>
      <c r="AKT205" s="40"/>
      <c r="AKU205" s="40"/>
      <c r="AKV205" s="40"/>
      <c r="AKW205" s="40"/>
      <c r="AKX205" s="40"/>
      <c r="AKY205" s="40"/>
      <c r="AKZ205" s="40"/>
      <c r="ALA205" s="40"/>
      <c r="ALB205" s="40"/>
      <c r="ALC205" s="40"/>
      <c r="ALD205" s="40"/>
      <c r="ALE205" s="40"/>
      <c r="ALF205" s="40"/>
      <c r="ALG205" s="40"/>
      <c r="ALH205" s="40"/>
      <c r="ALI205" s="40"/>
      <c r="ALJ205" s="40"/>
      <c r="ALK205" s="40"/>
      <c r="ALL205" s="40"/>
      <c r="ALM205" s="40"/>
      <c r="ALN205" s="40"/>
      <c r="ALO205" s="40"/>
      <c r="ALP205" s="40"/>
      <c r="ALQ205" s="40"/>
      <c r="ALR205" s="40"/>
      <c r="ALS205" s="40"/>
      <c r="ALT205" s="40"/>
      <c r="ALU205" s="40"/>
    </row>
    <row r="206" spans="1:1009" s="41" customFormat="1" ht="19.5" thickBot="1" x14ac:dyDescent="0.35">
      <c r="A206" s="10" t="s">
        <v>90</v>
      </c>
      <c r="B206" s="11" t="s">
        <v>91</v>
      </c>
      <c r="C206" s="12">
        <v>8</v>
      </c>
      <c r="D206" s="13">
        <v>2.15</v>
      </c>
      <c r="E206" s="14">
        <v>1.3</v>
      </c>
      <c r="F206" s="46" t="s">
        <v>24</v>
      </c>
      <c r="G206" s="15">
        <v>1.5</v>
      </c>
      <c r="H206" s="16">
        <f>IF(OR(F206="",G206=""),"",IF(F206="1st",G206*D206-G206,-G206))</f>
        <v>1.7249999999999996</v>
      </c>
      <c r="I206" s="19">
        <f t="shared" si="32"/>
        <v>-22.952500000000008</v>
      </c>
      <c r="J206" s="42">
        <f>SUM(H206)</f>
        <v>1.7249999999999996</v>
      </c>
      <c r="K206" s="50">
        <f t="shared" si="35"/>
        <v>-22.952500000000015</v>
      </c>
      <c r="L206" s="60">
        <f t="shared" si="30"/>
        <v>-28.302500000000013</v>
      </c>
      <c r="M206" s="60"/>
      <c r="N206" s="121">
        <f t="shared" si="33"/>
        <v>2.15</v>
      </c>
      <c r="O206" s="9">
        <f t="shared" si="34"/>
        <v>-1</v>
      </c>
      <c r="P206" s="9">
        <f t="shared" si="36"/>
        <v>1.1499999999999999</v>
      </c>
      <c r="Q206" s="122">
        <f t="shared" si="37"/>
        <v>1.1499999999999999</v>
      </c>
      <c r="R206" s="8"/>
      <c r="S206" s="9"/>
      <c r="T206" s="9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0"/>
      <c r="MM206" s="40"/>
      <c r="MN206" s="40"/>
      <c r="MO206" s="40"/>
      <c r="MP206" s="40"/>
      <c r="MQ206" s="40"/>
      <c r="MR206" s="40"/>
      <c r="MS206" s="40"/>
      <c r="MT206" s="40"/>
      <c r="MU206" s="40"/>
      <c r="MV206" s="40"/>
      <c r="MW206" s="40"/>
      <c r="MX206" s="40"/>
      <c r="MY206" s="40"/>
      <c r="MZ206" s="40"/>
      <c r="NA206" s="40"/>
      <c r="NB206" s="40"/>
      <c r="NC206" s="40"/>
      <c r="ND206" s="40"/>
      <c r="NE206" s="40"/>
      <c r="NF206" s="40"/>
      <c r="NG206" s="40"/>
      <c r="NH206" s="40"/>
      <c r="NI206" s="40"/>
      <c r="NJ206" s="40"/>
      <c r="NK206" s="40"/>
      <c r="NL206" s="40"/>
      <c r="NM206" s="40"/>
      <c r="NN206" s="40"/>
      <c r="NO206" s="40"/>
      <c r="NP206" s="40"/>
      <c r="NQ206" s="40"/>
      <c r="NR206" s="40"/>
      <c r="NS206" s="40"/>
      <c r="NT206" s="40"/>
      <c r="NU206" s="40"/>
      <c r="NV206" s="40"/>
      <c r="NW206" s="40"/>
      <c r="NX206" s="40"/>
      <c r="NY206" s="40"/>
      <c r="NZ206" s="40"/>
      <c r="OA206" s="40"/>
      <c r="OB206" s="40"/>
      <c r="OC206" s="40"/>
      <c r="OD206" s="40"/>
      <c r="OE206" s="40"/>
      <c r="OF206" s="40"/>
      <c r="OG206" s="40"/>
      <c r="OH206" s="40"/>
      <c r="OI206" s="40"/>
      <c r="OJ206" s="40"/>
      <c r="OK206" s="40"/>
      <c r="OL206" s="40"/>
      <c r="OM206" s="40"/>
      <c r="ON206" s="40"/>
      <c r="OO206" s="40"/>
      <c r="OP206" s="40"/>
      <c r="OQ206" s="40"/>
      <c r="OR206" s="40"/>
      <c r="OS206" s="40"/>
      <c r="OT206" s="40"/>
      <c r="OU206" s="40"/>
      <c r="OV206" s="40"/>
      <c r="OW206" s="40"/>
      <c r="OX206" s="40"/>
      <c r="OY206" s="40"/>
      <c r="OZ206" s="40"/>
      <c r="PA206" s="40"/>
      <c r="PB206" s="40"/>
      <c r="PC206" s="40"/>
      <c r="PD206" s="40"/>
      <c r="PE206" s="40"/>
      <c r="PF206" s="40"/>
      <c r="PG206" s="40"/>
      <c r="PH206" s="40"/>
      <c r="PI206" s="40"/>
      <c r="PJ206" s="40"/>
      <c r="PK206" s="40"/>
      <c r="PL206" s="40"/>
      <c r="PM206" s="40"/>
      <c r="PN206" s="40"/>
      <c r="PO206" s="40"/>
      <c r="PP206" s="40"/>
      <c r="PQ206" s="40"/>
      <c r="PR206" s="40"/>
      <c r="PS206" s="40"/>
      <c r="PT206" s="40"/>
      <c r="PU206" s="40"/>
      <c r="PV206" s="40"/>
      <c r="PW206" s="40"/>
      <c r="PX206" s="40"/>
      <c r="PY206" s="40"/>
      <c r="PZ206" s="40"/>
      <c r="QA206" s="40"/>
      <c r="QB206" s="40"/>
      <c r="QC206" s="40"/>
      <c r="QD206" s="40"/>
      <c r="QE206" s="40"/>
      <c r="QF206" s="40"/>
      <c r="QG206" s="40"/>
      <c r="QH206" s="40"/>
      <c r="QI206" s="40"/>
      <c r="QJ206" s="40"/>
      <c r="QK206" s="40"/>
      <c r="QL206" s="40"/>
      <c r="QM206" s="40"/>
      <c r="QN206" s="40"/>
      <c r="QO206" s="40"/>
      <c r="QP206" s="40"/>
      <c r="QQ206" s="40"/>
      <c r="QR206" s="40"/>
      <c r="QS206" s="40"/>
      <c r="QT206" s="40"/>
      <c r="QU206" s="40"/>
      <c r="QV206" s="40"/>
      <c r="QW206" s="40"/>
      <c r="QX206" s="40"/>
      <c r="QY206" s="40"/>
      <c r="QZ206" s="40"/>
      <c r="RA206" s="40"/>
      <c r="RB206" s="40"/>
      <c r="RC206" s="40"/>
      <c r="RD206" s="40"/>
      <c r="RE206" s="40"/>
      <c r="RF206" s="40"/>
      <c r="RG206" s="40"/>
      <c r="RH206" s="40"/>
      <c r="RI206" s="40"/>
      <c r="RJ206" s="40"/>
      <c r="RK206" s="40"/>
      <c r="RL206" s="40"/>
      <c r="RM206" s="40"/>
      <c r="RN206" s="40"/>
      <c r="RO206" s="40"/>
      <c r="RP206" s="40"/>
      <c r="RQ206" s="40"/>
      <c r="RR206" s="40"/>
      <c r="RS206" s="40"/>
      <c r="RT206" s="40"/>
      <c r="RU206" s="40"/>
      <c r="RV206" s="40"/>
      <c r="RW206" s="40"/>
      <c r="RX206" s="40"/>
      <c r="RY206" s="40"/>
      <c r="RZ206" s="40"/>
      <c r="SA206" s="40"/>
      <c r="SB206" s="40"/>
      <c r="SC206" s="40"/>
      <c r="SD206" s="40"/>
      <c r="SE206" s="40"/>
      <c r="SF206" s="40"/>
      <c r="SG206" s="40"/>
      <c r="SH206" s="40"/>
      <c r="SI206" s="40"/>
      <c r="SJ206" s="40"/>
      <c r="SK206" s="40"/>
      <c r="SL206" s="40"/>
      <c r="SM206" s="40"/>
      <c r="SN206" s="40"/>
      <c r="SO206" s="40"/>
      <c r="SP206" s="40"/>
      <c r="SQ206" s="40"/>
      <c r="SR206" s="40"/>
      <c r="SS206" s="40"/>
      <c r="ST206" s="40"/>
      <c r="SU206" s="40"/>
      <c r="SV206" s="40"/>
      <c r="SW206" s="40"/>
      <c r="SX206" s="40"/>
      <c r="SY206" s="40"/>
      <c r="SZ206" s="40"/>
      <c r="TA206" s="40"/>
      <c r="TB206" s="40"/>
      <c r="TC206" s="40"/>
      <c r="TD206" s="40"/>
      <c r="TE206" s="40"/>
      <c r="TF206" s="40"/>
      <c r="TG206" s="40"/>
      <c r="TH206" s="40"/>
      <c r="TI206" s="40"/>
      <c r="TJ206" s="40"/>
      <c r="TK206" s="40"/>
      <c r="TL206" s="40"/>
      <c r="TM206" s="40"/>
      <c r="TN206" s="40"/>
      <c r="TO206" s="40"/>
      <c r="TP206" s="40"/>
      <c r="TQ206" s="40"/>
      <c r="TR206" s="40"/>
      <c r="TS206" s="40"/>
      <c r="TT206" s="40"/>
      <c r="TU206" s="40"/>
      <c r="TV206" s="40"/>
      <c r="TW206" s="40"/>
      <c r="TX206" s="40"/>
      <c r="TY206" s="40"/>
      <c r="TZ206" s="40"/>
      <c r="UA206" s="40"/>
      <c r="UB206" s="40"/>
      <c r="UC206" s="40"/>
      <c r="UD206" s="40"/>
      <c r="UE206" s="40"/>
      <c r="UF206" s="40"/>
      <c r="UG206" s="40"/>
      <c r="UH206" s="40"/>
      <c r="UI206" s="40"/>
      <c r="UJ206" s="40"/>
      <c r="UK206" s="40"/>
      <c r="UL206" s="40"/>
      <c r="UM206" s="40"/>
      <c r="UN206" s="40"/>
      <c r="UO206" s="40"/>
      <c r="UP206" s="40"/>
      <c r="UQ206" s="40"/>
      <c r="UR206" s="40"/>
      <c r="US206" s="40"/>
      <c r="UT206" s="40"/>
      <c r="UU206" s="40"/>
      <c r="UV206" s="40"/>
      <c r="UW206" s="40"/>
      <c r="UX206" s="40"/>
      <c r="UY206" s="40"/>
      <c r="UZ206" s="40"/>
      <c r="VA206" s="40"/>
      <c r="VB206" s="40"/>
      <c r="VC206" s="40"/>
      <c r="VD206" s="40"/>
      <c r="VE206" s="40"/>
      <c r="VF206" s="40"/>
      <c r="VG206" s="40"/>
      <c r="VH206" s="40"/>
      <c r="VI206" s="40"/>
      <c r="VJ206" s="40"/>
      <c r="VK206" s="40"/>
      <c r="VL206" s="40"/>
      <c r="VM206" s="40"/>
      <c r="VN206" s="40"/>
      <c r="VO206" s="40"/>
      <c r="VP206" s="40"/>
      <c r="VQ206" s="40"/>
      <c r="VR206" s="40"/>
      <c r="VS206" s="40"/>
      <c r="VT206" s="40"/>
      <c r="VU206" s="40"/>
      <c r="VV206" s="40"/>
      <c r="VW206" s="40"/>
      <c r="VX206" s="40"/>
      <c r="VY206" s="40"/>
      <c r="VZ206" s="40"/>
      <c r="WA206" s="40"/>
      <c r="WB206" s="40"/>
      <c r="WC206" s="40"/>
      <c r="WD206" s="40"/>
      <c r="WE206" s="40"/>
      <c r="WF206" s="40"/>
      <c r="WG206" s="40"/>
      <c r="WH206" s="40"/>
      <c r="WI206" s="40"/>
      <c r="WJ206" s="40"/>
      <c r="WK206" s="40"/>
      <c r="WL206" s="40"/>
      <c r="WM206" s="40"/>
      <c r="WN206" s="40"/>
      <c r="WO206" s="40"/>
      <c r="WP206" s="40"/>
      <c r="WQ206" s="40"/>
      <c r="WR206" s="40"/>
      <c r="WS206" s="40"/>
      <c r="WT206" s="40"/>
      <c r="WU206" s="40"/>
      <c r="WV206" s="40"/>
      <c r="WW206" s="40"/>
      <c r="WX206" s="40"/>
      <c r="WY206" s="40"/>
      <c r="WZ206" s="40"/>
      <c r="XA206" s="40"/>
      <c r="XB206" s="40"/>
      <c r="XC206" s="40"/>
      <c r="XD206" s="40"/>
      <c r="XE206" s="40"/>
      <c r="XF206" s="40"/>
      <c r="XG206" s="40"/>
      <c r="XH206" s="40"/>
      <c r="XI206" s="40"/>
      <c r="XJ206" s="40"/>
      <c r="XK206" s="40"/>
      <c r="XL206" s="40"/>
      <c r="XM206" s="40"/>
      <c r="XN206" s="40"/>
      <c r="XO206" s="40"/>
      <c r="XP206" s="40"/>
      <c r="XQ206" s="40"/>
      <c r="XR206" s="40"/>
      <c r="XS206" s="40"/>
      <c r="XT206" s="40"/>
      <c r="XU206" s="40"/>
      <c r="XV206" s="40"/>
      <c r="XW206" s="40"/>
      <c r="XX206" s="40"/>
      <c r="XY206" s="40"/>
      <c r="XZ206" s="40"/>
      <c r="YA206" s="40"/>
      <c r="YB206" s="40"/>
      <c r="YC206" s="40"/>
      <c r="YD206" s="40"/>
      <c r="YE206" s="40"/>
      <c r="YF206" s="40"/>
      <c r="YG206" s="40"/>
      <c r="YH206" s="40"/>
      <c r="YI206" s="40"/>
      <c r="YJ206" s="40"/>
      <c r="YK206" s="40"/>
      <c r="YL206" s="40"/>
      <c r="YM206" s="40"/>
      <c r="YN206" s="40"/>
      <c r="YO206" s="40"/>
      <c r="YP206" s="40"/>
      <c r="YQ206" s="40"/>
      <c r="YR206" s="40"/>
      <c r="YS206" s="40"/>
      <c r="YT206" s="40"/>
      <c r="YU206" s="40"/>
      <c r="YV206" s="40"/>
      <c r="YW206" s="40"/>
      <c r="YX206" s="40"/>
      <c r="YY206" s="40"/>
      <c r="YZ206" s="40"/>
      <c r="ZA206" s="40"/>
      <c r="ZB206" s="40"/>
      <c r="ZC206" s="40"/>
      <c r="ZD206" s="40"/>
      <c r="ZE206" s="40"/>
      <c r="ZF206" s="40"/>
      <c r="ZG206" s="40"/>
      <c r="ZH206" s="40"/>
      <c r="ZI206" s="40"/>
      <c r="ZJ206" s="40"/>
      <c r="ZK206" s="40"/>
      <c r="ZL206" s="40"/>
      <c r="ZM206" s="40"/>
      <c r="ZN206" s="40"/>
      <c r="ZO206" s="40"/>
      <c r="ZP206" s="40"/>
      <c r="ZQ206" s="40"/>
      <c r="ZR206" s="40"/>
      <c r="ZS206" s="40"/>
      <c r="ZT206" s="40"/>
      <c r="ZU206" s="40"/>
      <c r="ZV206" s="40"/>
      <c r="ZW206" s="40"/>
      <c r="ZX206" s="40"/>
      <c r="ZY206" s="40"/>
      <c r="ZZ206" s="40"/>
      <c r="AAA206" s="40"/>
      <c r="AAB206" s="40"/>
      <c r="AAC206" s="40"/>
      <c r="AAD206" s="40"/>
      <c r="AAE206" s="40"/>
      <c r="AAF206" s="40"/>
      <c r="AAG206" s="40"/>
      <c r="AAH206" s="40"/>
      <c r="AAI206" s="40"/>
      <c r="AAJ206" s="40"/>
      <c r="AAK206" s="40"/>
      <c r="AAL206" s="40"/>
      <c r="AAM206" s="40"/>
      <c r="AAN206" s="40"/>
      <c r="AAO206" s="40"/>
      <c r="AAP206" s="40"/>
      <c r="AAQ206" s="40"/>
      <c r="AAR206" s="40"/>
      <c r="AAS206" s="40"/>
      <c r="AAT206" s="40"/>
      <c r="AAU206" s="40"/>
      <c r="AAV206" s="40"/>
      <c r="AAW206" s="40"/>
      <c r="AAX206" s="40"/>
      <c r="AAY206" s="40"/>
      <c r="AAZ206" s="40"/>
      <c r="ABA206" s="40"/>
      <c r="ABB206" s="40"/>
      <c r="ABC206" s="40"/>
      <c r="ABD206" s="40"/>
      <c r="ABE206" s="40"/>
      <c r="ABF206" s="40"/>
      <c r="ABG206" s="40"/>
      <c r="ABH206" s="40"/>
      <c r="ABI206" s="40"/>
      <c r="ABJ206" s="40"/>
      <c r="ABK206" s="40"/>
      <c r="ABL206" s="40"/>
      <c r="ABM206" s="40"/>
      <c r="ABN206" s="40"/>
      <c r="ABO206" s="40"/>
      <c r="ABP206" s="40"/>
      <c r="ABQ206" s="40"/>
      <c r="ABR206" s="40"/>
      <c r="ABS206" s="40"/>
      <c r="ABT206" s="40"/>
      <c r="ABU206" s="40"/>
      <c r="ABV206" s="40"/>
      <c r="ABW206" s="40"/>
      <c r="ABX206" s="40"/>
      <c r="ABY206" s="40"/>
      <c r="ABZ206" s="40"/>
      <c r="ACA206" s="40"/>
      <c r="ACB206" s="40"/>
      <c r="ACC206" s="40"/>
      <c r="ACD206" s="40"/>
      <c r="ACE206" s="40"/>
      <c r="ACF206" s="40"/>
      <c r="ACG206" s="40"/>
      <c r="ACH206" s="40"/>
      <c r="ACI206" s="40"/>
      <c r="ACJ206" s="40"/>
      <c r="ACK206" s="40"/>
      <c r="ACL206" s="40"/>
      <c r="ACM206" s="40"/>
      <c r="ACN206" s="40"/>
      <c r="ACO206" s="40"/>
      <c r="ACP206" s="40"/>
      <c r="ACQ206" s="40"/>
      <c r="ACR206" s="40"/>
      <c r="ACS206" s="40"/>
      <c r="ACT206" s="40"/>
      <c r="ACU206" s="40"/>
      <c r="ACV206" s="40"/>
      <c r="ACW206" s="40"/>
      <c r="ACX206" s="40"/>
      <c r="ACY206" s="40"/>
      <c r="ACZ206" s="40"/>
      <c r="ADA206" s="40"/>
      <c r="ADB206" s="40"/>
      <c r="ADC206" s="40"/>
      <c r="ADD206" s="40"/>
      <c r="ADE206" s="40"/>
      <c r="ADF206" s="40"/>
      <c r="ADG206" s="40"/>
      <c r="ADH206" s="40"/>
      <c r="ADI206" s="40"/>
      <c r="ADJ206" s="40"/>
      <c r="ADK206" s="40"/>
      <c r="ADL206" s="40"/>
      <c r="ADM206" s="40"/>
      <c r="ADN206" s="40"/>
      <c r="ADO206" s="40"/>
      <c r="ADP206" s="40"/>
      <c r="ADQ206" s="40"/>
      <c r="ADR206" s="40"/>
      <c r="ADS206" s="40"/>
      <c r="ADT206" s="40"/>
      <c r="ADU206" s="40"/>
      <c r="ADV206" s="40"/>
      <c r="ADW206" s="40"/>
      <c r="ADX206" s="40"/>
      <c r="ADY206" s="40"/>
      <c r="ADZ206" s="40"/>
      <c r="AEA206" s="40"/>
      <c r="AEB206" s="40"/>
      <c r="AEC206" s="40"/>
      <c r="AED206" s="40"/>
      <c r="AEE206" s="40"/>
      <c r="AEF206" s="40"/>
      <c r="AEG206" s="40"/>
      <c r="AEH206" s="40"/>
      <c r="AEI206" s="40"/>
      <c r="AEJ206" s="40"/>
      <c r="AEK206" s="40"/>
      <c r="AEL206" s="40"/>
      <c r="AEM206" s="40"/>
      <c r="AEN206" s="40"/>
      <c r="AEO206" s="40"/>
      <c r="AEP206" s="40"/>
      <c r="AEQ206" s="40"/>
      <c r="AER206" s="40"/>
      <c r="AES206" s="40"/>
      <c r="AET206" s="40"/>
      <c r="AEU206" s="40"/>
      <c r="AEV206" s="40"/>
      <c r="AEW206" s="40"/>
      <c r="AEX206" s="40"/>
      <c r="AEY206" s="40"/>
      <c r="AEZ206" s="40"/>
      <c r="AFA206" s="40"/>
      <c r="AFB206" s="40"/>
      <c r="AFC206" s="40"/>
      <c r="AFD206" s="40"/>
      <c r="AFE206" s="40"/>
      <c r="AFF206" s="40"/>
      <c r="AFG206" s="40"/>
      <c r="AFH206" s="40"/>
      <c r="AFI206" s="40"/>
      <c r="AFJ206" s="40"/>
      <c r="AFK206" s="40"/>
      <c r="AFL206" s="40"/>
      <c r="AFM206" s="40"/>
      <c r="AFN206" s="40"/>
      <c r="AFO206" s="40"/>
      <c r="AFP206" s="40"/>
      <c r="AFQ206" s="40"/>
      <c r="AFR206" s="40"/>
      <c r="AFS206" s="40"/>
      <c r="AFT206" s="40"/>
      <c r="AFU206" s="40"/>
      <c r="AFV206" s="40"/>
      <c r="AFW206" s="40"/>
      <c r="AFX206" s="40"/>
      <c r="AFY206" s="40"/>
      <c r="AFZ206" s="40"/>
      <c r="AGA206" s="40"/>
      <c r="AGB206" s="40"/>
      <c r="AGC206" s="40"/>
      <c r="AGD206" s="40"/>
      <c r="AGE206" s="40"/>
      <c r="AGF206" s="40"/>
      <c r="AGG206" s="40"/>
      <c r="AGH206" s="40"/>
      <c r="AGI206" s="40"/>
      <c r="AGJ206" s="40"/>
      <c r="AGK206" s="40"/>
      <c r="AGL206" s="40"/>
      <c r="AGM206" s="40"/>
      <c r="AGN206" s="40"/>
      <c r="AGO206" s="40"/>
      <c r="AGP206" s="40"/>
      <c r="AGQ206" s="40"/>
      <c r="AGR206" s="40"/>
      <c r="AGS206" s="40"/>
      <c r="AGT206" s="40"/>
      <c r="AGU206" s="40"/>
      <c r="AGV206" s="40"/>
      <c r="AGW206" s="40"/>
      <c r="AGX206" s="40"/>
      <c r="AGY206" s="40"/>
      <c r="AGZ206" s="40"/>
      <c r="AHA206" s="40"/>
      <c r="AHB206" s="40"/>
      <c r="AHC206" s="40"/>
      <c r="AHD206" s="40"/>
      <c r="AHE206" s="40"/>
      <c r="AHF206" s="40"/>
      <c r="AHG206" s="40"/>
      <c r="AHH206" s="40"/>
      <c r="AHI206" s="40"/>
      <c r="AHJ206" s="40"/>
      <c r="AHK206" s="40"/>
      <c r="AHL206" s="40"/>
      <c r="AHM206" s="40"/>
      <c r="AHN206" s="40"/>
      <c r="AHO206" s="40"/>
      <c r="AHP206" s="40"/>
      <c r="AHQ206" s="40"/>
      <c r="AHR206" s="40"/>
      <c r="AHS206" s="40"/>
      <c r="AHT206" s="40"/>
      <c r="AHU206" s="40"/>
      <c r="AHV206" s="40"/>
      <c r="AHW206" s="40"/>
      <c r="AHX206" s="40"/>
      <c r="AHY206" s="40"/>
      <c r="AHZ206" s="40"/>
      <c r="AIA206" s="40"/>
      <c r="AIB206" s="40"/>
      <c r="AIC206" s="40"/>
      <c r="AID206" s="40"/>
      <c r="AIE206" s="40"/>
      <c r="AIF206" s="40"/>
      <c r="AIG206" s="40"/>
      <c r="AIH206" s="40"/>
      <c r="AII206" s="40"/>
      <c r="AIJ206" s="40"/>
      <c r="AIK206" s="40"/>
      <c r="AIL206" s="40"/>
      <c r="AIM206" s="40"/>
      <c r="AIN206" s="40"/>
      <c r="AIO206" s="40"/>
      <c r="AIP206" s="40"/>
      <c r="AIQ206" s="40"/>
      <c r="AIR206" s="40"/>
      <c r="AIS206" s="40"/>
      <c r="AIT206" s="40"/>
      <c r="AIU206" s="40"/>
      <c r="AIV206" s="40"/>
      <c r="AIW206" s="40"/>
      <c r="AIX206" s="40"/>
      <c r="AIY206" s="40"/>
      <c r="AIZ206" s="40"/>
      <c r="AJA206" s="40"/>
      <c r="AJB206" s="40"/>
      <c r="AJC206" s="40"/>
      <c r="AJD206" s="40"/>
      <c r="AJE206" s="40"/>
      <c r="AJF206" s="40"/>
      <c r="AJG206" s="40"/>
      <c r="AJH206" s="40"/>
      <c r="AJI206" s="40"/>
      <c r="AJJ206" s="40"/>
      <c r="AJK206" s="40"/>
      <c r="AJL206" s="40"/>
      <c r="AJM206" s="40"/>
      <c r="AJN206" s="40"/>
      <c r="AJO206" s="40"/>
      <c r="AJP206" s="40"/>
      <c r="AJQ206" s="40"/>
      <c r="AJR206" s="40"/>
      <c r="AJS206" s="40"/>
      <c r="AJT206" s="40"/>
      <c r="AJU206" s="40"/>
      <c r="AJV206" s="40"/>
      <c r="AJW206" s="40"/>
      <c r="AJX206" s="40"/>
      <c r="AJY206" s="40"/>
      <c r="AJZ206" s="40"/>
      <c r="AKA206" s="40"/>
      <c r="AKB206" s="40"/>
      <c r="AKC206" s="40"/>
      <c r="AKD206" s="40"/>
      <c r="AKE206" s="40"/>
      <c r="AKF206" s="40"/>
      <c r="AKG206" s="40"/>
      <c r="AKH206" s="40"/>
      <c r="AKI206" s="40"/>
      <c r="AKJ206" s="40"/>
      <c r="AKK206" s="40"/>
      <c r="AKL206" s="40"/>
      <c r="AKM206" s="40"/>
      <c r="AKN206" s="40"/>
      <c r="AKO206" s="40"/>
      <c r="AKP206" s="40"/>
      <c r="AKQ206" s="40"/>
      <c r="AKR206" s="40"/>
      <c r="AKS206" s="40"/>
      <c r="AKT206" s="40"/>
      <c r="AKU206" s="40"/>
      <c r="AKV206" s="40"/>
      <c r="AKW206" s="40"/>
      <c r="AKX206" s="40"/>
      <c r="AKY206" s="40"/>
      <c r="AKZ206" s="40"/>
      <c r="ALA206" s="40"/>
      <c r="ALB206" s="40"/>
      <c r="ALC206" s="40"/>
      <c r="ALD206" s="40"/>
      <c r="ALE206" s="40"/>
      <c r="ALF206" s="40"/>
      <c r="ALG206" s="40"/>
      <c r="ALH206" s="40"/>
      <c r="ALI206" s="40"/>
      <c r="ALJ206" s="40"/>
      <c r="ALK206" s="40"/>
      <c r="ALL206" s="40"/>
      <c r="ALM206" s="40"/>
      <c r="ALN206" s="40"/>
      <c r="ALO206" s="40"/>
      <c r="ALP206" s="40"/>
      <c r="ALQ206" s="40"/>
      <c r="ALR206" s="40"/>
      <c r="ALS206" s="40"/>
      <c r="ALT206" s="40"/>
      <c r="ALU206" s="40"/>
    </row>
    <row r="207" spans="1:1009" s="41" customFormat="1" ht="24" thickBot="1" x14ac:dyDescent="0.3">
      <c r="A207" s="221">
        <v>44186</v>
      </c>
      <c r="B207" s="224"/>
      <c r="C207" s="224"/>
      <c r="D207" s="224"/>
      <c r="E207" s="224"/>
      <c r="F207" s="224"/>
      <c r="G207" s="224"/>
      <c r="H207" s="225" t="str">
        <f>IF(OR(F207="",G207=""),"",IF(F207="1st",G207*D207,-G207))</f>
        <v/>
      </c>
      <c r="I207" s="19">
        <f t="shared" si="32"/>
        <v>-22.952500000000008</v>
      </c>
      <c r="J207" s="39"/>
      <c r="K207" s="50">
        <f t="shared" si="35"/>
        <v>-22.952500000000015</v>
      </c>
      <c r="L207" s="60">
        <f t="shared" si="30"/>
        <v>-28.302500000000013</v>
      </c>
      <c r="M207" s="60"/>
      <c r="N207" s="121" t="str">
        <f t="shared" si="33"/>
        <v/>
      </c>
      <c r="O207" s="9" t="str">
        <f t="shared" si="34"/>
        <v/>
      </c>
      <c r="P207" s="9" t="str">
        <f t="shared" si="36"/>
        <v/>
      </c>
      <c r="Q207" s="122" t="str">
        <f t="shared" si="37"/>
        <v/>
      </c>
      <c r="R207" s="8"/>
      <c r="S207" s="9"/>
      <c r="T207" s="9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  <c r="JY207" s="40"/>
      <c r="JZ207" s="40"/>
      <c r="KA207" s="40"/>
      <c r="KB207" s="40"/>
      <c r="KC207" s="40"/>
      <c r="KD207" s="40"/>
      <c r="KE207" s="40"/>
      <c r="KF207" s="40"/>
      <c r="KG207" s="40"/>
      <c r="KH207" s="40"/>
      <c r="KI207" s="40"/>
      <c r="KJ207" s="40"/>
      <c r="KK207" s="40"/>
      <c r="KL207" s="40"/>
      <c r="KM207" s="40"/>
      <c r="KN207" s="40"/>
      <c r="KO207" s="40"/>
      <c r="KP207" s="40"/>
      <c r="KQ207" s="40"/>
      <c r="KR207" s="40"/>
      <c r="KS207" s="40"/>
      <c r="KT207" s="40"/>
      <c r="KU207" s="40"/>
      <c r="KV207" s="40"/>
      <c r="KW207" s="40"/>
      <c r="KX207" s="40"/>
      <c r="KY207" s="40"/>
      <c r="KZ207" s="40"/>
      <c r="LA207" s="40"/>
      <c r="LB207" s="40"/>
      <c r="LC207" s="40"/>
      <c r="LD207" s="40"/>
      <c r="LE207" s="40"/>
      <c r="LF207" s="40"/>
      <c r="LG207" s="40"/>
      <c r="LH207" s="40"/>
      <c r="LI207" s="40"/>
      <c r="LJ207" s="40"/>
      <c r="LK207" s="40"/>
      <c r="LL207" s="40"/>
      <c r="LM207" s="40"/>
      <c r="LN207" s="40"/>
      <c r="LO207" s="40"/>
      <c r="LP207" s="40"/>
      <c r="LQ207" s="40"/>
      <c r="LR207" s="40"/>
      <c r="LS207" s="40"/>
      <c r="LT207" s="40"/>
      <c r="LU207" s="40"/>
      <c r="LV207" s="40"/>
      <c r="LW207" s="40"/>
      <c r="LX207" s="40"/>
      <c r="LY207" s="40"/>
      <c r="LZ207" s="40"/>
      <c r="MA207" s="40"/>
      <c r="MB207" s="40"/>
      <c r="MC207" s="40"/>
      <c r="MD207" s="40"/>
      <c r="ME207" s="40"/>
      <c r="MF207" s="40"/>
      <c r="MG207" s="40"/>
      <c r="MH207" s="40"/>
      <c r="MI207" s="40"/>
      <c r="MJ207" s="40"/>
      <c r="MK207" s="40"/>
      <c r="ML207" s="40"/>
      <c r="MM207" s="40"/>
      <c r="MN207" s="40"/>
      <c r="MO207" s="40"/>
      <c r="MP207" s="40"/>
      <c r="MQ207" s="40"/>
      <c r="MR207" s="40"/>
      <c r="MS207" s="40"/>
      <c r="MT207" s="40"/>
      <c r="MU207" s="40"/>
      <c r="MV207" s="40"/>
      <c r="MW207" s="40"/>
      <c r="MX207" s="40"/>
      <c r="MY207" s="40"/>
      <c r="MZ207" s="40"/>
      <c r="NA207" s="40"/>
      <c r="NB207" s="40"/>
      <c r="NC207" s="40"/>
      <c r="ND207" s="40"/>
      <c r="NE207" s="40"/>
      <c r="NF207" s="40"/>
      <c r="NG207" s="40"/>
      <c r="NH207" s="40"/>
      <c r="NI207" s="40"/>
      <c r="NJ207" s="40"/>
      <c r="NK207" s="40"/>
      <c r="NL207" s="40"/>
      <c r="NM207" s="40"/>
      <c r="NN207" s="40"/>
      <c r="NO207" s="40"/>
      <c r="NP207" s="40"/>
      <c r="NQ207" s="40"/>
      <c r="NR207" s="40"/>
      <c r="NS207" s="40"/>
      <c r="NT207" s="40"/>
      <c r="NU207" s="40"/>
      <c r="NV207" s="40"/>
      <c r="NW207" s="40"/>
      <c r="NX207" s="40"/>
      <c r="NY207" s="40"/>
      <c r="NZ207" s="40"/>
      <c r="OA207" s="40"/>
      <c r="OB207" s="40"/>
      <c r="OC207" s="40"/>
      <c r="OD207" s="40"/>
      <c r="OE207" s="40"/>
      <c r="OF207" s="40"/>
      <c r="OG207" s="40"/>
      <c r="OH207" s="40"/>
      <c r="OI207" s="40"/>
      <c r="OJ207" s="40"/>
      <c r="OK207" s="40"/>
      <c r="OL207" s="40"/>
      <c r="OM207" s="40"/>
      <c r="ON207" s="40"/>
      <c r="OO207" s="40"/>
      <c r="OP207" s="40"/>
      <c r="OQ207" s="40"/>
      <c r="OR207" s="40"/>
      <c r="OS207" s="40"/>
      <c r="OT207" s="40"/>
      <c r="OU207" s="40"/>
      <c r="OV207" s="40"/>
      <c r="OW207" s="40"/>
      <c r="OX207" s="40"/>
      <c r="OY207" s="40"/>
      <c r="OZ207" s="40"/>
      <c r="PA207" s="40"/>
      <c r="PB207" s="40"/>
      <c r="PC207" s="40"/>
      <c r="PD207" s="40"/>
      <c r="PE207" s="40"/>
      <c r="PF207" s="40"/>
      <c r="PG207" s="40"/>
      <c r="PH207" s="40"/>
      <c r="PI207" s="40"/>
      <c r="PJ207" s="40"/>
      <c r="PK207" s="40"/>
      <c r="PL207" s="40"/>
      <c r="PM207" s="40"/>
      <c r="PN207" s="40"/>
      <c r="PO207" s="40"/>
      <c r="PP207" s="40"/>
      <c r="PQ207" s="40"/>
      <c r="PR207" s="40"/>
      <c r="PS207" s="40"/>
      <c r="PT207" s="40"/>
      <c r="PU207" s="40"/>
      <c r="PV207" s="40"/>
      <c r="PW207" s="40"/>
      <c r="PX207" s="40"/>
      <c r="PY207" s="40"/>
      <c r="PZ207" s="40"/>
      <c r="QA207" s="40"/>
      <c r="QB207" s="40"/>
      <c r="QC207" s="40"/>
      <c r="QD207" s="40"/>
      <c r="QE207" s="40"/>
      <c r="QF207" s="40"/>
      <c r="QG207" s="40"/>
      <c r="QH207" s="40"/>
      <c r="QI207" s="40"/>
      <c r="QJ207" s="40"/>
      <c r="QK207" s="40"/>
      <c r="QL207" s="40"/>
      <c r="QM207" s="40"/>
      <c r="QN207" s="40"/>
      <c r="QO207" s="40"/>
      <c r="QP207" s="40"/>
      <c r="QQ207" s="40"/>
      <c r="QR207" s="40"/>
      <c r="QS207" s="40"/>
      <c r="QT207" s="40"/>
      <c r="QU207" s="40"/>
      <c r="QV207" s="40"/>
      <c r="QW207" s="40"/>
      <c r="QX207" s="40"/>
      <c r="QY207" s="40"/>
      <c r="QZ207" s="40"/>
      <c r="RA207" s="40"/>
      <c r="RB207" s="40"/>
      <c r="RC207" s="40"/>
      <c r="RD207" s="40"/>
      <c r="RE207" s="40"/>
      <c r="RF207" s="40"/>
      <c r="RG207" s="40"/>
      <c r="RH207" s="40"/>
      <c r="RI207" s="40"/>
      <c r="RJ207" s="40"/>
      <c r="RK207" s="40"/>
      <c r="RL207" s="40"/>
      <c r="RM207" s="40"/>
      <c r="RN207" s="40"/>
      <c r="RO207" s="40"/>
      <c r="RP207" s="40"/>
      <c r="RQ207" s="40"/>
      <c r="RR207" s="40"/>
      <c r="RS207" s="40"/>
      <c r="RT207" s="40"/>
      <c r="RU207" s="40"/>
      <c r="RV207" s="40"/>
      <c r="RW207" s="40"/>
      <c r="RX207" s="40"/>
      <c r="RY207" s="40"/>
      <c r="RZ207" s="40"/>
      <c r="SA207" s="40"/>
      <c r="SB207" s="40"/>
      <c r="SC207" s="40"/>
      <c r="SD207" s="40"/>
      <c r="SE207" s="40"/>
      <c r="SF207" s="40"/>
      <c r="SG207" s="40"/>
      <c r="SH207" s="40"/>
      <c r="SI207" s="40"/>
      <c r="SJ207" s="40"/>
      <c r="SK207" s="40"/>
      <c r="SL207" s="40"/>
      <c r="SM207" s="40"/>
      <c r="SN207" s="40"/>
      <c r="SO207" s="40"/>
      <c r="SP207" s="40"/>
      <c r="SQ207" s="40"/>
      <c r="SR207" s="40"/>
      <c r="SS207" s="40"/>
      <c r="ST207" s="40"/>
      <c r="SU207" s="40"/>
      <c r="SV207" s="40"/>
      <c r="SW207" s="40"/>
      <c r="SX207" s="40"/>
      <c r="SY207" s="40"/>
      <c r="SZ207" s="40"/>
      <c r="TA207" s="40"/>
      <c r="TB207" s="40"/>
      <c r="TC207" s="40"/>
      <c r="TD207" s="40"/>
      <c r="TE207" s="40"/>
      <c r="TF207" s="40"/>
      <c r="TG207" s="40"/>
      <c r="TH207" s="40"/>
      <c r="TI207" s="40"/>
      <c r="TJ207" s="40"/>
      <c r="TK207" s="40"/>
      <c r="TL207" s="40"/>
      <c r="TM207" s="40"/>
      <c r="TN207" s="40"/>
      <c r="TO207" s="40"/>
      <c r="TP207" s="40"/>
      <c r="TQ207" s="40"/>
      <c r="TR207" s="40"/>
      <c r="TS207" s="40"/>
      <c r="TT207" s="40"/>
      <c r="TU207" s="40"/>
      <c r="TV207" s="40"/>
      <c r="TW207" s="40"/>
      <c r="TX207" s="40"/>
      <c r="TY207" s="40"/>
      <c r="TZ207" s="40"/>
      <c r="UA207" s="40"/>
      <c r="UB207" s="40"/>
      <c r="UC207" s="40"/>
      <c r="UD207" s="40"/>
      <c r="UE207" s="40"/>
      <c r="UF207" s="40"/>
      <c r="UG207" s="40"/>
      <c r="UH207" s="40"/>
      <c r="UI207" s="40"/>
      <c r="UJ207" s="40"/>
      <c r="UK207" s="40"/>
      <c r="UL207" s="40"/>
      <c r="UM207" s="40"/>
      <c r="UN207" s="40"/>
      <c r="UO207" s="40"/>
      <c r="UP207" s="40"/>
      <c r="UQ207" s="40"/>
      <c r="UR207" s="40"/>
      <c r="US207" s="40"/>
      <c r="UT207" s="40"/>
      <c r="UU207" s="40"/>
      <c r="UV207" s="40"/>
      <c r="UW207" s="40"/>
      <c r="UX207" s="40"/>
      <c r="UY207" s="40"/>
      <c r="UZ207" s="40"/>
      <c r="VA207" s="40"/>
      <c r="VB207" s="40"/>
      <c r="VC207" s="40"/>
      <c r="VD207" s="40"/>
      <c r="VE207" s="40"/>
      <c r="VF207" s="40"/>
      <c r="VG207" s="40"/>
      <c r="VH207" s="40"/>
      <c r="VI207" s="40"/>
      <c r="VJ207" s="40"/>
      <c r="VK207" s="40"/>
      <c r="VL207" s="40"/>
      <c r="VM207" s="40"/>
      <c r="VN207" s="40"/>
      <c r="VO207" s="40"/>
      <c r="VP207" s="40"/>
      <c r="VQ207" s="40"/>
      <c r="VR207" s="40"/>
      <c r="VS207" s="40"/>
      <c r="VT207" s="40"/>
      <c r="VU207" s="40"/>
      <c r="VV207" s="40"/>
      <c r="VW207" s="40"/>
      <c r="VX207" s="40"/>
      <c r="VY207" s="40"/>
      <c r="VZ207" s="40"/>
      <c r="WA207" s="40"/>
      <c r="WB207" s="40"/>
      <c r="WC207" s="40"/>
      <c r="WD207" s="40"/>
      <c r="WE207" s="40"/>
      <c r="WF207" s="40"/>
      <c r="WG207" s="40"/>
      <c r="WH207" s="40"/>
      <c r="WI207" s="40"/>
      <c r="WJ207" s="40"/>
      <c r="WK207" s="40"/>
      <c r="WL207" s="40"/>
      <c r="WM207" s="40"/>
      <c r="WN207" s="40"/>
      <c r="WO207" s="40"/>
      <c r="WP207" s="40"/>
      <c r="WQ207" s="40"/>
      <c r="WR207" s="40"/>
      <c r="WS207" s="40"/>
      <c r="WT207" s="40"/>
      <c r="WU207" s="40"/>
      <c r="WV207" s="40"/>
      <c r="WW207" s="40"/>
      <c r="WX207" s="40"/>
      <c r="WY207" s="40"/>
      <c r="WZ207" s="40"/>
      <c r="XA207" s="40"/>
      <c r="XB207" s="40"/>
      <c r="XC207" s="40"/>
      <c r="XD207" s="40"/>
      <c r="XE207" s="40"/>
      <c r="XF207" s="40"/>
      <c r="XG207" s="40"/>
      <c r="XH207" s="40"/>
      <c r="XI207" s="40"/>
      <c r="XJ207" s="40"/>
      <c r="XK207" s="40"/>
      <c r="XL207" s="40"/>
      <c r="XM207" s="40"/>
      <c r="XN207" s="40"/>
      <c r="XO207" s="40"/>
      <c r="XP207" s="40"/>
      <c r="XQ207" s="40"/>
      <c r="XR207" s="40"/>
      <c r="XS207" s="40"/>
      <c r="XT207" s="40"/>
      <c r="XU207" s="40"/>
      <c r="XV207" s="40"/>
      <c r="XW207" s="40"/>
      <c r="XX207" s="40"/>
      <c r="XY207" s="40"/>
      <c r="XZ207" s="40"/>
      <c r="YA207" s="40"/>
      <c r="YB207" s="40"/>
      <c r="YC207" s="40"/>
      <c r="YD207" s="40"/>
      <c r="YE207" s="40"/>
      <c r="YF207" s="40"/>
      <c r="YG207" s="40"/>
      <c r="YH207" s="40"/>
      <c r="YI207" s="40"/>
      <c r="YJ207" s="40"/>
      <c r="YK207" s="40"/>
      <c r="YL207" s="40"/>
      <c r="YM207" s="40"/>
      <c r="YN207" s="40"/>
      <c r="YO207" s="40"/>
      <c r="YP207" s="40"/>
      <c r="YQ207" s="40"/>
      <c r="YR207" s="40"/>
      <c r="YS207" s="40"/>
      <c r="YT207" s="40"/>
      <c r="YU207" s="40"/>
      <c r="YV207" s="40"/>
      <c r="YW207" s="40"/>
      <c r="YX207" s="40"/>
      <c r="YY207" s="40"/>
      <c r="YZ207" s="40"/>
      <c r="ZA207" s="40"/>
      <c r="ZB207" s="40"/>
      <c r="ZC207" s="40"/>
      <c r="ZD207" s="40"/>
      <c r="ZE207" s="40"/>
      <c r="ZF207" s="40"/>
      <c r="ZG207" s="40"/>
      <c r="ZH207" s="40"/>
      <c r="ZI207" s="40"/>
      <c r="ZJ207" s="40"/>
      <c r="ZK207" s="40"/>
      <c r="ZL207" s="40"/>
      <c r="ZM207" s="40"/>
      <c r="ZN207" s="40"/>
      <c r="ZO207" s="40"/>
      <c r="ZP207" s="40"/>
      <c r="ZQ207" s="40"/>
      <c r="ZR207" s="40"/>
      <c r="ZS207" s="40"/>
      <c r="ZT207" s="40"/>
      <c r="ZU207" s="40"/>
      <c r="ZV207" s="40"/>
      <c r="ZW207" s="40"/>
      <c r="ZX207" s="40"/>
      <c r="ZY207" s="40"/>
      <c r="ZZ207" s="40"/>
      <c r="AAA207" s="40"/>
      <c r="AAB207" s="40"/>
      <c r="AAC207" s="40"/>
      <c r="AAD207" s="40"/>
      <c r="AAE207" s="40"/>
      <c r="AAF207" s="40"/>
      <c r="AAG207" s="40"/>
      <c r="AAH207" s="40"/>
      <c r="AAI207" s="40"/>
      <c r="AAJ207" s="40"/>
      <c r="AAK207" s="40"/>
      <c r="AAL207" s="40"/>
      <c r="AAM207" s="40"/>
      <c r="AAN207" s="40"/>
      <c r="AAO207" s="40"/>
      <c r="AAP207" s="40"/>
      <c r="AAQ207" s="40"/>
      <c r="AAR207" s="40"/>
      <c r="AAS207" s="40"/>
      <c r="AAT207" s="40"/>
      <c r="AAU207" s="40"/>
      <c r="AAV207" s="40"/>
      <c r="AAW207" s="40"/>
      <c r="AAX207" s="40"/>
      <c r="AAY207" s="40"/>
      <c r="AAZ207" s="40"/>
      <c r="ABA207" s="40"/>
      <c r="ABB207" s="40"/>
      <c r="ABC207" s="40"/>
      <c r="ABD207" s="40"/>
      <c r="ABE207" s="40"/>
      <c r="ABF207" s="40"/>
      <c r="ABG207" s="40"/>
      <c r="ABH207" s="40"/>
      <c r="ABI207" s="40"/>
      <c r="ABJ207" s="40"/>
      <c r="ABK207" s="40"/>
      <c r="ABL207" s="40"/>
      <c r="ABM207" s="40"/>
      <c r="ABN207" s="40"/>
      <c r="ABO207" s="40"/>
      <c r="ABP207" s="40"/>
      <c r="ABQ207" s="40"/>
      <c r="ABR207" s="40"/>
      <c r="ABS207" s="40"/>
      <c r="ABT207" s="40"/>
      <c r="ABU207" s="40"/>
      <c r="ABV207" s="40"/>
      <c r="ABW207" s="40"/>
      <c r="ABX207" s="40"/>
      <c r="ABY207" s="40"/>
      <c r="ABZ207" s="40"/>
      <c r="ACA207" s="40"/>
      <c r="ACB207" s="40"/>
      <c r="ACC207" s="40"/>
      <c r="ACD207" s="40"/>
      <c r="ACE207" s="40"/>
      <c r="ACF207" s="40"/>
      <c r="ACG207" s="40"/>
      <c r="ACH207" s="40"/>
      <c r="ACI207" s="40"/>
      <c r="ACJ207" s="40"/>
      <c r="ACK207" s="40"/>
      <c r="ACL207" s="40"/>
      <c r="ACM207" s="40"/>
      <c r="ACN207" s="40"/>
      <c r="ACO207" s="40"/>
      <c r="ACP207" s="40"/>
      <c r="ACQ207" s="40"/>
      <c r="ACR207" s="40"/>
      <c r="ACS207" s="40"/>
      <c r="ACT207" s="40"/>
      <c r="ACU207" s="40"/>
      <c r="ACV207" s="40"/>
      <c r="ACW207" s="40"/>
      <c r="ACX207" s="40"/>
      <c r="ACY207" s="40"/>
      <c r="ACZ207" s="40"/>
      <c r="ADA207" s="40"/>
      <c r="ADB207" s="40"/>
      <c r="ADC207" s="40"/>
      <c r="ADD207" s="40"/>
      <c r="ADE207" s="40"/>
      <c r="ADF207" s="40"/>
      <c r="ADG207" s="40"/>
      <c r="ADH207" s="40"/>
      <c r="ADI207" s="40"/>
      <c r="ADJ207" s="40"/>
      <c r="ADK207" s="40"/>
      <c r="ADL207" s="40"/>
      <c r="ADM207" s="40"/>
      <c r="ADN207" s="40"/>
      <c r="ADO207" s="40"/>
      <c r="ADP207" s="40"/>
      <c r="ADQ207" s="40"/>
      <c r="ADR207" s="40"/>
      <c r="ADS207" s="40"/>
      <c r="ADT207" s="40"/>
      <c r="ADU207" s="40"/>
      <c r="ADV207" s="40"/>
      <c r="ADW207" s="40"/>
      <c r="ADX207" s="40"/>
      <c r="ADY207" s="40"/>
      <c r="ADZ207" s="40"/>
      <c r="AEA207" s="40"/>
      <c r="AEB207" s="40"/>
      <c r="AEC207" s="40"/>
      <c r="AED207" s="40"/>
      <c r="AEE207" s="40"/>
      <c r="AEF207" s="40"/>
      <c r="AEG207" s="40"/>
      <c r="AEH207" s="40"/>
      <c r="AEI207" s="40"/>
      <c r="AEJ207" s="40"/>
      <c r="AEK207" s="40"/>
      <c r="AEL207" s="40"/>
      <c r="AEM207" s="40"/>
      <c r="AEN207" s="40"/>
      <c r="AEO207" s="40"/>
      <c r="AEP207" s="40"/>
      <c r="AEQ207" s="40"/>
      <c r="AER207" s="40"/>
      <c r="AES207" s="40"/>
      <c r="AET207" s="40"/>
      <c r="AEU207" s="40"/>
      <c r="AEV207" s="40"/>
      <c r="AEW207" s="40"/>
      <c r="AEX207" s="40"/>
      <c r="AEY207" s="40"/>
      <c r="AEZ207" s="40"/>
      <c r="AFA207" s="40"/>
      <c r="AFB207" s="40"/>
      <c r="AFC207" s="40"/>
      <c r="AFD207" s="40"/>
      <c r="AFE207" s="40"/>
      <c r="AFF207" s="40"/>
      <c r="AFG207" s="40"/>
      <c r="AFH207" s="40"/>
      <c r="AFI207" s="40"/>
      <c r="AFJ207" s="40"/>
      <c r="AFK207" s="40"/>
      <c r="AFL207" s="40"/>
      <c r="AFM207" s="40"/>
      <c r="AFN207" s="40"/>
      <c r="AFO207" s="40"/>
      <c r="AFP207" s="40"/>
      <c r="AFQ207" s="40"/>
      <c r="AFR207" s="40"/>
      <c r="AFS207" s="40"/>
      <c r="AFT207" s="40"/>
      <c r="AFU207" s="40"/>
      <c r="AFV207" s="40"/>
      <c r="AFW207" s="40"/>
      <c r="AFX207" s="40"/>
      <c r="AFY207" s="40"/>
      <c r="AFZ207" s="40"/>
      <c r="AGA207" s="40"/>
      <c r="AGB207" s="40"/>
      <c r="AGC207" s="40"/>
      <c r="AGD207" s="40"/>
      <c r="AGE207" s="40"/>
      <c r="AGF207" s="40"/>
      <c r="AGG207" s="40"/>
      <c r="AGH207" s="40"/>
      <c r="AGI207" s="40"/>
      <c r="AGJ207" s="40"/>
      <c r="AGK207" s="40"/>
      <c r="AGL207" s="40"/>
      <c r="AGM207" s="40"/>
      <c r="AGN207" s="40"/>
      <c r="AGO207" s="40"/>
      <c r="AGP207" s="40"/>
      <c r="AGQ207" s="40"/>
      <c r="AGR207" s="40"/>
      <c r="AGS207" s="40"/>
      <c r="AGT207" s="40"/>
      <c r="AGU207" s="40"/>
      <c r="AGV207" s="40"/>
      <c r="AGW207" s="40"/>
      <c r="AGX207" s="40"/>
      <c r="AGY207" s="40"/>
      <c r="AGZ207" s="40"/>
      <c r="AHA207" s="40"/>
      <c r="AHB207" s="40"/>
      <c r="AHC207" s="40"/>
      <c r="AHD207" s="40"/>
      <c r="AHE207" s="40"/>
      <c r="AHF207" s="40"/>
      <c r="AHG207" s="40"/>
      <c r="AHH207" s="40"/>
      <c r="AHI207" s="40"/>
      <c r="AHJ207" s="40"/>
      <c r="AHK207" s="40"/>
      <c r="AHL207" s="40"/>
      <c r="AHM207" s="40"/>
      <c r="AHN207" s="40"/>
      <c r="AHO207" s="40"/>
      <c r="AHP207" s="40"/>
      <c r="AHQ207" s="40"/>
      <c r="AHR207" s="40"/>
      <c r="AHS207" s="40"/>
      <c r="AHT207" s="40"/>
      <c r="AHU207" s="40"/>
      <c r="AHV207" s="40"/>
      <c r="AHW207" s="40"/>
      <c r="AHX207" s="40"/>
      <c r="AHY207" s="40"/>
      <c r="AHZ207" s="40"/>
      <c r="AIA207" s="40"/>
      <c r="AIB207" s="40"/>
      <c r="AIC207" s="40"/>
      <c r="AID207" s="40"/>
      <c r="AIE207" s="40"/>
      <c r="AIF207" s="40"/>
      <c r="AIG207" s="40"/>
      <c r="AIH207" s="40"/>
      <c r="AII207" s="40"/>
      <c r="AIJ207" s="40"/>
      <c r="AIK207" s="40"/>
      <c r="AIL207" s="40"/>
      <c r="AIM207" s="40"/>
      <c r="AIN207" s="40"/>
      <c r="AIO207" s="40"/>
      <c r="AIP207" s="40"/>
      <c r="AIQ207" s="40"/>
      <c r="AIR207" s="40"/>
      <c r="AIS207" s="40"/>
      <c r="AIT207" s="40"/>
      <c r="AIU207" s="40"/>
      <c r="AIV207" s="40"/>
      <c r="AIW207" s="40"/>
      <c r="AIX207" s="40"/>
      <c r="AIY207" s="40"/>
      <c r="AIZ207" s="40"/>
      <c r="AJA207" s="40"/>
      <c r="AJB207" s="40"/>
      <c r="AJC207" s="40"/>
      <c r="AJD207" s="40"/>
      <c r="AJE207" s="40"/>
      <c r="AJF207" s="40"/>
      <c r="AJG207" s="40"/>
      <c r="AJH207" s="40"/>
      <c r="AJI207" s="40"/>
      <c r="AJJ207" s="40"/>
      <c r="AJK207" s="40"/>
      <c r="AJL207" s="40"/>
      <c r="AJM207" s="40"/>
      <c r="AJN207" s="40"/>
      <c r="AJO207" s="40"/>
      <c r="AJP207" s="40"/>
      <c r="AJQ207" s="40"/>
      <c r="AJR207" s="40"/>
      <c r="AJS207" s="40"/>
      <c r="AJT207" s="40"/>
      <c r="AJU207" s="40"/>
      <c r="AJV207" s="40"/>
      <c r="AJW207" s="40"/>
      <c r="AJX207" s="40"/>
      <c r="AJY207" s="40"/>
      <c r="AJZ207" s="40"/>
      <c r="AKA207" s="40"/>
      <c r="AKB207" s="40"/>
      <c r="AKC207" s="40"/>
      <c r="AKD207" s="40"/>
      <c r="AKE207" s="40"/>
      <c r="AKF207" s="40"/>
      <c r="AKG207" s="40"/>
      <c r="AKH207" s="40"/>
      <c r="AKI207" s="40"/>
      <c r="AKJ207" s="40"/>
      <c r="AKK207" s="40"/>
      <c r="AKL207" s="40"/>
      <c r="AKM207" s="40"/>
      <c r="AKN207" s="40"/>
      <c r="AKO207" s="40"/>
      <c r="AKP207" s="40"/>
      <c r="AKQ207" s="40"/>
      <c r="AKR207" s="40"/>
      <c r="AKS207" s="40"/>
      <c r="AKT207" s="40"/>
      <c r="AKU207" s="40"/>
      <c r="AKV207" s="40"/>
      <c r="AKW207" s="40"/>
      <c r="AKX207" s="40"/>
      <c r="AKY207" s="40"/>
      <c r="AKZ207" s="40"/>
      <c r="ALA207" s="40"/>
      <c r="ALB207" s="40"/>
      <c r="ALC207" s="40"/>
      <c r="ALD207" s="40"/>
      <c r="ALE207" s="40"/>
      <c r="ALF207" s="40"/>
      <c r="ALG207" s="40"/>
      <c r="ALH207" s="40"/>
      <c r="ALI207" s="40"/>
      <c r="ALJ207" s="40"/>
      <c r="ALK207" s="40"/>
      <c r="ALL207" s="40"/>
      <c r="ALM207" s="40"/>
      <c r="ALN207" s="40"/>
      <c r="ALO207" s="40"/>
      <c r="ALP207" s="40"/>
      <c r="ALQ207" s="40"/>
      <c r="ALR207" s="40"/>
      <c r="ALS207" s="40"/>
      <c r="ALT207" s="40"/>
      <c r="ALU207" s="40"/>
    </row>
    <row r="208" spans="1:1009" s="41" customFormat="1" ht="19.5" thickBot="1" x14ac:dyDescent="0.35">
      <c r="A208" s="10" t="s">
        <v>218</v>
      </c>
      <c r="B208" s="11" t="s">
        <v>38</v>
      </c>
      <c r="C208" s="12">
        <v>5</v>
      </c>
      <c r="D208" s="13">
        <v>2.4500000000000002</v>
      </c>
      <c r="E208" s="14">
        <v>1.4</v>
      </c>
      <c r="F208" s="46" t="s">
        <v>21</v>
      </c>
      <c r="G208" s="15">
        <v>2</v>
      </c>
      <c r="H208" s="16">
        <f>IF(OR(F208="",G208=""),"",IF(F208="1st",G208*D208-G208,-G208))</f>
        <v>-2</v>
      </c>
      <c r="I208" s="19">
        <f t="shared" si="32"/>
        <v>-24.952500000000008</v>
      </c>
      <c r="J208" s="42">
        <f>SUM(H208)</f>
        <v>-2</v>
      </c>
      <c r="K208" s="50">
        <f t="shared" si="35"/>
        <v>-24.952500000000015</v>
      </c>
      <c r="L208" s="60">
        <f t="shared" si="30"/>
        <v>-28.302500000000013</v>
      </c>
      <c r="M208" s="60"/>
      <c r="N208" s="121">
        <f t="shared" si="33"/>
        <v>2.4500000000000002</v>
      </c>
      <c r="O208" s="9">
        <f t="shared" si="34"/>
        <v>-1</v>
      </c>
      <c r="P208" s="9">
        <f t="shared" si="36"/>
        <v>-1</v>
      </c>
      <c r="Q208" s="122">
        <f t="shared" si="37"/>
        <v>-1</v>
      </c>
      <c r="R208" s="8"/>
      <c r="S208" s="9"/>
      <c r="T208" s="9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0"/>
      <c r="MM208" s="40"/>
      <c r="MN208" s="40"/>
      <c r="MO208" s="40"/>
      <c r="MP208" s="40"/>
      <c r="MQ208" s="40"/>
      <c r="MR208" s="40"/>
      <c r="MS208" s="40"/>
      <c r="MT208" s="40"/>
      <c r="MU208" s="40"/>
      <c r="MV208" s="40"/>
      <c r="MW208" s="40"/>
      <c r="MX208" s="40"/>
      <c r="MY208" s="40"/>
      <c r="MZ208" s="40"/>
      <c r="NA208" s="40"/>
      <c r="NB208" s="40"/>
      <c r="NC208" s="40"/>
      <c r="ND208" s="40"/>
      <c r="NE208" s="40"/>
      <c r="NF208" s="40"/>
      <c r="NG208" s="40"/>
      <c r="NH208" s="40"/>
      <c r="NI208" s="40"/>
      <c r="NJ208" s="40"/>
      <c r="NK208" s="40"/>
      <c r="NL208" s="40"/>
      <c r="NM208" s="40"/>
      <c r="NN208" s="40"/>
      <c r="NO208" s="40"/>
      <c r="NP208" s="40"/>
      <c r="NQ208" s="40"/>
      <c r="NR208" s="40"/>
      <c r="NS208" s="40"/>
      <c r="NT208" s="40"/>
      <c r="NU208" s="40"/>
      <c r="NV208" s="40"/>
      <c r="NW208" s="40"/>
      <c r="NX208" s="40"/>
      <c r="NY208" s="40"/>
      <c r="NZ208" s="40"/>
      <c r="OA208" s="40"/>
      <c r="OB208" s="40"/>
      <c r="OC208" s="40"/>
      <c r="OD208" s="40"/>
      <c r="OE208" s="40"/>
      <c r="OF208" s="40"/>
      <c r="OG208" s="40"/>
      <c r="OH208" s="40"/>
      <c r="OI208" s="40"/>
      <c r="OJ208" s="40"/>
      <c r="OK208" s="40"/>
      <c r="OL208" s="40"/>
      <c r="OM208" s="40"/>
      <c r="ON208" s="40"/>
      <c r="OO208" s="40"/>
      <c r="OP208" s="40"/>
      <c r="OQ208" s="40"/>
      <c r="OR208" s="40"/>
      <c r="OS208" s="40"/>
      <c r="OT208" s="40"/>
      <c r="OU208" s="40"/>
      <c r="OV208" s="40"/>
      <c r="OW208" s="40"/>
      <c r="OX208" s="40"/>
      <c r="OY208" s="40"/>
      <c r="OZ208" s="40"/>
      <c r="PA208" s="40"/>
      <c r="PB208" s="40"/>
      <c r="PC208" s="40"/>
      <c r="PD208" s="40"/>
      <c r="PE208" s="40"/>
      <c r="PF208" s="40"/>
      <c r="PG208" s="40"/>
      <c r="PH208" s="40"/>
      <c r="PI208" s="40"/>
      <c r="PJ208" s="40"/>
      <c r="PK208" s="40"/>
      <c r="PL208" s="40"/>
      <c r="PM208" s="40"/>
      <c r="PN208" s="40"/>
      <c r="PO208" s="40"/>
      <c r="PP208" s="40"/>
      <c r="PQ208" s="40"/>
      <c r="PR208" s="40"/>
      <c r="PS208" s="40"/>
      <c r="PT208" s="40"/>
      <c r="PU208" s="40"/>
      <c r="PV208" s="40"/>
      <c r="PW208" s="40"/>
      <c r="PX208" s="40"/>
      <c r="PY208" s="40"/>
      <c r="PZ208" s="40"/>
      <c r="QA208" s="40"/>
      <c r="QB208" s="40"/>
      <c r="QC208" s="40"/>
      <c r="QD208" s="40"/>
      <c r="QE208" s="40"/>
      <c r="QF208" s="40"/>
      <c r="QG208" s="40"/>
      <c r="QH208" s="40"/>
      <c r="QI208" s="40"/>
      <c r="QJ208" s="40"/>
      <c r="QK208" s="40"/>
      <c r="QL208" s="40"/>
      <c r="QM208" s="40"/>
      <c r="QN208" s="40"/>
      <c r="QO208" s="40"/>
      <c r="QP208" s="40"/>
      <c r="QQ208" s="40"/>
      <c r="QR208" s="40"/>
      <c r="QS208" s="40"/>
      <c r="QT208" s="40"/>
      <c r="QU208" s="40"/>
      <c r="QV208" s="40"/>
      <c r="QW208" s="40"/>
      <c r="QX208" s="40"/>
      <c r="QY208" s="40"/>
      <c r="QZ208" s="40"/>
      <c r="RA208" s="40"/>
      <c r="RB208" s="40"/>
      <c r="RC208" s="40"/>
      <c r="RD208" s="40"/>
      <c r="RE208" s="40"/>
      <c r="RF208" s="40"/>
      <c r="RG208" s="40"/>
      <c r="RH208" s="40"/>
      <c r="RI208" s="40"/>
      <c r="RJ208" s="40"/>
      <c r="RK208" s="40"/>
      <c r="RL208" s="40"/>
      <c r="RM208" s="40"/>
      <c r="RN208" s="40"/>
      <c r="RO208" s="40"/>
      <c r="RP208" s="40"/>
      <c r="RQ208" s="40"/>
      <c r="RR208" s="40"/>
      <c r="RS208" s="40"/>
      <c r="RT208" s="40"/>
      <c r="RU208" s="40"/>
      <c r="RV208" s="40"/>
      <c r="RW208" s="40"/>
      <c r="RX208" s="40"/>
      <c r="RY208" s="40"/>
      <c r="RZ208" s="40"/>
      <c r="SA208" s="40"/>
      <c r="SB208" s="40"/>
      <c r="SC208" s="40"/>
      <c r="SD208" s="40"/>
      <c r="SE208" s="40"/>
      <c r="SF208" s="40"/>
      <c r="SG208" s="40"/>
      <c r="SH208" s="40"/>
      <c r="SI208" s="40"/>
      <c r="SJ208" s="40"/>
      <c r="SK208" s="40"/>
      <c r="SL208" s="40"/>
      <c r="SM208" s="40"/>
      <c r="SN208" s="40"/>
      <c r="SO208" s="40"/>
      <c r="SP208" s="40"/>
      <c r="SQ208" s="40"/>
      <c r="SR208" s="40"/>
      <c r="SS208" s="40"/>
      <c r="ST208" s="40"/>
      <c r="SU208" s="40"/>
      <c r="SV208" s="40"/>
      <c r="SW208" s="40"/>
      <c r="SX208" s="40"/>
      <c r="SY208" s="40"/>
      <c r="SZ208" s="40"/>
      <c r="TA208" s="40"/>
      <c r="TB208" s="40"/>
      <c r="TC208" s="40"/>
      <c r="TD208" s="40"/>
      <c r="TE208" s="40"/>
      <c r="TF208" s="40"/>
      <c r="TG208" s="40"/>
      <c r="TH208" s="40"/>
      <c r="TI208" s="40"/>
      <c r="TJ208" s="40"/>
      <c r="TK208" s="40"/>
      <c r="TL208" s="40"/>
      <c r="TM208" s="40"/>
      <c r="TN208" s="40"/>
      <c r="TO208" s="40"/>
      <c r="TP208" s="40"/>
      <c r="TQ208" s="40"/>
      <c r="TR208" s="40"/>
      <c r="TS208" s="40"/>
      <c r="TT208" s="40"/>
      <c r="TU208" s="40"/>
      <c r="TV208" s="40"/>
      <c r="TW208" s="40"/>
      <c r="TX208" s="40"/>
      <c r="TY208" s="40"/>
      <c r="TZ208" s="40"/>
      <c r="UA208" s="40"/>
      <c r="UB208" s="40"/>
      <c r="UC208" s="40"/>
      <c r="UD208" s="40"/>
      <c r="UE208" s="40"/>
      <c r="UF208" s="40"/>
      <c r="UG208" s="40"/>
      <c r="UH208" s="40"/>
      <c r="UI208" s="40"/>
      <c r="UJ208" s="40"/>
      <c r="UK208" s="40"/>
      <c r="UL208" s="40"/>
      <c r="UM208" s="40"/>
      <c r="UN208" s="40"/>
      <c r="UO208" s="40"/>
      <c r="UP208" s="40"/>
      <c r="UQ208" s="40"/>
      <c r="UR208" s="40"/>
      <c r="US208" s="40"/>
      <c r="UT208" s="40"/>
      <c r="UU208" s="40"/>
      <c r="UV208" s="40"/>
      <c r="UW208" s="40"/>
      <c r="UX208" s="40"/>
      <c r="UY208" s="40"/>
      <c r="UZ208" s="40"/>
      <c r="VA208" s="40"/>
      <c r="VB208" s="40"/>
      <c r="VC208" s="40"/>
      <c r="VD208" s="40"/>
      <c r="VE208" s="40"/>
      <c r="VF208" s="40"/>
      <c r="VG208" s="40"/>
      <c r="VH208" s="40"/>
      <c r="VI208" s="40"/>
      <c r="VJ208" s="40"/>
      <c r="VK208" s="40"/>
      <c r="VL208" s="40"/>
      <c r="VM208" s="40"/>
      <c r="VN208" s="40"/>
      <c r="VO208" s="40"/>
      <c r="VP208" s="40"/>
      <c r="VQ208" s="40"/>
      <c r="VR208" s="40"/>
      <c r="VS208" s="40"/>
      <c r="VT208" s="40"/>
      <c r="VU208" s="40"/>
      <c r="VV208" s="40"/>
      <c r="VW208" s="40"/>
      <c r="VX208" s="40"/>
      <c r="VY208" s="40"/>
      <c r="VZ208" s="40"/>
      <c r="WA208" s="40"/>
      <c r="WB208" s="40"/>
      <c r="WC208" s="40"/>
      <c r="WD208" s="40"/>
      <c r="WE208" s="40"/>
      <c r="WF208" s="40"/>
      <c r="WG208" s="40"/>
      <c r="WH208" s="40"/>
      <c r="WI208" s="40"/>
      <c r="WJ208" s="40"/>
      <c r="WK208" s="40"/>
      <c r="WL208" s="40"/>
      <c r="WM208" s="40"/>
      <c r="WN208" s="40"/>
      <c r="WO208" s="40"/>
      <c r="WP208" s="40"/>
      <c r="WQ208" s="40"/>
      <c r="WR208" s="40"/>
      <c r="WS208" s="40"/>
      <c r="WT208" s="40"/>
      <c r="WU208" s="40"/>
      <c r="WV208" s="40"/>
      <c r="WW208" s="40"/>
      <c r="WX208" s="40"/>
      <c r="WY208" s="40"/>
      <c r="WZ208" s="40"/>
      <c r="XA208" s="40"/>
      <c r="XB208" s="40"/>
      <c r="XC208" s="40"/>
      <c r="XD208" s="40"/>
      <c r="XE208" s="40"/>
      <c r="XF208" s="40"/>
      <c r="XG208" s="40"/>
      <c r="XH208" s="40"/>
      <c r="XI208" s="40"/>
      <c r="XJ208" s="40"/>
      <c r="XK208" s="40"/>
      <c r="XL208" s="40"/>
      <c r="XM208" s="40"/>
      <c r="XN208" s="40"/>
      <c r="XO208" s="40"/>
      <c r="XP208" s="40"/>
      <c r="XQ208" s="40"/>
      <c r="XR208" s="40"/>
      <c r="XS208" s="40"/>
      <c r="XT208" s="40"/>
      <c r="XU208" s="40"/>
      <c r="XV208" s="40"/>
      <c r="XW208" s="40"/>
      <c r="XX208" s="40"/>
      <c r="XY208" s="40"/>
      <c r="XZ208" s="40"/>
      <c r="YA208" s="40"/>
      <c r="YB208" s="40"/>
      <c r="YC208" s="40"/>
      <c r="YD208" s="40"/>
      <c r="YE208" s="40"/>
      <c r="YF208" s="40"/>
      <c r="YG208" s="40"/>
      <c r="YH208" s="40"/>
      <c r="YI208" s="40"/>
      <c r="YJ208" s="40"/>
      <c r="YK208" s="40"/>
      <c r="YL208" s="40"/>
      <c r="YM208" s="40"/>
      <c r="YN208" s="40"/>
      <c r="YO208" s="40"/>
      <c r="YP208" s="40"/>
      <c r="YQ208" s="40"/>
      <c r="YR208" s="40"/>
      <c r="YS208" s="40"/>
      <c r="YT208" s="40"/>
      <c r="YU208" s="40"/>
      <c r="YV208" s="40"/>
      <c r="YW208" s="40"/>
      <c r="YX208" s="40"/>
      <c r="YY208" s="40"/>
      <c r="YZ208" s="40"/>
      <c r="ZA208" s="40"/>
      <c r="ZB208" s="40"/>
      <c r="ZC208" s="40"/>
      <c r="ZD208" s="40"/>
      <c r="ZE208" s="40"/>
      <c r="ZF208" s="40"/>
      <c r="ZG208" s="40"/>
      <c r="ZH208" s="40"/>
      <c r="ZI208" s="40"/>
      <c r="ZJ208" s="40"/>
      <c r="ZK208" s="40"/>
      <c r="ZL208" s="40"/>
      <c r="ZM208" s="40"/>
      <c r="ZN208" s="40"/>
      <c r="ZO208" s="40"/>
      <c r="ZP208" s="40"/>
      <c r="ZQ208" s="40"/>
      <c r="ZR208" s="40"/>
      <c r="ZS208" s="40"/>
      <c r="ZT208" s="40"/>
      <c r="ZU208" s="40"/>
      <c r="ZV208" s="40"/>
      <c r="ZW208" s="40"/>
      <c r="ZX208" s="40"/>
      <c r="ZY208" s="40"/>
      <c r="ZZ208" s="40"/>
      <c r="AAA208" s="40"/>
      <c r="AAB208" s="40"/>
      <c r="AAC208" s="40"/>
      <c r="AAD208" s="40"/>
      <c r="AAE208" s="40"/>
      <c r="AAF208" s="40"/>
      <c r="AAG208" s="40"/>
      <c r="AAH208" s="40"/>
      <c r="AAI208" s="40"/>
      <c r="AAJ208" s="40"/>
      <c r="AAK208" s="40"/>
      <c r="AAL208" s="40"/>
      <c r="AAM208" s="40"/>
      <c r="AAN208" s="40"/>
      <c r="AAO208" s="40"/>
      <c r="AAP208" s="40"/>
      <c r="AAQ208" s="40"/>
      <c r="AAR208" s="40"/>
      <c r="AAS208" s="40"/>
      <c r="AAT208" s="40"/>
      <c r="AAU208" s="40"/>
      <c r="AAV208" s="40"/>
      <c r="AAW208" s="40"/>
      <c r="AAX208" s="40"/>
      <c r="AAY208" s="40"/>
      <c r="AAZ208" s="40"/>
      <c r="ABA208" s="40"/>
      <c r="ABB208" s="40"/>
      <c r="ABC208" s="40"/>
      <c r="ABD208" s="40"/>
      <c r="ABE208" s="40"/>
      <c r="ABF208" s="40"/>
      <c r="ABG208" s="40"/>
      <c r="ABH208" s="40"/>
      <c r="ABI208" s="40"/>
      <c r="ABJ208" s="40"/>
      <c r="ABK208" s="40"/>
      <c r="ABL208" s="40"/>
      <c r="ABM208" s="40"/>
      <c r="ABN208" s="40"/>
      <c r="ABO208" s="40"/>
      <c r="ABP208" s="40"/>
      <c r="ABQ208" s="40"/>
      <c r="ABR208" s="40"/>
      <c r="ABS208" s="40"/>
      <c r="ABT208" s="40"/>
      <c r="ABU208" s="40"/>
      <c r="ABV208" s="40"/>
      <c r="ABW208" s="40"/>
      <c r="ABX208" s="40"/>
      <c r="ABY208" s="40"/>
      <c r="ABZ208" s="40"/>
      <c r="ACA208" s="40"/>
      <c r="ACB208" s="40"/>
      <c r="ACC208" s="40"/>
      <c r="ACD208" s="40"/>
      <c r="ACE208" s="40"/>
      <c r="ACF208" s="40"/>
      <c r="ACG208" s="40"/>
      <c r="ACH208" s="40"/>
      <c r="ACI208" s="40"/>
      <c r="ACJ208" s="40"/>
      <c r="ACK208" s="40"/>
      <c r="ACL208" s="40"/>
      <c r="ACM208" s="40"/>
      <c r="ACN208" s="40"/>
      <c r="ACO208" s="40"/>
      <c r="ACP208" s="40"/>
      <c r="ACQ208" s="40"/>
      <c r="ACR208" s="40"/>
      <c r="ACS208" s="40"/>
      <c r="ACT208" s="40"/>
      <c r="ACU208" s="40"/>
      <c r="ACV208" s="40"/>
      <c r="ACW208" s="40"/>
      <c r="ACX208" s="40"/>
      <c r="ACY208" s="40"/>
      <c r="ACZ208" s="40"/>
      <c r="ADA208" s="40"/>
      <c r="ADB208" s="40"/>
      <c r="ADC208" s="40"/>
      <c r="ADD208" s="40"/>
      <c r="ADE208" s="40"/>
      <c r="ADF208" s="40"/>
      <c r="ADG208" s="40"/>
      <c r="ADH208" s="40"/>
      <c r="ADI208" s="40"/>
      <c r="ADJ208" s="40"/>
      <c r="ADK208" s="40"/>
      <c r="ADL208" s="40"/>
      <c r="ADM208" s="40"/>
      <c r="ADN208" s="40"/>
      <c r="ADO208" s="40"/>
      <c r="ADP208" s="40"/>
      <c r="ADQ208" s="40"/>
      <c r="ADR208" s="40"/>
      <c r="ADS208" s="40"/>
      <c r="ADT208" s="40"/>
      <c r="ADU208" s="40"/>
      <c r="ADV208" s="40"/>
      <c r="ADW208" s="40"/>
      <c r="ADX208" s="40"/>
      <c r="ADY208" s="40"/>
      <c r="ADZ208" s="40"/>
      <c r="AEA208" s="40"/>
      <c r="AEB208" s="40"/>
      <c r="AEC208" s="40"/>
      <c r="AED208" s="40"/>
      <c r="AEE208" s="40"/>
      <c r="AEF208" s="40"/>
      <c r="AEG208" s="40"/>
      <c r="AEH208" s="40"/>
      <c r="AEI208" s="40"/>
      <c r="AEJ208" s="40"/>
      <c r="AEK208" s="40"/>
      <c r="AEL208" s="40"/>
      <c r="AEM208" s="40"/>
      <c r="AEN208" s="40"/>
      <c r="AEO208" s="40"/>
      <c r="AEP208" s="40"/>
      <c r="AEQ208" s="40"/>
      <c r="AER208" s="40"/>
      <c r="AES208" s="40"/>
      <c r="AET208" s="40"/>
      <c r="AEU208" s="40"/>
      <c r="AEV208" s="40"/>
      <c r="AEW208" s="40"/>
      <c r="AEX208" s="40"/>
      <c r="AEY208" s="40"/>
      <c r="AEZ208" s="40"/>
      <c r="AFA208" s="40"/>
      <c r="AFB208" s="40"/>
      <c r="AFC208" s="40"/>
      <c r="AFD208" s="40"/>
      <c r="AFE208" s="40"/>
      <c r="AFF208" s="40"/>
      <c r="AFG208" s="40"/>
      <c r="AFH208" s="40"/>
      <c r="AFI208" s="40"/>
      <c r="AFJ208" s="40"/>
      <c r="AFK208" s="40"/>
      <c r="AFL208" s="40"/>
      <c r="AFM208" s="40"/>
      <c r="AFN208" s="40"/>
      <c r="AFO208" s="40"/>
      <c r="AFP208" s="40"/>
      <c r="AFQ208" s="40"/>
      <c r="AFR208" s="40"/>
      <c r="AFS208" s="40"/>
      <c r="AFT208" s="40"/>
      <c r="AFU208" s="40"/>
      <c r="AFV208" s="40"/>
      <c r="AFW208" s="40"/>
      <c r="AFX208" s="40"/>
      <c r="AFY208" s="40"/>
      <c r="AFZ208" s="40"/>
      <c r="AGA208" s="40"/>
      <c r="AGB208" s="40"/>
      <c r="AGC208" s="40"/>
      <c r="AGD208" s="40"/>
      <c r="AGE208" s="40"/>
      <c r="AGF208" s="40"/>
      <c r="AGG208" s="40"/>
      <c r="AGH208" s="40"/>
      <c r="AGI208" s="40"/>
      <c r="AGJ208" s="40"/>
      <c r="AGK208" s="40"/>
      <c r="AGL208" s="40"/>
      <c r="AGM208" s="40"/>
      <c r="AGN208" s="40"/>
      <c r="AGO208" s="40"/>
      <c r="AGP208" s="40"/>
      <c r="AGQ208" s="40"/>
      <c r="AGR208" s="40"/>
      <c r="AGS208" s="40"/>
      <c r="AGT208" s="40"/>
      <c r="AGU208" s="40"/>
      <c r="AGV208" s="40"/>
      <c r="AGW208" s="40"/>
      <c r="AGX208" s="40"/>
      <c r="AGY208" s="40"/>
      <c r="AGZ208" s="40"/>
      <c r="AHA208" s="40"/>
      <c r="AHB208" s="40"/>
      <c r="AHC208" s="40"/>
      <c r="AHD208" s="40"/>
      <c r="AHE208" s="40"/>
      <c r="AHF208" s="40"/>
      <c r="AHG208" s="40"/>
      <c r="AHH208" s="40"/>
      <c r="AHI208" s="40"/>
      <c r="AHJ208" s="40"/>
      <c r="AHK208" s="40"/>
      <c r="AHL208" s="40"/>
      <c r="AHM208" s="40"/>
      <c r="AHN208" s="40"/>
      <c r="AHO208" s="40"/>
      <c r="AHP208" s="40"/>
      <c r="AHQ208" s="40"/>
      <c r="AHR208" s="40"/>
      <c r="AHS208" s="40"/>
      <c r="AHT208" s="40"/>
      <c r="AHU208" s="40"/>
      <c r="AHV208" s="40"/>
      <c r="AHW208" s="40"/>
      <c r="AHX208" s="40"/>
      <c r="AHY208" s="40"/>
      <c r="AHZ208" s="40"/>
      <c r="AIA208" s="40"/>
      <c r="AIB208" s="40"/>
      <c r="AIC208" s="40"/>
      <c r="AID208" s="40"/>
      <c r="AIE208" s="40"/>
      <c r="AIF208" s="40"/>
      <c r="AIG208" s="40"/>
      <c r="AIH208" s="40"/>
      <c r="AII208" s="40"/>
      <c r="AIJ208" s="40"/>
      <c r="AIK208" s="40"/>
      <c r="AIL208" s="40"/>
      <c r="AIM208" s="40"/>
      <c r="AIN208" s="40"/>
      <c r="AIO208" s="40"/>
      <c r="AIP208" s="40"/>
      <c r="AIQ208" s="40"/>
      <c r="AIR208" s="40"/>
      <c r="AIS208" s="40"/>
      <c r="AIT208" s="40"/>
      <c r="AIU208" s="40"/>
      <c r="AIV208" s="40"/>
      <c r="AIW208" s="40"/>
      <c r="AIX208" s="40"/>
      <c r="AIY208" s="40"/>
      <c r="AIZ208" s="40"/>
      <c r="AJA208" s="40"/>
      <c r="AJB208" s="40"/>
      <c r="AJC208" s="40"/>
      <c r="AJD208" s="40"/>
      <c r="AJE208" s="40"/>
      <c r="AJF208" s="40"/>
      <c r="AJG208" s="40"/>
      <c r="AJH208" s="40"/>
      <c r="AJI208" s="40"/>
      <c r="AJJ208" s="40"/>
      <c r="AJK208" s="40"/>
      <c r="AJL208" s="40"/>
      <c r="AJM208" s="40"/>
      <c r="AJN208" s="40"/>
      <c r="AJO208" s="40"/>
      <c r="AJP208" s="40"/>
      <c r="AJQ208" s="40"/>
      <c r="AJR208" s="40"/>
      <c r="AJS208" s="40"/>
      <c r="AJT208" s="40"/>
      <c r="AJU208" s="40"/>
      <c r="AJV208" s="40"/>
      <c r="AJW208" s="40"/>
      <c r="AJX208" s="40"/>
      <c r="AJY208" s="40"/>
      <c r="AJZ208" s="40"/>
      <c r="AKA208" s="40"/>
      <c r="AKB208" s="40"/>
      <c r="AKC208" s="40"/>
      <c r="AKD208" s="40"/>
      <c r="AKE208" s="40"/>
      <c r="AKF208" s="40"/>
      <c r="AKG208" s="40"/>
      <c r="AKH208" s="40"/>
      <c r="AKI208" s="40"/>
      <c r="AKJ208" s="40"/>
      <c r="AKK208" s="40"/>
      <c r="AKL208" s="40"/>
      <c r="AKM208" s="40"/>
      <c r="AKN208" s="40"/>
      <c r="AKO208" s="40"/>
      <c r="AKP208" s="40"/>
      <c r="AKQ208" s="40"/>
      <c r="AKR208" s="40"/>
      <c r="AKS208" s="40"/>
      <c r="AKT208" s="40"/>
      <c r="AKU208" s="40"/>
      <c r="AKV208" s="40"/>
      <c r="AKW208" s="40"/>
      <c r="AKX208" s="40"/>
      <c r="AKY208" s="40"/>
      <c r="AKZ208" s="40"/>
      <c r="ALA208" s="40"/>
      <c r="ALB208" s="40"/>
      <c r="ALC208" s="40"/>
      <c r="ALD208" s="40"/>
      <c r="ALE208" s="40"/>
      <c r="ALF208" s="40"/>
      <c r="ALG208" s="40"/>
      <c r="ALH208" s="40"/>
      <c r="ALI208" s="40"/>
      <c r="ALJ208" s="40"/>
      <c r="ALK208" s="40"/>
      <c r="ALL208" s="40"/>
      <c r="ALM208" s="40"/>
      <c r="ALN208" s="40"/>
      <c r="ALO208" s="40"/>
      <c r="ALP208" s="40"/>
      <c r="ALQ208" s="40"/>
      <c r="ALR208" s="40"/>
      <c r="ALS208" s="40"/>
      <c r="ALT208" s="40"/>
      <c r="ALU208" s="40"/>
    </row>
    <row r="209" spans="1:1009" s="41" customFormat="1" ht="24" thickBot="1" x14ac:dyDescent="0.3">
      <c r="A209" s="221">
        <v>44187</v>
      </c>
      <c r="B209" s="224"/>
      <c r="C209" s="224"/>
      <c r="D209" s="224"/>
      <c r="E209" s="224"/>
      <c r="F209" s="224"/>
      <c r="G209" s="224"/>
      <c r="H209" s="225" t="str">
        <f>IF(OR(F209="",G209=""),"",IF(F209="1st",G209*D209,-G209))</f>
        <v/>
      </c>
      <c r="I209" s="19">
        <f t="shared" si="32"/>
        <v>-24.952500000000008</v>
      </c>
      <c r="J209" s="39"/>
      <c r="K209" s="50">
        <f t="shared" si="35"/>
        <v>-24.952500000000015</v>
      </c>
      <c r="L209" s="60">
        <f t="shared" si="30"/>
        <v>-28.302500000000013</v>
      </c>
      <c r="M209" s="60"/>
      <c r="N209" s="121" t="str">
        <f t="shared" si="33"/>
        <v/>
      </c>
      <c r="O209" s="9" t="str">
        <f t="shared" si="34"/>
        <v/>
      </c>
      <c r="P209" s="9" t="str">
        <f t="shared" si="36"/>
        <v/>
      </c>
      <c r="Q209" s="122" t="str">
        <f t="shared" si="37"/>
        <v/>
      </c>
      <c r="R209" s="8"/>
      <c r="S209" s="9"/>
      <c r="T209" s="9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0"/>
      <c r="MM209" s="40"/>
      <c r="MN209" s="40"/>
      <c r="MO209" s="40"/>
      <c r="MP209" s="40"/>
      <c r="MQ209" s="40"/>
      <c r="MR209" s="40"/>
      <c r="MS209" s="40"/>
      <c r="MT209" s="40"/>
      <c r="MU209" s="40"/>
      <c r="MV209" s="40"/>
      <c r="MW209" s="40"/>
      <c r="MX209" s="40"/>
      <c r="MY209" s="40"/>
      <c r="MZ209" s="40"/>
      <c r="NA209" s="40"/>
      <c r="NB209" s="40"/>
      <c r="NC209" s="40"/>
      <c r="ND209" s="40"/>
      <c r="NE209" s="40"/>
      <c r="NF209" s="40"/>
      <c r="NG209" s="40"/>
      <c r="NH209" s="40"/>
      <c r="NI209" s="40"/>
      <c r="NJ209" s="40"/>
      <c r="NK209" s="40"/>
      <c r="NL209" s="40"/>
      <c r="NM209" s="40"/>
      <c r="NN209" s="40"/>
      <c r="NO209" s="40"/>
      <c r="NP209" s="40"/>
      <c r="NQ209" s="40"/>
      <c r="NR209" s="40"/>
      <c r="NS209" s="40"/>
      <c r="NT209" s="40"/>
      <c r="NU209" s="40"/>
      <c r="NV209" s="40"/>
      <c r="NW209" s="40"/>
      <c r="NX209" s="40"/>
      <c r="NY209" s="40"/>
      <c r="NZ209" s="40"/>
      <c r="OA209" s="40"/>
      <c r="OB209" s="40"/>
      <c r="OC209" s="40"/>
      <c r="OD209" s="40"/>
      <c r="OE209" s="40"/>
      <c r="OF209" s="40"/>
      <c r="OG209" s="40"/>
      <c r="OH209" s="40"/>
      <c r="OI209" s="40"/>
      <c r="OJ209" s="40"/>
      <c r="OK209" s="40"/>
      <c r="OL209" s="40"/>
      <c r="OM209" s="40"/>
      <c r="ON209" s="40"/>
      <c r="OO209" s="40"/>
      <c r="OP209" s="40"/>
      <c r="OQ209" s="40"/>
      <c r="OR209" s="40"/>
      <c r="OS209" s="40"/>
      <c r="OT209" s="40"/>
      <c r="OU209" s="40"/>
      <c r="OV209" s="40"/>
      <c r="OW209" s="40"/>
      <c r="OX209" s="40"/>
      <c r="OY209" s="40"/>
      <c r="OZ209" s="40"/>
      <c r="PA209" s="40"/>
      <c r="PB209" s="40"/>
      <c r="PC209" s="40"/>
      <c r="PD209" s="40"/>
      <c r="PE209" s="40"/>
      <c r="PF209" s="40"/>
      <c r="PG209" s="40"/>
      <c r="PH209" s="40"/>
      <c r="PI209" s="40"/>
      <c r="PJ209" s="40"/>
      <c r="PK209" s="40"/>
      <c r="PL209" s="40"/>
      <c r="PM209" s="40"/>
      <c r="PN209" s="40"/>
      <c r="PO209" s="40"/>
      <c r="PP209" s="40"/>
      <c r="PQ209" s="40"/>
      <c r="PR209" s="40"/>
      <c r="PS209" s="40"/>
      <c r="PT209" s="40"/>
      <c r="PU209" s="40"/>
      <c r="PV209" s="40"/>
      <c r="PW209" s="40"/>
      <c r="PX209" s="40"/>
      <c r="PY209" s="40"/>
      <c r="PZ209" s="40"/>
      <c r="QA209" s="40"/>
      <c r="QB209" s="40"/>
      <c r="QC209" s="40"/>
      <c r="QD209" s="40"/>
      <c r="QE209" s="40"/>
      <c r="QF209" s="40"/>
      <c r="QG209" s="40"/>
      <c r="QH209" s="40"/>
      <c r="QI209" s="40"/>
      <c r="QJ209" s="40"/>
      <c r="QK209" s="40"/>
      <c r="QL209" s="40"/>
      <c r="QM209" s="40"/>
      <c r="QN209" s="40"/>
      <c r="QO209" s="40"/>
      <c r="QP209" s="40"/>
      <c r="QQ209" s="40"/>
      <c r="QR209" s="40"/>
      <c r="QS209" s="40"/>
      <c r="QT209" s="40"/>
      <c r="QU209" s="40"/>
      <c r="QV209" s="40"/>
      <c r="QW209" s="40"/>
      <c r="QX209" s="40"/>
      <c r="QY209" s="40"/>
      <c r="QZ209" s="40"/>
      <c r="RA209" s="40"/>
      <c r="RB209" s="40"/>
      <c r="RC209" s="40"/>
      <c r="RD209" s="40"/>
      <c r="RE209" s="40"/>
      <c r="RF209" s="40"/>
      <c r="RG209" s="40"/>
      <c r="RH209" s="40"/>
      <c r="RI209" s="40"/>
      <c r="RJ209" s="40"/>
      <c r="RK209" s="40"/>
      <c r="RL209" s="40"/>
      <c r="RM209" s="40"/>
      <c r="RN209" s="40"/>
      <c r="RO209" s="40"/>
      <c r="RP209" s="40"/>
      <c r="RQ209" s="40"/>
      <c r="RR209" s="40"/>
      <c r="RS209" s="40"/>
      <c r="RT209" s="40"/>
      <c r="RU209" s="40"/>
      <c r="RV209" s="40"/>
      <c r="RW209" s="40"/>
      <c r="RX209" s="40"/>
      <c r="RY209" s="40"/>
      <c r="RZ209" s="40"/>
      <c r="SA209" s="40"/>
      <c r="SB209" s="40"/>
      <c r="SC209" s="40"/>
      <c r="SD209" s="40"/>
      <c r="SE209" s="40"/>
      <c r="SF209" s="40"/>
      <c r="SG209" s="40"/>
      <c r="SH209" s="40"/>
      <c r="SI209" s="40"/>
      <c r="SJ209" s="40"/>
      <c r="SK209" s="40"/>
      <c r="SL209" s="40"/>
      <c r="SM209" s="40"/>
      <c r="SN209" s="40"/>
      <c r="SO209" s="40"/>
      <c r="SP209" s="40"/>
      <c r="SQ209" s="40"/>
      <c r="SR209" s="40"/>
      <c r="SS209" s="40"/>
      <c r="ST209" s="40"/>
      <c r="SU209" s="40"/>
      <c r="SV209" s="40"/>
      <c r="SW209" s="40"/>
      <c r="SX209" s="40"/>
      <c r="SY209" s="40"/>
      <c r="SZ209" s="40"/>
      <c r="TA209" s="40"/>
      <c r="TB209" s="40"/>
      <c r="TC209" s="40"/>
      <c r="TD209" s="40"/>
      <c r="TE209" s="40"/>
      <c r="TF209" s="40"/>
      <c r="TG209" s="40"/>
      <c r="TH209" s="40"/>
      <c r="TI209" s="40"/>
      <c r="TJ209" s="40"/>
      <c r="TK209" s="40"/>
      <c r="TL209" s="40"/>
      <c r="TM209" s="40"/>
      <c r="TN209" s="40"/>
      <c r="TO209" s="40"/>
      <c r="TP209" s="40"/>
      <c r="TQ209" s="40"/>
      <c r="TR209" s="40"/>
      <c r="TS209" s="40"/>
      <c r="TT209" s="40"/>
      <c r="TU209" s="40"/>
      <c r="TV209" s="40"/>
      <c r="TW209" s="40"/>
      <c r="TX209" s="40"/>
      <c r="TY209" s="40"/>
      <c r="TZ209" s="40"/>
      <c r="UA209" s="40"/>
      <c r="UB209" s="40"/>
      <c r="UC209" s="40"/>
      <c r="UD209" s="40"/>
      <c r="UE209" s="40"/>
      <c r="UF209" s="40"/>
      <c r="UG209" s="40"/>
      <c r="UH209" s="40"/>
      <c r="UI209" s="40"/>
      <c r="UJ209" s="40"/>
      <c r="UK209" s="40"/>
      <c r="UL209" s="40"/>
      <c r="UM209" s="40"/>
      <c r="UN209" s="40"/>
      <c r="UO209" s="40"/>
      <c r="UP209" s="40"/>
      <c r="UQ209" s="40"/>
      <c r="UR209" s="40"/>
      <c r="US209" s="40"/>
      <c r="UT209" s="40"/>
      <c r="UU209" s="40"/>
      <c r="UV209" s="40"/>
      <c r="UW209" s="40"/>
      <c r="UX209" s="40"/>
      <c r="UY209" s="40"/>
      <c r="UZ209" s="40"/>
      <c r="VA209" s="40"/>
      <c r="VB209" s="40"/>
      <c r="VC209" s="40"/>
      <c r="VD209" s="40"/>
      <c r="VE209" s="40"/>
      <c r="VF209" s="40"/>
      <c r="VG209" s="40"/>
      <c r="VH209" s="40"/>
      <c r="VI209" s="40"/>
      <c r="VJ209" s="40"/>
      <c r="VK209" s="40"/>
      <c r="VL209" s="40"/>
      <c r="VM209" s="40"/>
      <c r="VN209" s="40"/>
      <c r="VO209" s="40"/>
      <c r="VP209" s="40"/>
      <c r="VQ209" s="40"/>
      <c r="VR209" s="40"/>
      <c r="VS209" s="40"/>
      <c r="VT209" s="40"/>
      <c r="VU209" s="40"/>
      <c r="VV209" s="40"/>
      <c r="VW209" s="40"/>
      <c r="VX209" s="40"/>
      <c r="VY209" s="40"/>
      <c r="VZ209" s="40"/>
      <c r="WA209" s="40"/>
      <c r="WB209" s="40"/>
      <c r="WC209" s="40"/>
      <c r="WD209" s="40"/>
      <c r="WE209" s="40"/>
      <c r="WF209" s="40"/>
      <c r="WG209" s="40"/>
      <c r="WH209" s="40"/>
      <c r="WI209" s="40"/>
      <c r="WJ209" s="40"/>
      <c r="WK209" s="40"/>
      <c r="WL209" s="40"/>
      <c r="WM209" s="40"/>
      <c r="WN209" s="40"/>
      <c r="WO209" s="40"/>
      <c r="WP209" s="40"/>
      <c r="WQ209" s="40"/>
      <c r="WR209" s="40"/>
      <c r="WS209" s="40"/>
      <c r="WT209" s="40"/>
      <c r="WU209" s="40"/>
      <c r="WV209" s="40"/>
      <c r="WW209" s="40"/>
      <c r="WX209" s="40"/>
      <c r="WY209" s="40"/>
      <c r="WZ209" s="40"/>
      <c r="XA209" s="40"/>
      <c r="XB209" s="40"/>
      <c r="XC209" s="40"/>
      <c r="XD209" s="40"/>
      <c r="XE209" s="40"/>
      <c r="XF209" s="40"/>
      <c r="XG209" s="40"/>
      <c r="XH209" s="40"/>
      <c r="XI209" s="40"/>
      <c r="XJ209" s="40"/>
      <c r="XK209" s="40"/>
      <c r="XL209" s="40"/>
      <c r="XM209" s="40"/>
      <c r="XN209" s="40"/>
      <c r="XO209" s="40"/>
      <c r="XP209" s="40"/>
      <c r="XQ209" s="40"/>
      <c r="XR209" s="40"/>
      <c r="XS209" s="40"/>
      <c r="XT209" s="40"/>
      <c r="XU209" s="40"/>
      <c r="XV209" s="40"/>
      <c r="XW209" s="40"/>
      <c r="XX209" s="40"/>
      <c r="XY209" s="40"/>
      <c r="XZ209" s="40"/>
      <c r="YA209" s="40"/>
      <c r="YB209" s="40"/>
      <c r="YC209" s="40"/>
      <c r="YD209" s="40"/>
      <c r="YE209" s="40"/>
      <c r="YF209" s="40"/>
      <c r="YG209" s="40"/>
      <c r="YH209" s="40"/>
      <c r="YI209" s="40"/>
      <c r="YJ209" s="40"/>
      <c r="YK209" s="40"/>
      <c r="YL209" s="40"/>
      <c r="YM209" s="40"/>
      <c r="YN209" s="40"/>
      <c r="YO209" s="40"/>
      <c r="YP209" s="40"/>
      <c r="YQ209" s="40"/>
      <c r="YR209" s="40"/>
      <c r="YS209" s="40"/>
      <c r="YT209" s="40"/>
      <c r="YU209" s="40"/>
      <c r="YV209" s="40"/>
      <c r="YW209" s="40"/>
      <c r="YX209" s="40"/>
      <c r="YY209" s="40"/>
      <c r="YZ209" s="40"/>
      <c r="ZA209" s="40"/>
      <c r="ZB209" s="40"/>
      <c r="ZC209" s="40"/>
      <c r="ZD209" s="40"/>
      <c r="ZE209" s="40"/>
      <c r="ZF209" s="40"/>
      <c r="ZG209" s="40"/>
      <c r="ZH209" s="40"/>
      <c r="ZI209" s="40"/>
      <c r="ZJ209" s="40"/>
      <c r="ZK209" s="40"/>
      <c r="ZL209" s="40"/>
      <c r="ZM209" s="40"/>
      <c r="ZN209" s="40"/>
      <c r="ZO209" s="40"/>
      <c r="ZP209" s="40"/>
      <c r="ZQ209" s="40"/>
      <c r="ZR209" s="40"/>
      <c r="ZS209" s="40"/>
      <c r="ZT209" s="40"/>
      <c r="ZU209" s="40"/>
      <c r="ZV209" s="40"/>
      <c r="ZW209" s="40"/>
      <c r="ZX209" s="40"/>
      <c r="ZY209" s="40"/>
      <c r="ZZ209" s="40"/>
      <c r="AAA209" s="40"/>
      <c r="AAB209" s="40"/>
      <c r="AAC209" s="40"/>
      <c r="AAD209" s="40"/>
      <c r="AAE209" s="40"/>
      <c r="AAF209" s="40"/>
      <c r="AAG209" s="40"/>
      <c r="AAH209" s="40"/>
      <c r="AAI209" s="40"/>
      <c r="AAJ209" s="40"/>
      <c r="AAK209" s="40"/>
      <c r="AAL209" s="40"/>
      <c r="AAM209" s="40"/>
      <c r="AAN209" s="40"/>
      <c r="AAO209" s="40"/>
      <c r="AAP209" s="40"/>
      <c r="AAQ209" s="40"/>
      <c r="AAR209" s="40"/>
      <c r="AAS209" s="40"/>
      <c r="AAT209" s="40"/>
      <c r="AAU209" s="40"/>
      <c r="AAV209" s="40"/>
      <c r="AAW209" s="40"/>
      <c r="AAX209" s="40"/>
      <c r="AAY209" s="40"/>
      <c r="AAZ209" s="40"/>
      <c r="ABA209" s="40"/>
      <c r="ABB209" s="40"/>
      <c r="ABC209" s="40"/>
      <c r="ABD209" s="40"/>
      <c r="ABE209" s="40"/>
      <c r="ABF209" s="40"/>
      <c r="ABG209" s="40"/>
      <c r="ABH209" s="40"/>
      <c r="ABI209" s="40"/>
      <c r="ABJ209" s="40"/>
      <c r="ABK209" s="40"/>
      <c r="ABL209" s="40"/>
      <c r="ABM209" s="40"/>
      <c r="ABN209" s="40"/>
      <c r="ABO209" s="40"/>
      <c r="ABP209" s="40"/>
      <c r="ABQ209" s="40"/>
      <c r="ABR209" s="40"/>
      <c r="ABS209" s="40"/>
      <c r="ABT209" s="40"/>
      <c r="ABU209" s="40"/>
      <c r="ABV209" s="40"/>
      <c r="ABW209" s="40"/>
      <c r="ABX209" s="40"/>
      <c r="ABY209" s="40"/>
      <c r="ABZ209" s="40"/>
      <c r="ACA209" s="40"/>
      <c r="ACB209" s="40"/>
      <c r="ACC209" s="40"/>
      <c r="ACD209" s="40"/>
      <c r="ACE209" s="40"/>
      <c r="ACF209" s="40"/>
      <c r="ACG209" s="40"/>
      <c r="ACH209" s="40"/>
      <c r="ACI209" s="40"/>
      <c r="ACJ209" s="40"/>
      <c r="ACK209" s="40"/>
      <c r="ACL209" s="40"/>
      <c r="ACM209" s="40"/>
      <c r="ACN209" s="40"/>
      <c r="ACO209" s="40"/>
      <c r="ACP209" s="40"/>
      <c r="ACQ209" s="40"/>
      <c r="ACR209" s="40"/>
      <c r="ACS209" s="40"/>
      <c r="ACT209" s="40"/>
      <c r="ACU209" s="40"/>
      <c r="ACV209" s="40"/>
      <c r="ACW209" s="40"/>
      <c r="ACX209" s="40"/>
      <c r="ACY209" s="40"/>
      <c r="ACZ209" s="40"/>
      <c r="ADA209" s="40"/>
      <c r="ADB209" s="40"/>
      <c r="ADC209" s="40"/>
      <c r="ADD209" s="40"/>
      <c r="ADE209" s="40"/>
      <c r="ADF209" s="40"/>
      <c r="ADG209" s="40"/>
      <c r="ADH209" s="40"/>
      <c r="ADI209" s="40"/>
      <c r="ADJ209" s="40"/>
      <c r="ADK209" s="40"/>
      <c r="ADL209" s="40"/>
      <c r="ADM209" s="40"/>
      <c r="ADN209" s="40"/>
      <c r="ADO209" s="40"/>
      <c r="ADP209" s="40"/>
      <c r="ADQ209" s="40"/>
      <c r="ADR209" s="40"/>
      <c r="ADS209" s="40"/>
      <c r="ADT209" s="40"/>
      <c r="ADU209" s="40"/>
      <c r="ADV209" s="40"/>
      <c r="ADW209" s="40"/>
      <c r="ADX209" s="40"/>
      <c r="ADY209" s="40"/>
      <c r="ADZ209" s="40"/>
      <c r="AEA209" s="40"/>
      <c r="AEB209" s="40"/>
      <c r="AEC209" s="40"/>
      <c r="AED209" s="40"/>
      <c r="AEE209" s="40"/>
      <c r="AEF209" s="40"/>
      <c r="AEG209" s="40"/>
      <c r="AEH209" s="40"/>
      <c r="AEI209" s="40"/>
      <c r="AEJ209" s="40"/>
      <c r="AEK209" s="40"/>
      <c r="AEL209" s="40"/>
      <c r="AEM209" s="40"/>
      <c r="AEN209" s="40"/>
      <c r="AEO209" s="40"/>
      <c r="AEP209" s="40"/>
      <c r="AEQ209" s="40"/>
      <c r="AER209" s="40"/>
      <c r="AES209" s="40"/>
      <c r="AET209" s="40"/>
      <c r="AEU209" s="40"/>
      <c r="AEV209" s="40"/>
      <c r="AEW209" s="40"/>
      <c r="AEX209" s="40"/>
      <c r="AEY209" s="40"/>
      <c r="AEZ209" s="40"/>
      <c r="AFA209" s="40"/>
      <c r="AFB209" s="40"/>
      <c r="AFC209" s="40"/>
      <c r="AFD209" s="40"/>
      <c r="AFE209" s="40"/>
      <c r="AFF209" s="40"/>
      <c r="AFG209" s="40"/>
      <c r="AFH209" s="40"/>
      <c r="AFI209" s="40"/>
      <c r="AFJ209" s="40"/>
      <c r="AFK209" s="40"/>
      <c r="AFL209" s="40"/>
      <c r="AFM209" s="40"/>
      <c r="AFN209" s="40"/>
      <c r="AFO209" s="40"/>
      <c r="AFP209" s="40"/>
      <c r="AFQ209" s="40"/>
      <c r="AFR209" s="40"/>
      <c r="AFS209" s="40"/>
      <c r="AFT209" s="40"/>
      <c r="AFU209" s="40"/>
      <c r="AFV209" s="40"/>
      <c r="AFW209" s="40"/>
      <c r="AFX209" s="40"/>
      <c r="AFY209" s="40"/>
      <c r="AFZ209" s="40"/>
      <c r="AGA209" s="40"/>
      <c r="AGB209" s="40"/>
      <c r="AGC209" s="40"/>
      <c r="AGD209" s="40"/>
      <c r="AGE209" s="40"/>
      <c r="AGF209" s="40"/>
      <c r="AGG209" s="40"/>
      <c r="AGH209" s="40"/>
      <c r="AGI209" s="40"/>
      <c r="AGJ209" s="40"/>
      <c r="AGK209" s="40"/>
      <c r="AGL209" s="40"/>
      <c r="AGM209" s="40"/>
      <c r="AGN209" s="40"/>
      <c r="AGO209" s="40"/>
      <c r="AGP209" s="40"/>
      <c r="AGQ209" s="40"/>
      <c r="AGR209" s="40"/>
      <c r="AGS209" s="40"/>
      <c r="AGT209" s="40"/>
      <c r="AGU209" s="40"/>
      <c r="AGV209" s="40"/>
      <c r="AGW209" s="40"/>
      <c r="AGX209" s="40"/>
      <c r="AGY209" s="40"/>
      <c r="AGZ209" s="40"/>
      <c r="AHA209" s="40"/>
      <c r="AHB209" s="40"/>
      <c r="AHC209" s="40"/>
      <c r="AHD209" s="40"/>
      <c r="AHE209" s="40"/>
      <c r="AHF209" s="40"/>
      <c r="AHG209" s="40"/>
      <c r="AHH209" s="40"/>
      <c r="AHI209" s="40"/>
      <c r="AHJ209" s="40"/>
      <c r="AHK209" s="40"/>
      <c r="AHL209" s="40"/>
      <c r="AHM209" s="40"/>
      <c r="AHN209" s="40"/>
      <c r="AHO209" s="40"/>
      <c r="AHP209" s="40"/>
      <c r="AHQ209" s="40"/>
      <c r="AHR209" s="40"/>
      <c r="AHS209" s="40"/>
      <c r="AHT209" s="40"/>
      <c r="AHU209" s="40"/>
      <c r="AHV209" s="40"/>
      <c r="AHW209" s="40"/>
      <c r="AHX209" s="40"/>
      <c r="AHY209" s="40"/>
      <c r="AHZ209" s="40"/>
      <c r="AIA209" s="40"/>
      <c r="AIB209" s="40"/>
      <c r="AIC209" s="40"/>
      <c r="AID209" s="40"/>
      <c r="AIE209" s="40"/>
      <c r="AIF209" s="40"/>
      <c r="AIG209" s="40"/>
      <c r="AIH209" s="40"/>
      <c r="AII209" s="40"/>
      <c r="AIJ209" s="40"/>
      <c r="AIK209" s="40"/>
      <c r="AIL209" s="40"/>
      <c r="AIM209" s="40"/>
      <c r="AIN209" s="40"/>
      <c r="AIO209" s="40"/>
      <c r="AIP209" s="40"/>
      <c r="AIQ209" s="40"/>
      <c r="AIR209" s="40"/>
      <c r="AIS209" s="40"/>
      <c r="AIT209" s="40"/>
      <c r="AIU209" s="40"/>
      <c r="AIV209" s="40"/>
      <c r="AIW209" s="40"/>
      <c r="AIX209" s="40"/>
      <c r="AIY209" s="40"/>
      <c r="AIZ209" s="40"/>
      <c r="AJA209" s="40"/>
      <c r="AJB209" s="40"/>
      <c r="AJC209" s="40"/>
      <c r="AJD209" s="40"/>
      <c r="AJE209" s="40"/>
      <c r="AJF209" s="40"/>
      <c r="AJG209" s="40"/>
      <c r="AJH209" s="40"/>
      <c r="AJI209" s="40"/>
      <c r="AJJ209" s="40"/>
      <c r="AJK209" s="40"/>
      <c r="AJL209" s="40"/>
      <c r="AJM209" s="40"/>
      <c r="AJN209" s="40"/>
      <c r="AJO209" s="40"/>
      <c r="AJP209" s="40"/>
      <c r="AJQ209" s="40"/>
      <c r="AJR209" s="40"/>
      <c r="AJS209" s="40"/>
      <c r="AJT209" s="40"/>
      <c r="AJU209" s="40"/>
      <c r="AJV209" s="40"/>
      <c r="AJW209" s="40"/>
      <c r="AJX209" s="40"/>
      <c r="AJY209" s="40"/>
      <c r="AJZ209" s="40"/>
      <c r="AKA209" s="40"/>
      <c r="AKB209" s="40"/>
      <c r="AKC209" s="40"/>
      <c r="AKD209" s="40"/>
      <c r="AKE209" s="40"/>
      <c r="AKF209" s="40"/>
      <c r="AKG209" s="40"/>
      <c r="AKH209" s="40"/>
      <c r="AKI209" s="40"/>
      <c r="AKJ209" s="40"/>
      <c r="AKK209" s="40"/>
      <c r="AKL209" s="40"/>
      <c r="AKM209" s="40"/>
      <c r="AKN209" s="40"/>
      <c r="AKO209" s="40"/>
      <c r="AKP209" s="40"/>
      <c r="AKQ209" s="40"/>
      <c r="AKR209" s="40"/>
      <c r="AKS209" s="40"/>
      <c r="AKT209" s="40"/>
      <c r="AKU209" s="40"/>
      <c r="AKV209" s="40"/>
      <c r="AKW209" s="40"/>
      <c r="AKX209" s="40"/>
      <c r="AKY209" s="40"/>
      <c r="AKZ209" s="40"/>
      <c r="ALA209" s="40"/>
      <c r="ALB209" s="40"/>
      <c r="ALC209" s="40"/>
      <c r="ALD209" s="40"/>
      <c r="ALE209" s="40"/>
      <c r="ALF209" s="40"/>
      <c r="ALG209" s="40"/>
      <c r="ALH209" s="40"/>
      <c r="ALI209" s="40"/>
      <c r="ALJ209" s="40"/>
      <c r="ALK209" s="40"/>
      <c r="ALL209" s="40"/>
      <c r="ALM209" s="40"/>
      <c r="ALN209" s="40"/>
      <c r="ALO209" s="40"/>
      <c r="ALP209" s="40"/>
      <c r="ALQ209" s="40"/>
      <c r="ALR209" s="40"/>
      <c r="ALS209" s="40"/>
      <c r="ALT209" s="40"/>
      <c r="ALU209" s="40"/>
    </row>
    <row r="210" spans="1:1009" s="41" customFormat="1" ht="18.75" x14ac:dyDescent="0.3">
      <c r="A210" s="10" t="s">
        <v>219</v>
      </c>
      <c r="B210" s="11" t="s">
        <v>220</v>
      </c>
      <c r="C210" s="12">
        <v>6</v>
      </c>
      <c r="D210" s="13">
        <v>2</v>
      </c>
      <c r="E210" s="14">
        <v>1.1599999999999999</v>
      </c>
      <c r="F210" s="46" t="s">
        <v>16</v>
      </c>
      <c r="G210" s="15">
        <v>2</v>
      </c>
      <c r="H210" s="16">
        <f>IF(OR(F210="",G210=""),"",IF(F210="1st",G210*D210-G210,-G210))</f>
        <v>-2</v>
      </c>
      <c r="I210" s="19">
        <f t="shared" si="32"/>
        <v>-26.952500000000008</v>
      </c>
      <c r="J210" s="42">
        <f>SUM(H210:H211)</f>
        <v>-4</v>
      </c>
      <c r="K210" s="50">
        <f t="shared" si="35"/>
        <v>-28.952500000000015</v>
      </c>
      <c r="L210" s="60">
        <f t="shared" si="30"/>
        <v>-28.302500000000013</v>
      </c>
      <c r="M210" s="60"/>
      <c r="N210" s="121">
        <f t="shared" si="33"/>
        <v>2</v>
      </c>
      <c r="O210" s="9">
        <f t="shared" si="34"/>
        <v>-1</v>
      </c>
      <c r="P210" s="9">
        <f t="shared" si="36"/>
        <v>-1</v>
      </c>
      <c r="Q210" s="122">
        <f t="shared" si="37"/>
        <v>-1</v>
      </c>
      <c r="R210" s="8"/>
      <c r="S210" s="9"/>
      <c r="T210" s="9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0"/>
      <c r="MM210" s="40"/>
      <c r="MN210" s="40"/>
      <c r="MO210" s="40"/>
      <c r="MP210" s="40"/>
      <c r="MQ210" s="40"/>
      <c r="MR210" s="40"/>
      <c r="MS210" s="40"/>
      <c r="MT210" s="40"/>
      <c r="MU210" s="40"/>
      <c r="MV210" s="40"/>
      <c r="MW210" s="40"/>
      <c r="MX210" s="40"/>
      <c r="MY210" s="40"/>
      <c r="MZ210" s="40"/>
      <c r="NA210" s="40"/>
      <c r="NB210" s="40"/>
      <c r="NC210" s="40"/>
      <c r="ND210" s="40"/>
      <c r="NE210" s="40"/>
      <c r="NF210" s="40"/>
      <c r="NG210" s="40"/>
      <c r="NH210" s="40"/>
      <c r="NI210" s="40"/>
      <c r="NJ210" s="40"/>
      <c r="NK210" s="40"/>
      <c r="NL210" s="40"/>
      <c r="NM210" s="40"/>
      <c r="NN210" s="40"/>
      <c r="NO210" s="40"/>
      <c r="NP210" s="40"/>
      <c r="NQ210" s="40"/>
      <c r="NR210" s="40"/>
      <c r="NS210" s="40"/>
      <c r="NT210" s="40"/>
      <c r="NU210" s="40"/>
      <c r="NV210" s="40"/>
      <c r="NW210" s="40"/>
      <c r="NX210" s="40"/>
      <c r="NY210" s="40"/>
      <c r="NZ210" s="40"/>
      <c r="OA210" s="40"/>
      <c r="OB210" s="40"/>
      <c r="OC210" s="40"/>
      <c r="OD210" s="40"/>
      <c r="OE210" s="40"/>
      <c r="OF210" s="40"/>
      <c r="OG210" s="40"/>
      <c r="OH210" s="40"/>
      <c r="OI210" s="40"/>
      <c r="OJ210" s="40"/>
      <c r="OK210" s="40"/>
      <c r="OL210" s="40"/>
      <c r="OM210" s="40"/>
      <c r="ON210" s="40"/>
      <c r="OO210" s="40"/>
      <c r="OP210" s="40"/>
      <c r="OQ210" s="40"/>
      <c r="OR210" s="40"/>
      <c r="OS210" s="40"/>
      <c r="OT210" s="40"/>
      <c r="OU210" s="40"/>
      <c r="OV210" s="40"/>
      <c r="OW210" s="40"/>
      <c r="OX210" s="40"/>
      <c r="OY210" s="40"/>
      <c r="OZ210" s="40"/>
      <c r="PA210" s="40"/>
      <c r="PB210" s="40"/>
      <c r="PC210" s="40"/>
      <c r="PD210" s="40"/>
      <c r="PE210" s="40"/>
      <c r="PF210" s="40"/>
      <c r="PG210" s="40"/>
      <c r="PH210" s="40"/>
      <c r="PI210" s="40"/>
      <c r="PJ210" s="40"/>
      <c r="PK210" s="40"/>
      <c r="PL210" s="40"/>
      <c r="PM210" s="40"/>
      <c r="PN210" s="40"/>
      <c r="PO210" s="40"/>
      <c r="PP210" s="40"/>
      <c r="PQ210" s="40"/>
      <c r="PR210" s="40"/>
      <c r="PS210" s="40"/>
      <c r="PT210" s="40"/>
      <c r="PU210" s="40"/>
      <c r="PV210" s="40"/>
      <c r="PW210" s="40"/>
      <c r="PX210" s="40"/>
      <c r="PY210" s="40"/>
      <c r="PZ210" s="40"/>
      <c r="QA210" s="40"/>
      <c r="QB210" s="40"/>
      <c r="QC210" s="40"/>
      <c r="QD210" s="40"/>
      <c r="QE210" s="40"/>
      <c r="QF210" s="40"/>
      <c r="QG210" s="40"/>
      <c r="QH210" s="40"/>
      <c r="QI210" s="40"/>
      <c r="QJ210" s="40"/>
      <c r="QK210" s="40"/>
      <c r="QL210" s="40"/>
      <c r="QM210" s="40"/>
      <c r="QN210" s="40"/>
      <c r="QO210" s="40"/>
      <c r="QP210" s="40"/>
      <c r="QQ210" s="40"/>
      <c r="QR210" s="40"/>
      <c r="QS210" s="40"/>
      <c r="QT210" s="40"/>
      <c r="QU210" s="40"/>
      <c r="QV210" s="40"/>
      <c r="QW210" s="40"/>
      <c r="QX210" s="40"/>
      <c r="QY210" s="40"/>
      <c r="QZ210" s="40"/>
      <c r="RA210" s="40"/>
      <c r="RB210" s="40"/>
      <c r="RC210" s="40"/>
      <c r="RD210" s="40"/>
      <c r="RE210" s="40"/>
      <c r="RF210" s="40"/>
      <c r="RG210" s="40"/>
      <c r="RH210" s="40"/>
      <c r="RI210" s="40"/>
      <c r="RJ210" s="40"/>
      <c r="RK210" s="40"/>
      <c r="RL210" s="40"/>
      <c r="RM210" s="40"/>
      <c r="RN210" s="40"/>
      <c r="RO210" s="40"/>
      <c r="RP210" s="40"/>
      <c r="RQ210" s="40"/>
      <c r="RR210" s="40"/>
      <c r="RS210" s="40"/>
      <c r="RT210" s="40"/>
      <c r="RU210" s="40"/>
      <c r="RV210" s="40"/>
      <c r="RW210" s="40"/>
      <c r="RX210" s="40"/>
      <c r="RY210" s="40"/>
      <c r="RZ210" s="40"/>
      <c r="SA210" s="40"/>
      <c r="SB210" s="40"/>
      <c r="SC210" s="40"/>
      <c r="SD210" s="40"/>
      <c r="SE210" s="40"/>
      <c r="SF210" s="40"/>
      <c r="SG210" s="40"/>
      <c r="SH210" s="40"/>
      <c r="SI210" s="40"/>
      <c r="SJ210" s="40"/>
      <c r="SK210" s="40"/>
      <c r="SL210" s="40"/>
      <c r="SM210" s="40"/>
      <c r="SN210" s="40"/>
      <c r="SO210" s="40"/>
      <c r="SP210" s="40"/>
      <c r="SQ210" s="40"/>
      <c r="SR210" s="40"/>
      <c r="SS210" s="40"/>
      <c r="ST210" s="40"/>
      <c r="SU210" s="40"/>
      <c r="SV210" s="40"/>
      <c r="SW210" s="40"/>
      <c r="SX210" s="40"/>
      <c r="SY210" s="40"/>
      <c r="SZ210" s="40"/>
      <c r="TA210" s="40"/>
      <c r="TB210" s="40"/>
      <c r="TC210" s="40"/>
      <c r="TD210" s="40"/>
      <c r="TE210" s="40"/>
      <c r="TF210" s="40"/>
      <c r="TG210" s="40"/>
      <c r="TH210" s="40"/>
      <c r="TI210" s="40"/>
      <c r="TJ210" s="40"/>
      <c r="TK210" s="40"/>
      <c r="TL210" s="40"/>
      <c r="TM210" s="40"/>
      <c r="TN210" s="40"/>
      <c r="TO210" s="40"/>
      <c r="TP210" s="40"/>
      <c r="TQ210" s="40"/>
      <c r="TR210" s="40"/>
      <c r="TS210" s="40"/>
      <c r="TT210" s="40"/>
      <c r="TU210" s="40"/>
      <c r="TV210" s="40"/>
      <c r="TW210" s="40"/>
      <c r="TX210" s="40"/>
      <c r="TY210" s="40"/>
      <c r="TZ210" s="40"/>
      <c r="UA210" s="40"/>
      <c r="UB210" s="40"/>
      <c r="UC210" s="40"/>
      <c r="UD210" s="40"/>
      <c r="UE210" s="40"/>
      <c r="UF210" s="40"/>
      <c r="UG210" s="40"/>
      <c r="UH210" s="40"/>
      <c r="UI210" s="40"/>
      <c r="UJ210" s="40"/>
      <c r="UK210" s="40"/>
      <c r="UL210" s="40"/>
      <c r="UM210" s="40"/>
      <c r="UN210" s="40"/>
      <c r="UO210" s="40"/>
      <c r="UP210" s="40"/>
      <c r="UQ210" s="40"/>
      <c r="UR210" s="40"/>
      <c r="US210" s="40"/>
      <c r="UT210" s="40"/>
      <c r="UU210" s="40"/>
      <c r="UV210" s="40"/>
      <c r="UW210" s="40"/>
      <c r="UX210" s="40"/>
      <c r="UY210" s="40"/>
      <c r="UZ210" s="40"/>
      <c r="VA210" s="40"/>
      <c r="VB210" s="40"/>
      <c r="VC210" s="40"/>
      <c r="VD210" s="40"/>
      <c r="VE210" s="40"/>
      <c r="VF210" s="40"/>
      <c r="VG210" s="40"/>
      <c r="VH210" s="40"/>
      <c r="VI210" s="40"/>
      <c r="VJ210" s="40"/>
      <c r="VK210" s="40"/>
      <c r="VL210" s="40"/>
      <c r="VM210" s="40"/>
      <c r="VN210" s="40"/>
      <c r="VO210" s="40"/>
      <c r="VP210" s="40"/>
      <c r="VQ210" s="40"/>
      <c r="VR210" s="40"/>
      <c r="VS210" s="40"/>
      <c r="VT210" s="40"/>
      <c r="VU210" s="40"/>
      <c r="VV210" s="40"/>
      <c r="VW210" s="40"/>
      <c r="VX210" s="40"/>
      <c r="VY210" s="40"/>
      <c r="VZ210" s="40"/>
      <c r="WA210" s="40"/>
      <c r="WB210" s="40"/>
      <c r="WC210" s="40"/>
      <c r="WD210" s="40"/>
      <c r="WE210" s="40"/>
      <c r="WF210" s="40"/>
      <c r="WG210" s="40"/>
      <c r="WH210" s="40"/>
      <c r="WI210" s="40"/>
      <c r="WJ210" s="40"/>
      <c r="WK210" s="40"/>
      <c r="WL210" s="40"/>
      <c r="WM210" s="40"/>
      <c r="WN210" s="40"/>
      <c r="WO210" s="40"/>
      <c r="WP210" s="40"/>
      <c r="WQ210" s="40"/>
      <c r="WR210" s="40"/>
      <c r="WS210" s="40"/>
      <c r="WT210" s="40"/>
      <c r="WU210" s="40"/>
      <c r="WV210" s="40"/>
      <c r="WW210" s="40"/>
      <c r="WX210" s="40"/>
      <c r="WY210" s="40"/>
      <c r="WZ210" s="40"/>
      <c r="XA210" s="40"/>
      <c r="XB210" s="40"/>
      <c r="XC210" s="40"/>
      <c r="XD210" s="40"/>
      <c r="XE210" s="40"/>
      <c r="XF210" s="40"/>
      <c r="XG210" s="40"/>
      <c r="XH210" s="40"/>
      <c r="XI210" s="40"/>
      <c r="XJ210" s="40"/>
      <c r="XK210" s="40"/>
      <c r="XL210" s="40"/>
      <c r="XM210" s="40"/>
      <c r="XN210" s="40"/>
      <c r="XO210" s="40"/>
      <c r="XP210" s="40"/>
      <c r="XQ210" s="40"/>
      <c r="XR210" s="40"/>
      <c r="XS210" s="40"/>
      <c r="XT210" s="40"/>
      <c r="XU210" s="40"/>
      <c r="XV210" s="40"/>
      <c r="XW210" s="40"/>
      <c r="XX210" s="40"/>
      <c r="XY210" s="40"/>
      <c r="XZ210" s="40"/>
      <c r="YA210" s="40"/>
      <c r="YB210" s="40"/>
      <c r="YC210" s="40"/>
      <c r="YD210" s="40"/>
      <c r="YE210" s="40"/>
      <c r="YF210" s="40"/>
      <c r="YG210" s="40"/>
      <c r="YH210" s="40"/>
      <c r="YI210" s="40"/>
      <c r="YJ210" s="40"/>
      <c r="YK210" s="40"/>
      <c r="YL210" s="40"/>
      <c r="YM210" s="40"/>
      <c r="YN210" s="40"/>
      <c r="YO210" s="40"/>
      <c r="YP210" s="40"/>
      <c r="YQ210" s="40"/>
      <c r="YR210" s="40"/>
      <c r="YS210" s="40"/>
      <c r="YT210" s="40"/>
      <c r="YU210" s="40"/>
      <c r="YV210" s="40"/>
      <c r="YW210" s="40"/>
      <c r="YX210" s="40"/>
      <c r="YY210" s="40"/>
      <c r="YZ210" s="40"/>
      <c r="ZA210" s="40"/>
      <c r="ZB210" s="40"/>
      <c r="ZC210" s="40"/>
      <c r="ZD210" s="40"/>
      <c r="ZE210" s="40"/>
      <c r="ZF210" s="40"/>
      <c r="ZG210" s="40"/>
      <c r="ZH210" s="40"/>
      <c r="ZI210" s="40"/>
      <c r="ZJ210" s="40"/>
      <c r="ZK210" s="40"/>
      <c r="ZL210" s="40"/>
      <c r="ZM210" s="40"/>
      <c r="ZN210" s="40"/>
      <c r="ZO210" s="40"/>
      <c r="ZP210" s="40"/>
      <c r="ZQ210" s="40"/>
      <c r="ZR210" s="40"/>
      <c r="ZS210" s="40"/>
      <c r="ZT210" s="40"/>
      <c r="ZU210" s="40"/>
      <c r="ZV210" s="40"/>
      <c r="ZW210" s="40"/>
      <c r="ZX210" s="40"/>
      <c r="ZY210" s="40"/>
      <c r="ZZ210" s="40"/>
      <c r="AAA210" s="40"/>
      <c r="AAB210" s="40"/>
      <c r="AAC210" s="40"/>
      <c r="AAD210" s="40"/>
      <c r="AAE210" s="40"/>
      <c r="AAF210" s="40"/>
      <c r="AAG210" s="40"/>
      <c r="AAH210" s="40"/>
      <c r="AAI210" s="40"/>
      <c r="AAJ210" s="40"/>
      <c r="AAK210" s="40"/>
      <c r="AAL210" s="40"/>
      <c r="AAM210" s="40"/>
      <c r="AAN210" s="40"/>
      <c r="AAO210" s="40"/>
      <c r="AAP210" s="40"/>
      <c r="AAQ210" s="40"/>
      <c r="AAR210" s="40"/>
      <c r="AAS210" s="40"/>
      <c r="AAT210" s="40"/>
      <c r="AAU210" s="40"/>
      <c r="AAV210" s="40"/>
      <c r="AAW210" s="40"/>
      <c r="AAX210" s="40"/>
      <c r="AAY210" s="40"/>
      <c r="AAZ210" s="40"/>
      <c r="ABA210" s="40"/>
      <c r="ABB210" s="40"/>
      <c r="ABC210" s="40"/>
      <c r="ABD210" s="40"/>
      <c r="ABE210" s="40"/>
      <c r="ABF210" s="40"/>
      <c r="ABG210" s="40"/>
      <c r="ABH210" s="40"/>
      <c r="ABI210" s="40"/>
      <c r="ABJ210" s="40"/>
      <c r="ABK210" s="40"/>
      <c r="ABL210" s="40"/>
      <c r="ABM210" s="40"/>
      <c r="ABN210" s="40"/>
      <c r="ABO210" s="40"/>
      <c r="ABP210" s="40"/>
      <c r="ABQ210" s="40"/>
      <c r="ABR210" s="40"/>
      <c r="ABS210" s="40"/>
      <c r="ABT210" s="40"/>
      <c r="ABU210" s="40"/>
      <c r="ABV210" s="40"/>
      <c r="ABW210" s="40"/>
      <c r="ABX210" s="40"/>
      <c r="ABY210" s="40"/>
      <c r="ABZ210" s="40"/>
      <c r="ACA210" s="40"/>
      <c r="ACB210" s="40"/>
      <c r="ACC210" s="40"/>
      <c r="ACD210" s="40"/>
      <c r="ACE210" s="40"/>
      <c r="ACF210" s="40"/>
      <c r="ACG210" s="40"/>
      <c r="ACH210" s="40"/>
      <c r="ACI210" s="40"/>
      <c r="ACJ210" s="40"/>
      <c r="ACK210" s="40"/>
      <c r="ACL210" s="40"/>
      <c r="ACM210" s="40"/>
      <c r="ACN210" s="40"/>
      <c r="ACO210" s="40"/>
      <c r="ACP210" s="40"/>
      <c r="ACQ210" s="40"/>
      <c r="ACR210" s="40"/>
      <c r="ACS210" s="40"/>
      <c r="ACT210" s="40"/>
      <c r="ACU210" s="40"/>
      <c r="ACV210" s="40"/>
      <c r="ACW210" s="40"/>
      <c r="ACX210" s="40"/>
      <c r="ACY210" s="40"/>
      <c r="ACZ210" s="40"/>
      <c r="ADA210" s="40"/>
      <c r="ADB210" s="40"/>
      <c r="ADC210" s="40"/>
      <c r="ADD210" s="40"/>
      <c r="ADE210" s="40"/>
      <c r="ADF210" s="40"/>
      <c r="ADG210" s="40"/>
      <c r="ADH210" s="40"/>
      <c r="ADI210" s="40"/>
      <c r="ADJ210" s="40"/>
      <c r="ADK210" s="40"/>
      <c r="ADL210" s="40"/>
      <c r="ADM210" s="40"/>
      <c r="ADN210" s="40"/>
      <c r="ADO210" s="40"/>
      <c r="ADP210" s="40"/>
      <c r="ADQ210" s="40"/>
      <c r="ADR210" s="40"/>
      <c r="ADS210" s="40"/>
      <c r="ADT210" s="40"/>
      <c r="ADU210" s="40"/>
      <c r="ADV210" s="40"/>
      <c r="ADW210" s="40"/>
      <c r="ADX210" s="40"/>
      <c r="ADY210" s="40"/>
      <c r="ADZ210" s="40"/>
      <c r="AEA210" s="40"/>
      <c r="AEB210" s="40"/>
      <c r="AEC210" s="40"/>
      <c r="AED210" s="40"/>
      <c r="AEE210" s="40"/>
      <c r="AEF210" s="40"/>
      <c r="AEG210" s="40"/>
      <c r="AEH210" s="40"/>
      <c r="AEI210" s="40"/>
      <c r="AEJ210" s="40"/>
      <c r="AEK210" s="40"/>
      <c r="AEL210" s="40"/>
      <c r="AEM210" s="40"/>
      <c r="AEN210" s="40"/>
      <c r="AEO210" s="40"/>
      <c r="AEP210" s="40"/>
      <c r="AEQ210" s="40"/>
      <c r="AER210" s="40"/>
      <c r="AES210" s="40"/>
      <c r="AET210" s="40"/>
      <c r="AEU210" s="40"/>
      <c r="AEV210" s="40"/>
      <c r="AEW210" s="40"/>
      <c r="AEX210" s="40"/>
      <c r="AEY210" s="40"/>
      <c r="AEZ210" s="40"/>
      <c r="AFA210" s="40"/>
      <c r="AFB210" s="40"/>
      <c r="AFC210" s="40"/>
      <c r="AFD210" s="40"/>
      <c r="AFE210" s="40"/>
      <c r="AFF210" s="40"/>
      <c r="AFG210" s="40"/>
      <c r="AFH210" s="40"/>
      <c r="AFI210" s="40"/>
      <c r="AFJ210" s="40"/>
      <c r="AFK210" s="40"/>
      <c r="AFL210" s="40"/>
      <c r="AFM210" s="40"/>
      <c r="AFN210" s="40"/>
      <c r="AFO210" s="40"/>
      <c r="AFP210" s="40"/>
      <c r="AFQ210" s="40"/>
      <c r="AFR210" s="40"/>
      <c r="AFS210" s="40"/>
      <c r="AFT210" s="40"/>
      <c r="AFU210" s="40"/>
      <c r="AFV210" s="40"/>
      <c r="AFW210" s="40"/>
      <c r="AFX210" s="40"/>
      <c r="AFY210" s="40"/>
      <c r="AFZ210" s="40"/>
      <c r="AGA210" s="40"/>
      <c r="AGB210" s="40"/>
      <c r="AGC210" s="40"/>
      <c r="AGD210" s="40"/>
      <c r="AGE210" s="40"/>
      <c r="AGF210" s="40"/>
      <c r="AGG210" s="40"/>
      <c r="AGH210" s="40"/>
      <c r="AGI210" s="40"/>
      <c r="AGJ210" s="40"/>
      <c r="AGK210" s="40"/>
      <c r="AGL210" s="40"/>
      <c r="AGM210" s="40"/>
      <c r="AGN210" s="40"/>
      <c r="AGO210" s="40"/>
      <c r="AGP210" s="40"/>
      <c r="AGQ210" s="40"/>
      <c r="AGR210" s="40"/>
      <c r="AGS210" s="40"/>
      <c r="AGT210" s="40"/>
      <c r="AGU210" s="40"/>
      <c r="AGV210" s="40"/>
      <c r="AGW210" s="40"/>
      <c r="AGX210" s="40"/>
      <c r="AGY210" s="40"/>
      <c r="AGZ210" s="40"/>
      <c r="AHA210" s="40"/>
      <c r="AHB210" s="40"/>
      <c r="AHC210" s="40"/>
      <c r="AHD210" s="40"/>
      <c r="AHE210" s="40"/>
      <c r="AHF210" s="40"/>
      <c r="AHG210" s="40"/>
      <c r="AHH210" s="40"/>
      <c r="AHI210" s="40"/>
      <c r="AHJ210" s="40"/>
      <c r="AHK210" s="40"/>
      <c r="AHL210" s="40"/>
      <c r="AHM210" s="40"/>
      <c r="AHN210" s="40"/>
      <c r="AHO210" s="40"/>
      <c r="AHP210" s="40"/>
      <c r="AHQ210" s="40"/>
      <c r="AHR210" s="40"/>
      <c r="AHS210" s="40"/>
      <c r="AHT210" s="40"/>
      <c r="AHU210" s="40"/>
      <c r="AHV210" s="40"/>
      <c r="AHW210" s="40"/>
      <c r="AHX210" s="40"/>
      <c r="AHY210" s="40"/>
      <c r="AHZ210" s="40"/>
      <c r="AIA210" s="40"/>
      <c r="AIB210" s="40"/>
      <c r="AIC210" s="40"/>
      <c r="AID210" s="40"/>
      <c r="AIE210" s="40"/>
      <c r="AIF210" s="40"/>
      <c r="AIG210" s="40"/>
      <c r="AIH210" s="40"/>
      <c r="AII210" s="40"/>
      <c r="AIJ210" s="40"/>
      <c r="AIK210" s="40"/>
      <c r="AIL210" s="40"/>
      <c r="AIM210" s="40"/>
      <c r="AIN210" s="40"/>
      <c r="AIO210" s="40"/>
      <c r="AIP210" s="40"/>
      <c r="AIQ210" s="40"/>
      <c r="AIR210" s="40"/>
      <c r="AIS210" s="40"/>
      <c r="AIT210" s="40"/>
      <c r="AIU210" s="40"/>
      <c r="AIV210" s="40"/>
      <c r="AIW210" s="40"/>
      <c r="AIX210" s="40"/>
      <c r="AIY210" s="40"/>
      <c r="AIZ210" s="40"/>
      <c r="AJA210" s="40"/>
      <c r="AJB210" s="40"/>
      <c r="AJC210" s="40"/>
      <c r="AJD210" s="40"/>
      <c r="AJE210" s="40"/>
      <c r="AJF210" s="40"/>
      <c r="AJG210" s="40"/>
      <c r="AJH210" s="40"/>
      <c r="AJI210" s="40"/>
      <c r="AJJ210" s="40"/>
      <c r="AJK210" s="40"/>
      <c r="AJL210" s="40"/>
      <c r="AJM210" s="40"/>
      <c r="AJN210" s="40"/>
      <c r="AJO210" s="40"/>
      <c r="AJP210" s="40"/>
      <c r="AJQ210" s="40"/>
      <c r="AJR210" s="40"/>
      <c r="AJS210" s="40"/>
      <c r="AJT210" s="40"/>
      <c r="AJU210" s="40"/>
      <c r="AJV210" s="40"/>
      <c r="AJW210" s="40"/>
      <c r="AJX210" s="40"/>
      <c r="AJY210" s="40"/>
      <c r="AJZ210" s="40"/>
      <c r="AKA210" s="40"/>
      <c r="AKB210" s="40"/>
      <c r="AKC210" s="40"/>
      <c r="AKD210" s="40"/>
      <c r="AKE210" s="40"/>
      <c r="AKF210" s="40"/>
      <c r="AKG210" s="40"/>
      <c r="AKH210" s="40"/>
      <c r="AKI210" s="40"/>
      <c r="AKJ210" s="40"/>
      <c r="AKK210" s="40"/>
      <c r="AKL210" s="40"/>
      <c r="AKM210" s="40"/>
      <c r="AKN210" s="40"/>
      <c r="AKO210" s="40"/>
      <c r="AKP210" s="40"/>
      <c r="AKQ210" s="40"/>
      <c r="AKR210" s="40"/>
      <c r="AKS210" s="40"/>
      <c r="AKT210" s="40"/>
      <c r="AKU210" s="40"/>
      <c r="AKV210" s="40"/>
      <c r="AKW210" s="40"/>
      <c r="AKX210" s="40"/>
      <c r="AKY210" s="40"/>
      <c r="AKZ210" s="40"/>
      <c r="ALA210" s="40"/>
      <c r="ALB210" s="40"/>
      <c r="ALC210" s="40"/>
      <c r="ALD210" s="40"/>
      <c r="ALE210" s="40"/>
      <c r="ALF210" s="40"/>
      <c r="ALG210" s="40"/>
      <c r="ALH210" s="40"/>
      <c r="ALI210" s="40"/>
      <c r="ALJ210" s="40"/>
      <c r="ALK210" s="40"/>
      <c r="ALL210" s="40"/>
      <c r="ALM210" s="40"/>
      <c r="ALN210" s="40"/>
      <c r="ALO210" s="40"/>
      <c r="ALP210" s="40"/>
      <c r="ALQ210" s="40"/>
      <c r="ALR210" s="40"/>
      <c r="ALS210" s="40"/>
      <c r="ALT210" s="40"/>
      <c r="ALU210" s="40"/>
    </row>
    <row r="211" spans="1:1009" s="41" customFormat="1" ht="19.5" thickBot="1" x14ac:dyDescent="0.35">
      <c r="A211" s="10" t="s">
        <v>195</v>
      </c>
      <c r="B211" s="11" t="s">
        <v>220</v>
      </c>
      <c r="C211" s="12">
        <v>7</v>
      </c>
      <c r="D211" s="13">
        <v>2.5</v>
      </c>
      <c r="E211" s="14">
        <v>1.3</v>
      </c>
      <c r="F211" s="46" t="s">
        <v>21</v>
      </c>
      <c r="G211" s="15">
        <v>2</v>
      </c>
      <c r="H211" s="16">
        <f>IF(OR(F211="",G211=""),"",IF(F211="1st",G211*D211-G211,-G211))</f>
        <v>-2</v>
      </c>
      <c r="I211" s="19">
        <f t="shared" si="32"/>
        <v>-28.952500000000008</v>
      </c>
      <c r="J211" s="39"/>
      <c r="K211" s="50">
        <f t="shared" si="35"/>
        <v>-28.952500000000015</v>
      </c>
      <c r="L211" s="60">
        <f t="shared" si="30"/>
        <v>-28.302500000000013</v>
      </c>
      <c r="M211" s="60"/>
      <c r="N211" s="121">
        <f t="shared" si="33"/>
        <v>2.5</v>
      </c>
      <c r="O211" s="9">
        <f t="shared" si="34"/>
        <v>-1</v>
      </c>
      <c r="P211" s="9">
        <f t="shared" si="36"/>
        <v>-1</v>
      </c>
      <c r="Q211" s="122">
        <f t="shared" si="37"/>
        <v>-1</v>
      </c>
      <c r="R211" s="8"/>
      <c r="S211" s="9"/>
      <c r="T211" s="9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  <c r="MN211" s="40"/>
      <c r="MO211" s="40"/>
      <c r="MP211" s="40"/>
      <c r="MQ211" s="40"/>
      <c r="MR211" s="40"/>
      <c r="MS211" s="40"/>
      <c r="MT211" s="40"/>
      <c r="MU211" s="40"/>
      <c r="MV211" s="40"/>
      <c r="MW211" s="40"/>
      <c r="MX211" s="40"/>
      <c r="MY211" s="40"/>
      <c r="MZ211" s="40"/>
      <c r="NA211" s="40"/>
      <c r="NB211" s="40"/>
      <c r="NC211" s="40"/>
      <c r="ND211" s="40"/>
      <c r="NE211" s="40"/>
      <c r="NF211" s="40"/>
      <c r="NG211" s="40"/>
      <c r="NH211" s="40"/>
      <c r="NI211" s="40"/>
      <c r="NJ211" s="40"/>
      <c r="NK211" s="40"/>
      <c r="NL211" s="40"/>
      <c r="NM211" s="40"/>
      <c r="NN211" s="40"/>
      <c r="NO211" s="40"/>
      <c r="NP211" s="40"/>
      <c r="NQ211" s="40"/>
      <c r="NR211" s="40"/>
      <c r="NS211" s="40"/>
      <c r="NT211" s="40"/>
      <c r="NU211" s="40"/>
      <c r="NV211" s="40"/>
      <c r="NW211" s="40"/>
      <c r="NX211" s="40"/>
      <c r="NY211" s="40"/>
      <c r="NZ211" s="40"/>
      <c r="OA211" s="40"/>
      <c r="OB211" s="40"/>
      <c r="OC211" s="40"/>
      <c r="OD211" s="40"/>
      <c r="OE211" s="40"/>
      <c r="OF211" s="40"/>
      <c r="OG211" s="40"/>
      <c r="OH211" s="40"/>
      <c r="OI211" s="40"/>
      <c r="OJ211" s="40"/>
      <c r="OK211" s="40"/>
      <c r="OL211" s="40"/>
      <c r="OM211" s="40"/>
      <c r="ON211" s="40"/>
      <c r="OO211" s="40"/>
      <c r="OP211" s="40"/>
      <c r="OQ211" s="40"/>
      <c r="OR211" s="40"/>
      <c r="OS211" s="40"/>
      <c r="OT211" s="40"/>
      <c r="OU211" s="40"/>
      <c r="OV211" s="40"/>
      <c r="OW211" s="40"/>
      <c r="OX211" s="40"/>
      <c r="OY211" s="40"/>
      <c r="OZ211" s="40"/>
      <c r="PA211" s="40"/>
      <c r="PB211" s="40"/>
      <c r="PC211" s="40"/>
      <c r="PD211" s="40"/>
      <c r="PE211" s="40"/>
      <c r="PF211" s="40"/>
      <c r="PG211" s="40"/>
      <c r="PH211" s="40"/>
      <c r="PI211" s="40"/>
      <c r="PJ211" s="40"/>
      <c r="PK211" s="40"/>
      <c r="PL211" s="40"/>
      <c r="PM211" s="40"/>
      <c r="PN211" s="40"/>
      <c r="PO211" s="40"/>
      <c r="PP211" s="40"/>
      <c r="PQ211" s="40"/>
      <c r="PR211" s="40"/>
      <c r="PS211" s="40"/>
      <c r="PT211" s="40"/>
      <c r="PU211" s="40"/>
      <c r="PV211" s="40"/>
      <c r="PW211" s="40"/>
      <c r="PX211" s="40"/>
      <c r="PY211" s="40"/>
      <c r="PZ211" s="40"/>
      <c r="QA211" s="40"/>
      <c r="QB211" s="40"/>
      <c r="QC211" s="40"/>
      <c r="QD211" s="40"/>
      <c r="QE211" s="40"/>
      <c r="QF211" s="40"/>
      <c r="QG211" s="40"/>
      <c r="QH211" s="40"/>
      <c r="QI211" s="40"/>
      <c r="QJ211" s="40"/>
      <c r="QK211" s="40"/>
      <c r="QL211" s="40"/>
      <c r="QM211" s="40"/>
      <c r="QN211" s="40"/>
      <c r="QO211" s="40"/>
      <c r="QP211" s="40"/>
      <c r="QQ211" s="40"/>
      <c r="QR211" s="40"/>
      <c r="QS211" s="40"/>
      <c r="QT211" s="40"/>
      <c r="QU211" s="40"/>
      <c r="QV211" s="40"/>
      <c r="QW211" s="40"/>
      <c r="QX211" s="40"/>
      <c r="QY211" s="40"/>
      <c r="QZ211" s="40"/>
      <c r="RA211" s="40"/>
      <c r="RB211" s="40"/>
      <c r="RC211" s="40"/>
      <c r="RD211" s="40"/>
      <c r="RE211" s="40"/>
      <c r="RF211" s="40"/>
      <c r="RG211" s="40"/>
      <c r="RH211" s="40"/>
      <c r="RI211" s="40"/>
      <c r="RJ211" s="40"/>
      <c r="RK211" s="40"/>
      <c r="RL211" s="40"/>
      <c r="RM211" s="40"/>
      <c r="RN211" s="40"/>
      <c r="RO211" s="40"/>
      <c r="RP211" s="40"/>
      <c r="RQ211" s="40"/>
      <c r="RR211" s="40"/>
      <c r="RS211" s="40"/>
      <c r="RT211" s="40"/>
      <c r="RU211" s="40"/>
      <c r="RV211" s="40"/>
      <c r="RW211" s="40"/>
      <c r="RX211" s="40"/>
      <c r="RY211" s="40"/>
      <c r="RZ211" s="40"/>
      <c r="SA211" s="40"/>
      <c r="SB211" s="40"/>
      <c r="SC211" s="40"/>
      <c r="SD211" s="40"/>
      <c r="SE211" s="40"/>
      <c r="SF211" s="40"/>
      <c r="SG211" s="40"/>
      <c r="SH211" s="40"/>
      <c r="SI211" s="40"/>
      <c r="SJ211" s="40"/>
      <c r="SK211" s="40"/>
      <c r="SL211" s="40"/>
      <c r="SM211" s="40"/>
      <c r="SN211" s="40"/>
      <c r="SO211" s="40"/>
      <c r="SP211" s="40"/>
      <c r="SQ211" s="40"/>
      <c r="SR211" s="40"/>
      <c r="SS211" s="40"/>
      <c r="ST211" s="40"/>
      <c r="SU211" s="40"/>
      <c r="SV211" s="40"/>
      <c r="SW211" s="40"/>
      <c r="SX211" s="40"/>
      <c r="SY211" s="40"/>
      <c r="SZ211" s="40"/>
      <c r="TA211" s="40"/>
      <c r="TB211" s="40"/>
      <c r="TC211" s="40"/>
      <c r="TD211" s="40"/>
      <c r="TE211" s="40"/>
      <c r="TF211" s="40"/>
      <c r="TG211" s="40"/>
      <c r="TH211" s="40"/>
      <c r="TI211" s="40"/>
      <c r="TJ211" s="40"/>
      <c r="TK211" s="40"/>
      <c r="TL211" s="40"/>
      <c r="TM211" s="40"/>
      <c r="TN211" s="40"/>
      <c r="TO211" s="40"/>
      <c r="TP211" s="40"/>
      <c r="TQ211" s="40"/>
      <c r="TR211" s="40"/>
      <c r="TS211" s="40"/>
      <c r="TT211" s="40"/>
      <c r="TU211" s="40"/>
      <c r="TV211" s="40"/>
      <c r="TW211" s="40"/>
      <c r="TX211" s="40"/>
      <c r="TY211" s="40"/>
      <c r="TZ211" s="40"/>
      <c r="UA211" s="40"/>
      <c r="UB211" s="40"/>
      <c r="UC211" s="40"/>
      <c r="UD211" s="40"/>
      <c r="UE211" s="40"/>
      <c r="UF211" s="40"/>
      <c r="UG211" s="40"/>
      <c r="UH211" s="40"/>
      <c r="UI211" s="40"/>
      <c r="UJ211" s="40"/>
      <c r="UK211" s="40"/>
      <c r="UL211" s="40"/>
      <c r="UM211" s="40"/>
      <c r="UN211" s="40"/>
      <c r="UO211" s="40"/>
      <c r="UP211" s="40"/>
      <c r="UQ211" s="40"/>
      <c r="UR211" s="40"/>
      <c r="US211" s="40"/>
      <c r="UT211" s="40"/>
      <c r="UU211" s="40"/>
      <c r="UV211" s="40"/>
      <c r="UW211" s="40"/>
      <c r="UX211" s="40"/>
      <c r="UY211" s="40"/>
      <c r="UZ211" s="40"/>
      <c r="VA211" s="40"/>
      <c r="VB211" s="40"/>
      <c r="VC211" s="40"/>
      <c r="VD211" s="40"/>
      <c r="VE211" s="40"/>
      <c r="VF211" s="40"/>
      <c r="VG211" s="40"/>
      <c r="VH211" s="40"/>
      <c r="VI211" s="40"/>
      <c r="VJ211" s="40"/>
      <c r="VK211" s="40"/>
      <c r="VL211" s="40"/>
      <c r="VM211" s="40"/>
      <c r="VN211" s="40"/>
      <c r="VO211" s="40"/>
      <c r="VP211" s="40"/>
      <c r="VQ211" s="40"/>
      <c r="VR211" s="40"/>
      <c r="VS211" s="40"/>
      <c r="VT211" s="40"/>
      <c r="VU211" s="40"/>
      <c r="VV211" s="40"/>
      <c r="VW211" s="40"/>
      <c r="VX211" s="40"/>
      <c r="VY211" s="40"/>
      <c r="VZ211" s="40"/>
      <c r="WA211" s="40"/>
      <c r="WB211" s="40"/>
      <c r="WC211" s="40"/>
      <c r="WD211" s="40"/>
      <c r="WE211" s="40"/>
      <c r="WF211" s="40"/>
      <c r="WG211" s="40"/>
      <c r="WH211" s="40"/>
      <c r="WI211" s="40"/>
      <c r="WJ211" s="40"/>
      <c r="WK211" s="40"/>
      <c r="WL211" s="40"/>
      <c r="WM211" s="40"/>
      <c r="WN211" s="40"/>
      <c r="WO211" s="40"/>
      <c r="WP211" s="40"/>
      <c r="WQ211" s="40"/>
      <c r="WR211" s="40"/>
      <c r="WS211" s="40"/>
      <c r="WT211" s="40"/>
      <c r="WU211" s="40"/>
      <c r="WV211" s="40"/>
      <c r="WW211" s="40"/>
      <c r="WX211" s="40"/>
      <c r="WY211" s="40"/>
      <c r="WZ211" s="40"/>
      <c r="XA211" s="40"/>
      <c r="XB211" s="40"/>
      <c r="XC211" s="40"/>
      <c r="XD211" s="40"/>
      <c r="XE211" s="40"/>
      <c r="XF211" s="40"/>
      <c r="XG211" s="40"/>
      <c r="XH211" s="40"/>
      <c r="XI211" s="40"/>
      <c r="XJ211" s="40"/>
      <c r="XK211" s="40"/>
      <c r="XL211" s="40"/>
      <c r="XM211" s="40"/>
      <c r="XN211" s="40"/>
      <c r="XO211" s="40"/>
      <c r="XP211" s="40"/>
      <c r="XQ211" s="40"/>
      <c r="XR211" s="40"/>
      <c r="XS211" s="40"/>
      <c r="XT211" s="40"/>
      <c r="XU211" s="40"/>
      <c r="XV211" s="40"/>
      <c r="XW211" s="40"/>
      <c r="XX211" s="40"/>
      <c r="XY211" s="40"/>
      <c r="XZ211" s="40"/>
      <c r="YA211" s="40"/>
      <c r="YB211" s="40"/>
      <c r="YC211" s="40"/>
      <c r="YD211" s="40"/>
      <c r="YE211" s="40"/>
      <c r="YF211" s="40"/>
      <c r="YG211" s="40"/>
      <c r="YH211" s="40"/>
      <c r="YI211" s="40"/>
      <c r="YJ211" s="40"/>
      <c r="YK211" s="40"/>
      <c r="YL211" s="40"/>
      <c r="YM211" s="40"/>
      <c r="YN211" s="40"/>
      <c r="YO211" s="40"/>
      <c r="YP211" s="40"/>
      <c r="YQ211" s="40"/>
      <c r="YR211" s="40"/>
      <c r="YS211" s="40"/>
      <c r="YT211" s="40"/>
      <c r="YU211" s="40"/>
      <c r="YV211" s="40"/>
      <c r="YW211" s="40"/>
      <c r="YX211" s="40"/>
      <c r="YY211" s="40"/>
      <c r="YZ211" s="40"/>
      <c r="ZA211" s="40"/>
      <c r="ZB211" s="40"/>
      <c r="ZC211" s="40"/>
      <c r="ZD211" s="40"/>
      <c r="ZE211" s="40"/>
      <c r="ZF211" s="40"/>
      <c r="ZG211" s="40"/>
      <c r="ZH211" s="40"/>
      <c r="ZI211" s="40"/>
      <c r="ZJ211" s="40"/>
      <c r="ZK211" s="40"/>
      <c r="ZL211" s="40"/>
      <c r="ZM211" s="40"/>
      <c r="ZN211" s="40"/>
      <c r="ZO211" s="40"/>
      <c r="ZP211" s="40"/>
      <c r="ZQ211" s="40"/>
      <c r="ZR211" s="40"/>
      <c r="ZS211" s="40"/>
      <c r="ZT211" s="40"/>
      <c r="ZU211" s="40"/>
      <c r="ZV211" s="40"/>
      <c r="ZW211" s="40"/>
      <c r="ZX211" s="40"/>
      <c r="ZY211" s="40"/>
      <c r="ZZ211" s="40"/>
      <c r="AAA211" s="40"/>
      <c r="AAB211" s="40"/>
      <c r="AAC211" s="40"/>
      <c r="AAD211" s="40"/>
      <c r="AAE211" s="40"/>
      <c r="AAF211" s="40"/>
      <c r="AAG211" s="40"/>
      <c r="AAH211" s="40"/>
      <c r="AAI211" s="40"/>
      <c r="AAJ211" s="40"/>
      <c r="AAK211" s="40"/>
      <c r="AAL211" s="40"/>
      <c r="AAM211" s="40"/>
      <c r="AAN211" s="40"/>
      <c r="AAO211" s="40"/>
      <c r="AAP211" s="40"/>
      <c r="AAQ211" s="40"/>
      <c r="AAR211" s="40"/>
      <c r="AAS211" s="40"/>
      <c r="AAT211" s="40"/>
      <c r="AAU211" s="40"/>
      <c r="AAV211" s="40"/>
      <c r="AAW211" s="40"/>
      <c r="AAX211" s="40"/>
      <c r="AAY211" s="40"/>
      <c r="AAZ211" s="40"/>
      <c r="ABA211" s="40"/>
      <c r="ABB211" s="40"/>
      <c r="ABC211" s="40"/>
      <c r="ABD211" s="40"/>
      <c r="ABE211" s="40"/>
      <c r="ABF211" s="40"/>
      <c r="ABG211" s="40"/>
      <c r="ABH211" s="40"/>
      <c r="ABI211" s="40"/>
      <c r="ABJ211" s="40"/>
      <c r="ABK211" s="40"/>
      <c r="ABL211" s="40"/>
      <c r="ABM211" s="40"/>
      <c r="ABN211" s="40"/>
      <c r="ABO211" s="40"/>
      <c r="ABP211" s="40"/>
      <c r="ABQ211" s="40"/>
      <c r="ABR211" s="40"/>
      <c r="ABS211" s="40"/>
      <c r="ABT211" s="40"/>
      <c r="ABU211" s="40"/>
      <c r="ABV211" s="40"/>
      <c r="ABW211" s="40"/>
      <c r="ABX211" s="40"/>
      <c r="ABY211" s="40"/>
      <c r="ABZ211" s="40"/>
      <c r="ACA211" s="40"/>
      <c r="ACB211" s="40"/>
      <c r="ACC211" s="40"/>
      <c r="ACD211" s="40"/>
      <c r="ACE211" s="40"/>
      <c r="ACF211" s="40"/>
      <c r="ACG211" s="40"/>
      <c r="ACH211" s="40"/>
      <c r="ACI211" s="40"/>
      <c r="ACJ211" s="40"/>
      <c r="ACK211" s="40"/>
      <c r="ACL211" s="40"/>
      <c r="ACM211" s="40"/>
      <c r="ACN211" s="40"/>
      <c r="ACO211" s="40"/>
      <c r="ACP211" s="40"/>
      <c r="ACQ211" s="40"/>
      <c r="ACR211" s="40"/>
      <c r="ACS211" s="40"/>
      <c r="ACT211" s="40"/>
      <c r="ACU211" s="40"/>
      <c r="ACV211" s="40"/>
      <c r="ACW211" s="40"/>
      <c r="ACX211" s="40"/>
      <c r="ACY211" s="40"/>
      <c r="ACZ211" s="40"/>
      <c r="ADA211" s="40"/>
      <c r="ADB211" s="40"/>
      <c r="ADC211" s="40"/>
      <c r="ADD211" s="40"/>
      <c r="ADE211" s="40"/>
      <c r="ADF211" s="40"/>
      <c r="ADG211" s="40"/>
      <c r="ADH211" s="40"/>
      <c r="ADI211" s="40"/>
      <c r="ADJ211" s="40"/>
      <c r="ADK211" s="40"/>
      <c r="ADL211" s="40"/>
      <c r="ADM211" s="40"/>
      <c r="ADN211" s="40"/>
      <c r="ADO211" s="40"/>
      <c r="ADP211" s="40"/>
      <c r="ADQ211" s="40"/>
      <c r="ADR211" s="40"/>
      <c r="ADS211" s="40"/>
      <c r="ADT211" s="40"/>
      <c r="ADU211" s="40"/>
      <c r="ADV211" s="40"/>
      <c r="ADW211" s="40"/>
      <c r="ADX211" s="40"/>
      <c r="ADY211" s="40"/>
      <c r="ADZ211" s="40"/>
      <c r="AEA211" s="40"/>
      <c r="AEB211" s="40"/>
      <c r="AEC211" s="40"/>
      <c r="AED211" s="40"/>
      <c r="AEE211" s="40"/>
      <c r="AEF211" s="40"/>
      <c r="AEG211" s="40"/>
      <c r="AEH211" s="40"/>
      <c r="AEI211" s="40"/>
      <c r="AEJ211" s="40"/>
      <c r="AEK211" s="40"/>
      <c r="AEL211" s="40"/>
      <c r="AEM211" s="40"/>
      <c r="AEN211" s="40"/>
      <c r="AEO211" s="40"/>
      <c r="AEP211" s="40"/>
      <c r="AEQ211" s="40"/>
      <c r="AER211" s="40"/>
      <c r="AES211" s="40"/>
      <c r="AET211" s="40"/>
      <c r="AEU211" s="40"/>
      <c r="AEV211" s="40"/>
      <c r="AEW211" s="40"/>
      <c r="AEX211" s="40"/>
      <c r="AEY211" s="40"/>
      <c r="AEZ211" s="40"/>
      <c r="AFA211" s="40"/>
      <c r="AFB211" s="40"/>
      <c r="AFC211" s="40"/>
      <c r="AFD211" s="40"/>
      <c r="AFE211" s="40"/>
      <c r="AFF211" s="40"/>
      <c r="AFG211" s="40"/>
      <c r="AFH211" s="40"/>
      <c r="AFI211" s="40"/>
      <c r="AFJ211" s="40"/>
      <c r="AFK211" s="40"/>
      <c r="AFL211" s="40"/>
      <c r="AFM211" s="40"/>
      <c r="AFN211" s="40"/>
      <c r="AFO211" s="40"/>
      <c r="AFP211" s="40"/>
      <c r="AFQ211" s="40"/>
      <c r="AFR211" s="40"/>
      <c r="AFS211" s="40"/>
      <c r="AFT211" s="40"/>
      <c r="AFU211" s="40"/>
      <c r="AFV211" s="40"/>
      <c r="AFW211" s="40"/>
      <c r="AFX211" s="40"/>
      <c r="AFY211" s="40"/>
      <c r="AFZ211" s="40"/>
      <c r="AGA211" s="40"/>
      <c r="AGB211" s="40"/>
      <c r="AGC211" s="40"/>
      <c r="AGD211" s="40"/>
      <c r="AGE211" s="40"/>
      <c r="AGF211" s="40"/>
      <c r="AGG211" s="40"/>
      <c r="AGH211" s="40"/>
      <c r="AGI211" s="40"/>
      <c r="AGJ211" s="40"/>
      <c r="AGK211" s="40"/>
      <c r="AGL211" s="40"/>
      <c r="AGM211" s="40"/>
      <c r="AGN211" s="40"/>
      <c r="AGO211" s="40"/>
      <c r="AGP211" s="40"/>
      <c r="AGQ211" s="40"/>
      <c r="AGR211" s="40"/>
      <c r="AGS211" s="40"/>
      <c r="AGT211" s="40"/>
      <c r="AGU211" s="40"/>
      <c r="AGV211" s="40"/>
      <c r="AGW211" s="40"/>
      <c r="AGX211" s="40"/>
      <c r="AGY211" s="40"/>
      <c r="AGZ211" s="40"/>
      <c r="AHA211" s="40"/>
      <c r="AHB211" s="40"/>
      <c r="AHC211" s="40"/>
      <c r="AHD211" s="40"/>
      <c r="AHE211" s="40"/>
      <c r="AHF211" s="40"/>
      <c r="AHG211" s="40"/>
      <c r="AHH211" s="40"/>
      <c r="AHI211" s="40"/>
      <c r="AHJ211" s="40"/>
      <c r="AHK211" s="40"/>
      <c r="AHL211" s="40"/>
      <c r="AHM211" s="40"/>
      <c r="AHN211" s="40"/>
      <c r="AHO211" s="40"/>
      <c r="AHP211" s="40"/>
      <c r="AHQ211" s="40"/>
      <c r="AHR211" s="40"/>
      <c r="AHS211" s="40"/>
      <c r="AHT211" s="40"/>
      <c r="AHU211" s="40"/>
      <c r="AHV211" s="40"/>
      <c r="AHW211" s="40"/>
      <c r="AHX211" s="40"/>
      <c r="AHY211" s="40"/>
      <c r="AHZ211" s="40"/>
      <c r="AIA211" s="40"/>
      <c r="AIB211" s="40"/>
      <c r="AIC211" s="40"/>
      <c r="AID211" s="40"/>
      <c r="AIE211" s="40"/>
      <c r="AIF211" s="40"/>
      <c r="AIG211" s="40"/>
      <c r="AIH211" s="40"/>
      <c r="AII211" s="40"/>
      <c r="AIJ211" s="40"/>
      <c r="AIK211" s="40"/>
      <c r="AIL211" s="40"/>
      <c r="AIM211" s="40"/>
      <c r="AIN211" s="40"/>
      <c r="AIO211" s="40"/>
      <c r="AIP211" s="40"/>
      <c r="AIQ211" s="40"/>
      <c r="AIR211" s="40"/>
      <c r="AIS211" s="40"/>
      <c r="AIT211" s="40"/>
      <c r="AIU211" s="40"/>
      <c r="AIV211" s="40"/>
      <c r="AIW211" s="40"/>
      <c r="AIX211" s="40"/>
      <c r="AIY211" s="40"/>
      <c r="AIZ211" s="40"/>
      <c r="AJA211" s="40"/>
      <c r="AJB211" s="40"/>
      <c r="AJC211" s="40"/>
      <c r="AJD211" s="40"/>
      <c r="AJE211" s="40"/>
      <c r="AJF211" s="40"/>
      <c r="AJG211" s="40"/>
      <c r="AJH211" s="40"/>
      <c r="AJI211" s="40"/>
      <c r="AJJ211" s="40"/>
      <c r="AJK211" s="40"/>
      <c r="AJL211" s="40"/>
      <c r="AJM211" s="40"/>
      <c r="AJN211" s="40"/>
      <c r="AJO211" s="40"/>
      <c r="AJP211" s="40"/>
      <c r="AJQ211" s="40"/>
      <c r="AJR211" s="40"/>
      <c r="AJS211" s="40"/>
      <c r="AJT211" s="40"/>
      <c r="AJU211" s="40"/>
      <c r="AJV211" s="40"/>
      <c r="AJW211" s="40"/>
      <c r="AJX211" s="40"/>
      <c r="AJY211" s="40"/>
      <c r="AJZ211" s="40"/>
      <c r="AKA211" s="40"/>
      <c r="AKB211" s="40"/>
      <c r="AKC211" s="40"/>
      <c r="AKD211" s="40"/>
      <c r="AKE211" s="40"/>
      <c r="AKF211" s="40"/>
      <c r="AKG211" s="40"/>
      <c r="AKH211" s="40"/>
      <c r="AKI211" s="40"/>
      <c r="AKJ211" s="40"/>
      <c r="AKK211" s="40"/>
      <c r="AKL211" s="40"/>
      <c r="AKM211" s="40"/>
      <c r="AKN211" s="40"/>
      <c r="AKO211" s="40"/>
      <c r="AKP211" s="40"/>
      <c r="AKQ211" s="40"/>
      <c r="AKR211" s="40"/>
      <c r="AKS211" s="40"/>
      <c r="AKT211" s="40"/>
      <c r="AKU211" s="40"/>
      <c r="AKV211" s="40"/>
      <c r="AKW211" s="40"/>
      <c r="AKX211" s="40"/>
      <c r="AKY211" s="40"/>
      <c r="AKZ211" s="40"/>
      <c r="ALA211" s="40"/>
      <c r="ALB211" s="40"/>
      <c r="ALC211" s="40"/>
      <c r="ALD211" s="40"/>
      <c r="ALE211" s="40"/>
      <c r="ALF211" s="40"/>
      <c r="ALG211" s="40"/>
      <c r="ALH211" s="40"/>
      <c r="ALI211" s="40"/>
      <c r="ALJ211" s="40"/>
      <c r="ALK211" s="40"/>
      <c r="ALL211" s="40"/>
      <c r="ALM211" s="40"/>
      <c r="ALN211" s="40"/>
      <c r="ALO211" s="40"/>
      <c r="ALP211" s="40"/>
      <c r="ALQ211" s="40"/>
      <c r="ALR211" s="40"/>
      <c r="ALS211" s="40"/>
      <c r="ALT211" s="40"/>
      <c r="ALU211" s="40"/>
    </row>
    <row r="212" spans="1:1009" s="41" customFormat="1" ht="24" thickBot="1" x14ac:dyDescent="0.3">
      <c r="A212" s="221">
        <v>44188</v>
      </c>
      <c r="B212" s="224"/>
      <c r="C212" s="224"/>
      <c r="D212" s="224"/>
      <c r="E212" s="224"/>
      <c r="F212" s="224"/>
      <c r="G212" s="224"/>
      <c r="H212" s="225" t="str">
        <f>IF(OR(F212="",G212=""),"",IF(F212="1st",G212*D212,-G212))</f>
        <v/>
      </c>
      <c r="I212" s="19">
        <f t="shared" si="32"/>
        <v>-28.952500000000008</v>
      </c>
      <c r="J212" s="39"/>
      <c r="K212" s="50">
        <f t="shared" si="35"/>
        <v>-28.952500000000015</v>
      </c>
      <c r="L212" s="60">
        <f t="shared" si="30"/>
        <v>-28.302500000000013</v>
      </c>
      <c r="M212" s="60"/>
      <c r="N212" s="121" t="str">
        <f t="shared" si="33"/>
        <v/>
      </c>
      <c r="O212" s="9" t="str">
        <f t="shared" si="34"/>
        <v/>
      </c>
      <c r="P212" s="9" t="str">
        <f t="shared" si="36"/>
        <v/>
      </c>
      <c r="Q212" s="122" t="str">
        <f t="shared" si="37"/>
        <v/>
      </c>
      <c r="R212" s="8"/>
      <c r="S212" s="9"/>
      <c r="T212" s="9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  <c r="MN212" s="40"/>
      <c r="MO212" s="40"/>
      <c r="MP212" s="40"/>
      <c r="MQ212" s="40"/>
      <c r="MR212" s="40"/>
      <c r="MS212" s="40"/>
      <c r="MT212" s="40"/>
      <c r="MU212" s="40"/>
      <c r="MV212" s="40"/>
      <c r="MW212" s="40"/>
      <c r="MX212" s="40"/>
      <c r="MY212" s="40"/>
      <c r="MZ212" s="40"/>
      <c r="NA212" s="40"/>
      <c r="NB212" s="40"/>
      <c r="NC212" s="40"/>
      <c r="ND212" s="40"/>
      <c r="NE212" s="40"/>
      <c r="NF212" s="40"/>
      <c r="NG212" s="40"/>
      <c r="NH212" s="40"/>
      <c r="NI212" s="40"/>
      <c r="NJ212" s="40"/>
      <c r="NK212" s="40"/>
      <c r="NL212" s="40"/>
      <c r="NM212" s="40"/>
      <c r="NN212" s="40"/>
      <c r="NO212" s="40"/>
      <c r="NP212" s="40"/>
      <c r="NQ212" s="40"/>
      <c r="NR212" s="40"/>
      <c r="NS212" s="40"/>
      <c r="NT212" s="40"/>
      <c r="NU212" s="40"/>
      <c r="NV212" s="40"/>
      <c r="NW212" s="40"/>
      <c r="NX212" s="40"/>
      <c r="NY212" s="40"/>
      <c r="NZ212" s="40"/>
      <c r="OA212" s="40"/>
      <c r="OB212" s="40"/>
      <c r="OC212" s="40"/>
      <c r="OD212" s="40"/>
      <c r="OE212" s="40"/>
      <c r="OF212" s="40"/>
      <c r="OG212" s="40"/>
      <c r="OH212" s="40"/>
      <c r="OI212" s="40"/>
      <c r="OJ212" s="40"/>
      <c r="OK212" s="40"/>
      <c r="OL212" s="40"/>
      <c r="OM212" s="40"/>
      <c r="ON212" s="40"/>
      <c r="OO212" s="40"/>
      <c r="OP212" s="40"/>
      <c r="OQ212" s="40"/>
      <c r="OR212" s="40"/>
      <c r="OS212" s="40"/>
      <c r="OT212" s="40"/>
      <c r="OU212" s="40"/>
      <c r="OV212" s="40"/>
      <c r="OW212" s="40"/>
      <c r="OX212" s="40"/>
      <c r="OY212" s="40"/>
      <c r="OZ212" s="40"/>
      <c r="PA212" s="40"/>
      <c r="PB212" s="40"/>
      <c r="PC212" s="40"/>
      <c r="PD212" s="40"/>
      <c r="PE212" s="40"/>
      <c r="PF212" s="40"/>
      <c r="PG212" s="40"/>
      <c r="PH212" s="40"/>
      <c r="PI212" s="40"/>
      <c r="PJ212" s="40"/>
      <c r="PK212" s="40"/>
      <c r="PL212" s="40"/>
      <c r="PM212" s="40"/>
      <c r="PN212" s="40"/>
      <c r="PO212" s="40"/>
      <c r="PP212" s="40"/>
      <c r="PQ212" s="40"/>
      <c r="PR212" s="40"/>
      <c r="PS212" s="40"/>
      <c r="PT212" s="40"/>
      <c r="PU212" s="40"/>
      <c r="PV212" s="40"/>
      <c r="PW212" s="40"/>
      <c r="PX212" s="40"/>
      <c r="PY212" s="40"/>
      <c r="PZ212" s="40"/>
      <c r="QA212" s="40"/>
      <c r="QB212" s="40"/>
      <c r="QC212" s="40"/>
      <c r="QD212" s="40"/>
      <c r="QE212" s="40"/>
      <c r="QF212" s="40"/>
      <c r="QG212" s="40"/>
      <c r="QH212" s="40"/>
      <c r="QI212" s="40"/>
      <c r="QJ212" s="40"/>
      <c r="QK212" s="40"/>
      <c r="QL212" s="40"/>
      <c r="QM212" s="40"/>
      <c r="QN212" s="40"/>
      <c r="QO212" s="40"/>
      <c r="QP212" s="40"/>
      <c r="QQ212" s="40"/>
      <c r="QR212" s="40"/>
      <c r="QS212" s="40"/>
      <c r="QT212" s="40"/>
      <c r="QU212" s="40"/>
      <c r="QV212" s="40"/>
      <c r="QW212" s="40"/>
      <c r="QX212" s="40"/>
      <c r="QY212" s="40"/>
      <c r="QZ212" s="40"/>
      <c r="RA212" s="40"/>
      <c r="RB212" s="40"/>
      <c r="RC212" s="40"/>
      <c r="RD212" s="40"/>
      <c r="RE212" s="40"/>
      <c r="RF212" s="40"/>
      <c r="RG212" s="40"/>
      <c r="RH212" s="40"/>
      <c r="RI212" s="40"/>
      <c r="RJ212" s="40"/>
      <c r="RK212" s="40"/>
      <c r="RL212" s="40"/>
      <c r="RM212" s="40"/>
      <c r="RN212" s="40"/>
      <c r="RO212" s="40"/>
      <c r="RP212" s="40"/>
      <c r="RQ212" s="40"/>
      <c r="RR212" s="40"/>
      <c r="RS212" s="40"/>
      <c r="RT212" s="40"/>
      <c r="RU212" s="40"/>
      <c r="RV212" s="40"/>
      <c r="RW212" s="40"/>
      <c r="RX212" s="40"/>
      <c r="RY212" s="40"/>
      <c r="RZ212" s="40"/>
      <c r="SA212" s="40"/>
      <c r="SB212" s="40"/>
      <c r="SC212" s="40"/>
      <c r="SD212" s="40"/>
      <c r="SE212" s="40"/>
      <c r="SF212" s="40"/>
      <c r="SG212" s="40"/>
      <c r="SH212" s="40"/>
      <c r="SI212" s="40"/>
      <c r="SJ212" s="40"/>
      <c r="SK212" s="40"/>
      <c r="SL212" s="40"/>
      <c r="SM212" s="40"/>
      <c r="SN212" s="40"/>
      <c r="SO212" s="40"/>
      <c r="SP212" s="40"/>
      <c r="SQ212" s="40"/>
      <c r="SR212" s="40"/>
      <c r="SS212" s="40"/>
      <c r="ST212" s="40"/>
      <c r="SU212" s="40"/>
      <c r="SV212" s="40"/>
      <c r="SW212" s="40"/>
      <c r="SX212" s="40"/>
      <c r="SY212" s="40"/>
      <c r="SZ212" s="40"/>
      <c r="TA212" s="40"/>
      <c r="TB212" s="40"/>
      <c r="TC212" s="40"/>
      <c r="TD212" s="40"/>
      <c r="TE212" s="40"/>
      <c r="TF212" s="40"/>
      <c r="TG212" s="40"/>
      <c r="TH212" s="40"/>
      <c r="TI212" s="40"/>
      <c r="TJ212" s="40"/>
      <c r="TK212" s="40"/>
      <c r="TL212" s="40"/>
      <c r="TM212" s="40"/>
      <c r="TN212" s="40"/>
      <c r="TO212" s="40"/>
      <c r="TP212" s="40"/>
      <c r="TQ212" s="40"/>
      <c r="TR212" s="40"/>
      <c r="TS212" s="40"/>
      <c r="TT212" s="40"/>
      <c r="TU212" s="40"/>
      <c r="TV212" s="40"/>
      <c r="TW212" s="40"/>
      <c r="TX212" s="40"/>
      <c r="TY212" s="40"/>
      <c r="TZ212" s="40"/>
      <c r="UA212" s="40"/>
      <c r="UB212" s="40"/>
      <c r="UC212" s="40"/>
      <c r="UD212" s="40"/>
      <c r="UE212" s="40"/>
      <c r="UF212" s="40"/>
      <c r="UG212" s="40"/>
      <c r="UH212" s="40"/>
      <c r="UI212" s="40"/>
      <c r="UJ212" s="40"/>
      <c r="UK212" s="40"/>
      <c r="UL212" s="40"/>
      <c r="UM212" s="40"/>
      <c r="UN212" s="40"/>
      <c r="UO212" s="40"/>
      <c r="UP212" s="40"/>
      <c r="UQ212" s="40"/>
      <c r="UR212" s="40"/>
      <c r="US212" s="40"/>
      <c r="UT212" s="40"/>
      <c r="UU212" s="40"/>
      <c r="UV212" s="40"/>
      <c r="UW212" s="40"/>
      <c r="UX212" s="40"/>
      <c r="UY212" s="40"/>
      <c r="UZ212" s="40"/>
      <c r="VA212" s="40"/>
      <c r="VB212" s="40"/>
      <c r="VC212" s="40"/>
      <c r="VD212" s="40"/>
      <c r="VE212" s="40"/>
      <c r="VF212" s="40"/>
      <c r="VG212" s="40"/>
      <c r="VH212" s="40"/>
      <c r="VI212" s="40"/>
      <c r="VJ212" s="40"/>
      <c r="VK212" s="40"/>
      <c r="VL212" s="40"/>
      <c r="VM212" s="40"/>
      <c r="VN212" s="40"/>
      <c r="VO212" s="40"/>
      <c r="VP212" s="40"/>
      <c r="VQ212" s="40"/>
      <c r="VR212" s="40"/>
      <c r="VS212" s="40"/>
      <c r="VT212" s="40"/>
      <c r="VU212" s="40"/>
      <c r="VV212" s="40"/>
      <c r="VW212" s="40"/>
      <c r="VX212" s="40"/>
      <c r="VY212" s="40"/>
      <c r="VZ212" s="40"/>
      <c r="WA212" s="40"/>
      <c r="WB212" s="40"/>
      <c r="WC212" s="40"/>
      <c r="WD212" s="40"/>
      <c r="WE212" s="40"/>
      <c r="WF212" s="40"/>
      <c r="WG212" s="40"/>
      <c r="WH212" s="40"/>
      <c r="WI212" s="40"/>
      <c r="WJ212" s="40"/>
      <c r="WK212" s="40"/>
      <c r="WL212" s="40"/>
      <c r="WM212" s="40"/>
      <c r="WN212" s="40"/>
      <c r="WO212" s="40"/>
      <c r="WP212" s="40"/>
      <c r="WQ212" s="40"/>
      <c r="WR212" s="40"/>
      <c r="WS212" s="40"/>
      <c r="WT212" s="40"/>
      <c r="WU212" s="40"/>
      <c r="WV212" s="40"/>
      <c r="WW212" s="40"/>
      <c r="WX212" s="40"/>
      <c r="WY212" s="40"/>
      <c r="WZ212" s="40"/>
      <c r="XA212" s="40"/>
      <c r="XB212" s="40"/>
      <c r="XC212" s="40"/>
      <c r="XD212" s="40"/>
      <c r="XE212" s="40"/>
      <c r="XF212" s="40"/>
      <c r="XG212" s="40"/>
      <c r="XH212" s="40"/>
      <c r="XI212" s="40"/>
      <c r="XJ212" s="40"/>
      <c r="XK212" s="40"/>
      <c r="XL212" s="40"/>
      <c r="XM212" s="40"/>
      <c r="XN212" s="40"/>
      <c r="XO212" s="40"/>
      <c r="XP212" s="40"/>
      <c r="XQ212" s="40"/>
      <c r="XR212" s="40"/>
      <c r="XS212" s="40"/>
      <c r="XT212" s="40"/>
      <c r="XU212" s="40"/>
      <c r="XV212" s="40"/>
      <c r="XW212" s="40"/>
      <c r="XX212" s="40"/>
      <c r="XY212" s="40"/>
      <c r="XZ212" s="40"/>
      <c r="YA212" s="40"/>
      <c r="YB212" s="40"/>
      <c r="YC212" s="40"/>
      <c r="YD212" s="40"/>
      <c r="YE212" s="40"/>
      <c r="YF212" s="40"/>
      <c r="YG212" s="40"/>
      <c r="YH212" s="40"/>
      <c r="YI212" s="40"/>
      <c r="YJ212" s="40"/>
      <c r="YK212" s="40"/>
      <c r="YL212" s="40"/>
      <c r="YM212" s="40"/>
      <c r="YN212" s="40"/>
      <c r="YO212" s="40"/>
      <c r="YP212" s="40"/>
      <c r="YQ212" s="40"/>
      <c r="YR212" s="40"/>
      <c r="YS212" s="40"/>
      <c r="YT212" s="40"/>
      <c r="YU212" s="40"/>
      <c r="YV212" s="40"/>
      <c r="YW212" s="40"/>
      <c r="YX212" s="40"/>
      <c r="YY212" s="40"/>
      <c r="YZ212" s="40"/>
      <c r="ZA212" s="40"/>
      <c r="ZB212" s="40"/>
      <c r="ZC212" s="40"/>
      <c r="ZD212" s="40"/>
      <c r="ZE212" s="40"/>
      <c r="ZF212" s="40"/>
      <c r="ZG212" s="40"/>
      <c r="ZH212" s="40"/>
      <c r="ZI212" s="40"/>
      <c r="ZJ212" s="40"/>
      <c r="ZK212" s="40"/>
      <c r="ZL212" s="40"/>
      <c r="ZM212" s="40"/>
      <c r="ZN212" s="40"/>
      <c r="ZO212" s="40"/>
      <c r="ZP212" s="40"/>
      <c r="ZQ212" s="40"/>
      <c r="ZR212" s="40"/>
      <c r="ZS212" s="40"/>
      <c r="ZT212" s="40"/>
      <c r="ZU212" s="40"/>
      <c r="ZV212" s="40"/>
      <c r="ZW212" s="40"/>
      <c r="ZX212" s="40"/>
      <c r="ZY212" s="40"/>
      <c r="ZZ212" s="40"/>
      <c r="AAA212" s="40"/>
      <c r="AAB212" s="40"/>
      <c r="AAC212" s="40"/>
      <c r="AAD212" s="40"/>
      <c r="AAE212" s="40"/>
      <c r="AAF212" s="40"/>
      <c r="AAG212" s="40"/>
      <c r="AAH212" s="40"/>
      <c r="AAI212" s="40"/>
      <c r="AAJ212" s="40"/>
      <c r="AAK212" s="40"/>
      <c r="AAL212" s="40"/>
      <c r="AAM212" s="40"/>
      <c r="AAN212" s="40"/>
      <c r="AAO212" s="40"/>
      <c r="AAP212" s="40"/>
      <c r="AAQ212" s="40"/>
      <c r="AAR212" s="40"/>
      <c r="AAS212" s="40"/>
      <c r="AAT212" s="40"/>
      <c r="AAU212" s="40"/>
      <c r="AAV212" s="40"/>
      <c r="AAW212" s="40"/>
      <c r="AAX212" s="40"/>
      <c r="AAY212" s="40"/>
      <c r="AAZ212" s="40"/>
      <c r="ABA212" s="40"/>
      <c r="ABB212" s="40"/>
      <c r="ABC212" s="40"/>
      <c r="ABD212" s="40"/>
      <c r="ABE212" s="40"/>
      <c r="ABF212" s="40"/>
      <c r="ABG212" s="40"/>
      <c r="ABH212" s="40"/>
      <c r="ABI212" s="40"/>
      <c r="ABJ212" s="40"/>
      <c r="ABK212" s="40"/>
      <c r="ABL212" s="40"/>
      <c r="ABM212" s="40"/>
      <c r="ABN212" s="40"/>
      <c r="ABO212" s="40"/>
      <c r="ABP212" s="40"/>
      <c r="ABQ212" s="40"/>
      <c r="ABR212" s="40"/>
      <c r="ABS212" s="40"/>
      <c r="ABT212" s="40"/>
      <c r="ABU212" s="40"/>
      <c r="ABV212" s="40"/>
      <c r="ABW212" s="40"/>
      <c r="ABX212" s="40"/>
      <c r="ABY212" s="40"/>
      <c r="ABZ212" s="40"/>
      <c r="ACA212" s="40"/>
      <c r="ACB212" s="40"/>
      <c r="ACC212" s="40"/>
      <c r="ACD212" s="40"/>
      <c r="ACE212" s="40"/>
      <c r="ACF212" s="40"/>
      <c r="ACG212" s="40"/>
      <c r="ACH212" s="40"/>
      <c r="ACI212" s="40"/>
      <c r="ACJ212" s="40"/>
      <c r="ACK212" s="40"/>
      <c r="ACL212" s="40"/>
      <c r="ACM212" s="40"/>
      <c r="ACN212" s="40"/>
      <c r="ACO212" s="40"/>
      <c r="ACP212" s="40"/>
      <c r="ACQ212" s="40"/>
      <c r="ACR212" s="40"/>
      <c r="ACS212" s="40"/>
      <c r="ACT212" s="40"/>
      <c r="ACU212" s="40"/>
      <c r="ACV212" s="40"/>
      <c r="ACW212" s="40"/>
      <c r="ACX212" s="40"/>
      <c r="ACY212" s="40"/>
      <c r="ACZ212" s="40"/>
      <c r="ADA212" s="40"/>
      <c r="ADB212" s="40"/>
      <c r="ADC212" s="40"/>
      <c r="ADD212" s="40"/>
      <c r="ADE212" s="40"/>
      <c r="ADF212" s="40"/>
      <c r="ADG212" s="40"/>
      <c r="ADH212" s="40"/>
      <c r="ADI212" s="40"/>
      <c r="ADJ212" s="40"/>
      <c r="ADK212" s="40"/>
      <c r="ADL212" s="40"/>
      <c r="ADM212" s="40"/>
      <c r="ADN212" s="40"/>
      <c r="ADO212" s="40"/>
      <c r="ADP212" s="40"/>
      <c r="ADQ212" s="40"/>
      <c r="ADR212" s="40"/>
      <c r="ADS212" s="40"/>
      <c r="ADT212" s="40"/>
      <c r="ADU212" s="40"/>
      <c r="ADV212" s="40"/>
      <c r="ADW212" s="40"/>
      <c r="ADX212" s="40"/>
      <c r="ADY212" s="40"/>
      <c r="ADZ212" s="40"/>
      <c r="AEA212" s="40"/>
      <c r="AEB212" s="40"/>
      <c r="AEC212" s="40"/>
      <c r="AED212" s="40"/>
      <c r="AEE212" s="40"/>
      <c r="AEF212" s="40"/>
      <c r="AEG212" s="40"/>
      <c r="AEH212" s="40"/>
      <c r="AEI212" s="40"/>
      <c r="AEJ212" s="40"/>
      <c r="AEK212" s="40"/>
      <c r="AEL212" s="40"/>
      <c r="AEM212" s="40"/>
      <c r="AEN212" s="40"/>
      <c r="AEO212" s="40"/>
      <c r="AEP212" s="40"/>
      <c r="AEQ212" s="40"/>
      <c r="AER212" s="40"/>
      <c r="AES212" s="40"/>
      <c r="AET212" s="40"/>
      <c r="AEU212" s="40"/>
      <c r="AEV212" s="40"/>
      <c r="AEW212" s="40"/>
      <c r="AEX212" s="40"/>
      <c r="AEY212" s="40"/>
      <c r="AEZ212" s="40"/>
      <c r="AFA212" s="40"/>
      <c r="AFB212" s="40"/>
      <c r="AFC212" s="40"/>
      <c r="AFD212" s="40"/>
      <c r="AFE212" s="40"/>
      <c r="AFF212" s="40"/>
      <c r="AFG212" s="40"/>
      <c r="AFH212" s="40"/>
      <c r="AFI212" s="40"/>
      <c r="AFJ212" s="40"/>
      <c r="AFK212" s="40"/>
      <c r="AFL212" s="40"/>
      <c r="AFM212" s="40"/>
      <c r="AFN212" s="40"/>
      <c r="AFO212" s="40"/>
      <c r="AFP212" s="40"/>
      <c r="AFQ212" s="40"/>
      <c r="AFR212" s="40"/>
      <c r="AFS212" s="40"/>
      <c r="AFT212" s="40"/>
      <c r="AFU212" s="40"/>
      <c r="AFV212" s="40"/>
      <c r="AFW212" s="40"/>
      <c r="AFX212" s="40"/>
      <c r="AFY212" s="40"/>
      <c r="AFZ212" s="40"/>
      <c r="AGA212" s="40"/>
      <c r="AGB212" s="40"/>
      <c r="AGC212" s="40"/>
      <c r="AGD212" s="40"/>
      <c r="AGE212" s="40"/>
      <c r="AGF212" s="40"/>
      <c r="AGG212" s="40"/>
      <c r="AGH212" s="40"/>
      <c r="AGI212" s="40"/>
      <c r="AGJ212" s="40"/>
      <c r="AGK212" s="40"/>
      <c r="AGL212" s="40"/>
      <c r="AGM212" s="40"/>
      <c r="AGN212" s="40"/>
      <c r="AGO212" s="40"/>
      <c r="AGP212" s="40"/>
      <c r="AGQ212" s="40"/>
      <c r="AGR212" s="40"/>
      <c r="AGS212" s="40"/>
      <c r="AGT212" s="40"/>
      <c r="AGU212" s="40"/>
      <c r="AGV212" s="40"/>
      <c r="AGW212" s="40"/>
      <c r="AGX212" s="40"/>
      <c r="AGY212" s="40"/>
      <c r="AGZ212" s="40"/>
      <c r="AHA212" s="40"/>
      <c r="AHB212" s="40"/>
      <c r="AHC212" s="40"/>
      <c r="AHD212" s="40"/>
      <c r="AHE212" s="40"/>
      <c r="AHF212" s="40"/>
      <c r="AHG212" s="40"/>
      <c r="AHH212" s="40"/>
      <c r="AHI212" s="40"/>
      <c r="AHJ212" s="40"/>
      <c r="AHK212" s="40"/>
      <c r="AHL212" s="40"/>
      <c r="AHM212" s="40"/>
      <c r="AHN212" s="40"/>
      <c r="AHO212" s="40"/>
      <c r="AHP212" s="40"/>
      <c r="AHQ212" s="40"/>
      <c r="AHR212" s="40"/>
      <c r="AHS212" s="40"/>
      <c r="AHT212" s="40"/>
      <c r="AHU212" s="40"/>
      <c r="AHV212" s="40"/>
      <c r="AHW212" s="40"/>
      <c r="AHX212" s="40"/>
      <c r="AHY212" s="40"/>
      <c r="AHZ212" s="40"/>
      <c r="AIA212" s="40"/>
      <c r="AIB212" s="40"/>
      <c r="AIC212" s="40"/>
      <c r="AID212" s="40"/>
      <c r="AIE212" s="40"/>
      <c r="AIF212" s="40"/>
      <c r="AIG212" s="40"/>
      <c r="AIH212" s="40"/>
      <c r="AII212" s="40"/>
      <c r="AIJ212" s="40"/>
      <c r="AIK212" s="40"/>
      <c r="AIL212" s="40"/>
      <c r="AIM212" s="40"/>
      <c r="AIN212" s="40"/>
      <c r="AIO212" s="40"/>
      <c r="AIP212" s="40"/>
      <c r="AIQ212" s="40"/>
      <c r="AIR212" s="40"/>
      <c r="AIS212" s="40"/>
      <c r="AIT212" s="40"/>
      <c r="AIU212" s="40"/>
      <c r="AIV212" s="40"/>
      <c r="AIW212" s="40"/>
      <c r="AIX212" s="40"/>
      <c r="AIY212" s="40"/>
      <c r="AIZ212" s="40"/>
      <c r="AJA212" s="40"/>
      <c r="AJB212" s="40"/>
      <c r="AJC212" s="40"/>
      <c r="AJD212" s="40"/>
      <c r="AJE212" s="40"/>
      <c r="AJF212" s="40"/>
      <c r="AJG212" s="40"/>
      <c r="AJH212" s="40"/>
      <c r="AJI212" s="40"/>
      <c r="AJJ212" s="40"/>
      <c r="AJK212" s="40"/>
      <c r="AJL212" s="40"/>
      <c r="AJM212" s="40"/>
      <c r="AJN212" s="40"/>
      <c r="AJO212" s="40"/>
      <c r="AJP212" s="40"/>
      <c r="AJQ212" s="40"/>
      <c r="AJR212" s="40"/>
      <c r="AJS212" s="40"/>
      <c r="AJT212" s="40"/>
      <c r="AJU212" s="40"/>
      <c r="AJV212" s="40"/>
      <c r="AJW212" s="40"/>
      <c r="AJX212" s="40"/>
      <c r="AJY212" s="40"/>
      <c r="AJZ212" s="40"/>
      <c r="AKA212" s="40"/>
      <c r="AKB212" s="40"/>
      <c r="AKC212" s="40"/>
      <c r="AKD212" s="40"/>
      <c r="AKE212" s="40"/>
      <c r="AKF212" s="40"/>
      <c r="AKG212" s="40"/>
      <c r="AKH212" s="40"/>
      <c r="AKI212" s="40"/>
      <c r="AKJ212" s="40"/>
      <c r="AKK212" s="40"/>
      <c r="AKL212" s="40"/>
      <c r="AKM212" s="40"/>
      <c r="AKN212" s="40"/>
      <c r="AKO212" s="40"/>
      <c r="AKP212" s="40"/>
      <c r="AKQ212" s="40"/>
      <c r="AKR212" s="40"/>
      <c r="AKS212" s="40"/>
      <c r="AKT212" s="40"/>
      <c r="AKU212" s="40"/>
      <c r="AKV212" s="40"/>
      <c r="AKW212" s="40"/>
      <c r="AKX212" s="40"/>
      <c r="AKY212" s="40"/>
      <c r="AKZ212" s="40"/>
      <c r="ALA212" s="40"/>
      <c r="ALB212" s="40"/>
      <c r="ALC212" s="40"/>
      <c r="ALD212" s="40"/>
      <c r="ALE212" s="40"/>
      <c r="ALF212" s="40"/>
      <c r="ALG212" s="40"/>
      <c r="ALH212" s="40"/>
      <c r="ALI212" s="40"/>
      <c r="ALJ212" s="40"/>
      <c r="ALK212" s="40"/>
      <c r="ALL212" s="40"/>
      <c r="ALM212" s="40"/>
      <c r="ALN212" s="40"/>
      <c r="ALO212" s="40"/>
      <c r="ALP212" s="40"/>
      <c r="ALQ212" s="40"/>
      <c r="ALR212" s="40"/>
      <c r="ALS212" s="40"/>
      <c r="ALT212" s="40"/>
      <c r="ALU212" s="40"/>
    </row>
    <row r="213" spans="1:1009" s="41" customFormat="1" ht="18.75" x14ac:dyDescent="0.3">
      <c r="A213" s="10" t="s">
        <v>221</v>
      </c>
      <c r="B213" s="11" t="s">
        <v>222</v>
      </c>
      <c r="C213" s="12">
        <v>9</v>
      </c>
      <c r="D213" s="13">
        <v>2.8</v>
      </c>
      <c r="E213" s="14">
        <v>1.4</v>
      </c>
      <c r="F213" s="46" t="s">
        <v>24</v>
      </c>
      <c r="G213" s="15">
        <v>2</v>
      </c>
      <c r="H213" s="16">
        <f>IF(OR(F213="",G213=""),"",IF(F213="1st",G213*D213-G213,-G213))</f>
        <v>3.5999999999999996</v>
      </c>
      <c r="I213" s="19">
        <f t="shared" si="32"/>
        <v>-25.352500000000006</v>
      </c>
      <c r="J213" s="42">
        <f>SUM(H213:H214)</f>
        <v>2.0999999999999996</v>
      </c>
      <c r="K213" s="50">
        <f t="shared" si="35"/>
        <v>-26.852500000000013</v>
      </c>
      <c r="L213" s="60">
        <f t="shared" si="30"/>
        <v>-28.302500000000013</v>
      </c>
      <c r="M213" s="60"/>
      <c r="N213" s="121">
        <f t="shared" si="33"/>
        <v>2.8</v>
      </c>
      <c r="O213" s="9">
        <f t="shared" si="34"/>
        <v>-1</v>
      </c>
      <c r="P213" s="9">
        <f t="shared" si="36"/>
        <v>1.7999999999999998</v>
      </c>
      <c r="Q213" s="122">
        <f t="shared" si="37"/>
        <v>1.7999999999999998</v>
      </c>
      <c r="R213" s="8"/>
      <c r="S213" s="9"/>
      <c r="T213" s="9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  <c r="MN213" s="40"/>
      <c r="MO213" s="40"/>
      <c r="MP213" s="40"/>
      <c r="MQ213" s="40"/>
      <c r="MR213" s="40"/>
      <c r="MS213" s="40"/>
      <c r="MT213" s="40"/>
      <c r="MU213" s="40"/>
      <c r="MV213" s="40"/>
      <c r="MW213" s="40"/>
      <c r="MX213" s="40"/>
      <c r="MY213" s="40"/>
      <c r="MZ213" s="40"/>
      <c r="NA213" s="40"/>
      <c r="NB213" s="40"/>
      <c r="NC213" s="40"/>
      <c r="ND213" s="40"/>
      <c r="NE213" s="40"/>
      <c r="NF213" s="40"/>
      <c r="NG213" s="40"/>
      <c r="NH213" s="40"/>
      <c r="NI213" s="40"/>
      <c r="NJ213" s="40"/>
      <c r="NK213" s="40"/>
      <c r="NL213" s="40"/>
      <c r="NM213" s="40"/>
      <c r="NN213" s="40"/>
      <c r="NO213" s="40"/>
      <c r="NP213" s="40"/>
      <c r="NQ213" s="40"/>
      <c r="NR213" s="40"/>
      <c r="NS213" s="40"/>
      <c r="NT213" s="40"/>
      <c r="NU213" s="40"/>
      <c r="NV213" s="40"/>
      <c r="NW213" s="40"/>
      <c r="NX213" s="40"/>
      <c r="NY213" s="40"/>
      <c r="NZ213" s="40"/>
      <c r="OA213" s="40"/>
      <c r="OB213" s="40"/>
      <c r="OC213" s="40"/>
      <c r="OD213" s="40"/>
      <c r="OE213" s="40"/>
      <c r="OF213" s="40"/>
      <c r="OG213" s="40"/>
      <c r="OH213" s="40"/>
      <c r="OI213" s="40"/>
      <c r="OJ213" s="40"/>
      <c r="OK213" s="40"/>
      <c r="OL213" s="40"/>
      <c r="OM213" s="40"/>
      <c r="ON213" s="40"/>
      <c r="OO213" s="40"/>
      <c r="OP213" s="40"/>
      <c r="OQ213" s="40"/>
      <c r="OR213" s="40"/>
      <c r="OS213" s="40"/>
      <c r="OT213" s="40"/>
      <c r="OU213" s="40"/>
      <c r="OV213" s="40"/>
      <c r="OW213" s="40"/>
      <c r="OX213" s="40"/>
      <c r="OY213" s="40"/>
      <c r="OZ213" s="40"/>
      <c r="PA213" s="40"/>
      <c r="PB213" s="40"/>
      <c r="PC213" s="40"/>
      <c r="PD213" s="40"/>
      <c r="PE213" s="40"/>
      <c r="PF213" s="40"/>
      <c r="PG213" s="40"/>
      <c r="PH213" s="40"/>
      <c r="PI213" s="40"/>
      <c r="PJ213" s="40"/>
      <c r="PK213" s="40"/>
      <c r="PL213" s="40"/>
      <c r="PM213" s="40"/>
      <c r="PN213" s="40"/>
      <c r="PO213" s="40"/>
      <c r="PP213" s="40"/>
      <c r="PQ213" s="40"/>
      <c r="PR213" s="40"/>
      <c r="PS213" s="40"/>
      <c r="PT213" s="40"/>
      <c r="PU213" s="40"/>
      <c r="PV213" s="40"/>
      <c r="PW213" s="40"/>
      <c r="PX213" s="40"/>
      <c r="PY213" s="40"/>
      <c r="PZ213" s="40"/>
      <c r="QA213" s="40"/>
      <c r="QB213" s="40"/>
      <c r="QC213" s="40"/>
      <c r="QD213" s="40"/>
      <c r="QE213" s="40"/>
      <c r="QF213" s="40"/>
      <c r="QG213" s="40"/>
      <c r="QH213" s="40"/>
      <c r="QI213" s="40"/>
      <c r="QJ213" s="40"/>
      <c r="QK213" s="40"/>
      <c r="QL213" s="40"/>
      <c r="QM213" s="40"/>
      <c r="QN213" s="40"/>
      <c r="QO213" s="40"/>
      <c r="QP213" s="40"/>
      <c r="QQ213" s="40"/>
      <c r="QR213" s="40"/>
      <c r="QS213" s="40"/>
      <c r="QT213" s="40"/>
      <c r="QU213" s="40"/>
      <c r="QV213" s="40"/>
      <c r="QW213" s="40"/>
      <c r="QX213" s="40"/>
      <c r="QY213" s="40"/>
      <c r="QZ213" s="40"/>
      <c r="RA213" s="40"/>
      <c r="RB213" s="40"/>
      <c r="RC213" s="40"/>
      <c r="RD213" s="40"/>
      <c r="RE213" s="40"/>
      <c r="RF213" s="40"/>
      <c r="RG213" s="40"/>
      <c r="RH213" s="40"/>
      <c r="RI213" s="40"/>
      <c r="RJ213" s="40"/>
      <c r="RK213" s="40"/>
      <c r="RL213" s="40"/>
      <c r="RM213" s="40"/>
      <c r="RN213" s="40"/>
      <c r="RO213" s="40"/>
      <c r="RP213" s="40"/>
      <c r="RQ213" s="40"/>
      <c r="RR213" s="40"/>
      <c r="RS213" s="40"/>
      <c r="RT213" s="40"/>
      <c r="RU213" s="40"/>
      <c r="RV213" s="40"/>
      <c r="RW213" s="40"/>
      <c r="RX213" s="40"/>
      <c r="RY213" s="40"/>
      <c r="RZ213" s="40"/>
      <c r="SA213" s="40"/>
      <c r="SB213" s="40"/>
      <c r="SC213" s="40"/>
      <c r="SD213" s="40"/>
      <c r="SE213" s="40"/>
      <c r="SF213" s="40"/>
      <c r="SG213" s="40"/>
      <c r="SH213" s="40"/>
      <c r="SI213" s="40"/>
      <c r="SJ213" s="40"/>
      <c r="SK213" s="40"/>
      <c r="SL213" s="40"/>
      <c r="SM213" s="40"/>
      <c r="SN213" s="40"/>
      <c r="SO213" s="40"/>
      <c r="SP213" s="40"/>
      <c r="SQ213" s="40"/>
      <c r="SR213" s="40"/>
      <c r="SS213" s="40"/>
      <c r="ST213" s="40"/>
      <c r="SU213" s="40"/>
      <c r="SV213" s="40"/>
      <c r="SW213" s="40"/>
      <c r="SX213" s="40"/>
      <c r="SY213" s="40"/>
      <c r="SZ213" s="40"/>
      <c r="TA213" s="40"/>
      <c r="TB213" s="40"/>
      <c r="TC213" s="40"/>
      <c r="TD213" s="40"/>
      <c r="TE213" s="40"/>
      <c r="TF213" s="40"/>
      <c r="TG213" s="40"/>
      <c r="TH213" s="40"/>
      <c r="TI213" s="40"/>
      <c r="TJ213" s="40"/>
      <c r="TK213" s="40"/>
      <c r="TL213" s="40"/>
      <c r="TM213" s="40"/>
      <c r="TN213" s="40"/>
      <c r="TO213" s="40"/>
      <c r="TP213" s="40"/>
      <c r="TQ213" s="40"/>
      <c r="TR213" s="40"/>
      <c r="TS213" s="40"/>
      <c r="TT213" s="40"/>
      <c r="TU213" s="40"/>
      <c r="TV213" s="40"/>
      <c r="TW213" s="40"/>
      <c r="TX213" s="40"/>
      <c r="TY213" s="40"/>
      <c r="TZ213" s="40"/>
      <c r="UA213" s="40"/>
      <c r="UB213" s="40"/>
      <c r="UC213" s="40"/>
      <c r="UD213" s="40"/>
      <c r="UE213" s="40"/>
      <c r="UF213" s="40"/>
      <c r="UG213" s="40"/>
      <c r="UH213" s="40"/>
      <c r="UI213" s="40"/>
      <c r="UJ213" s="40"/>
      <c r="UK213" s="40"/>
      <c r="UL213" s="40"/>
      <c r="UM213" s="40"/>
      <c r="UN213" s="40"/>
      <c r="UO213" s="40"/>
      <c r="UP213" s="40"/>
      <c r="UQ213" s="40"/>
      <c r="UR213" s="40"/>
      <c r="US213" s="40"/>
      <c r="UT213" s="40"/>
      <c r="UU213" s="40"/>
      <c r="UV213" s="40"/>
      <c r="UW213" s="40"/>
      <c r="UX213" s="40"/>
      <c r="UY213" s="40"/>
      <c r="UZ213" s="40"/>
      <c r="VA213" s="40"/>
      <c r="VB213" s="40"/>
      <c r="VC213" s="40"/>
      <c r="VD213" s="40"/>
      <c r="VE213" s="40"/>
      <c r="VF213" s="40"/>
      <c r="VG213" s="40"/>
      <c r="VH213" s="40"/>
      <c r="VI213" s="40"/>
      <c r="VJ213" s="40"/>
      <c r="VK213" s="40"/>
      <c r="VL213" s="40"/>
      <c r="VM213" s="40"/>
      <c r="VN213" s="40"/>
      <c r="VO213" s="40"/>
      <c r="VP213" s="40"/>
      <c r="VQ213" s="40"/>
      <c r="VR213" s="40"/>
      <c r="VS213" s="40"/>
      <c r="VT213" s="40"/>
      <c r="VU213" s="40"/>
      <c r="VV213" s="40"/>
      <c r="VW213" s="40"/>
      <c r="VX213" s="40"/>
      <c r="VY213" s="40"/>
      <c r="VZ213" s="40"/>
      <c r="WA213" s="40"/>
      <c r="WB213" s="40"/>
      <c r="WC213" s="40"/>
      <c r="WD213" s="40"/>
      <c r="WE213" s="40"/>
      <c r="WF213" s="40"/>
      <c r="WG213" s="40"/>
      <c r="WH213" s="40"/>
      <c r="WI213" s="40"/>
      <c r="WJ213" s="40"/>
      <c r="WK213" s="40"/>
      <c r="WL213" s="40"/>
      <c r="WM213" s="40"/>
      <c r="WN213" s="40"/>
      <c r="WO213" s="40"/>
      <c r="WP213" s="40"/>
      <c r="WQ213" s="40"/>
      <c r="WR213" s="40"/>
      <c r="WS213" s="40"/>
      <c r="WT213" s="40"/>
      <c r="WU213" s="40"/>
      <c r="WV213" s="40"/>
      <c r="WW213" s="40"/>
      <c r="WX213" s="40"/>
      <c r="WY213" s="40"/>
      <c r="WZ213" s="40"/>
      <c r="XA213" s="40"/>
      <c r="XB213" s="40"/>
      <c r="XC213" s="40"/>
      <c r="XD213" s="40"/>
      <c r="XE213" s="40"/>
      <c r="XF213" s="40"/>
      <c r="XG213" s="40"/>
      <c r="XH213" s="40"/>
      <c r="XI213" s="40"/>
      <c r="XJ213" s="40"/>
      <c r="XK213" s="40"/>
      <c r="XL213" s="40"/>
      <c r="XM213" s="40"/>
      <c r="XN213" s="40"/>
      <c r="XO213" s="40"/>
      <c r="XP213" s="40"/>
      <c r="XQ213" s="40"/>
      <c r="XR213" s="40"/>
      <c r="XS213" s="40"/>
      <c r="XT213" s="40"/>
      <c r="XU213" s="40"/>
      <c r="XV213" s="40"/>
      <c r="XW213" s="40"/>
      <c r="XX213" s="40"/>
      <c r="XY213" s="40"/>
      <c r="XZ213" s="40"/>
      <c r="YA213" s="40"/>
      <c r="YB213" s="40"/>
      <c r="YC213" s="40"/>
      <c r="YD213" s="40"/>
      <c r="YE213" s="40"/>
      <c r="YF213" s="40"/>
      <c r="YG213" s="40"/>
      <c r="YH213" s="40"/>
      <c r="YI213" s="40"/>
      <c r="YJ213" s="40"/>
      <c r="YK213" s="40"/>
      <c r="YL213" s="40"/>
      <c r="YM213" s="40"/>
      <c r="YN213" s="40"/>
      <c r="YO213" s="40"/>
      <c r="YP213" s="40"/>
      <c r="YQ213" s="40"/>
      <c r="YR213" s="40"/>
      <c r="YS213" s="40"/>
      <c r="YT213" s="40"/>
      <c r="YU213" s="40"/>
      <c r="YV213" s="40"/>
      <c r="YW213" s="40"/>
      <c r="YX213" s="40"/>
      <c r="YY213" s="40"/>
      <c r="YZ213" s="40"/>
      <c r="ZA213" s="40"/>
      <c r="ZB213" s="40"/>
      <c r="ZC213" s="40"/>
      <c r="ZD213" s="40"/>
      <c r="ZE213" s="40"/>
      <c r="ZF213" s="40"/>
      <c r="ZG213" s="40"/>
      <c r="ZH213" s="40"/>
      <c r="ZI213" s="40"/>
      <c r="ZJ213" s="40"/>
      <c r="ZK213" s="40"/>
      <c r="ZL213" s="40"/>
      <c r="ZM213" s="40"/>
      <c r="ZN213" s="40"/>
      <c r="ZO213" s="40"/>
      <c r="ZP213" s="40"/>
      <c r="ZQ213" s="40"/>
      <c r="ZR213" s="40"/>
      <c r="ZS213" s="40"/>
      <c r="ZT213" s="40"/>
      <c r="ZU213" s="40"/>
      <c r="ZV213" s="40"/>
      <c r="ZW213" s="40"/>
      <c r="ZX213" s="40"/>
      <c r="ZY213" s="40"/>
      <c r="ZZ213" s="40"/>
      <c r="AAA213" s="40"/>
      <c r="AAB213" s="40"/>
      <c r="AAC213" s="40"/>
      <c r="AAD213" s="40"/>
      <c r="AAE213" s="40"/>
      <c r="AAF213" s="40"/>
      <c r="AAG213" s="40"/>
      <c r="AAH213" s="40"/>
      <c r="AAI213" s="40"/>
      <c r="AAJ213" s="40"/>
      <c r="AAK213" s="40"/>
      <c r="AAL213" s="40"/>
      <c r="AAM213" s="40"/>
      <c r="AAN213" s="40"/>
      <c r="AAO213" s="40"/>
      <c r="AAP213" s="40"/>
      <c r="AAQ213" s="40"/>
      <c r="AAR213" s="40"/>
      <c r="AAS213" s="40"/>
      <c r="AAT213" s="40"/>
      <c r="AAU213" s="40"/>
      <c r="AAV213" s="40"/>
      <c r="AAW213" s="40"/>
      <c r="AAX213" s="40"/>
      <c r="AAY213" s="40"/>
      <c r="AAZ213" s="40"/>
      <c r="ABA213" s="40"/>
      <c r="ABB213" s="40"/>
      <c r="ABC213" s="40"/>
      <c r="ABD213" s="40"/>
      <c r="ABE213" s="40"/>
      <c r="ABF213" s="40"/>
      <c r="ABG213" s="40"/>
      <c r="ABH213" s="40"/>
      <c r="ABI213" s="40"/>
      <c r="ABJ213" s="40"/>
      <c r="ABK213" s="40"/>
      <c r="ABL213" s="40"/>
      <c r="ABM213" s="40"/>
      <c r="ABN213" s="40"/>
      <c r="ABO213" s="40"/>
      <c r="ABP213" s="40"/>
      <c r="ABQ213" s="40"/>
      <c r="ABR213" s="40"/>
      <c r="ABS213" s="40"/>
      <c r="ABT213" s="40"/>
      <c r="ABU213" s="40"/>
      <c r="ABV213" s="40"/>
      <c r="ABW213" s="40"/>
      <c r="ABX213" s="40"/>
      <c r="ABY213" s="40"/>
      <c r="ABZ213" s="40"/>
      <c r="ACA213" s="40"/>
      <c r="ACB213" s="40"/>
      <c r="ACC213" s="40"/>
      <c r="ACD213" s="40"/>
      <c r="ACE213" s="40"/>
      <c r="ACF213" s="40"/>
      <c r="ACG213" s="40"/>
      <c r="ACH213" s="40"/>
      <c r="ACI213" s="40"/>
      <c r="ACJ213" s="40"/>
      <c r="ACK213" s="40"/>
      <c r="ACL213" s="40"/>
      <c r="ACM213" s="40"/>
      <c r="ACN213" s="40"/>
      <c r="ACO213" s="40"/>
      <c r="ACP213" s="40"/>
      <c r="ACQ213" s="40"/>
      <c r="ACR213" s="40"/>
      <c r="ACS213" s="40"/>
      <c r="ACT213" s="40"/>
      <c r="ACU213" s="40"/>
      <c r="ACV213" s="40"/>
      <c r="ACW213" s="40"/>
      <c r="ACX213" s="40"/>
      <c r="ACY213" s="40"/>
      <c r="ACZ213" s="40"/>
      <c r="ADA213" s="40"/>
      <c r="ADB213" s="40"/>
      <c r="ADC213" s="40"/>
      <c r="ADD213" s="40"/>
      <c r="ADE213" s="40"/>
      <c r="ADF213" s="40"/>
      <c r="ADG213" s="40"/>
      <c r="ADH213" s="40"/>
      <c r="ADI213" s="40"/>
      <c r="ADJ213" s="40"/>
      <c r="ADK213" s="40"/>
      <c r="ADL213" s="40"/>
      <c r="ADM213" s="40"/>
      <c r="ADN213" s="40"/>
      <c r="ADO213" s="40"/>
      <c r="ADP213" s="40"/>
      <c r="ADQ213" s="40"/>
      <c r="ADR213" s="40"/>
      <c r="ADS213" s="40"/>
      <c r="ADT213" s="40"/>
      <c r="ADU213" s="40"/>
      <c r="ADV213" s="40"/>
      <c r="ADW213" s="40"/>
      <c r="ADX213" s="40"/>
      <c r="ADY213" s="40"/>
      <c r="ADZ213" s="40"/>
      <c r="AEA213" s="40"/>
      <c r="AEB213" s="40"/>
      <c r="AEC213" s="40"/>
      <c r="AED213" s="40"/>
      <c r="AEE213" s="40"/>
      <c r="AEF213" s="40"/>
      <c r="AEG213" s="40"/>
      <c r="AEH213" s="40"/>
      <c r="AEI213" s="40"/>
      <c r="AEJ213" s="40"/>
      <c r="AEK213" s="40"/>
      <c r="AEL213" s="40"/>
      <c r="AEM213" s="40"/>
      <c r="AEN213" s="40"/>
      <c r="AEO213" s="40"/>
      <c r="AEP213" s="40"/>
      <c r="AEQ213" s="40"/>
      <c r="AER213" s="40"/>
      <c r="AES213" s="40"/>
      <c r="AET213" s="40"/>
      <c r="AEU213" s="40"/>
      <c r="AEV213" s="40"/>
      <c r="AEW213" s="40"/>
      <c r="AEX213" s="40"/>
      <c r="AEY213" s="40"/>
      <c r="AEZ213" s="40"/>
      <c r="AFA213" s="40"/>
      <c r="AFB213" s="40"/>
      <c r="AFC213" s="40"/>
      <c r="AFD213" s="40"/>
      <c r="AFE213" s="40"/>
      <c r="AFF213" s="40"/>
      <c r="AFG213" s="40"/>
      <c r="AFH213" s="40"/>
      <c r="AFI213" s="40"/>
      <c r="AFJ213" s="40"/>
      <c r="AFK213" s="40"/>
      <c r="AFL213" s="40"/>
      <c r="AFM213" s="40"/>
      <c r="AFN213" s="40"/>
      <c r="AFO213" s="40"/>
      <c r="AFP213" s="40"/>
      <c r="AFQ213" s="40"/>
      <c r="AFR213" s="40"/>
      <c r="AFS213" s="40"/>
      <c r="AFT213" s="40"/>
      <c r="AFU213" s="40"/>
      <c r="AFV213" s="40"/>
      <c r="AFW213" s="40"/>
      <c r="AFX213" s="40"/>
      <c r="AFY213" s="40"/>
      <c r="AFZ213" s="40"/>
      <c r="AGA213" s="40"/>
      <c r="AGB213" s="40"/>
      <c r="AGC213" s="40"/>
      <c r="AGD213" s="40"/>
      <c r="AGE213" s="40"/>
      <c r="AGF213" s="40"/>
      <c r="AGG213" s="40"/>
      <c r="AGH213" s="40"/>
      <c r="AGI213" s="40"/>
      <c r="AGJ213" s="40"/>
      <c r="AGK213" s="40"/>
      <c r="AGL213" s="40"/>
      <c r="AGM213" s="40"/>
      <c r="AGN213" s="40"/>
      <c r="AGO213" s="40"/>
      <c r="AGP213" s="40"/>
      <c r="AGQ213" s="40"/>
      <c r="AGR213" s="40"/>
      <c r="AGS213" s="40"/>
      <c r="AGT213" s="40"/>
      <c r="AGU213" s="40"/>
      <c r="AGV213" s="40"/>
      <c r="AGW213" s="40"/>
      <c r="AGX213" s="40"/>
      <c r="AGY213" s="40"/>
      <c r="AGZ213" s="40"/>
      <c r="AHA213" s="40"/>
      <c r="AHB213" s="40"/>
      <c r="AHC213" s="40"/>
      <c r="AHD213" s="40"/>
      <c r="AHE213" s="40"/>
      <c r="AHF213" s="40"/>
      <c r="AHG213" s="40"/>
      <c r="AHH213" s="40"/>
      <c r="AHI213" s="40"/>
      <c r="AHJ213" s="40"/>
      <c r="AHK213" s="40"/>
      <c r="AHL213" s="40"/>
      <c r="AHM213" s="40"/>
      <c r="AHN213" s="40"/>
      <c r="AHO213" s="40"/>
      <c r="AHP213" s="40"/>
      <c r="AHQ213" s="40"/>
      <c r="AHR213" s="40"/>
      <c r="AHS213" s="40"/>
      <c r="AHT213" s="40"/>
      <c r="AHU213" s="40"/>
      <c r="AHV213" s="40"/>
      <c r="AHW213" s="40"/>
      <c r="AHX213" s="40"/>
      <c r="AHY213" s="40"/>
      <c r="AHZ213" s="40"/>
      <c r="AIA213" s="40"/>
      <c r="AIB213" s="40"/>
      <c r="AIC213" s="40"/>
      <c r="AID213" s="40"/>
      <c r="AIE213" s="40"/>
      <c r="AIF213" s="40"/>
      <c r="AIG213" s="40"/>
      <c r="AIH213" s="40"/>
      <c r="AII213" s="40"/>
      <c r="AIJ213" s="40"/>
      <c r="AIK213" s="40"/>
      <c r="AIL213" s="40"/>
      <c r="AIM213" s="40"/>
      <c r="AIN213" s="40"/>
      <c r="AIO213" s="40"/>
      <c r="AIP213" s="40"/>
      <c r="AIQ213" s="40"/>
      <c r="AIR213" s="40"/>
      <c r="AIS213" s="40"/>
      <c r="AIT213" s="40"/>
      <c r="AIU213" s="40"/>
      <c r="AIV213" s="40"/>
      <c r="AIW213" s="40"/>
      <c r="AIX213" s="40"/>
      <c r="AIY213" s="40"/>
      <c r="AIZ213" s="40"/>
      <c r="AJA213" s="40"/>
      <c r="AJB213" s="40"/>
      <c r="AJC213" s="40"/>
      <c r="AJD213" s="40"/>
      <c r="AJE213" s="40"/>
      <c r="AJF213" s="40"/>
      <c r="AJG213" s="40"/>
      <c r="AJH213" s="40"/>
      <c r="AJI213" s="40"/>
      <c r="AJJ213" s="40"/>
      <c r="AJK213" s="40"/>
      <c r="AJL213" s="40"/>
      <c r="AJM213" s="40"/>
      <c r="AJN213" s="40"/>
      <c r="AJO213" s="40"/>
      <c r="AJP213" s="40"/>
      <c r="AJQ213" s="40"/>
      <c r="AJR213" s="40"/>
      <c r="AJS213" s="40"/>
      <c r="AJT213" s="40"/>
      <c r="AJU213" s="40"/>
      <c r="AJV213" s="40"/>
      <c r="AJW213" s="40"/>
      <c r="AJX213" s="40"/>
      <c r="AJY213" s="40"/>
      <c r="AJZ213" s="40"/>
      <c r="AKA213" s="40"/>
      <c r="AKB213" s="40"/>
      <c r="AKC213" s="40"/>
      <c r="AKD213" s="40"/>
      <c r="AKE213" s="40"/>
      <c r="AKF213" s="40"/>
      <c r="AKG213" s="40"/>
      <c r="AKH213" s="40"/>
      <c r="AKI213" s="40"/>
      <c r="AKJ213" s="40"/>
      <c r="AKK213" s="40"/>
      <c r="AKL213" s="40"/>
      <c r="AKM213" s="40"/>
      <c r="AKN213" s="40"/>
      <c r="AKO213" s="40"/>
      <c r="AKP213" s="40"/>
      <c r="AKQ213" s="40"/>
      <c r="AKR213" s="40"/>
      <c r="AKS213" s="40"/>
      <c r="AKT213" s="40"/>
      <c r="AKU213" s="40"/>
      <c r="AKV213" s="40"/>
      <c r="AKW213" s="40"/>
      <c r="AKX213" s="40"/>
      <c r="AKY213" s="40"/>
      <c r="AKZ213" s="40"/>
      <c r="ALA213" s="40"/>
      <c r="ALB213" s="40"/>
      <c r="ALC213" s="40"/>
      <c r="ALD213" s="40"/>
      <c r="ALE213" s="40"/>
      <c r="ALF213" s="40"/>
      <c r="ALG213" s="40"/>
      <c r="ALH213" s="40"/>
      <c r="ALI213" s="40"/>
      <c r="ALJ213" s="40"/>
      <c r="ALK213" s="40"/>
      <c r="ALL213" s="40"/>
      <c r="ALM213" s="40"/>
      <c r="ALN213" s="40"/>
      <c r="ALO213" s="40"/>
      <c r="ALP213" s="40"/>
      <c r="ALQ213" s="40"/>
      <c r="ALR213" s="40"/>
      <c r="ALS213" s="40"/>
      <c r="ALT213" s="40"/>
      <c r="ALU213" s="40"/>
    </row>
    <row r="214" spans="1:1009" s="41" customFormat="1" ht="19.5" thickBot="1" x14ac:dyDescent="0.35">
      <c r="A214" s="10" t="s">
        <v>223</v>
      </c>
      <c r="B214" s="11" t="s">
        <v>224</v>
      </c>
      <c r="C214" s="12">
        <v>7</v>
      </c>
      <c r="D214" s="13">
        <v>3.6</v>
      </c>
      <c r="E214" s="14">
        <v>1.4</v>
      </c>
      <c r="F214" s="46" t="s">
        <v>34</v>
      </c>
      <c r="G214" s="15">
        <v>1.5</v>
      </c>
      <c r="H214" s="16">
        <f>IF(OR(F214="",G214=""),"",IF(F214="1st",G214*D214-G214,-G214))</f>
        <v>-1.5</v>
      </c>
      <c r="I214" s="19">
        <f t="shared" si="32"/>
        <v>-26.852500000000006</v>
      </c>
      <c r="J214" s="39"/>
      <c r="K214" s="50">
        <f t="shared" si="35"/>
        <v>-26.852500000000013</v>
      </c>
      <c r="L214" s="60">
        <f t="shared" si="30"/>
        <v>-28.302500000000013</v>
      </c>
      <c r="M214" s="60"/>
      <c r="N214" s="121">
        <f t="shared" si="33"/>
        <v>0</v>
      </c>
      <c r="O214" s="9">
        <f t="shared" si="34"/>
        <v>0</v>
      </c>
      <c r="P214" s="9">
        <f t="shared" si="36"/>
        <v>0</v>
      </c>
      <c r="Q214" s="122" t="str">
        <f t="shared" si="37"/>
        <v/>
      </c>
      <c r="R214" s="8"/>
      <c r="S214" s="9"/>
      <c r="T214" s="9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/>
      <c r="KH214" s="40"/>
      <c r="KI214" s="40"/>
      <c r="KJ214" s="40"/>
      <c r="KK214" s="40"/>
      <c r="KL214" s="40"/>
      <c r="KM214" s="40"/>
      <c r="KN214" s="40"/>
      <c r="KO214" s="40"/>
      <c r="KP214" s="40"/>
      <c r="KQ214" s="40"/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/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/>
      <c r="MH214" s="40"/>
      <c r="MI214" s="40"/>
      <c r="MJ214" s="40"/>
      <c r="MK214" s="40"/>
      <c r="ML214" s="40"/>
      <c r="MM214" s="40"/>
      <c r="MN214" s="40"/>
      <c r="MO214" s="40"/>
      <c r="MP214" s="40"/>
      <c r="MQ214" s="40"/>
      <c r="MR214" s="40"/>
      <c r="MS214" s="40"/>
      <c r="MT214" s="40"/>
      <c r="MU214" s="40"/>
      <c r="MV214" s="40"/>
      <c r="MW214" s="40"/>
      <c r="MX214" s="40"/>
      <c r="MY214" s="40"/>
      <c r="MZ214" s="40"/>
      <c r="NA214" s="40"/>
      <c r="NB214" s="40"/>
      <c r="NC214" s="40"/>
      <c r="ND214" s="40"/>
      <c r="NE214" s="40"/>
      <c r="NF214" s="40"/>
      <c r="NG214" s="40"/>
      <c r="NH214" s="40"/>
      <c r="NI214" s="40"/>
      <c r="NJ214" s="40"/>
      <c r="NK214" s="40"/>
      <c r="NL214" s="40"/>
      <c r="NM214" s="40"/>
      <c r="NN214" s="40"/>
      <c r="NO214" s="40"/>
      <c r="NP214" s="40"/>
      <c r="NQ214" s="40"/>
      <c r="NR214" s="40"/>
      <c r="NS214" s="40"/>
      <c r="NT214" s="40"/>
      <c r="NU214" s="40"/>
      <c r="NV214" s="40"/>
      <c r="NW214" s="40"/>
      <c r="NX214" s="40"/>
      <c r="NY214" s="40"/>
      <c r="NZ214" s="40"/>
      <c r="OA214" s="40"/>
      <c r="OB214" s="40"/>
      <c r="OC214" s="40"/>
      <c r="OD214" s="40"/>
      <c r="OE214" s="40"/>
      <c r="OF214" s="40"/>
      <c r="OG214" s="40"/>
      <c r="OH214" s="40"/>
      <c r="OI214" s="40"/>
      <c r="OJ214" s="40"/>
      <c r="OK214" s="40"/>
      <c r="OL214" s="40"/>
      <c r="OM214" s="40"/>
      <c r="ON214" s="40"/>
      <c r="OO214" s="40"/>
      <c r="OP214" s="40"/>
      <c r="OQ214" s="40"/>
      <c r="OR214" s="40"/>
      <c r="OS214" s="40"/>
      <c r="OT214" s="40"/>
      <c r="OU214" s="40"/>
      <c r="OV214" s="40"/>
      <c r="OW214" s="40"/>
      <c r="OX214" s="40"/>
      <c r="OY214" s="40"/>
      <c r="OZ214" s="40"/>
      <c r="PA214" s="40"/>
      <c r="PB214" s="40"/>
      <c r="PC214" s="40"/>
      <c r="PD214" s="40"/>
      <c r="PE214" s="40"/>
      <c r="PF214" s="40"/>
      <c r="PG214" s="40"/>
      <c r="PH214" s="40"/>
      <c r="PI214" s="40"/>
      <c r="PJ214" s="40"/>
      <c r="PK214" s="40"/>
      <c r="PL214" s="40"/>
      <c r="PM214" s="40"/>
      <c r="PN214" s="40"/>
      <c r="PO214" s="40"/>
      <c r="PP214" s="40"/>
      <c r="PQ214" s="40"/>
      <c r="PR214" s="40"/>
      <c r="PS214" s="40"/>
      <c r="PT214" s="40"/>
      <c r="PU214" s="40"/>
      <c r="PV214" s="40"/>
      <c r="PW214" s="40"/>
      <c r="PX214" s="40"/>
      <c r="PY214" s="40"/>
      <c r="PZ214" s="40"/>
      <c r="QA214" s="40"/>
      <c r="QB214" s="40"/>
      <c r="QC214" s="40"/>
      <c r="QD214" s="40"/>
      <c r="QE214" s="40"/>
      <c r="QF214" s="40"/>
      <c r="QG214" s="40"/>
      <c r="QH214" s="40"/>
      <c r="QI214" s="40"/>
      <c r="QJ214" s="40"/>
      <c r="QK214" s="40"/>
      <c r="QL214" s="40"/>
      <c r="QM214" s="40"/>
      <c r="QN214" s="40"/>
      <c r="QO214" s="40"/>
      <c r="QP214" s="40"/>
      <c r="QQ214" s="40"/>
      <c r="QR214" s="40"/>
      <c r="QS214" s="40"/>
      <c r="QT214" s="40"/>
      <c r="QU214" s="40"/>
      <c r="QV214" s="40"/>
      <c r="QW214" s="40"/>
      <c r="QX214" s="40"/>
      <c r="QY214" s="40"/>
      <c r="QZ214" s="40"/>
      <c r="RA214" s="40"/>
      <c r="RB214" s="40"/>
      <c r="RC214" s="40"/>
      <c r="RD214" s="40"/>
      <c r="RE214" s="40"/>
      <c r="RF214" s="40"/>
      <c r="RG214" s="40"/>
      <c r="RH214" s="40"/>
      <c r="RI214" s="40"/>
      <c r="RJ214" s="40"/>
      <c r="RK214" s="40"/>
      <c r="RL214" s="40"/>
      <c r="RM214" s="40"/>
      <c r="RN214" s="40"/>
      <c r="RO214" s="40"/>
      <c r="RP214" s="40"/>
      <c r="RQ214" s="40"/>
      <c r="RR214" s="40"/>
      <c r="RS214" s="40"/>
      <c r="RT214" s="40"/>
      <c r="RU214" s="40"/>
      <c r="RV214" s="40"/>
      <c r="RW214" s="40"/>
      <c r="RX214" s="40"/>
      <c r="RY214" s="40"/>
      <c r="RZ214" s="40"/>
      <c r="SA214" s="40"/>
      <c r="SB214" s="40"/>
      <c r="SC214" s="40"/>
      <c r="SD214" s="40"/>
      <c r="SE214" s="40"/>
      <c r="SF214" s="40"/>
      <c r="SG214" s="40"/>
      <c r="SH214" s="40"/>
      <c r="SI214" s="40"/>
      <c r="SJ214" s="40"/>
      <c r="SK214" s="40"/>
      <c r="SL214" s="40"/>
      <c r="SM214" s="40"/>
      <c r="SN214" s="40"/>
      <c r="SO214" s="40"/>
      <c r="SP214" s="40"/>
      <c r="SQ214" s="40"/>
      <c r="SR214" s="40"/>
      <c r="SS214" s="40"/>
      <c r="ST214" s="40"/>
      <c r="SU214" s="40"/>
      <c r="SV214" s="40"/>
      <c r="SW214" s="40"/>
      <c r="SX214" s="40"/>
      <c r="SY214" s="40"/>
      <c r="SZ214" s="40"/>
      <c r="TA214" s="40"/>
      <c r="TB214" s="40"/>
      <c r="TC214" s="40"/>
      <c r="TD214" s="40"/>
      <c r="TE214" s="40"/>
      <c r="TF214" s="40"/>
      <c r="TG214" s="40"/>
      <c r="TH214" s="40"/>
      <c r="TI214" s="40"/>
      <c r="TJ214" s="40"/>
      <c r="TK214" s="40"/>
      <c r="TL214" s="40"/>
      <c r="TM214" s="40"/>
      <c r="TN214" s="40"/>
      <c r="TO214" s="40"/>
      <c r="TP214" s="40"/>
      <c r="TQ214" s="40"/>
      <c r="TR214" s="40"/>
      <c r="TS214" s="40"/>
      <c r="TT214" s="40"/>
      <c r="TU214" s="40"/>
      <c r="TV214" s="40"/>
      <c r="TW214" s="40"/>
      <c r="TX214" s="40"/>
      <c r="TY214" s="40"/>
      <c r="TZ214" s="40"/>
      <c r="UA214" s="40"/>
      <c r="UB214" s="40"/>
      <c r="UC214" s="40"/>
      <c r="UD214" s="40"/>
      <c r="UE214" s="40"/>
      <c r="UF214" s="40"/>
      <c r="UG214" s="40"/>
      <c r="UH214" s="40"/>
      <c r="UI214" s="40"/>
      <c r="UJ214" s="40"/>
      <c r="UK214" s="40"/>
      <c r="UL214" s="40"/>
      <c r="UM214" s="40"/>
      <c r="UN214" s="40"/>
      <c r="UO214" s="40"/>
      <c r="UP214" s="40"/>
      <c r="UQ214" s="40"/>
      <c r="UR214" s="40"/>
      <c r="US214" s="40"/>
      <c r="UT214" s="40"/>
      <c r="UU214" s="40"/>
      <c r="UV214" s="40"/>
      <c r="UW214" s="40"/>
      <c r="UX214" s="40"/>
      <c r="UY214" s="40"/>
      <c r="UZ214" s="40"/>
      <c r="VA214" s="40"/>
      <c r="VB214" s="40"/>
      <c r="VC214" s="40"/>
      <c r="VD214" s="40"/>
      <c r="VE214" s="40"/>
      <c r="VF214" s="40"/>
      <c r="VG214" s="40"/>
      <c r="VH214" s="40"/>
      <c r="VI214" s="40"/>
      <c r="VJ214" s="40"/>
      <c r="VK214" s="40"/>
      <c r="VL214" s="40"/>
      <c r="VM214" s="40"/>
      <c r="VN214" s="40"/>
      <c r="VO214" s="40"/>
      <c r="VP214" s="40"/>
      <c r="VQ214" s="40"/>
      <c r="VR214" s="40"/>
      <c r="VS214" s="40"/>
      <c r="VT214" s="40"/>
      <c r="VU214" s="40"/>
      <c r="VV214" s="40"/>
      <c r="VW214" s="40"/>
      <c r="VX214" s="40"/>
      <c r="VY214" s="40"/>
      <c r="VZ214" s="40"/>
      <c r="WA214" s="40"/>
      <c r="WB214" s="40"/>
      <c r="WC214" s="40"/>
      <c r="WD214" s="40"/>
      <c r="WE214" s="40"/>
      <c r="WF214" s="40"/>
      <c r="WG214" s="40"/>
      <c r="WH214" s="40"/>
      <c r="WI214" s="40"/>
      <c r="WJ214" s="40"/>
      <c r="WK214" s="40"/>
      <c r="WL214" s="40"/>
      <c r="WM214" s="40"/>
      <c r="WN214" s="40"/>
      <c r="WO214" s="40"/>
      <c r="WP214" s="40"/>
      <c r="WQ214" s="40"/>
      <c r="WR214" s="40"/>
      <c r="WS214" s="40"/>
      <c r="WT214" s="40"/>
      <c r="WU214" s="40"/>
      <c r="WV214" s="40"/>
      <c r="WW214" s="40"/>
      <c r="WX214" s="40"/>
      <c r="WY214" s="40"/>
      <c r="WZ214" s="40"/>
      <c r="XA214" s="40"/>
      <c r="XB214" s="40"/>
      <c r="XC214" s="40"/>
      <c r="XD214" s="40"/>
      <c r="XE214" s="40"/>
      <c r="XF214" s="40"/>
      <c r="XG214" s="40"/>
      <c r="XH214" s="40"/>
      <c r="XI214" s="40"/>
      <c r="XJ214" s="40"/>
      <c r="XK214" s="40"/>
      <c r="XL214" s="40"/>
      <c r="XM214" s="40"/>
      <c r="XN214" s="40"/>
      <c r="XO214" s="40"/>
      <c r="XP214" s="40"/>
      <c r="XQ214" s="40"/>
      <c r="XR214" s="40"/>
      <c r="XS214" s="40"/>
      <c r="XT214" s="40"/>
      <c r="XU214" s="40"/>
      <c r="XV214" s="40"/>
      <c r="XW214" s="40"/>
      <c r="XX214" s="40"/>
      <c r="XY214" s="40"/>
      <c r="XZ214" s="40"/>
      <c r="YA214" s="40"/>
      <c r="YB214" s="40"/>
      <c r="YC214" s="40"/>
      <c r="YD214" s="40"/>
      <c r="YE214" s="40"/>
      <c r="YF214" s="40"/>
      <c r="YG214" s="40"/>
      <c r="YH214" s="40"/>
      <c r="YI214" s="40"/>
      <c r="YJ214" s="40"/>
      <c r="YK214" s="40"/>
      <c r="YL214" s="40"/>
      <c r="YM214" s="40"/>
      <c r="YN214" s="40"/>
      <c r="YO214" s="40"/>
      <c r="YP214" s="40"/>
      <c r="YQ214" s="40"/>
      <c r="YR214" s="40"/>
      <c r="YS214" s="40"/>
      <c r="YT214" s="40"/>
      <c r="YU214" s="40"/>
      <c r="YV214" s="40"/>
      <c r="YW214" s="40"/>
      <c r="YX214" s="40"/>
      <c r="YY214" s="40"/>
      <c r="YZ214" s="40"/>
      <c r="ZA214" s="40"/>
      <c r="ZB214" s="40"/>
      <c r="ZC214" s="40"/>
      <c r="ZD214" s="40"/>
      <c r="ZE214" s="40"/>
      <c r="ZF214" s="40"/>
      <c r="ZG214" s="40"/>
      <c r="ZH214" s="40"/>
      <c r="ZI214" s="40"/>
      <c r="ZJ214" s="40"/>
      <c r="ZK214" s="40"/>
      <c r="ZL214" s="40"/>
      <c r="ZM214" s="40"/>
      <c r="ZN214" s="40"/>
      <c r="ZO214" s="40"/>
      <c r="ZP214" s="40"/>
      <c r="ZQ214" s="40"/>
      <c r="ZR214" s="40"/>
      <c r="ZS214" s="40"/>
      <c r="ZT214" s="40"/>
      <c r="ZU214" s="40"/>
      <c r="ZV214" s="40"/>
      <c r="ZW214" s="40"/>
      <c r="ZX214" s="40"/>
      <c r="ZY214" s="40"/>
      <c r="ZZ214" s="40"/>
      <c r="AAA214" s="40"/>
      <c r="AAB214" s="40"/>
      <c r="AAC214" s="40"/>
      <c r="AAD214" s="40"/>
      <c r="AAE214" s="40"/>
      <c r="AAF214" s="40"/>
      <c r="AAG214" s="40"/>
      <c r="AAH214" s="40"/>
      <c r="AAI214" s="40"/>
      <c r="AAJ214" s="40"/>
      <c r="AAK214" s="40"/>
      <c r="AAL214" s="40"/>
      <c r="AAM214" s="40"/>
      <c r="AAN214" s="40"/>
      <c r="AAO214" s="40"/>
      <c r="AAP214" s="40"/>
      <c r="AAQ214" s="40"/>
      <c r="AAR214" s="40"/>
      <c r="AAS214" s="40"/>
      <c r="AAT214" s="40"/>
      <c r="AAU214" s="40"/>
      <c r="AAV214" s="40"/>
      <c r="AAW214" s="40"/>
      <c r="AAX214" s="40"/>
      <c r="AAY214" s="40"/>
      <c r="AAZ214" s="40"/>
      <c r="ABA214" s="40"/>
      <c r="ABB214" s="40"/>
      <c r="ABC214" s="40"/>
      <c r="ABD214" s="40"/>
      <c r="ABE214" s="40"/>
      <c r="ABF214" s="40"/>
      <c r="ABG214" s="40"/>
      <c r="ABH214" s="40"/>
      <c r="ABI214" s="40"/>
      <c r="ABJ214" s="40"/>
      <c r="ABK214" s="40"/>
      <c r="ABL214" s="40"/>
      <c r="ABM214" s="40"/>
      <c r="ABN214" s="40"/>
      <c r="ABO214" s="40"/>
      <c r="ABP214" s="40"/>
      <c r="ABQ214" s="40"/>
      <c r="ABR214" s="40"/>
      <c r="ABS214" s="40"/>
      <c r="ABT214" s="40"/>
      <c r="ABU214" s="40"/>
      <c r="ABV214" s="40"/>
      <c r="ABW214" s="40"/>
      <c r="ABX214" s="40"/>
      <c r="ABY214" s="40"/>
      <c r="ABZ214" s="40"/>
      <c r="ACA214" s="40"/>
      <c r="ACB214" s="40"/>
      <c r="ACC214" s="40"/>
      <c r="ACD214" s="40"/>
      <c r="ACE214" s="40"/>
      <c r="ACF214" s="40"/>
      <c r="ACG214" s="40"/>
      <c r="ACH214" s="40"/>
      <c r="ACI214" s="40"/>
      <c r="ACJ214" s="40"/>
      <c r="ACK214" s="40"/>
      <c r="ACL214" s="40"/>
      <c r="ACM214" s="40"/>
      <c r="ACN214" s="40"/>
      <c r="ACO214" s="40"/>
      <c r="ACP214" s="40"/>
      <c r="ACQ214" s="40"/>
      <c r="ACR214" s="40"/>
      <c r="ACS214" s="40"/>
      <c r="ACT214" s="40"/>
      <c r="ACU214" s="40"/>
      <c r="ACV214" s="40"/>
      <c r="ACW214" s="40"/>
      <c r="ACX214" s="40"/>
      <c r="ACY214" s="40"/>
      <c r="ACZ214" s="40"/>
      <c r="ADA214" s="40"/>
      <c r="ADB214" s="40"/>
      <c r="ADC214" s="40"/>
      <c r="ADD214" s="40"/>
      <c r="ADE214" s="40"/>
      <c r="ADF214" s="40"/>
      <c r="ADG214" s="40"/>
      <c r="ADH214" s="40"/>
      <c r="ADI214" s="40"/>
      <c r="ADJ214" s="40"/>
      <c r="ADK214" s="40"/>
      <c r="ADL214" s="40"/>
      <c r="ADM214" s="40"/>
      <c r="ADN214" s="40"/>
      <c r="ADO214" s="40"/>
      <c r="ADP214" s="40"/>
      <c r="ADQ214" s="40"/>
      <c r="ADR214" s="40"/>
      <c r="ADS214" s="40"/>
      <c r="ADT214" s="40"/>
      <c r="ADU214" s="40"/>
      <c r="ADV214" s="40"/>
      <c r="ADW214" s="40"/>
      <c r="ADX214" s="40"/>
      <c r="ADY214" s="40"/>
      <c r="ADZ214" s="40"/>
      <c r="AEA214" s="40"/>
      <c r="AEB214" s="40"/>
      <c r="AEC214" s="40"/>
      <c r="AED214" s="40"/>
      <c r="AEE214" s="40"/>
      <c r="AEF214" s="40"/>
      <c r="AEG214" s="40"/>
      <c r="AEH214" s="40"/>
      <c r="AEI214" s="40"/>
      <c r="AEJ214" s="40"/>
      <c r="AEK214" s="40"/>
      <c r="AEL214" s="40"/>
      <c r="AEM214" s="40"/>
      <c r="AEN214" s="40"/>
      <c r="AEO214" s="40"/>
      <c r="AEP214" s="40"/>
      <c r="AEQ214" s="40"/>
      <c r="AER214" s="40"/>
      <c r="AES214" s="40"/>
      <c r="AET214" s="40"/>
      <c r="AEU214" s="40"/>
      <c r="AEV214" s="40"/>
      <c r="AEW214" s="40"/>
      <c r="AEX214" s="40"/>
      <c r="AEY214" s="40"/>
      <c r="AEZ214" s="40"/>
      <c r="AFA214" s="40"/>
      <c r="AFB214" s="40"/>
      <c r="AFC214" s="40"/>
      <c r="AFD214" s="40"/>
      <c r="AFE214" s="40"/>
      <c r="AFF214" s="40"/>
      <c r="AFG214" s="40"/>
      <c r="AFH214" s="40"/>
      <c r="AFI214" s="40"/>
      <c r="AFJ214" s="40"/>
      <c r="AFK214" s="40"/>
      <c r="AFL214" s="40"/>
      <c r="AFM214" s="40"/>
      <c r="AFN214" s="40"/>
      <c r="AFO214" s="40"/>
      <c r="AFP214" s="40"/>
      <c r="AFQ214" s="40"/>
      <c r="AFR214" s="40"/>
      <c r="AFS214" s="40"/>
      <c r="AFT214" s="40"/>
      <c r="AFU214" s="40"/>
      <c r="AFV214" s="40"/>
      <c r="AFW214" s="40"/>
      <c r="AFX214" s="40"/>
      <c r="AFY214" s="40"/>
      <c r="AFZ214" s="40"/>
      <c r="AGA214" s="40"/>
      <c r="AGB214" s="40"/>
      <c r="AGC214" s="40"/>
      <c r="AGD214" s="40"/>
      <c r="AGE214" s="40"/>
      <c r="AGF214" s="40"/>
      <c r="AGG214" s="40"/>
      <c r="AGH214" s="40"/>
      <c r="AGI214" s="40"/>
      <c r="AGJ214" s="40"/>
      <c r="AGK214" s="40"/>
      <c r="AGL214" s="40"/>
      <c r="AGM214" s="40"/>
      <c r="AGN214" s="40"/>
      <c r="AGO214" s="40"/>
      <c r="AGP214" s="40"/>
      <c r="AGQ214" s="40"/>
      <c r="AGR214" s="40"/>
      <c r="AGS214" s="40"/>
      <c r="AGT214" s="40"/>
      <c r="AGU214" s="40"/>
      <c r="AGV214" s="40"/>
      <c r="AGW214" s="40"/>
      <c r="AGX214" s="40"/>
      <c r="AGY214" s="40"/>
      <c r="AGZ214" s="40"/>
      <c r="AHA214" s="40"/>
      <c r="AHB214" s="40"/>
      <c r="AHC214" s="40"/>
      <c r="AHD214" s="40"/>
      <c r="AHE214" s="40"/>
      <c r="AHF214" s="40"/>
      <c r="AHG214" s="40"/>
      <c r="AHH214" s="40"/>
      <c r="AHI214" s="40"/>
      <c r="AHJ214" s="40"/>
      <c r="AHK214" s="40"/>
      <c r="AHL214" s="40"/>
      <c r="AHM214" s="40"/>
      <c r="AHN214" s="40"/>
      <c r="AHO214" s="40"/>
      <c r="AHP214" s="40"/>
      <c r="AHQ214" s="40"/>
      <c r="AHR214" s="40"/>
      <c r="AHS214" s="40"/>
      <c r="AHT214" s="40"/>
      <c r="AHU214" s="40"/>
      <c r="AHV214" s="40"/>
      <c r="AHW214" s="40"/>
      <c r="AHX214" s="40"/>
      <c r="AHY214" s="40"/>
      <c r="AHZ214" s="40"/>
      <c r="AIA214" s="40"/>
      <c r="AIB214" s="40"/>
      <c r="AIC214" s="40"/>
      <c r="AID214" s="40"/>
      <c r="AIE214" s="40"/>
      <c r="AIF214" s="40"/>
      <c r="AIG214" s="40"/>
      <c r="AIH214" s="40"/>
      <c r="AII214" s="40"/>
      <c r="AIJ214" s="40"/>
      <c r="AIK214" s="40"/>
      <c r="AIL214" s="40"/>
      <c r="AIM214" s="40"/>
      <c r="AIN214" s="40"/>
      <c r="AIO214" s="40"/>
      <c r="AIP214" s="40"/>
      <c r="AIQ214" s="40"/>
      <c r="AIR214" s="40"/>
      <c r="AIS214" s="40"/>
      <c r="AIT214" s="40"/>
      <c r="AIU214" s="40"/>
      <c r="AIV214" s="40"/>
      <c r="AIW214" s="40"/>
      <c r="AIX214" s="40"/>
      <c r="AIY214" s="40"/>
      <c r="AIZ214" s="40"/>
      <c r="AJA214" s="40"/>
      <c r="AJB214" s="40"/>
      <c r="AJC214" s="40"/>
      <c r="AJD214" s="40"/>
      <c r="AJE214" s="40"/>
      <c r="AJF214" s="40"/>
      <c r="AJG214" s="40"/>
      <c r="AJH214" s="40"/>
      <c r="AJI214" s="40"/>
      <c r="AJJ214" s="40"/>
      <c r="AJK214" s="40"/>
      <c r="AJL214" s="40"/>
      <c r="AJM214" s="40"/>
      <c r="AJN214" s="40"/>
      <c r="AJO214" s="40"/>
      <c r="AJP214" s="40"/>
      <c r="AJQ214" s="40"/>
      <c r="AJR214" s="40"/>
      <c r="AJS214" s="40"/>
      <c r="AJT214" s="40"/>
      <c r="AJU214" s="40"/>
      <c r="AJV214" s="40"/>
      <c r="AJW214" s="40"/>
      <c r="AJX214" s="40"/>
      <c r="AJY214" s="40"/>
      <c r="AJZ214" s="40"/>
      <c r="AKA214" s="40"/>
      <c r="AKB214" s="40"/>
      <c r="AKC214" s="40"/>
      <c r="AKD214" s="40"/>
      <c r="AKE214" s="40"/>
      <c r="AKF214" s="40"/>
      <c r="AKG214" s="40"/>
      <c r="AKH214" s="40"/>
      <c r="AKI214" s="40"/>
      <c r="AKJ214" s="40"/>
      <c r="AKK214" s="40"/>
      <c r="AKL214" s="40"/>
      <c r="AKM214" s="40"/>
      <c r="AKN214" s="40"/>
      <c r="AKO214" s="40"/>
      <c r="AKP214" s="40"/>
      <c r="AKQ214" s="40"/>
      <c r="AKR214" s="40"/>
      <c r="AKS214" s="40"/>
      <c r="AKT214" s="40"/>
      <c r="AKU214" s="40"/>
      <c r="AKV214" s="40"/>
      <c r="AKW214" s="40"/>
      <c r="AKX214" s="40"/>
      <c r="AKY214" s="40"/>
      <c r="AKZ214" s="40"/>
      <c r="ALA214" s="40"/>
      <c r="ALB214" s="40"/>
      <c r="ALC214" s="40"/>
      <c r="ALD214" s="40"/>
      <c r="ALE214" s="40"/>
      <c r="ALF214" s="40"/>
      <c r="ALG214" s="40"/>
      <c r="ALH214" s="40"/>
      <c r="ALI214" s="40"/>
      <c r="ALJ214" s="40"/>
      <c r="ALK214" s="40"/>
      <c r="ALL214" s="40"/>
      <c r="ALM214" s="40"/>
      <c r="ALN214" s="40"/>
      <c r="ALO214" s="40"/>
      <c r="ALP214" s="40"/>
      <c r="ALQ214" s="40"/>
      <c r="ALR214" s="40"/>
      <c r="ALS214" s="40"/>
      <c r="ALT214" s="40"/>
      <c r="ALU214" s="40"/>
    </row>
    <row r="215" spans="1:1009" s="41" customFormat="1" ht="24" thickBot="1" x14ac:dyDescent="0.3">
      <c r="A215" s="221">
        <v>44189</v>
      </c>
      <c r="B215" s="224"/>
      <c r="C215" s="224"/>
      <c r="D215" s="224"/>
      <c r="E215" s="224"/>
      <c r="F215" s="224"/>
      <c r="G215" s="224"/>
      <c r="H215" s="225"/>
      <c r="I215" s="19">
        <f t="shared" si="32"/>
        <v>-26.852500000000006</v>
      </c>
      <c r="J215" s="39"/>
      <c r="K215" s="50">
        <f t="shared" si="35"/>
        <v>-26.852500000000013</v>
      </c>
      <c r="L215" s="60">
        <f t="shared" si="30"/>
        <v>-28.302500000000013</v>
      </c>
      <c r="M215" s="60"/>
      <c r="N215" s="121" t="str">
        <f t="shared" si="33"/>
        <v/>
      </c>
      <c r="O215" s="9" t="str">
        <f t="shared" si="34"/>
        <v/>
      </c>
      <c r="P215" s="9" t="str">
        <f t="shared" si="36"/>
        <v/>
      </c>
      <c r="Q215" s="122" t="str">
        <f t="shared" si="37"/>
        <v/>
      </c>
      <c r="R215" s="8"/>
      <c r="S215" s="9"/>
      <c r="T215" s="9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/>
      <c r="JR215" s="40"/>
      <c r="JS215" s="40"/>
      <c r="JT215" s="40"/>
      <c r="JU215" s="40"/>
      <c r="JV215" s="40"/>
      <c r="JW215" s="40"/>
      <c r="JX215" s="40"/>
      <c r="JY215" s="40"/>
      <c r="JZ215" s="40"/>
      <c r="KA215" s="40"/>
      <c r="KB215" s="40"/>
      <c r="KC215" s="40"/>
      <c r="KD215" s="40"/>
      <c r="KE215" s="40"/>
      <c r="KF215" s="40"/>
      <c r="KG215" s="40"/>
      <c r="KH215" s="40"/>
      <c r="KI215" s="40"/>
      <c r="KJ215" s="40"/>
      <c r="KK215" s="40"/>
      <c r="KL215" s="40"/>
      <c r="KM215" s="40"/>
      <c r="KN215" s="40"/>
      <c r="KO215" s="40"/>
      <c r="KP215" s="40"/>
      <c r="KQ215" s="40"/>
      <c r="KR215" s="40"/>
      <c r="KS215" s="40"/>
      <c r="KT215" s="40"/>
      <c r="KU215" s="40"/>
      <c r="KV215" s="40"/>
      <c r="KW215" s="40"/>
      <c r="KX215" s="40"/>
      <c r="KY215" s="40"/>
      <c r="KZ215" s="40"/>
      <c r="LA215" s="40"/>
      <c r="LB215" s="40"/>
      <c r="LC215" s="40"/>
      <c r="LD215" s="40"/>
      <c r="LE215" s="40"/>
      <c r="LF215" s="40"/>
      <c r="LG215" s="40"/>
      <c r="LH215" s="40"/>
      <c r="LI215" s="40"/>
      <c r="LJ215" s="40"/>
      <c r="LK215" s="40"/>
      <c r="LL215" s="40"/>
      <c r="LM215" s="40"/>
      <c r="LN215" s="40"/>
      <c r="LO215" s="40"/>
      <c r="LP215" s="40"/>
      <c r="LQ215" s="40"/>
      <c r="LR215" s="40"/>
      <c r="LS215" s="40"/>
      <c r="LT215" s="40"/>
      <c r="LU215" s="40"/>
      <c r="LV215" s="40"/>
      <c r="LW215" s="40"/>
      <c r="LX215" s="40"/>
      <c r="LY215" s="40"/>
      <c r="LZ215" s="40"/>
      <c r="MA215" s="40"/>
      <c r="MB215" s="40"/>
      <c r="MC215" s="40"/>
      <c r="MD215" s="40"/>
      <c r="ME215" s="40"/>
      <c r="MF215" s="40"/>
      <c r="MG215" s="40"/>
      <c r="MH215" s="40"/>
      <c r="MI215" s="40"/>
      <c r="MJ215" s="40"/>
      <c r="MK215" s="40"/>
      <c r="ML215" s="40"/>
      <c r="MM215" s="40"/>
      <c r="MN215" s="40"/>
      <c r="MO215" s="40"/>
      <c r="MP215" s="40"/>
      <c r="MQ215" s="40"/>
      <c r="MR215" s="40"/>
      <c r="MS215" s="40"/>
      <c r="MT215" s="40"/>
      <c r="MU215" s="40"/>
      <c r="MV215" s="40"/>
      <c r="MW215" s="40"/>
      <c r="MX215" s="40"/>
      <c r="MY215" s="40"/>
      <c r="MZ215" s="40"/>
      <c r="NA215" s="40"/>
      <c r="NB215" s="40"/>
      <c r="NC215" s="40"/>
      <c r="ND215" s="40"/>
      <c r="NE215" s="40"/>
      <c r="NF215" s="40"/>
      <c r="NG215" s="40"/>
      <c r="NH215" s="40"/>
      <c r="NI215" s="40"/>
      <c r="NJ215" s="40"/>
      <c r="NK215" s="40"/>
      <c r="NL215" s="40"/>
      <c r="NM215" s="40"/>
      <c r="NN215" s="40"/>
      <c r="NO215" s="40"/>
      <c r="NP215" s="40"/>
      <c r="NQ215" s="40"/>
      <c r="NR215" s="40"/>
      <c r="NS215" s="40"/>
      <c r="NT215" s="40"/>
      <c r="NU215" s="40"/>
      <c r="NV215" s="40"/>
      <c r="NW215" s="40"/>
      <c r="NX215" s="40"/>
      <c r="NY215" s="40"/>
      <c r="NZ215" s="40"/>
      <c r="OA215" s="40"/>
      <c r="OB215" s="40"/>
      <c r="OC215" s="40"/>
      <c r="OD215" s="40"/>
      <c r="OE215" s="40"/>
      <c r="OF215" s="40"/>
      <c r="OG215" s="40"/>
      <c r="OH215" s="40"/>
      <c r="OI215" s="40"/>
      <c r="OJ215" s="40"/>
      <c r="OK215" s="40"/>
      <c r="OL215" s="40"/>
      <c r="OM215" s="40"/>
      <c r="ON215" s="40"/>
      <c r="OO215" s="40"/>
      <c r="OP215" s="40"/>
      <c r="OQ215" s="40"/>
      <c r="OR215" s="40"/>
      <c r="OS215" s="40"/>
      <c r="OT215" s="40"/>
      <c r="OU215" s="40"/>
      <c r="OV215" s="40"/>
      <c r="OW215" s="40"/>
      <c r="OX215" s="40"/>
      <c r="OY215" s="40"/>
      <c r="OZ215" s="40"/>
      <c r="PA215" s="40"/>
      <c r="PB215" s="40"/>
      <c r="PC215" s="40"/>
      <c r="PD215" s="40"/>
      <c r="PE215" s="40"/>
      <c r="PF215" s="40"/>
      <c r="PG215" s="40"/>
      <c r="PH215" s="40"/>
      <c r="PI215" s="40"/>
      <c r="PJ215" s="40"/>
      <c r="PK215" s="40"/>
      <c r="PL215" s="40"/>
      <c r="PM215" s="40"/>
      <c r="PN215" s="40"/>
      <c r="PO215" s="40"/>
      <c r="PP215" s="40"/>
      <c r="PQ215" s="40"/>
      <c r="PR215" s="40"/>
      <c r="PS215" s="40"/>
      <c r="PT215" s="40"/>
      <c r="PU215" s="40"/>
      <c r="PV215" s="40"/>
      <c r="PW215" s="40"/>
      <c r="PX215" s="40"/>
      <c r="PY215" s="40"/>
      <c r="PZ215" s="40"/>
      <c r="QA215" s="40"/>
      <c r="QB215" s="40"/>
      <c r="QC215" s="40"/>
      <c r="QD215" s="40"/>
      <c r="QE215" s="40"/>
      <c r="QF215" s="40"/>
      <c r="QG215" s="40"/>
      <c r="QH215" s="40"/>
      <c r="QI215" s="40"/>
      <c r="QJ215" s="40"/>
      <c r="QK215" s="40"/>
      <c r="QL215" s="40"/>
      <c r="QM215" s="40"/>
      <c r="QN215" s="40"/>
      <c r="QO215" s="40"/>
      <c r="QP215" s="40"/>
      <c r="QQ215" s="40"/>
      <c r="QR215" s="40"/>
      <c r="QS215" s="40"/>
      <c r="QT215" s="40"/>
      <c r="QU215" s="40"/>
      <c r="QV215" s="40"/>
      <c r="QW215" s="40"/>
      <c r="QX215" s="40"/>
      <c r="QY215" s="40"/>
      <c r="QZ215" s="40"/>
      <c r="RA215" s="40"/>
      <c r="RB215" s="40"/>
      <c r="RC215" s="40"/>
      <c r="RD215" s="40"/>
      <c r="RE215" s="40"/>
      <c r="RF215" s="40"/>
      <c r="RG215" s="40"/>
      <c r="RH215" s="40"/>
      <c r="RI215" s="40"/>
      <c r="RJ215" s="40"/>
      <c r="RK215" s="40"/>
      <c r="RL215" s="40"/>
      <c r="RM215" s="40"/>
      <c r="RN215" s="40"/>
      <c r="RO215" s="40"/>
      <c r="RP215" s="40"/>
      <c r="RQ215" s="40"/>
      <c r="RR215" s="40"/>
      <c r="RS215" s="40"/>
      <c r="RT215" s="40"/>
      <c r="RU215" s="40"/>
      <c r="RV215" s="40"/>
      <c r="RW215" s="40"/>
      <c r="RX215" s="40"/>
      <c r="RY215" s="40"/>
      <c r="RZ215" s="40"/>
      <c r="SA215" s="40"/>
      <c r="SB215" s="40"/>
      <c r="SC215" s="40"/>
      <c r="SD215" s="40"/>
      <c r="SE215" s="40"/>
      <c r="SF215" s="40"/>
      <c r="SG215" s="40"/>
      <c r="SH215" s="40"/>
      <c r="SI215" s="40"/>
      <c r="SJ215" s="40"/>
      <c r="SK215" s="40"/>
      <c r="SL215" s="40"/>
      <c r="SM215" s="40"/>
      <c r="SN215" s="40"/>
      <c r="SO215" s="40"/>
      <c r="SP215" s="40"/>
      <c r="SQ215" s="40"/>
      <c r="SR215" s="40"/>
      <c r="SS215" s="40"/>
      <c r="ST215" s="40"/>
      <c r="SU215" s="40"/>
      <c r="SV215" s="40"/>
      <c r="SW215" s="40"/>
      <c r="SX215" s="40"/>
      <c r="SY215" s="40"/>
      <c r="SZ215" s="40"/>
      <c r="TA215" s="40"/>
      <c r="TB215" s="40"/>
      <c r="TC215" s="40"/>
      <c r="TD215" s="40"/>
      <c r="TE215" s="40"/>
      <c r="TF215" s="40"/>
      <c r="TG215" s="40"/>
      <c r="TH215" s="40"/>
      <c r="TI215" s="40"/>
      <c r="TJ215" s="40"/>
      <c r="TK215" s="40"/>
      <c r="TL215" s="40"/>
      <c r="TM215" s="40"/>
      <c r="TN215" s="40"/>
      <c r="TO215" s="40"/>
      <c r="TP215" s="40"/>
      <c r="TQ215" s="40"/>
      <c r="TR215" s="40"/>
      <c r="TS215" s="40"/>
      <c r="TT215" s="40"/>
      <c r="TU215" s="40"/>
      <c r="TV215" s="40"/>
      <c r="TW215" s="40"/>
      <c r="TX215" s="40"/>
      <c r="TY215" s="40"/>
      <c r="TZ215" s="40"/>
      <c r="UA215" s="40"/>
      <c r="UB215" s="40"/>
      <c r="UC215" s="40"/>
      <c r="UD215" s="40"/>
      <c r="UE215" s="40"/>
      <c r="UF215" s="40"/>
      <c r="UG215" s="40"/>
      <c r="UH215" s="40"/>
      <c r="UI215" s="40"/>
      <c r="UJ215" s="40"/>
      <c r="UK215" s="40"/>
      <c r="UL215" s="40"/>
      <c r="UM215" s="40"/>
      <c r="UN215" s="40"/>
      <c r="UO215" s="40"/>
      <c r="UP215" s="40"/>
      <c r="UQ215" s="40"/>
      <c r="UR215" s="40"/>
      <c r="US215" s="40"/>
      <c r="UT215" s="40"/>
      <c r="UU215" s="40"/>
      <c r="UV215" s="40"/>
      <c r="UW215" s="40"/>
      <c r="UX215" s="40"/>
      <c r="UY215" s="40"/>
      <c r="UZ215" s="40"/>
      <c r="VA215" s="40"/>
      <c r="VB215" s="40"/>
      <c r="VC215" s="40"/>
      <c r="VD215" s="40"/>
      <c r="VE215" s="40"/>
      <c r="VF215" s="40"/>
      <c r="VG215" s="40"/>
      <c r="VH215" s="40"/>
      <c r="VI215" s="40"/>
      <c r="VJ215" s="40"/>
      <c r="VK215" s="40"/>
      <c r="VL215" s="40"/>
      <c r="VM215" s="40"/>
      <c r="VN215" s="40"/>
      <c r="VO215" s="40"/>
      <c r="VP215" s="40"/>
      <c r="VQ215" s="40"/>
      <c r="VR215" s="40"/>
      <c r="VS215" s="40"/>
      <c r="VT215" s="40"/>
      <c r="VU215" s="40"/>
      <c r="VV215" s="40"/>
      <c r="VW215" s="40"/>
      <c r="VX215" s="40"/>
      <c r="VY215" s="40"/>
      <c r="VZ215" s="40"/>
      <c r="WA215" s="40"/>
      <c r="WB215" s="40"/>
      <c r="WC215" s="40"/>
      <c r="WD215" s="40"/>
      <c r="WE215" s="40"/>
      <c r="WF215" s="40"/>
      <c r="WG215" s="40"/>
      <c r="WH215" s="40"/>
      <c r="WI215" s="40"/>
      <c r="WJ215" s="40"/>
      <c r="WK215" s="40"/>
      <c r="WL215" s="40"/>
      <c r="WM215" s="40"/>
      <c r="WN215" s="40"/>
      <c r="WO215" s="40"/>
      <c r="WP215" s="40"/>
      <c r="WQ215" s="40"/>
      <c r="WR215" s="40"/>
      <c r="WS215" s="40"/>
      <c r="WT215" s="40"/>
      <c r="WU215" s="40"/>
      <c r="WV215" s="40"/>
      <c r="WW215" s="40"/>
      <c r="WX215" s="40"/>
      <c r="WY215" s="40"/>
      <c r="WZ215" s="40"/>
      <c r="XA215" s="40"/>
      <c r="XB215" s="40"/>
      <c r="XC215" s="40"/>
      <c r="XD215" s="40"/>
      <c r="XE215" s="40"/>
      <c r="XF215" s="40"/>
      <c r="XG215" s="40"/>
      <c r="XH215" s="40"/>
      <c r="XI215" s="40"/>
      <c r="XJ215" s="40"/>
      <c r="XK215" s="40"/>
      <c r="XL215" s="40"/>
      <c r="XM215" s="40"/>
      <c r="XN215" s="40"/>
      <c r="XO215" s="40"/>
      <c r="XP215" s="40"/>
      <c r="XQ215" s="40"/>
      <c r="XR215" s="40"/>
      <c r="XS215" s="40"/>
      <c r="XT215" s="40"/>
      <c r="XU215" s="40"/>
      <c r="XV215" s="40"/>
      <c r="XW215" s="40"/>
      <c r="XX215" s="40"/>
      <c r="XY215" s="40"/>
      <c r="XZ215" s="40"/>
      <c r="YA215" s="40"/>
      <c r="YB215" s="40"/>
      <c r="YC215" s="40"/>
      <c r="YD215" s="40"/>
      <c r="YE215" s="40"/>
      <c r="YF215" s="40"/>
      <c r="YG215" s="40"/>
      <c r="YH215" s="40"/>
      <c r="YI215" s="40"/>
      <c r="YJ215" s="40"/>
      <c r="YK215" s="40"/>
      <c r="YL215" s="40"/>
      <c r="YM215" s="40"/>
      <c r="YN215" s="40"/>
      <c r="YO215" s="40"/>
      <c r="YP215" s="40"/>
      <c r="YQ215" s="40"/>
      <c r="YR215" s="40"/>
      <c r="YS215" s="40"/>
      <c r="YT215" s="40"/>
      <c r="YU215" s="40"/>
      <c r="YV215" s="40"/>
      <c r="YW215" s="40"/>
      <c r="YX215" s="40"/>
      <c r="YY215" s="40"/>
      <c r="YZ215" s="40"/>
      <c r="ZA215" s="40"/>
      <c r="ZB215" s="40"/>
      <c r="ZC215" s="40"/>
      <c r="ZD215" s="40"/>
      <c r="ZE215" s="40"/>
      <c r="ZF215" s="40"/>
      <c r="ZG215" s="40"/>
      <c r="ZH215" s="40"/>
      <c r="ZI215" s="40"/>
      <c r="ZJ215" s="40"/>
      <c r="ZK215" s="40"/>
      <c r="ZL215" s="40"/>
      <c r="ZM215" s="40"/>
      <c r="ZN215" s="40"/>
      <c r="ZO215" s="40"/>
      <c r="ZP215" s="40"/>
      <c r="ZQ215" s="40"/>
      <c r="ZR215" s="40"/>
      <c r="ZS215" s="40"/>
      <c r="ZT215" s="40"/>
      <c r="ZU215" s="40"/>
      <c r="ZV215" s="40"/>
      <c r="ZW215" s="40"/>
      <c r="ZX215" s="40"/>
      <c r="ZY215" s="40"/>
      <c r="ZZ215" s="40"/>
      <c r="AAA215" s="40"/>
      <c r="AAB215" s="40"/>
      <c r="AAC215" s="40"/>
      <c r="AAD215" s="40"/>
      <c r="AAE215" s="40"/>
      <c r="AAF215" s="40"/>
      <c r="AAG215" s="40"/>
      <c r="AAH215" s="40"/>
      <c r="AAI215" s="40"/>
      <c r="AAJ215" s="40"/>
      <c r="AAK215" s="40"/>
      <c r="AAL215" s="40"/>
      <c r="AAM215" s="40"/>
      <c r="AAN215" s="40"/>
      <c r="AAO215" s="40"/>
      <c r="AAP215" s="40"/>
      <c r="AAQ215" s="40"/>
      <c r="AAR215" s="40"/>
      <c r="AAS215" s="40"/>
      <c r="AAT215" s="40"/>
      <c r="AAU215" s="40"/>
      <c r="AAV215" s="40"/>
      <c r="AAW215" s="40"/>
      <c r="AAX215" s="40"/>
      <c r="AAY215" s="40"/>
      <c r="AAZ215" s="40"/>
      <c r="ABA215" s="40"/>
      <c r="ABB215" s="40"/>
      <c r="ABC215" s="40"/>
      <c r="ABD215" s="40"/>
      <c r="ABE215" s="40"/>
      <c r="ABF215" s="40"/>
      <c r="ABG215" s="40"/>
      <c r="ABH215" s="40"/>
      <c r="ABI215" s="40"/>
      <c r="ABJ215" s="40"/>
      <c r="ABK215" s="40"/>
      <c r="ABL215" s="40"/>
      <c r="ABM215" s="40"/>
      <c r="ABN215" s="40"/>
      <c r="ABO215" s="40"/>
      <c r="ABP215" s="40"/>
      <c r="ABQ215" s="40"/>
      <c r="ABR215" s="40"/>
      <c r="ABS215" s="40"/>
      <c r="ABT215" s="40"/>
      <c r="ABU215" s="40"/>
      <c r="ABV215" s="40"/>
      <c r="ABW215" s="40"/>
      <c r="ABX215" s="40"/>
      <c r="ABY215" s="40"/>
      <c r="ABZ215" s="40"/>
      <c r="ACA215" s="40"/>
      <c r="ACB215" s="40"/>
      <c r="ACC215" s="40"/>
      <c r="ACD215" s="40"/>
      <c r="ACE215" s="40"/>
      <c r="ACF215" s="40"/>
      <c r="ACG215" s="40"/>
      <c r="ACH215" s="40"/>
      <c r="ACI215" s="40"/>
      <c r="ACJ215" s="40"/>
      <c r="ACK215" s="40"/>
      <c r="ACL215" s="40"/>
      <c r="ACM215" s="40"/>
      <c r="ACN215" s="40"/>
      <c r="ACO215" s="40"/>
      <c r="ACP215" s="40"/>
      <c r="ACQ215" s="40"/>
      <c r="ACR215" s="40"/>
      <c r="ACS215" s="40"/>
      <c r="ACT215" s="40"/>
      <c r="ACU215" s="40"/>
      <c r="ACV215" s="40"/>
      <c r="ACW215" s="40"/>
      <c r="ACX215" s="40"/>
      <c r="ACY215" s="40"/>
      <c r="ACZ215" s="40"/>
      <c r="ADA215" s="40"/>
      <c r="ADB215" s="40"/>
      <c r="ADC215" s="40"/>
      <c r="ADD215" s="40"/>
      <c r="ADE215" s="40"/>
      <c r="ADF215" s="40"/>
      <c r="ADG215" s="40"/>
      <c r="ADH215" s="40"/>
      <c r="ADI215" s="40"/>
      <c r="ADJ215" s="40"/>
      <c r="ADK215" s="40"/>
      <c r="ADL215" s="40"/>
      <c r="ADM215" s="40"/>
      <c r="ADN215" s="40"/>
      <c r="ADO215" s="40"/>
      <c r="ADP215" s="40"/>
      <c r="ADQ215" s="40"/>
      <c r="ADR215" s="40"/>
      <c r="ADS215" s="40"/>
      <c r="ADT215" s="40"/>
      <c r="ADU215" s="40"/>
      <c r="ADV215" s="40"/>
      <c r="ADW215" s="40"/>
      <c r="ADX215" s="40"/>
      <c r="ADY215" s="40"/>
      <c r="ADZ215" s="40"/>
      <c r="AEA215" s="40"/>
      <c r="AEB215" s="40"/>
      <c r="AEC215" s="40"/>
      <c r="AED215" s="40"/>
      <c r="AEE215" s="40"/>
      <c r="AEF215" s="40"/>
      <c r="AEG215" s="40"/>
      <c r="AEH215" s="40"/>
      <c r="AEI215" s="40"/>
      <c r="AEJ215" s="40"/>
      <c r="AEK215" s="40"/>
      <c r="AEL215" s="40"/>
      <c r="AEM215" s="40"/>
      <c r="AEN215" s="40"/>
      <c r="AEO215" s="40"/>
      <c r="AEP215" s="40"/>
      <c r="AEQ215" s="40"/>
      <c r="AER215" s="40"/>
      <c r="AES215" s="40"/>
      <c r="AET215" s="40"/>
      <c r="AEU215" s="40"/>
      <c r="AEV215" s="40"/>
      <c r="AEW215" s="40"/>
      <c r="AEX215" s="40"/>
      <c r="AEY215" s="40"/>
      <c r="AEZ215" s="40"/>
      <c r="AFA215" s="40"/>
      <c r="AFB215" s="40"/>
      <c r="AFC215" s="40"/>
      <c r="AFD215" s="40"/>
      <c r="AFE215" s="40"/>
      <c r="AFF215" s="40"/>
      <c r="AFG215" s="40"/>
      <c r="AFH215" s="40"/>
      <c r="AFI215" s="40"/>
      <c r="AFJ215" s="40"/>
      <c r="AFK215" s="40"/>
      <c r="AFL215" s="40"/>
      <c r="AFM215" s="40"/>
      <c r="AFN215" s="40"/>
      <c r="AFO215" s="40"/>
      <c r="AFP215" s="40"/>
      <c r="AFQ215" s="40"/>
      <c r="AFR215" s="40"/>
      <c r="AFS215" s="40"/>
      <c r="AFT215" s="40"/>
      <c r="AFU215" s="40"/>
      <c r="AFV215" s="40"/>
      <c r="AFW215" s="40"/>
      <c r="AFX215" s="40"/>
      <c r="AFY215" s="40"/>
      <c r="AFZ215" s="40"/>
      <c r="AGA215" s="40"/>
      <c r="AGB215" s="40"/>
      <c r="AGC215" s="40"/>
      <c r="AGD215" s="40"/>
      <c r="AGE215" s="40"/>
      <c r="AGF215" s="40"/>
      <c r="AGG215" s="40"/>
      <c r="AGH215" s="40"/>
      <c r="AGI215" s="40"/>
      <c r="AGJ215" s="40"/>
      <c r="AGK215" s="40"/>
      <c r="AGL215" s="40"/>
      <c r="AGM215" s="40"/>
      <c r="AGN215" s="40"/>
      <c r="AGO215" s="40"/>
      <c r="AGP215" s="40"/>
      <c r="AGQ215" s="40"/>
      <c r="AGR215" s="40"/>
      <c r="AGS215" s="40"/>
      <c r="AGT215" s="40"/>
      <c r="AGU215" s="40"/>
      <c r="AGV215" s="40"/>
      <c r="AGW215" s="40"/>
      <c r="AGX215" s="40"/>
      <c r="AGY215" s="40"/>
      <c r="AGZ215" s="40"/>
      <c r="AHA215" s="40"/>
      <c r="AHB215" s="40"/>
      <c r="AHC215" s="40"/>
      <c r="AHD215" s="40"/>
      <c r="AHE215" s="40"/>
      <c r="AHF215" s="40"/>
      <c r="AHG215" s="40"/>
      <c r="AHH215" s="40"/>
      <c r="AHI215" s="40"/>
      <c r="AHJ215" s="40"/>
      <c r="AHK215" s="40"/>
      <c r="AHL215" s="40"/>
      <c r="AHM215" s="40"/>
      <c r="AHN215" s="40"/>
      <c r="AHO215" s="40"/>
      <c r="AHP215" s="40"/>
      <c r="AHQ215" s="40"/>
      <c r="AHR215" s="40"/>
      <c r="AHS215" s="40"/>
      <c r="AHT215" s="40"/>
      <c r="AHU215" s="40"/>
      <c r="AHV215" s="40"/>
      <c r="AHW215" s="40"/>
      <c r="AHX215" s="40"/>
      <c r="AHY215" s="40"/>
      <c r="AHZ215" s="40"/>
      <c r="AIA215" s="40"/>
      <c r="AIB215" s="40"/>
      <c r="AIC215" s="40"/>
      <c r="AID215" s="40"/>
      <c r="AIE215" s="40"/>
      <c r="AIF215" s="40"/>
      <c r="AIG215" s="40"/>
      <c r="AIH215" s="40"/>
      <c r="AII215" s="40"/>
      <c r="AIJ215" s="40"/>
      <c r="AIK215" s="40"/>
      <c r="AIL215" s="40"/>
      <c r="AIM215" s="40"/>
      <c r="AIN215" s="40"/>
      <c r="AIO215" s="40"/>
      <c r="AIP215" s="40"/>
      <c r="AIQ215" s="40"/>
      <c r="AIR215" s="40"/>
      <c r="AIS215" s="40"/>
      <c r="AIT215" s="40"/>
      <c r="AIU215" s="40"/>
      <c r="AIV215" s="40"/>
      <c r="AIW215" s="40"/>
      <c r="AIX215" s="40"/>
      <c r="AIY215" s="40"/>
      <c r="AIZ215" s="40"/>
      <c r="AJA215" s="40"/>
      <c r="AJB215" s="40"/>
      <c r="AJC215" s="40"/>
      <c r="AJD215" s="40"/>
      <c r="AJE215" s="40"/>
      <c r="AJF215" s="40"/>
      <c r="AJG215" s="40"/>
      <c r="AJH215" s="40"/>
      <c r="AJI215" s="40"/>
      <c r="AJJ215" s="40"/>
      <c r="AJK215" s="40"/>
      <c r="AJL215" s="40"/>
      <c r="AJM215" s="40"/>
      <c r="AJN215" s="40"/>
      <c r="AJO215" s="40"/>
      <c r="AJP215" s="40"/>
      <c r="AJQ215" s="40"/>
      <c r="AJR215" s="40"/>
      <c r="AJS215" s="40"/>
      <c r="AJT215" s="40"/>
      <c r="AJU215" s="40"/>
      <c r="AJV215" s="40"/>
      <c r="AJW215" s="40"/>
      <c r="AJX215" s="40"/>
      <c r="AJY215" s="40"/>
      <c r="AJZ215" s="40"/>
      <c r="AKA215" s="40"/>
      <c r="AKB215" s="40"/>
      <c r="AKC215" s="40"/>
      <c r="AKD215" s="40"/>
      <c r="AKE215" s="40"/>
      <c r="AKF215" s="40"/>
      <c r="AKG215" s="40"/>
      <c r="AKH215" s="40"/>
      <c r="AKI215" s="40"/>
      <c r="AKJ215" s="40"/>
      <c r="AKK215" s="40"/>
      <c r="AKL215" s="40"/>
      <c r="AKM215" s="40"/>
      <c r="AKN215" s="40"/>
      <c r="AKO215" s="40"/>
      <c r="AKP215" s="40"/>
      <c r="AKQ215" s="40"/>
      <c r="AKR215" s="40"/>
      <c r="AKS215" s="40"/>
      <c r="AKT215" s="40"/>
      <c r="AKU215" s="40"/>
      <c r="AKV215" s="40"/>
      <c r="AKW215" s="40"/>
      <c r="AKX215" s="40"/>
      <c r="AKY215" s="40"/>
      <c r="AKZ215" s="40"/>
      <c r="ALA215" s="40"/>
      <c r="ALB215" s="40"/>
      <c r="ALC215" s="40"/>
      <c r="ALD215" s="40"/>
      <c r="ALE215" s="40"/>
      <c r="ALF215" s="40"/>
      <c r="ALG215" s="40"/>
      <c r="ALH215" s="40"/>
      <c r="ALI215" s="40"/>
      <c r="ALJ215" s="40"/>
      <c r="ALK215" s="40"/>
      <c r="ALL215" s="40"/>
      <c r="ALM215" s="40"/>
      <c r="ALN215" s="40"/>
      <c r="ALO215" s="40"/>
      <c r="ALP215" s="40"/>
      <c r="ALQ215" s="40"/>
      <c r="ALR215" s="40"/>
      <c r="ALS215" s="40"/>
      <c r="ALT215" s="40"/>
      <c r="ALU215" s="40"/>
    </row>
    <row r="216" spans="1:1009" s="41" customFormat="1" ht="18.75" x14ac:dyDescent="0.3">
      <c r="A216" s="10" t="s">
        <v>151</v>
      </c>
      <c r="B216" s="11" t="s">
        <v>55</v>
      </c>
      <c r="C216" s="12">
        <v>9</v>
      </c>
      <c r="D216" s="13">
        <v>2.5</v>
      </c>
      <c r="E216" s="14">
        <v>1.3</v>
      </c>
      <c r="F216" s="46" t="s">
        <v>21</v>
      </c>
      <c r="G216" s="15">
        <v>6</v>
      </c>
      <c r="H216" s="16">
        <f>IF(OR(F216="",G216=""),"",IF(F216="1st",G216*D216-G216,-G216))</f>
        <v>-6</v>
      </c>
      <c r="I216" s="19">
        <f t="shared" si="32"/>
        <v>-32.852500000000006</v>
      </c>
      <c r="J216" s="42">
        <f>SUM(H216:H218)</f>
        <v>-5.8</v>
      </c>
      <c r="K216" s="50">
        <f t="shared" si="35"/>
        <v>-32.652500000000011</v>
      </c>
      <c r="L216" s="60">
        <f t="shared" si="30"/>
        <v>-28.302500000000013</v>
      </c>
      <c r="M216" s="60"/>
      <c r="N216" s="121">
        <f t="shared" si="33"/>
        <v>2.5</v>
      </c>
      <c r="O216" s="9">
        <f t="shared" si="34"/>
        <v>-1</v>
      </c>
      <c r="P216" s="9">
        <f t="shared" si="36"/>
        <v>-1</v>
      </c>
      <c r="Q216" s="122">
        <f t="shared" si="37"/>
        <v>-1</v>
      </c>
      <c r="R216" s="8"/>
      <c r="S216" s="9"/>
      <c r="T216" s="9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/>
      <c r="JR216" s="40"/>
      <c r="JS216" s="40"/>
      <c r="JT216" s="40"/>
      <c r="JU216" s="40"/>
      <c r="JV216" s="40"/>
      <c r="JW216" s="40"/>
      <c r="JX216" s="40"/>
      <c r="JY216" s="40"/>
      <c r="JZ216" s="40"/>
      <c r="KA216" s="40"/>
      <c r="KB216" s="40"/>
      <c r="KC216" s="40"/>
      <c r="KD216" s="40"/>
      <c r="KE216" s="40"/>
      <c r="KF216" s="40"/>
      <c r="KG216" s="40"/>
      <c r="KH216" s="40"/>
      <c r="KI216" s="40"/>
      <c r="KJ216" s="40"/>
      <c r="KK216" s="40"/>
      <c r="KL216" s="40"/>
      <c r="KM216" s="40"/>
      <c r="KN216" s="40"/>
      <c r="KO216" s="40"/>
      <c r="KP216" s="40"/>
      <c r="KQ216" s="40"/>
      <c r="KR216" s="40"/>
      <c r="KS216" s="40"/>
      <c r="KT216" s="40"/>
      <c r="KU216" s="40"/>
      <c r="KV216" s="40"/>
      <c r="KW216" s="40"/>
      <c r="KX216" s="40"/>
      <c r="KY216" s="40"/>
      <c r="KZ216" s="40"/>
      <c r="LA216" s="40"/>
      <c r="LB216" s="40"/>
      <c r="LC216" s="40"/>
      <c r="LD216" s="40"/>
      <c r="LE216" s="40"/>
      <c r="LF216" s="40"/>
      <c r="LG216" s="40"/>
      <c r="LH216" s="40"/>
      <c r="LI216" s="40"/>
      <c r="LJ216" s="40"/>
      <c r="LK216" s="40"/>
      <c r="LL216" s="40"/>
      <c r="LM216" s="40"/>
      <c r="LN216" s="40"/>
      <c r="LO216" s="40"/>
      <c r="LP216" s="40"/>
      <c r="LQ216" s="40"/>
      <c r="LR216" s="40"/>
      <c r="LS216" s="40"/>
      <c r="LT216" s="40"/>
      <c r="LU216" s="40"/>
      <c r="LV216" s="40"/>
      <c r="LW216" s="40"/>
      <c r="LX216" s="40"/>
      <c r="LY216" s="40"/>
      <c r="LZ216" s="40"/>
      <c r="MA216" s="40"/>
      <c r="MB216" s="40"/>
      <c r="MC216" s="40"/>
      <c r="MD216" s="40"/>
      <c r="ME216" s="40"/>
      <c r="MF216" s="40"/>
      <c r="MG216" s="40"/>
      <c r="MH216" s="40"/>
      <c r="MI216" s="40"/>
      <c r="MJ216" s="40"/>
      <c r="MK216" s="40"/>
      <c r="ML216" s="40"/>
      <c r="MM216" s="40"/>
      <c r="MN216" s="40"/>
      <c r="MO216" s="40"/>
      <c r="MP216" s="40"/>
      <c r="MQ216" s="40"/>
      <c r="MR216" s="40"/>
      <c r="MS216" s="40"/>
      <c r="MT216" s="40"/>
      <c r="MU216" s="40"/>
      <c r="MV216" s="40"/>
      <c r="MW216" s="40"/>
      <c r="MX216" s="40"/>
      <c r="MY216" s="40"/>
      <c r="MZ216" s="40"/>
      <c r="NA216" s="40"/>
      <c r="NB216" s="40"/>
      <c r="NC216" s="40"/>
      <c r="ND216" s="40"/>
      <c r="NE216" s="40"/>
      <c r="NF216" s="40"/>
      <c r="NG216" s="40"/>
      <c r="NH216" s="40"/>
      <c r="NI216" s="40"/>
      <c r="NJ216" s="40"/>
      <c r="NK216" s="40"/>
      <c r="NL216" s="40"/>
      <c r="NM216" s="40"/>
      <c r="NN216" s="40"/>
      <c r="NO216" s="40"/>
      <c r="NP216" s="40"/>
      <c r="NQ216" s="40"/>
      <c r="NR216" s="40"/>
      <c r="NS216" s="40"/>
      <c r="NT216" s="40"/>
      <c r="NU216" s="40"/>
      <c r="NV216" s="40"/>
      <c r="NW216" s="40"/>
      <c r="NX216" s="40"/>
      <c r="NY216" s="40"/>
      <c r="NZ216" s="40"/>
      <c r="OA216" s="40"/>
      <c r="OB216" s="40"/>
      <c r="OC216" s="40"/>
      <c r="OD216" s="40"/>
      <c r="OE216" s="40"/>
      <c r="OF216" s="40"/>
      <c r="OG216" s="40"/>
      <c r="OH216" s="40"/>
      <c r="OI216" s="40"/>
      <c r="OJ216" s="40"/>
      <c r="OK216" s="40"/>
      <c r="OL216" s="40"/>
      <c r="OM216" s="40"/>
      <c r="ON216" s="40"/>
      <c r="OO216" s="40"/>
      <c r="OP216" s="40"/>
      <c r="OQ216" s="40"/>
      <c r="OR216" s="40"/>
      <c r="OS216" s="40"/>
      <c r="OT216" s="40"/>
      <c r="OU216" s="40"/>
      <c r="OV216" s="40"/>
      <c r="OW216" s="40"/>
      <c r="OX216" s="40"/>
      <c r="OY216" s="40"/>
      <c r="OZ216" s="40"/>
      <c r="PA216" s="40"/>
      <c r="PB216" s="40"/>
      <c r="PC216" s="40"/>
      <c r="PD216" s="40"/>
      <c r="PE216" s="40"/>
      <c r="PF216" s="40"/>
      <c r="PG216" s="40"/>
      <c r="PH216" s="40"/>
      <c r="PI216" s="40"/>
      <c r="PJ216" s="40"/>
      <c r="PK216" s="40"/>
      <c r="PL216" s="40"/>
      <c r="PM216" s="40"/>
      <c r="PN216" s="40"/>
      <c r="PO216" s="40"/>
      <c r="PP216" s="40"/>
      <c r="PQ216" s="40"/>
      <c r="PR216" s="40"/>
      <c r="PS216" s="40"/>
      <c r="PT216" s="40"/>
      <c r="PU216" s="40"/>
      <c r="PV216" s="40"/>
      <c r="PW216" s="40"/>
      <c r="PX216" s="40"/>
      <c r="PY216" s="40"/>
      <c r="PZ216" s="40"/>
      <c r="QA216" s="40"/>
      <c r="QB216" s="40"/>
      <c r="QC216" s="40"/>
      <c r="QD216" s="40"/>
      <c r="QE216" s="40"/>
      <c r="QF216" s="40"/>
      <c r="QG216" s="40"/>
      <c r="QH216" s="40"/>
      <c r="QI216" s="40"/>
      <c r="QJ216" s="40"/>
      <c r="QK216" s="40"/>
      <c r="QL216" s="40"/>
      <c r="QM216" s="40"/>
      <c r="QN216" s="40"/>
      <c r="QO216" s="40"/>
      <c r="QP216" s="40"/>
      <c r="QQ216" s="40"/>
      <c r="QR216" s="40"/>
      <c r="QS216" s="40"/>
      <c r="QT216" s="40"/>
      <c r="QU216" s="40"/>
      <c r="QV216" s="40"/>
      <c r="QW216" s="40"/>
      <c r="QX216" s="40"/>
      <c r="QY216" s="40"/>
      <c r="QZ216" s="40"/>
      <c r="RA216" s="40"/>
      <c r="RB216" s="40"/>
      <c r="RC216" s="40"/>
      <c r="RD216" s="40"/>
      <c r="RE216" s="40"/>
      <c r="RF216" s="40"/>
      <c r="RG216" s="40"/>
      <c r="RH216" s="40"/>
      <c r="RI216" s="40"/>
      <c r="RJ216" s="40"/>
      <c r="RK216" s="40"/>
      <c r="RL216" s="40"/>
      <c r="RM216" s="40"/>
      <c r="RN216" s="40"/>
      <c r="RO216" s="40"/>
      <c r="RP216" s="40"/>
      <c r="RQ216" s="40"/>
      <c r="RR216" s="40"/>
      <c r="RS216" s="40"/>
      <c r="RT216" s="40"/>
      <c r="RU216" s="40"/>
      <c r="RV216" s="40"/>
      <c r="RW216" s="40"/>
      <c r="RX216" s="40"/>
      <c r="RY216" s="40"/>
      <c r="RZ216" s="40"/>
      <c r="SA216" s="40"/>
      <c r="SB216" s="40"/>
      <c r="SC216" s="40"/>
      <c r="SD216" s="40"/>
      <c r="SE216" s="40"/>
      <c r="SF216" s="40"/>
      <c r="SG216" s="40"/>
      <c r="SH216" s="40"/>
      <c r="SI216" s="40"/>
      <c r="SJ216" s="40"/>
      <c r="SK216" s="40"/>
      <c r="SL216" s="40"/>
      <c r="SM216" s="40"/>
      <c r="SN216" s="40"/>
      <c r="SO216" s="40"/>
      <c r="SP216" s="40"/>
      <c r="SQ216" s="40"/>
      <c r="SR216" s="40"/>
      <c r="SS216" s="40"/>
      <c r="ST216" s="40"/>
      <c r="SU216" s="40"/>
      <c r="SV216" s="40"/>
      <c r="SW216" s="40"/>
      <c r="SX216" s="40"/>
      <c r="SY216" s="40"/>
      <c r="SZ216" s="40"/>
      <c r="TA216" s="40"/>
      <c r="TB216" s="40"/>
      <c r="TC216" s="40"/>
      <c r="TD216" s="40"/>
      <c r="TE216" s="40"/>
      <c r="TF216" s="40"/>
      <c r="TG216" s="40"/>
      <c r="TH216" s="40"/>
      <c r="TI216" s="40"/>
      <c r="TJ216" s="40"/>
      <c r="TK216" s="40"/>
      <c r="TL216" s="40"/>
      <c r="TM216" s="40"/>
      <c r="TN216" s="40"/>
      <c r="TO216" s="40"/>
      <c r="TP216" s="40"/>
      <c r="TQ216" s="40"/>
      <c r="TR216" s="40"/>
      <c r="TS216" s="40"/>
      <c r="TT216" s="40"/>
      <c r="TU216" s="40"/>
      <c r="TV216" s="40"/>
      <c r="TW216" s="40"/>
      <c r="TX216" s="40"/>
      <c r="TY216" s="40"/>
      <c r="TZ216" s="40"/>
      <c r="UA216" s="40"/>
      <c r="UB216" s="40"/>
      <c r="UC216" s="40"/>
      <c r="UD216" s="40"/>
      <c r="UE216" s="40"/>
      <c r="UF216" s="40"/>
      <c r="UG216" s="40"/>
      <c r="UH216" s="40"/>
      <c r="UI216" s="40"/>
      <c r="UJ216" s="40"/>
      <c r="UK216" s="40"/>
      <c r="UL216" s="40"/>
      <c r="UM216" s="40"/>
      <c r="UN216" s="40"/>
      <c r="UO216" s="40"/>
      <c r="UP216" s="40"/>
      <c r="UQ216" s="40"/>
      <c r="UR216" s="40"/>
      <c r="US216" s="40"/>
      <c r="UT216" s="40"/>
      <c r="UU216" s="40"/>
      <c r="UV216" s="40"/>
      <c r="UW216" s="40"/>
      <c r="UX216" s="40"/>
      <c r="UY216" s="40"/>
      <c r="UZ216" s="40"/>
      <c r="VA216" s="40"/>
      <c r="VB216" s="40"/>
      <c r="VC216" s="40"/>
      <c r="VD216" s="40"/>
      <c r="VE216" s="40"/>
      <c r="VF216" s="40"/>
      <c r="VG216" s="40"/>
      <c r="VH216" s="40"/>
      <c r="VI216" s="40"/>
      <c r="VJ216" s="40"/>
      <c r="VK216" s="40"/>
      <c r="VL216" s="40"/>
      <c r="VM216" s="40"/>
      <c r="VN216" s="40"/>
      <c r="VO216" s="40"/>
      <c r="VP216" s="40"/>
      <c r="VQ216" s="40"/>
      <c r="VR216" s="40"/>
      <c r="VS216" s="40"/>
      <c r="VT216" s="40"/>
      <c r="VU216" s="40"/>
      <c r="VV216" s="40"/>
      <c r="VW216" s="40"/>
      <c r="VX216" s="40"/>
      <c r="VY216" s="40"/>
      <c r="VZ216" s="40"/>
      <c r="WA216" s="40"/>
      <c r="WB216" s="40"/>
      <c r="WC216" s="40"/>
      <c r="WD216" s="40"/>
      <c r="WE216" s="40"/>
      <c r="WF216" s="40"/>
      <c r="WG216" s="40"/>
      <c r="WH216" s="40"/>
      <c r="WI216" s="40"/>
      <c r="WJ216" s="40"/>
      <c r="WK216" s="40"/>
      <c r="WL216" s="40"/>
      <c r="WM216" s="40"/>
      <c r="WN216" s="40"/>
      <c r="WO216" s="40"/>
      <c r="WP216" s="40"/>
      <c r="WQ216" s="40"/>
      <c r="WR216" s="40"/>
      <c r="WS216" s="40"/>
      <c r="WT216" s="40"/>
      <c r="WU216" s="40"/>
      <c r="WV216" s="40"/>
      <c r="WW216" s="40"/>
      <c r="WX216" s="40"/>
      <c r="WY216" s="40"/>
      <c r="WZ216" s="40"/>
      <c r="XA216" s="40"/>
      <c r="XB216" s="40"/>
      <c r="XC216" s="40"/>
      <c r="XD216" s="40"/>
      <c r="XE216" s="40"/>
      <c r="XF216" s="40"/>
      <c r="XG216" s="40"/>
      <c r="XH216" s="40"/>
      <c r="XI216" s="40"/>
      <c r="XJ216" s="40"/>
      <c r="XK216" s="40"/>
      <c r="XL216" s="40"/>
      <c r="XM216" s="40"/>
      <c r="XN216" s="40"/>
      <c r="XO216" s="40"/>
      <c r="XP216" s="40"/>
      <c r="XQ216" s="40"/>
      <c r="XR216" s="40"/>
      <c r="XS216" s="40"/>
      <c r="XT216" s="40"/>
      <c r="XU216" s="40"/>
      <c r="XV216" s="40"/>
      <c r="XW216" s="40"/>
      <c r="XX216" s="40"/>
      <c r="XY216" s="40"/>
      <c r="XZ216" s="40"/>
      <c r="YA216" s="40"/>
      <c r="YB216" s="40"/>
      <c r="YC216" s="40"/>
      <c r="YD216" s="40"/>
      <c r="YE216" s="40"/>
      <c r="YF216" s="40"/>
      <c r="YG216" s="40"/>
      <c r="YH216" s="40"/>
      <c r="YI216" s="40"/>
      <c r="YJ216" s="40"/>
      <c r="YK216" s="40"/>
      <c r="YL216" s="40"/>
      <c r="YM216" s="40"/>
      <c r="YN216" s="40"/>
      <c r="YO216" s="40"/>
      <c r="YP216" s="40"/>
      <c r="YQ216" s="40"/>
      <c r="YR216" s="40"/>
      <c r="YS216" s="40"/>
      <c r="YT216" s="40"/>
      <c r="YU216" s="40"/>
      <c r="YV216" s="40"/>
      <c r="YW216" s="40"/>
      <c r="YX216" s="40"/>
      <c r="YY216" s="40"/>
      <c r="YZ216" s="40"/>
      <c r="ZA216" s="40"/>
      <c r="ZB216" s="40"/>
      <c r="ZC216" s="40"/>
      <c r="ZD216" s="40"/>
      <c r="ZE216" s="40"/>
      <c r="ZF216" s="40"/>
      <c r="ZG216" s="40"/>
      <c r="ZH216" s="40"/>
      <c r="ZI216" s="40"/>
      <c r="ZJ216" s="40"/>
      <c r="ZK216" s="40"/>
      <c r="ZL216" s="40"/>
      <c r="ZM216" s="40"/>
      <c r="ZN216" s="40"/>
      <c r="ZO216" s="40"/>
      <c r="ZP216" s="40"/>
      <c r="ZQ216" s="40"/>
      <c r="ZR216" s="40"/>
      <c r="ZS216" s="40"/>
      <c r="ZT216" s="40"/>
      <c r="ZU216" s="40"/>
      <c r="ZV216" s="40"/>
      <c r="ZW216" s="40"/>
      <c r="ZX216" s="40"/>
      <c r="ZY216" s="40"/>
      <c r="ZZ216" s="40"/>
      <c r="AAA216" s="40"/>
      <c r="AAB216" s="40"/>
      <c r="AAC216" s="40"/>
      <c r="AAD216" s="40"/>
      <c r="AAE216" s="40"/>
      <c r="AAF216" s="40"/>
      <c r="AAG216" s="40"/>
      <c r="AAH216" s="40"/>
      <c r="AAI216" s="40"/>
      <c r="AAJ216" s="40"/>
      <c r="AAK216" s="40"/>
      <c r="AAL216" s="40"/>
      <c r="AAM216" s="40"/>
      <c r="AAN216" s="40"/>
      <c r="AAO216" s="40"/>
      <c r="AAP216" s="40"/>
      <c r="AAQ216" s="40"/>
      <c r="AAR216" s="40"/>
      <c r="AAS216" s="40"/>
      <c r="AAT216" s="40"/>
      <c r="AAU216" s="40"/>
      <c r="AAV216" s="40"/>
      <c r="AAW216" s="40"/>
      <c r="AAX216" s="40"/>
      <c r="AAY216" s="40"/>
      <c r="AAZ216" s="40"/>
      <c r="ABA216" s="40"/>
      <c r="ABB216" s="40"/>
      <c r="ABC216" s="40"/>
      <c r="ABD216" s="40"/>
      <c r="ABE216" s="40"/>
      <c r="ABF216" s="40"/>
      <c r="ABG216" s="40"/>
      <c r="ABH216" s="40"/>
      <c r="ABI216" s="40"/>
      <c r="ABJ216" s="40"/>
      <c r="ABK216" s="40"/>
      <c r="ABL216" s="40"/>
      <c r="ABM216" s="40"/>
      <c r="ABN216" s="40"/>
      <c r="ABO216" s="40"/>
      <c r="ABP216" s="40"/>
      <c r="ABQ216" s="40"/>
      <c r="ABR216" s="40"/>
      <c r="ABS216" s="40"/>
      <c r="ABT216" s="40"/>
      <c r="ABU216" s="40"/>
      <c r="ABV216" s="40"/>
      <c r="ABW216" s="40"/>
      <c r="ABX216" s="40"/>
      <c r="ABY216" s="40"/>
      <c r="ABZ216" s="40"/>
      <c r="ACA216" s="40"/>
      <c r="ACB216" s="40"/>
      <c r="ACC216" s="40"/>
      <c r="ACD216" s="40"/>
      <c r="ACE216" s="40"/>
      <c r="ACF216" s="40"/>
      <c r="ACG216" s="40"/>
      <c r="ACH216" s="40"/>
      <c r="ACI216" s="40"/>
      <c r="ACJ216" s="40"/>
      <c r="ACK216" s="40"/>
      <c r="ACL216" s="40"/>
      <c r="ACM216" s="40"/>
      <c r="ACN216" s="40"/>
      <c r="ACO216" s="40"/>
      <c r="ACP216" s="40"/>
      <c r="ACQ216" s="40"/>
      <c r="ACR216" s="40"/>
      <c r="ACS216" s="40"/>
      <c r="ACT216" s="40"/>
      <c r="ACU216" s="40"/>
      <c r="ACV216" s="40"/>
      <c r="ACW216" s="40"/>
      <c r="ACX216" s="40"/>
      <c r="ACY216" s="40"/>
      <c r="ACZ216" s="40"/>
      <c r="ADA216" s="40"/>
      <c r="ADB216" s="40"/>
      <c r="ADC216" s="40"/>
      <c r="ADD216" s="40"/>
      <c r="ADE216" s="40"/>
      <c r="ADF216" s="40"/>
      <c r="ADG216" s="40"/>
      <c r="ADH216" s="40"/>
      <c r="ADI216" s="40"/>
      <c r="ADJ216" s="40"/>
      <c r="ADK216" s="40"/>
      <c r="ADL216" s="40"/>
      <c r="ADM216" s="40"/>
      <c r="ADN216" s="40"/>
      <c r="ADO216" s="40"/>
      <c r="ADP216" s="40"/>
      <c r="ADQ216" s="40"/>
      <c r="ADR216" s="40"/>
      <c r="ADS216" s="40"/>
      <c r="ADT216" s="40"/>
      <c r="ADU216" s="40"/>
      <c r="ADV216" s="40"/>
      <c r="ADW216" s="40"/>
      <c r="ADX216" s="40"/>
      <c r="ADY216" s="40"/>
      <c r="ADZ216" s="40"/>
      <c r="AEA216" s="40"/>
      <c r="AEB216" s="40"/>
      <c r="AEC216" s="40"/>
      <c r="AED216" s="40"/>
      <c r="AEE216" s="40"/>
      <c r="AEF216" s="40"/>
      <c r="AEG216" s="40"/>
      <c r="AEH216" s="40"/>
      <c r="AEI216" s="40"/>
      <c r="AEJ216" s="40"/>
      <c r="AEK216" s="40"/>
      <c r="AEL216" s="40"/>
      <c r="AEM216" s="40"/>
      <c r="AEN216" s="40"/>
      <c r="AEO216" s="40"/>
      <c r="AEP216" s="40"/>
      <c r="AEQ216" s="40"/>
      <c r="AER216" s="40"/>
      <c r="AES216" s="40"/>
      <c r="AET216" s="40"/>
      <c r="AEU216" s="40"/>
      <c r="AEV216" s="40"/>
      <c r="AEW216" s="40"/>
      <c r="AEX216" s="40"/>
      <c r="AEY216" s="40"/>
      <c r="AEZ216" s="40"/>
      <c r="AFA216" s="40"/>
      <c r="AFB216" s="40"/>
      <c r="AFC216" s="40"/>
      <c r="AFD216" s="40"/>
      <c r="AFE216" s="40"/>
      <c r="AFF216" s="40"/>
      <c r="AFG216" s="40"/>
      <c r="AFH216" s="40"/>
      <c r="AFI216" s="40"/>
      <c r="AFJ216" s="40"/>
      <c r="AFK216" s="40"/>
      <c r="AFL216" s="40"/>
      <c r="AFM216" s="40"/>
      <c r="AFN216" s="40"/>
      <c r="AFO216" s="40"/>
      <c r="AFP216" s="40"/>
      <c r="AFQ216" s="40"/>
      <c r="AFR216" s="40"/>
      <c r="AFS216" s="40"/>
      <c r="AFT216" s="40"/>
      <c r="AFU216" s="40"/>
      <c r="AFV216" s="40"/>
      <c r="AFW216" s="40"/>
      <c r="AFX216" s="40"/>
      <c r="AFY216" s="40"/>
      <c r="AFZ216" s="40"/>
      <c r="AGA216" s="40"/>
      <c r="AGB216" s="40"/>
      <c r="AGC216" s="40"/>
      <c r="AGD216" s="40"/>
      <c r="AGE216" s="40"/>
      <c r="AGF216" s="40"/>
      <c r="AGG216" s="40"/>
      <c r="AGH216" s="40"/>
      <c r="AGI216" s="40"/>
      <c r="AGJ216" s="40"/>
      <c r="AGK216" s="40"/>
      <c r="AGL216" s="40"/>
      <c r="AGM216" s="40"/>
      <c r="AGN216" s="40"/>
      <c r="AGO216" s="40"/>
      <c r="AGP216" s="40"/>
      <c r="AGQ216" s="40"/>
      <c r="AGR216" s="40"/>
      <c r="AGS216" s="40"/>
      <c r="AGT216" s="40"/>
      <c r="AGU216" s="40"/>
      <c r="AGV216" s="40"/>
      <c r="AGW216" s="40"/>
      <c r="AGX216" s="40"/>
      <c r="AGY216" s="40"/>
      <c r="AGZ216" s="40"/>
      <c r="AHA216" s="40"/>
      <c r="AHB216" s="40"/>
      <c r="AHC216" s="40"/>
      <c r="AHD216" s="40"/>
      <c r="AHE216" s="40"/>
      <c r="AHF216" s="40"/>
      <c r="AHG216" s="40"/>
      <c r="AHH216" s="40"/>
      <c r="AHI216" s="40"/>
      <c r="AHJ216" s="40"/>
      <c r="AHK216" s="40"/>
      <c r="AHL216" s="40"/>
      <c r="AHM216" s="40"/>
      <c r="AHN216" s="40"/>
      <c r="AHO216" s="40"/>
      <c r="AHP216" s="40"/>
      <c r="AHQ216" s="40"/>
      <c r="AHR216" s="40"/>
      <c r="AHS216" s="40"/>
      <c r="AHT216" s="40"/>
      <c r="AHU216" s="40"/>
      <c r="AHV216" s="40"/>
      <c r="AHW216" s="40"/>
      <c r="AHX216" s="40"/>
      <c r="AHY216" s="40"/>
      <c r="AHZ216" s="40"/>
      <c r="AIA216" s="40"/>
      <c r="AIB216" s="40"/>
      <c r="AIC216" s="40"/>
      <c r="AID216" s="40"/>
      <c r="AIE216" s="40"/>
      <c r="AIF216" s="40"/>
      <c r="AIG216" s="40"/>
      <c r="AIH216" s="40"/>
      <c r="AII216" s="40"/>
      <c r="AIJ216" s="40"/>
      <c r="AIK216" s="40"/>
      <c r="AIL216" s="40"/>
      <c r="AIM216" s="40"/>
      <c r="AIN216" s="40"/>
      <c r="AIO216" s="40"/>
      <c r="AIP216" s="40"/>
      <c r="AIQ216" s="40"/>
      <c r="AIR216" s="40"/>
      <c r="AIS216" s="40"/>
      <c r="AIT216" s="40"/>
      <c r="AIU216" s="40"/>
      <c r="AIV216" s="40"/>
      <c r="AIW216" s="40"/>
      <c r="AIX216" s="40"/>
      <c r="AIY216" s="40"/>
      <c r="AIZ216" s="40"/>
      <c r="AJA216" s="40"/>
      <c r="AJB216" s="40"/>
      <c r="AJC216" s="40"/>
      <c r="AJD216" s="40"/>
      <c r="AJE216" s="40"/>
      <c r="AJF216" s="40"/>
      <c r="AJG216" s="40"/>
      <c r="AJH216" s="40"/>
      <c r="AJI216" s="40"/>
      <c r="AJJ216" s="40"/>
      <c r="AJK216" s="40"/>
      <c r="AJL216" s="40"/>
      <c r="AJM216" s="40"/>
      <c r="AJN216" s="40"/>
      <c r="AJO216" s="40"/>
      <c r="AJP216" s="40"/>
      <c r="AJQ216" s="40"/>
      <c r="AJR216" s="40"/>
      <c r="AJS216" s="40"/>
      <c r="AJT216" s="40"/>
      <c r="AJU216" s="40"/>
      <c r="AJV216" s="40"/>
      <c r="AJW216" s="40"/>
      <c r="AJX216" s="40"/>
      <c r="AJY216" s="40"/>
      <c r="AJZ216" s="40"/>
      <c r="AKA216" s="40"/>
      <c r="AKB216" s="40"/>
      <c r="AKC216" s="40"/>
      <c r="AKD216" s="40"/>
      <c r="AKE216" s="40"/>
      <c r="AKF216" s="40"/>
      <c r="AKG216" s="40"/>
      <c r="AKH216" s="40"/>
      <c r="AKI216" s="40"/>
      <c r="AKJ216" s="40"/>
      <c r="AKK216" s="40"/>
      <c r="AKL216" s="40"/>
      <c r="AKM216" s="40"/>
      <c r="AKN216" s="40"/>
      <c r="AKO216" s="40"/>
      <c r="AKP216" s="40"/>
      <c r="AKQ216" s="40"/>
      <c r="AKR216" s="40"/>
      <c r="AKS216" s="40"/>
      <c r="AKT216" s="40"/>
      <c r="AKU216" s="40"/>
      <c r="AKV216" s="40"/>
      <c r="AKW216" s="40"/>
      <c r="AKX216" s="40"/>
      <c r="AKY216" s="40"/>
      <c r="AKZ216" s="40"/>
      <c r="ALA216" s="40"/>
      <c r="ALB216" s="40"/>
      <c r="ALC216" s="40"/>
      <c r="ALD216" s="40"/>
      <c r="ALE216" s="40"/>
      <c r="ALF216" s="40"/>
      <c r="ALG216" s="40"/>
      <c r="ALH216" s="40"/>
      <c r="ALI216" s="40"/>
      <c r="ALJ216" s="40"/>
      <c r="ALK216" s="40"/>
      <c r="ALL216" s="40"/>
      <c r="ALM216" s="40"/>
      <c r="ALN216" s="40"/>
      <c r="ALO216" s="40"/>
      <c r="ALP216" s="40"/>
      <c r="ALQ216" s="40"/>
      <c r="ALR216" s="40"/>
      <c r="ALS216" s="40"/>
      <c r="ALT216" s="40"/>
      <c r="ALU216" s="40"/>
    </row>
    <row r="217" spans="1:1009" s="41" customFormat="1" ht="18.75" x14ac:dyDescent="0.3">
      <c r="A217" s="10" t="s">
        <v>225</v>
      </c>
      <c r="B217" s="11" t="s">
        <v>38</v>
      </c>
      <c r="C217" s="12">
        <v>9</v>
      </c>
      <c r="D217" s="13">
        <v>2.2000000000000002</v>
      </c>
      <c r="E217" s="14">
        <v>1.4</v>
      </c>
      <c r="F217" s="46" t="s">
        <v>24</v>
      </c>
      <c r="G217" s="15">
        <v>1</v>
      </c>
      <c r="H217" s="16">
        <f>IF(OR(F217="",G217=""),"",IF(F217="1st",G217*D217-G217,-G217))</f>
        <v>1.2000000000000002</v>
      </c>
      <c r="I217" s="19">
        <f t="shared" si="32"/>
        <v>-31.652500000000007</v>
      </c>
      <c r="J217" s="39"/>
      <c r="K217" s="50">
        <f t="shared" si="35"/>
        <v>-32.652500000000011</v>
      </c>
      <c r="L217" s="60">
        <f t="shared" si="30"/>
        <v>-28.302500000000013</v>
      </c>
      <c r="M217" s="60"/>
      <c r="N217" s="121">
        <f t="shared" si="33"/>
        <v>2.2000000000000002</v>
      </c>
      <c r="O217" s="9">
        <f t="shared" si="34"/>
        <v>-1</v>
      </c>
      <c r="P217" s="9">
        <f t="shared" si="36"/>
        <v>1.2000000000000002</v>
      </c>
      <c r="Q217" s="122">
        <f t="shared" si="37"/>
        <v>1.2000000000000002</v>
      </c>
      <c r="R217" s="8"/>
      <c r="S217" s="9"/>
      <c r="T217" s="9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/>
      <c r="JR217" s="40"/>
      <c r="JS217" s="40"/>
      <c r="JT217" s="40"/>
      <c r="JU217" s="40"/>
      <c r="JV217" s="40"/>
      <c r="JW217" s="40"/>
      <c r="JX217" s="40"/>
      <c r="JY217" s="40"/>
      <c r="JZ217" s="40"/>
      <c r="KA217" s="40"/>
      <c r="KB217" s="40"/>
      <c r="KC217" s="40"/>
      <c r="KD217" s="40"/>
      <c r="KE217" s="40"/>
      <c r="KF217" s="40"/>
      <c r="KG217" s="40"/>
      <c r="KH217" s="40"/>
      <c r="KI217" s="40"/>
      <c r="KJ217" s="40"/>
      <c r="KK217" s="40"/>
      <c r="KL217" s="40"/>
      <c r="KM217" s="40"/>
      <c r="KN217" s="40"/>
      <c r="KO217" s="40"/>
      <c r="KP217" s="40"/>
      <c r="KQ217" s="40"/>
      <c r="KR217" s="40"/>
      <c r="KS217" s="40"/>
      <c r="KT217" s="40"/>
      <c r="KU217" s="40"/>
      <c r="KV217" s="40"/>
      <c r="KW217" s="40"/>
      <c r="KX217" s="40"/>
      <c r="KY217" s="40"/>
      <c r="KZ217" s="40"/>
      <c r="LA217" s="40"/>
      <c r="LB217" s="40"/>
      <c r="LC217" s="40"/>
      <c r="LD217" s="40"/>
      <c r="LE217" s="40"/>
      <c r="LF217" s="40"/>
      <c r="LG217" s="40"/>
      <c r="LH217" s="40"/>
      <c r="LI217" s="40"/>
      <c r="LJ217" s="40"/>
      <c r="LK217" s="40"/>
      <c r="LL217" s="40"/>
      <c r="LM217" s="40"/>
      <c r="LN217" s="40"/>
      <c r="LO217" s="40"/>
      <c r="LP217" s="40"/>
      <c r="LQ217" s="40"/>
      <c r="LR217" s="40"/>
      <c r="LS217" s="40"/>
      <c r="LT217" s="40"/>
      <c r="LU217" s="40"/>
      <c r="LV217" s="40"/>
      <c r="LW217" s="40"/>
      <c r="LX217" s="40"/>
      <c r="LY217" s="40"/>
      <c r="LZ217" s="40"/>
      <c r="MA217" s="40"/>
      <c r="MB217" s="40"/>
      <c r="MC217" s="40"/>
      <c r="MD217" s="40"/>
      <c r="ME217" s="40"/>
      <c r="MF217" s="40"/>
      <c r="MG217" s="40"/>
      <c r="MH217" s="40"/>
      <c r="MI217" s="40"/>
      <c r="MJ217" s="40"/>
      <c r="MK217" s="40"/>
      <c r="ML217" s="40"/>
      <c r="MM217" s="40"/>
      <c r="MN217" s="40"/>
      <c r="MO217" s="40"/>
      <c r="MP217" s="40"/>
      <c r="MQ217" s="40"/>
      <c r="MR217" s="40"/>
      <c r="MS217" s="40"/>
      <c r="MT217" s="40"/>
      <c r="MU217" s="40"/>
      <c r="MV217" s="40"/>
      <c r="MW217" s="40"/>
      <c r="MX217" s="40"/>
      <c r="MY217" s="40"/>
      <c r="MZ217" s="40"/>
      <c r="NA217" s="40"/>
      <c r="NB217" s="40"/>
      <c r="NC217" s="40"/>
      <c r="ND217" s="40"/>
      <c r="NE217" s="40"/>
      <c r="NF217" s="40"/>
      <c r="NG217" s="40"/>
      <c r="NH217" s="40"/>
      <c r="NI217" s="40"/>
      <c r="NJ217" s="40"/>
      <c r="NK217" s="40"/>
      <c r="NL217" s="40"/>
      <c r="NM217" s="40"/>
      <c r="NN217" s="40"/>
      <c r="NO217" s="40"/>
      <c r="NP217" s="40"/>
      <c r="NQ217" s="40"/>
      <c r="NR217" s="40"/>
      <c r="NS217" s="40"/>
      <c r="NT217" s="40"/>
      <c r="NU217" s="40"/>
      <c r="NV217" s="40"/>
      <c r="NW217" s="40"/>
      <c r="NX217" s="40"/>
      <c r="NY217" s="40"/>
      <c r="NZ217" s="40"/>
      <c r="OA217" s="40"/>
      <c r="OB217" s="40"/>
      <c r="OC217" s="40"/>
      <c r="OD217" s="40"/>
      <c r="OE217" s="40"/>
      <c r="OF217" s="40"/>
      <c r="OG217" s="40"/>
      <c r="OH217" s="40"/>
      <c r="OI217" s="40"/>
      <c r="OJ217" s="40"/>
      <c r="OK217" s="40"/>
      <c r="OL217" s="40"/>
      <c r="OM217" s="40"/>
      <c r="ON217" s="40"/>
      <c r="OO217" s="40"/>
      <c r="OP217" s="40"/>
      <c r="OQ217" s="40"/>
      <c r="OR217" s="40"/>
      <c r="OS217" s="40"/>
      <c r="OT217" s="40"/>
      <c r="OU217" s="40"/>
      <c r="OV217" s="40"/>
      <c r="OW217" s="40"/>
      <c r="OX217" s="40"/>
      <c r="OY217" s="40"/>
      <c r="OZ217" s="40"/>
      <c r="PA217" s="40"/>
      <c r="PB217" s="40"/>
      <c r="PC217" s="40"/>
      <c r="PD217" s="40"/>
      <c r="PE217" s="40"/>
      <c r="PF217" s="40"/>
      <c r="PG217" s="40"/>
      <c r="PH217" s="40"/>
      <c r="PI217" s="40"/>
      <c r="PJ217" s="40"/>
      <c r="PK217" s="40"/>
      <c r="PL217" s="40"/>
      <c r="PM217" s="40"/>
      <c r="PN217" s="40"/>
      <c r="PO217" s="40"/>
      <c r="PP217" s="40"/>
      <c r="PQ217" s="40"/>
      <c r="PR217" s="40"/>
      <c r="PS217" s="40"/>
      <c r="PT217" s="40"/>
      <c r="PU217" s="40"/>
      <c r="PV217" s="40"/>
      <c r="PW217" s="40"/>
      <c r="PX217" s="40"/>
      <c r="PY217" s="40"/>
      <c r="PZ217" s="40"/>
      <c r="QA217" s="40"/>
      <c r="QB217" s="40"/>
      <c r="QC217" s="40"/>
      <c r="QD217" s="40"/>
      <c r="QE217" s="40"/>
      <c r="QF217" s="40"/>
      <c r="QG217" s="40"/>
      <c r="QH217" s="40"/>
      <c r="QI217" s="40"/>
      <c r="QJ217" s="40"/>
      <c r="QK217" s="40"/>
      <c r="QL217" s="40"/>
      <c r="QM217" s="40"/>
      <c r="QN217" s="40"/>
      <c r="QO217" s="40"/>
      <c r="QP217" s="40"/>
      <c r="QQ217" s="40"/>
      <c r="QR217" s="40"/>
      <c r="QS217" s="40"/>
      <c r="QT217" s="40"/>
      <c r="QU217" s="40"/>
      <c r="QV217" s="40"/>
      <c r="QW217" s="40"/>
      <c r="QX217" s="40"/>
      <c r="QY217" s="40"/>
      <c r="QZ217" s="40"/>
      <c r="RA217" s="40"/>
      <c r="RB217" s="40"/>
      <c r="RC217" s="40"/>
      <c r="RD217" s="40"/>
      <c r="RE217" s="40"/>
      <c r="RF217" s="40"/>
      <c r="RG217" s="40"/>
      <c r="RH217" s="40"/>
      <c r="RI217" s="40"/>
      <c r="RJ217" s="40"/>
      <c r="RK217" s="40"/>
      <c r="RL217" s="40"/>
      <c r="RM217" s="40"/>
      <c r="RN217" s="40"/>
      <c r="RO217" s="40"/>
      <c r="RP217" s="40"/>
      <c r="RQ217" s="40"/>
      <c r="RR217" s="40"/>
      <c r="RS217" s="40"/>
      <c r="RT217" s="40"/>
      <c r="RU217" s="40"/>
      <c r="RV217" s="40"/>
      <c r="RW217" s="40"/>
      <c r="RX217" s="40"/>
      <c r="RY217" s="40"/>
      <c r="RZ217" s="40"/>
      <c r="SA217" s="40"/>
      <c r="SB217" s="40"/>
      <c r="SC217" s="40"/>
      <c r="SD217" s="40"/>
      <c r="SE217" s="40"/>
      <c r="SF217" s="40"/>
      <c r="SG217" s="40"/>
      <c r="SH217" s="40"/>
      <c r="SI217" s="40"/>
      <c r="SJ217" s="40"/>
      <c r="SK217" s="40"/>
      <c r="SL217" s="40"/>
      <c r="SM217" s="40"/>
      <c r="SN217" s="40"/>
      <c r="SO217" s="40"/>
      <c r="SP217" s="40"/>
      <c r="SQ217" s="40"/>
      <c r="SR217" s="40"/>
      <c r="SS217" s="40"/>
      <c r="ST217" s="40"/>
      <c r="SU217" s="40"/>
      <c r="SV217" s="40"/>
      <c r="SW217" s="40"/>
      <c r="SX217" s="40"/>
      <c r="SY217" s="40"/>
      <c r="SZ217" s="40"/>
      <c r="TA217" s="40"/>
      <c r="TB217" s="40"/>
      <c r="TC217" s="40"/>
      <c r="TD217" s="40"/>
      <c r="TE217" s="40"/>
      <c r="TF217" s="40"/>
      <c r="TG217" s="40"/>
      <c r="TH217" s="40"/>
      <c r="TI217" s="40"/>
      <c r="TJ217" s="40"/>
      <c r="TK217" s="40"/>
      <c r="TL217" s="40"/>
      <c r="TM217" s="40"/>
      <c r="TN217" s="40"/>
      <c r="TO217" s="40"/>
      <c r="TP217" s="40"/>
      <c r="TQ217" s="40"/>
      <c r="TR217" s="40"/>
      <c r="TS217" s="40"/>
      <c r="TT217" s="40"/>
      <c r="TU217" s="40"/>
      <c r="TV217" s="40"/>
      <c r="TW217" s="40"/>
      <c r="TX217" s="40"/>
      <c r="TY217" s="40"/>
      <c r="TZ217" s="40"/>
      <c r="UA217" s="40"/>
      <c r="UB217" s="40"/>
      <c r="UC217" s="40"/>
      <c r="UD217" s="40"/>
      <c r="UE217" s="40"/>
      <c r="UF217" s="40"/>
      <c r="UG217" s="40"/>
      <c r="UH217" s="40"/>
      <c r="UI217" s="40"/>
      <c r="UJ217" s="40"/>
      <c r="UK217" s="40"/>
      <c r="UL217" s="40"/>
      <c r="UM217" s="40"/>
      <c r="UN217" s="40"/>
      <c r="UO217" s="40"/>
      <c r="UP217" s="40"/>
      <c r="UQ217" s="40"/>
      <c r="UR217" s="40"/>
      <c r="US217" s="40"/>
      <c r="UT217" s="40"/>
      <c r="UU217" s="40"/>
      <c r="UV217" s="40"/>
      <c r="UW217" s="40"/>
      <c r="UX217" s="40"/>
      <c r="UY217" s="40"/>
      <c r="UZ217" s="40"/>
      <c r="VA217" s="40"/>
      <c r="VB217" s="40"/>
      <c r="VC217" s="40"/>
      <c r="VD217" s="40"/>
      <c r="VE217" s="40"/>
      <c r="VF217" s="40"/>
      <c r="VG217" s="40"/>
      <c r="VH217" s="40"/>
      <c r="VI217" s="40"/>
      <c r="VJ217" s="40"/>
      <c r="VK217" s="40"/>
      <c r="VL217" s="40"/>
      <c r="VM217" s="40"/>
      <c r="VN217" s="40"/>
      <c r="VO217" s="40"/>
      <c r="VP217" s="40"/>
      <c r="VQ217" s="40"/>
      <c r="VR217" s="40"/>
      <c r="VS217" s="40"/>
      <c r="VT217" s="40"/>
      <c r="VU217" s="40"/>
      <c r="VV217" s="40"/>
      <c r="VW217" s="40"/>
      <c r="VX217" s="40"/>
      <c r="VY217" s="40"/>
      <c r="VZ217" s="40"/>
      <c r="WA217" s="40"/>
      <c r="WB217" s="40"/>
      <c r="WC217" s="40"/>
      <c r="WD217" s="40"/>
      <c r="WE217" s="40"/>
      <c r="WF217" s="40"/>
      <c r="WG217" s="40"/>
      <c r="WH217" s="40"/>
      <c r="WI217" s="40"/>
      <c r="WJ217" s="40"/>
      <c r="WK217" s="40"/>
      <c r="WL217" s="40"/>
      <c r="WM217" s="40"/>
      <c r="WN217" s="40"/>
      <c r="WO217" s="40"/>
      <c r="WP217" s="40"/>
      <c r="WQ217" s="40"/>
      <c r="WR217" s="40"/>
      <c r="WS217" s="40"/>
      <c r="WT217" s="40"/>
      <c r="WU217" s="40"/>
      <c r="WV217" s="40"/>
      <c r="WW217" s="40"/>
      <c r="WX217" s="40"/>
      <c r="WY217" s="40"/>
      <c r="WZ217" s="40"/>
      <c r="XA217" s="40"/>
      <c r="XB217" s="40"/>
      <c r="XC217" s="40"/>
      <c r="XD217" s="40"/>
      <c r="XE217" s="40"/>
      <c r="XF217" s="40"/>
      <c r="XG217" s="40"/>
      <c r="XH217" s="40"/>
      <c r="XI217" s="40"/>
      <c r="XJ217" s="40"/>
      <c r="XK217" s="40"/>
      <c r="XL217" s="40"/>
      <c r="XM217" s="40"/>
      <c r="XN217" s="40"/>
      <c r="XO217" s="40"/>
      <c r="XP217" s="40"/>
      <c r="XQ217" s="40"/>
      <c r="XR217" s="40"/>
      <c r="XS217" s="40"/>
      <c r="XT217" s="40"/>
      <c r="XU217" s="40"/>
      <c r="XV217" s="40"/>
      <c r="XW217" s="40"/>
      <c r="XX217" s="40"/>
      <c r="XY217" s="40"/>
      <c r="XZ217" s="40"/>
      <c r="YA217" s="40"/>
      <c r="YB217" s="40"/>
      <c r="YC217" s="40"/>
      <c r="YD217" s="40"/>
      <c r="YE217" s="40"/>
      <c r="YF217" s="40"/>
      <c r="YG217" s="40"/>
      <c r="YH217" s="40"/>
      <c r="YI217" s="40"/>
      <c r="YJ217" s="40"/>
      <c r="YK217" s="40"/>
      <c r="YL217" s="40"/>
      <c r="YM217" s="40"/>
      <c r="YN217" s="40"/>
      <c r="YO217" s="40"/>
      <c r="YP217" s="40"/>
      <c r="YQ217" s="40"/>
      <c r="YR217" s="40"/>
      <c r="YS217" s="40"/>
      <c r="YT217" s="40"/>
      <c r="YU217" s="40"/>
      <c r="YV217" s="40"/>
      <c r="YW217" s="40"/>
      <c r="YX217" s="40"/>
      <c r="YY217" s="40"/>
      <c r="YZ217" s="40"/>
      <c r="ZA217" s="40"/>
      <c r="ZB217" s="40"/>
      <c r="ZC217" s="40"/>
      <c r="ZD217" s="40"/>
      <c r="ZE217" s="40"/>
      <c r="ZF217" s="40"/>
      <c r="ZG217" s="40"/>
      <c r="ZH217" s="40"/>
      <c r="ZI217" s="40"/>
      <c r="ZJ217" s="40"/>
      <c r="ZK217" s="40"/>
      <c r="ZL217" s="40"/>
      <c r="ZM217" s="40"/>
      <c r="ZN217" s="40"/>
      <c r="ZO217" s="40"/>
      <c r="ZP217" s="40"/>
      <c r="ZQ217" s="40"/>
      <c r="ZR217" s="40"/>
      <c r="ZS217" s="40"/>
      <c r="ZT217" s="40"/>
      <c r="ZU217" s="40"/>
      <c r="ZV217" s="40"/>
      <c r="ZW217" s="40"/>
      <c r="ZX217" s="40"/>
      <c r="ZY217" s="40"/>
      <c r="ZZ217" s="40"/>
      <c r="AAA217" s="40"/>
      <c r="AAB217" s="40"/>
      <c r="AAC217" s="40"/>
      <c r="AAD217" s="40"/>
      <c r="AAE217" s="40"/>
      <c r="AAF217" s="40"/>
      <c r="AAG217" s="40"/>
      <c r="AAH217" s="40"/>
      <c r="AAI217" s="40"/>
      <c r="AAJ217" s="40"/>
      <c r="AAK217" s="40"/>
      <c r="AAL217" s="40"/>
      <c r="AAM217" s="40"/>
      <c r="AAN217" s="40"/>
      <c r="AAO217" s="40"/>
      <c r="AAP217" s="40"/>
      <c r="AAQ217" s="40"/>
      <c r="AAR217" s="40"/>
      <c r="AAS217" s="40"/>
      <c r="AAT217" s="40"/>
      <c r="AAU217" s="40"/>
      <c r="AAV217" s="40"/>
      <c r="AAW217" s="40"/>
      <c r="AAX217" s="40"/>
      <c r="AAY217" s="40"/>
      <c r="AAZ217" s="40"/>
      <c r="ABA217" s="40"/>
      <c r="ABB217" s="40"/>
      <c r="ABC217" s="40"/>
      <c r="ABD217" s="40"/>
      <c r="ABE217" s="40"/>
      <c r="ABF217" s="40"/>
      <c r="ABG217" s="40"/>
      <c r="ABH217" s="40"/>
      <c r="ABI217" s="40"/>
      <c r="ABJ217" s="40"/>
      <c r="ABK217" s="40"/>
      <c r="ABL217" s="40"/>
      <c r="ABM217" s="40"/>
      <c r="ABN217" s="40"/>
      <c r="ABO217" s="40"/>
      <c r="ABP217" s="40"/>
      <c r="ABQ217" s="40"/>
      <c r="ABR217" s="40"/>
      <c r="ABS217" s="40"/>
      <c r="ABT217" s="40"/>
      <c r="ABU217" s="40"/>
      <c r="ABV217" s="40"/>
      <c r="ABW217" s="40"/>
      <c r="ABX217" s="40"/>
      <c r="ABY217" s="40"/>
      <c r="ABZ217" s="40"/>
      <c r="ACA217" s="40"/>
      <c r="ACB217" s="40"/>
      <c r="ACC217" s="40"/>
      <c r="ACD217" s="40"/>
      <c r="ACE217" s="40"/>
      <c r="ACF217" s="40"/>
      <c r="ACG217" s="40"/>
      <c r="ACH217" s="40"/>
      <c r="ACI217" s="40"/>
      <c r="ACJ217" s="40"/>
      <c r="ACK217" s="40"/>
      <c r="ACL217" s="40"/>
      <c r="ACM217" s="40"/>
      <c r="ACN217" s="40"/>
      <c r="ACO217" s="40"/>
      <c r="ACP217" s="40"/>
      <c r="ACQ217" s="40"/>
      <c r="ACR217" s="40"/>
      <c r="ACS217" s="40"/>
      <c r="ACT217" s="40"/>
      <c r="ACU217" s="40"/>
      <c r="ACV217" s="40"/>
      <c r="ACW217" s="40"/>
      <c r="ACX217" s="40"/>
      <c r="ACY217" s="40"/>
      <c r="ACZ217" s="40"/>
      <c r="ADA217" s="40"/>
      <c r="ADB217" s="40"/>
      <c r="ADC217" s="40"/>
      <c r="ADD217" s="40"/>
      <c r="ADE217" s="40"/>
      <c r="ADF217" s="40"/>
      <c r="ADG217" s="40"/>
      <c r="ADH217" s="40"/>
      <c r="ADI217" s="40"/>
      <c r="ADJ217" s="40"/>
      <c r="ADK217" s="40"/>
      <c r="ADL217" s="40"/>
      <c r="ADM217" s="40"/>
      <c r="ADN217" s="40"/>
      <c r="ADO217" s="40"/>
      <c r="ADP217" s="40"/>
      <c r="ADQ217" s="40"/>
      <c r="ADR217" s="40"/>
      <c r="ADS217" s="40"/>
      <c r="ADT217" s="40"/>
      <c r="ADU217" s="40"/>
      <c r="ADV217" s="40"/>
      <c r="ADW217" s="40"/>
      <c r="ADX217" s="40"/>
      <c r="ADY217" s="40"/>
      <c r="ADZ217" s="40"/>
      <c r="AEA217" s="40"/>
      <c r="AEB217" s="40"/>
      <c r="AEC217" s="40"/>
      <c r="AED217" s="40"/>
      <c r="AEE217" s="40"/>
      <c r="AEF217" s="40"/>
      <c r="AEG217" s="40"/>
      <c r="AEH217" s="40"/>
      <c r="AEI217" s="40"/>
      <c r="AEJ217" s="40"/>
      <c r="AEK217" s="40"/>
      <c r="AEL217" s="40"/>
      <c r="AEM217" s="40"/>
      <c r="AEN217" s="40"/>
      <c r="AEO217" s="40"/>
      <c r="AEP217" s="40"/>
      <c r="AEQ217" s="40"/>
      <c r="AER217" s="40"/>
      <c r="AES217" s="40"/>
      <c r="AET217" s="40"/>
      <c r="AEU217" s="40"/>
      <c r="AEV217" s="40"/>
      <c r="AEW217" s="40"/>
      <c r="AEX217" s="40"/>
      <c r="AEY217" s="40"/>
      <c r="AEZ217" s="40"/>
      <c r="AFA217" s="40"/>
      <c r="AFB217" s="40"/>
      <c r="AFC217" s="40"/>
      <c r="AFD217" s="40"/>
      <c r="AFE217" s="40"/>
      <c r="AFF217" s="40"/>
      <c r="AFG217" s="40"/>
      <c r="AFH217" s="40"/>
      <c r="AFI217" s="40"/>
      <c r="AFJ217" s="40"/>
      <c r="AFK217" s="40"/>
      <c r="AFL217" s="40"/>
      <c r="AFM217" s="40"/>
      <c r="AFN217" s="40"/>
      <c r="AFO217" s="40"/>
      <c r="AFP217" s="40"/>
      <c r="AFQ217" s="40"/>
      <c r="AFR217" s="40"/>
      <c r="AFS217" s="40"/>
      <c r="AFT217" s="40"/>
      <c r="AFU217" s="40"/>
      <c r="AFV217" s="40"/>
      <c r="AFW217" s="40"/>
      <c r="AFX217" s="40"/>
      <c r="AFY217" s="40"/>
      <c r="AFZ217" s="40"/>
      <c r="AGA217" s="40"/>
      <c r="AGB217" s="40"/>
      <c r="AGC217" s="40"/>
      <c r="AGD217" s="40"/>
      <c r="AGE217" s="40"/>
      <c r="AGF217" s="40"/>
      <c r="AGG217" s="40"/>
      <c r="AGH217" s="40"/>
      <c r="AGI217" s="40"/>
      <c r="AGJ217" s="40"/>
      <c r="AGK217" s="40"/>
      <c r="AGL217" s="40"/>
      <c r="AGM217" s="40"/>
      <c r="AGN217" s="40"/>
      <c r="AGO217" s="40"/>
      <c r="AGP217" s="40"/>
      <c r="AGQ217" s="40"/>
      <c r="AGR217" s="40"/>
      <c r="AGS217" s="40"/>
      <c r="AGT217" s="40"/>
      <c r="AGU217" s="40"/>
      <c r="AGV217" s="40"/>
      <c r="AGW217" s="40"/>
      <c r="AGX217" s="40"/>
      <c r="AGY217" s="40"/>
      <c r="AGZ217" s="40"/>
      <c r="AHA217" s="40"/>
      <c r="AHB217" s="40"/>
      <c r="AHC217" s="40"/>
      <c r="AHD217" s="40"/>
      <c r="AHE217" s="40"/>
      <c r="AHF217" s="40"/>
      <c r="AHG217" s="40"/>
      <c r="AHH217" s="40"/>
      <c r="AHI217" s="40"/>
      <c r="AHJ217" s="40"/>
      <c r="AHK217" s="40"/>
      <c r="AHL217" s="40"/>
      <c r="AHM217" s="40"/>
      <c r="AHN217" s="40"/>
      <c r="AHO217" s="40"/>
      <c r="AHP217" s="40"/>
      <c r="AHQ217" s="40"/>
      <c r="AHR217" s="40"/>
      <c r="AHS217" s="40"/>
      <c r="AHT217" s="40"/>
      <c r="AHU217" s="40"/>
      <c r="AHV217" s="40"/>
      <c r="AHW217" s="40"/>
      <c r="AHX217" s="40"/>
      <c r="AHY217" s="40"/>
      <c r="AHZ217" s="40"/>
      <c r="AIA217" s="40"/>
      <c r="AIB217" s="40"/>
      <c r="AIC217" s="40"/>
      <c r="AID217" s="40"/>
      <c r="AIE217" s="40"/>
      <c r="AIF217" s="40"/>
      <c r="AIG217" s="40"/>
      <c r="AIH217" s="40"/>
      <c r="AII217" s="40"/>
      <c r="AIJ217" s="40"/>
      <c r="AIK217" s="40"/>
      <c r="AIL217" s="40"/>
      <c r="AIM217" s="40"/>
      <c r="AIN217" s="40"/>
      <c r="AIO217" s="40"/>
      <c r="AIP217" s="40"/>
      <c r="AIQ217" s="40"/>
      <c r="AIR217" s="40"/>
      <c r="AIS217" s="40"/>
      <c r="AIT217" s="40"/>
      <c r="AIU217" s="40"/>
      <c r="AIV217" s="40"/>
      <c r="AIW217" s="40"/>
      <c r="AIX217" s="40"/>
      <c r="AIY217" s="40"/>
      <c r="AIZ217" s="40"/>
      <c r="AJA217" s="40"/>
      <c r="AJB217" s="40"/>
      <c r="AJC217" s="40"/>
      <c r="AJD217" s="40"/>
      <c r="AJE217" s="40"/>
      <c r="AJF217" s="40"/>
      <c r="AJG217" s="40"/>
      <c r="AJH217" s="40"/>
      <c r="AJI217" s="40"/>
      <c r="AJJ217" s="40"/>
      <c r="AJK217" s="40"/>
      <c r="AJL217" s="40"/>
      <c r="AJM217" s="40"/>
      <c r="AJN217" s="40"/>
      <c r="AJO217" s="40"/>
      <c r="AJP217" s="40"/>
      <c r="AJQ217" s="40"/>
      <c r="AJR217" s="40"/>
      <c r="AJS217" s="40"/>
      <c r="AJT217" s="40"/>
      <c r="AJU217" s="40"/>
      <c r="AJV217" s="40"/>
      <c r="AJW217" s="40"/>
      <c r="AJX217" s="40"/>
      <c r="AJY217" s="40"/>
      <c r="AJZ217" s="40"/>
      <c r="AKA217" s="40"/>
      <c r="AKB217" s="40"/>
      <c r="AKC217" s="40"/>
      <c r="AKD217" s="40"/>
      <c r="AKE217" s="40"/>
      <c r="AKF217" s="40"/>
      <c r="AKG217" s="40"/>
      <c r="AKH217" s="40"/>
      <c r="AKI217" s="40"/>
      <c r="AKJ217" s="40"/>
      <c r="AKK217" s="40"/>
      <c r="AKL217" s="40"/>
      <c r="AKM217" s="40"/>
      <c r="AKN217" s="40"/>
      <c r="AKO217" s="40"/>
      <c r="AKP217" s="40"/>
      <c r="AKQ217" s="40"/>
      <c r="AKR217" s="40"/>
      <c r="AKS217" s="40"/>
      <c r="AKT217" s="40"/>
      <c r="AKU217" s="40"/>
      <c r="AKV217" s="40"/>
      <c r="AKW217" s="40"/>
      <c r="AKX217" s="40"/>
      <c r="AKY217" s="40"/>
      <c r="AKZ217" s="40"/>
      <c r="ALA217" s="40"/>
      <c r="ALB217" s="40"/>
      <c r="ALC217" s="40"/>
      <c r="ALD217" s="40"/>
      <c r="ALE217" s="40"/>
      <c r="ALF217" s="40"/>
      <c r="ALG217" s="40"/>
      <c r="ALH217" s="40"/>
      <c r="ALI217" s="40"/>
      <c r="ALJ217" s="40"/>
      <c r="ALK217" s="40"/>
      <c r="ALL217" s="40"/>
      <c r="ALM217" s="40"/>
      <c r="ALN217" s="40"/>
      <c r="ALO217" s="40"/>
      <c r="ALP217" s="40"/>
      <c r="ALQ217" s="40"/>
      <c r="ALR217" s="40"/>
      <c r="ALS217" s="40"/>
      <c r="ALT217" s="40"/>
      <c r="ALU217" s="40"/>
    </row>
    <row r="218" spans="1:1009" s="41" customFormat="1" ht="19.5" thickBot="1" x14ac:dyDescent="0.35">
      <c r="A218" s="10" t="s">
        <v>226</v>
      </c>
      <c r="B218" s="11" t="s">
        <v>173</v>
      </c>
      <c r="C218" s="12">
        <v>12</v>
      </c>
      <c r="D218" s="13">
        <v>5.5</v>
      </c>
      <c r="E218" s="14">
        <v>2.35</v>
      </c>
      <c r="F218" s="46" t="s">
        <v>26</v>
      </c>
      <c r="G218" s="15">
        <v>1</v>
      </c>
      <c r="H218" s="16">
        <f>IF(OR(F218="",G218=""),"",IF(F218="1st",G218*D218-G218,-G218))</f>
        <v>-1</v>
      </c>
      <c r="I218" s="19">
        <f t="shared" si="32"/>
        <v>-32.652500000000003</v>
      </c>
      <c r="J218" s="39"/>
      <c r="K218" s="50">
        <f t="shared" si="35"/>
        <v>-32.652500000000011</v>
      </c>
      <c r="L218" s="60">
        <f t="shared" si="30"/>
        <v>-28.302500000000013</v>
      </c>
      <c r="M218" s="60"/>
      <c r="N218" s="121">
        <f t="shared" si="33"/>
        <v>5.5</v>
      </c>
      <c r="O218" s="9">
        <f t="shared" si="34"/>
        <v>-1</v>
      </c>
      <c r="P218" s="9">
        <f t="shared" si="36"/>
        <v>-1</v>
      </c>
      <c r="Q218" s="122">
        <f t="shared" si="37"/>
        <v>-1</v>
      </c>
      <c r="R218" s="8"/>
      <c r="S218" s="9"/>
      <c r="T218" s="9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  <c r="JY218" s="40"/>
      <c r="JZ218" s="40"/>
      <c r="KA218" s="40"/>
      <c r="KB218" s="40"/>
      <c r="KC218" s="40"/>
      <c r="KD218" s="40"/>
      <c r="KE218" s="40"/>
      <c r="KF218" s="40"/>
      <c r="KG218" s="40"/>
      <c r="KH218" s="40"/>
      <c r="KI218" s="40"/>
      <c r="KJ218" s="40"/>
      <c r="KK218" s="40"/>
      <c r="KL218" s="40"/>
      <c r="KM218" s="40"/>
      <c r="KN218" s="40"/>
      <c r="KO218" s="40"/>
      <c r="KP218" s="40"/>
      <c r="KQ218" s="40"/>
      <c r="KR218" s="40"/>
      <c r="KS218" s="40"/>
      <c r="KT218" s="40"/>
      <c r="KU218" s="40"/>
      <c r="KV218" s="40"/>
      <c r="KW218" s="40"/>
      <c r="KX218" s="40"/>
      <c r="KY218" s="40"/>
      <c r="KZ218" s="40"/>
      <c r="LA218" s="40"/>
      <c r="LB218" s="40"/>
      <c r="LC218" s="40"/>
      <c r="LD218" s="40"/>
      <c r="LE218" s="40"/>
      <c r="LF218" s="40"/>
      <c r="LG218" s="40"/>
      <c r="LH218" s="40"/>
      <c r="LI218" s="40"/>
      <c r="LJ218" s="40"/>
      <c r="LK218" s="40"/>
      <c r="LL218" s="40"/>
      <c r="LM218" s="40"/>
      <c r="LN218" s="40"/>
      <c r="LO218" s="40"/>
      <c r="LP218" s="40"/>
      <c r="LQ218" s="40"/>
      <c r="LR218" s="40"/>
      <c r="LS218" s="40"/>
      <c r="LT218" s="40"/>
      <c r="LU218" s="40"/>
      <c r="LV218" s="40"/>
      <c r="LW218" s="40"/>
      <c r="LX218" s="40"/>
      <c r="LY218" s="40"/>
      <c r="LZ218" s="40"/>
      <c r="MA218" s="40"/>
      <c r="MB218" s="40"/>
      <c r="MC218" s="40"/>
      <c r="MD218" s="40"/>
      <c r="ME218" s="40"/>
      <c r="MF218" s="40"/>
      <c r="MG218" s="40"/>
      <c r="MH218" s="40"/>
      <c r="MI218" s="40"/>
      <c r="MJ218" s="40"/>
      <c r="MK218" s="40"/>
      <c r="ML218" s="40"/>
      <c r="MM218" s="40"/>
      <c r="MN218" s="40"/>
      <c r="MO218" s="40"/>
      <c r="MP218" s="40"/>
      <c r="MQ218" s="40"/>
      <c r="MR218" s="40"/>
      <c r="MS218" s="40"/>
      <c r="MT218" s="40"/>
      <c r="MU218" s="40"/>
      <c r="MV218" s="40"/>
      <c r="MW218" s="40"/>
      <c r="MX218" s="40"/>
      <c r="MY218" s="40"/>
      <c r="MZ218" s="40"/>
      <c r="NA218" s="40"/>
      <c r="NB218" s="40"/>
      <c r="NC218" s="40"/>
      <c r="ND218" s="40"/>
      <c r="NE218" s="40"/>
      <c r="NF218" s="40"/>
      <c r="NG218" s="40"/>
      <c r="NH218" s="40"/>
      <c r="NI218" s="40"/>
      <c r="NJ218" s="40"/>
      <c r="NK218" s="40"/>
      <c r="NL218" s="40"/>
      <c r="NM218" s="40"/>
      <c r="NN218" s="40"/>
      <c r="NO218" s="40"/>
      <c r="NP218" s="40"/>
      <c r="NQ218" s="40"/>
      <c r="NR218" s="40"/>
      <c r="NS218" s="40"/>
      <c r="NT218" s="40"/>
      <c r="NU218" s="40"/>
      <c r="NV218" s="40"/>
      <c r="NW218" s="40"/>
      <c r="NX218" s="40"/>
      <c r="NY218" s="40"/>
      <c r="NZ218" s="40"/>
      <c r="OA218" s="40"/>
      <c r="OB218" s="40"/>
      <c r="OC218" s="40"/>
      <c r="OD218" s="40"/>
      <c r="OE218" s="40"/>
      <c r="OF218" s="40"/>
      <c r="OG218" s="40"/>
      <c r="OH218" s="40"/>
      <c r="OI218" s="40"/>
      <c r="OJ218" s="40"/>
      <c r="OK218" s="40"/>
      <c r="OL218" s="40"/>
      <c r="OM218" s="40"/>
      <c r="ON218" s="40"/>
      <c r="OO218" s="40"/>
      <c r="OP218" s="40"/>
      <c r="OQ218" s="40"/>
      <c r="OR218" s="40"/>
      <c r="OS218" s="40"/>
      <c r="OT218" s="40"/>
      <c r="OU218" s="40"/>
      <c r="OV218" s="40"/>
      <c r="OW218" s="40"/>
      <c r="OX218" s="40"/>
      <c r="OY218" s="40"/>
      <c r="OZ218" s="40"/>
      <c r="PA218" s="40"/>
      <c r="PB218" s="40"/>
      <c r="PC218" s="40"/>
      <c r="PD218" s="40"/>
      <c r="PE218" s="40"/>
      <c r="PF218" s="40"/>
      <c r="PG218" s="40"/>
      <c r="PH218" s="40"/>
      <c r="PI218" s="40"/>
      <c r="PJ218" s="40"/>
      <c r="PK218" s="40"/>
      <c r="PL218" s="40"/>
      <c r="PM218" s="40"/>
      <c r="PN218" s="40"/>
      <c r="PO218" s="40"/>
      <c r="PP218" s="40"/>
      <c r="PQ218" s="40"/>
      <c r="PR218" s="40"/>
      <c r="PS218" s="40"/>
      <c r="PT218" s="40"/>
      <c r="PU218" s="40"/>
      <c r="PV218" s="40"/>
      <c r="PW218" s="40"/>
      <c r="PX218" s="40"/>
      <c r="PY218" s="40"/>
      <c r="PZ218" s="40"/>
      <c r="QA218" s="40"/>
      <c r="QB218" s="40"/>
      <c r="QC218" s="40"/>
      <c r="QD218" s="40"/>
      <c r="QE218" s="40"/>
      <c r="QF218" s="40"/>
      <c r="QG218" s="40"/>
      <c r="QH218" s="40"/>
      <c r="QI218" s="40"/>
      <c r="QJ218" s="40"/>
      <c r="QK218" s="40"/>
      <c r="QL218" s="40"/>
      <c r="QM218" s="40"/>
      <c r="QN218" s="40"/>
      <c r="QO218" s="40"/>
      <c r="QP218" s="40"/>
      <c r="QQ218" s="40"/>
      <c r="QR218" s="40"/>
      <c r="QS218" s="40"/>
      <c r="QT218" s="40"/>
      <c r="QU218" s="40"/>
      <c r="QV218" s="40"/>
      <c r="QW218" s="40"/>
      <c r="QX218" s="40"/>
      <c r="QY218" s="40"/>
      <c r="QZ218" s="40"/>
      <c r="RA218" s="40"/>
      <c r="RB218" s="40"/>
      <c r="RC218" s="40"/>
      <c r="RD218" s="40"/>
      <c r="RE218" s="40"/>
      <c r="RF218" s="40"/>
      <c r="RG218" s="40"/>
      <c r="RH218" s="40"/>
      <c r="RI218" s="40"/>
      <c r="RJ218" s="40"/>
      <c r="RK218" s="40"/>
      <c r="RL218" s="40"/>
      <c r="RM218" s="40"/>
      <c r="RN218" s="40"/>
      <c r="RO218" s="40"/>
      <c r="RP218" s="40"/>
      <c r="RQ218" s="40"/>
      <c r="RR218" s="40"/>
      <c r="RS218" s="40"/>
      <c r="RT218" s="40"/>
      <c r="RU218" s="40"/>
      <c r="RV218" s="40"/>
      <c r="RW218" s="40"/>
      <c r="RX218" s="40"/>
      <c r="RY218" s="40"/>
      <c r="RZ218" s="40"/>
      <c r="SA218" s="40"/>
      <c r="SB218" s="40"/>
      <c r="SC218" s="40"/>
      <c r="SD218" s="40"/>
      <c r="SE218" s="40"/>
      <c r="SF218" s="40"/>
      <c r="SG218" s="40"/>
      <c r="SH218" s="40"/>
      <c r="SI218" s="40"/>
      <c r="SJ218" s="40"/>
      <c r="SK218" s="40"/>
      <c r="SL218" s="40"/>
      <c r="SM218" s="40"/>
      <c r="SN218" s="40"/>
      <c r="SO218" s="40"/>
      <c r="SP218" s="40"/>
      <c r="SQ218" s="40"/>
      <c r="SR218" s="40"/>
      <c r="SS218" s="40"/>
      <c r="ST218" s="40"/>
      <c r="SU218" s="40"/>
      <c r="SV218" s="40"/>
      <c r="SW218" s="40"/>
      <c r="SX218" s="40"/>
      <c r="SY218" s="40"/>
      <c r="SZ218" s="40"/>
      <c r="TA218" s="40"/>
      <c r="TB218" s="40"/>
      <c r="TC218" s="40"/>
      <c r="TD218" s="40"/>
      <c r="TE218" s="40"/>
      <c r="TF218" s="40"/>
      <c r="TG218" s="40"/>
      <c r="TH218" s="40"/>
      <c r="TI218" s="40"/>
      <c r="TJ218" s="40"/>
      <c r="TK218" s="40"/>
      <c r="TL218" s="40"/>
      <c r="TM218" s="40"/>
      <c r="TN218" s="40"/>
      <c r="TO218" s="40"/>
      <c r="TP218" s="40"/>
      <c r="TQ218" s="40"/>
      <c r="TR218" s="40"/>
      <c r="TS218" s="40"/>
      <c r="TT218" s="40"/>
      <c r="TU218" s="40"/>
      <c r="TV218" s="40"/>
      <c r="TW218" s="40"/>
      <c r="TX218" s="40"/>
      <c r="TY218" s="40"/>
      <c r="TZ218" s="40"/>
      <c r="UA218" s="40"/>
      <c r="UB218" s="40"/>
      <c r="UC218" s="40"/>
      <c r="UD218" s="40"/>
      <c r="UE218" s="40"/>
      <c r="UF218" s="40"/>
      <c r="UG218" s="40"/>
      <c r="UH218" s="40"/>
      <c r="UI218" s="40"/>
      <c r="UJ218" s="40"/>
      <c r="UK218" s="40"/>
      <c r="UL218" s="40"/>
      <c r="UM218" s="40"/>
      <c r="UN218" s="40"/>
      <c r="UO218" s="40"/>
      <c r="UP218" s="40"/>
      <c r="UQ218" s="40"/>
      <c r="UR218" s="40"/>
      <c r="US218" s="40"/>
      <c r="UT218" s="40"/>
      <c r="UU218" s="40"/>
      <c r="UV218" s="40"/>
      <c r="UW218" s="40"/>
      <c r="UX218" s="40"/>
      <c r="UY218" s="40"/>
      <c r="UZ218" s="40"/>
      <c r="VA218" s="40"/>
      <c r="VB218" s="40"/>
      <c r="VC218" s="40"/>
      <c r="VD218" s="40"/>
      <c r="VE218" s="40"/>
      <c r="VF218" s="40"/>
      <c r="VG218" s="40"/>
      <c r="VH218" s="40"/>
      <c r="VI218" s="40"/>
      <c r="VJ218" s="40"/>
      <c r="VK218" s="40"/>
      <c r="VL218" s="40"/>
      <c r="VM218" s="40"/>
      <c r="VN218" s="40"/>
      <c r="VO218" s="40"/>
      <c r="VP218" s="40"/>
      <c r="VQ218" s="40"/>
      <c r="VR218" s="40"/>
      <c r="VS218" s="40"/>
      <c r="VT218" s="40"/>
      <c r="VU218" s="40"/>
      <c r="VV218" s="40"/>
      <c r="VW218" s="40"/>
      <c r="VX218" s="40"/>
      <c r="VY218" s="40"/>
      <c r="VZ218" s="40"/>
      <c r="WA218" s="40"/>
      <c r="WB218" s="40"/>
      <c r="WC218" s="40"/>
      <c r="WD218" s="40"/>
      <c r="WE218" s="40"/>
      <c r="WF218" s="40"/>
      <c r="WG218" s="40"/>
      <c r="WH218" s="40"/>
      <c r="WI218" s="40"/>
      <c r="WJ218" s="40"/>
      <c r="WK218" s="40"/>
      <c r="WL218" s="40"/>
      <c r="WM218" s="40"/>
      <c r="WN218" s="40"/>
      <c r="WO218" s="40"/>
      <c r="WP218" s="40"/>
      <c r="WQ218" s="40"/>
      <c r="WR218" s="40"/>
      <c r="WS218" s="40"/>
      <c r="WT218" s="40"/>
      <c r="WU218" s="40"/>
      <c r="WV218" s="40"/>
      <c r="WW218" s="40"/>
      <c r="WX218" s="40"/>
      <c r="WY218" s="40"/>
      <c r="WZ218" s="40"/>
      <c r="XA218" s="40"/>
      <c r="XB218" s="40"/>
      <c r="XC218" s="40"/>
      <c r="XD218" s="40"/>
      <c r="XE218" s="40"/>
      <c r="XF218" s="40"/>
      <c r="XG218" s="40"/>
      <c r="XH218" s="40"/>
      <c r="XI218" s="40"/>
      <c r="XJ218" s="40"/>
      <c r="XK218" s="40"/>
      <c r="XL218" s="40"/>
      <c r="XM218" s="40"/>
      <c r="XN218" s="40"/>
      <c r="XO218" s="40"/>
      <c r="XP218" s="40"/>
      <c r="XQ218" s="40"/>
      <c r="XR218" s="40"/>
      <c r="XS218" s="40"/>
      <c r="XT218" s="40"/>
      <c r="XU218" s="40"/>
      <c r="XV218" s="40"/>
      <c r="XW218" s="40"/>
      <c r="XX218" s="40"/>
      <c r="XY218" s="40"/>
      <c r="XZ218" s="40"/>
      <c r="YA218" s="40"/>
      <c r="YB218" s="40"/>
      <c r="YC218" s="40"/>
      <c r="YD218" s="40"/>
      <c r="YE218" s="40"/>
      <c r="YF218" s="40"/>
      <c r="YG218" s="40"/>
      <c r="YH218" s="40"/>
      <c r="YI218" s="40"/>
      <c r="YJ218" s="40"/>
      <c r="YK218" s="40"/>
      <c r="YL218" s="40"/>
      <c r="YM218" s="40"/>
      <c r="YN218" s="40"/>
      <c r="YO218" s="40"/>
      <c r="YP218" s="40"/>
      <c r="YQ218" s="40"/>
      <c r="YR218" s="40"/>
      <c r="YS218" s="40"/>
      <c r="YT218" s="40"/>
      <c r="YU218" s="40"/>
      <c r="YV218" s="40"/>
      <c r="YW218" s="40"/>
      <c r="YX218" s="40"/>
      <c r="YY218" s="40"/>
      <c r="YZ218" s="40"/>
      <c r="ZA218" s="40"/>
      <c r="ZB218" s="40"/>
      <c r="ZC218" s="40"/>
      <c r="ZD218" s="40"/>
      <c r="ZE218" s="40"/>
      <c r="ZF218" s="40"/>
      <c r="ZG218" s="40"/>
      <c r="ZH218" s="40"/>
      <c r="ZI218" s="40"/>
      <c r="ZJ218" s="40"/>
      <c r="ZK218" s="40"/>
      <c r="ZL218" s="40"/>
      <c r="ZM218" s="40"/>
      <c r="ZN218" s="40"/>
      <c r="ZO218" s="40"/>
      <c r="ZP218" s="40"/>
      <c r="ZQ218" s="40"/>
      <c r="ZR218" s="40"/>
      <c r="ZS218" s="40"/>
      <c r="ZT218" s="40"/>
      <c r="ZU218" s="40"/>
      <c r="ZV218" s="40"/>
      <c r="ZW218" s="40"/>
      <c r="ZX218" s="40"/>
      <c r="ZY218" s="40"/>
      <c r="ZZ218" s="40"/>
      <c r="AAA218" s="40"/>
      <c r="AAB218" s="40"/>
      <c r="AAC218" s="40"/>
      <c r="AAD218" s="40"/>
      <c r="AAE218" s="40"/>
      <c r="AAF218" s="40"/>
      <c r="AAG218" s="40"/>
      <c r="AAH218" s="40"/>
      <c r="AAI218" s="40"/>
      <c r="AAJ218" s="40"/>
      <c r="AAK218" s="40"/>
      <c r="AAL218" s="40"/>
      <c r="AAM218" s="40"/>
      <c r="AAN218" s="40"/>
      <c r="AAO218" s="40"/>
      <c r="AAP218" s="40"/>
      <c r="AAQ218" s="40"/>
      <c r="AAR218" s="40"/>
      <c r="AAS218" s="40"/>
      <c r="AAT218" s="40"/>
      <c r="AAU218" s="40"/>
      <c r="AAV218" s="40"/>
      <c r="AAW218" s="40"/>
      <c r="AAX218" s="40"/>
      <c r="AAY218" s="40"/>
      <c r="AAZ218" s="40"/>
      <c r="ABA218" s="40"/>
      <c r="ABB218" s="40"/>
      <c r="ABC218" s="40"/>
      <c r="ABD218" s="40"/>
      <c r="ABE218" s="40"/>
      <c r="ABF218" s="40"/>
      <c r="ABG218" s="40"/>
      <c r="ABH218" s="40"/>
      <c r="ABI218" s="40"/>
      <c r="ABJ218" s="40"/>
      <c r="ABK218" s="40"/>
      <c r="ABL218" s="40"/>
      <c r="ABM218" s="40"/>
      <c r="ABN218" s="40"/>
      <c r="ABO218" s="40"/>
      <c r="ABP218" s="40"/>
      <c r="ABQ218" s="40"/>
      <c r="ABR218" s="40"/>
      <c r="ABS218" s="40"/>
      <c r="ABT218" s="40"/>
      <c r="ABU218" s="40"/>
      <c r="ABV218" s="40"/>
      <c r="ABW218" s="40"/>
      <c r="ABX218" s="40"/>
      <c r="ABY218" s="40"/>
      <c r="ABZ218" s="40"/>
      <c r="ACA218" s="40"/>
      <c r="ACB218" s="40"/>
      <c r="ACC218" s="40"/>
      <c r="ACD218" s="40"/>
      <c r="ACE218" s="40"/>
      <c r="ACF218" s="40"/>
      <c r="ACG218" s="40"/>
      <c r="ACH218" s="40"/>
      <c r="ACI218" s="40"/>
      <c r="ACJ218" s="40"/>
      <c r="ACK218" s="40"/>
      <c r="ACL218" s="40"/>
      <c r="ACM218" s="40"/>
      <c r="ACN218" s="40"/>
      <c r="ACO218" s="40"/>
      <c r="ACP218" s="40"/>
      <c r="ACQ218" s="40"/>
      <c r="ACR218" s="40"/>
      <c r="ACS218" s="40"/>
      <c r="ACT218" s="40"/>
      <c r="ACU218" s="40"/>
      <c r="ACV218" s="40"/>
      <c r="ACW218" s="40"/>
      <c r="ACX218" s="40"/>
      <c r="ACY218" s="40"/>
      <c r="ACZ218" s="40"/>
      <c r="ADA218" s="40"/>
      <c r="ADB218" s="40"/>
      <c r="ADC218" s="40"/>
      <c r="ADD218" s="40"/>
      <c r="ADE218" s="40"/>
      <c r="ADF218" s="40"/>
      <c r="ADG218" s="40"/>
      <c r="ADH218" s="40"/>
      <c r="ADI218" s="40"/>
      <c r="ADJ218" s="40"/>
      <c r="ADK218" s="40"/>
      <c r="ADL218" s="40"/>
      <c r="ADM218" s="40"/>
      <c r="ADN218" s="40"/>
      <c r="ADO218" s="40"/>
      <c r="ADP218" s="40"/>
      <c r="ADQ218" s="40"/>
      <c r="ADR218" s="40"/>
      <c r="ADS218" s="40"/>
      <c r="ADT218" s="40"/>
      <c r="ADU218" s="40"/>
      <c r="ADV218" s="40"/>
      <c r="ADW218" s="40"/>
      <c r="ADX218" s="40"/>
      <c r="ADY218" s="40"/>
      <c r="ADZ218" s="40"/>
      <c r="AEA218" s="40"/>
      <c r="AEB218" s="40"/>
      <c r="AEC218" s="40"/>
      <c r="AED218" s="40"/>
      <c r="AEE218" s="40"/>
      <c r="AEF218" s="40"/>
      <c r="AEG218" s="40"/>
      <c r="AEH218" s="40"/>
      <c r="AEI218" s="40"/>
      <c r="AEJ218" s="40"/>
      <c r="AEK218" s="40"/>
      <c r="AEL218" s="40"/>
      <c r="AEM218" s="40"/>
      <c r="AEN218" s="40"/>
      <c r="AEO218" s="40"/>
      <c r="AEP218" s="40"/>
      <c r="AEQ218" s="40"/>
      <c r="AER218" s="40"/>
      <c r="AES218" s="40"/>
      <c r="AET218" s="40"/>
      <c r="AEU218" s="40"/>
      <c r="AEV218" s="40"/>
      <c r="AEW218" s="40"/>
      <c r="AEX218" s="40"/>
      <c r="AEY218" s="40"/>
      <c r="AEZ218" s="40"/>
      <c r="AFA218" s="40"/>
      <c r="AFB218" s="40"/>
      <c r="AFC218" s="40"/>
      <c r="AFD218" s="40"/>
      <c r="AFE218" s="40"/>
      <c r="AFF218" s="40"/>
      <c r="AFG218" s="40"/>
      <c r="AFH218" s="40"/>
      <c r="AFI218" s="40"/>
      <c r="AFJ218" s="40"/>
      <c r="AFK218" s="40"/>
      <c r="AFL218" s="40"/>
      <c r="AFM218" s="40"/>
      <c r="AFN218" s="40"/>
      <c r="AFO218" s="40"/>
      <c r="AFP218" s="40"/>
      <c r="AFQ218" s="40"/>
      <c r="AFR218" s="40"/>
      <c r="AFS218" s="40"/>
      <c r="AFT218" s="40"/>
      <c r="AFU218" s="40"/>
      <c r="AFV218" s="40"/>
      <c r="AFW218" s="40"/>
      <c r="AFX218" s="40"/>
      <c r="AFY218" s="40"/>
      <c r="AFZ218" s="40"/>
      <c r="AGA218" s="40"/>
      <c r="AGB218" s="40"/>
      <c r="AGC218" s="40"/>
      <c r="AGD218" s="40"/>
      <c r="AGE218" s="40"/>
      <c r="AGF218" s="40"/>
      <c r="AGG218" s="40"/>
      <c r="AGH218" s="40"/>
      <c r="AGI218" s="40"/>
      <c r="AGJ218" s="40"/>
      <c r="AGK218" s="40"/>
      <c r="AGL218" s="40"/>
      <c r="AGM218" s="40"/>
      <c r="AGN218" s="40"/>
      <c r="AGO218" s="40"/>
      <c r="AGP218" s="40"/>
      <c r="AGQ218" s="40"/>
      <c r="AGR218" s="40"/>
      <c r="AGS218" s="40"/>
      <c r="AGT218" s="40"/>
      <c r="AGU218" s="40"/>
      <c r="AGV218" s="40"/>
      <c r="AGW218" s="40"/>
      <c r="AGX218" s="40"/>
      <c r="AGY218" s="40"/>
      <c r="AGZ218" s="40"/>
      <c r="AHA218" s="40"/>
      <c r="AHB218" s="40"/>
      <c r="AHC218" s="40"/>
      <c r="AHD218" s="40"/>
      <c r="AHE218" s="40"/>
      <c r="AHF218" s="40"/>
      <c r="AHG218" s="40"/>
      <c r="AHH218" s="40"/>
      <c r="AHI218" s="40"/>
      <c r="AHJ218" s="40"/>
      <c r="AHK218" s="40"/>
      <c r="AHL218" s="40"/>
      <c r="AHM218" s="40"/>
      <c r="AHN218" s="40"/>
      <c r="AHO218" s="40"/>
      <c r="AHP218" s="40"/>
      <c r="AHQ218" s="40"/>
      <c r="AHR218" s="40"/>
      <c r="AHS218" s="40"/>
      <c r="AHT218" s="40"/>
      <c r="AHU218" s="40"/>
      <c r="AHV218" s="40"/>
      <c r="AHW218" s="40"/>
      <c r="AHX218" s="40"/>
      <c r="AHY218" s="40"/>
      <c r="AHZ218" s="40"/>
      <c r="AIA218" s="40"/>
      <c r="AIB218" s="40"/>
      <c r="AIC218" s="40"/>
      <c r="AID218" s="40"/>
      <c r="AIE218" s="40"/>
      <c r="AIF218" s="40"/>
      <c r="AIG218" s="40"/>
      <c r="AIH218" s="40"/>
      <c r="AII218" s="40"/>
      <c r="AIJ218" s="40"/>
      <c r="AIK218" s="40"/>
      <c r="AIL218" s="40"/>
      <c r="AIM218" s="40"/>
      <c r="AIN218" s="40"/>
      <c r="AIO218" s="40"/>
      <c r="AIP218" s="40"/>
      <c r="AIQ218" s="40"/>
      <c r="AIR218" s="40"/>
      <c r="AIS218" s="40"/>
      <c r="AIT218" s="40"/>
      <c r="AIU218" s="40"/>
      <c r="AIV218" s="40"/>
      <c r="AIW218" s="40"/>
      <c r="AIX218" s="40"/>
      <c r="AIY218" s="40"/>
      <c r="AIZ218" s="40"/>
      <c r="AJA218" s="40"/>
      <c r="AJB218" s="40"/>
      <c r="AJC218" s="40"/>
      <c r="AJD218" s="40"/>
      <c r="AJE218" s="40"/>
      <c r="AJF218" s="40"/>
      <c r="AJG218" s="40"/>
      <c r="AJH218" s="40"/>
      <c r="AJI218" s="40"/>
      <c r="AJJ218" s="40"/>
      <c r="AJK218" s="40"/>
      <c r="AJL218" s="40"/>
      <c r="AJM218" s="40"/>
      <c r="AJN218" s="40"/>
      <c r="AJO218" s="40"/>
      <c r="AJP218" s="40"/>
      <c r="AJQ218" s="40"/>
      <c r="AJR218" s="40"/>
      <c r="AJS218" s="40"/>
      <c r="AJT218" s="40"/>
      <c r="AJU218" s="40"/>
      <c r="AJV218" s="40"/>
      <c r="AJW218" s="40"/>
      <c r="AJX218" s="40"/>
      <c r="AJY218" s="40"/>
      <c r="AJZ218" s="40"/>
      <c r="AKA218" s="40"/>
      <c r="AKB218" s="40"/>
      <c r="AKC218" s="40"/>
      <c r="AKD218" s="40"/>
      <c r="AKE218" s="40"/>
      <c r="AKF218" s="40"/>
      <c r="AKG218" s="40"/>
      <c r="AKH218" s="40"/>
      <c r="AKI218" s="40"/>
      <c r="AKJ218" s="40"/>
      <c r="AKK218" s="40"/>
      <c r="AKL218" s="40"/>
      <c r="AKM218" s="40"/>
      <c r="AKN218" s="40"/>
      <c r="AKO218" s="40"/>
      <c r="AKP218" s="40"/>
      <c r="AKQ218" s="40"/>
      <c r="AKR218" s="40"/>
      <c r="AKS218" s="40"/>
      <c r="AKT218" s="40"/>
      <c r="AKU218" s="40"/>
      <c r="AKV218" s="40"/>
      <c r="AKW218" s="40"/>
      <c r="AKX218" s="40"/>
      <c r="AKY218" s="40"/>
      <c r="AKZ218" s="40"/>
      <c r="ALA218" s="40"/>
      <c r="ALB218" s="40"/>
      <c r="ALC218" s="40"/>
      <c r="ALD218" s="40"/>
      <c r="ALE218" s="40"/>
      <c r="ALF218" s="40"/>
      <c r="ALG218" s="40"/>
      <c r="ALH218" s="40"/>
      <c r="ALI218" s="40"/>
      <c r="ALJ218" s="40"/>
      <c r="ALK218" s="40"/>
      <c r="ALL218" s="40"/>
      <c r="ALM218" s="40"/>
      <c r="ALN218" s="40"/>
      <c r="ALO218" s="40"/>
      <c r="ALP218" s="40"/>
      <c r="ALQ218" s="40"/>
      <c r="ALR218" s="40"/>
      <c r="ALS218" s="40"/>
      <c r="ALT218" s="40"/>
      <c r="ALU218" s="40"/>
    </row>
    <row r="219" spans="1:1009" s="41" customFormat="1" ht="24" thickBot="1" x14ac:dyDescent="0.3">
      <c r="A219" s="221">
        <v>44191</v>
      </c>
      <c r="B219" s="224"/>
      <c r="C219" s="224"/>
      <c r="D219" s="224"/>
      <c r="E219" s="224"/>
      <c r="F219" s="224"/>
      <c r="G219" s="224"/>
      <c r="H219" s="225" t="str">
        <f>IF(OR(F219="",G219=""),"",IF(F219="1st",G219*D219,-G219))</f>
        <v/>
      </c>
      <c r="I219" s="19">
        <f t="shared" si="32"/>
        <v>-32.652500000000003</v>
      </c>
      <c r="J219" s="39"/>
      <c r="K219" s="50">
        <f t="shared" si="35"/>
        <v>-32.652500000000011</v>
      </c>
      <c r="L219" s="60">
        <f t="shared" si="30"/>
        <v>-28.302500000000013</v>
      </c>
      <c r="M219" s="60"/>
      <c r="N219" s="121" t="str">
        <f t="shared" si="33"/>
        <v/>
      </c>
      <c r="O219" s="9" t="str">
        <f t="shared" si="34"/>
        <v/>
      </c>
      <c r="P219" s="9" t="str">
        <f t="shared" si="36"/>
        <v/>
      </c>
      <c r="Q219" s="122" t="str">
        <f t="shared" si="37"/>
        <v/>
      </c>
      <c r="R219" s="8"/>
      <c r="S219" s="9"/>
      <c r="T219" s="9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  <c r="JY219" s="40"/>
      <c r="JZ219" s="40"/>
      <c r="KA219" s="40"/>
      <c r="KB219" s="40"/>
      <c r="KC219" s="40"/>
      <c r="KD219" s="40"/>
      <c r="KE219" s="40"/>
      <c r="KF219" s="40"/>
      <c r="KG219" s="40"/>
      <c r="KH219" s="40"/>
      <c r="KI219" s="40"/>
      <c r="KJ219" s="40"/>
      <c r="KK219" s="40"/>
      <c r="KL219" s="40"/>
      <c r="KM219" s="40"/>
      <c r="KN219" s="40"/>
      <c r="KO219" s="40"/>
      <c r="KP219" s="40"/>
      <c r="KQ219" s="40"/>
      <c r="KR219" s="40"/>
      <c r="KS219" s="40"/>
      <c r="KT219" s="40"/>
      <c r="KU219" s="40"/>
      <c r="KV219" s="40"/>
      <c r="KW219" s="40"/>
      <c r="KX219" s="40"/>
      <c r="KY219" s="40"/>
      <c r="KZ219" s="40"/>
      <c r="LA219" s="40"/>
      <c r="LB219" s="40"/>
      <c r="LC219" s="40"/>
      <c r="LD219" s="40"/>
      <c r="LE219" s="40"/>
      <c r="LF219" s="40"/>
      <c r="LG219" s="40"/>
      <c r="LH219" s="40"/>
      <c r="LI219" s="40"/>
      <c r="LJ219" s="40"/>
      <c r="LK219" s="40"/>
      <c r="LL219" s="40"/>
      <c r="LM219" s="40"/>
      <c r="LN219" s="40"/>
      <c r="LO219" s="40"/>
      <c r="LP219" s="40"/>
      <c r="LQ219" s="40"/>
      <c r="LR219" s="40"/>
      <c r="LS219" s="40"/>
      <c r="LT219" s="40"/>
      <c r="LU219" s="40"/>
      <c r="LV219" s="40"/>
      <c r="LW219" s="40"/>
      <c r="LX219" s="40"/>
      <c r="LY219" s="40"/>
      <c r="LZ219" s="40"/>
      <c r="MA219" s="40"/>
      <c r="MB219" s="40"/>
      <c r="MC219" s="40"/>
      <c r="MD219" s="40"/>
      <c r="ME219" s="40"/>
      <c r="MF219" s="40"/>
      <c r="MG219" s="40"/>
      <c r="MH219" s="40"/>
      <c r="MI219" s="40"/>
      <c r="MJ219" s="40"/>
      <c r="MK219" s="40"/>
      <c r="ML219" s="40"/>
      <c r="MM219" s="40"/>
      <c r="MN219" s="40"/>
      <c r="MO219" s="40"/>
      <c r="MP219" s="40"/>
      <c r="MQ219" s="40"/>
      <c r="MR219" s="40"/>
      <c r="MS219" s="40"/>
      <c r="MT219" s="40"/>
      <c r="MU219" s="40"/>
      <c r="MV219" s="40"/>
      <c r="MW219" s="40"/>
      <c r="MX219" s="40"/>
      <c r="MY219" s="40"/>
      <c r="MZ219" s="40"/>
      <c r="NA219" s="40"/>
      <c r="NB219" s="40"/>
      <c r="NC219" s="40"/>
      <c r="ND219" s="40"/>
      <c r="NE219" s="40"/>
      <c r="NF219" s="40"/>
      <c r="NG219" s="40"/>
      <c r="NH219" s="40"/>
      <c r="NI219" s="40"/>
      <c r="NJ219" s="40"/>
      <c r="NK219" s="40"/>
      <c r="NL219" s="40"/>
      <c r="NM219" s="40"/>
      <c r="NN219" s="40"/>
      <c r="NO219" s="40"/>
      <c r="NP219" s="40"/>
      <c r="NQ219" s="40"/>
      <c r="NR219" s="40"/>
      <c r="NS219" s="40"/>
      <c r="NT219" s="40"/>
      <c r="NU219" s="40"/>
      <c r="NV219" s="40"/>
      <c r="NW219" s="40"/>
      <c r="NX219" s="40"/>
      <c r="NY219" s="40"/>
      <c r="NZ219" s="40"/>
      <c r="OA219" s="40"/>
      <c r="OB219" s="40"/>
      <c r="OC219" s="40"/>
      <c r="OD219" s="40"/>
      <c r="OE219" s="40"/>
      <c r="OF219" s="40"/>
      <c r="OG219" s="40"/>
      <c r="OH219" s="40"/>
      <c r="OI219" s="40"/>
      <c r="OJ219" s="40"/>
      <c r="OK219" s="40"/>
      <c r="OL219" s="40"/>
      <c r="OM219" s="40"/>
      <c r="ON219" s="40"/>
      <c r="OO219" s="40"/>
      <c r="OP219" s="40"/>
      <c r="OQ219" s="40"/>
      <c r="OR219" s="40"/>
      <c r="OS219" s="40"/>
      <c r="OT219" s="40"/>
      <c r="OU219" s="40"/>
      <c r="OV219" s="40"/>
      <c r="OW219" s="40"/>
      <c r="OX219" s="40"/>
      <c r="OY219" s="40"/>
      <c r="OZ219" s="40"/>
      <c r="PA219" s="40"/>
      <c r="PB219" s="40"/>
      <c r="PC219" s="40"/>
      <c r="PD219" s="40"/>
      <c r="PE219" s="40"/>
      <c r="PF219" s="40"/>
      <c r="PG219" s="40"/>
      <c r="PH219" s="40"/>
      <c r="PI219" s="40"/>
      <c r="PJ219" s="40"/>
      <c r="PK219" s="40"/>
      <c r="PL219" s="40"/>
      <c r="PM219" s="40"/>
      <c r="PN219" s="40"/>
      <c r="PO219" s="40"/>
      <c r="PP219" s="40"/>
      <c r="PQ219" s="40"/>
      <c r="PR219" s="40"/>
      <c r="PS219" s="40"/>
      <c r="PT219" s="40"/>
      <c r="PU219" s="40"/>
      <c r="PV219" s="40"/>
      <c r="PW219" s="40"/>
      <c r="PX219" s="40"/>
      <c r="PY219" s="40"/>
      <c r="PZ219" s="40"/>
      <c r="QA219" s="40"/>
      <c r="QB219" s="40"/>
      <c r="QC219" s="40"/>
      <c r="QD219" s="40"/>
      <c r="QE219" s="40"/>
      <c r="QF219" s="40"/>
      <c r="QG219" s="40"/>
      <c r="QH219" s="40"/>
      <c r="QI219" s="40"/>
      <c r="QJ219" s="40"/>
      <c r="QK219" s="40"/>
      <c r="QL219" s="40"/>
      <c r="QM219" s="40"/>
      <c r="QN219" s="40"/>
      <c r="QO219" s="40"/>
      <c r="QP219" s="40"/>
      <c r="QQ219" s="40"/>
      <c r="QR219" s="40"/>
      <c r="QS219" s="40"/>
      <c r="QT219" s="40"/>
      <c r="QU219" s="40"/>
      <c r="QV219" s="40"/>
      <c r="QW219" s="40"/>
      <c r="QX219" s="40"/>
      <c r="QY219" s="40"/>
      <c r="QZ219" s="40"/>
      <c r="RA219" s="40"/>
      <c r="RB219" s="40"/>
      <c r="RC219" s="40"/>
      <c r="RD219" s="40"/>
      <c r="RE219" s="40"/>
      <c r="RF219" s="40"/>
      <c r="RG219" s="40"/>
      <c r="RH219" s="40"/>
      <c r="RI219" s="40"/>
      <c r="RJ219" s="40"/>
      <c r="RK219" s="40"/>
      <c r="RL219" s="40"/>
      <c r="RM219" s="40"/>
      <c r="RN219" s="40"/>
      <c r="RO219" s="40"/>
      <c r="RP219" s="40"/>
      <c r="RQ219" s="40"/>
      <c r="RR219" s="40"/>
      <c r="RS219" s="40"/>
      <c r="RT219" s="40"/>
      <c r="RU219" s="40"/>
      <c r="RV219" s="40"/>
      <c r="RW219" s="40"/>
      <c r="RX219" s="40"/>
      <c r="RY219" s="40"/>
      <c r="RZ219" s="40"/>
      <c r="SA219" s="40"/>
      <c r="SB219" s="40"/>
      <c r="SC219" s="40"/>
      <c r="SD219" s="40"/>
      <c r="SE219" s="40"/>
      <c r="SF219" s="40"/>
      <c r="SG219" s="40"/>
      <c r="SH219" s="40"/>
      <c r="SI219" s="40"/>
      <c r="SJ219" s="40"/>
      <c r="SK219" s="40"/>
      <c r="SL219" s="40"/>
      <c r="SM219" s="40"/>
      <c r="SN219" s="40"/>
      <c r="SO219" s="40"/>
      <c r="SP219" s="40"/>
      <c r="SQ219" s="40"/>
      <c r="SR219" s="40"/>
      <c r="SS219" s="40"/>
      <c r="ST219" s="40"/>
      <c r="SU219" s="40"/>
      <c r="SV219" s="40"/>
      <c r="SW219" s="40"/>
      <c r="SX219" s="40"/>
      <c r="SY219" s="40"/>
      <c r="SZ219" s="40"/>
      <c r="TA219" s="40"/>
      <c r="TB219" s="40"/>
      <c r="TC219" s="40"/>
      <c r="TD219" s="40"/>
      <c r="TE219" s="40"/>
      <c r="TF219" s="40"/>
      <c r="TG219" s="40"/>
      <c r="TH219" s="40"/>
      <c r="TI219" s="40"/>
      <c r="TJ219" s="40"/>
      <c r="TK219" s="40"/>
      <c r="TL219" s="40"/>
      <c r="TM219" s="40"/>
      <c r="TN219" s="40"/>
      <c r="TO219" s="40"/>
      <c r="TP219" s="40"/>
      <c r="TQ219" s="40"/>
      <c r="TR219" s="40"/>
      <c r="TS219" s="40"/>
      <c r="TT219" s="40"/>
      <c r="TU219" s="40"/>
      <c r="TV219" s="40"/>
      <c r="TW219" s="40"/>
      <c r="TX219" s="40"/>
      <c r="TY219" s="40"/>
      <c r="TZ219" s="40"/>
      <c r="UA219" s="40"/>
      <c r="UB219" s="40"/>
      <c r="UC219" s="40"/>
      <c r="UD219" s="40"/>
      <c r="UE219" s="40"/>
      <c r="UF219" s="40"/>
      <c r="UG219" s="40"/>
      <c r="UH219" s="40"/>
      <c r="UI219" s="40"/>
      <c r="UJ219" s="40"/>
      <c r="UK219" s="40"/>
      <c r="UL219" s="40"/>
      <c r="UM219" s="40"/>
      <c r="UN219" s="40"/>
      <c r="UO219" s="40"/>
      <c r="UP219" s="40"/>
      <c r="UQ219" s="40"/>
      <c r="UR219" s="40"/>
      <c r="US219" s="40"/>
      <c r="UT219" s="40"/>
      <c r="UU219" s="40"/>
      <c r="UV219" s="40"/>
      <c r="UW219" s="40"/>
      <c r="UX219" s="40"/>
      <c r="UY219" s="40"/>
      <c r="UZ219" s="40"/>
      <c r="VA219" s="40"/>
      <c r="VB219" s="40"/>
      <c r="VC219" s="40"/>
      <c r="VD219" s="40"/>
      <c r="VE219" s="40"/>
      <c r="VF219" s="40"/>
      <c r="VG219" s="40"/>
      <c r="VH219" s="40"/>
      <c r="VI219" s="40"/>
      <c r="VJ219" s="40"/>
      <c r="VK219" s="40"/>
      <c r="VL219" s="40"/>
      <c r="VM219" s="40"/>
      <c r="VN219" s="40"/>
      <c r="VO219" s="40"/>
      <c r="VP219" s="40"/>
      <c r="VQ219" s="40"/>
      <c r="VR219" s="40"/>
      <c r="VS219" s="40"/>
      <c r="VT219" s="40"/>
      <c r="VU219" s="40"/>
      <c r="VV219" s="40"/>
      <c r="VW219" s="40"/>
      <c r="VX219" s="40"/>
      <c r="VY219" s="40"/>
      <c r="VZ219" s="40"/>
      <c r="WA219" s="40"/>
      <c r="WB219" s="40"/>
      <c r="WC219" s="40"/>
      <c r="WD219" s="40"/>
      <c r="WE219" s="40"/>
      <c r="WF219" s="40"/>
      <c r="WG219" s="40"/>
      <c r="WH219" s="40"/>
      <c r="WI219" s="40"/>
      <c r="WJ219" s="40"/>
      <c r="WK219" s="40"/>
      <c r="WL219" s="40"/>
      <c r="WM219" s="40"/>
      <c r="WN219" s="40"/>
      <c r="WO219" s="40"/>
      <c r="WP219" s="40"/>
      <c r="WQ219" s="40"/>
      <c r="WR219" s="40"/>
      <c r="WS219" s="40"/>
      <c r="WT219" s="40"/>
      <c r="WU219" s="40"/>
      <c r="WV219" s="40"/>
      <c r="WW219" s="40"/>
      <c r="WX219" s="40"/>
      <c r="WY219" s="40"/>
      <c r="WZ219" s="40"/>
      <c r="XA219" s="40"/>
      <c r="XB219" s="40"/>
      <c r="XC219" s="40"/>
      <c r="XD219" s="40"/>
      <c r="XE219" s="40"/>
      <c r="XF219" s="40"/>
      <c r="XG219" s="40"/>
      <c r="XH219" s="40"/>
      <c r="XI219" s="40"/>
      <c r="XJ219" s="40"/>
      <c r="XK219" s="40"/>
      <c r="XL219" s="40"/>
      <c r="XM219" s="40"/>
      <c r="XN219" s="40"/>
      <c r="XO219" s="40"/>
      <c r="XP219" s="40"/>
      <c r="XQ219" s="40"/>
      <c r="XR219" s="40"/>
      <c r="XS219" s="40"/>
      <c r="XT219" s="40"/>
      <c r="XU219" s="40"/>
      <c r="XV219" s="40"/>
      <c r="XW219" s="40"/>
      <c r="XX219" s="40"/>
      <c r="XY219" s="40"/>
      <c r="XZ219" s="40"/>
      <c r="YA219" s="40"/>
      <c r="YB219" s="40"/>
      <c r="YC219" s="40"/>
      <c r="YD219" s="40"/>
      <c r="YE219" s="40"/>
      <c r="YF219" s="40"/>
      <c r="YG219" s="40"/>
      <c r="YH219" s="40"/>
      <c r="YI219" s="40"/>
      <c r="YJ219" s="40"/>
      <c r="YK219" s="40"/>
      <c r="YL219" s="40"/>
      <c r="YM219" s="40"/>
      <c r="YN219" s="40"/>
      <c r="YO219" s="40"/>
      <c r="YP219" s="40"/>
      <c r="YQ219" s="40"/>
      <c r="YR219" s="40"/>
      <c r="YS219" s="40"/>
      <c r="YT219" s="40"/>
      <c r="YU219" s="40"/>
      <c r="YV219" s="40"/>
      <c r="YW219" s="40"/>
      <c r="YX219" s="40"/>
      <c r="YY219" s="40"/>
      <c r="YZ219" s="40"/>
      <c r="ZA219" s="40"/>
      <c r="ZB219" s="40"/>
      <c r="ZC219" s="40"/>
      <c r="ZD219" s="40"/>
      <c r="ZE219" s="40"/>
      <c r="ZF219" s="40"/>
      <c r="ZG219" s="40"/>
      <c r="ZH219" s="40"/>
      <c r="ZI219" s="40"/>
      <c r="ZJ219" s="40"/>
      <c r="ZK219" s="40"/>
      <c r="ZL219" s="40"/>
      <c r="ZM219" s="40"/>
      <c r="ZN219" s="40"/>
      <c r="ZO219" s="40"/>
      <c r="ZP219" s="40"/>
      <c r="ZQ219" s="40"/>
      <c r="ZR219" s="40"/>
      <c r="ZS219" s="40"/>
      <c r="ZT219" s="40"/>
      <c r="ZU219" s="40"/>
      <c r="ZV219" s="40"/>
      <c r="ZW219" s="40"/>
      <c r="ZX219" s="40"/>
      <c r="ZY219" s="40"/>
      <c r="ZZ219" s="40"/>
      <c r="AAA219" s="40"/>
      <c r="AAB219" s="40"/>
      <c r="AAC219" s="40"/>
      <c r="AAD219" s="40"/>
      <c r="AAE219" s="40"/>
      <c r="AAF219" s="40"/>
      <c r="AAG219" s="40"/>
      <c r="AAH219" s="40"/>
      <c r="AAI219" s="40"/>
      <c r="AAJ219" s="40"/>
      <c r="AAK219" s="40"/>
      <c r="AAL219" s="40"/>
      <c r="AAM219" s="40"/>
      <c r="AAN219" s="40"/>
      <c r="AAO219" s="40"/>
      <c r="AAP219" s="40"/>
      <c r="AAQ219" s="40"/>
      <c r="AAR219" s="40"/>
      <c r="AAS219" s="40"/>
      <c r="AAT219" s="40"/>
      <c r="AAU219" s="40"/>
      <c r="AAV219" s="40"/>
      <c r="AAW219" s="40"/>
      <c r="AAX219" s="40"/>
      <c r="AAY219" s="40"/>
      <c r="AAZ219" s="40"/>
      <c r="ABA219" s="40"/>
      <c r="ABB219" s="40"/>
      <c r="ABC219" s="40"/>
      <c r="ABD219" s="40"/>
      <c r="ABE219" s="40"/>
      <c r="ABF219" s="40"/>
      <c r="ABG219" s="40"/>
      <c r="ABH219" s="40"/>
      <c r="ABI219" s="40"/>
      <c r="ABJ219" s="40"/>
      <c r="ABK219" s="40"/>
      <c r="ABL219" s="40"/>
      <c r="ABM219" s="40"/>
      <c r="ABN219" s="40"/>
      <c r="ABO219" s="40"/>
      <c r="ABP219" s="40"/>
      <c r="ABQ219" s="40"/>
      <c r="ABR219" s="40"/>
      <c r="ABS219" s="40"/>
      <c r="ABT219" s="40"/>
      <c r="ABU219" s="40"/>
      <c r="ABV219" s="40"/>
      <c r="ABW219" s="40"/>
      <c r="ABX219" s="40"/>
      <c r="ABY219" s="40"/>
      <c r="ABZ219" s="40"/>
      <c r="ACA219" s="40"/>
      <c r="ACB219" s="40"/>
      <c r="ACC219" s="40"/>
      <c r="ACD219" s="40"/>
      <c r="ACE219" s="40"/>
      <c r="ACF219" s="40"/>
      <c r="ACG219" s="40"/>
      <c r="ACH219" s="40"/>
      <c r="ACI219" s="40"/>
      <c r="ACJ219" s="40"/>
      <c r="ACK219" s="40"/>
      <c r="ACL219" s="40"/>
      <c r="ACM219" s="40"/>
      <c r="ACN219" s="40"/>
      <c r="ACO219" s="40"/>
      <c r="ACP219" s="40"/>
      <c r="ACQ219" s="40"/>
      <c r="ACR219" s="40"/>
      <c r="ACS219" s="40"/>
      <c r="ACT219" s="40"/>
      <c r="ACU219" s="40"/>
      <c r="ACV219" s="40"/>
      <c r="ACW219" s="40"/>
      <c r="ACX219" s="40"/>
      <c r="ACY219" s="40"/>
      <c r="ACZ219" s="40"/>
      <c r="ADA219" s="40"/>
      <c r="ADB219" s="40"/>
      <c r="ADC219" s="40"/>
      <c r="ADD219" s="40"/>
      <c r="ADE219" s="40"/>
      <c r="ADF219" s="40"/>
      <c r="ADG219" s="40"/>
      <c r="ADH219" s="40"/>
      <c r="ADI219" s="40"/>
      <c r="ADJ219" s="40"/>
      <c r="ADK219" s="40"/>
      <c r="ADL219" s="40"/>
      <c r="ADM219" s="40"/>
      <c r="ADN219" s="40"/>
      <c r="ADO219" s="40"/>
      <c r="ADP219" s="40"/>
      <c r="ADQ219" s="40"/>
      <c r="ADR219" s="40"/>
      <c r="ADS219" s="40"/>
      <c r="ADT219" s="40"/>
      <c r="ADU219" s="40"/>
      <c r="ADV219" s="40"/>
      <c r="ADW219" s="40"/>
      <c r="ADX219" s="40"/>
      <c r="ADY219" s="40"/>
      <c r="ADZ219" s="40"/>
      <c r="AEA219" s="40"/>
      <c r="AEB219" s="40"/>
      <c r="AEC219" s="40"/>
      <c r="AED219" s="40"/>
      <c r="AEE219" s="40"/>
      <c r="AEF219" s="40"/>
      <c r="AEG219" s="40"/>
      <c r="AEH219" s="40"/>
      <c r="AEI219" s="40"/>
      <c r="AEJ219" s="40"/>
      <c r="AEK219" s="40"/>
      <c r="AEL219" s="40"/>
      <c r="AEM219" s="40"/>
      <c r="AEN219" s="40"/>
      <c r="AEO219" s="40"/>
      <c r="AEP219" s="40"/>
      <c r="AEQ219" s="40"/>
      <c r="AER219" s="40"/>
      <c r="AES219" s="40"/>
      <c r="AET219" s="40"/>
      <c r="AEU219" s="40"/>
      <c r="AEV219" s="40"/>
      <c r="AEW219" s="40"/>
      <c r="AEX219" s="40"/>
      <c r="AEY219" s="40"/>
      <c r="AEZ219" s="40"/>
      <c r="AFA219" s="40"/>
      <c r="AFB219" s="40"/>
      <c r="AFC219" s="40"/>
      <c r="AFD219" s="40"/>
      <c r="AFE219" s="40"/>
      <c r="AFF219" s="40"/>
      <c r="AFG219" s="40"/>
      <c r="AFH219" s="40"/>
      <c r="AFI219" s="40"/>
      <c r="AFJ219" s="40"/>
      <c r="AFK219" s="40"/>
      <c r="AFL219" s="40"/>
      <c r="AFM219" s="40"/>
      <c r="AFN219" s="40"/>
      <c r="AFO219" s="40"/>
      <c r="AFP219" s="40"/>
      <c r="AFQ219" s="40"/>
      <c r="AFR219" s="40"/>
      <c r="AFS219" s="40"/>
      <c r="AFT219" s="40"/>
      <c r="AFU219" s="40"/>
      <c r="AFV219" s="40"/>
      <c r="AFW219" s="40"/>
      <c r="AFX219" s="40"/>
      <c r="AFY219" s="40"/>
      <c r="AFZ219" s="40"/>
      <c r="AGA219" s="40"/>
      <c r="AGB219" s="40"/>
      <c r="AGC219" s="40"/>
      <c r="AGD219" s="40"/>
      <c r="AGE219" s="40"/>
      <c r="AGF219" s="40"/>
      <c r="AGG219" s="40"/>
      <c r="AGH219" s="40"/>
      <c r="AGI219" s="40"/>
      <c r="AGJ219" s="40"/>
      <c r="AGK219" s="40"/>
      <c r="AGL219" s="40"/>
      <c r="AGM219" s="40"/>
      <c r="AGN219" s="40"/>
      <c r="AGO219" s="40"/>
      <c r="AGP219" s="40"/>
      <c r="AGQ219" s="40"/>
      <c r="AGR219" s="40"/>
      <c r="AGS219" s="40"/>
      <c r="AGT219" s="40"/>
      <c r="AGU219" s="40"/>
      <c r="AGV219" s="40"/>
      <c r="AGW219" s="40"/>
      <c r="AGX219" s="40"/>
      <c r="AGY219" s="40"/>
      <c r="AGZ219" s="40"/>
      <c r="AHA219" s="40"/>
      <c r="AHB219" s="40"/>
      <c r="AHC219" s="40"/>
      <c r="AHD219" s="40"/>
      <c r="AHE219" s="40"/>
      <c r="AHF219" s="40"/>
      <c r="AHG219" s="40"/>
      <c r="AHH219" s="40"/>
      <c r="AHI219" s="40"/>
      <c r="AHJ219" s="40"/>
      <c r="AHK219" s="40"/>
      <c r="AHL219" s="40"/>
      <c r="AHM219" s="40"/>
      <c r="AHN219" s="40"/>
      <c r="AHO219" s="40"/>
      <c r="AHP219" s="40"/>
      <c r="AHQ219" s="40"/>
      <c r="AHR219" s="40"/>
      <c r="AHS219" s="40"/>
      <c r="AHT219" s="40"/>
      <c r="AHU219" s="40"/>
      <c r="AHV219" s="40"/>
      <c r="AHW219" s="40"/>
      <c r="AHX219" s="40"/>
      <c r="AHY219" s="40"/>
      <c r="AHZ219" s="40"/>
      <c r="AIA219" s="40"/>
      <c r="AIB219" s="40"/>
      <c r="AIC219" s="40"/>
      <c r="AID219" s="40"/>
      <c r="AIE219" s="40"/>
      <c r="AIF219" s="40"/>
      <c r="AIG219" s="40"/>
      <c r="AIH219" s="40"/>
      <c r="AII219" s="40"/>
      <c r="AIJ219" s="40"/>
      <c r="AIK219" s="40"/>
      <c r="AIL219" s="40"/>
      <c r="AIM219" s="40"/>
      <c r="AIN219" s="40"/>
      <c r="AIO219" s="40"/>
      <c r="AIP219" s="40"/>
      <c r="AIQ219" s="40"/>
      <c r="AIR219" s="40"/>
      <c r="AIS219" s="40"/>
      <c r="AIT219" s="40"/>
      <c r="AIU219" s="40"/>
      <c r="AIV219" s="40"/>
      <c r="AIW219" s="40"/>
      <c r="AIX219" s="40"/>
      <c r="AIY219" s="40"/>
      <c r="AIZ219" s="40"/>
      <c r="AJA219" s="40"/>
      <c r="AJB219" s="40"/>
      <c r="AJC219" s="40"/>
      <c r="AJD219" s="40"/>
      <c r="AJE219" s="40"/>
      <c r="AJF219" s="40"/>
      <c r="AJG219" s="40"/>
      <c r="AJH219" s="40"/>
      <c r="AJI219" s="40"/>
      <c r="AJJ219" s="40"/>
      <c r="AJK219" s="40"/>
      <c r="AJL219" s="40"/>
      <c r="AJM219" s="40"/>
      <c r="AJN219" s="40"/>
      <c r="AJO219" s="40"/>
      <c r="AJP219" s="40"/>
      <c r="AJQ219" s="40"/>
      <c r="AJR219" s="40"/>
      <c r="AJS219" s="40"/>
      <c r="AJT219" s="40"/>
      <c r="AJU219" s="40"/>
      <c r="AJV219" s="40"/>
      <c r="AJW219" s="40"/>
      <c r="AJX219" s="40"/>
      <c r="AJY219" s="40"/>
      <c r="AJZ219" s="40"/>
      <c r="AKA219" s="40"/>
      <c r="AKB219" s="40"/>
      <c r="AKC219" s="40"/>
      <c r="AKD219" s="40"/>
      <c r="AKE219" s="40"/>
      <c r="AKF219" s="40"/>
      <c r="AKG219" s="40"/>
      <c r="AKH219" s="40"/>
      <c r="AKI219" s="40"/>
      <c r="AKJ219" s="40"/>
      <c r="AKK219" s="40"/>
      <c r="AKL219" s="40"/>
      <c r="AKM219" s="40"/>
      <c r="AKN219" s="40"/>
      <c r="AKO219" s="40"/>
      <c r="AKP219" s="40"/>
      <c r="AKQ219" s="40"/>
      <c r="AKR219" s="40"/>
      <c r="AKS219" s="40"/>
      <c r="AKT219" s="40"/>
      <c r="AKU219" s="40"/>
      <c r="AKV219" s="40"/>
      <c r="AKW219" s="40"/>
      <c r="AKX219" s="40"/>
      <c r="AKY219" s="40"/>
      <c r="AKZ219" s="40"/>
      <c r="ALA219" s="40"/>
      <c r="ALB219" s="40"/>
      <c r="ALC219" s="40"/>
      <c r="ALD219" s="40"/>
      <c r="ALE219" s="40"/>
      <c r="ALF219" s="40"/>
      <c r="ALG219" s="40"/>
      <c r="ALH219" s="40"/>
      <c r="ALI219" s="40"/>
      <c r="ALJ219" s="40"/>
      <c r="ALK219" s="40"/>
      <c r="ALL219" s="40"/>
      <c r="ALM219" s="40"/>
      <c r="ALN219" s="40"/>
      <c r="ALO219" s="40"/>
      <c r="ALP219" s="40"/>
      <c r="ALQ219" s="40"/>
      <c r="ALR219" s="40"/>
      <c r="ALS219" s="40"/>
      <c r="ALT219" s="40"/>
      <c r="ALU219" s="40"/>
    </row>
    <row r="220" spans="1:1009" s="41" customFormat="1" ht="18.75" x14ac:dyDescent="0.3">
      <c r="A220" s="10" t="s">
        <v>227</v>
      </c>
      <c r="B220" s="11" t="s">
        <v>127</v>
      </c>
      <c r="C220" s="12">
        <v>6</v>
      </c>
      <c r="D220" s="13">
        <v>3.4</v>
      </c>
      <c r="E220" s="14">
        <v>1.5</v>
      </c>
      <c r="F220" s="46" t="s">
        <v>26</v>
      </c>
      <c r="G220" s="15">
        <v>1.5</v>
      </c>
      <c r="H220" s="16">
        <f>IF(OR(F220="",G220=""),"",IF(F220="1st",G220*D220-G220,-G220))</f>
        <v>-1.5</v>
      </c>
      <c r="I220" s="19">
        <f t="shared" si="32"/>
        <v>-34.152500000000003</v>
      </c>
      <c r="J220" s="42">
        <f>SUM(H220:H222)</f>
        <v>0.5</v>
      </c>
      <c r="K220" s="50">
        <f t="shared" si="35"/>
        <v>-32.152500000000011</v>
      </c>
      <c r="L220" s="60">
        <f t="shared" si="30"/>
        <v>-28.302500000000013</v>
      </c>
      <c r="M220" s="60"/>
      <c r="N220" s="121">
        <f t="shared" si="33"/>
        <v>0</v>
      </c>
      <c r="O220" s="9">
        <f t="shared" si="34"/>
        <v>0</v>
      </c>
      <c r="P220" s="9">
        <f t="shared" si="36"/>
        <v>0</v>
      </c>
      <c r="Q220" s="122" t="str">
        <f t="shared" si="37"/>
        <v/>
      </c>
      <c r="R220" s="8"/>
      <c r="S220" s="9"/>
      <c r="T220" s="9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  <c r="JY220" s="40"/>
      <c r="JZ220" s="40"/>
      <c r="KA220" s="40"/>
      <c r="KB220" s="40"/>
      <c r="KC220" s="40"/>
      <c r="KD220" s="40"/>
      <c r="KE220" s="40"/>
      <c r="KF220" s="40"/>
      <c r="KG220" s="40"/>
      <c r="KH220" s="40"/>
      <c r="KI220" s="40"/>
      <c r="KJ220" s="40"/>
      <c r="KK220" s="40"/>
      <c r="KL220" s="40"/>
      <c r="KM220" s="40"/>
      <c r="KN220" s="40"/>
      <c r="KO220" s="40"/>
      <c r="KP220" s="40"/>
      <c r="KQ220" s="40"/>
      <c r="KR220" s="40"/>
      <c r="KS220" s="40"/>
      <c r="KT220" s="40"/>
      <c r="KU220" s="40"/>
      <c r="KV220" s="40"/>
      <c r="KW220" s="40"/>
      <c r="KX220" s="40"/>
      <c r="KY220" s="40"/>
      <c r="KZ220" s="40"/>
      <c r="LA220" s="40"/>
      <c r="LB220" s="40"/>
      <c r="LC220" s="40"/>
      <c r="LD220" s="40"/>
      <c r="LE220" s="40"/>
      <c r="LF220" s="40"/>
      <c r="LG220" s="40"/>
      <c r="LH220" s="40"/>
      <c r="LI220" s="40"/>
      <c r="LJ220" s="40"/>
      <c r="LK220" s="40"/>
      <c r="LL220" s="40"/>
      <c r="LM220" s="40"/>
      <c r="LN220" s="40"/>
      <c r="LO220" s="40"/>
      <c r="LP220" s="40"/>
      <c r="LQ220" s="40"/>
      <c r="LR220" s="40"/>
      <c r="LS220" s="40"/>
      <c r="LT220" s="40"/>
      <c r="LU220" s="40"/>
      <c r="LV220" s="40"/>
      <c r="LW220" s="40"/>
      <c r="LX220" s="40"/>
      <c r="LY220" s="40"/>
      <c r="LZ220" s="40"/>
      <c r="MA220" s="40"/>
      <c r="MB220" s="40"/>
      <c r="MC220" s="40"/>
      <c r="MD220" s="40"/>
      <c r="ME220" s="40"/>
      <c r="MF220" s="40"/>
      <c r="MG220" s="40"/>
      <c r="MH220" s="40"/>
      <c r="MI220" s="40"/>
      <c r="MJ220" s="40"/>
      <c r="MK220" s="40"/>
      <c r="ML220" s="40"/>
      <c r="MM220" s="40"/>
      <c r="MN220" s="40"/>
      <c r="MO220" s="40"/>
      <c r="MP220" s="40"/>
      <c r="MQ220" s="40"/>
      <c r="MR220" s="40"/>
      <c r="MS220" s="40"/>
      <c r="MT220" s="40"/>
      <c r="MU220" s="40"/>
      <c r="MV220" s="40"/>
      <c r="MW220" s="40"/>
      <c r="MX220" s="40"/>
      <c r="MY220" s="40"/>
      <c r="MZ220" s="40"/>
      <c r="NA220" s="40"/>
      <c r="NB220" s="40"/>
      <c r="NC220" s="40"/>
      <c r="ND220" s="40"/>
      <c r="NE220" s="40"/>
      <c r="NF220" s="40"/>
      <c r="NG220" s="40"/>
      <c r="NH220" s="40"/>
      <c r="NI220" s="40"/>
      <c r="NJ220" s="40"/>
      <c r="NK220" s="40"/>
      <c r="NL220" s="40"/>
      <c r="NM220" s="40"/>
      <c r="NN220" s="40"/>
      <c r="NO220" s="40"/>
      <c r="NP220" s="40"/>
      <c r="NQ220" s="40"/>
      <c r="NR220" s="40"/>
      <c r="NS220" s="40"/>
      <c r="NT220" s="40"/>
      <c r="NU220" s="40"/>
      <c r="NV220" s="40"/>
      <c r="NW220" s="40"/>
      <c r="NX220" s="40"/>
      <c r="NY220" s="40"/>
      <c r="NZ220" s="40"/>
      <c r="OA220" s="40"/>
      <c r="OB220" s="40"/>
      <c r="OC220" s="40"/>
      <c r="OD220" s="40"/>
      <c r="OE220" s="40"/>
      <c r="OF220" s="40"/>
      <c r="OG220" s="40"/>
      <c r="OH220" s="40"/>
      <c r="OI220" s="40"/>
      <c r="OJ220" s="40"/>
      <c r="OK220" s="40"/>
      <c r="OL220" s="40"/>
      <c r="OM220" s="40"/>
      <c r="ON220" s="40"/>
      <c r="OO220" s="40"/>
      <c r="OP220" s="40"/>
      <c r="OQ220" s="40"/>
      <c r="OR220" s="40"/>
      <c r="OS220" s="40"/>
      <c r="OT220" s="40"/>
      <c r="OU220" s="40"/>
      <c r="OV220" s="40"/>
      <c r="OW220" s="40"/>
      <c r="OX220" s="40"/>
      <c r="OY220" s="40"/>
      <c r="OZ220" s="40"/>
      <c r="PA220" s="40"/>
      <c r="PB220" s="40"/>
      <c r="PC220" s="40"/>
      <c r="PD220" s="40"/>
      <c r="PE220" s="40"/>
      <c r="PF220" s="40"/>
      <c r="PG220" s="40"/>
      <c r="PH220" s="40"/>
      <c r="PI220" s="40"/>
      <c r="PJ220" s="40"/>
      <c r="PK220" s="40"/>
      <c r="PL220" s="40"/>
      <c r="PM220" s="40"/>
      <c r="PN220" s="40"/>
      <c r="PO220" s="40"/>
      <c r="PP220" s="40"/>
      <c r="PQ220" s="40"/>
      <c r="PR220" s="40"/>
      <c r="PS220" s="40"/>
      <c r="PT220" s="40"/>
      <c r="PU220" s="40"/>
      <c r="PV220" s="40"/>
      <c r="PW220" s="40"/>
      <c r="PX220" s="40"/>
      <c r="PY220" s="40"/>
      <c r="PZ220" s="40"/>
      <c r="QA220" s="40"/>
      <c r="QB220" s="40"/>
      <c r="QC220" s="40"/>
      <c r="QD220" s="40"/>
      <c r="QE220" s="40"/>
      <c r="QF220" s="40"/>
      <c r="QG220" s="40"/>
      <c r="QH220" s="40"/>
      <c r="QI220" s="40"/>
      <c r="QJ220" s="40"/>
      <c r="QK220" s="40"/>
      <c r="QL220" s="40"/>
      <c r="QM220" s="40"/>
      <c r="QN220" s="40"/>
      <c r="QO220" s="40"/>
      <c r="QP220" s="40"/>
      <c r="QQ220" s="40"/>
      <c r="QR220" s="40"/>
      <c r="QS220" s="40"/>
      <c r="QT220" s="40"/>
      <c r="QU220" s="40"/>
      <c r="QV220" s="40"/>
      <c r="QW220" s="40"/>
      <c r="QX220" s="40"/>
      <c r="QY220" s="40"/>
      <c r="QZ220" s="40"/>
      <c r="RA220" s="40"/>
      <c r="RB220" s="40"/>
      <c r="RC220" s="40"/>
      <c r="RD220" s="40"/>
      <c r="RE220" s="40"/>
      <c r="RF220" s="40"/>
      <c r="RG220" s="40"/>
      <c r="RH220" s="40"/>
      <c r="RI220" s="40"/>
      <c r="RJ220" s="40"/>
      <c r="RK220" s="40"/>
      <c r="RL220" s="40"/>
      <c r="RM220" s="40"/>
      <c r="RN220" s="40"/>
      <c r="RO220" s="40"/>
      <c r="RP220" s="40"/>
      <c r="RQ220" s="40"/>
      <c r="RR220" s="40"/>
      <c r="RS220" s="40"/>
      <c r="RT220" s="40"/>
      <c r="RU220" s="40"/>
      <c r="RV220" s="40"/>
      <c r="RW220" s="40"/>
      <c r="RX220" s="40"/>
      <c r="RY220" s="40"/>
      <c r="RZ220" s="40"/>
      <c r="SA220" s="40"/>
      <c r="SB220" s="40"/>
      <c r="SC220" s="40"/>
      <c r="SD220" s="40"/>
      <c r="SE220" s="40"/>
      <c r="SF220" s="40"/>
      <c r="SG220" s="40"/>
      <c r="SH220" s="40"/>
      <c r="SI220" s="40"/>
      <c r="SJ220" s="40"/>
      <c r="SK220" s="40"/>
      <c r="SL220" s="40"/>
      <c r="SM220" s="40"/>
      <c r="SN220" s="40"/>
      <c r="SO220" s="40"/>
      <c r="SP220" s="40"/>
      <c r="SQ220" s="40"/>
      <c r="SR220" s="40"/>
      <c r="SS220" s="40"/>
      <c r="ST220" s="40"/>
      <c r="SU220" s="40"/>
      <c r="SV220" s="40"/>
      <c r="SW220" s="40"/>
      <c r="SX220" s="40"/>
      <c r="SY220" s="40"/>
      <c r="SZ220" s="40"/>
      <c r="TA220" s="40"/>
      <c r="TB220" s="40"/>
      <c r="TC220" s="40"/>
      <c r="TD220" s="40"/>
      <c r="TE220" s="40"/>
      <c r="TF220" s="40"/>
      <c r="TG220" s="40"/>
      <c r="TH220" s="40"/>
      <c r="TI220" s="40"/>
      <c r="TJ220" s="40"/>
      <c r="TK220" s="40"/>
      <c r="TL220" s="40"/>
      <c r="TM220" s="40"/>
      <c r="TN220" s="40"/>
      <c r="TO220" s="40"/>
      <c r="TP220" s="40"/>
      <c r="TQ220" s="40"/>
      <c r="TR220" s="40"/>
      <c r="TS220" s="40"/>
      <c r="TT220" s="40"/>
      <c r="TU220" s="40"/>
      <c r="TV220" s="40"/>
      <c r="TW220" s="40"/>
      <c r="TX220" s="40"/>
      <c r="TY220" s="40"/>
      <c r="TZ220" s="40"/>
      <c r="UA220" s="40"/>
      <c r="UB220" s="40"/>
      <c r="UC220" s="40"/>
      <c r="UD220" s="40"/>
      <c r="UE220" s="40"/>
      <c r="UF220" s="40"/>
      <c r="UG220" s="40"/>
      <c r="UH220" s="40"/>
      <c r="UI220" s="40"/>
      <c r="UJ220" s="40"/>
      <c r="UK220" s="40"/>
      <c r="UL220" s="40"/>
      <c r="UM220" s="40"/>
      <c r="UN220" s="40"/>
      <c r="UO220" s="40"/>
      <c r="UP220" s="40"/>
      <c r="UQ220" s="40"/>
      <c r="UR220" s="40"/>
      <c r="US220" s="40"/>
      <c r="UT220" s="40"/>
      <c r="UU220" s="40"/>
      <c r="UV220" s="40"/>
      <c r="UW220" s="40"/>
      <c r="UX220" s="40"/>
      <c r="UY220" s="40"/>
      <c r="UZ220" s="40"/>
      <c r="VA220" s="40"/>
      <c r="VB220" s="40"/>
      <c r="VC220" s="40"/>
      <c r="VD220" s="40"/>
      <c r="VE220" s="40"/>
      <c r="VF220" s="40"/>
      <c r="VG220" s="40"/>
      <c r="VH220" s="40"/>
      <c r="VI220" s="40"/>
      <c r="VJ220" s="40"/>
      <c r="VK220" s="40"/>
      <c r="VL220" s="40"/>
      <c r="VM220" s="40"/>
      <c r="VN220" s="40"/>
      <c r="VO220" s="40"/>
      <c r="VP220" s="40"/>
      <c r="VQ220" s="40"/>
      <c r="VR220" s="40"/>
      <c r="VS220" s="40"/>
      <c r="VT220" s="40"/>
      <c r="VU220" s="40"/>
      <c r="VV220" s="40"/>
      <c r="VW220" s="40"/>
      <c r="VX220" s="40"/>
      <c r="VY220" s="40"/>
      <c r="VZ220" s="40"/>
      <c r="WA220" s="40"/>
      <c r="WB220" s="40"/>
      <c r="WC220" s="40"/>
      <c r="WD220" s="40"/>
      <c r="WE220" s="40"/>
      <c r="WF220" s="40"/>
      <c r="WG220" s="40"/>
      <c r="WH220" s="40"/>
      <c r="WI220" s="40"/>
      <c r="WJ220" s="40"/>
      <c r="WK220" s="40"/>
      <c r="WL220" s="40"/>
      <c r="WM220" s="40"/>
      <c r="WN220" s="40"/>
      <c r="WO220" s="40"/>
      <c r="WP220" s="40"/>
      <c r="WQ220" s="40"/>
      <c r="WR220" s="40"/>
      <c r="WS220" s="40"/>
      <c r="WT220" s="40"/>
      <c r="WU220" s="40"/>
      <c r="WV220" s="40"/>
      <c r="WW220" s="40"/>
      <c r="WX220" s="40"/>
      <c r="WY220" s="40"/>
      <c r="WZ220" s="40"/>
      <c r="XA220" s="40"/>
      <c r="XB220" s="40"/>
      <c r="XC220" s="40"/>
      <c r="XD220" s="40"/>
      <c r="XE220" s="40"/>
      <c r="XF220" s="40"/>
      <c r="XG220" s="40"/>
      <c r="XH220" s="40"/>
      <c r="XI220" s="40"/>
      <c r="XJ220" s="40"/>
      <c r="XK220" s="40"/>
      <c r="XL220" s="40"/>
      <c r="XM220" s="40"/>
      <c r="XN220" s="40"/>
      <c r="XO220" s="40"/>
      <c r="XP220" s="40"/>
      <c r="XQ220" s="40"/>
      <c r="XR220" s="40"/>
      <c r="XS220" s="40"/>
      <c r="XT220" s="40"/>
      <c r="XU220" s="40"/>
      <c r="XV220" s="40"/>
      <c r="XW220" s="40"/>
      <c r="XX220" s="40"/>
      <c r="XY220" s="40"/>
      <c r="XZ220" s="40"/>
      <c r="YA220" s="40"/>
      <c r="YB220" s="40"/>
      <c r="YC220" s="40"/>
      <c r="YD220" s="40"/>
      <c r="YE220" s="40"/>
      <c r="YF220" s="40"/>
      <c r="YG220" s="40"/>
      <c r="YH220" s="40"/>
      <c r="YI220" s="40"/>
      <c r="YJ220" s="40"/>
      <c r="YK220" s="40"/>
      <c r="YL220" s="40"/>
      <c r="YM220" s="40"/>
      <c r="YN220" s="40"/>
      <c r="YO220" s="40"/>
      <c r="YP220" s="40"/>
      <c r="YQ220" s="40"/>
      <c r="YR220" s="40"/>
      <c r="YS220" s="40"/>
      <c r="YT220" s="40"/>
      <c r="YU220" s="40"/>
      <c r="YV220" s="40"/>
      <c r="YW220" s="40"/>
      <c r="YX220" s="40"/>
      <c r="YY220" s="40"/>
      <c r="YZ220" s="40"/>
      <c r="ZA220" s="40"/>
      <c r="ZB220" s="40"/>
      <c r="ZC220" s="40"/>
      <c r="ZD220" s="40"/>
      <c r="ZE220" s="40"/>
      <c r="ZF220" s="40"/>
      <c r="ZG220" s="40"/>
      <c r="ZH220" s="40"/>
      <c r="ZI220" s="40"/>
      <c r="ZJ220" s="40"/>
      <c r="ZK220" s="40"/>
      <c r="ZL220" s="40"/>
      <c r="ZM220" s="40"/>
      <c r="ZN220" s="40"/>
      <c r="ZO220" s="40"/>
      <c r="ZP220" s="40"/>
      <c r="ZQ220" s="40"/>
      <c r="ZR220" s="40"/>
      <c r="ZS220" s="40"/>
      <c r="ZT220" s="40"/>
      <c r="ZU220" s="40"/>
      <c r="ZV220" s="40"/>
      <c r="ZW220" s="40"/>
      <c r="ZX220" s="40"/>
      <c r="ZY220" s="40"/>
      <c r="ZZ220" s="40"/>
      <c r="AAA220" s="40"/>
      <c r="AAB220" s="40"/>
      <c r="AAC220" s="40"/>
      <c r="AAD220" s="40"/>
      <c r="AAE220" s="40"/>
      <c r="AAF220" s="40"/>
      <c r="AAG220" s="40"/>
      <c r="AAH220" s="40"/>
      <c r="AAI220" s="40"/>
      <c r="AAJ220" s="40"/>
      <c r="AAK220" s="40"/>
      <c r="AAL220" s="40"/>
      <c r="AAM220" s="40"/>
      <c r="AAN220" s="40"/>
      <c r="AAO220" s="40"/>
      <c r="AAP220" s="40"/>
      <c r="AAQ220" s="40"/>
      <c r="AAR220" s="40"/>
      <c r="AAS220" s="40"/>
      <c r="AAT220" s="40"/>
      <c r="AAU220" s="40"/>
      <c r="AAV220" s="40"/>
      <c r="AAW220" s="40"/>
      <c r="AAX220" s="40"/>
      <c r="AAY220" s="40"/>
      <c r="AAZ220" s="40"/>
      <c r="ABA220" s="40"/>
      <c r="ABB220" s="40"/>
      <c r="ABC220" s="40"/>
      <c r="ABD220" s="40"/>
      <c r="ABE220" s="40"/>
      <c r="ABF220" s="40"/>
      <c r="ABG220" s="40"/>
      <c r="ABH220" s="40"/>
      <c r="ABI220" s="40"/>
      <c r="ABJ220" s="40"/>
      <c r="ABK220" s="40"/>
      <c r="ABL220" s="40"/>
      <c r="ABM220" s="40"/>
      <c r="ABN220" s="40"/>
      <c r="ABO220" s="40"/>
      <c r="ABP220" s="40"/>
      <c r="ABQ220" s="40"/>
      <c r="ABR220" s="40"/>
      <c r="ABS220" s="40"/>
      <c r="ABT220" s="40"/>
      <c r="ABU220" s="40"/>
      <c r="ABV220" s="40"/>
      <c r="ABW220" s="40"/>
      <c r="ABX220" s="40"/>
      <c r="ABY220" s="40"/>
      <c r="ABZ220" s="40"/>
      <c r="ACA220" s="40"/>
      <c r="ACB220" s="40"/>
      <c r="ACC220" s="40"/>
      <c r="ACD220" s="40"/>
      <c r="ACE220" s="40"/>
      <c r="ACF220" s="40"/>
      <c r="ACG220" s="40"/>
      <c r="ACH220" s="40"/>
      <c r="ACI220" s="40"/>
      <c r="ACJ220" s="40"/>
      <c r="ACK220" s="40"/>
      <c r="ACL220" s="40"/>
      <c r="ACM220" s="40"/>
      <c r="ACN220" s="40"/>
      <c r="ACO220" s="40"/>
      <c r="ACP220" s="40"/>
      <c r="ACQ220" s="40"/>
      <c r="ACR220" s="40"/>
      <c r="ACS220" s="40"/>
      <c r="ACT220" s="40"/>
      <c r="ACU220" s="40"/>
      <c r="ACV220" s="40"/>
      <c r="ACW220" s="40"/>
      <c r="ACX220" s="40"/>
      <c r="ACY220" s="40"/>
      <c r="ACZ220" s="40"/>
      <c r="ADA220" s="40"/>
      <c r="ADB220" s="40"/>
      <c r="ADC220" s="40"/>
      <c r="ADD220" s="40"/>
      <c r="ADE220" s="40"/>
      <c r="ADF220" s="40"/>
      <c r="ADG220" s="40"/>
      <c r="ADH220" s="40"/>
      <c r="ADI220" s="40"/>
      <c r="ADJ220" s="40"/>
      <c r="ADK220" s="40"/>
      <c r="ADL220" s="40"/>
      <c r="ADM220" s="40"/>
      <c r="ADN220" s="40"/>
      <c r="ADO220" s="40"/>
      <c r="ADP220" s="40"/>
      <c r="ADQ220" s="40"/>
      <c r="ADR220" s="40"/>
      <c r="ADS220" s="40"/>
      <c r="ADT220" s="40"/>
      <c r="ADU220" s="40"/>
      <c r="ADV220" s="40"/>
      <c r="ADW220" s="40"/>
      <c r="ADX220" s="40"/>
      <c r="ADY220" s="40"/>
      <c r="ADZ220" s="40"/>
      <c r="AEA220" s="40"/>
      <c r="AEB220" s="40"/>
      <c r="AEC220" s="40"/>
      <c r="AED220" s="40"/>
      <c r="AEE220" s="40"/>
      <c r="AEF220" s="40"/>
      <c r="AEG220" s="40"/>
      <c r="AEH220" s="40"/>
      <c r="AEI220" s="40"/>
      <c r="AEJ220" s="40"/>
      <c r="AEK220" s="40"/>
      <c r="AEL220" s="40"/>
      <c r="AEM220" s="40"/>
      <c r="AEN220" s="40"/>
      <c r="AEO220" s="40"/>
      <c r="AEP220" s="40"/>
      <c r="AEQ220" s="40"/>
      <c r="AER220" s="40"/>
      <c r="AES220" s="40"/>
      <c r="AET220" s="40"/>
      <c r="AEU220" s="40"/>
      <c r="AEV220" s="40"/>
      <c r="AEW220" s="40"/>
      <c r="AEX220" s="40"/>
      <c r="AEY220" s="40"/>
      <c r="AEZ220" s="40"/>
      <c r="AFA220" s="40"/>
      <c r="AFB220" s="40"/>
      <c r="AFC220" s="40"/>
      <c r="AFD220" s="40"/>
      <c r="AFE220" s="40"/>
      <c r="AFF220" s="40"/>
      <c r="AFG220" s="40"/>
      <c r="AFH220" s="40"/>
      <c r="AFI220" s="40"/>
      <c r="AFJ220" s="40"/>
      <c r="AFK220" s="40"/>
      <c r="AFL220" s="40"/>
      <c r="AFM220" s="40"/>
      <c r="AFN220" s="40"/>
      <c r="AFO220" s="40"/>
      <c r="AFP220" s="40"/>
      <c r="AFQ220" s="40"/>
      <c r="AFR220" s="40"/>
      <c r="AFS220" s="40"/>
      <c r="AFT220" s="40"/>
      <c r="AFU220" s="40"/>
      <c r="AFV220" s="40"/>
      <c r="AFW220" s="40"/>
      <c r="AFX220" s="40"/>
      <c r="AFY220" s="40"/>
      <c r="AFZ220" s="40"/>
      <c r="AGA220" s="40"/>
      <c r="AGB220" s="40"/>
      <c r="AGC220" s="40"/>
      <c r="AGD220" s="40"/>
      <c r="AGE220" s="40"/>
      <c r="AGF220" s="40"/>
      <c r="AGG220" s="40"/>
      <c r="AGH220" s="40"/>
      <c r="AGI220" s="40"/>
      <c r="AGJ220" s="40"/>
      <c r="AGK220" s="40"/>
      <c r="AGL220" s="40"/>
      <c r="AGM220" s="40"/>
      <c r="AGN220" s="40"/>
      <c r="AGO220" s="40"/>
      <c r="AGP220" s="40"/>
      <c r="AGQ220" s="40"/>
      <c r="AGR220" s="40"/>
      <c r="AGS220" s="40"/>
      <c r="AGT220" s="40"/>
      <c r="AGU220" s="40"/>
      <c r="AGV220" s="40"/>
      <c r="AGW220" s="40"/>
      <c r="AGX220" s="40"/>
      <c r="AGY220" s="40"/>
      <c r="AGZ220" s="40"/>
      <c r="AHA220" s="40"/>
      <c r="AHB220" s="40"/>
      <c r="AHC220" s="40"/>
      <c r="AHD220" s="40"/>
      <c r="AHE220" s="40"/>
      <c r="AHF220" s="40"/>
      <c r="AHG220" s="40"/>
      <c r="AHH220" s="40"/>
      <c r="AHI220" s="40"/>
      <c r="AHJ220" s="40"/>
      <c r="AHK220" s="40"/>
      <c r="AHL220" s="40"/>
      <c r="AHM220" s="40"/>
      <c r="AHN220" s="40"/>
      <c r="AHO220" s="40"/>
      <c r="AHP220" s="40"/>
      <c r="AHQ220" s="40"/>
      <c r="AHR220" s="40"/>
      <c r="AHS220" s="40"/>
      <c r="AHT220" s="40"/>
      <c r="AHU220" s="40"/>
      <c r="AHV220" s="40"/>
      <c r="AHW220" s="40"/>
      <c r="AHX220" s="40"/>
      <c r="AHY220" s="40"/>
      <c r="AHZ220" s="40"/>
      <c r="AIA220" s="40"/>
      <c r="AIB220" s="40"/>
      <c r="AIC220" s="40"/>
      <c r="AID220" s="40"/>
      <c r="AIE220" s="40"/>
      <c r="AIF220" s="40"/>
      <c r="AIG220" s="40"/>
      <c r="AIH220" s="40"/>
      <c r="AII220" s="40"/>
      <c r="AIJ220" s="40"/>
      <c r="AIK220" s="40"/>
      <c r="AIL220" s="40"/>
      <c r="AIM220" s="40"/>
      <c r="AIN220" s="40"/>
      <c r="AIO220" s="40"/>
      <c r="AIP220" s="40"/>
      <c r="AIQ220" s="40"/>
      <c r="AIR220" s="40"/>
      <c r="AIS220" s="40"/>
      <c r="AIT220" s="40"/>
      <c r="AIU220" s="40"/>
      <c r="AIV220" s="40"/>
      <c r="AIW220" s="40"/>
      <c r="AIX220" s="40"/>
      <c r="AIY220" s="40"/>
      <c r="AIZ220" s="40"/>
      <c r="AJA220" s="40"/>
      <c r="AJB220" s="40"/>
      <c r="AJC220" s="40"/>
      <c r="AJD220" s="40"/>
      <c r="AJE220" s="40"/>
      <c r="AJF220" s="40"/>
      <c r="AJG220" s="40"/>
      <c r="AJH220" s="40"/>
      <c r="AJI220" s="40"/>
      <c r="AJJ220" s="40"/>
      <c r="AJK220" s="40"/>
      <c r="AJL220" s="40"/>
      <c r="AJM220" s="40"/>
      <c r="AJN220" s="40"/>
      <c r="AJO220" s="40"/>
      <c r="AJP220" s="40"/>
      <c r="AJQ220" s="40"/>
      <c r="AJR220" s="40"/>
      <c r="AJS220" s="40"/>
      <c r="AJT220" s="40"/>
      <c r="AJU220" s="40"/>
      <c r="AJV220" s="40"/>
      <c r="AJW220" s="40"/>
      <c r="AJX220" s="40"/>
      <c r="AJY220" s="40"/>
      <c r="AJZ220" s="40"/>
      <c r="AKA220" s="40"/>
      <c r="AKB220" s="40"/>
      <c r="AKC220" s="40"/>
      <c r="AKD220" s="40"/>
      <c r="AKE220" s="40"/>
      <c r="AKF220" s="40"/>
      <c r="AKG220" s="40"/>
      <c r="AKH220" s="40"/>
      <c r="AKI220" s="40"/>
      <c r="AKJ220" s="40"/>
      <c r="AKK220" s="40"/>
      <c r="AKL220" s="40"/>
      <c r="AKM220" s="40"/>
      <c r="AKN220" s="40"/>
      <c r="AKO220" s="40"/>
      <c r="AKP220" s="40"/>
      <c r="AKQ220" s="40"/>
      <c r="AKR220" s="40"/>
      <c r="AKS220" s="40"/>
      <c r="AKT220" s="40"/>
      <c r="AKU220" s="40"/>
      <c r="AKV220" s="40"/>
      <c r="AKW220" s="40"/>
      <c r="AKX220" s="40"/>
      <c r="AKY220" s="40"/>
      <c r="AKZ220" s="40"/>
      <c r="ALA220" s="40"/>
      <c r="ALB220" s="40"/>
      <c r="ALC220" s="40"/>
      <c r="ALD220" s="40"/>
      <c r="ALE220" s="40"/>
      <c r="ALF220" s="40"/>
      <c r="ALG220" s="40"/>
      <c r="ALH220" s="40"/>
      <c r="ALI220" s="40"/>
      <c r="ALJ220" s="40"/>
      <c r="ALK220" s="40"/>
      <c r="ALL220" s="40"/>
      <c r="ALM220" s="40"/>
      <c r="ALN220" s="40"/>
      <c r="ALO220" s="40"/>
      <c r="ALP220" s="40"/>
      <c r="ALQ220" s="40"/>
      <c r="ALR220" s="40"/>
      <c r="ALS220" s="40"/>
      <c r="ALT220" s="40"/>
      <c r="ALU220" s="40"/>
    </row>
    <row r="221" spans="1:1009" s="41" customFormat="1" ht="18.75" x14ac:dyDescent="0.3">
      <c r="A221" s="10" t="s">
        <v>228</v>
      </c>
      <c r="B221" s="11" t="s">
        <v>18</v>
      </c>
      <c r="C221" s="12">
        <v>8</v>
      </c>
      <c r="D221" s="13">
        <v>1.95</v>
      </c>
      <c r="E221" s="14">
        <v>1.24</v>
      </c>
      <c r="F221" s="46" t="s">
        <v>21</v>
      </c>
      <c r="G221" s="15">
        <v>2</v>
      </c>
      <c r="H221" s="16">
        <f>IF(OR(F221="",G221=""),"",IF(F221="1st",G221*D221-G221,-G221))</f>
        <v>-2</v>
      </c>
      <c r="I221" s="19">
        <f t="shared" si="32"/>
        <v>-36.152500000000003</v>
      </c>
      <c r="J221" s="39"/>
      <c r="K221" s="50">
        <f t="shared" si="35"/>
        <v>-32.152500000000011</v>
      </c>
      <c r="L221" s="60">
        <f t="shared" si="30"/>
        <v>-28.302500000000013</v>
      </c>
      <c r="M221" s="60"/>
      <c r="N221" s="121">
        <f t="shared" si="33"/>
        <v>1.95</v>
      </c>
      <c r="O221" s="9">
        <f t="shared" si="34"/>
        <v>-1</v>
      </c>
      <c r="P221" s="9">
        <f t="shared" si="36"/>
        <v>-1</v>
      </c>
      <c r="Q221" s="122">
        <f t="shared" si="37"/>
        <v>-1</v>
      </c>
      <c r="R221" s="8"/>
      <c r="S221" s="9"/>
      <c r="T221" s="9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/>
      <c r="JR221" s="40"/>
      <c r="JS221" s="40"/>
      <c r="JT221" s="40"/>
      <c r="JU221" s="40"/>
      <c r="JV221" s="40"/>
      <c r="JW221" s="40"/>
      <c r="JX221" s="40"/>
      <c r="JY221" s="40"/>
      <c r="JZ221" s="40"/>
      <c r="KA221" s="40"/>
      <c r="KB221" s="40"/>
      <c r="KC221" s="40"/>
      <c r="KD221" s="40"/>
      <c r="KE221" s="40"/>
      <c r="KF221" s="40"/>
      <c r="KG221" s="40"/>
      <c r="KH221" s="40"/>
      <c r="KI221" s="40"/>
      <c r="KJ221" s="40"/>
      <c r="KK221" s="40"/>
      <c r="KL221" s="40"/>
      <c r="KM221" s="40"/>
      <c r="KN221" s="40"/>
      <c r="KO221" s="40"/>
      <c r="KP221" s="40"/>
      <c r="KQ221" s="40"/>
      <c r="KR221" s="40"/>
      <c r="KS221" s="40"/>
      <c r="KT221" s="40"/>
      <c r="KU221" s="40"/>
      <c r="KV221" s="40"/>
      <c r="KW221" s="40"/>
      <c r="KX221" s="40"/>
      <c r="KY221" s="40"/>
      <c r="KZ221" s="40"/>
      <c r="LA221" s="40"/>
      <c r="LB221" s="40"/>
      <c r="LC221" s="40"/>
      <c r="LD221" s="40"/>
      <c r="LE221" s="40"/>
      <c r="LF221" s="40"/>
      <c r="LG221" s="40"/>
      <c r="LH221" s="40"/>
      <c r="LI221" s="40"/>
      <c r="LJ221" s="40"/>
      <c r="LK221" s="40"/>
      <c r="LL221" s="40"/>
      <c r="LM221" s="40"/>
      <c r="LN221" s="40"/>
      <c r="LO221" s="40"/>
      <c r="LP221" s="40"/>
      <c r="LQ221" s="40"/>
      <c r="LR221" s="40"/>
      <c r="LS221" s="40"/>
      <c r="LT221" s="40"/>
      <c r="LU221" s="40"/>
      <c r="LV221" s="40"/>
      <c r="LW221" s="40"/>
      <c r="LX221" s="40"/>
      <c r="LY221" s="40"/>
      <c r="LZ221" s="40"/>
      <c r="MA221" s="40"/>
      <c r="MB221" s="40"/>
      <c r="MC221" s="40"/>
      <c r="MD221" s="40"/>
      <c r="ME221" s="40"/>
      <c r="MF221" s="40"/>
      <c r="MG221" s="40"/>
      <c r="MH221" s="40"/>
      <c r="MI221" s="40"/>
      <c r="MJ221" s="40"/>
      <c r="MK221" s="40"/>
      <c r="ML221" s="40"/>
      <c r="MM221" s="40"/>
      <c r="MN221" s="40"/>
      <c r="MO221" s="40"/>
      <c r="MP221" s="40"/>
      <c r="MQ221" s="40"/>
      <c r="MR221" s="40"/>
      <c r="MS221" s="40"/>
      <c r="MT221" s="40"/>
      <c r="MU221" s="40"/>
      <c r="MV221" s="40"/>
      <c r="MW221" s="40"/>
      <c r="MX221" s="40"/>
      <c r="MY221" s="40"/>
      <c r="MZ221" s="40"/>
      <c r="NA221" s="40"/>
      <c r="NB221" s="40"/>
      <c r="NC221" s="40"/>
      <c r="ND221" s="40"/>
      <c r="NE221" s="40"/>
      <c r="NF221" s="40"/>
      <c r="NG221" s="40"/>
      <c r="NH221" s="40"/>
      <c r="NI221" s="40"/>
      <c r="NJ221" s="40"/>
      <c r="NK221" s="40"/>
      <c r="NL221" s="40"/>
      <c r="NM221" s="40"/>
      <c r="NN221" s="40"/>
      <c r="NO221" s="40"/>
      <c r="NP221" s="40"/>
      <c r="NQ221" s="40"/>
      <c r="NR221" s="40"/>
      <c r="NS221" s="40"/>
      <c r="NT221" s="40"/>
      <c r="NU221" s="40"/>
      <c r="NV221" s="40"/>
      <c r="NW221" s="40"/>
      <c r="NX221" s="40"/>
      <c r="NY221" s="40"/>
      <c r="NZ221" s="40"/>
      <c r="OA221" s="40"/>
      <c r="OB221" s="40"/>
      <c r="OC221" s="40"/>
      <c r="OD221" s="40"/>
      <c r="OE221" s="40"/>
      <c r="OF221" s="40"/>
      <c r="OG221" s="40"/>
      <c r="OH221" s="40"/>
      <c r="OI221" s="40"/>
      <c r="OJ221" s="40"/>
      <c r="OK221" s="40"/>
      <c r="OL221" s="40"/>
      <c r="OM221" s="40"/>
      <c r="ON221" s="40"/>
      <c r="OO221" s="40"/>
      <c r="OP221" s="40"/>
      <c r="OQ221" s="40"/>
      <c r="OR221" s="40"/>
      <c r="OS221" s="40"/>
      <c r="OT221" s="40"/>
      <c r="OU221" s="40"/>
      <c r="OV221" s="40"/>
      <c r="OW221" s="40"/>
      <c r="OX221" s="40"/>
      <c r="OY221" s="40"/>
      <c r="OZ221" s="40"/>
      <c r="PA221" s="40"/>
      <c r="PB221" s="40"/>
      <c r="PC221" s="40"/>
      <c r="PD221" s="40"/>
      <c r="PE221" s="40"/>
      <c r="PF221" s="40"/>
      <c r="PG221" s="40"/>
      <c r="PH221" s="40"/>
      <c r="PI221" s="40"/>
      <c r="PJ221" s="40"/>
      <c r="PK221" s="40"/>
      <c r="PL221" s="40"/>
      <c r="PM221" s="40"/>
      <c r="PN221" s="40"/>
      <c r="PO221" s="40"/>
      <c r="PP221" s="40"/>
      <c r="PQ221" s="40"/>
      <c r="PR221" s="40"/>
      <c r="PS221" s="40"/>
      <c r="PT221" s="40"/>
      <c r="PU221" s="40"/>
      <c r="PV221" s="40"/>
      <c r="PW221" s="40"/>
      <c r="PX221" s="40"/>
      <c r="PY221" s="40"/>
      <c r="PZ221" s="40"/>
      <c r="QA221" s="40"/>
      <c r="QB221" s="40"/>
      <c r="QC221" s="40"/>
      <c r="QD221" s="40"/>
      <c r="QE221" s="40"/>
      <c r="QF221" s="40"/>
      <c r="QG221" s="40"/>
      <c r="QH221" s="40"/>
      <c r="QI221" s="40"/>
      <c r="QJ221" s="40"/>
      <c r="QK221" s="40"/>
      <c r="QL221" s="40"/>
      <c r="QM221" s="40"/>
      <c r="QN221" s="40"/>
      <c r="QO221" s="40"/>
      <c r="QP221" s="40"/>
      <c r="QQ221" s="40"/>
      <c r="QR221" s="40"/>
      <c r="QS221" s="40"/>
      <c r="QT221" s="40"/>
      <c r="QU221" s="40"/>
      <c r="QV221" s="40"/>
      <c r="QW221" s="40"/>
      <c r="QX221" s="40"/>
      <c r="QY221" s="40"/>
      <c r="QZ221" s="40"/>
      <c r="RA221" s="40"/>
      <c r="RB221" s="40"/>
      <c r="RC221" s="40"/>
      <c r="RD221" s="40"/>
      <c r="RE221" s="40"/>
      <c r="RF221" s="40"/>
      <c r="RG221" s="40"/>
      <c r="RH221" s="40"/>
      <c r="RI221" s="40"/>
      <c r="RJ221" s="40"/>
      <c r="RK221" s="40"/>
      <c r="RL221" s="40"/>
      <c r="RM221" s="40"/>
      <c r="RN221" s="40"/>
      <c r="RO221" s="40"/>
      <c r="RP221" s="40"/>
      <c r="RQ221" s="40"/>
      <c r="RR221" s="40"/>
      <c r="RS221" s="40"/>
      <c r="RT221" s="40"/>
      <c r="RU221" s="40"/>
      <c r="RV221" s="40"/>
      <c r="RW221" s="40"/>
      <c r="RX221" s="40"/>
      <c r="RY221" s="40"/>
      <c r="RZ221" s="40"/>
      <c r="SA221" s="40"/>
      <c r="SB221" s="40"/>
      <c r="SC221" s="40"/>
      <c r="SD221" s="40"/>
      <c r="SE221" s="40"/>
      <c r="SF221" s="40"/>
      <c r="SG221" s="40"/>
      <c r="SH221" s="40"/>
      <c r="SI221" s="40"/>
      <c r="SJ221" s="40"/>
      <c r="SK221" s="40"/>
      <c r="SL221" s="40"/>
      <c r="SM221" s="40"/>
      <c r="SN221" s="40"/>
      <c r="SO221" s="40"/>
      <c r="SP221" s="40"/>
      <c r="SQ221" s="40"/>
      <c r="SR221" s="40"/>
      <c r="SS221" s="40"/>
      <c r="ST221" s="40"/>
      <c r="SU221" s="40"/>
      <c r="SV221" s="40"/>
      <c r="SW221" s="40"/>
      <c r="SX221" s="40"/>
      <c r="SY221" s="40"/>
      <c r="SZ221" s="40"/>
      <c r="TA221" s="40"/>
      <c r="TB221" s="40"/>
      <c r="TC221" s="40"/>
      <c r="TD221" s="40"/>
      <c r="TE221" s="40"/>
      <c r="TF221" s="40"/>
      <c r="TG221" s="40"/>
      <c r="TH221" s="40"/>
      <c r="TI221" s="40"/>
      <c r="TJ221" s="40"/>
      <c r="TK221" s="40"/>
      <c r="TL221" s="40"/>
      <c r="TM221" s="40"/>
      <c r="TN221" s="40"/>
      <c r="TO221" s="40"/>
      <c r="TP221" s="40"/>
      <c r="TQ221" s="40"/>
      <c r="TR221" s="40"/>
      <c r="TS221" s="40"/>
      <c r="TT221" s="40"/>
      <c r="TU221" s="40"/>
      <c r="TV221" s="40"/>
      <c r="TW221" s="40"/>
      <c r="TX221" s="40"/>
      <c r="TY221" s="40"/>
      <c r="TZ221" s="40"/>
      <c r="UA221" s="40"/>
      <c r="UB221" s="40"/>
      <c r="UC221" s="40"/>
      <c r="UD221" s="40"/>
      <c r="UE221" s="40"/>
      <c r="UF221" s="40"/>
      <c r="UG221" s="40"/>
      <c r="UH221" s="40"/>
      <c r="UI221" s="40"/>
      <c r="UJ221" s="40"/>
      <c r="UK221" s="40"/>
      <c r="UL221" s="40"/>
      <c r="UM221" s="40"/>
      <c r="UN221" s="40"/>
      <c r="UO221" s="40"/>
      <c r="UP221" s="40"/>
      <c r="UQ221" s="40"/>
      <c r="UR221" s="40"/>
      <c r="US221" s="40"/>
      <c r="UT221" s="40"/>
      <c r="UU221" s="40"/>
      <c r="UV221" s="40"/>
      <c r="UW221" s="40"/>
      <c r="UX221" s="40"/>
      <c r="UY221" s="40"/>
      <c r="UZ221" s="40"/>
      <c r="VA221" s="40"/>
      <c r="VB221" s="40"/>
      <c r="VC221" s="40"/>
      <c r="VD221" s="40"/>
      <c r="VE221" s="40"/>
      <c r="VF221" s="40"/>
      <c r="VG221" s="40"/>
      <c r="VH221" s="40"/>
      <c r="VI221" s="40"/>
      <c r="VJ221" s="40"/>
      <c r="VK221" s="40"/>
      <c r="VL221" s="40"/>
      <c r="VM221" s="40"/>
      <c r="VN221" s="40"/>
      <c r="VO221" s="40"/>
      <c r="VP221" s="40"/>
      <c r="VQ221" s="40"/>
      <c r="VR221" s="40"/>
      <c r="VS221" s="40"/>
      <c r="VT221" s="40"/>
      <c r="VU221" s="40"/>
      <c r="VV221" s="40"/>
      <c r="VW221" s="40"/>
      <c r="VX221" s="40"/>
      <c r="VY221" s="40"/>
      <c r="VZ221" s="40"/>
      <c r="WA221" s="40"/>
      <c r="WB221" s="40"/>
      <c r="WC221" s="40"/>
      <c r="WD221" s="40"/>
      <c r="WE221" s="40"/>
      <c r="WF221" s="40"/>
      <c r="WG221" s="40"/>
      <c r="WH221" s="40"/>
      <c r="WI221" s="40"/>
      <c r="WJ221" s="40"/>
      <c r="WK221" s="40"/>
      <c r="WL221" s="40"/>
      <c r="WM221" s="40"/>
      <c r="WN221" s="40"/>
      <c r="WO221" s="40"/>
      <c r="WP221" s="40"/>
      <c r="WQ221" s="40"/>
      <c r="WR221" s="40"/>
      <c r="WS221" s="40"/>
      <c r="WT221" s="40"/>
      <c r="WU221" s="40"/>
      <c r="WV221" s="40"/>
      <c r="WW221" s="40"/>
      <c r="WX221" s="40"/>
      <c r="WY221" s="40"/>
      <c r="WZ221" s="40"/>
      <c r="XA221" s="40"/>
      <c r="XB221" s="40"/>
      <c r="XC221" s="40"/>
      <c r="XD221" s="40"/>
      <c r="XE221" s="40"/>
      <c r="XF221" s="40"/>
      <c r="XG221" s="40"/>
      <c r="XH221" s="40"/>
      <c r="XI221" s="40"/>
      <c r="XJ221" s="40"/>
      <c r="XK221" s="40"/>
      <c r="XL221" s="40"/>
      <c r="XM221" s="40"/>
      <c r="XN221" s="40"/>
      <c r="XO221" s="40"/>
      <c r="XP221" s="40"/>
      <c r="XQ221" s="40"/>
      <c r="XR221" s="40"/>
      <c r="XS221" s="40"/>
      <c r="XT221" s="40"/>
      <c r="XU221" s="40"/>
      <c r="XV221" s="40"/>
      <c r="XW221" s="40"/>
      <c r="XX221" s="40"/>
      <c r="XY221" s="40"/>
      <c r="XZ221" s="40"/>
      <c r="YA221" s="40"/>
      <c r="YB221" s="40"/>
      <c r="YC221" s="40"/>
      <c r="YD221" s="40"/>
      <c r="YE221" s="40"/>
      <c r="YF221" s="40"/>
      <c r="YG221" s="40"/>
      <c r="YH221" s="40"/>
      <c r="YI221" s="40"/>
      <c r="YJ221" s="40"/>
      <c r="YK221" s="40"/>
      <c r="YL221" s="40"/>
      <c r="YM221" s="40"/>
      <c r="YN221" s="40"/>
      <c r="YO221" s="40"/>
      <c r="YP221" s="40"/>
      <c r="YQ221" s="40"/>
      <c r="YR221" s="40"/>
      <c r="YS221" s="40"/>
      <c r="YT221" s="40"/>
      <c r="YU221" s="40"/>
      <c r="YV221" s="40"/>
      <c r="YW221" s="40"/>
      <c r="YX221" s="40"/>
      <c r="YY221" s="40"/>
      <c r="YZ221" s="40"/>
      <c r="ZA221" s="40"/>
      <c r="ZB221" s="40"/>
      <c r="ZC221" s="40"/>
      <c r="ZD221" s="40"/>
      <c r="ZE221" s="40"/>
      <c r="ZF221" s="40"/>
      <c r="ZG221" s="40"/>
      <c r="ZH221" s="40"/>
      <c r="ZI221" s="40"/>
      <c r="ZJ221" s="40"/>
      <c r="ZK221" s="40"/>
      <c r="ZL221" s="40"/>
      <c r="ZM221" s="40"/>
      <c r="ZN221" s="40"/>
      <c r="ZO221" s="40"/>
      <c r="ZP221" s="40"/>
      <c r="ZQ221" s="40"/>
      <c r="ZR221" s="40"/>
      <c r="ZS221" s="40"/>
      <c r="ZT221" s="40"/>
      <c r="ZU221" s="40"/>
      <c r="ZV221" s="40"/>
      <c r="ZW221" s="40"/>
      <c r="ZX221" s="40"/>
      <c r="ZY221" s="40"/>
      <c r="ZZ221" s="40"/>
      <c r="AAA221" s="40"/>
      <c r="AAB221" s="40"/>
      <c r="AAC221" s="40"/>
      <c r="AAD221" s="40"/>
      <c r="AAE221" s="40"/>
      <c r="AAF221" s="40"/>
      <c r="AAG221" s="40"/>
      <c r="AAH221" s="40"/>
      <c r="AAI221" s="40"/>
      <c r="AAJ221" s="40"/>
      <c r="AAK221" s="40"/>
      <c r="AAL221" s="40"/>
      <c r="AAM221" s="40"/>
      <c r="AAN221" s="40"/>
      <c r="AAO221" s="40"/>
      <c r="AAP221" s="40"/>
      <c r="AAQ221" s="40"/>
      <c r="AAR221" s="40"/>
      <c r="AAS221" s="40"/>
      <c r="AAT221" s="40"/>
      <c r="AAU221" s="40"/>
      <c r="AAV221" s="40"/>
      <c r="AAW221" s="40"/>
      <c r="AAX221" s="40"/>
      <c r="AAY221" s="40"/>
      <c r="AAZ221" s="40"/>
      <c r="ABA221" s="40"/>
      <c r="ABB221" s="40"/>
      <c r="ABC221" s="40"/>
      <c r="ABD221" s="40"/>
      <c r="ABE221" s="40"/>
      <c r="ABF221" s="40"/>
      <c r="ABG221" s="40"/>
      <c r="ABH221" s="40"/>
      <c r="ABI221" s="40"/>
      <c r="ABJ221" s="40"/>
      <c r="ABK221" s="40"/>
      <c r="ABL221" s="40"/>
      <c r="ABM221" s="40"/>
      <c r="ABN221" s="40"/>
      <c r="ABO221" s="40"/>
      <c r="ABP221" s="40"/>
      <c r="ABQ221" s="40"/>
      <c r="ABR221" s="40"/>
      <c r="ABS221" s="40"/>
      <c r="ABT221" s="40"/>
      <c r="ABU221" s="40"/>
      <c r="ABV221" s="40"/>
      <c r="ABW221" s="40"/>
      <c r="ABX221" s="40"/>
      <c r="ABY221" s="40"/>
      <c r="ABZ221" s="40"/>
      <c r="ACA221" s="40"/>
      <c r="ACB221" s="40"/>
      <c r="ACC221" s="40"/>
      <c r="ACD221" s="40"/>
      <c r="ACE221" s="40"/>
      <c r="ACF221" s="40"/>
      <c r="ACG221" s="40"/>
      <c r="ACH221" s="40"/>
      <c r="ACI221" s="40"/>
      <c r="ACJ221" s="40"/>
      <c r="ACK221" s="40"/>
      <c r="ACL221" s="40"/>
      <c r="ACM221" s="40"/>
      <c r="ACN221" s="40"/>
      <c r="ACO221" s="40"/>
      <c r="ACP221" s="40"/>
      <c r="ACQ221" s="40"/>
      <c r="ACR221" s="40"/>
      <c r="ACS221" s="40"/>
      <c r="ACT221" s="40"/>
      <c r="ACU221" s="40"/>
      <c r="ACV221" s="40"/>
      <c r="ACW221" s="40"/>
      <c r="ACX221" s="40"/>
      <c r="ACY221" s="40"/>
      <c r="ACZ221" s="40"/>
      <c r="ADA221" s="40"/>
      <c r="ADB221" s="40"/>
      <c r="ADC221" s="40"/>
      <c r="ADD221" s="40"/>
      <c r="ADE221" s="40"/>
      <c r="ADF221" s="40"/>
      <c r="ADG221" s="40"/>
      <c r="ADH221" s="40"/>
      <c r="ADI221" s="40"/>
      <c r="ADJ221" s="40"/>
      <c r="ADK221" s="40"/>
      <c r="ADL221" s="40"/>
      <c r="ADM221" s="40"/>
      <c r="ADN221" s="40"/>
      <c r="ADO221" s="40"/>
      <c r="ADP221" s="40"/>
      <c r="ADQ221" s="40"/>
      <c r="ADR221" s="40"/>
      <c r="ADS221" s="40"/>
      <c r="ADT221" s="40"/>
      <c r="ADU221" s="40"/>
      <c r="ADV221" s="40"/>
      <c r="ADW221" s="40"/>
      <c r="ADX221" s="40"/>
      <c r="ADY221" s="40"/>
      <c r="ADZ221" s="40"/>
      <c r="AEA221" s="40"/>
      <c r="AEB221" s="40"/>
      <c r="AEC221" s="40"/>
      <c r="AED221" s="40"/>
      <c r="AEE221" s="40"/>
      <c r="AEF221" s="40"/>
      <c r="AEG221" s="40"/>
      <c r="AEH221" s="40"/>
      <c r="AEI221" s="40"/>
      <c r="AEJ221" s="40"/>
      <c r="AEK221" s="40"/>
      <c r="AEL221" s="40"/>
      <c r="AEM221" s="40"/>
      <c r="AEN221" s="40"/>
      <c r="AEO221" s="40"/>
      <c r="AEP221" s="40"/>
      <c r="AEQ221" s="40"/>
      <c r="AER221" s="40"/>
      <c r="AES221" s="40"/>
      <c r="AET221" s="40"/>
      <c r="AEU221" s="40"/>
      <c r="AEV221" s="40"/>
      <c r="AEW221" s="40"/>
      <c r="AEX221" s="40"/>
      <c r="AEY221" s="40"/>
      <c r="AEZ221" s="40"/>
      <c r="AFA221" s="40"/>
      <c r="AFB221" s="40"/>
      <c r="AFC221" s="40"/>
      <c r="AFD221" s="40"/>
      <c r="AFE221" s="40"/>
      <c r="AFF221" s="40"/>
      <c r="AFG221" s="40"/>
      <c r="AFH221" s="40"/>
      <c r="AFI221" s="40"/>
      <c r="AFJ221" s="40"/>
      <c r="AFK221" s="40"/>
      <c r="AFL221" s="40"/>
      <c r="AFM221" s="40"/>
      <c r="AFN221" s="40"/>
      <c r="AFO221" s="40"/>
      <c r="AFP221" s="40"/>
      <c r="AFQ221" s="40"/>
      <c r="AFR221" s="40"/>
      <c r="AFS221" s="40"/>
      <c r="AFT221" s="40"/>
      <c r="AFU221" s="40"/>
      <c r="AFV221" s="40"/>
      <c r="AFW221" s="40"/>
      <c r="AFX221" s="40"/>
      <c r="AFY221" s="40"/>
      <c r="AFZ221" s="40"/>
      <c r="AGA221" s="40"/>
      <c r="AGB221" s="40"/>
      <c r="AGC221" s="40"/>
      <c r="AGD221" s="40"/>
      <c r="AGE221" s="40"/>
      <c r="AGF221" s="40"/>
      <c r="AGG221" s="40"/>
      <c r="AGH221" s="40"/>
      <c r="AGI221" s="40"/>
      <c r="AGJ221" s="40"/>
      <c r="AGK221" s="40"/>
      <c r="AGL221" s="40"/>
      <c r="AGM221" s="40"/>
      <c r="AGN221" s="40"/>
      <c r="AGO221" s="40"/>
      <c r="AGP221" s="40"/>
      <c r="AGQ221" s="40"/>
      <c r="AGR221" s="40"/>
      <c r="AGS221" s="40"/>
      <c r="AGT221" s="40"/>
      <c r="AGU221" s="40"/>
      <c r="AGV221" s="40"/>
      <c r="AGW221" s="40"/>
      <c r="AGX221" s="40"/>
      <c r="AGY221" s="40"/>
      <c r="AGZ221" s="40"/>
      <c r="AHA221" s="40"/>
      <c r="AHB221" s="40"/>
      <c r="AHC221" s="40"/>
      <c r="AHD221" s="40"/>
      <c r="AHE221" s="40"/>
      <c r="AHF221" s="40"/>
      <c r="AHG221" s="40"/>
      <c r="AHH221" s="40"/>
      <c r="AHI221" s="40"/>
      <c r="AHJ221" s="40"/>
      <c r="AHK221" s="40"/>
      <c r="AHL221" s="40"/>
      <c r="AHM221" s="40"/>
      <c r="AHN221" s="40"/>
      <c r="AHO221" s="40"/>
      <c r="AHP221" s="40"/>
      <c r="AHQ221" s="40"/>
      <c r="AHR221" s="40"/>
      <c r="AHS221" s="40"/>
      <c r="AHT221" s="40"/>
      <c r="AHU221" s="40"/>
      <c r="AHV221" s="40"/>
      <c r="AHW221" s="40"/>
      <c r="AHX221" s="40"/>
      <c r="AHY221" s="40"/>
      <c r="AHZ221" s="40"/>
      <c r="AIA221" s="40"/>
      <c r="AIB221" s="40"/>
      <c r="AIC221" s="40"/>
      <c r="AID221" s="40"/>
      <c r="AIE221" s="40"/>
      <c r="AIF221" s="40"/>
      <c r="AIG221" s="40"/>
      <c r="AIH221" s="40"/>
      <c r="AII221" s="40"/>
      <c r="AIJ221" s="40"/>
      <c r="AIK221" s="40"/>
      <c r="AIL221" s="40"/>
      <c r="AIM221" s="40"/>
      <c r="AIN221" s="40"/>
      <c r="AIO221" s="40"/>
      <c r="AIP221" s="40"/>
      <c r="AIQ221" s="40"/>
      <c r="AIR221" s="40"/>
      <c r="AIS221" s="40"/>
      <c r="AIT221" s="40"/>
      <c r="AIU221" s="40"/>
      <c r="AIV221" s="40"/>
      <c r="AIW221" s="40"/>
      <c r="AIX221" s="40"/>
      <c r="AIY221" s="40"/>
      <c r="AIZ221" s="40"/>
      <c r="AJA221" s="40"/>
      <c r="AJB221" s="40"/>
      <c r="AJC221" s="40"/>
      <c r="AJD221" s="40"/>
      <c r="AJE221" s="40"/>
      <c r="AJF221" s="40"/>
      <c r="AJG221" s="40"/>
      <c r="AJH221" s="40"/>
      <c r="AJI221" s="40"/>
      <c r="AJJ221" s="40"/>
      <c r="AJK221" s="40"/>
      <c r="AJL221" s="40"/>
      <c r="AJM221" s="40"/>
      <c r="AJN221" s="40"/>
      <c r="AJO221" s="40"/>
      <c r="AJP221" s="40"/>
      <c r="AJQ221" s="40"/>
      <c r="AJR221" s="40"/>
      <c r="AJS221" s="40"/>
      <c r="AJT221" s="40"/>
      <c r="AJU221" s="40"/>
      <c r="AJV221" s="40"/>
      <c r="AJW221" s="40"/>
      <c r="AJX221" s="40"/>
      <c r="AJY221" s="40"/>
      <c r="AJZ221" s="40"/>
      <c r="AKA221" s="40"/>
      <c r="AKB221" s="40"/>
      <c r="AKC221" s="40"/>
      <c r="AKD221" s="40"/>
      <c r="AKE221" s="40"/>
      <c r="AKF221" s="40"/>
      <c r="AKG221" s="40"/>
      <c r="AKH221" s="40"/>
      <c r="AKI221" s="40"/>
      <c r="AKJ221" s="40"/>
      <c r="AKK221" s="40"/>
      <c r="AKL221" s="40"/>
      <c r="AKM221" s="40"/>
      <c r="AKN221" s="40"/>
      <c r="AKO221" s="40"/>
      <c r="AKP221" s="40"/>
      <c r="AKQ221" s="40"/>
      <c r="AKR221" s="40"/>
      <c r="AKS221" s="40"/>
      <c r="AKT221" s="40"/>
      <c r="AKU221" s="40"/>
      <c r="AKV221" s="40"/>
      <c r="AKW221" s="40"/>
      <c r="AKX221" s="40"/>
      <c r="AKY221" s="40"/>
      <c r="AKZ221" s="40"/>
      <c r="ALA221" s="40"/>
      <c r="ALB221" s="40"/>
      <c r="ALC221" s="40"/>
      <c r="ALD221" s="40"/>
      <c r="ALE221" s="40"/>
      <c r="ALF221" s="40"/>
      <c r="ALG221" s="40"/>
      <c r="ALH221" s="40"/>
      <c r="ALI221" s="40"/>
      <c r="ALJ221" s="40"/>
      <c r="ALK221" s="40"/>
      <c r="ALL221" s="40"/>
      <c r="ALM221" s="40"/>
      <c r="ALN221" s="40"/>
      <c r="ALO221" s="40"/>
      <c r="ALP221" s="40"/>
      <c r="ALQ221" s="40"/>
      <c r="ALR221" s="40"/>
      <c r="ALS221" s="40"/>
      <c r="ALT221" s="40"/>
      <c r="ALU221" s="40"/>
    </row>
    <row r="222" spans="1:1009" s="41" customFormat="1" ht="19.5" thickBot="1" x14ac:dyDescent="0.35">
      <c r="A222" s="10" t="s">
        <v>229</v>
      </c>
      <c r="B222" s="11" t="s">
        <v>83</v>
      </c>
      <c r="C222" s="12">
        <v>7</v>
      </c>
      <c r="D222" s="13">
        <v>2</v>
      </c>
      <c r="E222" s="14">
        <v>1.1200000000000001</v>
      </c>
      <c r="F222" s="46" t="s">
        <v>24</v>
      </c>
      <c r="G222" s="15">
        <v>4</v>
      </c>
      <c r="H222" s="16">
        <f>IF(OR(F222="",G222=""),"",IF(F222="1st",G222*D222-G222,-G222))</f>
        <v>4</v>
      </c>
      <c r="I222" s="19">
        <f t="shared" si="32"/>
        <v>-32.152500000000003</v>
      </c>
      <c r="J222" s="39"/>
      <c r="K222" s="50">
        <f t="shared" si="35"/>
        <v>-32.152500000000011</v>
      </c>
      <c r="L222" s="60">
        <f t="shared" si="30"/>
        <v>-28.302500000000013</v>
      </c>
      <c r="M222" s="60"/>
      <c r="N222" s="121">
        <f t="shared" si="33"/>
        <v>2</v>
      </c>
      <c r="O222" s="9">
        <f t="shared" si="34"/>
        <v>-1</v>
      </c>
      <c r="P222" s="9">
        <f t="shared" si="36"/>
        <v>1</v>
      </c>
      <c r="Q222" s="122">
        <f t="shared" si="37"/>
        <v>1</v>
      </c>
      <c r="R222" s="8"/>
      <c r="S222" s="9"/>
      <c r="T222" s="9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/>
      <c r="KH222" s="40"/>
      <c r="KI222" s="40"/>
      <c r="KJ222" s="40"/>
      <c r="KK222" s="40"/>
      <c r="KL222" s="40"/>
      <c r="KM222" s="40"/>
      <c r="KN222" s="40"/>
      <c r="KO222" s="40"/>
      <c r="KP222" s="40"/>
      <c r="KQ222" s="40"/>
      <c r="KR222" s="40"/>
      <c r="KS222" s="40"/>
      <c r="KT222" s="40"/>
      <c r="KU222" s="40"/>
      <c r="KV222" s="40"/>
      <c r="KW222" s="40"/>
      <c r="KX222" s="40"/>
      <c r="KY222" s="40"/>
      <c r="KZ222" s="40"/>
      <c r="LA222" s="40"/>
      <c r="LB222" s="40"/>
      <c r="LC222" s="40"/>
      <c r="LD222" s="40"/>
      <c r="LE222" s="40"/>
      <c r="LF222" s="40"/>
      <c r="LG222" s="40"/>
      <c r="LH222" s="40"/>
      <c r="LI222" s="40"/>
      <c r="LJ222" s="40"/>
      <c r="LK222" s="40"/>
      <c r="LL222" s="40"/>
      <c r="LM222" s="40"/>
      <c r="LN222" s="40"/>
      <c r="LO222" s="40"/>
      <c r="LP222" s="40"/>
      <c r="LQ222" s="40"/>
      <c r="LR222" s="40"/>
      <c r="LS222" s="40"/>
      <c r="LT222" s="40"/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  <c r="MN222" s="40"/>
      <c r="MO222" s="40"/>
      <c r="MP222" s="40"/>
      <c r="MQ222" s="40"/>
      <c r="MR222" s="40"/>
      <c r="MS222" s="40"/>
      <c r="MT222" s="40"/>
      <c r="MU222" s="40"/>
      <c r="MV222" s="40"/>
      <c r="MW222" s="40"/>
      <c r="MX222" s="40"/>
      <c r="MY222" s="40"/>
      <c r="MZ222" s="40"/>
      <c r="NA222" s="40"/>
      <c r="NB222" s="40"/>
      <c r="NC222" s="40"/>
      <c r="ND222" s="40"/>
      <c r="NE222" s="40"/>
      <c r="NF222" s="40"/>
      <c r="NG222" s="40"/>
      <c r="NH222" s="40"/>
      <c r="NI222" s="40"/>
      <c r="NJ222" s="40"/>
      <c r="NK222" s="40"/>
      <c r="NL222" s="40"/>
      <c r="NM222" s="40"/>
      <c r="NN222" s="40"/>
      <c r="NO222" s="40"/>
      <c r="NP222" s="40"/>
      <c r="NQ222" s="40"/>
      <c r="NR222" s="40"/>
      <c r="NS222" s="40"/>
      <c r="NT222" s="40"/>
      <c r="NU222" s="40"/>
      <c r="NV222" s="40"/>
      <c r="NW222" s="40"/>
      <c r="NX222" s="40"/>
      <c r="NY222" s="40"/>
      <c r="NZ222" s="40"/>
      <c r="OA222" s="40"/>
      <c r="OB222" s="40"/>
      <c r="OC222" s="40"/>
      <c r="OD222" s="40"/>
      <c r="OE222" s="40"/>
      <c r="OF222" s="40"/>
      <c r="OG222" s="40"/>
      <c r="OH222" s="40"/>
      <c r="OI222" s="40"/>
      <c r="OJ222" s="40"/>
      <c r="OK222" s="40"/>
      <c r="OL222" s="40"/>
      <c r="OM222" s="40"/>
      <c r="ON222" s="40"/>
      <c r="OO222" s="40"/>
      <c r="OP222" s="40"/>
      <c r="OQ222" s="40"/>
      <c r="OR222" s="40"/>
      <c r="OS222" s="40"/>
      <c r="OT222" s="40"/>
      <c r="OU222" s="40"/>
      <c r="OV222" s="40"/>
      <c r="OW222" s="40"/>
      <c r="OX222" s="40"/>
      <c r="OY222" s="40"/>
      <c r="OZ222" s="40"/>
      <c r="PA222" s="40"/>
      <c r="PB222" s="40"/>
      <c r="PC222" s="40"/>
      <c r="PD222" s="40"/>
      <c r="PE222" s="40"/>
      <c r="PF222" s="40"/>
      <c r="PG222" s="40"/>
      <c r="PH222" s="40"/>
      <c r="PI222" s="40"/>
      <c r="PJ222" s="40"/>
      <c r="PK222" s="40"/>
      <c r="PL222" s="40"/>
      <c r="PM222" s="40"/>
      <c r="PN222" s="40"/>
      <c r="PO222" s="40"/>
      <c r="PP222" s="40"/>
      <c r="PQ222" s="40"/>
      <c r="PR222" s="40"/>
      <c r="PS222" s="40"/>
      <c r="PT222" s="40"/>
      <c r="PU222" s="40"/>
      <c r="PV222" s="40"/>
      <c r="PW222" s="40"/>
      <c r="PX222" s="40"/>
      <c r="PY222" s="40"/>
      <c r="PZ222" s="40"/>
      <c r="QA222" s="40"/>
      <c r="QB222" s="40"/>
      <c r="QC222" s="40"/>
      <c r="QD222" s="40"/>
      <c r="QE222" s="40"/>
      <c r="QF222" s="40"/>
      <c r="QG222" s="40"/>
      <c r="QH222" s="40"/>
      <c r="QI222" s="40"/>
      <c r="QJ222" s="40"/>
      <c r="QK222" s="40"/>
      <c r="QL222" s="40"/>
      <c r="QM222" s="40"/>
      <c r="QN222" s="40"/>
      <c r="QO222" s="40"/>
      <c r="QP222" s="40"/>
      <c r="QQ222" s="40"/>
      <c r="QR222" s="40"/>
      <c r="QS222" s="40"/>
      <c r="QT222" s="40"/>
      <c r="QU222" s="40"/>
      <c r="QV222" s="40"/>
      <c r="QW222" s="40"/>
      <c r="QX222" s="40"/>
      <c r="QY222" s="40"/>
      <c r="QZ222" s="40"/>
      <c r="RA222" s="40"/>
      <c r="RB222" s="40"/>
      <c r="RC222" s="40"/>
      <c r="RD222" s="40"/>
      <c r="RE222" s="40"/>
      <c r="RF222" s="40"/>
      <c r="RG222" s="40"/>
      <c r="RH222" s="40"/>
      <c r="RI222" s="40"/>
      <c r="RJ222" s="40"/>
      <c r="RK222" s="40"/>
      <c r="RL222" s="40"/>
      <c r="RM222" s="40"/>
      <c r="RN222" s="40"/>
      <c r="RO222" s="40"/>
      <c r="RP222" s="40"/>
      <c r="RQ222" s="40"/>
      <c r="RR222" s="40"/>
      <c r="RS222" s="40"/>
      <c r="RT222" s="40"/>
      <c r="RU222" s="40"/>
      <c r="RV222" s="40"/>
      <c r="RW222" s="40"/>
      <c r="RX222" s="40"/>
      <c r="RY222" s="40"/>
      <c r="RZ222" s="40"/>
      <c r="SA222" s="40"/>
      <c r="SB222" s="40"/>
      <c r="SC222" s="40"/>
      <c r="SD222" s="40"/>
      <c r="SE222" s="40"/>
      <c r="SF222" s="40"/>
      <c r="SG222" s="40"/>
      <c r="SH222" s="40"/>
      <c r="SI222" s="40"/>
      <c r="SJ222" s="40"/>
      <c r="SK222" s="40"/>
      <c r="SL222" s="40"/>
      <c r="SM222" s="40"/>
      <c r="SN222" s="40"/>
      <c r="SO222" s="40"/>
      <c r="SP222" s="40"/>
      <c r="SQ222" s="40"/>
      <c r="SR222" s="40"/>
      <c r="SS222" s="40"/>
      <c r="ST222" s="40"/>
      <c r="SU222" s="40"/>
      <c r="SV222" s="40"/>
      <c r="SW222" s="40"/>
      <c r="SX222" s="40"/>
      <c r="SY222" s="40"/>
      <c r="SZ222" s="40"/>
      <c r="TA222" s="40"/>
      <c r="TB222" s="40"/>
      <c r="TC222" s="40"/>
      <c r="TD222" s="40"/>
      <c r="TE222" s="40"/>
      <c r="TF222" s="40"/>
      <c r="TG222" s="40"/>
      <c r="TH222" s="40"/>
      <c r="TI222" s="40"/>
      <c r="TJ222" s="40"/>
      <c r="TK222" s="40"/>
      <c r="TL222" s="40"/>
      <c r="TM222" s="40"/>
      <c r="TN222" s="40"/>
      <c r="TO222" s="40"/>
      <c r="TP222" s="40"/>
      <c r="TQ222" s="40"/>
      <c r="TR222" s="40"/>
      <c r="TS222" s="40"/>
      <c r="TT222" s="40"/>
      <c r="TU222" s="40"/>
      <c r="TV222" s="40"/>
      <c r="TW222" s="40"/>
      <c r="TX222" s="40"/>
      <c r="TY222" s="40"/>
      <c r="TZ222" s="40"/>
      <c r="UA222" s="40"/>
      <c r="UB222" s="40"/>
      <c r="UC222" s="40"/>
      <c r="UD222" s="40"/>
      <c r="UE222" s="40"/>
      <c r="UF222" s="40"/>
      <c r="UG222" s="40"/>
      <c r="UH222" s="40"/>
      <c r="UI222" s="40"/>
      <c r="UJ222" s="40"/>
      <c r="UK222" s="40"/>
      <c r="UL222" s="40"/>
      <c r="UM222" s="40"/>
      <c r="UN222" s="40"/>
      <c r="UO222" s="40"/>
      <c r="UP222" s="40"/>
      <c r="UQ222" s="40"/>
      <c r="UR222" s="40"/>
      <c r="US222" s="40"/>
      <c r="UT222" s="40"/>
      <c r="UU222" s="40"/>
      <c r="UV222" s="40"/>
      <c r="UW222" s="40"/>
      <c r="UX222" s="40"/>
      <c r="UY222" s="40"/>
      <c r="UZ222" s="40"/>
      <c r="VA222" s="40"/>
      <c r="VB222" s="40"/>
      <c r="VC222" s="40"/>
      <c r="VD222" s="40"/>
      <c r="VE222" s="40"/>
      <c r="VF222" s="40"/>
      <c r="VG222" s="40"/>
      <c r="VH222" s="40"/>
      <c r="VI222" s="40"/>
      <c r="VJ222" s="40"/>
      <c r="VK222" s="40"/>
      <c r="VL222" s="40"/>
      <c r="VM222" s="40"/>
      <c r="VN222" s="40"/>
      <c r="VO222" s="40"/>
      <c r="VP222" s="40"/>
      <c r="VQ222" s="40"/>
      <c r="VR222" s="40"/>
      <c r="VS222" s="40"/>
      <c r="VT222" s="40"/>
      <c r="VU222" s="40"/>
      <c r="VV222" s="40"/>
      <c r="VW222" s="40"/>
      <c r="VX222" s="40"/>
      <c r="VY222" s="40"/>
      <c r="VZ222" s="40"/>
      <c r="WA222" s="40"/>
      <c r="WB222" s="40"/>
      <c r="WC222" s="40"/>
      <c r="WD222" s="40"/>
      <c r="WE222" s="40"/>
      <c r="WF222" s="40"/>
      <c r="WG222" s="40"/>
      <c r="WH222" s="40"/>
      <c r="WI222" s="40"/>
      <c r="WJ222" s="40"/>
      <c r="WK222" s="40"/>
      <c r="WL222" s="40"/>
      <c r="WM222" s="40"/>
      <c r="WN222" s="40"/>
      <c r="WO222" s="40"/>
      <c r="WP222" s="40"/>
      <c r="WQ222" s="40"/>
      <c r="WR222" s="40"/>
      <c r="WS222" s="40"/>
      <c r="WT222" s="40"/>
      <c r="WU222" s="40"/>
      <c r="WV222" s="40"/>
      <c r="WW222" s="40"/>
      <c r="WX222" s="40"/>
      <c r="WY222" s="40"/>
      <c r="WZ222" s="40"/>
      <c r="XA222" s="40"/>
      <c r="XB222" s="40"/>
      <c r="XC222" s="40"/>
      <c r="XD222" s="40"/>
      <c r="XE222" s="40"/>
      <c r="XF222" s="40"/>
      <c r="XG222" s="40"/>
      <c r="XH222" s="40"/>
      <c r="XI222" s="40"/>
      <c r="XJ222" s="40"/>
      <c r="XK222" s="40"/>
      <c r="XL222" s="40"/>
      <c r="XM222" s="40"/>
      <c r="XN222" s="40"/>
      <c r="XO222" s="40"/>
      <c r="XP222" s="40"/>
      <c r="XQ222" s="40"/>
      <c r="XR222" s="40"/>
      <c r="XS222" s="40"/>
      <c r="XT222" s="40"/>
      <c r="XU222" s="40"/>
      <c r="XV222" s="40"/>
      <c r="XW222" s="40"/>
      <c r="XX222" s="40"/>
      <c r="XY222" s="40"/>
      <c r="XZ222" s="40"/>
      <c r="YA222" s="40"/>
      <c r="YB222" s="40"/>
      <c r="YC222" s="40"/>
      <c r="YD222" s="40"/>
      <c r="YE222" s="40"/>
      <c r="YF222" s="40"/>
      <c r="YG222" s="40"/>
      <c r="YH222" s="40"/>
      <c r="YI222" s="40"/>
      <c r="YJ222" s="40"/>
      <c r="YK222" s="40"/>
      <c r="YL222" s="40"/>
      <c r="YM222" s="40"/>
      <c r="YN222" s="40"/>
      <c r="YO222" s="40"/>
      <c r="YP222" s="40"/>
      <c r="YQ222" s="40"/>
      <c r="YR222" s="40"/>
      <c r="YS222" s="40"/>
      <c r="YT222" s="40"/>
      <c r="YU222" s="40"/>
      <c r="YV222" s="40"/>
      <c r="YW222" s="40"/>
      <c r="YX222" s="40"/>
      <c r="YY222" s="40"/>
      <c r="YZ222" s="40"/>
      <c r="ZA222" s="40"/>
      <c r="ZB222" s="40"/>
      <c r="ZC222" s="40"/>
      <c r="ZD222" s="40"/>
      <c r="ZE222" s="40"/>
      <c r="ZF222" s="40"/>
      <c r="ZG222" s="40"/>
      <c r="ZH222" s="40"/>
      <c r="ZI222" s="40"/>
      <c r="ZJ222" s="40"/>
      <c r="ZK222" s="40"/>
      <c r="ZL222" s="40"/>
      <c r="ZM222" s="40"/>
      <c r="ZN222" s="40"/>
      <c r="ZO222" s="40"/>
      <c r="ZP222" s="40"/>
      <c r="ZQ222" s="40"/>
      <c r="ZR222" s="40"/>
      <c r="ZS222" s="40"/>
      <c r="ZT222" s="40"/>
      <c r="ZU222" s="40"/>
      <c r="ZV222" s="40"/>
      <c r="ZW222" s="40"/>
      <c r="ZX222" s="40"/>
      <c r="ZY222" s="40"/>
      <c r="ZZ222" s="40"/>
      <c r="AAA222" s="40"/>
      <c r="AAB222" s="40"/>
      <c r="AAC222" s="40"/>
      <c r="AAD222" s="40"/>
      <c r="AAE222" s="40"/>
      <c r="AAF222" s="40"/>
      <c r="AAG222" s="40"/>
      <c r="AAH222" s="40"/>
      <c r="AAI222" s="40"/>
      <c r="AAJ222" s="40"/>
      <c r="AAK222" s="40"/>
      <c r="AAL222" s="40"/>
      <c r="AAM222" s="40"/>
      <c r="AAN222" s="40"/>
      <c r="AAO222" s="40"/>
      <c r="AAP222" s="40"/>
      <c r="AAQ222" s="40"/>
      <c r="AAR222" s="40"/>
      <c r="AAS222" s="40"/>
      <c r="AAT222" s="40"/>
      <c r="AAU222" s="40"/>
      <c r="AAV222" s="40"/>
      <c r="AAW222" s="40"/>
      <c r="AAX222" s="40"/>
      <c r="AAY222" s="40"/>
      <c r="AAZ222" s="40"/>
      <c r="ABA222" s="40"/>
      <c r="ABB222" s="40"/>
      <c r="ABC222" s="40"/>
      <c r="ABD222" s="40"/>
      <c r="ABE222" s="40"/>
      <c r="ABF222" s="40"/>
      <c r="ABG222" s="40"/>
      <c r="ABH222" s="40"/>
      <c r="ABI222" s="40"/>
      <c r="ABJ222" s="40"/>
      <c r="ABK222" s="40"/>
      <c r="ABL222" s="40"/>
      <c r="ABM222" s="40"/>
      <c r="ABN222" s="40"/>
      <c r="ABO222" s="40"/>
      <c r="ABP222" s="40"/>
      <c r="ABQ222" s="40"/>
      <c r="ABR222" s="40"/>
      <c r="ABS222" s="40"/>
      <c r="ABT222" s="40"/>
      <c r="ABU222" s="40"/>
      <c r="ABV222" s="40"/>
      <c r="ABW222" s="40"/>
      <c r="ABX222" s="40"/>
      <c r="ABY222" s="40"/>
      <c r="ABZ222" s="40"/>
      <c r="ACA222" s="40"/>
      <c r="ACB222" s="40"/>
      <c r="ACC222" s="40"/>
      <c r="ACD222" s="40"/>
      <c r="ACE222" s="40"/>
      <c r="ACF222" s="40"/>
      <c r="ACG222" s="40"/>
      <c r="ACH222" s="40"/>
      <c r="ACI222" s="40"/>
      <c r="ACJ222" s="40"/>
      <c r="ACK222" s="40"/>
      <c r="ACL222" s="40"/>
      <c r="ACM222" s="40"/>
      <c r="ACN222" s="40"/>
      <c r="ACO222" s="40"/>
      <c r="ACP222" s="40"/>
      <c r="ACQ222" s="40"/>
      <c r="ACR222" s="40"/>
      <c r="ACS222" s="40"/>
      <c r="ACT222" s="40"/>
      <c r="ACU222" s="40"/>
      <c r="ACV222" s="40"/>
      <c r="ACW222" s="40"/>
      <c r="ACX222" s="40"/>
      <c r="ACY222" s="40"/>
      <c r="ACZ222" s="40"/>
      <c r="ADA222" s="40"/>
      <c r="ADB222" s="40"/>
      <c r="ADC222" s="40"/>
      <c r="ADD222" s="40"/>
      <c r="ADE222" s="40"/>
      <c r="ADF222" s="40"/>
      <c r="ADG222" s="40"/>
      <c r="ADH222" s="40"/>
      <c r="ADI222" s="40"/>
      <c r="ADJ222" s="40"/>
      <c r="ADK222" s="40"/>
      <c r="ADL222" s="40"/>
      <c r="ADM222" s="40"/>
      <c r="ADN222" s="40"/>
      <c r="ADO222" s="40"/>
      <c r="ADP222" s="40"/>
      <c r="ADQ222" s="40"/>
      <c r="ADR222" s="40"/>
      <c r="ADS222" s="40"/>
      <c r="ADT222" s="40"/>
      <c r="ADU222" s="40"/>
      <c r="ADV222" s="40"/>
      <c r="ADW222" s="40"/>
      <c r="ADX222" s="40"/>
      <c r="ADY222" s="40"/>
      <c r="ADZ222" s="40"/>
      <c r="AEA222" s="40"/>
      <c r="AEB222" s="40"/>
      <c r="AEC222" s="40"/>
      <c r="AED222" s="40"/>
      <c r="AEE222" s="40"/>
      <c r="AEF222" s="40"/>
      <c r="AEG222" s="40"/>
      <c r="AEH222" s="40"/>
      <c r="AEI222" s="40"/>
      <c r="AEJ222" s="40"/>
      <c r="AEK222" s="40"/>
      <c r="AEL222" s="40"/>
      <c r="AEM222" s="40"/>
      <c r="AEN222" s="40"/>
      <c r="AEO222" s="40"/>
      <c r="AEP222" s="40"/>
      <c r="AEQ222" s="40"/>
      <c r="AER222" s="40"/>
      <c r="AES222" s="40"/>
      <c r="AET222" s="40"/>
      <c r="AEU222" s="40"/>
      <c r="AEV222" s="40"/>
      <c r="AEW222" s="40"/>
      <c r="AEX222" s="40"/>
      <c r="AEY222" s="40"/>
      <c r="AEZ222" s="40"/>
      <c r="AFA222" s="40"/>
      <c r="AFB222" s="40"/>
      <c r="AFC222" s="40"/>
      <c r="AFD222" s="40"/>
      <c r="AFE222" s="40"/>
      <c r="AFF222" s="40"/>
      <c r="AFG222" s="40"/>
      <c r="AFH222" s="40"/>
      <c r="AFI222" s="40"/>
      <c r="AFJ222" s="40"/>
      <c r="AFK222" s="40"/>
      <c r="AFL222" s="40"/>
      <c r="AFM222" s="40"/>
      <c r="AFN222" s="40"/>
      <c r="AFO222" s="40"/>
      <c r="AFP222" s="40"/>
      <c r="AFQ222" s="40"/>
      <c r="AFR222" s="40"/>
      <c r="AFS222" s="40"/>
      <c r="AFT222" s="40"/>
      <c r="AFU222" s="40"/>
      <c r="AFV222" s="40"/>
      <c r="AFW222" s="40"/>
      <c r="AFX222" s="40"/>
      <c r="AFY222" s="40"/>
      <c r="AFZ222" s="40"/>
      <c r="AGA222" s="40"/>
      <c r="AGB222" s="40"/>
      <c r="AGC222" s="40"/>
      <c r="AGD222" s="40"/>
      <c r="AGE222" s="40"/>
      <c r="AGF222" s="40"/>
      <c r="AGG222" s="40"/>
      <c r="AGH222" s="40"/>
      <c r="AGI222" s="40"/>
      <c r="AGJ222" s="40"/>
      <c r="AGK222" s="40"/>
      <c r="AGL222" s="40"/>
      <c r="AGM222" s="40"/>
      <c r="AGN222" s="40"/>
      <c r="AGO222" s="40"/>
      <c r="AGP222" s="40"/>
      <c r="AGQ222" s="40"/>
      <c r="AGR222" s="40"/>
      <c r="AGS222" s="40"/>
      <c r="AGT222" s="40"/>
      <c r="AGU222" s="40"/>
      <c r="AGV222" s="40"/>
      <c r="AGW222" s="40"/>
      <c r="AGX222" s="40"/>
      <c r="AGY222" s="40"/>
      <c r="AGZ222" s="40"/>
      <c r="AHA222" s="40"/>
      <c r="AHB222" s="40"/>
      <c r="AHC222" s="40"/>
      <c r="AHD222" s="40"/>
      <c r="AHE222" s="40"/>
      <c r="AHF222" s="40"/>
      <c r="AHG222" s="40"/>
      <c r="AHH222" s="40"/>
      <c r="AHI222" s="40"/>
      <c r="AHJ222" s="40"/>
      <c r="AHK222" s="40"/>
      <c r="AHL222" s="40"/>
      <c r="AHM222" s="40"/>
      <c r="AHN222" s="40"/>
      <c r="AHO222" s="40"/>
      <c r="AHP222" s="40"/>
      <c r="AHQ222" s="40"/>
      <c r="AHR222" s="40"/>
      <c r="AHS222" s="40"/>
      <c r="AHT222" s="40"/>
      <c r="AHU222" s="40"/>
      <c r="AHV222" s="40"/>
      <c r="AHW222" s="40"/>
      <c r="AHX222" s="40"/>
      <c r="AHY222" s="40"/>
      <c r="AHZ222" s="40"/>
      <c r="AIA222" s="40"/>
      <c r="AIB222" s="40"/>
      <c r="AIC222" s="40"/>
      <c r="AID222" s="40"/>
      <c r="AIE222" s="40"/>
      <c r="AIF222" s="40"/>
      <c r="AIG222" s="40"/>
      <c r="AIH222" s="40"/>
      <c r="AII222" s="40"/>
      <c r="AIJ222" s="40"/>
      <c r="AIK222" s="40"/>
      <c r="AIL222" s="40"/>
      <c r="AIM222" s="40"/>
      <c r="AIN222" s="40"/>
      <c r="AIO222" s="40"/>
      <c r="AIP222" s="40"/>
      <c r="AIQ222" s="40"/>
      <c r="AIR222" s="40"/>
      <c r="AIS222" s="40"/>
      <c r="AIT222" s="40"/>
      <c r="AIU222" s="40"/>
      <c r="AIV222" s="40"/>
      <c r="AIW222" s="40"/>
      <c r="AIX222" s="40"/>
      <c r="AIY222" s="40"/>
      <c r="AIZ222" s="40"/>
      <c r="AJA222" s="40"/>
      <c r="AJB222" s="40"/>
      <c r="AJC222" s="40"/>
      <c r="AJD222" s="40"/>
      <c r="AJE222" s="40"/>
      <c r="AJF222" s="40"/>
      <c r="AJG222" s="40"/>
      <c r="AJH222" s="40"/>
      <c r="AJI222" s="40"/>
      <c r="AJJ222" s="40"/>
      <c r="AJK222" s="40"/>
      <c r="AJL222" s="40"/>
      <c r="AJM222" s="40"/>
      <c r="AJN222" s="40"/>
      <c r="AJO222" s="40"/>
      <c r="AJP222" s="40"/>
      <c r="AJQ222" s="40"/>
      <c r="AJR222" s="40"/>
      <c r="AJS222" s="40"/>
      <c r="AJT222" s="40"/>
      <c r="AJU222" s="40"/>
      <c r="AJV222" s="40"/>
      <c r="AJW222" s="40"/>
      <c r="AJX222" s="40"/>
      <c r="AJY222" s="40"/>
      <c r="AJZ222" s="40"/>
      <c r="AKA222" s="40"/>
      <c r="AKB222" s="40"/>
      <c r="AKC222" s="40"/>
      <c r="AKD222" s="40"/>
      <c r="AKE222" s="40"/>
      <c r="AKF222" s="40"/>
      <c r="AKG222" s="40"/>
      <c r="AKH222" s="40"/>
      <c r="AKI222" s="40"/>
      <c r="AKJ222" s="40"/>
      <c r="AKK222" s="40"/>
      <c r="AKL222" s="40"/>
      <c r="AKM222" s="40"/>
      <c r="AKN222" s="40"/>
      <c r="AKO222" s="40"/>
      <c r="AKP222" s="40"/>
      <c r="AKQ222" s="40"/>
      <c r="AKR222" s="40"/>
      <c r="AKS222" s="40"/>
      <c r="AKT222" s="40"/>
      <c r="AKU222" s="40"/>
      <c r="AKV222" s="40"/>
      <c r="AKW222" s="40"/>
      <c r="AKX222" s="40"/>
      <c r="AKY222" s="40"/>
      <c r="AKZ222" s="40"/>
      <c r="ALA222" s="40"/>
      <c r="ALB222" s="40"/>
      <c r="ALC222" s="40"/>
      <c r="ALD222" s="40"/>
      <c r="ALE222" s="40"/>
      <c r="ALF222" s="40"/>
      <c r="ALG222" s="40"/>
      <c r="ALH222" s="40"/>
      <c r="ALI222" s="40"/>
      <c r="ALJ222" s="40"/>
      <c r="ALK222" s="40"/>
      <c r="ALL222" s="40"/>
      <c r="ALM222" s="40"/>
      <c r="ALN222" s="40"/>
      <c r="ALO222" s="40"/>
      <c r="ALP222" s="40"/>
      <c r="ALQ222" s="40"/>
      <c r="ALR222" s="40"/>
      <c r="ALS222" s="40"/>
      <c r="ALT222" s="40"/>
      <c r="ALU222" s="40"/>
    </row>
    <row r="223" spans="1:1009" s="41" customFormat="1" ht="24" thickBot="1" x14ac:dyDescent="0.3">
      <c r="A223" s="221">
        <v>44192</v>
      </c>
      <c r="B223" s="224"/>
      <c r="C223" s="224"/>
      <c r="D223" s="224"/>
      <c r="E223" s="224"/>
      <c r="F223" s="224"/>
      <c r="G223" s="224"/>
      <c r="H223" s="225" t="str">
        <f>IF(OR(F223="",G223=""),"",IF(F223="1st",G223*D223,-G223))</f>
        <v/>
      </c>
      <c r="I223" s="19">
        <f t="shared" si="32"/>
        <v>-32.152500000000003</v>
      </c>
      <c r="J223" s="39"/>
      <c r="K223" s="50">
        <f t="shared" si="35"/>
        <v>-32.152500000000011</v>
      </c>
      <c r="L223" s="60">
        <f t="shared" si="30"/>
        <v>-28.302500000000013</v>
      </c>
      <c r="M223" s="60"/>
      <c r="N223" s="121" t="str">
        <f t="shared" si="33"/>
        <v/>
      </c>
      <c r="O223" s="9" t="str">
        <f t="shared" si="34"/>
        <v/>
      </c>
      <c r="P223" s="9" t="str">
        <f t="shared" si="36"/>
        <v/>
      </c>
      <c r="Q223" s="122" t="str">
        <f t="shared" si="37"/>
        <v/>
      </c>
      <c r="R223" s="8"/>
      <c r="S223" s="9"/>
      <c r="T223" s="9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  <c r="JP223" s="40"/>
      <c r="JQ223" s="40"/>
      <c r="JR223" s="40"/>
      <c r="JS223" s="40"/>
      <c r="JT223" s="40"/>
      <c r="JU223" s="40"/>
      <c r="JV223" s="40"/>
      <c r="JW223" s="40"/>
      <c r="JX223" s="40"/>
      <c r="JY223" s="40"/>
      <c r="JZ223" s="40"/>
      <c r="KA223" s="40"/>
      <c r="KB223" s="40"/>
      <c r="KC223" s="40"/>
      <c r="KD223" s="40"/>
      <c r="KE223" s="40"/>
      <c r="KF223" s="40"/>
      <c r="KG223" s="40"/>
      <c r="KH223" s="40"/>
      <c r="KI223" s="40"/>
      <c r="KJ223" s="40"/>
      <c r="KK223" s="40"/>
      <c r="KL223" s="40"/>
      <c r="KM223" s="40"/>
      <c r="KN223" s="40"/>
      <c r="KO223" s="40"/>
      <c r="KP223" s="40"/>
      <c r="KQ223" s="40"/>
      <c r="KR223" s="40"/>
      <c r="KS223" s="40"/>
      <c r="KT223" s="40"/>
      <c r="KU223" s="40"/>
      <c r="KV223" s="40"/>
      <c r="KW223" s="40"/>
      <c r="KX223" s="40"/>
      <c r="KY223" s="40"/>
      <c r="KZ223" s="40"/>
      <c r="LA223" s="40"/>
      <c r="LB223" s="40"/>
      <c r="LC223" s="40"/>
      <c r="LD223" s="40"/>
      <c r="LE223" s="40"/>
      <c r="LF223" s="40"/>
      <c r="LG223" s="40"/>
      <c r="LH223" s="40"/>
      <c r="LI223" s="40"/>
      <c r="LJ223" s="40"/>
      <c r="LK223" s="40"/>
      <c r="LL223" s="40"/>
      <c r="LM223" s="40"/>
      <c r="LN223" s="40"/>
      <c r="LO223" s="40"/>
      <c r="LP223" s="40"/>
      <c r="LQ223" s="40"/>
      <c r="LR223" s="40"/>
      <c r="LS223" s="40"/>
      <c r="LT223" s="40"/>
      <c r="LU223" s="40"/>
      <c r="LV223" s="40"/>
      <c r="LW223" s="40"/>
      <c r="LX223" s="40"/>
      <c r="LY223" s="40"/>
      <c r="LZ223" s="40"/>
      <c r="MA223" s="40"/>
      <c r="MB223" s="40"/>
      <c r="MC223" s="40"/>
      <c r="MD223" s="40"/>
      <c r="ME223" s="40"/>
      <c r="MF223" s="40"/>
      <c r="MG223" s="40"/>
      <c r="MH223" s="40"/>
      <c r="MI223" s="40"/>
      <c r="MJ223" s="40"/>
      <c r="MK223" s="40"/>
      <c r="ML223" s="40"/>
      <c r="MM223" s="40"/>
      <c r="MN223" s="40"/>
      <c r="MO223" s="40"/>
      <c r="MP223" s="40"/>
      <c r="MQ223" s="40"/>
      <c r="MR223" s="40"/>
      <c r="MS223" s="40"/>
      <c r="MT223" s="40"/>
      <c r="MU223" s="40"/>
      <c r="MV223" s="40"/>
      <c r="MW223" s="40"/>
      <c r="MX223" s="40"/>
      <c r="MY223" s="40"/>
      <c r="MZ223" s="40"/>
      <c r="NA223" s="40"/>
      <c r="NB223" s="40"/>
      <c r="NC223" s="40"/>
      <c r="ND223" s="40"/>
      <c r="NE223" s="40"/>
      <c r="NF223" s="40"/>
      <c r="NG223" s="40"/>
      <c r="NH223" s="40"/>
      <c r="NI223" s="40"/>
      <c r="NJ223" s="40"/>
      <c r="NK223" s="40"/>
      <c r="NL223" s="40"/>
      <c r="NM223" s="40"/>
      <c r="NN223" s="40"/>
      <c r="NO223" s="40"/>
      <c r="NP223" s="40"/>
      <c r="NQ223" s="40"/>
      <c r="NR223" s="40"/>
      <c r="NS223" s="40"/>
      <c r="NT223" s="40"/>
      <c r="NU223" s="40"/>
      <c r="NV223" s="40"/>
      <c r="NW223" s="40"/>
      <c r="NX223" s="40"/>
      <c r="NY223" s="40"/>
      <c r="NZ223" s="40"/>
      <c r="OA223" s="40"/>
      <c r="OB223" s="40"/>
      <c r="OC223" s="40"/>
      <c r="OD223" s="40"/>
      <c r="OE223" s="40"/>
      <c r="OF223" s="40"/>
      <c r="OG223" s="40"/>
      <c r="OH223" s="40"/>
      <c r="OI223" s="40"/>
      <c r="OJ223" s="40"/>
      <c r="OK223" s="40"/>
      <c r="OL223" s="40"/>
      <c r="OM223" s="40"/>
      <c r="ON223" s="40"/>
      <c r="OO223" s="40"/>
      <c r="OP223" s="40"/>
      <c r="OQ223" s="40"/>
      <c r="OR223" s="40"/>
      <c r="OS223" s="40"/>
      <c r="OT223" s="40"/>
      <c r="OU223" s="40"/>
      <c r="OV223" s="40"/>
      <c r="OW223" s="40"/>
      <c r="OX223" s="40"/>
      <c r="OY223" s="40"/>
      <c r="OZ223" s="40"/>
      <c r="PA223" s="40"/>
      <c r="PB223" s="40"/>
      <c r="PC223" s="40"/>
      <c r="PD223" s="40"/>
      <c r="PE223" s="40"/>
      <c r="PF223" s="40"/>
      <c r="PG223" s="40"/>
      <c r="PH223" s="40"/>
      <c r="PI223" s="40"/>
      <c r="PJ223" s="40"/>
      <c r="PK223" s="40"/>
      <c r="PL223" s="40"/>
      <c r="PM223" s="40"/>
      <c r="PN223" s="40"/>
      <c r="PO223" s="40"/>
      <c r="PP223" s="40"/>
      <c r="PQ223" s="40"/>
      <c r="PR223" s="40"/>
      <c r="PS223" s="40"/>
      <c r="PT223" s="40"/>
      <c r="PU223" s="40"/>
      <c r="PV223" s="40"/>
      <c r="PW223" s="40"/>
      <c r="PX223" s="40"/>
      <c r="PY223" s="40"/>
      <c r="PZ223" s="40"/>
      <c r="QA223" s="40"/>
      <c r="QB223" s="40"/>
      <c r="QC223" s="40"/>
      <c r="QD223" s="40"/>
      <c r="QE223" s="40"/>
      <c r="QF223" s="40"/>
      <c r="QG223" s="40"/>
      <c r="QH223" s="40"/>
      <c r="QI223" s="40"/>
      <c r="QJ223" s="40"/>
      <c r="QK223" s="40"/>
      <c r="QL223" s="40"/>
      <c r="QM223" s="40"/>
      <c r="QN223" s="40"/>
      <c r="QO223" s="40"/>
      <c r="QP223" s="40"/>
      <c r="QQ223" s="40"/>
      <c r="QR223" s="40"/>
      <c r="QS223" s="40"/>
      <c r="QT223" s="40"/>
      <c r="QU223" s="40"/>
      <c r="QV223" s="40"/>
      <c r="QW223" s="40"/>
      <c r="QX223" s="40"/>
      <c r="QY223" s="40"/>
      <c r="QZ223" s="40"/>
      <c r="RA223" s="40"/>
      <c r="RB223" s="40"/>
      <c r="RC223" s="40"/>
      <c r="RD223" s="40"/>
      <c r="RE223" s="40"/>
      <c r="RF223" s="40"/>
      <c r="RG223" s="40"/>
      <c r="RH223" s="40"/>
      <c r="RI223" s="40"/>
      <c r="RJ223" s="40"/>
      <c r="RK223" s="40"/>
      <c r="RL223" s="40"/>
      <c r="RM223" s="40"/>
      <c r="RN223" s="40"/>
      <c r="RO223" s="40"/>
      <c r="RP223" s="40"/>
      <c r="RQ223" s="40"/>
      <c r="RR223" s="40"/>
      <c r="RS223" s="40"/>
      <c r="RT223" s="40"/>
      <c r="RU223" s="40"/>
      <c r="RV223" s="40"/>
      <c r="RW223" s="40"/>
      <c r="RX223" s="40"/>
      <c r="RY223" s="40"/>
      <c r="RZ223" s="40"/>
      <c r="SA223" s="40"/>
      <c r="SB223" s="40"/>
      <c r="SC223" s="40"/>
      <c r="SD223" s="40"/>
      <c r="SE223" s="40"/>
      <c r="SF223" s="40"/>
      <c r="SG223" s="40"/>
      <c r="SH223" s="40"/>
      <c r="SI223" s="40"/>
      <c r="SJ223" s="40"/>
      <c r="SK223" s="40"/>
      <c r="SL223" s="40"/>
      <c r="SM223" s="40"/>
      <c r="SN223" s="40"/>
      <c r="SO223" s="40"/>
      <c r="SP223" s="40"/>
      <c r="SQ223" s="40"/>
      <c r="SR223" s="40"/>
      <c r="SS223" s="40"/>
      <c r="ST223" s="40"/>
      <c r="SU223" s="40"/>
      <c r="SV223" s="40"/>
      <c r="SW223" s="40"/>
      <c r="SX223" s="40"/>
      <c r="SY223" s="40"/>
      <c r="SZ223" s="40"/>
      <c r="TA223" s="40"/>
      <c r="TB223" s="40"/>
      <c r="TC223" s="40"/>
      <c r="TD223" s="40"/>
      <c r="TE223" s="40"/>
      <c r="TF223" s="40"/>
      <c r="TG223" s="40"/>
      <c r="TH223" s="40"/>
      <c r="TI223" s="40"/>
      <c r="TJ223" s="40"/>
      <c r="TK223" s="40"/>
      <c r="TL223" s="40"/>
      <c r="TM223" s="40"/>
      <c r="TN223" s="40"/>
      <c r="TO223" s="40"/>
      <c r="TP223" s="40"/>
      <c r="TQ223" s="40"/>
      <c r="TR223" s="40"/>
      <c r="TS223" s="40"/>
      <c r="TT223" s="40"/>
      <c r="TU223" s="40"/>
      <c r="TV223" s="40"/>
      <c r="TW223" s="40"/>
      <c r="TX223" s="40"/>
      <c r="TY223" s="40"/>
      <c r="TZ223" s="40"/>
      <c r="UA223" s="40"/>
      <c r="UB223" s="40"/>
      <c r="UC223" s="40"/>
      <c r="UD223" s="40"/>
      <c r="UE223" s="40"/>
      <c r="UF223" s="40"/>
      <c r="UG223" s="40"/>
      <c r="UH223" s="40"/>
      <c r="UI223" s="40"/>
      <c r="UJ223" s="40"/>
      <c r="UK223" s="40"/>
      <c r="UL223" s="40"/>
      <c r="UM223" s="40"/>
      <c r="UN223" s="40"/>
      <c r="UO223" s="40"/>
      <c r="UP223" s="40"/>
      <c r="UQ223" s="40"/>
      <c r="UR223" s="40"/>
      <c r="US223" s="40"/>
      <c r="UT223" s="40"/>
      <c r="UU223" s="40"/>
      <c r="UV223" s="40"/>
      <c r="UW223" s="40"/>
      <c r="UX223" s="40"/>
      <c r="UY223" s="40"/>
      <c r="UZ223" s="40"/>
      <c r="VA223" s="40"/>
      <c r="VB223" s="40"/>
      <c r="VC223" s="40"/>
      <c r="VD223" s="40"/>
      <c r="VE223" s="40"/>
      <c r="VF223" s="40"/>
      <c r="VG223" s="40"/>
      <c r="VH223" s="40"/>
      <c r="VI223" s="40"/>
      <c r="VJ223" s="40"/>
      <c r="VK223" s="40"/>
      <c r="VL223" s="40"/>
      <c r="VM223" s="40"/>
      <c r="VN223" s="40"/>
      <c r="VO223" s="40"/>
      <c r="VP223" s="40"/>
      <c r="VQ223" s="40"/>
      <c r="VR223" s="40"/>
      <c r="VS223" s="40"/>
      <c r="VT223" s="40"/>
      <c r="VU223" s="40"/>
      <c r="VV223" s="40"/>
      <c r="VW223" s="40"/>
      <c r="VX223" s="40"/>
      <c r="VY223" s="40"/>
      <c r="VZ223" s="40"/>
      <c r="WA223" s="40"/>
      <c r="WB223" s="40"/>
      <c r="WC223" s="40"/>
      <c r="WD223" s="40"/>
      <c r="WE223" s="40"/>
      <c r="WF223" s="40"/>
      <c r="WG223" s="40"/>
      <c r="WH223" s="40"/>
      <c r="WI223" s="40"/>
      <c r="WJ223" s="40"/>
      <c r="WK223" s="40"/>
      <c r="WL223" s="40"/>
      <c r="WM223" s="40"/>
      <c r="WN223" s="40"/>
      <c r="WO223" s="40"/>
      <c r="WP223" s="40"/>
      <c r="WQ223" s="40"/>
      <c r="WR223" s="40"/>
      <c r="WS223" s="40"/>
      <c r="WT223" s="40"/>
      <c r="WU223" s="40"/>
      <c r="WV223" s="40"/>
      <c r="WW223" s="40"/>
      <c r="WX223" s="40"/>
      <c r="WY223" s="40"/>
      <c r="WZ223" s="40"/>
      <c r="XA223" s="40"/>
      <c r="XB223" s="40"/>
      <c r="XC223" s="40"/>
      <c r="XD223" s="40"/>
      <c r="XE223" s="40"/>
      <c r="XF223" s="40"/>
      <c r="XG223" s="40"/>
      <c r="XH223" s="40"/>
      <c r="XI223" s="40"/>
      <c r="XJ223" s="40"/>
      <c r="XK223" s="40"/>
      <c r="XL223" s="40"/>
      <c r="XM223" s="40"/>
      <c r="XN223" s="40"/>
      <c r="XO223" s="40"/>
      <c r="XP223" s="40"/>
      <c r="XQ223" s="40"/>
      <c r="XR223" s="40"/>
      <c r="XS223" s="40"/>
      <c r="XT223" s="40"/>
      <c r="XU223" s="40"/>
      <c r="XV223" s="40"/>
      <c r="XW223" s="40"/>
      <c r="XX223" s="40"/>
      <c r="XY223" s="40"/>
      <c r="XZ223" s="40"/>
      <c r="YA223" s="40"/>
      <c r="YB223" s="40"/>
      <c r="YC223" s="40"/>
      <c r="YD223" s="40"/>
      <c r="YE223" s="40"/>
      <c r="YF223" s="40"/>
      <c r="YG223" s="40"/>
      <c r="YH223" s="40"/>
      <c r="YI223" s="40"/>
      <c r="YJ223" s="40"/>
      <c r="YK223" s="40"/>
      <c r="YL223" s="40"/>
      <c r="YM223" s="40"/>
      <c r="YN223" s="40"/>
      <c r="YO223" s="40"/>
      <c r="YP223" s="40"/>
      <c r="YQ223" s="40"/>
      <c r="YR223" s="40"/>
      <c r="YS223" s="40"/>
      <c r="YT223" s="40"/>
      <c r="YU223" s="40"/>
      <c r="YV223" s="40"/>
      <c r="YW223" s="40"/>
      <c r="YX223" s="40"/>
      <c r="YY223" s="40"/>
      <c r="YZ223" s="40"/>
      <c r="ZA223" s="40"/>
      <c r="ZB223" s="40"/>
      <c r="ZC223" s="40"/>
      <c r="ZD223" s="40"/>
      <c r="ZE223" s="40"/>
      <c r="ZF223" s="40"/>
      <c r="ZG223" s="40"/>
      <c r="ZH223" s="40"/>
      <c r="ZI223" s="40"/>
      <c r="ZJ223" s="40"/>
      <c r="ZK223" s="40"/>
      <c r="ZL223" s="40"/>
      <c r="ZM223" s="40"/>
      <c r="ZN223" s="40"/>
      <c r="ZO223" s="40"/>
      <c r="ZP223" s="40"/>
      <c r="ZQ223" s="40"/>
      <c r="ZR223" s="40"/>
      <c r="ZS223" s="40"/>
      <c r="ZT223" s="40"/>
      <c r="ZU223" s="40"/>
      <c r="ZV223" s="40"/>
      <c r="ZW223" s="40"/>
      <c r="ZX223" s="40"/>
      <c r="ZY223" s="40"/>
      <c r="ZZ223" s="40"/>
      <c r="AAA223" s="40"/>
      <c r="AAB223" s="40"/>
      <c r="AAC223" s="40"/>
      <c r="AAD223" s="40"/>
      <c r="AAE223" s="40"/>
      <c r="AAF223" s="40"/>
      <c r="AAG223" s="40"/>
      <c r="AAH223" s="40"/>
      <c r="AAI223" s="40"/>
      <c r="AAJ223" s="40"/>
      <c r="AAK223" s="40"/>
      <c r="AAL223" s="40"/>
      <c r="AAM223" s="40"/>
      <c r="AAN223" s="40"/>
      <c r="AAO223" s="40"/>
      <c r="AAP223" s="40"/>
      <c r="AAQ223" s="40"/>
      <c r="AAR223" s="40"/>
      <c r="AAS223" s="40"/>
      <c r="AAT223" s="40"/>
      <c r="AAU223" s="40"/>
      <c r="AAV223" s="40"/>
      <c r="AAW223" s="40"/>
      <c r="AAX223" s="40"/>
      <c r="AAY223" s="40"/>
      <c r="AAZ223" s="40"/>
      <c r="ABA223" s="40"/>
      <c r="ABB223" s="40"/>
      <c r="ABC223" s="40"/>
      <c r="ABD223" s="40"/>
      <c r="ABE223" s="40"/>
      <c r="ABF223" s="40"/>
      <c r="ABG223" s="40"/>
      <c r="ABH223" s="40"/>
      <c r="ABI223" s="40"/>
      <c r="ABJ223" s="40"/>
      <c r="ABK223" s="40"/>
      <c r="ABL223" s="40"/>
      <c r="ABM223" s="40"/>
      <c r="ABN223" s="40"/>
      <c r="ABO223" s="40"/>
      <c r="ABP223" s="40"/>
      <c r="ABQ223" s="40"/>
      <c r="ABR223" s="40"/>
      <c r="ABS223" s="40"/>
      <c r="ABT223" s="40"/>
      <c r="ABU223" s="40"/>
      <c r="ABV223" s="40"/>
      <c r="ABW223" s="40"/>
      <c r="ABX223" s="40"/>
      <c r="ABY223" s="40"/>
      <c r="ABZ223" s="40"/>
      <c r="ACA223" s="40"/>
      <c r="ACB223" s="40"/>
      <c r="ACC223" s="40"/>
      <c r="ACD223" s="40"/>
      <c r="ACE223" s="40"/>
      <c r="ACF223" s="40"/>
      <c r="ACG223" s="40"/>
      <c r="ACH223" s="40"/>
      <c r="ACI223" s="40"/>
      <c r="ACJ223" s="40"/>
      <c r="ACK223" s="40"/>
      <c r="ACL223" s="40"/>
      <c r="ACM223" s="40"/>
      <c r="ACN223" s="40"/>
      <c r="ACO223" s="40"/>
      <c r="ACP223" s="40"/>
      <c r="ACQ223" s="40"/>
      <c r="ACR223" s="40"/>
      <c r="ACS223" s="40"/>
      <c r="ACT223" s="40"/>
      <c r="ACU223" s="40"/>
      <c r="ACV223" s="40"/>
      <c r="ACW223" s="40"/>
      <c r="ACX223" s="40"/>
      <c r="ACY223" s="40"/>
      <c r="ACZ223" s="40"/>
      <c r="ADA223" s="40"/>
      <c r="ADB223" s="40"/>
      <c r="ADC223" s="40"/>
      <c r="ADD223" s="40"/>
      <c r="ADE223" s="40"/>
      <c r="ADF223" s="40"/>
      <c r="ADG223" s="40"/>
      <c r="ADH223" s="40"/>
      <c r="ADI223" s="40"/>
      <c r="ADJ223" s="40"/>
      <c r="ADK223" s="40"/>
      <c r="ADL223" s="40"/>
      <c r="ADM223" s="40"/>
      <c r="ADN223" s="40"/>
      <c r="ADO223" s="40"/>
      <c r="ADP223" s="40"/>
      <c r="ADQ223" s="40"/>
      <c r="ADR223" s="40"/>
      <c r="ADS223" s="40"/>
      <c r="ADT223" s="40"/>
      <c r="ADU223" s="40"/>
      <c r="ADV223" s="40"/>
      <c r="ADW223" s="40"/>
      <c r="ADX223" s="40"/>
      <c r="ADY223" s="40"/>
      <c r="ADZ223" s="40"/>
      <c r="AEA223" s="40"/>
      <c r="AEB223" s="40"/>
      <c r="AEC223" s="40"/>
      <c r="AED223" s="40"/>
      <c r="AEE223" s="40"/>
      <c r="AEF223" s="40"/>
      <c r="AEG223" s="40"/>
      <c r="AEH223" s="40"/>
      <c r="AEI223" s="40"/>
      <c r="AEJ223" s="40"/>
      <c r="AEK223" s="40"/>
      <c r="AEL223" s="40"/>
      <c r="AEM223" s="40"/>
      <c r="AEN223" s="40"/>
      <c r="AEO223" s="40"/>
      <c r="AEP223" s="40"/>
      <c r="AEQ223" s="40"/>
      <c r="AER223" s="40"/>
      <c r="AES223" s="40"/>
      <c r="AET223" s="40"/>
      <c r="AEU223" s="40"/>
      <c r="AEV223" s="40"/>
      <c r="AEW223" s="40"/>
      <c r="AEX223" s="40"/>
      <c r="AEY223" s="40"/>
      <c r="AEZ223" s="40"/>
      <c r="AFA223" s="40"/>
      <c r="AFB223" s="40"/>
      <c r="AFC223" s="40"/>
      <c r="AFD223" s="40"/>
      <c r="AFE223" s="40"/>
      <c r="AFF223" s="40"/>
      <c r="AFG223" s="40"/>
      <c r="AFH223" s="40"/>
      <c r="AFI223" s="40"/>
      <c r="AFJ223" s="40"/>
      <c r="AFK223" s="40"/>
      <c r="AFL223" s="40"/>
      <c r="AFM223" s="40"/>
      <c r="AFN223" s="40"/>
      <c r="AFO223" s="40"/>
      <c r="AFP223" s="40"/>
      <c r="AFQ223" s="40"/>
      <c r="AFR223" s="40"/>
      <c r="AFS223" s="40"/>
      <c r="AFT223" s="40"/>
      <c r="AFU223" s="40"/>
      <c r="AFV223" s="40"/>
      <c r="AFW223" s="40"/>
      <c r="AFX223" s="40"/>
      <c r="AFY223" s="40"/>
      <c r="AFZ223" s="40"/>
      <c r="AGA223" s="40"/>
      <c r="AGB223" s="40"/>
      <c r="AGC223" s="40"/>
      <c r="AGD223" s="40"/>
      <c r="AGE223" s="40"/>
      <c r="AGF223" s="40"/>
      <c r="AGG223" s="40"/>
      <c r="AGH223" s="40"/>
      <c r="AGI223" s="40"/>
      <c r="AGJ223" s="40"/>
      <c r="AGK223" s="40"/>
      <c r="AGL223" s="40"/>
      <c r="AGM223" s="40"/>
      <c r="AGN223" s="40"/>
      <c r="AGO223" s="40"/>
      <c r="AGP223" s="40"/>
      <c r="AGQ223" s="40"/>
      <c r="AGR223" s="40"/>
      <c r="AGS223" s="40"/>
      <c r="AGT223" s="40"/>
      <c r="AGU223" s="40"/>
      <c r="AGV223" s="40"/>
      <c r="AGW223" s="40"/>
      <c r="AGX223" s="40"/>
      <c r="AGY223" s="40"/>
      <c r="AGZ223" s="40"/>
      <c r="AHA223" s="40"/>
      <c r="AHB223" s="40"/>
      <c r="AHC223" s="40"/>
      <c r="AHD223" s="40"/>
      <c r="AHE223" s="40"/>
      <c r="AHF223" s="40"/>
      <c r="AHG223" s="40"/>
      <c r="AHH223" s="40"/>
      <c r="AHI223" s="40"/>
      <c r="AHJ223" s="40"/>
      <c r="AHK223" s="40"/>
      <c r="AHL223" s="40"/>
      <c r="AHM223" s="40"/>
      <c r="AHN223" s="40"/>
      <c r="AHO223" s="40"/>
      <c r="AHP223" s="40"/>
      <c r="AHQ223" s="40"/>
      <c r="AHR223" s="40"/>
      <c r="AHS223" s="40"/>
      <c r="AHT223" s="40"/>
      <c r="AHU223" s="40"/>
      <c r="AHV223" s="40"/>
      <c r="AHW223" s="40"/>
      <c r="AHX223" s="40"/>
      <c r="AHY223" s="40"/>
      <c r="AHZ223" s="40"/>
      <c r="AIA223" s="40"/>
      <c r="AIB223" s="40"/>
      <c r="AIC223" s="40"/>
      <c r="AID223" s="40"/>
      <c r="AIE223" s="40"/>
      <c r="AIF223" s="40"/>
      <c r="AIG223" s="40"/>
      <c r="AIH223" s="40"/>
      <c r="AII223" s="40"/>
      <c r="AIJ223" s="40"/>
      <c r="AIK223" s="40"/>
      <c r="AIL223" s="40"/>
      <c r="AIM223" s="40"/>
      <c r="AIN223" s="40"/>
      <c r="AIO223" s="40"/>
      <c r="AIP223" s="40"/>
      <c r="AIQ223" s="40"/>
      <c r="AIR223" s="40"/>
      <c r="AIS223" s="40"/>
      <c r="AIT223" s="40"/>
      <c r="AIU223" s="40"/>
      <c r="AIV223" s="40"/>
      <c r="AIW223" s="40"/>
      <c r="AIX223" s="40"/>
      <c r="AIY223" s="40"/>
      <c r="AIZ223" s="40"/>
      <c r="AJA223" s="40"/>
      <c r="AJB223" s="40"/>
      <c r="AJC223" s="40"/>
      <c r="AJD223" s="40"/>
      <c r="AJE223" s="40"/>
      <c r="AJF223" s="40"/>
      <c r="AJG223" s="40"/>
      <c r="AJH223" s="40"/>
      <c r="AJI223" s="40"/>
      <c r="AJJ223" s="40"/>
      <c r="AJK223" s="40"/>
      <c r="AJL223" s="40"/>
      <c r="AJM223" s="40"/>
      <c r="AJN223" s="40"/>
      <c r="AJO223" s="40"/>
      <c r="AJP223" s="40"/>
      <c r="AJQ223" s="40"/>
      <c r="AJR223" s="40"/>
      <c r="AJS223" s="40"/>
      <c r="AJT223" s="40"/>
      <c r="AJU223" s="40"/>
      <c r="AJV223" s="40"/>
      <c r="AJW223" s="40"/>
      <c r="AJX223" s="40"/>
      <c r="AJY223" s="40"/>
      <c r="AJZ223" s="40"/>
      <c r="AKA223" s="40"/>
      <c r="AKB223" s="40"/>
      <c r="AKC223" s="40"/>
      <c r="AKD223" s="40"/>
      <c r="AKE223" s="40"/>
      <c r="AKF223" s="40"/>
      <c r="AKG223" s="40"/>
      <c r="AKH223" s="40"/>
      <c r="AKI223" s="40"/>
      <c r="AKJ223" s="40"/>
      <c r="AKK223" s="40"/>
      <c r="AKL223" s="40"/>
      <c r="AKM223" s="40"/>
      <c r="AKN223" s="40"/>
      <c r="AKO223" s="40"/>
      <c r="AKP223" s="40"/>
      <c r="AKQ223" s="40"/>
      <c r="AKR223" s="40"/>
      <c r="AKS223" s="40"/>
      <c r="AKT223" s="40"/>
      <c r="AKU223" s="40"/>
      <c r="AKV223" s="40"/>
      <c r="AKW223" s="40"/>
      <c r="AKX223" s="40"/>
      <c r="AKY223" s="40"/>
      <c r="AKZ223" s="40"/>
      <c r="ALA223" s="40"/>
      <c r="ALB223" s="40"/>
      <c r="ALC223" s="40"/>
      <c r="ALD223" s="40"/>
      <c r="ALE223" s="40"/>
      <c r="ALF223" s="40"/>
      <c r="ALG223" s="40"/>
      <c r="ALH223" s="40"/>
      <c r="ALI223" s="40"/>
      <c r="ALJ223" s="40"/>
      <c r="ALK223" s="40"/>
      <c r="ALL223" s="40"/>
      <c r="ALM223" s="40"/>
      <c r="ALN223" s="40"/>
      <c r="ALO223" s="40"/>
      <c r="ALP223" s="40"/>
      <c r="ALQ223" s="40"/>
      <c r="ALR223" s="40"/>
      <c r="ALS223" s="40"/>
      <c r="ALT223" s="40"/>
      <c r="ALU223" s="40"/>
    </row>
    <row r="224" spans="1:1009" s="41" customFormat="1" ht="18.75" x14ac:dyDescent="0.3">
      <c r="A224" s="10" t="s">
        <v>230</v>
      </c>
      <c r="B224" s="11" t="s">
        <v>231</v>
      </c>
      <c r="C224" s="12">
        <v>6</v>
      </c>
      <c r="D224" s="13">
        <v>6.5</v>
      </c>
      <c r="E224" s="14">
        <v>0</v>
      </c>
      <c r="F224" s="46" t="s">
        <v>34</v>
      </c>
      <c r="G224" s="15">
        <v>1</v>
      </c>
      <c r="H224" s="16">
        <f>IF(OR(F224="",G224=""),"",IF(F224="1st",G224*D224-G224,-G224))</f>
        <v>-1</v>
      </c>
      <c r="I224" s="19">
        <f t="shared" si="32"/>
        <v>-33.152500000000003</v>
      </c>
      <c r="J224" s="42">
        <f>SUM(H224:H228)</f>
        <v>1.7</v>
      </c>
      <c r="K224" s="50">
        <f t="shared" si="35"/>
        <v>-30.452500000000011</v>
      </c>
      <c r="L224" s="60">
        <f t="shared" si="30"/>
        <v>-28.302500000000013</v>
      </c>
      <c r="M224" s="60"/>
      <c r="N224" s="121">
        <f t="shared" si="33"/>
        <v>6.5</v>
      </c>
      <c r="O224" s="9">
        <f t="shared" si="34"/>
        <v>-1</v>
      </c>
      <c r="P224" s="9">
        <f t="shared" si="36"/>
        <v>-1</v>
      </c>
      <c r="Q224" s="122">
        <f t="shared" si="37"/>
        <v>-1</v>
      </c>
      <c r="R224" s="8"/>
      <c r="S224" s="9"/>
      <c r="T224" s="9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  <c r="JP224" s="40"/>
      <c r="JQ224" s="40"/>
      <c r="JR224" s="40"/>
      <c r="JS224" s="40"/>
      <c r="JT224" s="40"/>
      <c r="JU224" s="40"/>
      <c r="JV224" s="40"/>
      <c r="JW224" s="40"/>
      <c r="JX224" s="40"/>
      <c r="JY224" s="40"/>
      <c r="JZ224" s="40"/>
      <c r="KA224" s="40"/>
      <c r="KB224" s="40"/>
      <c r="KC224" s="40"/>
      <c r="KD224" s="40"/>
      <c r="KE224" s="40"/>
      <c r="KF224" s="40"/>
      <c r="KG224" s="40"/>
      <c r="KH224" s="40"/>
      <c r="KI224" s="40"/>
      <c r="KJ224" s="40"/>
      <c r="KK224" s="40"/>
      <c r="KL224" s="40"/>
      <c r="KM224" s="40"/>
      <c r="KN224" s="40"/>
      <c r="KO224" s="40"/>
      <c r="KP224" s="40"/>
      <c r="KQ224" s="40"/>
      <c r="KR224" s="40"/>
      <c r="KS224" s="40"/>
      <c r="KT224" s="40"/>
      <c r="KU224" s="40"/>
      <c r="KV224" s="40"/>
      <c r="KW224" s="40"/>
      <c r="KX224" s="40"/>
      <c r="KY224" s="40"/>
      <c r="KZ224" s="40"/>
      <c r="LA224" s="40"/>
      <c r="LB224" s="40"/>
      <c r="LC224" s="40"/>
      <c r="LD224" s="40"/>
      <c r="LE224" s="40"/>
      <c r="LF224" s="40"/>
      <c r="LG224" s="40"/>
      <c r="LH224" s="40"/>
      <c r="LI224" s="40"/>
      <c r="LJ224" s="40"/>
      <c r="LK224" s="40"/>
      <c r="LL224" s="40"/>
      <c r="LM224" s="40"/>
      <c r="LN224" s="40"/>
      <c r="LO224" s="40"/>
      <c r="LP224" s="40"/>
      <c r="LQ224" s="40"/>
      <c r="LR224" s="40"/>
      <c r="LS224" s="40"/>
      <c r="LT224" s="40"/>
      <c r="LU224" s="40"/>
      <c r="LV224" s="40"/>
      <c r="LW224" s="40"/>
      <c r="LX224" s="40"/>
      <c r="LY224" s="40"/>
      <c r="LZ224" s="40"/>
      <c r="MA224" s="40"/>
      <c r="MB224" s="40"/>
      <c r="MC224" s="40"/>
      <c r="MD224" s="40"/>
      <c r="ME224" s="40"/>
      <c r="MF224" s="40"/>
      <c r="MG224" s="40"/>
      <c r="MH224" s="40"/>
      <c r="MI224" s="40"/>
      <c r="MJ224" s="40"/>
      <c r="MK224" s="40"/>
      <c r="ML224" s="40"/>
      <c r="MM224" s="40"/>
      <c r="MN224" s="40"/>
      <c r="MO224" s="40"/>
      <c r="MP224" s="40"/>
      <c r="MQ224" s="40"/>
      <c r="MR224" s="40"/>
      <c r="MS224" s="40"/>
      <c r="MT224" s="40"/>
      <c r="MU224" s="40"/>
      <c r="MV224" s="40"/>
      <c r="MW224" s="40"/>
      <c r="MX224" s="40"/>
      <c r="MY224" s="40"/>
      <c r="MZ224" s="40"/>
      <c r="NA224" s="40"/>
      <c r="NB224" s="40"/>
      <c r="NC224" s="40"/>
      <c r="ND224" s="40"/>
      <c r="NE224" s="40"/>
      <c r="NF224" s="40"/>
      <c r="NG224" s="40"/>
      <c r="NH224" s="40"/>
      <c r="NI224" s="40"/>
      <c r="NJ224" s="40"/>
      <c r="NK224" s="40"/>
      <c r="NL224" s="40"/>
      <c r="NM224" s="40"/>
      <c r="NN224" s="40"/>
      <c r="NO224" s="40"/>
      <c r="NP224" s="40"/>
      <c r="NQ224" s="40"/>
      <c r="NR224" s="40"/>
      <c r="NS224" s="40"/>
      <c r="NT224" s="40"/>
      <c r="NU224" s="40"/>
      <c r="NV224" s="40"/>
      <c r="NW224" s="40"/>
      <c r="NX224" s="40"/>
      <c r="NY224" s="40"/>
      <c r="NZ224" s="40"/>
      <c r="OA224" s="40"/>
      <c r="OB224" s="40"/>
      <c r="OC224" s="40"/>
      <c r="OD224" s="40"/>
      <c r="OE224" s="40"/>
      <c r="OF224" s="40"/>
      <c r="OG224" s="40"/>
      <c r="OH224" s="40"/>
      <c r="OI224" s="40"/>
      <c r="OJ224" s="40"/>
      <c r="OK224" s="40"/>
      <c r="OL224" s="40"/>
      <c r="OM224" s="40"/>
      <c r="ON224" s="40"/>
      <c r="OO224" s="40"/>
      <c r="OP224" s="40"/>
      <c r="OQ224" s="40"/>
      <c r="OR224" s="40"/>
      <c r="OS224" s="40"/>
      <c r="OT224" s="40"/>
      <c r="OU224" s="40"/>
      <c r="OV224" s="40"/>
      <c r="OW224" s="40"/>
      <c r="OX224" s="40"/>
      <c r="OY224" s="40"/>
      <c r="OZ224" s="40"/>
      <c r="PA224" s="40"/>
      <c r="PB224" s="40"/>
      <c r="PC224" s="40"/>
      <c r="PD224" s="40"/>
      <c r="PE224" s="40"/>
      <c r="PF224" s="40"/>
      <c r="PG224" s="40"/>
      <c r="PH224" s="40"/>
      <c r="PI224" s="40"/>
      <c r="PJ224" s="40"/>
      <c r="PK224" s="40"/>
      <c r="PL224" s="40"/>
      <c r="PM224" s="40"/>
      <c r="PN224" s="40"/>
      <c r="PO224" s="40"/>
      <c r="PP224" s="40"/>
      <c r="PQ224" s="40"/>
      <c r="PR224" s="40"/>
      <c r="PS224" s="40"/>
      <c r="PT224" s="40"/>
      <c r="PU224" s="40"/>
      <c r="PV224" s="40"/>
      <c r="PW224" s="40"/>
      <c r="PX224" s="40"/>
      <c r="PY224" s="40"/>
      <c r="PZ224" s="40"/>
      <c r="QA224" s="40"/>
      <c r="QB224" s="40"/>
      <c r="QC224" s="40"/>
      <c r="QD224" s="40"/>
      <c r="QE224" s="40"/>
      <c r="QF224" s="40"/>
      <c r="QG224" s="40"/>
      <c r="QH224" s="40"/>
      <c r="QI224" s="40"/>
      <c r="QJ224" s="40"/>
      <c r="QK224" s="40"/>
      <c r="QL224" s="40"/>
      <c r="QM224" s="40"/>
      <c r="QN224" s="40"/>
      <c r="QO224" s="40"/>
      <c r="QP224" s="40"/>
      <c r="QQ224" s="40"/>
      <c r="QR224" s="40"/>
      <c r="QS224" s="40"/>
      <c r="QT224" s="40"/>
      <c r="QU224" s="40"/>
      <c r="QV224" s="40"/>
      <c r="QW224" s="40"/>
      <c r="QX224" s="40"/>
      <c r="QY224" s="40"/>
      <c r="QZ224" s="40"/>
      <c r="RA224" s="40"/>
      <c r="RB224" s="40"/>
      <c r="RC224" s="40"/>
      <c r="RD224" s="40"/>
      <c r="RE224" s="40"/>
      <c r="RF224" s="40"/>
      <c r="RG224" s="40"/>
      <c r="RH224" s="40"/>
      <c r="RI224" s="40"/>
      <c r="RJ224" s="40"/>
      <c r="RK224" s="40"/>
      <c r="RL224" s="40"/>
      <c r="RM224" s="40"/>
      <c r="RN224" s="40"/>
      <c r="RO224" s="40"/>
      <c r="RP224" s="40"/>
      <c r="RQ224" s="40"/>
      <c r="RR224" s="40"/>
      <c r="RS224" s="40"/>
      <c r="RT224" s="40"/>
      <c r="RU224" s="40"/>
      <c r="RV224" s="40"/>
      <c r="RW224" s="40"/>
      <c r="RX224" s="40"/>
      <c r="RY224" s="40"/>
      <c r="RZ224" s="40"/>
      <c r="SA224" s="40"/>
      <c r="SB224" s="40"/>
      <c r="SC224" s="40"/>
      <c r="SD224" s="40"/>
      <c r="SE224" s="40"/>
      <c r="SF224" s="40"/>
      <c r="SG224" s="40"/>
      <c r="SH224" s="40"/>
      <c r="SI224" s="40"/>
      <c r="SJ224" s="40"/>
      <c r="SK224" s="40"/>
      <c r="SL224" s="40"/>
      <c r="SM224" s="40"/>
      <c r="SN224" s="40"/>
      <c r="SO224" s="40"/>
      <c r="SP224" s="40"/>
      <c r="SQ224" s="40"/>
      <c r="SR224" s="40"/>
      <c r="SS224" s="40"/>
      <c r="ST224" s="40"/>
      <c r="SU224" s="40"/>
      <c r="SV224" s="40"/>
      <c r="SW224" s="40"/>
      <c r="SX224" s="40"/>
      <c r="SY224" s="40"/>
      <c r="SZ224" s="40"/>
      <c r="TA224" s="40"/>
      <c r="TB224" s="40"/>
      <c r="TC224" s="40"/>
      <c r="TD224" s="40"/>
      <c r="TE224" s="40"/>
      <c r="TF224" s="40"/>
      <c r="TG224" s="40"/>
      <c r="TH224" s="40"/>
      <c r="TI224" s="40"/>
      <c r="TJ224" s="40"/>
      <c r="TK224" s="40"/>
      <c r="TL224" s="40"/>
      <c r="TM224" s="40"/>
      <c r="TN224" s="40"/>
      <c r="TO224" s="40"/>
      <c r="TP224" s="40"/>
      <c r="TQ224" s="40"/>
      <c r="TR224" s="40"/>
      <c r="TS224" s="40"/>
      <c r="TT224" s="40"/>
      <c r="TU224" s="40"/>
      <c r="TV224" s="40"/>
      <c r="TW224" s="40"/>
      <c r="TX224" s="40"/>
      <c r="TY224" s="40"/>
      <c r="TZ224" s="40"/>
      <c r="UA224" s="40"/>
      <c r="UB224" s="40"/>
      <c r="UC224" s="40"/>
      <c r="UD224" s="40"/>
      <c r="UE224" s="40"/>
      <c r="UF224" s="40"/>
      <c r="UG224" s="40"/>
      <c r="UH224" s="40"/>
      <c r="UI224" s="40"/>
      <c r="UJ224" s="40"/>
      <c r="UK224" s="40"/>
      <c r="UL224" s="40"/>
      <c r="UM224" s="40"/>
      <c r="UN224" s="40"/>
      <c r="UO224" s="40"/>
      <c r="UP224" s="40"/>
      <c r="UQ224" s="40"/>
      <c r="UR224" s="40"/>
      <c r="US224" s="40"/>
      <c r="UT224" s="40"/>
      <c r="UU224" s="40"/>
      <c r="UV224" s="40"/>
      <c r="UW224" s="40"/>
      <c r="UX224" s="40"/>
      <c r="UY224" s="40"/>
      <c r="UZ224" s="40"/>
      <c r="VA224" s="40"/>
      <c r="VB224" s="40"/>
      <c r="VC224" s="40"/>
      <c r="VD224" s="40"/>
      <c r="VE224" s="40"/>
      <c r="VF224" s="40"/>
      <c r="VG224" s="40"/>
      <c r="VH224" s="40"/>
      <c r="VI224" s="40"/>
      <c r="VJ224" s="40"/>
      <c r="VK224" s="40"/>
      <c r="VL224" s="40"/>
      <c r="VM224" s="40"/>
      <c r="VN224" s="40"/>
      <c r="VO224" s="40"/>
      <c r="VP224" s="40"/>
      <c r="VQ224" s="40"/>
      <c r="VR224" s="40"/>
      <c r="VS224" s="40"/>
      <c r="VT224" s="40"/>
      <c r="VU224" s="40"/>
      <c r="VV224" s="40"/>
      <c r="VW224" s="40"/>
      <c r="VX224" s="40"/>
      <c r="VY224" s="40"/>
      <c r="VZ224" s="40"/>
      <c r="WA224" s="40"/>
      <c r="WB224" s="40"/>
      <c r="WC224" s="40"/>
      <c r="WD224" s="40"/>
      <c r="WE224" s="40"/>
      <c r="WF224" s="40"/>
      <c r="WG224" s="40"/>
      <c r="WH224" s="40"/>
      <c r="WI224" s="40"/>
      <c r="WJ224" s="40"/>
      <c r="WK224" s="40"/>
      <c r="WL224" s="40"/>
      <c r="WM224" s="40"/>
      <c r="WN224" s="40"/>
      <c r="WO224" s="40"/>
      <c r="WP224" s="40"/>
      <c r="WQ224" s="40"/>
      <c r="WR224" s="40"/>
      <c r="WS224" s="40"/>
      <c r="WT224" s="40"/>
      <c r="WU224" s="40"/>
      <c r="WV224" s="40"/>
      <c r="WW224" s="40"/>
      <c r="WX224" s="40"/>
      <c r="WY224" s="40"/>
      <c r="WZ224" s="40"/>
      <c r="XA224" s="40"/>
      <c r="XB224" s="40"/>
      <c r="XC224" s="40"/>
      <c r="XD224" s="40"/>
      <c r="XE224" s="40"/>
      <c r="XF224" s="40"/>
      <c r="XG224" s="40"/>
      <c r="XH224" s="40"/>
      <c r="XI224" s="40"/>
      <c r="XJ224" s="40"/>
      <c r="XK224" s="40"/>
      <c r="XL224" s="40"/>
      <c r="XM224" s="40"/>
      <c r="XN224" s="40"/>
      <c r="XO224" s="40"/>
      <c r="XP224" s="40"/>
      <c r="XQ224" s="40"/>
      <c r="XR224" s="40"/>
      <c r="XS224" s="40"/>
      <c r="XT224" s="40"/>
      <c r="XU224" s="40"/>
      <c r="XV224" s="40"/>
      <c r="XW224" s="40"/>
      <c r="XX224" s="40"/>
      <c r="XY224" s="40"/>
      <c r="XZ224" s="40"/>
      <c r="YA224" s="40"/>
      <c r="YB224" s="40"/>
      <c r="YC224" s="40"/>
      <c r="YD224" s="40"/>
      <c r="YE224" s="40"/>
      <c r="YF224" s="40"/>
      <c r="YG224" s="40"/>
      <c r="YH224" s="40"/>
      <c r="YI224" s="40"/>
      <c r="YJ224" s="40"/>
      <c r="YK224" s="40"/>
      <c r="YL224" s="40"/>
      <c r="YM224" s="40"/>
      <c r="YN224" s="40"/>
      <c r="YO224" s="40"/>
      <c r="YP224" s="40"/>
      <c r="YQ224" s="40"/>
      <c r="YR224" s="40"/>
      <c r="YS224" s="40"/>
      <c r="YT224" s="40"/>
      <c r="YU224" s="40"/>
      <c r="YV224" s="40"/>
      <c r="YW224" s="40"/>
      <c r="YX224" s="40"/>
      <c r="YY224" s="40"/>
      <c r="YZ224" s="40"/>
      <c r="ZA224" s="40"/>
      <c r="ZB224" s="40"/>
      <c r="ZC224" s="40"/>
      <c r="ZD224" s="40"/>
      <c r="ZE224" s="40"/>
      <c r="ZF224" s="40"/>
      <c r="ZG224" s="40"/>
      <c r="ZH224" s="40"/>
      <c r="ZI224" s="40"/>
      <c r="ZJ224" s="40"/>
      <c r="ZK224" s="40"/>
      <c r="ZL224" s="40"/>
      <c r="ZM224" s="40"/>
      <c r="ZN224" s="40"/>
      <c r="ZO224" s="40"/>
      <c r="ZP224" s="40"/>
      <c r="ZQ224" s="40"/>
      <c r="ZR224" s="40"/>
      <c r="ZS224" s="40"/>
      <c r="ZT224" s="40"/>
      <c r="ZU224" s="40"/>
      <c r="ZV224" s="40"/>
      <c r="ZW224" s="40"/>
      <c r="ZX224" s="40"/>
      <c r="ZY224" s="40"/>
      <c r="ZZ224" s="40"/>
      <c r="AAA224" s="40"/>
      <c r="AAB224" s="40"/>
      <c r="AAC224" s="40"/>
      <c r="AAD224" s="40"/>
      <c r="AAE224" s="40"/>
      <c r="AAF224" s="40"/>
      <c r="AAG224" s="40"/>
      <c r="AAH224" s="40"/>
      <c r="AAI224" s="40"/>
      <c r="AAJ224" s="40"/>
      <c r="AAK224" s="40"/>
      <c r="AAL224" s="40"/>
      <c r="AAM224" s="40"/>
      <c r="AAN224" s="40"/>
      <c r="AAO224" s="40"/>
      <c r="AAP224" s="40"/>
      <c r="AAQ224" s="40"/>
      <c r="AAR224" s="40"/>
      <c r="AAS224" s="40"/>
      <c r="AAT224" s="40"/>
      <c r="AAU224" s="40"/>
      <c r="AAV224" s="40"/>
      <c r="AAW224" s="40"/>
      <c r="AAX224" s="40"/>
      <c r="AAY224" s="40"/>
      <c r="AAZ224" s="40"/>
      <c r="ABA224" s="40"/>
      <c r="ABB224" s="40"/>
      <c r="ABC224" s="40"/>
      <c r="ABD224" s="40"/>
      <c r="ABE224" s="40"/>
      <c r="ABF224" s="40"/>
      <c r="ABG224" s="40"/>
      <c r="ABH224" s="40"/>
      <c r="ABI224" s="40"/>
      <c r="ABJ224" s="40"/>
      <c r="ABK224" s="40"/>
      <c r="ABL224" s="40"/>
      <c r="ABM224" s="40"/>
      <c r="ABN224" s="40"/>
      <c r="ABO224" s="40"/>
      <c r="ABP224" s="40"/>
      <c r="ABQ224" s="40"/>
      <c r="ABR224" s="40"/>
      <c r="ABS224" s="40"/>
      <c r="ABT224" s="40"/>
      <c r="ABU224" s="40"/>
      <c r="ABV224" s="40"/>
      <c r="ABW224" s="40"/>
      <c r="ABX224" s="40"/>
      <c r="ABY224" s="40"/>
      <c r="ABZ224" s="40"/>
      <c r="ACA224" s="40"/>
      <c r="ACB224" s="40"/>
      <c r="ACC224" s="40"/>
      <c r="ACD224" s="40"/>
      <c r="ACE224" s="40"/>
      <c r="ACF224" s="40"/>
      <c r="ACG224" s="40"/>
      <c r="ACH224" s="40"/>
      <c r="ACI224" s="40"/>
      <c r="ACJ224" s="40"/>
      <c r="ACK224" s="40"/>
      <c r="ACL224" s="40"/>
      <c r="ACM224" s="40"/>
      <c r="ACN224" s="40"/>
      <c r="ACO224" s="40"/>
      <c r="ACP224" s="40"/>
      <c r="ACQ224" s="40"/>
      <c r="ACR224" s="40"/>
      <c r="ACS224" s="40"/>
      <c r="ACT224" s="40"/>
      <c r="ACU224" s="40"/>
      <c r="ACV224" s="40"/>
      <c r="ACW224" s="40"/>
      <c r="ACX224" s="40"/>
      <c r="ACY224" s="40"/>
      <c r="ACZ224" s="40"/>
      <c r="ADA224" s="40"/>
      <c r="ADB224" s="40"/>
      <c r="ADC224" s="40"/>
      <c r="ADD224" s="40"/>
      <c r="ADE224" s="40"/>
      <c r="ADF224" s="40"/>
      <c r="ADG224" s="40"/>
      <c r="ADH224" s="40"/>
      <c r="ADI224" s="40"/>
      <c r="ADJ224" s="40"/>
      <c r="ADK224" s="40"/>
      <c r="ADL224" s="40"/>
      <c r="ADM224" s="40"/>
      <c r="ADN224" s="40"/>
      <c r="ADO224" s="40"/>
      <c r="ADP224" s="40"/>
      <c r="ADQ224" s="40"/>
      <c r="ADR224" s="40"/>
      <c r="ADS224" s="40"/>
      <c r="ADT224" s="40"/>
      <c r="ADU224" s="40"/>
      <c r="ADV224" s="40"/>
      <c r="ADW224" s="40"/>
      <c r="ADX224" s="40"/>
      <c r="ADY224" s="40"/>
      <c r="ADZ224" s="40"/>
      <c r="AEA224" s="40"/>
      <c r="AEB224" s="40"/>
      <c r="AEC224" s="40"/>
      <c r="AED224" s="40"/>
      <c r="AEE224" s="40"/>
      <c r="AEF224" s="40"/>
      <c r="AEG224" s="40"/>
      <c r="AEH224" s="40"/>
      <c r="AEI224" s="40"/>
      <c r="AEJ224" s="40"/>
      <c r="AEK224" s="40"/>
      <c r="AEL224" s="40"/>
      <c r="AEM224" s="40"/>
      <c r="AEN224" s="40"/>
      <c r="AEO224" s="40"/>
      <c r="AEP224" s="40"/>
      <c r="AEQ224" s="40"/>
      <c r="AER224" s="40"/>
      <c r="AES224" s="40"/>
      <c r="AET224" s="40"/>
      <c r="AEU224" s="40"/>
      <c r="AEV224" s="40"/>
      <c r="AEW224" s="40"/>
      <c r="AEX224" s="40"/>
      <c r="AEY224" s="40"/>
      <c r="AEZ224" s="40"/>
      <c r="AFA224" s="40"/>
      <c r="AFB224" s="40"/>
      <c r="AFC224" s="40"/>
      <c r="AFD224" s="40"/>
      <c r="AFE224" s="40"/>
      <c r="AFF224" s="40"/>
      <c r="AFG224" s="40"/>
      <c r="AFH224" s="40"/>
      <c r="AFI224" s="40"/>
      <c r="AFJ224" s="40"/>
      <c r="AFK224" s="40"/>
      <c r="AFL224" s="40"/>
      <c r="AFM224" s="40"/>
      <c r="AFN224" s="40"/>
      <c r="AFO224" s="40"/>
      <c r="AFP224" s="40"/>
      <c r="AFQ224" s="40"/>
      <c r="AFR224" s="40"/>
      <c r="AFS224" s="40"/>
      <c r="AFT224" s="40"/>
      <c r="AFU224" s="40"/>
      <c r="AFV224" s="40"/>
      <c r="AFW224" s="40"/>
      <c r="AFX224" s="40"/>
      <c r="AFY224" s="40"/>
      <c r="AFZ224" s="40"/>
      <c r="AGA224" s="40"/>
      <c r="AGB224" s="40"/>
      <c r="AGC224" s="40"/>
      <c r="AGD224" s="40"/>
      <c r="AGE224" s="40"/>
      <c r="AGF224" s="40"/>
      <c r="AGG224" s="40"/>
      <c r="AGH224" s="40"/>
      <c r="AGI224" s="40"/>
      <c r="AGJ224" s="40"/>
      <c r="AGK224" s="40"/>
      <c r="AGL224" s="40"/>
      <c r="AGM224" s="40"/>
      <c r="AGN224" s="40"/>
      <c r="AGO224" s="40"/>
      <c r="AGP224" s="40"/>
      <c r="AGQ224" s="40"/>
      <c r="AGR224" s="40"/>
      <c r="AGS224" s="40"/>
      <c r="AGT224" s="40"/>
      <c r="AGU224" s="40"/>
      <c r="AGV224" s="40"/>
      <c r="AGW224" s="40"/>
      <c r="AGX224" s="40"/>
      <c r="AGY224" s="40"/>
      <c r="AGZ224" s="40"/>
      <c r="AHA224" s="40"/>
      <c r="AHB224" s="40"/>
      <c r="AHC224" s="40"/>
      <c r="AHD224" s="40"/>
      <c r="AHE224" s="40"/>
      <c r="AHF224" s="40"/>
      <c r="AHG224" s="40"/>
      <c r="AHH224" s="40"/>
      <c r="AHI224" s="40"/>
      <c r="AHJ224" s="40"/>
      <c r="AHK224" s="40"/>
      <c r="AHL224" s="40"/>
      <c r="AHM224" s="40"/>
      <c r="AHN224" s="40"/>
      <c r="AHO224" s="40"/>
      <c r="AHP224" s="40"/>
      <c r="AHQ224" s="40"/>
      <c r="AHR224" s="40"/>
      <c r="AHS224" s="40"/>
      <c r="AHT224" s="40"/>
      <c r="AHU224" s="40"/>
      <c r="AHV224" s="40"/>
      <c r="AHW224" s="40"/>
      <c r="AHX224" s="40"/>
      <c r="AHY224" s="40"/>
      <c r="AHZ224" s="40"/>
      <c r="AIA224" s="40"/>
      <c r="AIB224" s="40"/>
      <c r="AIC224" s="40"/>
      <c r="AID224" s="40"/>
      <c r="AIE224" s="40"/>
      <c r="AIF224" s="40"/>
      <c r="AIG224" s="40"/>
      <c r="AIH224" s="40"/>
      <c r="AII224" s="40"/>
      <c r="AIJ224" s="40"/>
      <c r="AIK224" s="40"/>
      <c r="AIL224" s="40"/>
      <c r="AIM224" s="40"/>
      <c r="AIN224" s="40"/>
      <c r="AIO224" s="40"/>
      <c r="AIP224" s="40"/>
      <c r="AIQ224" s="40"/>
      <c r="AIR224" s="40"/>
      <c r="AIS224" s="40"/>
      <c r="AIT224" s="40"/>
      <c r="AIU224" s="40"/>
      <c r="AIV224" s="40"/>
      <c r="AIW224" s="40"/>
      <c r="AIX224" s="40"/>
      <c r="AIY224" s="40"/>
      <c r="AIZ224" s="40"/>
      <c r="AJA224" s="40"/>
      <c r="AJB224" s="40"/>
      <c r="AJC224" s="40"/>
      <c r="AJD224" s="40"/>
      <c r="AJE224" s="40"/>
      <c r="AJF224" s="40"/>
      <c r="AJG224" s="40"/>
      <c r="AJH224" s="40"/>
      <c r="AJI224" s="40"/>
      <c r="AJJ224" s="40"/>
      <c r="AJK224" s="40"/>
      <c r="AJL224" s="40"/>
      <c r="AJM224" s="40"/>
      <c r="AJN224" s="40"/>
      <c r="AJO224" s="40"/>
      <c r="AJP224" s="40"/>
      <c r="AJQ224" s="40"/>
      <c r="AJR224" s="40"/>
      <c r="AJS224" s="40"/>
      <c r="AJT224" s="40"/>
      <c r="AJU224" s="40"/>
      <c r="AJV224" s="40"/>
      <c r="AJW224" s="40"/>
      <c r="AJX224" s="40"/>
      <c r="AJY224" s="40"/>
      <c r="AJZ224" s="40"/>
      <c r="AKA224" s="40"/>
      <c r="AKB224" s="40"/>
      <c r="AKC224" s="40"/>
      <c r="AKD224" s="40"/>
      <c r="AKE224" s="40"/>
      <c r="AKF224" s="40"/>
      <c r="AKG224" s="40"/>
      <c r="AKH224" s="40"/>
      <c r="AKI224" s="40"/>
      <c r="AKJ224" s="40"/>
      <c r="AKK224" s="40"/>
      <c r="AKL224" s="40"/>
      <c r="AKM224" s="40"/>
      <c r="AKN224" s="40"/>
      <c r="AKO224" s="40"/>
      <c r="AKP224" s="40"/>
      <c r="AKQ224" s="40"/>
      <c r="AKR224" s="40"/>
      <c r="AKS224" s="40"/>
      <c r="AKT224" s="40"/>
      <c r="AKU224" s="40"/>
      <c r="AKV224" s="40"/>
      <c r="AKW224" s="40"/>
      <c r="AKX224" s="40"/>
      <c r="AKY224" s="40"/>
      <c r="AKZ224" s="40"/>
      <c r="ALA224" s="40"/>
      <c r="ALB224" s="40"/>
      <c r="ALC224" s="40"/>
      <c r="ALD224" s="40"/>
      <c r="ALE224" s="40"/>
      <c r="ALF224" s="40"/>
      <c r="ALG224" s="40"/>
      <c r="ALH224" s="40"/>
      <c r="ALI224" s="40"/>
      <c r="ALJ224" s="40"/>
      <c r="ALK224" s="40"/>
      <c r="ALL224" s="40"/>
      <c r="ALM224" s="40"/>
      <c r="ALN224" s="40"/>
      <c r="ALO224" s="40"/>
      <c r="ALP224" s="40"/>
      <c r="ALQ224" s="40"/>
      <c r="ALR224" s="40"/>
      <c r="ALS224" s="40"/>
      <c r="ALT224" s="40"/>
      <c r="ALU224" s="40"/>
    </row>
    <row r="225" spans="1:1009" s="41" customFormat="1" ht="18.75" x14ac:dyDescent="0.3">
      <c r="A225" s="10" t="s">
        <v>232</v>
      </c>
      <c r="B225" s="11" t="s">
        <v>231</v>
      </c>
      <c r="C225" s="12">
        <v>6</v>
      </c>
      <c r="D225" s="13">
        <v>1.9</v>
      </c>
      <c r="E225" s="14">
        <v>0</v>
      </c>
      <c r="F225" s="46" t="s">
        <v>34</v>
      </c>
      <c r="G225" s="15">
        <v>2</v>
      </c>
      <c r="H225" s="16">
        <f>IF(OR(F225="",G225=""),"",IF(F225="1st",G225*D225-G225,-G225))</f>
        <v>-2</v>
      </c>
      <c r="I225" s="19">
        <f t="shared" si="32"/>
        <v>-35.152500000000003</v>
      </c>
      <c r="J225" s="39"/>
      <c r="K225" s="50">
        <f t="shared" si="35"/>
        <v>-30.452500000000011</v>
      </c>
      <c r="L225" s="60">
        <f t="shared" si="30"/>
        <v>-28.302500000000013</v>
      </c>
      <c r="M225" s="60"/>
      <c r="N225" s="121">
        <f t="shared" si="33"/>
        <v>1.9</v>
      </c>
      <c r="O225" s="9">
        <f t="shared" si="34"/>
        <v>-1</v>
      </c>
      <c r="P225" s="9">
        <f t="shared" si="36"/>
        <v>-1</v>
      </c>
      <c r="Q225" s="122">
        <f t="shared" si="37"/>
        <v>-1</v>
      </c>
      <c r="R225" s="8"/>
      <c r="S225" s="9"/>
      <c r="T225" s="9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  <c r="JP225" s="40"/>
      <c r="JQ225" s="40"/>
      <c r="JR225" s="40"/>
      <c r="JS225" s="40"/>
      <c r="JT225" s="40"/>
      <c r="JU225" s="40"/>
      <c r="JV225" s="40"/>
      <c r="JW225" s="40"/>
      <c r="JX225" s="40"/>
      <c r="JY225" s="40"/>
      <c r="JZ225" s="40"/>
      <c r="KA225" s="40"/>
      <c r="KB225" s="40"/>
      <c r="KC225" s="40"/>
      <c r="KD225" s="40"/>
      <c r="KE225" s="40"/>
      <c r="KF225" s="40"/>
      <c r="KG225" s="40"/>
      <c r="KH225" s="40"/>
      <c r="KI225" s="40"/>
      <c r="KJ225" s="40"/>
      <c r="KK225" s="40"/>
      <c r="KL225" s="40"/>
      <c r="KM225" s="40"/>
      <c r="KN225" s="40"/>
      <c r="KO225" s="40"/>
      <c r="KP225" s="40"/>
      <c r="KQ225" s="40"/>
      <c r="KR225" s="40"/>
      <c r="KS225" s="40"/>
      <c r="KT225" s="40"/>
      <c r="KU225" s="40"/>
      <c r="KV225" s="40"/>
      <c r="KW225" s="40"/>
      <c r="KX225" s="40"/>
      <c r="KY225" s="40"/>
      <c r="KZ225" s="40"/>
      <c r="LA225" s="40"/>
      <c r="LB225" s="40"/>
      <c r="LC225" s="40"/>
      <c r="LD225" s="40"/>
      <c r="LE225" s="40"/>
      <c r="LF225" s="40"/>
      <c r="LG225" s="40"/>
      <c r="LH225" s="40"/>
      <c r="LI225" s="40"/>
      <c r="LJ225" s="40"/>
      <c r="LK225" s="40"/>
      <c r="LL225" s="40"/>
      <c r="LM225" s="40"/>
      <c r="LN225" s="40"/>
      <c r="LO225" s="40"/>
      <c r="LP225" s="40"/>
      <c r="LQ225" s="40"/>
      <c r="LR225" s="40"/>
      <c r="LS225" s="40"/>
      <c r="LT225" s="40"/>
      <c r="LU225" s="40"/>
      <c r="LV225" s="40"/>
      <c r="LW225" s="40"/>
      <c r="LX225" s="40"/>
      <c r="LY225" s="40"/>
      <c r="LZ225" s="40"/>
      <c r="MA225" s="40"/>
      <c r="MB225" s="40"/>
      <c r="MC225" s="40"/>
      <c r="MD225" s="40"/>
      <c r="ME225" s="40"/>
      <c r="MF225" s="40"/>
      <c r="MG225" s="40"/>
      <c r="MH225" s="40"/>
      <c r="MI225" s="40"/>
      <c r="MJ225" s="40"/>
      <c r="MK225" s="40"/>
      <c r="ML225" s="40"/>
      <c r="MM225" s="40"/>
      <c r="MN225" s="40"/>
      <c r="MO225" s="40"/>
      <c r="MP225" s="40"/>
      <c r="MQ225" s="40"/>
      <c r="MR225" s="40"/>
      <c r="MS225" s="40"/>
      <c r="MT225" s="40"/>
      <c r="MU225" s="40"/>
      <c r="MV225" s="40"/>
      <c r="MW225" s="40"/>
      <c r="MX225" s="40"/>
      <c r="MY225" s="40"/>
      <c r="MZ225" s="40"/>
      <c r="NA225" s="40"/>
      <c r="NB225" s="40"/>
      <c r="NC225" s="40"/>
      <c r="ND225" s="40"/>
      <c r="NE225" s="40"/>
      <c r="NF225" s="40"/>
      <c r="NG225" s="40"/>
      <c r="NH225" s="40"/>
      <c r="NI225" s="40"/>
      <c r="NJ225" s="40"/>
      <c r="NK225" s="40"/>
      <c r="NL225" s="40"/>
      <c r="NM225" s="40"/>
      <c r="NN225" s="40"/>
      <c r="NO225" s="40"/>
      <c r="NP225" s="40"/>
      <c r="NQ225" s="40"/>
      <c r="NR225" s="40"/>
      <c r="NS225" s="40"/>
      <c r="NT225" s="40"/>
      <c r="NU225" s="40"/>
      <c r="NV225" s="40"/>
      <c r="NW225" s="40"/>
      <c r="NX225" s="40"/>
      <c r="NY225" s="40"/>
      <c r="NZ225" s="40"/>
      <c r="OA225" s="40"/>
      <c r="OB225" s="40"/>
      <c r="OC225" s="40"/>
      <c r="OD225" s="40"/>
      <c r="OE225" s="40"/>
      <c r="OF225" s="40"/>
      <c r="OG225" s="40"/>
      <c r="OH225" s="40"/>
      <c r="OI225" s="40"/>
      <c r="OJ225" s="40"/>
      <c r="OK225" s="40"/>
      <c r="OL225" s="40"/>
      <c r="OM225" s="40"/>
      <c r="ON225" s="40"/>
      <c r="OO225" s="40"/>
      <c r="OP225" s="40"/>
      <c r="OQ225" s="40"/>
      <c r="OR225" s="40"/>
      <c r="OS225" s="40"/>
      <c r="OT225" s="40"/>
      <c r="OU225" s="40"/>
      <c r="OV225" s="40"/>
      <c r="OW225" s="40"/>
      <c r="OX225" s="40"/>
      <c r="OY225" s="40"/>
      <c r="OZ225" s="40"/>
      <c r="PA225" s="40"/>
      <c r="PB225" s="40"/>
      <c r="PC225" s="40"/>
      <c r="PD225" s="40"/>
      <c r="PE225" s="40"/>
      <c r="PF225" s="40"/>
      <c r="PG225" s="40"/>
      <c r="PH225" s="40"/>
      <c r="PI225" s="40"/>
      <c r="PJ225" s="40"/>
      <c r="PK225" s="40"/>
      <c r="PL225" s="40"/>
      <c r="PM225" s="40"/>
      <c r="PN225" s="40"/>
      <c r="PO225" s="40"/>
      <c r="PP225" s="40"/>
      <c r="PQ225" s="40"/>
      <c r="PR225" s="40"/>
      <c r="PS225" s="40"/>
      <c r="PT225" s="40"/>
      <c r="PU225" s="40"/>
      <c r="PV225" s="40"/>
      <c r="PW225" s="40"/>
      <c r="PX225" s="40"/>
      <c r="PY225" s="40"/>
      <c r="PZ225" s="40"/>
      <c r="QA225" s="40"/>
      <c r="QB225" s="40"/>
      <c r="QC225" s="40"/>
      <c r="QD225" s="40"/>
      <c r="QE225" s="40"/>
      <c r="QF225" s="40"/>
      <c r="QG225" s="40"/>
      <c r="QH225" s="40"/>
      <c r="QI225" s="40"/>
      <c r="QJ225" s="40"/>
      <c r="QK225" s="40"/>
      <c r="QL225" s="40"/>
      <c r="QM225" s="40"/>
      <c r="QN225" s="40"/>
      <c r="QO225" s="40"/>
      <c r="QP225" s="40"/>
      <c r="QQ225" s="40"/>
      <c r="QR225" s="40"/>
      <c r="QS225" s="40"/>
      <c r="QT225" s="40"/>
      <c r="QU225" s="40"/>
      <c r="QV225" s="40"/>
      <c r="QW225" s="40"/>
      <c r="QX225" s="40"/>
      <c r="QY225" s="40"/>
      <c r="QZ225" s="40"/>
      <c r="RA225" s="40"/>
      <c r="RB225" s="40"/>
      <c r="RC225" s="40"/>
      <c r="RD225" s="40"/>
      <c r="RE225" s="40"/>
      <c r="RF225" s="40"/>
      <c r="RG225" s="40"/>
      <c r="RH225" s="40"/>
      <c r="RI225" s="40"/>
      <c r="RJ225" s="40"/>
      <c r="RK225" s="40"/>
      <c r="RL225" s="40"/>
      <c r="RM225" s="40"/>
      <c r="RN225" s="40"/>
      <c r="RO225" s="40"/>
      <c r="RP225" s="40"/>
      <c r="RQ225" s="40"/>
      <c r="RR225" s="40"/>
      <c r="RS225" s="40"/>
      <c r="RT225" s="40"/>
      <c r="RU225" s="40"/>
      <c r="RV225" s="40"/>
      <c r="RW225" s="40"/>
      <c r="RX225" s="40"/>
      <c r="RY225" s="40"/>
      <c r="RZ225" s="40"/>
      <c r="SA225" s="40"/>
      <c r="SB225" s="40"/>
      <c r="SC225" s="40"/>
      <c r="SD225" s="40"/>
      <c r="SE225" s="40"/>
      <c r="SF225" s="40"/>
      <c r="SG225" s="40"/>
      <c r="SH225" s="40"/>
      <c r="SI225" s="40"/>
      <c r="SJ225" s="40"/>
      <c r="SK225" s="40"/>
      <c r="SL225" s="40"/>
      <c r="SM225" s="40"/>
      <c r="SN225" s="40"/>
      <c r="SO225" s="40"/>
      <c r="SP225" s="40"/>
      <c r="SQ225" s="40"/>
      <c r="SR225" s="40"/>
      <c r="SS225" s="40"/>
      <c r="ST225" s="40"/>
      <c r="SU225" s="40"/>
      <c r="SV225" s="40"/>
      <c r="SW225" s="40"/>
      <c r="SX225" s="40"/>
      <c r="SY225" s="40"/>
      <c r="SZ225" s="40"/>
      <c r="TA225" s="40"/>
      <c r="TB225" s="40"/>
      <c r="TC225" s="40"/>
      <c r="TD225" s="40"/>
      <c r="TE225" s="40"/>
      <c r="TF225" s="40"/>
      <c r="TG225" s="40"/>
      <c r="TH225" s="40"/>
      <c r="TI225" s="40"/>
      <c r="TJ225" s="40"/>
      <c r="TK225" s="40"/>
      <c r="TL225" s="40"/>
      <c r="TM225" s="40"/>
      <c r="TN225" s="40"/>
      <c r="TO225" s="40"/>
      <c r="TP225" s="40"/>
      <c r="TQ225" s="40"/>
      <c r="TR225" s="40"/>
      <c r="TS225" s="40"/>
      <c r="TT225" s="40"/>
      <c r="TU225" s="40"/>
      <c r="TV225" s="40"/>
      <c r="TW225" s="40"/>
      <c r="TX225" s="40"/>
      <c r="TY225" s="40"/>
      <c r="TZ225" s="40"/>
      <c r="UA225" s="40"/>
      <c r="UB225" s="40"/>
      <c r="UC225" s="40"/>
      <c r="UD225" s="40"/>
      <c r="UE225" s="40"/>
      <c r="UF225" s="40"/>
      <c r="UG225" s="40"/>
      <c r="UH225" s="40"/>
      <c r="UI225" s="40"/>
      <c r="UJ225" s="40"/>
      <c r="UK225" s="40"/>
      <c r="UL225" s="40"/>
      <c r="UM225" s="40"/>
      <c r="UN225" s="40"/>
      <c r="UO225" s="40"/>
      <c r="UP225" s="40"/>
      <c r="UQ225" s="40"/>
      <c r="UR225" s="40"/>
      <c r="US225" s="40"/>
      <c r="UT225" s="40"/>
      <c r="UU225" s="40"/>
      <c r="UV225" s="40"/>
      <c r="UW225" s="40"/>
      <c r="UX225" s="40"/>
      <c r="UY225" s="40"/>
      <c r="UZ225" s="40"/>
      <c r="VA225" s="40"/>
      <c r="VB225" s="40"/>
      <c r="VC225" s="40"/>
      <c r="VD225" s="40"/>
      <c r="VE225" s="40"/>
      <c r="VF225" s="40"/>
      <c r="VG225" s="40"/>
      <c r="VH225" s="40"/>
      <c r="VI225" s="40"/>
      <c r="VJ225" s="40"/>
      <c r="VK225" s="40"/>
      <c r="VL225" s="40"/>
      <c r="VM225" s="40"/>
      <c r="VN225" s="40"/>
      <c r="VO225" s="40"/>
      <c r="VP225" s="40"/>
      <c r="VQ225" s="40"/>
      <c r="VR225" s="40"/>
      <c r="VS225" s="40"/>
      <c r="VT225" s="40"/>
      <c r="VU225" s="40"/>
      <c r="VV225" s="40"/>
      <c r="VW225" s="40"/>
      <c r="VX225" s="40"/>
      <c r="VY225" s="40"/>
      <c r="VZ225" s="40"/>
      <c r="WA225" s="40"/>
      <c r="WB225" s="40"/>
      <c r="WC225" s="40"/>
      <c r="WD225" s="40"/>
      <c r="WE225" s="40"/>
      <c r="WF225" s="40"/>
      <c r="WG225" s="40"/>
      <c r="WH225" s="40"/>
      <c r="WI225" s="40"/>
      <c r="WJ225" s="40"/>
      <c r="WK225" s="40"/>
      <c r="WL225" s="40"/>
      <c r="WM225" s="40"/>
      <c r="WN225" s="40"/>
      <c r="WO225" s="40"/>
      <c r="WP225" s="40"/>
      <c r="WQ225" s="40"/>
      <c r="WR225" s="40"/>
      <c r="WS225" s="40"/>
      <c r="WT225" s="40"/>
      <c r="WU225" s="40"/>
      <c r="WV225" s="40"/>
      <c r="WW225" s="40"/>
      <c r="WX225" s="40"/>
      <c r="WY225" s="40"/>
      <c r="WZ225" s="40"/>
      <c r="XA225" s="40"/>
      <c r="XB225" s="40"/>
      <c r="XC225" s="40"/>
      <c r="XD225" s="40"/>
      <c r="XE225" s="40"/>
      <c r="XF225" s="40"/>
      <c r="XG225" s="40"/>
      <c r="XH225" s="40"/>
      <c r="XI225" s="40"/>
      <c r="XJ225" s="40"/>
      <c r="XK225" s="40"/>
      <c r="XL225" s="40"/>
      <c r="XM225" s="40"/>
      <c r="XN225" s="40"/>
      <c r="XO225" s="40"/>
      <c r="XP225" s="40"/>
      <c r="XQ225" s="40"/>
      <c r="XR225" s="40"/>
      <c r="XS225" s="40"/>
      <c r="XT225" s="40"/>
      <c r="XU225" s="40"/>
      <c r="XV225" s="40"/>
      <c r="XW225" s="40"/>
      <c r="XX225" s="40"/>
      <c r="XY225" s="40"/>
      <c r="XZ225" s="40"/>
      <c r="YA225" s="40"/>
      <c r="YB225" s="40"/>
      <c r="YC225" s="40"/>
      <c r="YD225" s="40"/>
      <c r="YE225" s="40"/>
      <c r="YF225" s="40"/>
      <c r="YG225" s="40"/>
      <c r="YH225" s="40"/>
      <c r="YI225" s="40"/>
      <c r="YJ225" s="40"/>
      <c r="YK225" s="40"/>
      <c r="YL225" s="40"/>
      <c r="YM225" s="40"/>
      <c r="YN225" s="40"/>
      <c r="YO225" s="40"/>
      <c r="YP225" s="40"/>
      <c r="YQ225" s="40"/>
      <c r="YR225" s="40"/>
      <c r="YS225" s="40"/>
      <c r="YT225" s="40"/>
      <c r="YU225" s="40"/>
      <c r="YV225" s="40"/>
      <c r="YW225" s="40"/>
      <c r="YX225" s="40"/>
      <c r="YY225" s="40"/>
      <c r="YZ225" s="40"/>
      <c r="ZA225" s="40"/>
      <c r="ZB225" s="40"/>
      <c r="ZC225" s="40"/>
      <c r="ZD225" s="40"/>
      <c r="ZE225" s="40"/>
      <c r="ZF225" s="40"/>
      <c r="ZG225" s="40"/>
      <c r="ZH225" s="40"/>
      <c r="ZI225" s="40"/>
      <c r="ZJ225" s="40"/>
      <c r="ZK225" s="40"/>
      <c r="ZL225" s="40"/>
      <c r="ZM225" s="40"/>
      <c r="ZN225" s="40"/>
      <c r="ZO225" s="40"/>
      <c r="ZP225" s="40"/>
      <c r="ZQ225" s="40"/>
      <c r="ZR225" s="40"/>
      <c r="ZS225" s="40"/>
      <c r="ZT225" s="40"/>
      <c r="ZU225" s="40"/>
      <c r="ZV225" s="40"/>
      <c r="ZW225" s="40"/>
      <c r="ZX225" s="40"/>
      <c r="ZY225" s="40"/>
      <c r="ZZ225" s="40"/>
      <c r="AAA225" s="40"/>
      <c r="AAB225" s="40"/>
      <c r="AAC225" s="40"/>
      <c r="AAD225" s="40"/>
      <c r="AAE225" s="40"/>
      <c r="AAF225" s="40"/>
      <c r="AAG225" s="40"/>
      <c r="AAH225" s="40"/>
      <c r="AAI225" s="40"/>
      <c r="AAJ225" s="40"/>
      <c r="AAK225" s="40"/>
      <c r="AAL225" s="40"/>
      <c r="AAM225" s="40"/>
      <c r="AAN225" s="40"/>
      <c r="AAO225" s="40"/>
      <c r="AAP225" s="40"/>
      <c r="AAQ225" s="40"/>
      <c r="AAR225" s="40"/>
      <c r="AAS225" s="40"/>
      <c r="AAT225" s="40"/>
      <c r="AAU225" s="40"/>
      <c r="AAV225" s="40"/>
      <c r="AAW225" s="40"/>
      <c r="AAX225" s="40"/>
      <c r="AAY225" s="40"/>
      <c r="AAZ225" s="40"/>
      <c r="ABA225" s="40"/>
      <c r="ABB225" s="40"/>
      <c r="ABC225" s="40"/>
      <c r="ABD225" s="40"/>
      <c r="ABE225" s="40"/>
      <c r="ABF225" s="40"/>
      <c r="ABG225" s="40"/>
      <c r="ABH225" s="40"/>
      <c r="ABI225" s="40"/>
      <c r="ABJ225" s="40"/>
      <c r="ABK225" s="40"/>
      <c r="ABL225" s="40"/>
      <c r="ABM225" s="40"/>
      <c r="ABN225" s="40"/>
      <c r="ABO225" s="40"/>
      <c r="ABP225" s="40"/>
      <c r="ABQ225" s="40"/>
      <c r="ABR225" s="40"/>
      <c r="ABS225" s="40"/>
      <c r="ABT225" s="40"/>
      <c r="ABU225" s="40"/>
      <c r="ABV225" s="40"/>
      <c r="ABW225" s="40"/>
      <c r="ABX225" s="40"/>
      <c r="ABY225" s="40"/>
      <c r="ABZ225" s="40"/>
      <c r="ACA225" s="40"/>
      <c r="ACB225" s="40"/>
      <c r="ACC225" s="40"/>
      <c r="ACD225" s="40"/>
      <c r="ACE225" s="40"/>
      <c r="ACF225" s="40"/>
      <c r="ACG225" s="40"/>
      <c r="ACH225" s="40"/>
      <c r="ACI225" s="40"/>
      <c r="ACJ225" s="40"/>
      <c r="ACK225" s="40"/>
      <c r="ACL225" s="40"/>
      <c r="ACM225" s="40"/>
      <c r="ACN225" s="40"/>
      <c r="ACO225" s="40"/>
      <c r="ACP225" s="40"/>
      <c r="ACQ225" s="40"/>
      <c r="ACR225" s="40"/>
      <c r="ACS225" s="40"/>
      <c r="ACT225" s="40"/>
      <c r="ACU225" s="40"/>
      <c r="ACV225" s="40"/>
      <c r="ACW225" s="40"/>
      <c r="ACX225" s="40"/>
      <c r="ACY225" s="40"/>
      <c r="ACZ225" s="40"/>
      <c r="ADA225" s="40"/>
      <c r="ADB225" s="40"/>
      <c r="ADC225" s="40"/>
      <c r="ADD225" s="40"/>
      <c r="ADE225" s="40"/>
      <c r="ADF225" s="40"/>
      <c r="ADG225" s="40"/>
      <c r="ADH225" s="40"/>
      <c r="ADI225" s="40"/>
      <c r="ADJ225" s="40"/>
      <c r="ADK225" s="40"/>
      <c r="ADL225" s="40"/>
      <c r="ADM225" s="40"/>
      <c r="ADN225" s="40"/>
      <c r="ADO225" s="40"/>
      <c r="ADP225" s="40"/>
      <c r="ADQ225" s="40"/>
      <c r="ADR225" s="40"/>
      <c r="ADS225" s="40"/>
      <c r="ADT225" s="40"/>
      <c r="ADU225" s="40"/>
      <c r="ADV225" s="40"/>
      <c r="ADW225" s="40"/>
      <c r="ADX225" s="40"/>
      <c r="ADY225" s="40"/>
      <c r="ADZ225" s="40"/>
      <c r="AEA225" s="40"/>
      <c r="AEB225" s="40"/>
      <c r="AEC225" s="40"/>
      <c r="AED225" s="40"/>
      <c r="AEE225" s="40"/>
      <c r="AEF225" s="40"/>
      <c r="AEG225" s="40"/>
      <c r="AEH225" s="40"/>
      <c r="AEI225" s="40"/>
      <c r="AEJ225" s="40"/>
      <c r="AEK225" s="40"/>
      <c r="AEL225" s="40"/>
      <c r="AEM225" s="40"/>
      <c r="AEN225" s="40"/>
      <c r="AEO225" s="40"/>
      <c r="AEP225" s="40"/>
      <c r="AEQ225" s="40"/>
      <c r="AER225" s="40"/>
      <c r="AES225" s="40"/>
      <c r="AET225" s="40"/>
      <c r="AEU225" s="40"/>
      <c r="AEV225" s="40"/>
      <c r="AEW225" s="40"/>
      <c r="AEX225" s="40"/>
      <c r="AEY225" s="40"/>
      <c r="AEZ225" s="40"/>
      <c r="AFA225" s="40"/>
      <c r="AFB225" s="40"/>
      <c r="AFC225" s="40"/>
      <c r="AFD225" s="40"/>
      <c r="AFE225" s="40"/>
      <c r="AFF225" s="40"/>
      <c r="AFG225" s="40"/>
      <c r="AFH225" s="40"/>
      <c r="AFI225" s="40"/>
      <c r="AFJ225" s="40"/>
      <c r="AFK225" s="40"/>
      <c r="AFL225" s="40"/>
      <c r="AFM225" s="40"/>
      <c r="AFN225" s="40"/>
      <c r="AFO225" s="40"/>
      <c r="AFP225" s="40"/>
      <c r="AFQ225" s="40"/>
      <c r="AFR225" s="40"/>
      <c r="AFS225" s="40"/>
      <c r="AFT225" s="40"/>
      <c r="AFU225" s="40"/>
      <c r="AFV225" s="40"/>
      <c r="AFW225" s="40"/>
      <c r="AFX225" s="40"/>
      <c r="AFY225" s="40"/>
      <c r="AFZ225" s="40"/>
      <c r="AGA225" s="40"/>
      <c r="AGB225" s="40"/>
      <c r="AGC225" s="40"/>
      <c r="AGD225" s="40"/>
      <c r="AGE225" s="40"/>
      <c r="AGF225" s="40"/>
      <c r="AGG225" s="40"/>
      <c r="AGH225" s="40"/>
      <c r="AGI225" s="40"/>
      <c r="AGJ225" s="40"/>
      <c r="AGK225" s="40"/>
      <c r="AGL225" s="40"/>
      <c r="AGM225" s="40"/>
      <c r="AGN225" s="40"/>
      <c r="AGO225" s="40"/>
      <c r="AGP225" s="40"/>
      <c r="AGQ225" s="40"/>
      <c r="AGR225" s="40"/>
      <c r="AGS225" s="40"/>
      <c r="AGT225" s="40"/>
      <c r="AGU225" s="40"/>
      <c r="AGV225" s="40"/>
      <c r="AGW225" s="40"/>
      <c r="AGX225" s="40"/>
      <c r="AGY225" s="40"/>
      <c r="AGZ225" s="40"/>
      <c r="AHA225" s="40"/>
      <c r="AHB225" s="40"/>
      <c r="AHC225" s="40"/>
      <c r="AHD225" s="40"/>
      <c r="AHE225" s="40"/>
      <c r="AHF225" s="40"/>
      <c r="AHG225" s="40"/>
      <c r="AHH225" s="40"/>
      <c r="AHI225" s="40"/>
      <c r="AHJ225" s="40"/>
      <c r="AHK225" s="40"/>
      <c r="AHL225" s="40"/>
      <c r="AHM225" s="40"/>
      <c r="AHN225" s="40"/>
      <c r="AHO225" s="40"/>
      <c r="AHP225" s="40"/>
      <c r="AHQ225" s="40"/>
      <c r="AHR225" s="40"/>
      <c r="AHS225" s="40"/>
      <c r="AHT225" s="40"/>
      <c r="AHU225" s="40"/>
      <c r="AHV225" s="40"/>
      <c r="AHW225" s="40"/>
      <c r="AHX225" s="40"/>
      <c r="AHY225" s="40"/>
      <c r="AHZ225" s="40"/>
      <c r="AIA225" s="40"/>
      <c r="AIB225" s="40"/>
      <c r="AIC225" s="40"/>
      <c r="AID225" s="40"/>
      <c r="AIE225" s="40"/>
      <c r="AIF225" s="40"/>
      <c r="AIG225" s="40"/>
      <c r="AIH225" s="40"/>
      <c r="AII225" s="40"/>
      <c r="AIJ225" s="40"/>
      <c r="AIK225" s="40"/>
      <c r="AIL225" s="40"/>
      <c r="AIM225" s="40"/>
      <c r="AIN225" s="40"/>
      <c r="AIO225" s="40"/>
      <c r="AIP225" s="40"/>
      <c r="AIQ225" s="40"/>
      <c r="AIR225" s="40"/>
      <c r="AIS225" s="40"/>
      <c r="AIT225" s="40"/>
      <c r="AIU225" s="40"/>
      <c r="AIV225" s="40"/>
      <c r="AIW225" s="40"/>
      <c r="AIX225" s="40"/>
      <c r="AIY225" s="40"/>
      <c r="AIZ225" s="40"/>
      <c r="AJA225" s="40"/>
      <c r="AJB225" s="40"/>
      <c r="AJC225" s="40"/>
      <c r="AJD225" s="40"/>
      <c r="AJE225" s="40"/>
      <c r="AJF225" s="40"/>
      <c r="AJG225" s="40"/>
      <c r="AJH225" s="40"/>
      <c r="AJI225" s="40"/>
      <c r="AJJ225" s="40"/>
      <c r="AJK225" s="40"/>
      <c r="AJL225" s="40"/>
      <c r="AJM225" s="40"/>
      <c r="AJN225" s="40"/>
      <c r="AJO225" s="40"/>
      <c r="AJP225" s="40"/>
      <c r="AJQ225" s="40"/>
      <c r="AJR225" s="40"/>
      <c r="AJS225" s="40"/>
      <c r="AJT225" s="40"/>
      <c r="AJU225" s="40"/>
      <c r="AJV225" s="40"/>
      <c r="AJW225" s="40"/>
      <c r="AJX225" s="40"/>
      <c r="AJY225" s="40"/>
      <c r="AJZ225" s="40"/>
      <c r="AKA225" s="40"/>
      <c r="AKB225" s="40"/>
      <c r="AKC225" s="40"/>
      <c r="AKD225" s="40"/>
      <c r="AKE225" s="40"/>
      <c r="AKF225" s="40"/>
      <c r="AKG225" s="40"/>
      <c r="AKH225" s="40"/>
      <c r="AKI225" s="40"/>
      <c r="AKJ225" s="40"/>
      <c r="AKK225" s="40"/>
      <c r="AKL225" s="40"/>
      <c r="AKM225" s="40"/>
      <c r="AKN225" s="40"/>
      <c r="AKO225" s="40"/>
      <c r="AKP225" s="40"/>
      <c r="AKQ225" s="40"/>
      <c r="AKR225" s="40"/>
      <c r="AKS225" s="40"/>
      <c r="AKT225" s="40"/>
      <c r="AKU225" s="40"/>
      <c r="AKV225" s="40"/>
      <c r="AKW225" s="40"/>
      <c r="AKX225" s="40"/>
      <c r="AKY225" s="40"/>
      <c r="AKZ225" s="40"/>
      <c r="ALA225" s="40"/>
      <c r="ALB225" s="40"/>
      <c r="ALC225" s="40"/>
      <c r="ALD225" s="40"/>
      <c r="ALE225" s="40"/>
      <c r="ALF225" s="40"/>
      <c r="ALG225" s="40"/>
      <c r="ALH225" s="40"/>
      <c r="ALI225" s="40"/>
      <c r="ALJ225" s="40"/>
      <c r="ALK225" s="40"/>
      <c r="ALL225" s="40"/>
      <c r="ALM225" s="40"/>
      <c r="ALN225" s="40"/>
      <c r="ALO225" s="40"/>
      <c r="ALP225" s="40"/>
      <c r="ALQ225" s="40"/>
      <c r="ALR225" s="40"/>
      <c r="ALS225" s="40"/>
      <c r="ALT225" s="40"/>
      <c r="ALU225" s="40"/>
    </row>
    <row r="226" spans="1:1009" s="41" customFormat="1" ht="18.75" x14ac:dyDescent="0.3">
      <c r="A226" s="10" t="s">
        <v>233</v>
      </c>
      <c r="B226" s="11" t="s">
        <v>115</v>
      </c>
      <c r="C226" s="12">
        <v>4</v>
      </c>
      <c r="D226" s="13">
        <v>3</v>
      </c>
      <c r="E226" s="14">
        <v>1.5</v>
      </c>
      <c r="F226" s="46" t="s">
        <v>24</v>
      </c>
      <c r="G226" s="15">
        <v>1.5</v>
      </c>
      <c r="H226" s="16">
        <f>IF(OR(F226="",G226=""),"",IF(F226="1st",G226*D226-G226,-G226))</f>
        <v>3</v>
      </c>
      <c r="I226" s="19">
        <f t="shared" si="32"/>
        <v>-32.152500000000003</v>
      </c>
      <c r="J226" s="39"/>
      <c r="K226" s="50">
        <f t="shared" si="35"/>
        <v>-30.452500000000011</v>
      </c>
      <c r="L226" s="60">
        <f t="shared" si="30"/>
        <v>-28.302500000000013</v>
      </c>
      <c r="M226" s="60"/>
      <c r="N226" s="121">
        <f t="shared" si="33"/>
        <v>3</v>
      </c>
      <c r="O226" s="9">
        <f t="shared" si="34"/>
        <v>-1</v>
      </c>
      <c r="P226" s="9">
        <f t="shared" si="36"/>
        <v>2</v>
      </c>
      <c r="Q226" s="122">
        <f t="shared" si="37"/>
        <v>2</v>
      </c>
      <c r="R226" s="8"/>
      <c r="S226" s="9"/>
      <c r="T226" s="9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  <c r="JP226" s="40"/>
      <c r="JQ226" s="40"/>
      <c r="JR226" s="40"/>
      <c r="JS226" s="40"/>
      <c r="JT226" s="40"/>
      <c r="JU226" s="40"/>
      <c r="JV226" s="40"/>
      <c r="JW226" s="40"/>
      <c r="JX226" s="40"/>
      <c r="JY226" s="40"/>
      <c r="JZ226" s="40"/>
      <c r="KA226" s="40"/>
      <c r="KB226" s="40"/>
      <c r="KC226" s="40"/>
      <c r="KD226" s="40"/>
      <c r="KE226" s="40"/>
      <c r="KF226" s="40"/>
      <c r="KG226" s="40"/>
      <c r="KH226" s="40"/>
      <c r="KI226" s="40"/>
      <c r="KJ226" s="40"/>
      <c r="KK226" s="40"/>
      <c r="KL226" s="40"/>
      <c r="KM226" s="40"/>
      <c r="KN226" s="40"/>
      <c r="KO226" s="40"/>
      <c r="KP226" s="40"/>
      <c r="KQ226" s="40"/>
      <c r="KR226" s="40"/>
      <c r="KS226" s="40"/>
      <c r="KT226" s="40"/>
      <c r="KU226" s="40"/>
      <c r="KV226" s="40"/>
      <c r="KW226" s="40"/>
      <c r="KX226" s="40"/>
      <c r="KY226" s="40"/>
      <c r="KZ226" s="40"/>
      <c r="LA226" s="40"/>
      <c r="LB226" s="40"/>
      <c r="LC226" s="40"/>
      <c r="LD226" s="40"/>
      <c r="LE226" s="40"/>
      <c r="LF226" s="40"/>
      <c r="LG226" s="40"/>
      <c r="LH226" s="40"/>
      <c r="LI226" s="40"/>
      <c r="LJ226" s="40"/>
      <c r="LK226" s="40"/>
      <c r="LL226" s="40"/>
      <c r="LM226" s="40"/>
      <c r="LN226" s="40"/>
      <c r="LO226" s="40"/>
      <c r="LP226" s="40"/>
      <c r="LQ226" s="40"/>
      <c r="LR226" s="40"/>
      <c r="LS226" s="40"/>
      <c r="LT226" s="40"/>
      <c r="LU226" s="40"/>
      <c r="LV226" s="40"/>
      <c r="LW226" s="40"/>
      <c r="LX226" s="40"/>
      <c r="LY226" s="40"/>
      <c r="LZ226" s="40"/>
      <c r="MA226" s="40"/>
      <c r="MB226" s="40"/>
      <c r="MC226" s="40"/>
      <c r="MD226" s="40"/>
      <c r="ME226" s="40"/>
      <c r="MF226" s="40"/>
      <c r="MG226" s="40"/>
      <c r="MH226" s="40"/>
      <c r="MI226" s="40"/>
      <c r="MJ226" s="40"/>
      <c r="MK226" s="40"/>
      <c r="ML226" s="40"/>
      <c r="MM226" s="40"/>
      <c r="MN226" s="40"/>
      <c r="MO226" s="40"/>
      <c r="MP226" s="40"/>
      <c r="MQ226" s="40"/>
      <c r="MR226" s="40"/>
      <c r="MS226" s="40"/>
      <c r="MT226" s="40"/>
      <c r="MU226" s="40"/>
      <c r="MV226" s="40"/>
      <c r="MW226" s="40"/>
      <c r="MX226" s="40"/>
      <c r="MY226" s="40"/>
      <c r="MZ226" s="40"/>
      <c r="NA226" s="40"/>
      <c r="NB226" s="40"/>
      <c r="NC226" s="40"/>
      <c r="ND226" s="40"/>
      <c r="NE226" s="40"/>
      <c r="NF226" s="40"/>
      <c r="NG226" s="40"/>
      <c r="NH226" s="40"/>
      <c r="NI226" s="40"/>
      <c r="NJ226" s="40"/>
      <c r="NK226" s="40"/>
      <c r="NL226" s="40"/>
      <c r="NM226" s="40"/>
      <c r="NN226" s="40"/>
      <c r="NO226" s="40"/>
      <c r="NP226" s="40"/>
      <c r="NQ226" s="40"/>
      <c r="NR226" s="40"/>
      <c r="NS226" s="40"/>
      <c r="NT226" s="40"/>
      <c r="NU226" s="40"/>
      <c r="NV226" s="40"/>
      <c r="NW226" s="40"/>
      <c r="NX226" s="40"/>
      <c r="NY226" s="40"/>
      <c r="NZ226" s="40"/>
      <c r="OA226" s="40"/>
      <c r="OB226" s="40"/>
      <c r="OC226" s="40"/>
      <c r="OD226" s="40"/>
      <c r="OE226" s="40"/>
      <c r="OF226" s="40"/>
      <c r="OG226" s="40"/>
      <c r="OH226" s="40"/>
      <c r="OI226" s="40"/>
      <c r="OJ226" s="40"/>
      <c r="OK226" s="40"/>
      <c r="OL226" s="40"/>
      <c r="OM226" s="40"/>
      <c r="ON226" s="40"/>
      <c r="OO226" s="40"/>
      <c r="OP226" s="40"/>
      <c r="OQ226" s="40"/>
      <c r="OR226" s="40"/>
      <c r="OS226" s="40"/>
      <c r="OT226" s="40"/>
      <c r="OU226" s="40"/>
      <c r="OV226" s="40"/>
      <c r="OW226" s="40"/>
      <c r="OX226" s="40"/>
      <c r="OY226" s="40"/>
      <c r="OZ226" s="40"/>
      <c r="PA226" s="40"/>
      <c r="PB226" s="40"/>
      <c r="PC226" s="40"/>
      <c r="PD226" s="40"/>
      <c r="PE226" s="40"/>
      <c r="PF226" s="40"/>
      <c r="PG226" s="40"/>
      <c r="PH226" s="40"/>
      <c r="PI226" s="40"/>
      <c r="PJ226" s="40"/>
      <c r="PK226" s="40"/>
      <c r="PL226" s="40"/>
      <c r="PM226" s="40"/>
      <c r="PN226" s="40"/>
      <c r="PO226" s="40"/>
      <c r="PP226" s="40"/>
      <c r="PQ226" s="40"/>
      <c r="PR226" s="40"/>
      <c r="PS226" s="40"/>
      <c r="PT226" s="40"/>
      <c r="PU226" s="40"/>
      <c r="PV226" s="40"/>
      <c r="PW226" s="40"/>
      <c r="PX226" s="40"/>
      <c r="PY226" s="40"/>
      <c r="PZ226" s="40"/>
      <c r="QA226" s="40"/>
      <c r="QB226" s="40"/>
      <c r="QC226" s="40"/>
      <c r="QD226" s="40"/>
      <c r="QE226" s="40"/>
      <c r="QF226" s="40"/>
      <c r="QG226" s="40"/>
      <c r="QH226" s="40"/>
      <c r="QI226" s="40"/>
      <c r="QJ226" s="40"/>
      <c r="QK226" s="40"/>
      <c r="QL226" s="40"/>
      <c r="QM226" s="40"/>
      <c r="QN226" s="40"/>
      <c r="QO226" s="40"/>
      <c r="QP226" s="40"/>
      <c r="QQ226" s="40"/>
      <c r="QR226" s="40"/>
      <c r="QS226" s="40"/>
      <c r="QT226" s="40"/>
      <c r="QU226" s="40"/>
      <c r="QV226" s="40"/>
      <c r="QW226" s="40"/>
      <c r="QX226" s="40"/>
      <c r="QY226" s="40"/>
      <c r="QZ226" s="40"/>
      <c r="RA226" s="40"/>
      <c r="RB226" s="40"/>
      <c r="RC226" s="40"/>
      <c r="RD226" s="40"/>
      <c r="RE226" s="40"/>
      <c r="RF226" s="40"/>
      <c r="RG226" s="40"/>
      <c r="RH226" s="40"/>
      <c r="RI226" s="40"/>
      <c r="RJ226" s="40"/>
      <c r="RK226" s="40"/>
      <c r="RL226" s="40"/>
      <c r="RM226" s="40"/>
      <c r="RN226" s="40"/>
      <c r="RO226" s="40"/>
      <c r="RP226" s="40"/>
      <c r="RQ226" s="40"/>
      <c r="RR226" s="40"/>
      <c r="RS226" s="40"/>
      <c r="RT226" s="40"/>
      <c r="RU226" s="40"/>
      <c r="RV226" s="40"/>
      <c r="RW226" s="40"/>
      <c r="RX226" s="40"/>
      <c r="RY226" s="40"/>
      <c r="RZ226" s="40"/>
      <c r="SA226" s="40"/>
      <c r="SB226" s="40"/>
      <c r="SC226" s="40"/>
      <c r="SD226" s="40"/>
      <c r="SE226" s="40"/>
      <c r="SF226" s="40"/>
      <c r="SG226" s="40"/>
      <c r="SH226" s="40"/>
      <c r="SI226" s="40"/>
      <c r="SJ226" s="40"/>
      <c r="SK226" s="40"/>
      <c r="SL226" s="40"/>
      <c r="SM226" s="40"/>
      <c r="SN226" s="40"/>
      <c r="SO226" s="40"/>
      <c r="SP226" s="40"/>
      <c r="SQ226" s="40"/>
      <c r="SR226" s="40"/>
      <c r="SS226" s="40"/>
      <c r="ST226" s="40"/>
      <c r="SU226" s="40"/>
      <c r="SV226" s="40"/>
      <c r="SW226" s="40"/>
      <c r="SX226" s="40"/>
      <c r="SY226" s="40"/>
      <c r="SZ226" s="40"/>
      <c r="TA226" s="40"/>
      <c r="TB226" s="40"/>
      <c r="TC226" s="40"/>
      <c r="TD226" s="40"/>
      <c r="TE226" s="40"/>
      <c r="TF226" s="40"/>
      <c r="TG226" s="40"/>
      <c r="TH226" s="40"/>
      <c r="TI226" s="40"/>
      <c r="TJ226" s="40"/>
      <c r="TK226" s="40"/>
      <c r="TL226" s="40"/>
      <c r="TM226" s="40"/>
      <c r="TN226" s="40"/>
      <c r="TO226" s="40"/>
      <c r="TP226" s="40"/>
      <c r="TQ226" s="40"/>
      <c r="TR226" s="40"/>
      <c r="TS226" s="40"/>
      <c r="TT226" s="40"/>
      <c r="TU226" s="40"/>
      <c r="TV226" s="40"/>
      <c r="TW226" s="40"/>
      <c r="TX226" s="40"/>
      <c r="TY226" s="40"/>
      <c r="TZ226" s="40"/>
      <c r="UA226" s="40"/>
      <c r="UB226" s="40"/>
      <c r="UC226" s="40"/>
      <c r="UD226" s="40"/>
      <c r="UE226" s="40"/>
      <c r="UF226" s="40"/>
      <c r="UG226" s="40"/>
      <c r="UH226" s="40"/>
      <c r="UI226" s="40"/>
      <c r="UJ226" s="40"/>
      <c r="UK226" s="40"/>
      <c r="UL226" s="40"/>
      <c r="UM226" s="40"/>
      <c r="UN226" s="40"/>
      <c r="UO226" s="40"/>
      <c r="UP226" s="40"/>
      <c r="UQ226" s="40"/>
      <c r="UR226" s="40"/>
      <c r="US226" s="40"/>
      <c r="UT226" s="40"/>
      <c r="UU226" s="40"/>
      <c r="UV226" s="40"/>
      <c r="UW226" s="40"/>
      <c r="UX226" s="40"/>
      <c r="UY226" s="40"/>
      <c r="UZ226" s="40"/>
      <c r="VA226" s="40"/>
      <c r="VB226" s="40"/>
      <c r="VC226" s="40"/>
      <c r="VD226" s="40"/>
      <c r="VE226" s="40"/>
      <c r="VF226" s="40"/>
      <c r="VG226" s="40"/>
      <c r="VH226" s="40"/>
      <c r="VI226" s="40"/>
      <c r="VJ226" s="40"/>
      <c r="VK226" s="40"/>
      <c r="VL226" s="40"/>
      <c r="VM226" s="40"/>
      <c r="VN226" s="40"/>
      <c r="VO226" s="40"/>
      <c r="VP226" s="40"/>
      <c r="VQ226" s="40"/>
      <c r="VR226" s="40"/>
      <c r="VS226" s="40"/>
      <c r="VT226" s="40"/>
      <c r="VU226" s="40"/>
      <c r="VV226" s="40"/>
      <c r="VW226" s="40"/>
      <c r="VX226" s="40"/>
      <c r="VY226" s="40"/>
      <c r="VZ226" s="40"/>
      <c r="WA226" s="40"/>
      <c r="WB226" s="40"/>
      <c r="WC226" s="40"/>
      <c r="WD226" s="40"/>
      <c r="WE226" s="40"/>
      <c r="WF226" s="40"/>
      <c r="WG226" s="40"/>
      <c r="WH226" s="40"/>
      <c r="WI226" s="40"/>
      <c r="WJ226" s="40"/>
      <c r="WK226" s="40"/>
      <c r="WL226" s="40"/>
      <c r="WM226" s="40"/>
      <c r="WN226" s="40"/>
      <c r="WO226" s="40"/>
      <c r="WP226" s="40"/>
      <c r="WQ226" s="40"/>
      <c r="WR226" s="40"/>
      <c r="WS226" s="40"/>
      <c r="WT226" s="40"/>
      <c r="WU226" s="40"/>
      <c r="WV226" s="40"/>
      <c r="WW226" s="40"/>
      <c r="WX226" s="40"/>
      <c r="WY226" s="40"/>
      <c r="WZ226" s="40"/>
      <c r="XA226" s="40"/>
      <c r="XB226" s="40"/>
      <c r="XC226" s="40"/>
      <c r="XD226" s="40"/>
      <c r="XE226" s="40"/>
      <c r="XF226" s="40"/>
      <c r="XG226" s="40"/>
      <c r="XH226" s="40"/>
      <c r="XI226" s="40"/>
      <c r="XJ226" s="40"/>
      <c r="XK226" s="40"/>
      <c r="XL226" s="40"/>
      <c r="XM226" s="40"/>
      <c r="XN226" s="40"/>
      <c r="XO226" s="40"/>
      <c r="XP226" s="40"/>
      <c r="XQ226" s="40"/>
      <c r="XR226" s="40"/>
      <c r="XS226" s="40"/>
      <c r="XT226" s="40"/>
      <c r="XU226" s="40"/>
      <c r="XV226" s="40"/>
      <c r="XW226" s="40"/>
      <c r="XX226" s="40"/>
      <c r="XY226" s="40"/>
      <c r="XZ226" s="40"/>
      <c r="YA226" s="40"/>
      <c r="YB226" s="40"/>
      <c r="YC226" s="40"/>
      <c r="YD226" s="40"/>
      <c r="YE226" s="40"/>
      <c r="YF226" s="40"/>
      <c r="YG226" s="40"/>
      <c r="YH226" s="40"/>
      <c r="YI226" s="40"/>
      <c r="YJ226" s="40"/>
      <c r="YK226" s="40"/>
      <c r="YL226" s="40"/>
      <c r="YM226" s="40"/>
      <c r="YN226" s="40"/>
      <c r="YO226" s="40"/>
      <c r="YP226" s="40"/>
      <c r="YQ226" s="40"/>
      <c r="YR226" s="40"/>
      <c r="YS226" s="40"/>
      <c r="YT226" s="40"/>
      <c r="YU226" s="40"/>
      <c r="YV226" s="40"/>
      <c r="YW226" s="40"/>
      <c r="YX226" s="40"/>
      <c r="YY226" s="40"/>
      <c r="YZ226" s="40"/>
      <c r="ZA226" s="40"/>
      <c r="ZB226" s="40"/>
      <c r="ZC226" s="40"/>
      <c r="ZD226" s="40"/>
      <c r="ZE226" s="40"/>
      <c r="ZF226" s="40"/>
      <c r="ZG226" s="40"/>
      <c r="ZH226" s="40"/>
      <c r="ZI226" s="40"/>
      <c r="ZJ226" s="40"/>
      <c r="ZK226" s="40"/>
      <c r="ZL226" s="40"/>
      <c r="ZM226" s="40"/>
      <c r="ZN226" s="40"/>
      <c r="ZO226" s="40"/>
      <c r="ZP226" s="40"/>
      <c r="ZQ226" s="40"/>
      <c r="ZR226" s="40"/>
      <c r="ZS226" s="40"/>
      <c r="ZT226" s="40"/>
      <c r="ZU226" s="40"/>
      <c r="ZV226" s="40"/>
      <c r="ZW226" s="40"/>
      <c r="ZX226" s="40"/>
      <c r="ZY226" s="40"/>
      <c r="ZZ226" s="40"/>
      <c r="AAA226" s="40"/>
      <c r="AAB226" s="40"/>
      <c r="AAC226" s="40"/>
      <c r="AAD226" s="40"/>
      <c r="AAE226" s="40"/>
      <c r="AAF226" s="40"/>
      <c r="AAG226" s="40"/>
      <c r="AAH226" s="40"/>
      <c r="AAI226" s="40"/>
      <c r="AAJ226" s="40"/>
      <c r="AAK226" s="40"/>
      <c r="AAL226" s="40"/>
      <c r="AAM226" s="40"/>
      <c r="AAN226" s="40"/>
      <c r="AAO226" s="40"/>
      <c r="AAP226" s="40"/>
      <c r="AAQ226" s="40"/>
      <c r="AAR226" s="40"/>
      <c r="AAS226" s="40"/>
      <c r="AAT226" s="40"/>
      <c r="AAU226" s="40"/>
      <c r="AAV226" s="40"/>
      <c r="AAW226" s="40"/>
      <c r="AAX226" s="40"/>
      <c r="AAY226" s="40"/>
      <c r="AAZ226" s="40"/>
      <c r="ABA226" s="40"/>
      <c r="ABB226" s="40"/>
      <c r="ABC226" s="40"/>
      <c r="ABD226" s="40"/>
      <c r="ABE226" s="40"/>
      <c r="ABF226" s="40"/>
      <c r="ABG226" s="40"/>
      <c r="ABH226" s="40"/>
      <c r="ABI226" s="40"/>
      <c r="ABJ226" s="40"/>
      <c r="ABK226" s="40"/>
      <c r="ABL226" s="40"/>
      <c r="ABM226" s="40"/>
      <c r="ABN226" s="40"/>
      <c r="ABO226" s="40"/>
      <c r="ABP226" s="40"/>
      <c r="ABQ226" s="40"/>
      <c r="ABR226" s="40"/>
      <c r="ABS226" s="40"/>
      <c r="ABT226" s="40"/>
      <c r="ABU226" s="40"/>
      <c r="ABV226" s="40"/>
      <c r="ABW226" s="40"/>
      <c r="ABX226" s="40"/>
      <c r="ABY226" s="40"/>
      <c r="ABZ226" s="40"/>
      <c r="ACA226" s="40"/>
      <c r="ACB226" s="40"/>
      <c r="ACC226" s="40"/>
      <c r="ACD226" s="40"/>
      <c r="ACE226" s="40"/>
      <c r="ACF226" s="40"/>
      <c r="ACG226" s="40"/>
      <c r="ACH226" s="40"/>
      <c r="ACI226" s="40"/>
      <c r="ACJ226" s="40"/>
      <c r="ACK226" s="40"/>
      <c r="ACL226" s="40"/>
      <c r="ACM226" s="40"/>
      <c r="ACN226" s="40"/>
      <c r="ACO226" s="40"/>
      <c r="ACP226" s="40"/>
      <c r="ACQ226" s="40"/>
      <c r="ACR226" s="40"/>
      <c r="ACS226" s="40"/>
      <c r="ACT226" s="40"/>
      <c r="ACU226" s="40"/>
      <c r="ACV226" s="40"/>
      <c r="ACW226" s="40"/>
      <c r="ACX226" s="40"/>
      <c r="ACY226" s="40"/>
      <c r="ACZ226" s="40"/>
      <c r="ADA226" s="40"/>
      <c r="ADB226" s="40"/>
      <c r="ADC226" s="40"/>
      <c r="ADD226" s="40"/>
      <c r="ADE226" s="40"/>
      <c r="ADF226" s="40"/>
      <c r="ADG226" s="40"/>
      <c r="ADH226" s="40"/>
      <c r="ADI226" s="40"/>
      <c r="ADJ226" s="40"/>
      <c r="ADK226" s="40"/>
      <c r="ADL226" s="40"/>
      <c r="ADM226" s="40"/>
      <c r="ADN226" s="40"/>
      <c r="ADO226" s="40"/>
      <c r="ADP226" s="40"/>
      <c r="ADQ226" s="40"/>
      <c r="ADR226" s="40"/>
      <c r="ADS226" s="40"/>
      <c r="ADT226" s="40"/>
      <c r="ADU226" s="40"/>
      <c r="ADV226" s="40"/>
      <c r="ADW226" s="40"/>
      <c r="ADX226" s="40"/>
      <c r="ADY226" s="40"/>
      <c r="ADZ226" s="40"/>
      <c r="AEA226" s="40"/>
      <c r="AEB226" s="40"/>
      <c r="AEC226" s="40"/>
      <c r="AED226" s="40"/>
      <c r="AEE226" s="40"/>
      <c r="AEF226" s="40"/>
      <c r="AEG226" s="40"/>
      <c r="AEH226" s="40"/>
      <c r="AEI226" s="40"/>
      <c r="AEJ226" s="40"/>
      <c r="AEK226" s="40"/>
      <c r="AEL226" s="40"/>
      <c r="AEM226" s="40"/>
      <c r="AEN226" s="40"/>
      <c r="AEO226" s="40"/>
      <c r="AEP226" s="40"/>
      <c r="AEQ226" s="40"/>
      <c r="AER226" s="40"/>
      <c r="AES226" s="40"/>
      <c r="AET226" s="40"/>
      <c r="AEU226" s="40"/>
      <c r="AEV226" s="40"/>
      <c r="AEW226" s="40"/>
      <c r="AEX226" s="40"/>
      <c r="AEY226" s="40"/>
      <c r="AEZ226" s="40"/>
      <c r="AFA226" s="40"/>
      <c r="AFB226" s="40"/>
      <c r="AFC226" s="40"/>
      <c r="AFD226" s="40"/>
      <c r="AFE226" s="40"/>
      <c r="AFF226" s="40"/>
      <c r="AFG226" s="40"/>
      <c r="AFH226" s="40"/>
      <c r="AFI226" s="40"/>
      <c r="AFJ226" s="40"/>
      <c r="AFK226" s="40"/>
      <c r="AFL226" s="40"/>
      <c r="AFM226" s="40"/>
      <c r="AFN226" s="40"/>
      <c r="AFO226" s="40"/>
      <c r="AFP226" s="40"/>
      <c r="AFQ226" s="40"/>
      <c r="AFR226" s="40"/>
      <c r="AFS226" s="40"/>
      <c r="AFT226" s="40"/>
      <c r="AFU226" s="40"/>
      <c r="AFV226" s="40"/>
      <c r="AFW226" s="40"/>
      <c r="AFX226" s="40"/>
      <c r="AFY226" s="40"/>
      <c r="AFZ226" s="40"/>
      <c r="AGA226" s="40"/>
      <c r="AGB226" s="40"/>
      <c r="AGC226" s="40"/>
      <c r="AGD226" s="40"/>
      <c r="AGE226" s="40"/>
      <c r="AGF226" s="40"/>
      <c r="AGG226" s="40"/>
      <c r="AGH226" s="40"/>
      <c r="AGI226" s="40"/>
      <c r="AGJ226" s="40"/>
      <c r="AGK226" s="40"/>
      <c r="AGL226" s="40"/>
      <c r="AGM226" s="40"/>
      <c r="AGN226" s="40"/>
      <c r="AGO226" s="40"/>
      <c r="AGP226" s="40"/>
      <c r="AGQ226" s="40"/>
      <c r="AGR226" s="40"/>
      <c r="AGS226" s="40"/>
      <c r="AGT226" s="40"/>
      <c r="AGU226" s="40"/>
      <c r="AGV226" s="40"/>
      <c r="AGW226" s="40"/>
      <c r="AGX226" s="40"/>
      <c r="AGY226" s="40"/>
      <c r="AGZ226" s="40"/>
      <c r="AHA226" s="40"/>
      <c r="AHB226" s="40"/>
      <c r="AHC226" s="40"/>
      <c r="AHD226" s="40"/>
      <c r="AHE226" s="40"/>
      <c r="AHF226" s="40"/>
      <c r="AHG226" s="40"/>
      <c r="AHH226" s="40"/>
      <c r="AHI226" s="40"/>
      <c r="AHJ226" s="40"/>
      <c r="AHK226" s="40"/>
      <c r="AHL226" s="40"/>
      <c r="AHM226" s="40"/>
      <c r="AHN226" s="40"/>
      <c r="AHO226" s="40"/>
      <c r="AHP226" s="40"/>
      <c r="AHQ226" s="40"/>
      <c r="AHR226" s="40"/>
      <c r="AHS226" s="40"/>
      <c r="AHT226" s="40"/>
      <c r="AHU226" s="40"/>
      <c r="AHV226" s="40"/>
      <c r="AHW226" s="40"/>
      <c r="AHX226" s="40"/>
      <c r="AHY226" s="40"/>
      <c r="AHZ226" s="40"/>
      <c r="AIA226" s="40"/>
      <c r="AIB226" s="40"/>
      <c r="AIC226" s="40"/>
      <c r="AID226" s="40"/>
      <c r="AIE226" s="40"/>
      <c r="AIF226" s="40"/>
      <c r="AIG226" s="40"/>
      <c r="AIH226" s="40"/>
      <c r="AII226" s="40"/>
      <c r="AIJ226" s="40"/>
      <c r="AIK226" s="40"/>
      <c r="AIL226" s="40"/>
      <c r="AIM226" s="40"/>
      <c r="AIN226" s="40"/>
      <c r="AIO226" s="40"/>
      <c r="AIP226" s="40"/>
      <c r="AIQ226" s="40"/>
      <c r="AIR226" s="40"/>
      <c r="AIS226" s="40"/>
      <c r="AIT226" s="40"/>
      <c r="AIU226" s="40"/>
      <c r="AIV226" s="40"/>
      <c r="AIW226" s="40"/>
      <c r="AIX226" s="40"/>
      <c r="AIY226" s="40"/>
      <c r="AIZ226" s="40"/>
      <c r="AJA226" s="40"/>
      <c r="AJB226" s="40"/>
      <c r="AJC226" s="40"/>
      <c r="AJD226" s="40"/>
      <c r="AJE226" s="40"/>
      <c r="AJF226" s="40"/>
      <c r="AJG226" s="40"/>
      <c r="AJH226" s="40"/>
      <c r="AJI226" s="40"/>
      <c r="AJJ226" s="40"/>
      <c r="AJK226" s="40"/>
      <c r="AJL226" s="40"/>
      <c r="AJM226" s="40"/>
      <c r="AJN226" s="40"/>
      <c r="AJO226" s="40"/>
      <c r="AJP226" s="40"/>
      <c r="AJQ226" s="40"/>
      <c r="AJR226" s="40"/>
      <c r="AJS226" s="40"/>
      <c r="AJT226" s="40"/>
      <c r="AJU226" s="40"/>
      <c r="AJV226" s="40"/>
      <c r="AJW226" s="40"/>
      <c r="AJX226" s="40"/>
      <c r="AJY226" s="40"/>
      <c r="AJZ226" s="40"/>
      <c r="AKA226" s="40"/>
      <c r="AKB226" s="40"/>
      <c r="AKC226" s="40"/>
      <c r="AKD226" s="40"/>
      <c r="AKE226" s="40"/>
      <c r="AKF226" s="40"/>
      <c r="AKG226" s="40"/>
      <c r="AKH226" s="40"/>
      <c r="AKI226" s="40"/>
      <c r="AKJ226" s="40"/>
      <c r="AKK226" s="40"/>
      <c r="AKL226" s="40"/>
      <c r="AKM226" s="40"/>
      <c r="AKN226" s="40"/>
      <c r="AKO226" s="40"/>
      <c r="AKP226" s="40"/>
      <c r="AKQ226" s="40"/>
      <c r="AKR226" s="40"/>
      <c r="AKS226" s="40"/>
      <c r="AKT226" s="40"/>
      <c r="AKU226" s="40"/>
      <c r="AKV226" s="40"/>
      <c r="AKW226" s="40"/>
      <c r="AKX226" s="40"/>
      <c r="AKY226" s="40"/>
      <c r="AKZ226" s="40"/>
      <c r="ALA226" s="40"/>
      <c r="ALB226" s="40"/>
      <c r="ALC226" s="40"/>
      <c r="ALD226" s="40"/>
      <c r="ALE226" s="40"/>
      <c r="ALF226" s="40"/>
      <c r="ALG226" s="40"/>
      <c r="ALH226" s="40"/>
      <c r="ALI226" s="40"/>
      <c r="ALJ226" s="40"/>
      <c r="ALK226" s="40"/>
      <c r="ALL226" s="40"/>
      <c r="ALM226" s="40"/>
      <c r="ALN226" s="40"/>
      <c r="ALO226" s="40"/>
      <c r="ALP226" s="40"/>
      <c r="ALQ226" s="40"/>
      <c r="ALR226" s="40"/>
      <c r="ALS226" s="40"/>
      <c r="ALT226" s="40"/>
      <c r="ALU226" s="40"/>
    </row>
    <row r="227" spans="1:1009" s="41" customFormat="1" ht="18.75" x14ac:dyDescent="0.3">
      <c r="A227" s="10" t="s">
        <v>234</v>
      </c>
      <c r="B227" s="11" t="s">
        <v>91</v>
      </c>
      <c r="C227" s="12">
        <v>8</v>
      </c>
      <c r="D227" s="13">
        <v>1.7</v>
      </c>
      <c r="E227" s="14">
        <v>1.24</v>
      </c>
      <c r="F227" s="46" t="s">
        <v>24</v>
      </c>
      <c r="G227" s="15">
        <v>1</v>
      </c>
      <c r="H227" s="16">
        <f>IF(OR(F227="",G227=""),"",IF(F227="1st",G227*D227-G227,-G227))</f>
        <v>0.7</v>
      </c>
      <c r="I227" s="19">
        <f t="shared" si="32"/>
        <v>-31.452500000000004</v>
      </c>
      <c r="J227" s="39"/>
      <c r="K227" s="50">
        <f t="shared" si="35"/>
        <v>-30.452500000000011</v>
      </c>
      <c r="L227" s="60">
        <f t="shared" si="30"/>
        <v>-28.302500000000013</v>
      </c>
      <c r="M227" s="60"/>
      <c r="N227" s="121">
        <f t="shared" si="33"/>
        <v>1.7</v>
      </c>
      <c r="O227" s="9">
        <f t="shared" si="34"/>
        <v>-1</v>
      </c>
      <c r="P227" s="9">
        <f t="shared" si="36"/>
        <v>0.7</v>
      </c>
      <c r="Q227" s="122">
        <f t="shared" si="37"/>
        <v>0.7</v>
      </c>
      <c r="R227" s="8"/>
      <c r="S227" s="9"/>
      <c r="T227" s="9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  <c r="JP227" s="40"/>
      <c r="JQ227" s="40"/>
      <c r="JR227" s="40"/>
      <c r="JS227" s="40"/>
      <c r="JT227" s="40"/>
      <c r="JU227" s="40"/>
      <c r="JV227" s="40"/>
      <c r="JW227" s="40"/>
      <c r="JX227" s="40"/>
      <c r="JY227" s="40"/>
      <c r="JZ227" s="40"/>
      <c r="KA227" s="40"/>
      <c r="KB227" s="40"/>
      <c r="KC227" s="40"/>
      <c r="KD227" s="40"/>
      <c r="KE227" s="40"/>
      <c r="KF227" s="40"/>
      <c r="KG227" s="40"/>
      <c r="KH227" s="40"/>
      <c r="KI227" s="40"/>
      <c r="KJ227" s="40"/>
      <c r="KK227" s="40"/>
      <c r="KL227" s="40"/>
      <c r="KM227" s="40"/>
      <c r="KN227" s="40"/>
      <c r="KO227" s="40"/>
      <c r="KP227" s="40"/>
      <c r="KQ227" s="40"/>
      <c r="KR227" s="40"/>
      <c r="KS227" s="40"/>
      <c r="KT227" s="40"/>
      <c r="KU227" s="40"/>
      <c r="KV227" s="40"/>
      <c r="KW227" s="40"/>
      <c r="KX227" s="40"/>
      <c r="KY227" s="40"/>
      <c r="KZ227" s="40"/>
      <c r="LA227" s="40"/>
      <c r="LB227" s="40"/>
      <c r="LC227" s="40"/>
      <c r="LD227" s="40"/>
      <c r="LE227" s="40"/>
      <c r="LF227" s="40"/>
      <c r="LG227" s="40"/>
      <c r="LH227" s="40"/>
      <c r="LI227" s="40"/>
      <c r="LJ227" s="40"/>
      <c r="LK227" s="40"/>
      <c r="LL227" s="40"/>
      <c r="LM227" s="40"/>
      <c r="LN227" s="40"/>
      <c r="LO227" s="40"/>
      <c r="LP227" s="40"/>
      <c r="LQ227" s="40"/>
      <c r="LR227" s="40"/>
      <c r="LS227" s="40"/>
      <c r="LT227" s="40"/>
      <c r="LU227" s="40"/>
      <c r="LV227" s="40"/>
      <c r="LW227" s="40"/>
      <c r="LX227" s="40"/>
      <c r="LY227" s="40"/>
      <c r="LZ227" s="40"/>
      <c r="MA227" s="40"/>
      <c r="MB227" s="40"/>
      <c r="MC227" s="40"/>
      <c r="MD227" s="40"/>
      <c r="ME227" s="40"/>
      <c r="MF227" s="40"/>
      <c r="MG227" s="40"/>
      <c r="MH227" s="40"/>
      <c r="MI227" s="40"/>
      <c r="MJ227" s="40"/>
      <c r="MK227" s="40"/>
      <c r="ML227" s="40"/>
      <c r="MM227" s="40"/>
      <c r="MN227" s="40"/>
      <c r="MO227" s="40"/>
      <c r="MP227" s="40"/>
      <c r="MQ227" s="40"/>
      <c r="MR227" s="40"/>
      <c r="MS227" s="40"/>
      <c r="MT227" s="40"/>
      <c r="MU227" s="40"/>
      <c r="MV227" s="40"/>
      <c r="MW227" s="40"/>
      <c r="MX227" s="40"/>
      <c r="MY227" s="40"/>
      <c r="MZ227" s="40"/>
      <c r="NA227" s="40"/>
      <c r="NB227" s="40"/>
      <c r="NC227" s="40"/>
      <c r="ND227" s="40"/>
      <c r="NE227" s="40"/>
      <c r="NF227" s="40"/>
      <c r="NG227" s="40"/>
      <c r="NH227" s="40"/>
      <c r="NI227" s="40"/>
      <c r="NJ227" s="40"/>
      <c r="NK227" s="40"/>
      <c r="NL227" s="40"/>
      <c r="NM227" s="40"/>
      <c r="NN227" s="40"/>
      <c r="NO227" s="40"/>
      <c r="NP227" s="40"/>
      <c r="NQ227" s="40"/>
      <c r="NR227" s="40"/>
      <c r="NS227" s="40"/>
      <c r="NT227" s="40"/>
      <c r="NU227" s="40"/>
      <c r="NV227" s="40"/>
      <c r="NW227" s="40"/>
      <c r="NX227" s="40"/>
      <c r="NY227" s="40"/>
      <c r="NZ227" s="40"/>
      <c r="OA227" s="40"/>
      <c r="OB227" s="40"/>
      <c r="OC227" s="40"/>
      <c r="OD227" s="40"/>
      <c r="OE227" s="40"/>
      <c r="OF227" s="40"/>
      <c r="OG227" s="40"/>
      <c r="OH227" s="40"/>
      <c r="OI227" s="40"/>
      <c r="OJ227" s="40"/>
      <c r="OK227" s="40"/>
      <c r="OL227" s="40"/>
      <c r="OM227" s="40"/>
      <c r="ON227" s="40"/>
      <c r="OO227" s="40"/>
      <c r="OP227" s="40"/>
      <c r="OQ227" s="40"/>
      <c r="OR227" s="40"/>
      <c r="OS227" s="40"/>
      <c r="OT227" s="40"/>
      <c r="OU227" s="40"/>
      <c r="OV227" s="40"/>
      <c r="OW227" s="40"/>
      <c r="OX227" s="40"/>
      <c r="OY227" s="40"/>
      <c r="OZ227" s="40"/>
      <c r="PA227" s="40"/>
      <c r="PB227" s="40"/>
      <c r="PC227" s="40"/>
      <c r="PD227" s="40"/>
      <c r="PE227" s="40"/>
      <c r="PF227" s="40"/>
      <c r="PG227" s="40"/>
      <c r="PH227" s="40"/>
      <c r="PI227" s="40"/>
      <c r="PJ227" s="40"/>
      <c r="PK227" s="40"/>
      <c r="PL227" s="40"/>
      <c r="PM227" s="40"/>
      <c r="PN227" s="40"/>
      <c r="PO227" s="40"/>
      <c r="PP227" s="40"/>
      <c r="PQ227" s="40"/>
      <c r="PR227" s="40"/>
      <c r="PS227" s="40"/>
      <c r="PT227" s="40"/>
      <c r="PU227" s="40"/>
      <c r="PV227" s="40"/>
      <c r="PW227" s="40"/>
      <c r="PX227" s="40"/>
      <c r="PY227" s="40"/>
      <c r="PZ227" s="40"/>
      <c r="QA227" s="40"/>
      <c r="QB227" s="40"/>
      <c r="QC227" s="40"/>
      <c r="QD227" s="40"/>
      <c r="QE227" s="40"/>
      <c r="QF227" s="40"/>
      <c r="QG227" s="40"/>
      <c r="QH227" s="40"/>
      <c r="QI227" s="40"/>
      <c r="QJ227" s="40"/>
      <c r="QK227" s="40"/>
      <c r="QL227" s="40"/>
      <c r="QM227" s="40"/>
      <c r="QN227" s="40"/>
      <c r="QO227" s="40"/>
      <c r="QP227" s="40"/>
      <c r="QQ227" s="40"/>
      <c r="QR227" s="40"/>
      <c r="QS227" s="40"/>
      <c r="QT227" s="40"/>
      <c r="QU227" s="40"/>
      <c r="QV227" s="40"/>
      <c r="QW227" s="40"/>
      <c r="QX227" s="40"/>
      <c r="QY227" s="40"/>
      <c r="QZ227" s="40"/>
      <c r="RA227" s="40"/>
      <c r="RB227" s="40"/>
      <c r="RC227" s="40"/>
      <c r="RD227" s="40"/>
      <c r="RE227" s="40"/>
      <c r="RF227" s="40"/>
      <c r="RG227" s="40"/>
      <c r="RH227" s="40"/>
      <c r="RI227" s="40"/>
      <c r="RJ227" s="40"/>
      <c r="RK227" s="40"/>
      <c r="RL227" s="40"/>
      <c r="RM227" s="40"/>
      <c r="RN227" s="40"/>
      <c r="RO227" s="40"/>
      <c r="RP227" s="40"/>
      <c r="RQ227" s="40"/>
      <c r="RR227" s="40"/>
      <c r="RS227" s="40"/>
      <c r="RT227" s="40"/>
      <c r="RU227" s="40"/>
      <c r="RV227" s="40"/>
      <c r="RW227" s="40"/>
      <c r="RX227" s="40"/>
      <c r="RY227" s="40"/>
      <c r="RZ227" s="40"/>
      <c r="SA227" s="40"/>
      <c r="SB227" s="40"/>
      <c r="SC227" s="40"/>
      <c r="SD227" s="40"/>
      <c r="SE227" s="40"/>
      <c r="SF227" s="40"/>
      <c r="SG227" s="40"/>
      <c r="SH227" s="40"/>
      <c r="SI227" s="40"/>
      <c r="SJ227" s="40"/>
      <c r="SK227" s="40"/>
      <c r="SL227" s="40"/>
      <c r="SM227" s="40"/>
      <c r="SN227" s="40"/>
      <c r="SO227" s="40"/>
      <c r="SP227" s="40"/>
      <c r="SQ227" s="40"/>
      <c r="SR227" s="40"/>
      <c r="SS227" s="40"/>
      <c r="ST227" s="40"/>
      <c r="SU227" s="40"/>
      <c r="SV227" s="40"/>
      <c r="SW227" s="40"/>
      <c r="SX227" s="40"/>
      <c r="SY227" s="40"/>
      <c r="SZ227" s="40"/>
      <c r="TA227" s="40"/>
      <c r="TB227" s="40"/>
      <c r="TC227" s="40"/>
      <c r="TD227" s="40"/>
      <c r="TE227" s="40"/>
      <c r="TF227" s="40"/>
      <c r="TG227" s="40"/>
      <c r="TH227" s="40"/>
      <c r="TI227" s="40"/>
      <c r="TJ227" s="40"/>
      <c r="TK227" s="40"/>
      <c r="TL227" s="40"/>
      <c r="TM227" s="40"/>
      <c r="TN227" s="40"/>
      <c r="TO227" s="40"/>
      <c r="TP227" s="40"/>
      <c r="TQ227" s="40"/>
      <c r="TR227" s="40"/>
      <c r="TS227" s="40"/>
      <c r="TT227" s="40"/>
      <c r="TU227" s="40"/>
      <c r="TV227" s="40"/>
      <c r="TW227" s="40"/>
      <c r="TX227" s="40"/>
      <c r="TY227" s="40"/>
      <c r="TZ227" s="40"/>
      <c r="UA227" s="40"/>
      <c r="UB227" s="40"/>
      <c r="UC227" s="40"/>
      <c r="UD227" s="40"/>
      <c r="UE227" s="40"/>
      <c r="UF227" s="40"/>
      <c r="UG227" s="40"/>
      <c r="UH227" s="40"/>
      <c r="UI227" s="40"/>
      <c r="UJ227" s="40"/>
      <c r="UK227" s="40"/>
      <c r="UL227" s="40"/>
      <c r="UM227" s="40"/>
      <c r="UN227" s="40"/>
      <c r="UO227" s="40"/>
      <c r="UP227" s="40"/>
      <c r="UQ227" s="40"/>
      <c r="UR227" s="40"/>
      <c r="US227" s="40"/>
      <c r="UT227" s="40"/>
      <c r="UU227" s="40"/>
      <c r="UV227" s="40"/>
      <c r="UW227" s="40"/>
      <c r="UX227" s="40"/>
      <c r="UY227" s="40"/>
      <c r="UZ227" s="40"/>
      <c r="VA227" s="40"/>
      <c r="VB227" s="40"/>
      <c r="VC227" s="40"/>
      <c r="VD227" s="40"/>
      <c r="VE227" s="40"/>
      <c r="VF227" s="40"/>
      <c r="VG227" s="40"/>
      <c r="VH227" s="40"/>
      <c r="VI227" s="40"/>
      <c r="VJ227" s="40"/>
      <c r="VK227" s="40"/>
      <c r="VL227" s="40"/>
      <c r="VM227" s="40"/>
      <c r="VN227" s="40"/>
      <c r="VO227" s="40"/>
      <c r="VP227" s="40"/>
      <c r="VQ227" s="40"/>
      <c r="VR227" s="40"/>
      <c r="VS227" s="40"/>
      <c r="VT227" s="40"/>
      <c r="VU227" s="40"/>
      <c r="VV227" s="40"/>
      <c r="VW227" s="40"/>
      <c r="VX227" s="40"/>
      <c r="VY227" s="40"/>
      <c r="VZ227" s="40"/>
      <c r="WA227" s="40"/>
      <c r="WB227" s="40"/>
      <c r="WC227" s="40"/>
      <c r="WD227" s="40"/>
      <c r="WE227" s="40"/>
      <c r="WF227" s="40"/>
      <c r="WG227" s="40"/>
      <c r="WH227" s="40"/>
      <c r="WI227" s="40"/>
      <c r="WJ227" s="40"/>
      <c r="WK227" s="40"/>
      <c r="WL227" s="40"/>
      <c r="WM227" s="40"/>
      <c r="WN227" s="40"/>
      <c r="WO227" s="40"/>
      <c r="WP227" s="40"/>
      <c r="WQ227" s="40"/>
      <c r="WR227" s="40"/>
      <c r="WS227" s="40"/>
      <c r="WT227" s="40"/>
      <c r="WU227" s="40"/>
      <c r="WV227" s="40"/>
      <c r="WW227" s="40"/>
      <c r="WX227" s="40"/>
      <c r="WY227" s="40"/>
      <c r="WZ227" s="40"/>
      <c r="XA227" s="40"/>
      <c r="XB227" s="40"/>
      <c r="XC227" s="40"/>
      <c r="XD227" s="40"/>
      <c r="XE227" s="40"/>
      <c r="XF227" s="40"/>
      <c r="XG227" s="40"/>
      <c r="XH227" s="40"/>
      <c r="XI227" s="40"/>
      <c r="XJ227" s="40"/>
      <c r="XK227" s="40"/>
      <c r="XL227" s="40"/>
      <c r="XM227" s="40"/>
      <c r="XN227" s="40"/>
      <c r="XO227" s="40"/>
      <c r="XP227" s="40"/>
      <c r="XQ227" s="40"/>
      <c r="XR227" s="40"/>
      <c r="XS227" s="40"/>
      <c r="XT227" s="40"/>
      <c r="XU227" s="40"/>
      <c r="XV227" s="40"/>
      <c r="XW227" s="40"/>
      <c r="XX227" s="40"/>
      <c r="XY227" s="40"/>
      <c r="XZ227" s="40"/>
      <c r="YA227" s="40"/>
      <c r="YB227" s="40"/>
      <c r="YC227" s="40"/>
      <c r="YD227" s="40"/>
      <c r="YE227" s="40"/>
      <c r="YF227" s="40"/>
      <c r="YG227" s="40"/>
      <c r="YH227" s="40"/>
      <c r="YI227" s="40"/>
      <c r="YJ227" s="40"/>
      <c r="YK227" s="40"/>
      <c r="YL227" s="40"/>
      <c r="YM227" s="40"/>
      <c r="YN227" s="40"/>
      <c r="YO227" s="40"/>
      <c r="YP227" s="40"/>
      <c r="YQ227" s="40"/>
      <c r="YR227" s="40"/>
      <c r="YS227" s="40"/>
      <c r="YT227" s="40"/>
      <c r="YU227" s="40"/>
      <c r="YV227" s="40"/>
      <c r="YW227" s="40"/>
      <c r="YX227" s="40"/>
      <c r="YY227" s="40"/>
      <c r="YZ227" s="40"/>
      <c r="ZA227" s="40"/>
      <c r="ZB227" s="40"/>
      <c r="ZC227" s="40"/>
      <c r="ZD227" s="40"/>
      <c r="ZE227" s="40"/>
      <c r="ZF227" s="40"/>
      <c r="ZG227" s="40"/>
      <c r="ZH227" s="40"/>
      <c r="ZI227" s="40"/>
      <c r="ZJ227" s="40"/>
      <c r="ZK227" s="40"/>
      <c r="ZL227" s="40"/>
      <c r="ZM227" s="40"/>
      <c r="ZN227" s="40"/>
      <c r="ZO227" s="40"/>
      <c r="ZP227" s="40"/>
      <c r="ZQ227" s="40"/>
      <c r="ZR227" s="40"/>
      <c r="ZS227" s="40"/>
      <c r="ZT227" s="40"/>
      <c r="ZU227" s="40"/>
      <c r="ZV227" s="40"/>
      <c r="ZW227" s="40"/>
      <c r="ZX227" s="40"/>
      <c r="ZY227" s="40"/>
      <c r="ZZ227" s="40"/>
      <c r="AAA227" s="40"/>
      <c r="AAB227" s="40"/>
      <c r="AAC227" s="40"/>
      <c r="AAD227" s="40"/>
      <c r="AAE227" s="40"/>
      <c r="AAF227" s="40"/>
      <c r="AAG227" s="40"/>
      <c r="AAH227" s="40"/>
      <c r="AAI227" s="40"/>
      <c r="AAJ227" s="40"/>
      <c r="AAK227" s="40"/>
      <c r="AAL227" s="40"/>
      <c r="AAM227" s="40"/>
      <c r="AAN227" s="40"/>
      <c r="AAO227" s="40"/>
      <c r="AAP227" s="40"/>
      <c r="AAQ227" s="40"/>
      <c r="AAR227" s="40"/>
      <c r="AAS227" s="40"/>
      <c r="AAT227" s="40"/>
      <c r="AAU227" s="40"/>
      <c r="AAV227" s="40"/>
      <c r="AAW227" s="40"/>
      <c r="AAX227" s="40"/>
      <c r="AAY227" s="40"/>
      <c r="AAZ227" s="40"/>
      <c r="ABA227" s="40"/>
      <c r="ABB227" s="40"/>
      <c r="ABC227" s="40"/>
      <c r="ABD227" s="40"/>
      <c r="ABE227" s="40"/>
      <c r="ABF227" s="40"/>
      <c r="ABG227" s="40"/>
      <c r="ABH227" s="40"/>
      <c r="ABI227" s="40"/>
      <c r="ABJ227" s="40"/>
      <c r="ABK227" s="40"/>
      <c r="ABL227" s="40"/>
      <c r="ABM227" s="40"/>
      <c r="ABN227" s="40"/>
      <c r="ABO227" s="40"/>
      <c r="ABP227" s="40"/>
      <c r="ABQ227" s="40"/>
      <c r="ABR227" s="40"/>
      <c r="ABS227" s="40"/>
      <c r="ABT227" s="40"/>
      <c r="ABU227" s="40"/>
      <c r="ABV227" s="40"/>
      <c r="ABW227" s="40"/>
      <c r="ABX227" s="40"/>
      <c r="ABY227" s="40"/>
      <c r="ABZ227" s="40"/>
      <c r="ACA227" s="40"/>
      <c r="ACB227" s="40"/>
      <c r="ACC227" s="40"/>
      <c r="ACD227" s="40"/>
      <c r="ACE227" s="40"/>
      <c r="ACF227" s="40"/>
      <c r="ACG227" s="40"/>
      <c r="ACH227" s="40"/>
      <c r="ACI227" s="40"/>
      <c r="ACJ227" s="40"/>
      <c r="ACK227" s="40"/>
      <c r="ACL227" s="40"/>
      <c r="ACM227" s="40"/>
      <c r="ACN227" s="40"/>
      <c r="ACO227" s="40"/>
      <c r="ACP227" s="40"/>
      <c r="ACQ227" s="40"/>
      <c r="ACR227" s="40"/>
      <c r="ACS227" s="40"/>
      <c r="ACT227" s="40"/>
      <c r="ACU227" s="40"/>
      <c r="ACV227" s="40"/>
      <c r="ACW227" s="40"/>
      <c r="ACX227" s="40"/>
      <c r="ACY227" s="40"/>
      <c r="ACZ227" s="40"/>
      <c r="ADA227" s="40"/>
      <c r="ADB227" s="40"/>
      <c r="ADC227" s="40"/>
      <c r="ADD227" s="40"/>
      <c r="ADE227" s="40"/>
      <c r="ADF227" s="40"/>
      <c r="ADG227" s="40"/>
      <c r="ADH227" s="40"/>
      <c r="ADI227" s="40"/>
      <c r="ADJ227" s="40"/>
      <c r="ADK227" s="40"/>
      <c r="ADL227" s="40"/>
      <c r="ADM227" s="40"/>
      <c r="ADN227" s="40"/>
      <c r="ADO227" s="40"/>
      <c r="ADP227" s="40"/>
      <c r="ADQ227" s="40"/>
      <c r="ADR227" s="40"/>
      <c r="ADS227" s="40"/>
      <c r="ADT227" s="40"/>
      <c r="ADU227" s="40"/>
      <c r="ADV227" s="40"/>
      <c r="ADW227" s="40"/>
      <c r="ADX227" s="40"/>
      <c r="ADY227" s="40"/>
      <c r="ADZ227" s="40"/>
      <c r="AEA227" s="40"/>
      <c r="AEB227" s="40"/>
      <c r="AEC227" s="40"/>
      <c r="AED227" s="40"/>
      <c r="AEE227" s="40"/>
      <c r="AEF227" s="40"/>
      <c r="AEG227" s="40"/>
      <c r="AEH227" s="40"/>
      <c r="AEI227" s="40"/>
      <c r="AEJ227" s="40"/>
      <c r="AEK227" s="40"/>
      <c r="AEL227" s="40"/>
      <c r="AEM227" s="40"/>
      <c r="AEN227" s="40"/>
      <c r="AEO227" s="40"/>
      <c r="AEP227" s="40"/>
      <c r="AEQ227" s="40"/>
      <c r="AER227" s="40"/>
      <c r="AES227" s="40"/>
      <c r="AET227" s="40"/>
      <c r="AEU227" s="40"/>
      <c r="AEV227" s="40"/>
      <c r="AEW227" s="40"/>
      <c r="AEX227" s="40"/>
      <c r="AEY227" s="40"/>
      <c r="AEZ227" s="40"/>
      <c r="AFA227" s="40"/>
      <c r="AFB227" s="40"/>
      <c r="AFC227" s="40"/>
      <c r="AFD227" s="40"/>
      <c r="AFE227" s="40"/>
      <c r="AFF227" s="40"/>
      <c r="AFG227" s="40"/>
      <c r="AFH227" s="40"/>
      <c r="AFI227" s="40"/>
      <c r="AFJ227" s="40"/>
      <c r="AFK227" s="40"/>
      <c r="AFL227" s="40"/>
      <c r="AFM227" s="40"/>
      <c r="AFN227" s="40"/>
      <c r="AFO227" s="40"/>
      <c r="AFP227" s="40"/>
      <c r="AFQ227" s="40"/>
      <c r="AFR227" s="40"/>
      <c r="AFS227" s="40"/>
      <c r="AFT227" s="40"/>
      <c r="AFU227" s="40"/>
      <c r="AFV227" s="40"/>
      <c r="AFW227" s="40"/>
      <c r="AFX227" s="40"/>
      <c r="AFY227" s="40"/>
      <c r="AFZ227" s="40"/>
      <c r="AGA227" s="40"/>
      <c r="AGB227" s="40"/>
      <c r="AGC227" s="40"/>
      <c r="AGD227" s="40"/>
      <c r="AGE227" s="40"/>
      <c r="AGF227" s="40"/>
      <c r="AGG227" s="40"/>
      <c r="AGH227" s="40"/>
      <c r="AGI227" s="40"/>
      <c r="AGJ227" s="40"/>
      <c r="AGK227" s="40"/>
      <c r="AGL227" s="40"/>
      <c r="AGM227" s="40"/>
      <c r="AGN227" s="40"/>
      <c r="AGO227" s="40"/>
      <c r="AGP227" s="40"/>
      <c r="AGQ227" s="40"/>
      <c r="AGR227" s="40"/>
      <c r="AGS227" s="40"/>
      <c r="AGT227" s="40"/>
      <c r="AGU227" s="40"/>
      <c r="AGV227" s="40"/>
      <c r="AGW227" s="40"/>
      <c r="AGX227" s="40"/>
      <c r="AGY227" s="40"/>
      <c r="AGZ227" s="40"/>
      <c r="AHA227" s="40"/>
      <c r="AHB227" s="40"/>
      <c r="AHC227" s="40"/>
      <c r="AHD227" s="40"/>
      <c r="AHE227" s="40"/>
      <c r="AHF227" s="40"/>
      <c r="AHG227" s="40"/>
      <c r="AHH227" s="40"/>
      <c r="AHI227" s="40"/>
      <c r="AHJ227" s="40"/>
      <c r="AHK227" s="40"/>
      <c r="AHL227" s="40"/>
      <c r="AHM227" s="40"/>
      <c r="AHN227" s="40"/>
      <c r="AHO227" s="40"/>
      <c r="AHP227" s="40"/>
      <c r="AHQ227" s="40"/>
      <c r="AHR227" s="40"/>
      <c r="AHS227" s="40"/>
      <c r="AHT227" s="40"/>
      <c r="AHU227" s="40"/>
      <c r="AHV227" s="40"/>
      <c r="AHW227" s="40"/>
      <c r="AHX227" s="40"/>
      <c r="AHY227" s="40"/>
      <c r="AHZ227" s="40"/>
      <c r="AIA227" s="40"/>
      <c r="AIB227" s="40"/>
      <c r="AIC227" s="40"/>
      <c r="AID227" s="40"/>
      <c r="AIE227" s="40"/>
      <c r="AIF227" s="40"/>
      <c r="AIG227" s="40"/>
      <c r="AIH227" s="40"/>
      <c r="AII227" s="40"/>
      <c r="AIJ227" s="40"/>
      <c r="AIK227" s="40"/>
      <c r="AIL227" s="40"/>
      <c r="AIM227" s="40"/>
      <c r="AIN227" s="40"/>
      <c r="AIO227" s="40"/>
      <c r="AIP227" s="40"/>
      <c r="AIQ227" s="40"/>
      <c r="AIR227" s="40"/>
      <c r="AIS227" s="40"/>
      <c r="AIT227" s="40"/>
      <c r="AIU227" s="40"/>
      <c r="AIV227" s="40"/>
      <c r="AIW227" s="40"/>
      <c r="AIX227" s="40"/>
      <c r="AIY227" s="40"/>
      <c r="AIZ227" s="40"/>
      <c r="AJA227" s="40"/>
      <c r="AJB227" s="40"/>
      <c r="AJC227" s="40"/>
      <c r="AJD227" s="40"/>
      <c r="AJE227" s="40"/>
      <c r="AJF227" s="40"/>
      <c r="AJG227" s="40"/>
      <c r="AJH227" s="40"/>
      <c r="AJI227" s="40"/>
      <c r="AJJ227" s="40"/>
      <c r="AJK227" s="40"/>
      <c r="AJL227" s="40"/>
      <c r="AJM227" s="40"/>
      <c r="AJN227" s="40"/>
      <c r="AJO227" s="40"/>
      <c r="AJP227" s="40"/>
      <c r="AJQ227" s="40"/>
      <c r="AJR227" s="40"/>
      <c r="AJS227" s="40"/>
      <c r="AJT227" s="40"/>
      <c r="AJU227" s="40"/>
      <c r="AJV227" s="40"/>
      <c r="AJW227" s="40"/>
      <c r="AJX227" s="40"/>
      <c r="AJY227" s="40"/>
      <c r="AJZ227" s="40"/>
      <c r="AKA227" s="40"/>
      <c r="AKB227" s="40"/>
      <c r="AKC227" s="40"/>
      <c r="AKD227" s="40"/>
      <c r="AKE227" s="40"/>
      <c r="AKF227" s="40"/>
      <c r="AKG227" s="40"/>
      <c r="AKH227" s="40"/>
      <c r="AKI227" s="40"/>
      <c r="AKJ227" s="40"/>
      <c r="AKK227" s="40"/>
      <c r="AKL227" s="40"/>
      <c r="AKM227" s="40"/>
      <c r="AKN227" s="40"/>
      <c r="AKO227" s="40"/>
      <c r="AKP227" s="40"/>
      <c r="AKQ227" s="40"/>
      <c r="AKR227" s="40"/>
      <c r="AKS227" s="40"/>
      <c r="AKT227" s="40"/>
      <c r="AKU227" s="40"/>
      <c r="AKV227" s="40"/>
      <c r="AKW227" s="40"/>
      <c r="AKX227" s="40"/>
      <c r="AKY227" s="40"/>
      <c r="AKZ227" s="40"/>
      <c r="ALA227" s="40"/>
      <c r="ALB227" s="40"/>
      <c r="ALC227" s="40"/>
      <c r="ALD227" s="40"/>
      <c r="ALE227" s="40"/>
      <c r="ALF227" s="40"/>
      <c r="ALG227" s="40"/>
      <c r="ALH227" s="40"/>
      <c r="ALI227" s="40"/>
      <c r="ALJ227" s="40"/>
      <c r="ALK227" s="40"/>
      <c r="ALL227" s="40"/>
      <c r="ALM227" s="40"/>
      <c r="ALN227" s="40"/>
      <c r="ALO227" s="40"/>
      <c r="ALP227" s="40"/>
      <c r="ALQ227" s="40"/>
      <c r="ALR227" s="40"/>
      <c r="ALS227" s="40"/>
      <c r="ALT227" s="40"/>
      <c r="ALU227" s="40"/>
    </row>
    <row r="228" spans="1:1009" s="41" customFormat="1" ht="19.5" thickBot="1" x14ac:dyDescent="0.35">
      <c r="A228" s="10" t="s">
        <v>235</v>
      </c>
      <c r="B228" s="11" t="s">
        <v>45</v>
      </c>
      <c r="C228" s="12">
        <v>7</v>
      </c>
      <c r="D228" s="13">
        <v>2</v>
      </c>
      <c r="E228" s="14">
        <v>1.26</v>
      </c>
      <c r="F228" s="46" t="s">
        <v>24</v>
      </c>
      <c r="G228" s="15">
        <v>1</v>
      </c>
      <c r="H228" s="16">
        <f>IF(OR(F228="",G228=""),"",IF(F228="1st",G228*D228-G228,-G228))</f>
        <v>1</v>
      </c>
      <c r="I228" s="19">
        <f t="shared" si="32"/>
        <v>-30.452500000000004</v>
      </c>
      <c r="J228" s="39"/>
      <c r="K228" s="50">
        <f t="shared" si="35"/>
        <v>-30.452500000000011</v>
      </c>
      <c r="L228" s="60">
        <f t="shared" si="30"/>
        <v>-28.302500000000013</v>
      </c>
      <c r="M228" s="60"/>
      <c r="N228" s="121">
        <f t="shared" si="33"/>
        <v>2</v>
      </c>
      <c r="O228" s="9">
        <f t="shared" si="34"/>
        <v>-1</v>
      </c>
      <c r="P228" s="9">
        <f t="shared" si="36"/>
        <v>1</v>
      </c>
      <c r="Q228" s="122">
        <f t="shared" si="37"/>
        <v>1</v>
      </c>
      <c r="R228" s="8"/>
      <c r="S228" s="9"/>
      <c r="T228" s="9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  <c r="JY228" s="40"/>
      <c r="JZ228" s="40"/>
      <c r="KA228" s="40"/>
      <c r="KB228" s="40"/>
      <c r="KC228" s="40"/>
      <c r="KD228" s="40"/>
      <c r="KE228" s="40"/>
      <c r="KF228" s="40"/>
      <c r="KG228" s="40"/>
      <c r="KH228" s="40"/>
      <c r="KI228" s="40"/>
      <c r="KJ228" s="40"/>
      <c r="KK228" s="40"/>
      <c r="KL228" s="40"/>
      <c r="KM228" s="40"/>
      <c r="KN228" s="40"/>
      <c r="KO228" s="40"/>
      <c r="KP228" s="40"/>
      <c r="KQ228" s="40"/>
      <c r="KR228" s="40"/>
      <c r="KS228" s="40"/>
      <c r="KT228" s="40"/>
      <c r="KU228" s="40"/>
      <c r="KV228" s="40"/>
      <c r="KW228" s="40"/>
      <c r="KX228" s="40"/>
      <c r="KY228" s="40"/>
      <c r="KZ228" s="40"/>
      <c r="LA228" s="40"/>
      <c r="LB228" s="40"/>
      <c r="LC228" s="40"/>
      <c r="LD228" s="40"/>
      <c r="LE228" s="40"/>
      <c r="LF228" s="40"/>
      <c r="LG228" s="40"/>
      <c r="LH228" s="40"/>
      <c r="LI228" s="40"/>
      <c r="LJ228" s="40"/>
      <c r="LK228" s="40"/>
      <c r="LL228" s="40"/>
      <c r="LM228" s="40"/>
      <c r="LN228" s="40"/>
      <c r="LO228" s="40"/>
      <c r="LP228" s="40"/>
      <c r="LQ228" s="40"/>
      <c r="LR228" s="40"/>
      <c r="LS228" s="40"/>
      <c r="LT228" s="40"/>
      <c r="LU228" s="40"/>
      <c r="LV228" s="40"/>
      <c r="LW228" s="40"/>
      <c r="LX228" s="40"/>
      <c r="LY228" s="40"/>
      <c r="LZ228" s="40"/>
      <c r="MA228" s="40"/>
      <c r="MB228" s="40"/>
      <c r="MC228" s="40"/>
      <c r="MD228" s="40"/>
      <c r="ME228" s="40"/>
      <c r="MF228" s="40"/>
      <c r="MG228" s="40"/>
      <c r="MH228" s="40"/>
      <c r="MI228" s="40"/>
      <c r="MJ228" s="40"/>
      <c r="MK228" s="40"/>
      <c r="ML228" s="40"/>
      <c r="MM228" s="40"/>
      <c r="MN228" s="40"/>
      <c r="MO228" s="40"/>
      <c r="MP228" s="40"/>
      <c r="MQ228" s="40"/>
      <c r="MR228" s="40"/>
      <c r="MS228" s="40"/>
      <c r="MT228" s="40"/>
      <c r="MU228" s="40"/>
      <c r="MV228" s="40"/>
      <c r="MW228" s="40"/>
      <c r="MX228" s="40"/>
      <c r="MY228" s="40"/>
      <c r="MZ228" s="40"/>
      <c r="NA228" s="40"/>
      <c r="NB228" s="40"/>
      <c r="NC228" s="40"/>
      <c r="ND228" s="40"/>
      <c r="NE228" s="40"/>
      <c r="NF228" s="40"/>
      <c r="NG228" s="40"/>
      <c r="NH228" s="40"/>
      <c r="NI228" s="40"/>
      <c r="NJ228" s="40"/>
      <c r="NK228" s="40"/>
      <c r="NL228" s="40"/>
      <c r="NM228" s="40"/>
      <c r="NN228" s="40"/>
      <c r="NO228" s="40"/>
      <c r="NP228" s="40"/>
      <c r="NQ228" s="40"/>
      <c r="NR228" s="40"/>
      <c r="NS228" s="40"/>
      <c r="NT228" s="40"/>
      <c r="NU228" s="40"/>
      <c r="NV228" s="40"/>
      <c r="NW228" s="40"/>
      <c r="NX228" s="40"/>
      <c r="NY228" s="40"/>
      <c r="NZ228" s="40"/>
      <c r="OA228" s="40"/>
      <c r="OB228" s="40"/>
      <c r="OC228" s="40"/>
      <c r="OD228" s="40"/>
      <c r="OE228" s="40"/>
      <c r="OF228" s="40"/>
      <c r="OG228" s="40"/>
      <c r="OH228" s="40"/>
      <c r="OI228" s="40"/>
      <c r="OJ228" s="40"/>
      <c r="OK228" s="40"/>
      <c r="OL228" s="40"/>
      <c r="OM228" s="40"/>
      <c r="ON228" s="40"/>
      <c r="OO228" s="40"/>
      <c r="OP228" s="40"/>
      <c r="OQ228" s="40"/>
      <c r="OR228" s="40"/>
      <c r="OS228" s="40"/>
      <c r="OT228" s="40"/>
      <c r="OU228" s="40"/>
      <c r="OV228" s="40"/>
      <c r="OW228" s="40"/>
      <c r="OX228" s="40"/>
      <c r="OY228" s="40"/>
      <c r="OZ228" s="40"/>
      <c r="PA228" s="40"/>
      <c r="PB228" s="40"/>
      <c r="PC228" s="40"/>
      <c r="PD228" s="40"/>
      <c r="PE228" s="40"/>
      <c r="PF228" s="40"/>
      <c r="PG228" s="40"/>
      <c r="PH228" s="40"/>
      <c r="PI228" s="40"/>
      <c r="PJ228" s="40"/>
      <c r="PK228" s="40"/>
      <c r="PL228" s="40"/>
      <c r="PM228" s="40"/>
      <c r="PN228" s="40"/>
      <c r="PO228" s="40"/>
      <c r="PP228" s="40"/>
      <c r="PQ228" s="40"/>
      <c r="PR228" s="40"/>
      <c r="PS228" s="40"/>
      <c r="PT228" s="40"/>
      <c r="PU228" s="40"/>
      <c r="PV228" s="40"/>
      <c r="PW228" s="40"/>
      <c r="PX228" s="40"/>
      <c r="PY228" s="40"/>
      <c r="PZ228" s="40"/>
      <c r="QA228" s="40"/>
      <c r="QB228" s="40"/>
      <c r="QC228" s="40"/>
      <c r="QD228" s="40"/>
      <c r="QE228" s="40"/>
      <c r="QF228" s="40"/>
      <c r="QG228" s="40"/>
      <c r="QH228" s="40"/>
      <c r="QI228" s="40"/>
      <c r="QJ228" s="40"/>
      <c r="QK228" s="40"/>
      <c r="QL228" s="40"/>
      <c r="QM228" s="40"/>
      <c r="QN228" s="40"/>
      <c r="QO228" s="40"/>
      <c r="QP228" s="40"/>
      <c r="QQ228" s="40"/>
      <c r="QR228" s="40"/>
      <c r="QS228" s="40"/>
      <c r="QT228" s="40"/>
      <c r="QU228" s="40"/>
      <c r="QV228" s="40"/>
      <c r="QW228" s="40"/>
      <c r="QX228" s="40"/>
      <c r="QY228" s="40"/>
      <c r="QZ228" s="40"/>
      <c r="RA228" s="40"/>
      <c r="RB228" s="40"/>
      <c r="RC228" s="40"/>
      <c r="RD228" s="40"/>
      <c r="RE228" s="40"/>
      <c r="RF228" s="40"/>
      <c r="RG228" s="40"/>
      <c r="RH228" s="40"/>
      <c r="RI228" s="40"/>
      <c r="RJ228" s="40"/>
      <c r="RK228" s="40"/>
      <c r="RL228" s="40"/>
      <c r="RM228" s="40"/>
      <c r="RN228" s="40"/>
      <c r="RO228" s="40"/>
      <c r="RP228" s="40"/>
      <c r="RQ228" s="40"/>
      <c r="RR228" s="40"/>
      <c r="RS228" s="40"/>
      <c r="RT228" s="40"/>
      <c r="RU228" s="40"/>
      <c r="RV228" s="40"/>
      <c r="RW228" s="40"/>
      <c r="RX228" s="40"/>
      <c r="RY228" s="40"/>
      <c r="RZ228" s="40"/>
      <c r="SA228" s="40"/>
      <c r="SB228" s="40"/>
      <c r="SC228" s="40"/>
      <c r="SD228" s="40"/>
      <c r="SE228" s="40"/>
      <c r="SF228" s="40"/>
      <c r="SG228" s="40"/>
      <c r="SH228" s="40"/>
      <c r="SI228" s="40"/>
      <c r="SJ228" s="40"/>
      <c r="SK228" s="40"/>
      <c r="SL228" s="40"/>
      <c r="SM228" s="40"/>
      <c r="SN228" s="40"/>
      <c r="SO228" s="40"/>
      <c r="SP228" s="40"/>
      <c r="SQ228" s="40"/>
      <c r="SR228" s="40"/>
      <c r="SS228" s="40"/>
      <c r="ST228" s="40"/>
      <c r="SU228" s="40"/>
      <c r="SV228" s="40"/>
      <c r="SW228" s="40"/>
      <c r="SX228" s="40"/>
      <c r="SY228" s="40"/>
      <c r="SZ228" s="40"/>
      <c r="TA228" s="40"/>
      <c r="TB228" s="40"/>
      <c r="TC228" s="40"/>
      <c r="TD228" s="40"/>
      <c r="TE228" s="40"/>
      <c r="TF228" s="40"/>
      <c r="TG228" s="40"/>
      <c r="TH228" s="40"/>
      <c r="TI228" s="40"/>
      <c r="TJ228" s="40"/>
      <c r="TK228" s="40"/>
      <c r="TL228" s="40"/>
      <c r="TM228" s="40"/>
      <c r="TN228" s="40"/>
      <c r="TO228" s="40"/>
      <c r="TP228" s="40"/>
      <c r="TQ228" s="40"/>
      <c r="TR228" s="40"/>
      <c r="TS228" s="40"/>
      <c r="TT228" s="40"/>
      <c r="TU228" s="40"/>
      <c r="TV228" s="40"/>
      <c r="TW228" s="40"/>
      <c r="TX228" s="40"/>
      <c r="TY228" s="40"/>
      <c r="TZ228" s="40"/>
      <c r="UA228" s="40"/>
      <c r="UB228" s="40"/>
      <c r="UC228" s="40"/>
      <c r="UD228" s="40"/>
      <c r="UE228" s="40"/>
      <c r="UF228" s="40"/>
      <c r="UG228" s="40"/>
      <c r="UH228" s="40"/>
      <c r="UI228" s="40"/>
      <c r="UJ228" s="40"/>
      <c r="UK228" s="40"/>
      <c r="UL228" s="40"/>
      <c r="UM228" s="40"/>
      <c r="UN228" s="40"/>
      <c r="UO228" s="40"/>
      <c r="UP228" s="40"/>
      <c r="UQ228" s="40"/>
      <c r="UR228" s="40"/>
      <c r="US228" s="40"/>
      <c r="UT228" s="40"/>
      <c r="UU228" s="40"/>
      <c r="UV228" s="40"/>
      <c r="UW228" s="40"/>
      <c r="UX228" s="40"/>
      <c r="UY228" s="40"/>
      <c r="UZ228" s="40"/>
      <c r="VA228" s="40"/>
      <c r="VB228" s="40"/>
      <c r="VC228" s="40"/>
      <c r="VD228" s="40"/>
      <c r="VE228" s="40"/>
      <c r="VF228" s="40"/>
      <c r="VG228" s="40"/>
      <c r="VH228" s="40"/>
      <c r="VI228" s="40"/>
      <c r="VJ228" s="40"/>
      <c r="VK228" s="40"/>
      <c r="VL228" s="40"/>
      <c r="VM228" s="40"/>
      <c r="VN228" s="40"/>
      <c r="VO228" s="40"/>
      <c r="VP228" s="40"/>
      <c r="VQ228" s="40"/>
      <c r="VR228" s="40"/>
      <c r="VS228" s="40"/>
      <c r="VT228" s="40"/>
      <c r="VU228" s="40"/>
      <c r="VV228" s="40"/>
      <c r="VW228" s="40"/>
      <c r="VX228" s="40"/>
      <c r="VY228" s="40"/>
      <c r="VZ228" s="40"/>
      <c r="WA228" s="40"/>
      <c r="WB228" s="40"/>
      <c r="WC228" s="40"/>
      <c r="WD228" s="40"/>
      <c r="WE228" s="40"/>
      <c r="WF228" s="40"/>
      <c r="WG228" s="40"/>
      <c r="WH228" s="40"/>
      <c r="WI228" s="40"/>
      <c r="WJ228" s="40"/>
      <c r="WK228" s="40"/>
      <c r="WL228" s="40"/>
      <c r="WM228" s="40"/>
      <c r="WN228" s="40"/>
      <c r="WO228" s="40"/>
      <c r="WP228" s="40"/>
      <c r="WQ228" s="40"/>
      <c r="WR228" s="40"/>
      <c r="WS228" s="40"/>
      <c r="WT228" s="40"/>
      <c r="WU228" s="40"/>
      <c r="WV228" s="40"/>
      <c r="WW228" s="40"/>
      <c r="WX228" s="40"/>
      <c r="WY228" s="40"/>
      <c r="WZ228" s="40"/>
      <c r="XA228" s="40"/>
      <c r="XB228" s="40"/>
      <c r="XC228" s="40"/>
      <c r="XD228" s="40"/>
      <c r="XE228" s="40"/>
      <c r="XF228" s="40"/>
      <c r="XG228" s="40"/>
      <c r="XH228" s="40"/>
      <c r="XI228" s="40"/>
      <c r="XJ228" s="40"/>
      <c r="XK228" s="40"/>
      <c r="XL228" s="40"/>
      <c r="XM228" s="40"/>
      <c r="XN228" s="40"/>
      <c r="XO228" s="40"/>
      <c r="XP228" s="40"/>
      <c r="XQ228" s="40"/>
      <c r="XR228" s="40"/>
      <c r="XS228" s="40"/>
      <c r="XT228" s="40"/>
      <c r="XU228" s="40"/>
      <c r="XV228" s="40"/>
      <c r="XW228" s="40"/>
      <c r="XX228" s="40"/>
      <c r="XY228" s="40"/>
      <c r="XZ228" s="40"/>
      <c r="YA228" s="40"/>
      <c r="YB228" s="40"/>
      <c r="YC228" s="40"/>
      <c r="YD228" s="40"/>
      <c r="YE228" s="40"/>
      <c r="YF228" s="40"/>
      <c r="YG228" s="40"/>
      <c r="YH228" s="40"/>
      <c r="YI228" s="40"/>
      <c r="YJ228" s="40"/>
      <c r="YK228" s="40"/>
      <c r="YL228" s="40"/>
      <c r="YM228" s="40"/>
      <c r="YN228" s="40"/>
      <c r="YO228" s="40"/>
      <c r="YP228" s="40"/>
      <c r="YQ228" s="40"/>
      <c r="YR228" s="40"/>
      <c r="YS228" s="40"/>
      <c r="YT228" s="40"/>
      <c r="YU228" s="40"/>
      <c r="YV228" s="40"/>
      <c r="YW228" s="40"/>
      <c r="YX228" s="40"/>
      <c r="YY228" s="40"/>
      <c r="YZ228" s="40"/>
      <c r="ZA228" s="40"/>
      <c r="ZB228" s="40"/>
      <c r="ZC228" s="40"/>
      <c r="ZD228" s="40"/>
      <c r="ZE228" s="40"/>
      <c r="ZF228" s="40"/>
      <c r="ZG228" s="40"/>
      <c r="ZH228" s="40"/>
      <c r="ZI228" s="40"/>
      <c r="ZJ228" s="40"/>
      <c r="ZK228" s="40"/>
      <c r="ZL228" s="40"/>
      <c r="ZM228" s="40"/>
      <c r="ZN228" s="40"/>
      <c r="ZO228" s="40"/>
      <c r="ZP228" s="40"/>
      <c r="ZQ228" s="40"/>
      <c r="ZR228" s="40"/>
      <c r="ZS228" s="40"/>
      <c r="ZT228" s="40"/>
      <c r="ZU228" s="40"/>
      <c r="ZV228" s="40"/>
      <c r="ZW228" s="40"/>
      <c r="ZX228" s="40"/>
      <c r="ZY228" s="40"/>
      <c r="ZZ228" s="40"/>
      <c r="AAA228" s="40"/>
      <c r="AAB228" s="40"/>
      <c r="AAC228" s="40"/>
      <c r="AAD228" s="40"/>
      <c r="AAE228" s="40"/>
      <c r="AAF228" s="40"/>
      <c r="AAG228" s="40"/>
      <c r="AAH228" s="40"/>
      <c r="AAI228" s="40"/>
      <c r="AAJ228" s="40"/>
      <c r="AAK228" s="40"/>
      <c r="AAL228" s="40"/>
      <c r="AAM228" s="40"/>
      <c r="AAN228" s="40"/>
      <c r="AAO228" s="40"/>
      <c r="AAP228" s="40"/>
      <c r="AAQ228" s="40"/>
      <c r="AAR228" s="40"/>
      <c r="AAS228" s="40"/>
      <c r="AAT228" s="40"/>
      <c r="AAU228" s="40"/>
      <c r="AAV228" s="40"/>
      <c r="AAW228" s="40"/>
      <c r="AAX228" s="40"/>
      <c r="AAY228" s="40"/>
      <c r="AAZ228" s="40"/>
      <c r="ABA228" s="40"/>
      <c r="ABB228" s="40"/>
      <c r="ABC228" s="40"/>
      <c r="ABD228" s="40"/>
      <c r="ABE228" s="40"/>
      <c r="ABF228" s="40"/>
      <c r="ABG228" s="40"/>
      <c r="ABH228" s="40"/>
      <c r="ABI228" s="40"/>
      <c r="ABJ228" s="40"/>
      <c r="ABK228" s="40"/>
      <c r="ABL228" s="40"/>
      <c r="ABM228" s="40"/>
      <c r="ABN228" s="40"/>
      <c r="ABO228" s="40"/>
      <c r="ABP228" s="40"/>
      <c r="ABQ228" s="40"/>
      <c r="ABR228" s="40"/>
      <c r="ABS228" s="40"/>
      <c r="ABT228" s="40"/>
      <c r="ABU228" s="40"/>
      <c r="ABV228" s="40"/>
      <c r="ABW228" s="40"/>
      <c r="ABX228" s="40"/>
      <c r="ABY228" s="40"/>
      <c r="ABZ228" s="40"/>
      <c r="ACA228" s="40"/>
      <c r="ACB228" s="40"/>
      <c r="ACC228" s="40"/>
      <c r="ACD228" s="40"/>
      <c r="ACE228" s="40"/>
      <c r="ACF228" s="40"/>
      <c r="ACG228" s="40"/>
      <c r="ACH228" s="40"/>
      <c r="ACI228" s="40"/>
      <c r="ACJ228" s="40"/>
      <c r="ACK228" s="40"/>
      <c r="ACL228" s="40"/>
      <c r="ACM228" s="40"/>
      <c r="ACN228" s="40"/>
      <c r="ACO228" s="40"/>
      <c r="ACP228" s="40"/>
      <c r="ACQ228" s="40"/>
      <c r="ACR228" s="40"/>
      <c r="ACS228" s="40"/>
      <c r="ACT228" s="40"/>
      <c r="ACU228" s="40"/>
      <c r="ACV228" s="40"/>
      <c r="ACW228" s="40"/>
      <c r="ACX228" s="40"/>
      <c r="ACY228" s="40"/>
      <c r="ACZ228" s="40"/>
      <c r="ADA228" s="40"/>
      <c r="ADB228" s="40"/>
      <c r="ADC228" s="40"/>
      <c r="ADD228" s="40"/>
      <c r="ADE228" s="40"/>
      <c r="ADF228" s="40"/>
      <c r="ADG228" s="40"/>
      <c r="ADH228" s="40"/>
      <c r="ADI228" s="40"/>
      <c r="ADJ228" s="40"/>
      <c r="ADK228" s="40"/>
      <c r="ADL228" s="40"/>
      <c r="ADM228" s="40"/>
      <c r="ADN228" s="40"/>
      <c r="ADO228" s="40"/>
      <c r="ADP228" s="40"/>
      <c r="ADQ228" s="40"/>
      <c r="ADR228" s="40"/>
      <c r="ADS228" s="40"/>
      <c r="ADT228" s="40"/>
      <c r="ADU228" s="40"/>
      <c r="ADV228" s="40"/>
      <c r="ADW228" s="40"/>
      <c r="ADX228" s="40"/>
      <c r="ADY228" s="40"/>
      <c r="ADZ228" s="40"/>
      <c r="AEA228" s="40"/>
      <c r="AEB228" s="40"/>
      <c r="AEC228" s="40"/>
      <c r="AED228" s="40"/>
      <c r="AEE228" s="40"/>
      <c r="AEF228" s="40"/>
      <c r="AEG228" s="40"/>
      <c r="AEH228" s="40"/>
      <c r="AEI228" s="40"/>
      <c r="AEJ228" s="40"/>
      <c r="AEK228" s="40"/>
      <c r="AEL228" s="40"/>
      <c r="AEM228" s="40"/>
      <c r="AEN228" s="40"/>
      <c r="AEO228" s="40"/>
      <c r="AEP228" s="40"/>
      <c r="AEQ228" s="40"/>
      <c r="AER228" s="40"/>
      <c r="AES228" s="40"/>
      <c r="AET228" s="40"/>
      <c r="AEU228" s="40"/>
      <c r="AEV228" s="40"/>
      <c r="AEW228" s="40"/>
      <c r="AEX228" s="40"/>
      <c r="AEY228" s="40"/>
      <c r="AEZ228" s="40"/>
      <c r="AFA228" s="40"/>
      <c r="AFB228" s="40"/>
      <c r="AFC228" s="40"/>
      <c r="AFD228" s="40"/>
      <c r="AFE228" s="40"/>
      <c r="AFF228" s="40"/>
      <c r="AFG228" s="40"/>
      <c r="AFH228" s="40"/>
      <c r="AFI228" s="40"/>
      <c r="AFJ228" s="40"/>
      <c r="AFK228" s="40"/>
      <c r="AFL228" s="40"/>
      <c r="AFM228" s="40"/>
      <c r="AFN228" s="40"/>
      <c r="AFO228" s="40"/>
      <c r="AFP228" s="40"/>
      <c r="AFQ228" s="40"/>
      <c r="AFR228" s="40"/>
      <c r="AFS228" s="40"/>
      <c r="AFT228" s="40"/>
      <c r="AFU228" s="40"/>
      <c r="AFV228" s="40"/>
      <c r="AFW228" s="40"/>
      <c r="AFX228" s="40"/>
      <c r="AFY228" s="40"/>
      <c r="AFZ228" s="40"/>
      <c r="AGA228" s="40"/>
      <c r="AGB228" s="40"/>
      <c r="AGC228" s="40"/>
      <c r="AGD228" s="40"/>
      <c r="AGE228" s="40"/>
      <c r="AGF228" s="40"/>
      <c r="AGG228" s="40"/>
      <c r="AGH228" s="40"/>
      <c r="AGI228" s="40"/>
      <c r="AGJ228" s="40"/>
      <c r="AGK228" s="40"/>
      <c r="AGL228" s="40"/>
      <c r="AGM228" s="40"/>
      <c r="AGN228" s="40"/>
      <c r="AGO228" s="40"/>
      <c r="AGP228" s="40"/>
      <c r="AGQ228" s="40"/>
      <c r="AGR228" s="40"/>
      <c r="AGS228" s="40"/>
      <c r="AGT228" s="40"/>
      <c r="AGU228" s="40"/>
      <c r="AGV228" s="40"/>
      <c r="AGW228" s="40"/>
      <c r="AGX228" s="40"/>
      <c r="AGY228" s="40"/>
      <c r="AGZ228" s="40"/>
      <c r="AHA228" s="40"/>
      <c r="AHB228" s="40"/>
      <c r="AHC228" s="40"/>
      <c r="AHD228" s="40"/>
      <c r="AHE228" s="40"/>
      <c r="AHF228" s="40"/>
      <c r="AHG228" s="40"/>
      <c r="AHH228" s="40"/>
      <c r="AHI228" s="40"/>
      <c r="AHJ228" s="40"/>
      <c r="AHK228" s="40"/>
      <c r="AHL228" s="40"/>
      <c r="AHM228" s="40"/>
      <c r="AHN228" s="40"/>
      <c r="AHO228" s="40"/>
      <c r="AHP228" s="40"/>
      <c r="AHQ228" s="40"/>
      <c r="AHR228" s="40"/>
      <c r="AHS228" s="40"/>
      <c r="AHT228" s="40"/>
      <c r="AHU228" s="40"/>
      <c r="AHV228" s="40"/>
      <c r="AHW228" s="40"/>
      <c r="AHX228" s="40"/>
      <c r="AHY228" s="40"/>
      <c r="AHZ228" s="40"/>
      <c r="AIA228" s="40"/>
      <c r="AIB228" s="40"/>
      <c r="AIC228" s="40"/>
      <c r="AID228" s="40"/>
      <c r="AIE228" s="40"/>
      <c r="AIF228" s="40"/>
      <c r="AIG228" s="40"/>
      <c r="AIH228" s="40"/>
      <c r="AII228" s="40"/>
      <c r="AIJ228" s="40"/>
      <c r="AIK228" s="40"/>
      <c r="AIL228" s="40"/>
      <c r="AIM228" s="40"/>
      <c r="AIN228" s="40"/>
      <c r="AIO228" s="40"/>
      <c r="AIP228" s="40"/>
      <c r="AIQ228" s="40"/>
      <c r="AIR228" s="40"/>
      <c r="AIS228" s="40"/>
      <c r="AIT228" s="40"/>
      <c r="AIU228" s="40"/>
      <c r="AIV228" s="40"/>
      <c r="AIW228" s="40"/>
      <c r="AIX228" s="40"/>
      <c r="AIY228" s="40"/>
      <c r="AIZ228" s="40"/>
      <c r="AJA228" s="40"/>
      <c r="AJB228" s="40"/>
      <c r="AJC228" s="40"/>
      <c r="AJD228" s="40"/>
      <c r="AJE228" s="40"/>
      <c r="AJF228" s="40"/>
      <c r="AJG228" s="40"/>
      <c r="AJH228" s="40"/>
      <c r="AJI228" s="40"/>
      <c r="AJJ228" s="40"/>
      <c r="AJK228" s="40"/>
      <c r="AJL228" s="40"/>
      <c r="AJM228" s="40"/>
      <c r="AJN228" s="40"/>
      <c r="AJO228" s="40"/>
      <c r="AJP228" s="40"/>
      <c r="AJQ228" s="40"/>
      <c r="AJR228" s="40"/>
      <c r="AJS228" s="40"/>
      <c r="AJT228" s="40"/>
      <c r="AJU228" s="40"/>
      <c r="AJV228" s="40"/>
      <c r="AJW228" s="40"/>
      <c r="AJX228" s="40"/>
      <c r="AJY228" s="40"/>
      <c r="AJZ228" s="40"/>
      <c r="AKA228" s="40"/>
      <c r="AKB228" s="40"/>
      <c r="AKC228" s="40"/>
      <c r="AKD228" s="40"/>
      <c r="AKE228" s="40"/>
      <c r="AKF228" s="40"/>
      <c r="AKG228" s="40"/>
      <c r="AKH228" s="40"/>
      <c r="AKI228" s="40"/>
      <c r="AKJ228" s="40"/>
      <c r="AKK228" s="40"/>
      <c r="AKL228" s="40"/>
      <c r="AKM228" s="40"/>
      <c r="AKN228" s="40"/>
      <c r="AKO228" s="40"/>
      <c r="AKP228" s="40"/>
      <c r="AKQ228" s="40"/>
      <c r="AKR228" s="40"/>
      <c r="AKS228" s="40"/>
      <c r="AKT228" s="40"/>
      <c r="AKU228" s="40"/>
      <c r="AKV228" s="40"/>
      <c r="AKW228" s="40"/>
      <c r="AKX228" s="40"/>
      <c r="AKY228" s="40"/>
      <c r="AKZ228" s="40"/>
      <c r="ALA228" s="40"/>
      <c r="ALB228" s="40"/>
      <c r="ALC228" s="40"/>
      <c r="ALD228" s="40"/>
      <c r="ALE228" s="40"/>
      <c r="ALF228" s="40"/>
      <c r="ALG228" s="40"/>
      <c r="ALH228" s="40"/>
      <c r="ALI228" s="40"/>
      <c r="ALJ228" s="40"/>
      <c r="ALK228" s="40"/>
      <c r="ALL228" s="40"/>
      <c r="ALM228" s="40"/>
      <c r="ALN228" s="40"/>
      <c r="ALO228" s="40"/>
      <c r="ALP228" s="40"/>
      <c r="ALQ228" s="40"/>
      <c r="ALR228" s="40"/>
      <c r="ALS228" s="40"/>
      <c r="ALT228" s="40"/>
      <c r="ALU228" s="40"/>
    </row>
    <row r="229" spans="1:1009" s="41" customFormat="1" ht="24" thickBot="1" x14ac:dyDescent="0.3">
      <c r="A229" s="221">
        <v>44193</v>
      </c>
      <c r="B229" s="224"/>
      <c r="C229" s="224"/>
      <c r="D229" s="224"/>
      <c r="E229" s="224"/>
      <c r="F229" s="224"/>
      <c r="G229" s="224"/>
      <c r="H229" s="225" t="str">
        <f>IF(OR(F229="",G229=""),"",IF(F229="1st",G229*D229,-G229))</f>
        <v/>
      </c>
      <c r="I229" s="19">
        <f t="shared" si="32"/>
        <v>-30.452500000000004</v>
      </c>
      <c r="J229" s="39"/>
      <c r="K229" s="50">
        <f t="shared" si="35"/>
        <v>-30.452500000000011</v>
      </c>
      <c r="L229" s="60">
        <f t="shared" si="30"/>
        <v>-28.302500000000013</v>
      </c>
      <c r="M229" s="60"/>
      <c r="N229" s="121" t="str">
        <f t="shared" si="33"/>
        <v/>
      </c>
      <c r="O229" s="9" t="str">
        <f t="shared" si="34"/>
        <v/>
      </c>
      <c r="P229" s="9" t="str">
        <f t="shared" si="36"/>
        <v/>
      </c>
      <c r="Q229" s="122" t="str">
        <f t="shared" si="37"/>
        <v/>
      </c>
      <c r="R229" s="8"/>
      <c r="S229" s="9"/>
      <c r="T229" s="9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  <c r="JY229" s="40"/>
      <c r="JZ229" s="40"/>
      <c r="KA229" s="40"/>
      <c r="KB229" s="40"/>
      <c r="KC229" s="40"/>
      <c r="KD229" s="40"/>
      <c r="KE229" s="40"/>
      <c r="KF229" s="40"/>
      <c r="KG229" s="40"/>
      <c r="KH229" s="40"/>
      <c r="KI229" s="40"/>
      <c r="KJ229" s="40"/>
      <c r="KK229" s="40"/>
      <c r="KL229" s="40"/>
      <c r="KM229" s="40"/>
      <c r="KN229" s="40"/>
      <c r="KO229" s="40"/>
      <c r="KP229" s="40"/>
      <c r="KQ229" s="40"/>
      <c r="KR229" s="40"/>
      <c r="KS229" s="40"/>
      <c r="KT229" s="40"/>
      <c r="KU229" s="40"/>
      <c r="KV229" s="40"/>
      <c r="KW229" s="40"/>
      <c r="KX229" s="40"/>
      <c r="KY229" s="40"/>
      <c r="KZ229" s="40"/>
      <c r="LA229" s="40"/>
      <c r="LB229" s="40"/>
      <c r="LC229" s="40"/>
      <c r="LD229" s="40"/>
      <c r="LE229" s="40"/>
      <c r="LF229" s="40"/>
      <c r="LG229" s="40"/>
      <c r="LH229" s="40"/>
      <c r="LI229" s="40"/>
      <c r="LJ229" s="40"/>
      <c r="LK229" s="40"/>
      <c r="LL229" s="40"/>
      <c r="LM229" s="40"/>
      <c r="LN229" s="40"/>
      <c r="LO229" s="40"/>
      <c r="LP229" s="40"/>
      <c r="LQ229" s="40"/>
      <c r="LR229" s="40"/>
      <c r="LS229" s="40"/>
      <c r="LT229" s="40"/>
      <c r="LU229" s="40"/>
      <c r="LV229" s="40"/>
      <c r="LW229" s="40"/>
      <c r="LX229" s="40"/>
      <c r="LY229" s="40"/>
      <c r="LZ229" s="40"/>
      <c r="MA229" s="40"/>
      <c r="MB229" s="40"/>
      <c r="MC229" s="40"/>
      <c r="MD229" s="40"/>
      <c r="ME229" s="40"/>
      <c r="MF229" s="40"/>
      <c r="MG229" s="40"/>
      <c r="MH229" s="40"/>
      <c r="MI229" s="40"/>
      <c r="MJ229" s="40"/>
      <c r="MK229" s="40"/>
      <c r="ML229" s="40"/>
      <c r="MM229" s="40"/>
      <c r="MN229" s="40"/>
      <c r="MO229" s="40"/>
      <c r="MP229" s="40"/>
      <c r="MQ229" s="40"/>
      <c r="MR229" s="40"/>
      <c r="MS229" s="40"/>
      <c r="MT229" s="40"/>
      <c r="MU229" s="40"/>
      <c r="MV229" s="40"/>
      <c r="MW229" s="40"/>
      <c r="MX229" s="40"/>
      <c r="MY229" s="40"/>
      <c r="MZ229" s="40"/>
      <c r="NA229" s="40"/>
      <c r="NB229" s="40"/>
      <c r="NC229" s="40"/>
      <c r="ND229" s="40"/>
      <c r="NE229" s="40"/>
      <c r="NF229" s="40"/>
      <c r="NG229" s="40"/>
      <c r="NH229" s="40"/>
      <c r="NI229" s="40"/>
      <c r="NJ229" s="40"/>
      <c r="NK229" s="40"/>
      <c r="NL229" s="40"/>
      <c r="NM229" s="40"/>
      <c r="NN229" s="40"/>
      <c r="NO229" s="40"/>
      <c r="NP229" s="40"/>
      <c r="NQ229" s="40"/>
      <c r="NR229" s="40"/>
      <c r="NS229" s="40"/>
      <c r="NT229" s="40"/>
      <c r="NU229" s="40"/>
      <c r="NV229" s="40"/>
      <c r="NW229" s="40"/>
      <c r="NX229" s="40"/>
      <c r="NY229" s="40"/>
      <c r="NZ229" s="40"/>
      <c r="OA229" s="40"/>
      <c r="OB229" s="40"/>
      <c r="OC229" s="40"/>
      <c r="OD229" s="40"/>
      <c r="OE229" s="40"/>
      <c r="OF229" s="40"/>
      <c r="OG229" s="40"/>
      <c r="OH229" s="40"/>
      <c r="OI229" s="40"/>
      <c r="OJ229" s="40"/>
      <c r="OK229" s="40"/>
      <c r="OL229" s="40"/>
      <c r="OM229" s="40"/>
      <c r="ON229" s="40"/>
      <c r="OO229" s="40"/>
      <c r="OP229" s="40"/>
      <c r="OQ229" s="40"/>
      <c r="OR229" s="40"/>
      <c r="OS229" s="40"/>
      <c r="OT229" s="40"/>
      <c r="OU229" s="40"/>
      <c r="OV229" s="40"/>
      <c r="OW229" s="40"/>
      <c r="OX229" s="40"/>
      <c r="OY229" s="40"/>
      <c r="OZ229" s="40"/>
      <c r="PA229" s="40"/>
      <c r="PB229" s="40"/>
      <c r="PC229" s="40"/>
      <c r="PD229" s="40"/>
      <c r="PE229" s="40"/>
      <c r="PF229" s="40"/>
      <c r="PG229" s="40"/>
      <c r="PH229" s="40"/>
      <c r="PI229" s="40"/>
      <c r="PJ229" s="40"/>
      <c r="PK229" s="40"/>
      <c r="PL229" s="40"/>
      <c r="PM229" s="40"/>
      <c r="PN229" s="40"/>
      <c r="PO229" s="40"/>
      <c r="PP229" s="40"/>
      <c r="PQ229" s="40"/>
      <c r="PR229" s="40"/>
      <c r="PS229" s="40"/>
      <c r="PT229" s="40"/>
      <c r="PU229" s="40"/>
      <c r="PV229" s="40"/>
      <c r="PW229" s="40"/>
      <c r="PX229" s="40"/>
      <c r="PY229" s="40"/>
      <c r="PZ229" s="40"/>
      <c r="QA229" s="40"/>
      <c r="QB229" s="40"/>
      <c r="QC229" s="40"/>
      <c r="QD229" s="40"/>
      <c r="QE229" s="40"/>
      <c r="QF229" s="40"/>
      <c r="QG229" s="40"/>
      <c r="QH229" s="40"/>
      <c r="QI229" s="40"/>
      <c r="QJ229" s="40"/>
      <c r="QK229" s="40"/>
      <c r="QL229" s="40"/>
      <c r="QM229" s="40"/>
      <c r="QN229" s="40"/>
      <c r="QO229" s="40"/>
      <c r="QP229" s="40"/>
      <c r="QQ229" s="40"/>
      <c r="QR229" s="40"/>
      <c r="QS229" s="40"/>
      <c r="QT229" s="40"/>
      <c r="QU229" s="40"/>
      <c r="QV229" s="40"/>
      <c r="QW229" s="40"/>
      <c r="QX229" s="40"/>
      <c r="QY229" s="40"/>
      <c r="QZ229" s="40"/>
      <c r="RA229" s="40"/>
      <c r="RB229" s="40"/>
      <c r="RC229" s="40"/>
      <c r="RD229" s="40"/>
      <c r="RE229" s="40"/>
      <c r="RF229" s="40"/>
      <c r="RG229" s="40"/>
      <c r="RH229" s="40"/>
      <c r="RI229" s="40"/>
      <c r="RJ229" s="40"/>
      <c r="RK229" s="40"/>
      <c r="RL229" s="40"/>
      <c r="RM229" s="40"/>
      <c r="RN229" s="40"/>
      <c r="RO229" s="40"/>
      <c r="RP229" s="40"/>
      <c r="RQ229" s="40"/>
      <c r="RR229" s="40"/>
      <c r="RS229" s="40"/>
      <c r="RT229" s="40"/>
      <c r="RU229" s="40"/>
      <c r="RV229" s="40"/>
      <c r="RW229" s="40"/>
      <c r="RX229" s="40"/>
      <c r="RY229" s="40"/>
      <c r="RZ229" s="40"/>
      <c r="SA229" s="40"/>
      <c r="SB229" s="40"/>
      <c r="SC229" s="40"/>
      <c r="SD229" s="40"/>
      <c r="SE229" s="40"/>
      <c r="SF229" s="40"/>
      <c r="SG229" s="40"/>
      <c r="SH229" s="40"/>
      <c r="SI229" s="40"/>
      <c r="SJ229" s="40"/>
      <c r="SK229" s="40"/>
      <c r="SL229" s="40"/>
      <c r="SM229" s="40"/>
      <c r="SN229" s="40"/>
      <c r="SO229" s="40"/>
      <c r="SP229" s="40"/>
      <c r="SQ229" s="40"/>
      <c r="SR229" s="40"/>
      <c r="SS229" s="40"/>
      <c r="ST229" s="40"/>
      <c r="SU229" s="40"/>
      <c r="SV229" s="40"/>
      <c r="SW229" s="40"/>
      <c r="SX229" s="40"/>
      <c r="SY229" s="40"/>
      <c r="SZ229" s="40"/>
      <c r="TA229" s="40"/>
      <c r="TB229" s="40"/>
      <c r="TC229" s="40"/>
      <c r="TD229" s="40"/>
      <c r="TE229" s="40"/>
      <c r="TF229" s="40"/>
      <c r="TG229" s="40"/>
      <c r="TH229" s="40"/>
      <c r="TI229" s="40"/>
      <c r="TJ229" s="40"/>
      <c r="TK229" s="40"/>
      <c r="TL229" s="40"/>
      <c r="TM229" s="40"/>
      <c r="TN229" s="40"/>
      <c r="TO229" s="40"/>
      <c r="TP229" s="40"/>
      <c r="TQ229" s="40"/>
      <c r="TR229" s="40"/>
      <c r="TS229" s="40"/>
      <c r="TT229" s="40"/>
      <c r="TU229" s="40"/>
      <c r="TV229" s="40"/>
      <c r="TW229" s="40"/>
      <c r="TX229" s="40"/>
      <c r="TY229" s="40"/>
      <c r="TZ229" s="40"/>
      <c r="UA229" s="40"/>
      <c r="UB229" s="40"/>
      <c r="UC229" s="40"/>
      <c r="UD229" s="40"/>
      <c r="UE229" s="40"/>
      <c r="UF229" s="40"/>
      <c r="UG229" s="40"/>
      <c r="UH229" s="40"/>
      <c r="UI229" s="40"/>
      <c r="UJ229" s="40"/>
      <c r="UK229" s="40"/>
      <c r="UL229" s="40"/>
      <c r="UM229" s="40"/>
      <c r="UN229" s="40"/>
      <c r="UO229" s="40"/>
      <c r="UP229" s="40"/>
      <c r="UQ229" s="40"/>
      <c r="UR229" s="40"/>
      <c r="US229" s="40"/>
      <c r="UT229" s="40"/>
      <c r="UU229" s="40"/>
      <c r="UV229" s="40"/>
      <c r="UW229" s="40"/>
      <c r="UX229" s="40"/>
      <c r="UY229" s="40"/>
      <c r="UZ229" s="40"/>
      <c r="VA229" s="40"/>
      <c r="VB229" s="40"/>
      <c r="VC229" s="40"/>
      <c r="VD229" s="40"/>
      <c r="VE229" s="40"/>
      <c r="VF229" s="40"/>
      <c r="VG229" s="40"/>
      <c r="VH229" s="40"/>
      <c r="VI229" s="40"/>
      <c r="VJ229" s="40"/>
      <c r="VK229" s="40"/>
      <c r="VL229" s="40"/>
      <c r="VM229" s="40"/>
      <c r="VN229" s="40"/>
      <c r="VO229" s="40"/>
      <c r="VP229" s="40"/>
      <c r="VQ229" s="40"/>
      <c r="VR229" s="40"/>
      <c r="VS229" s="40"/>
      <c r="VT229" s="40"/>
      <c r="VU229" s="40"/>
      <c r="VV229" s="40"/>
      <c r="VW229" s="40"/>
      <c r="VX229" s="40"/>
      <c r="VY229" s="40"/>
      <c r="VZ229" s="40"/>
      <c r="WA229" s="40"/>
      <c r="WB229" s="40"/>
      <c r="WC229" s="40"/>
      <c r="WD229" s="40"/>
      <c r="WE229" s="40"/>
      <c r="WF229" s="40"/>
      <c r="WG229" s="40"/>
      <c r="WH229" s="40"/>
      <c r="WI229" s="40"/>
      <c r="WJ229" s="40"/>
      <c r="WK229" s="40"/>
      <c r="WL229" s="40"/>
      <c r="WM229" s="40"/>
      <c r="WN229" s="40"/>
      <c r="WO229" s="40"/>
      <c r="WP229" s="40"/>
      <c r="WQ229" s="40"/>
      <c r="WR229" s="40"/>
      <c r="WS229" s="40"/>
      <c r="WT229" s="40"/>
      <c r="WU229" s="40"/>
      <c r="WV229" s="40"/>
      <c r="WW229" s="40"/>
      <c r="WX229" s="40"/>
      <c r="WY229" s="40"/>
      <c r="WZ229" s="40"/>
      <c r="XA229" s="40"/>
      <c r="XB229" s="40"/>
      <c r="XC229" s="40"/>
      <c r="XD229" s="40"/>
      <c r="XE229" s="40"/>
      <c r="XF229" s="40"/>
      <c r="XG229" s="40"/>
      <c r="XH229" s="40"/>
      <c r="XI229" s="40"/>
      <c r="XJ229" s="40"/>
      <c r="XK229" s="40"/>
      <c r="XL229" s="40"/>
      <c r="XM229" s="40"/>
      <c r="XN229" s="40"/>
      <c r="XO229" s="40"/>
      <c r="XP229" s="40"/>
      <c r="XQ229" s="40"/>
      <c r="XR229" s="40"/>
      <c r="XS229" s="40"/>
      <c r="XT229" s="40"/>
      <c r="XU229" s="40"/>
      <c r="XV229" s="40"/>
      <c r="XW229" s="40"/>
      <c r="XX229" s="40"/>
      <c r="XY229" s="40"/>
      <c r="XZ229" s="40"/>
      <c r="YA229" s="40"/>
      <c r="YB229" s="40"/>
      <c r="YC229" s="40"/>
      <c r="YD229" s="40"/>
      <c r="YE229" s="40"/>
      <c r="YF229" s="40"/>
      <c r="YG229" s="40"/>
      <c r="YH229" s="40"/>
      <c r="YI229" s="40"/>
      <c r="YJ229" s="40"/>
      <c r="YK229" s="40"/>
      <c r="YL229" s="40"/>
      <c r="YM229" s="40"/>
      <c r="YN229" s="40"/>
      <c r="YO229" s="40"/>
      <c r="YP229" s="40"/>
      <c r="YQ229" s="40"/>
      <c r="YR229" s="40"/>
      <c r="YS229" s="40"/>
      <c r="YT229" s="40"/>
      <c r="YU229" s="40"/>
      <c r="YV229" s="40"/>
      <c r="YW229" s="40"/>
      <c r="YX229" s="40"/>
      <c r="YY229" s="40"/>
      <c r="YZ229" s="40"/>
      <c r="ZA229" s="40"/>
      <c r="ZB229" s="40"/>
      <c r="ZC229" s="40"/>
      <c r="ZD229" s="40"/>
      <c r="ZE229" s="40"/>
      <c r="ZF229" s="40"/>
      <c r="ZG229" s="40"/>
      <c r="ZH229" s="40"/>
      <c r="ZI229" s="40"/>
      <c r="ZJ229" s="40"/>
      <c r="ZK229" s="40"/>
      <c r="ZL229" s="40"/>
      <c r="ZM229" s="40"/>
      <c r="ZN229" s="40"/>
      <c r="ZO229" s="40"/>
      <c r="ZP229" s="40"/>
      <c r="ZQ229" s="40"/>
      <c r="ZR229" s="40"/>
      <c r="ZS229" s="40"/>
      <c r="ZT229" s="40"/>
      <c r="ZU229" s="40"/>
      <c r="ZV229" s="40"/>
      <c r="ZW229" s="40"/>
      <c r="ZX229" s="40"/>
      <c r="ZY229" s="40"/>
      <c r="ZZ229" s="40"/>
      <c r="AAA229" s="40"/>
      <c r="AAB229" s="40"/>
      <c r="AAC229" s="40"/>
      <c r="AAD229" s="40"/>
      <c r="AAE229" s="40"/>
      <c r="AAF229" s="40"/>
      <c r="AAG229" s="40"/>
      <c r="AAH229" s="40"/>
      <c r="AAI229" s="40"/>
      <c r="AAJ229" s="40"/>
      <c r="AAK229" s="40"/>
      <c r="AAL229" s="40"/>
      <c r="AAM229" s="40"/>
      <c r="AAN229" s="40"/>
      <c r="AAO229" s="40"/>
      <c r="AAP229" s="40"/>
      <c r="AAQ229" s="40"/>
      <c r="AAR229" s="40"/>
      <c r="AAS229" s="40"/>
      <c r="AAT229" s="40"/>
      <c r="AAU229" s="40"/>
      <c r="AAV229" s="40"/>
      <c r="AAW229" s="40"/>
      <c r="AAX229" s="40"/>
      <c r="AAY229" s="40"/>
      <c r="AAZ229" s="40"/>
      <c r="ABA229" s="40"/>
      <c r="ABB229" s="40"/>
      <c r="ABC229" s="40"/>
      <c r="ABD229" s="40"/>
      <c r="ABE229" s="40"/>
      <c r="ABF229" s="40"/>
      <c r="ABG229" s="40"/>
      <c r="ABH229" s="40"/>
      <c r="ABI229" s="40"/>
      <c r="ABJ229" s="40"/>
      <c r="ABK229" s="40"/>
      <c r="ABL229" s="40"/>
      <c r="ABM229" s="40"/>
      <c r="ABN229" s="40"/>
      <c r="ABO229" s="40"/>
      <c r="ABP229" s="40"/>
      <c r="ABQ229" s="40"/>
      <c r="ABR229" s="40"/>
      <c r="ABS229" s="40"/>
      <c r="ABT229" s="40"/>
      <c r="ABU229" s="40"/>
      <c r="ABV229" s="40"/>
      <c r="ABW229" s="40"/>
      <c r="ABX229" s="40"/>
      <c r="ABY229" s="40"/>
      <c r="ABZ229" s="40"/>
      <c r="ACA229" s="40"/>
      <c r="ACB229" s="40"/>
      <c r="ACC229" s="40"/>
      <c r="ACD229" s="40"/>
      <c r="ACE229" s="40"/>
      <c r="ACF229" s="40"/>
      <c r="ACG229" s="40"/>
      <c r="ACH229" s="40"/>
      <c r="ACI229" s="40"/>
      <c r="ACJ229" s="40"/>
      <c r="ACK229" s="40"/>
      <c r="ACL229" s="40"/>
      <c r="ACM229" s="40"/>
      <c r="ACN229" s="40"/>
      <c r="ACO229" s="40"/>
      <c r="ACP229" s="40"/>
      <c r="ACQ229" s="40"/>
      <c r="ACR229" s="40"/>
      <c r="ACS229" s="40"/>
      <c r="ACT229" s="40"/>
      <c r="ACU229" s="40"/>
      <c r="ACV229" s="40"/>
      <c r="ACW229" s="40"/>
      <c r="ACX229" s="40"/>
      <c r="ACY229" s="40"/>
      <c r="ACZ229" s="40"/>
      <c r="ADA229" s="40"/>
      <c r="ADB229" s="40"/>
      <c r="ADC229" s="40"/>
      <c r="ADD229" s="40"/>
      <c r="ADE229" s="40"/>
      <c r="ADF229" s="40"/>
      <c r="ADG229" s="40"/>
      <c r="ADH229" s="40"/>
      <c r="ADI229" s="40"/>
      <c r="ADJ229" s="40"/>
      <c r="ADK229" s="40"/>
      <c r="ADL229" s="40"/>
      <c r="ADM229" s="40"/>
      <c r="ADN229" s="40"/>
      <c r="ADO229" s="40"/>
      <c r="ADP229" s="40"/>
      <c r="ADQ229" s="40"/>
      <c r="ADR229" s="40"/>
      <c r="ADS229" s="40"/>
      <c r="ADT229" s="40"/>
      <c r="ADU229" s="40"/>
      <c r="ADV229" s="40"/>
      <c r="ADW229" s="40"/>
      <c r="ADX229" s="40"/>
      <c r="ADY229" s="40"/>
      <c r="ADZ229" s="40"/>
      <c r="AEA229" s="40"/>
      <c r="AEB229" s="40"/>
      <c r="AEC229" s="40"/>
      <c r="AED229" s="40"/>
      <c r="AEE229" s="40"/>
      <c r="AEF229" s="40"/>
      <c r="AEG229" s="40"/>
      <c r="AEH229" s="40"/>
      <c r="AEI229" s="40"/>
      <c r="AEJ229" s="40"/>
      <c r="AEK229" s="40"/>
      <c r="AEL229" s="40"/>
      <c r="AEM229" s="40"/>
      <c r="AEN229" s="40"/>
      <c r="AEO229" s="40"/>
      <c r="AEP229" s="40"/>
      <c r="AEQ229" s="40"/>
      <c r="AER229" s="40"/>
      <c r="AES229" s="40"/>
      <c r="AET229" s="40"/>
      <c r="AEU229" s="40"/>
      <c r="AEV229" s="40"/>
      <c r="AEW229" s="40"/>
      <c r="AEX229" s="40"/>
      <c r="AEY229" s="40"/>
      <c r="AEZ229" s="40"/>
      <c r="AFA229" s="40"/>
      <c r="AFB229" s="40"/>
      <c r="AFC229" s="40"/>
      <c r="AFD229" s="40"/>
      <c r="AFE229" s="40"/>
      <c r="AFF229" s="40"/>
      <c r="AFG229" s="40"/>
      <c r="AFH229" s="40"/>
      <c r="AFI229" s="40"/>
      <c r="AFJ229" s="40"/>
      <c r="AFK229" s="40"/>
      <c r="AFL229" s="40"/>
      <c r="AFM229" s="40"/>
      <c r="AFN229" s="40"/>
      <c r="AFO229" s="40"/>
      <c r="AFP229" s="40"/>
      <c r="AFQ229" s="40"/>
      <c r="AFR229" s="40"/>
      <c r="AFS229" s="40"/>
      <c r="AFT229" s="40"/>
      <c r="AFU229" s="40"/>
      <c r="AFV229" s="40"/>
      <c r="AFW229" s="40"/>
      <c r="AFX229" s="40"/>
      <c r="AFY229" s="40"/>
      <c r="AFZ229" s="40"/>
      <c r="AGA229" s="40"/>
      <c r="AGB229" s="40"/>
      <c r="AGC229" s="40"/>
      <c r="AGD229" s="40"/>
      <c r="AGE229" s="40"/>
      <c r="AGF229" s="40"/>
      <c r="AGG229" s="40"/>
      <c r="AGH229" s="40"/>
      <c r="AGI229" s="40"/>
      <c r="AGJ229" s="40"/>
      <c r="AGK229" s="40"/>
      <c r="AGL229" s="40"/>
      <c r="AGM229" s="40"/>
      <c r="AGN229" s="40"/>
      <c r="AGO229" s="40"/>
      <c r="AGP229" s="40"/>
      <c r="AGQ229" s="40"/>
      <c r="AGR229" s="40"/>
      <c r="AGS229" s="40"/>
      <c r="AGT229" s="40"/>
      <c r="AGU229" s="40"/>
      <c r="AGV229" s="40"/>
      <c r="AGW229" s="40"/>
      <c r="AGX229" s="40"/>
      <c r="AGY229" s="40"/>
      <c r="AGZ229" s="40"/>
      <c r="AHA229" s="40"/>
      <c r="AHB229" s="40"/>
      <c r="AHC229" s="40"/>
      <c r="AHD229" s="40"/>
      <c r="AHE229" s="40"/>
      <c r="AHF229" s="40"/>
      <c r="AHG229" s="40"/>
      <c r="AHH229" s="40"/>
      <c r="AHI229" s="40"/>
      <c r="AHJ229" s="40"/>
      <c r="AHK229" s="40"/>
      <c r="AHL229" s="40"/>
      <c r="AHM229" s="40"/>
      <c r="AHN229" s="40"/>
      <c r="AHO229" s="40"/>
      <c r="AHP229" s="40"/>
      <c r="AHQ229" s="40"/>
      <c r="AHR229" s="40"/>
      <c r="AHS229" s="40"/>
      <c r="AHT229" s="40"/>
      <c r="AHU229" s="40"/>
      <c r="AHV229" s="40"/>
      <c r="AHW229" s="40"/>
      <c r="AHX229" s="40"/>
      <c r="AHY229" s="40"/>
      <c r="AHZ229" s="40"/>
      <c r="AIA229" s="40"/>
      <c r="AIB229" s="40"/>
      <c r="AIC229" s="40"/>
      <c r="AID229" s="40"/>
      <c r="AIE229" s="40"/>
      <c r="AIF229" s="40"/>
      <c r="AIG229" s="40"/>
      <c r="AIH229" s="40"/>
      <c r="AII229" s="40"/>
      <c r="AIJ229" s="40"/>
      <c r="AIK229" s="40"/>
      <c r="AIL229" s="40"/>
      <c r="AIM229" s="40"/>
      <c r="AIN229" s="40"/>
      <c r="AIO229" s="40"/>
      <c r="AIP229" s="40"/>
      <c r="AIQ229" s="40"/>
      <c r="AIR229" s="40"/>
      <c r="AIS229" s="40"/>
      <c r="AIT229" s="40"/>
      <c r="AIU229" s="40"/>
      <c r="AIV229" s="40"/>
      <c r="AIW229" s="40"/>
      <c r="AIX229" s="40"/>
      <c r="AIY229" s="40"/>
      <c r="AIZ229" s="40"/>
      <c r="AJA229" s="40"/>
      <c r="AJB229" s="40"/>
      <c r="AJC229" s="40"/>
      <c r="AJD229" s="40"/>
      <c r="AJE229" s="40"/>
      <c r="AJF229" s="40"/>
      <c r="AJG229" s="40"/>
      <c r="AJH229" s="40"/>
      <c r="AJI229" s="40"/>
      <c r="AJJ229" s="40"/>
      <c r="AJK229" s="40"/>
      <c r="AJL229" s="40"/>
      <c r="AJM229" s="40"/>
      <c r="AJN229" s="40"/>
      <c r="AJO229" s="40"/>
      <c r="AJP229" s="40"/>
      <c r="AJQ229" s="40"/>
      <c r="AJR229" s="40"/>
      <c r="AJS229" s="40"/>
      <c r="AJT229" s="40"/>
      <c r="AJU229" s="40"/>
      <c r="AJV229" s="40"/>
      <c r="AJW229" s="40"/>
      <c r="AJX229" s="40"/>
      <c r="AJY229" s="40"/>
      <c r="AJZ229" s="40"/>
      <c r="AKA229" s="40"/>
      <c r="AKB229" s="40"/>
      <c r="AKC229" s="40"/>
      <c r="AKD229" s="40"/>
      <c r="AKE229" s="40"/>
      <c r="AKF229" s="40"/>
      <c r="AKG229" s="40"/>
      <c r="AKH229" s="40"/>
      <c r="AKI229" s="40"/>
      <c r="AKJ229" s="40"/>
      <c r="AKK229" s="40"/>
      <c r="AKL229" s="40"/>
      <c r="AKM229" s="40"/>
      <c r="AKN229" s="40"/>
      <c r="AKO229" s="40"/>
      <c r="AKP229" s="40"/>
      <c r="AKQ229" s="40"/>
      <c r="AKR229" s="40"/>
      <c r="AKS229" s="40"/>
      <c r="AKT229" s="40"/>
      <c r="AKU229" s="40"/>
      <c r="AKV229" s="40"/>
      <c r="AKW229" s="40"/>
      <c r="AKX229" s="40"/>
      <c r="AKY229" s="40"/>
      <c r="AKZ229" s="40"/>
      <c r="ALA229" s="40"/>
      <c r="ALB229" s="40"/>
      <c r="ALC229" s="40"/>
      <c r="ALD229" s="40"/>
      <c r="ALE229" s="40"/>
      <c r="ALF229" s="40"/>
      <c r="ALG229" s="40"/>
      <c r="ALH229" s="40"/>
      <c r="ALI229" s="40"/>
      <c r="ALJ229" s="40"/>
      <c r="ALK229" s="40"/>
      <c r="ALL229" s="40"/>
      <c r="ALM229" s="40"/>
      <c r="ALN229" s="40"/>
      <c r="ALO229" s="40"/>
      <c r="ALP229" s="40"/>
      <c r="ALQ229" s="40"/>
      <c r="ALR229" s="40"/>
      <c r="ALS229" s="40"/>
      <c r="ALT229" s="40"/>
      <c r="ALU229" s="40"/>
    </row>
    <row r="230" spans="1:1009" s="41" customFormat="1" ht="18.75" x14ac:dyDescent="0.3">
      <c r="A230" s="10" t="s">
        <v>236</v>
      </c>
      <c r="B230" s="11" t="s">
        <v>38</v>
      </c>
      <c r="C230" s="12">
        <v>6</v>
      </c>
      <c r="D230" s="13">
        <v>3</v>
      </c>
      <c r="E230" s="14">
        <v>0</v>
      </c>
      <c r="F230" s="46" t="s">
        <v>21</v>
      </c>
      <c r="G230" s="15">
        <v>1</v>
      </c>
      <c r="H230" s="16">
        <f>IF(OR(F230="",G230=""),"",IF(F230="1st",G230*D230-G230,-G230))</f>
        <v>-1</v>
      </c>
      <c r="I230" s="19">
        <f t="shared" si="32"/>
        <v>-31.452500000000004</v>
      </c>
      <c r="J230" s="42">
        <f>SUM(H230:H232)</f>
        <v>3.9499999999999993</v>
      </c>
      <c r="K230" s="50">
        <f t="shared" si="35"/>
        <v>-26.502500000000012</v>
      </c>
      <c r="L230" s="60">
        <f t="shared" si="30"/>
        <v>-28.302500000000013</v>
      </c>
      <c r="M230" s="60"/>
      <c r="N230" s="121">
        <f t="shared" si="33"/>
        <v>3</v>
      </c>
      <c r="O230" s="9">
        <f t="shared" si="34"/>
        <v>-1</v>
      </c>
      <c r="P230" s="9">
        <f t="shared" si="36"/>
        <v>-1</v>
      </c>
      <c r="Q230" s="122">
        <f t="shared" si="37"/>
        <v>-1</v>
      </c>
      <c r="R230" s="8"/>
      <c r="S230" s="9"/>
      <c r="T230" s="9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  <c r="JY230" s="40"/>
      <c r="JZ230" s="40"/>
      <c r="KA230" s="40"/>
      <c r="KB230" s="40"/>
      <c r="KC230" s="40"/>
      <c r="KD230" s="40"/>
      <c r="KE230" s="40"/>
      <c r="KF230" s="40"/>
      <c r="KG230" s="40"/>
      <c r="KH230" s="40"/>
      <c r="KI230" s="40"/>
      <c r="KJ230" s="40"/>
      <c r="KK230" s="40"/>
      <c r="KL230" s="40"/>
      <c r="KM230" s="40"/>
      <c r="KN230" s="40"/>
      <c r="KO230" s="40"/>
      <c r="KP230" s="40"/>
      <c r="KQ230" s="40"/>
      <c r="KR230" s="40"/>
      <c r="KS230" s="40"/>
      <c r="KT230" s="40"/>
      <c r="KU230" s="40"/>
      <c r="KV230" s="40"/>
      <c r="KW230" s="40"/>
      <c r="KX230" s="40"/>
      <c r="KY230" s="40"/>
      <c r="KZ230" s="40"/>
      <c r="LA230" s="40"/>
      <c r="LB230" s="40"/>
      <c r="LC230" s="40"/>
      <c r="LD230" s="40"/>
      <c r="LE230" s="40"/>
      <c r="LF230" s="40"/>
      <c r="LG230" s="40"/>
      <c r="LH230" s="40"/>
      <c r="LI230" s="40"/>
      <c r="LJ230" s="40"/>
      <c r="LK230" s="40"/>
      <c r="LL230" s="40"/>
      <c r="LM230" s="40"/>
      <c r="LN230" s="40"/>
      <c r="LO230" s="40"/>
      <c r="LP230" s="40"/>
      <c r="LQ230" s="40"/>
      <c r="LR230" s="40"/>
      <c r="LS230" s="40"/>
      <c r="LT230" s="40"/>
      <c r="LU230" s="40"/>
      <c r="LV230" s="40"/>
      <c r="LW230" s="40"/>
      <c r="LX230" s="40"/>
      <c r="LY230" s="40"/>
      <c r="LZ230" s="40"/>
      <c r="MA230" s="40"/>
      <c r="MB230" s="40"/>
      <c r="MC230" s="40"/>
      <c r="MD230" s="40"/>
      <c r="ME230" s="40"/>
      <c r="MF230" s="40"/>
      <c r="MG230" s="40"/>
      <c r="MH230" s="40"/>
      <c r="MI230" s="40"/>
      <c r="MJ230" s="40"/>
      <c r="MK230" s="40"/>
      <c r="ML230" s="40"/>
      <c r="MM230" s="40"/>
      <c r="MN230" s="40"/>
      <c r="MO230" s="40"/>
      <c r="MP230" s="40"/>
      <c r="MQ230" s="40"/>
      <c r="MR230" s="40"/>
      <c r="MS230" s="40"/>
      <c r="MT230" s="40"/>
      <c r="MU230" s="40"/>
      <c r="MV230" s="40"/>
      <c r="MW230" s="40"/>
      <c r="MX230" s="40"/>
      <c r="MY230" s="40"/>
      <c r="MZ230" s="40"/>
      <c r="NA230" s="40"/>
      <c r="NB230" s="40"/>
      <c r="NC230" s="40"/>
      <c r="ND230" s="40"/>
      <c r="NE230" s="40"/>
      <c r="NF230" s="40"/>
      <c r="NG230" s="40"/>
      <c r="NH230" s="40"/>
      <c r="NI230" s="40"/>
      <c r="NJ230" s="40"/>
      <c r="NK230" s="40"/>
      <c r="NL230" s="40"/>
      <c r="NM230" s="40"/>
      <c r="NN230" s="40"/>
      <c r="NO230" s="40"/>
      <c r="NP230" s="40"/>
      <c r="NQ230" s="40"/>
      <c r="NR230" s="40"/>
      <c r="NS230" s="40"/>
      <c r="NT230" s="40"/>
      <c r="NU230" s="40"/>
      <c r="NV230" s="40"/>
      <c r="NW230" s="40"/>
      <c r="NX230" s="40"/>
      <c r="NY230" s="40"/>
      <c r="NZ230" s="40"/>
      <c r="OA230" s="40"/>
      <c r="OB230" s="40"/>
      <c r="OC230" s="40"/>
      <c r="OD230" s="40"/>
      <c r="OE230" s="40"/>
      <c r="OF230" s="40"/>
      <c r="OG230" s="40"/>
      <c r="OH230" s="40"/>
      <c r="OI230" s="40"/>
      <c r="OJ230" s="40"/>
      <c r="OK230" s="40"/>
      <c r="OL230" s="40"/>
      <c r="OM230" s="40"/>
      <c r="ON230" s="40"/>
      <c r="OO230" s="40"/>
      <c r="OP230" s="40"/>
      <c r="OQ230" s="40"/>
      <c r="OR230" s="40"/>
      <c r="OS230" s="40"/>
      <c r="OT230" s="40"/>
      <c r="OU230" s="40"/>
      <c r="OV230" s="40"/>
      <c r="OW230" s="40"/>
      <c r="OX230" s="40"/>
      <c r="OY230" s="40"/>
      <c r="OZ230" s="40"/>
      <c r="PA230" s="40"/>
      <c r="PB230" s="40"/>
      <c r="PC230" s="40"/>
      <c r="PD230" s="40"/>
      <c r="PE230" s="40"/>
      <c r="PF230" s="40"/>
      <c r="PG230" s="40"/>
      <c r="PH230" s="40"/>
      <c r="PI230" s="40"/>
      <c r="PJ230" s="40"/>
      <c r="PK230" s="40"/>
      <c r="PL230" s="40"/>
      <c r="PM230" s="40"/>
      <c r="PN230" s="40"/>
      <c r="PO230" s="40"/>
      <c r="PP230" s="40"/>
      <c r="PQ230" s="40"/>
      <c r="PR230" s="40"/>
      <c r="PS230" s="40"/>
      <c r="PT230" s="40"/>
      <c r="PU230" s="40"/>
      <c r="PV230" s="40"/>
      <c r="PW230" s="40"/>
      <c r="PX230" s="40"/>
      <c r="PY230" s="40"/>
      <c r="PZ230" s="40"/>
      <c r="QA230" s="40"/>
      <c r="QB230" s="40"/>
      <c r="QC230" s="40"/>
      <c r="QD230" s="40"/>
      <c r="QE230" s="40"/>
      <c r="QF230" s="40"/>
      <c r="QG230" s="40"/>
      <c r="QH230" s="40"/>
      <c r="QI230" s="40"/>
      <c r="QJ230" s="40"/>
      <c r="QK230" s="40"/>
      <c r="QL230" s="40"/>
      <c r="QM230" s="40"/>
      <c r="QN230" s="40"/>
      <c r="QO230" s="40"/>
      <c r="QP230" s="40"/>
      <c r="QQ230" s="40"/>
      <c r="QR230" s="40"/>
      <c r="QS230" s="40"/>
      <c r="QT230" s="40"/>
      <c r="QU230" s="40"/>
      <c r="QV230" s="40"/>
      <c r="QW230" s="40"/>
      <c r="QX230" s="40"/>
      <c r="QY230" s="40"/>
      <c r="QZ230" s="40"/>
      <c r="RA230" s="40"/>
      <c r="RB230" s="40"/>
      <c r="RC230" s="40"/>
      <c r="RD230" s="40"/>
      <c r="RE230" s="40"/>
      <c r="RF230" s="40"/>
      <c r="RG230" s="40"/>
      <c r="RH230" s="40"/>
      <c r="RI230" s="40"/>
      <c r="RJ230" s="40"/>
      <c r="RK230" s="40"/>
      <c r="RL230" s="40"/>
      <c r="RM230" s="40"/>
      <c r="RN230" s="40"/>
      <c r="RO230" s="40"/>
      <c r="RP230" s="40"/>
      <c r="RQ230" s="40"/>
      <c r="RR230" s="40"/>
      <c r="RS230" s="40"/>
      <c r="RT230" s="40"/>
      <c r="RU230" s="40"/>
      <c r="RV230" s="40"/>
      <c r="RW230" s="40"/>
      <c r="RX230" s="40"/>
      <c r="RY230" s="40"/>
      <c r="RZ230" s="40"/>
      <c r="SA230" s="40"/>
      <c r="SB230" s="40"/>
      <c r="SC230" s="40"/>
      <c r="SD230" s="40"/>
      <c r="SE230" s="40"/>
      <c r="SF230" s="40"/>
      <c r="SG230" s="40"/>
      <c r="SH230" s="40"/>
      <c r="SI230" s="40"/>
      <c r="SJ230" s="40"/>
      <c r="SK230" s="40"/>
      <c r="SL230" s="40"/>
      <c r="SM230" s="40"/>
      <c r="SN230" s="40"/>
      <c r="SO230" s="40"/>
      <c r="SP230" s="40"/>
      <c r="SQ230" s="40"/>
      <c r="SR230" s="40"/>
      <c r="SS230" s="40"/>
      <c r="ST230" s="40"/>
      <c r="SU230" s="40"/>
      <c r="SV230" s="40"/>
      <c r="SW230" s="40"/>
      <c r="SX230" s="40"/>
      <c r="SY230" s="40"/>
      <c r="SZ230" s="40"/>
      <c r="TA230" s="40"/>
      <c r="TB230" s="40"/>
      <c r="TC230" s="40"/>
      <c r="TD230" s="40"/>
      <c r="TE230" s="40"/>
      <c r="TF230" s="40"/>
      <c r="TG230" s="40"/>
      <c r="TH230" s="40"/>
      <c r="TI230" s="40"/>
      <c r="TJ230" s="40"/>
      <c r="TK230" s="40"/>
      <c r="TL230" s="40"/>
      <c r="TM230" s="40"/>
      <c r="TN230" s="40"/>
      <c r="TO230" s="40"/>
      <c r="TP230" s="40"/>
      <c r="TQ230" s="40"/>
      <c r="TR230" s="40"/>
      <c r="TS230" s="40"/>
      <c r="TT230" s="40"/>
      <c r="TU230" s="40"/>
      <c r="TV230" s="40"/>
      <c r="TW230" s="40"/>
      <c r="TX230" s="40"/>
      <c r="TY230" s="40"/>
      <c r="TZ230" s="40"/>
      <c r="UA230" s="40"/>
      <c r="UB230" s="40"/>
      <c r="UC230" s="40"/>
      <c r="UD230" s="40"/>
      <c r="UE230" s="40"/>
      <c r="UF230" s="40"/>
      <c r="UG230" s="40"/>
      <c r="UH230" s="40"/>
      <c r="UI230" s="40"/>
      <c r="UJ230" s="40"/>
      <c r="UK230" s="40"/>
      <c r="UL230" s="40"/>
      <c r="UM230" s="40"/>
      <c r="UN230" s="40"/>
      <c r="UO230" s="40"/>
      <c r="UP230" s="40"/>
      <c r="UQ230" s="40"/>
      <c r="UR230" s="40"/>
      <c r="US230" s="40"/>
      <c r="UT230" s="40"/>
      <c r="UU230" s="40"/>
      <c r="UV230" s="40"/>
      <c r="UW230" s="40"/>
      <c r="UX230" s="40"/>
      <c r="UY230" s="40"/>
      <c r="UZ230" s="40"/>
      <c r="VA230" s="40"/>
      <c r="VB230" s="40"/>
      <c r="VC230" s="40"/>
      <c r="VD230" s="40"/>
      <c r="VE230" s="40"/>
      <c r="VF230" s="40"/>
      <c r="VG230" s="40"/>
      <c r="VH230" s="40"/>
      <c r="VI230" s="40"/>
      <c r="VJ230" s="40"/>
      <c r="VK230" s="40"/>
      <c r="VL230" s="40"/>
      <c r="VM230" s="40"/>
      <c r="VN230" s="40"/>
      <c r="VO230" s="40"/>
      <c r="VP230" s="40"/>
      <c r="VQ230" s="40"/>
      <c r="VR230" s="40"/>
      <c r="VS230" s="40"/>
      <c r="VT230" s="40"/>
      <c r="VU230" s="40"/>
      <c r="VV230" s="40"/>
      <c r="VW230" s="40"/>
      <c r="VX230" s="40"/>
      <c r="VY230" s="40"/>
      <c r="VZ230" s="40"/>
      <c r="WA230" s="40"/>
      <c r="WB230" s="40"/>
      <c r="WC230" s="40"/>
      <c r="WD230" s="40"/>
      <c r="WE230" s="40"/>
      <c r="WF230" s="40"/>
      <c r="WG230" s="40"/>
      <c r="WH230" s="40"/>
      <c r="WI230" s="40"/>
      <c r="WJ230" s="40"/>
      <c r="WK230" s="40"/>
      <c r="WL230" s="40"/>
      <c r="WM230" s="40"/>
      <c r="WN230" s="40"/>
      <c r="WO230" s="40"/>
      <c r="WP230" s="40"/>
      <c r="WQ230" s="40"/>
      <c r="WR230" s="40"/>
      <c r="WS230" s="40"/>
      <c r="WT230" s="40"/>
      <c r="WU230" s="40"/>
      <c r="WV230" s="40"/>
      <c r="WW230" s="40"/>
      <c r="WX230" s="40"/>
      <c r="WY230" s="40"/>
      <c r="WZ230" s="40"/>
      <c r="XA230" s="40"/>
      <c r="XB230" s="40"/>
      <c r="XC230" s="40"/>
      <c r="XD230" s="40"/>
      <c r="XE230" s="40"/>
      <c r="XF230" s="40"/>
      <c r="XG230" s="40"/>
      <c r="XH230" s="40"/>
      <c r="XI230" s="40"/>
      <c r="XJ230" s="40"/>
      <c r="XK230" s="40"/>
      <c r="XL230" s="40"/>
      <c r="XM230" s="40"/>
      <c r="XN230" s="40"/>
      <c r="XO230" s="40"/>
      <c r="XP230" s="40"/>
      <c r="XQ230" s="40"/>
      <c r="XR230" s="40"/>
      <c r="XS230" s="40"/>
      <c r="XT230" s="40"/>
      <c r="XU230" s="40"/>
      <c r="XV230" s="40"/>
      <c r="XW230" s="40"/>
      <c r="XX230" s="40"/>
      <c r="XY230" s="40"/>
      <c r="XZ230" s="40"/>
      <c r="YA230" s="40"/>
      <c r="YB230" s="40"/>
      <c r="YC230" s="40"/>
      <c r="YD230" s="40"/>
      <c r="YE230" s="40"/>
      <c r="YF230" s="40"/>
      <c r="YG230" s="40"/>
      <c r="YH230" s="40"/>
      <c r="YI230" s="40"/>
      <c r="YJ230" s="40"/>
      <c r="YK230" s="40"/>
      <c r="YL230" s="40"/>
      <c r="YM230" s="40"/>
      <c r="YN230" s="40"/>
      <c r="YO230" s="40"/>
      <c r="YP230" s="40"/>
      <c r="YQ230" s="40"/>
      <c r="YR230" s="40"/>
      <c r="YS230" s="40"/>
      <c r="YT230" s="40"/>
      <c r="YU230" s="40"/>
      <c r="YV230" s="40"/>
      <c r="YW230" s="40"/>
      <c r="YX230" s="40"/>
      <c r="YY230" s="40"/>
      <c r="YZ230" s="40"/>
      <c r="ZA230" s="40"/>
      <c r="ZB230" s="40"/>
      <c r="ZC230" s="40"/>
      <c r="ZD230" s="40"/>
      <c r="ZE230" s="40"/>
      <c r="ZF230" s="40"/>
      <c r="ZG230" s="40"/>
      <c r="ZH230" s="40"/>
      <c r="ZI230" s="40"/>
      <c r="ZJ230" s="40"/>
      <c r="ZK230" s="40"/>
      <c r="ZL230" s="40"/>
      <c r="ZM230" s="40"/>
      <c r="ZN230" s="40"/>
      <c r="ZO230" s="40"/>
      <c r="ZP230" s="40"/>
      <c r="ZQ230" s="40"/>
      <c r="ZR230" s="40"/>
      <c r="ZS230" s="40"/>
      <c r="ZT230" s="40"/>
      <c r="ZU230" s="40"/>
      <c r="ZV230" s="40"/>
      <c r="ZW230" s="40"/>
      <c r="ZX230" s="40"/>
      <c r="ZY230" s="40"/>
      <c r="ZZ230" s="40"/>
      <c r="AAA230" s="40"/>
      <c r="AAB230" s="40"/>
      <c r="AAC230" s="40"/>
      <c r="AAD230" s="40"/>
      <c r="AAE230" s="40"/>
      <c r="AAF230" s="40"/>
      <c r="AAG230" s="40"/>
      <c r="AAH230" s="40"/>
      <c r="AAI230" s="40"/>
      <c r="AAJ230" s="40"/>
      <c r="AAK230" s="40"/>
      <c r="AAL230" s="40"/>
      <c r="AAM230" s="40"/>
      <c r="AAN230" s="40"/>
      <c r="AAO230" s="40"/>
      <c r="AAP230" s="40"/>
      <c r="AAQ230" s="40"/>
      <c r="AAR230" s="40"/>
      <c r="AAS230" s="40"/>
      <c r="AAT230" s="40"/>
      <c r="AAU230" s="40"/>
      <c r="AAV230" s="40"/>
      <c r="AAW230" s="40"/>
      <c r="AAX230" s="40"/>
      <c r="AAY230" s="40"/>
      <c r="AAZ230" s="40"/>
      <c r="ABA230" s="40"/>
      <c r="ABB230" s="40"/>
      <c r="ABC230" s="40"/>
      <c r="ABD230" s="40"/>
      <c r="ABE230" s="40"/>
      <c r="ABF230" s="40"/>
      <c r="ABG230" s="40"/>
      <c r="ABH230" s="40"/>
      <c r="ABI230" s="40"/>
      <c r="ABJ230" s="40"/>
      <c r="ABK230" s="40"/>
      <c r="ABL230" s="40"/>
      <c r="ABM230" s="40"/>
      <c r="ABN230" s="40"/>
      <c r="ABO230" s="40"/>
      <c r="ABP230" s="40"/>
      <c r="ABQ230" s="40"/>
      <c r="ABR230" s="40"/>
      <c r="ABS230" s="40"/>
      <c r="ABT230" s="40"/>
      <c r="ABU230" s="40"/>
      <c r="ABV230" s="40"/>
      <c r="ABW230" s="40"/>
      <c r="ABX230" s="40"/>
      <c r="ABY230" s="40"/>
      <c r="ABZ230" s="40"/>
      <c r="ACA230" s="40"/>
      <c r="ACB230" s="40"/>
      <c r="ACC230" s="40"/>
      <c r="ACD230" s="40"/>
      <c r="ACE230" s="40"/>
      <c r="ACF230" s="40"/>
      <c r="ACG230" s="40"/>
      <c r="ACH230" s="40"/>
      <c r="ACI230" s="40"/>
      <c r="ACJ230" s="40"/>
      <c r="ACK230" s="40"/>
      <c r="ACL230" s="40"/>
      <c r="ACM230" s="40"/>
      <c r="ACN230" s="40"/>
      <c r="ACO230" s="40"/>
      <c r="ACP230" s="40"/>
      <c r="ACQ230" s="40"/>
      <c r="ACR230" s="40"/>
      <c r="ACS230" s="40"/>
      <c r="ACT230" s="40"/>
      <c r="ACU230" s="40"/>
      <c r="ACV230" s="40"/>
      <c r="ACW230" s="40"/>
      <c r="ACX230" s="40"/>
      <c r="ACY230" s="40"/>
      <c r="ACZ230" s="40"/>
      <c r="ADA230" s="40"/>
      <c r="ADB230" s="40"/>
      <c r="ADC230" s="40"/>
      <c r="ADD230" s="40"/>
      <c r="ADE230" s="40"/>
      <c r="ADF230" s="40"/>
      <c r="ADG230" s="40"/>
      <c r="ADH230" s="40"/>
      <c r="ADI230" s="40"/>
      <c r="ADJ230" s="40"/>
      <c r="ADK230" s="40"/>
      <c r="ADL230" s="40"/>
      <c r="ADM230" s="40"/>
      <c r="ADN230" s="40"/>
      <c r="ADO230" s="40"/>
      <c r="ADP230" s="40"/>
      <c r="ADQ230" s="40"/>
      <c r="ADR230" s="40"/>
      <c r="ADS230" s="40"/>
      <c r="ADT230" s="40"/>
      <c r="ADU230" s="40"/>
      <c r="ADV230" s="40"/>
      <c r="ADW230" s="40"/>
      <c r="ADX230" s="40"/>
      <c r="ADY230" s="40"/>
      <c r="ADZ230" s="40"/>
      <c r="AEA230" s="40"/>
      <c r="AEB230" s="40"/>
      <c r="AEC230" s="40"/>
      <c r="AED230" s="40"/>
      <c r="AEE230" s="40"/>
      <c r="AEF230" s="40"/>
      <c r="AEG230" s="40"/>
      <c r="AEH230" s="40"/>
      <c r="AEI230" s="40"/>
      <c r="AEJ230" s="40"/>
      <c r="AEK230" s="40"/>
      <c r="AEL230" s="40"/>
      <c r="AEM230" s="40"/>
      <c r="AEN230" s="40"/>
      <c r="AEO230" s="40"/>
      <c r="AEP230" s="40"/>
      <c r="AEQ230" s="40"/>
      <c r="AER230" s="40"/>
      <c r="AES230" s="40"/>
      <c r="AET230" s="40"/>
      <c r="AEU230" s="40"/>
      <c r="AEV230" s="40"/>
      <c r="AEW230" s="40"/>
      <c r="AEX230" s="40"/>
      <c r="AEY230" s="40"/>
      <c r="AEZ230" s="40"/>
      <c r="AFA230" s="40"/>
      <c r="AFB230" s="40"/>
      <c r="AFC230" s="40"/>
      <c r="AFD230" s="40"/>
      <c r="AFE230" s="40"/>
      <c r="AFF230" s="40"/>
      <c r="AFG230" s="40"/>
      <c r="AFH230" s="40"/>
      <c r="AFI230" s="40"/>
      <c r="AFJ230" s="40"/>
      <c r="AFK230" s="40"/>
      <c r="AFL230" s="40"/>
      <c r="AFM230" s="40"/>
      <c r="AFN230" s="40"/>
      <c r="AFO230" s="40"/>
      <c r="AFP230" s="40"/>
      <c r="AFQ230" s="40"/>
      <c r="AFR230" s="40"/>
      <c r="AFS230" s="40"/>
      <c r="AFT230" s="40"/>
      <c r="AFU230" s="40"/>
      <c r="AFV230" s="40"/>
      <c r="AFW230" s="40"/>
      <c r="AFX230" s="40"/>
      <c r="AFY230" s="40"/>
      <c r="AFZ230" s="40"/>
      <c r="AGA230" s="40"/>
      <c r="AGB230" s="40"/>
      <c r="AGC230" s="40"/>
      <c r="AGD230" s="40"/>
      <c r="AGE230" s="40"/>
      <c r="AGF230" s="40"/>
      <c r="AGG230" s="40"/>
      <c r="AGH230" s="40"/>
      <c r="AGI230" s="40"/>
      <c r="AGJ230" s="40"/>
      <c r="AGK230" s="40"/>
      <c r="AGL230" s="40"/>
      <c r="AGM230" s="40"/>
      <c r="AGN230" s="40"/>
      <c r="AGO230" s="40"/>
      <c r="AGP230" s="40"/>
      <c r="AGQ230" s="40"/>
      <c r="AGR230" s="40"/>
      <c r="AGS230" s="40"/>
      <c r="AGT230" s="40"/>
      <c r="AGU230" s="40"/>
      <c r="AGV230" s="40"/>
      <c r="AGW230" s="40"/>
      <c r="AGX230" s="40"/>
      <c r="AGY230" s="40"/>
      <c r="AGZ230" s="40"/>
      <c r="AHA230" s="40"/>
      <c r="AHB230" s="40"/>
      <c r="AHC230" s="40"/>
      <c r="AHD230" s="40"/>
      <c r="AHE230" s="40"/>
      <c r="AHF230" s="40"/>
      <c r="AHG230" s="40"/>
      <c r="AHH230" s="40"/>
      <c r="AHI230" s="40"/>
      <c r="AHJ230" s="40"/>
      <c r="AHK230" s="40"/>
      <c r="AHL230" s="40"/>
      <c r="AHM230" s="40"/>
      <c r="AHN230" s="40"/>
      <c r="AHO230" s="40"/>
      <c r="AHP230" s="40"/>
      <c r="AHQ230" s="40"/>
      <c r="AHR230" s="40"/>
      <c r="AHS230" s="40"/>
      <c r="AHT230" s="40"/>
      <c r="AHU230" s="40"/>
      <c r="AHV230" s="40"/>
      <c r="AHW230" s="40"/>
      <c r="AHX230" s="40"/>
      <c r="AHY230" s="40"/>
      <c r="AHZ230" s="40"/>
      <c r="AIA230" s="40"/>
      <c r="AIB230" s="40"/>
      <c r="AIC230" s="40"/>
      <c r="AID230" s="40"/>
      <c r="AIE230" s="40"/>
      <c r="AIF230" s="40"/>
      <c r="AIG230" s="40"/>
      <c r="AIH230" s="40"/>
      <c r="AII230" s="40"/>
      <c r="AIJ230" s="40"/>
      <c r="AIK230" s="40"/>
      <c r="AIL230" s="40"/>
      <c r="AIM230" s="40"/>
      <c r="AIN230" s="40"/>
      <c r="AIO230" s="40"/>
      <c r="AIP230" s="40"/>
      <c r="AIQ230" s="40"/>
      <c r="AIR230" s="40"/>
      <c r="AIS230" s="40"/>
      <c r="AIT230" s="40"/>
      <c r="AIU230" s="40"/>
      <c r="AIV230" s="40"/>
      <c r="AIW230" s="40"/>
      <c r="AIX230" s="40"/>
      <c r="AIY230" s="40"/>
      <c r="AIZ230" s="40"/>
      <c r="AJA230" s="40"/>
      <c r="AJB230" s="40"/>
      <c r="AJC230" s="40"/>
      <c r="AJD230" s="40"/>
      <c r="AJE230" s="40"/>
      <c r="AJF230" s="40"/>
      <c r="AJG230" s="40"/>
      <c r="AJH230" s="40"/>
      <c r="AJI230" s="40"/>
      <c r="AJJ230" s="40"/>
      <c r="AJK230" s="40"/>
      <c r="AJL230" s="40"/>
      <c r="AJM230" s="40"/>
      <c r="AJN230" s="40"/>
      <c r="AJO230" s="40"/>
      <c r="AJP230" s="40"/>
      <c r="AJQ230" s="40"/>
      <c r="AJR230" s="40"/>
      <c r="AJS230" s="40"/>
      <c r="AJT230" s="40"/>
      <c r="AJU230" s="40"/>
      <c r="AJV230" s="40"/>
      <c r="AJW230" s="40"/>
      <c r="AJX230" s="40"/>
      <c r="AJY230" s="40"/>
      <c r="AJZ230" s="40"/>
      <c r="AKA230" s="40"/>
      <c r="AKB230" s="40"/>
      <c r="AKC230" s="40"/>
      <c r="AKD230" s="40"/>
      <c r="AKE230" s="40"/>
      <c r="AKF230" s="40"/>
      <c r="AKG230" s="40"/>
      <c r="AKH230" s="40"/>
      <c r="AKI230" s="40"/>
      <c r="AKJ230" s="40"/>
      <c r="AKK230" s="40"/>
      <c r="AKL230" s="40"/>
      <c r="AKM230" s="40"/>
      <c r="AKN230" s="40"/>
      <c r="AKO230" s="40"/>
      <c r="AKP230" s="40"/>
      <c r="AKQ230" s="40"/>
      <c r="AKR230" s="40"/>
      <c r="AKS230" s="40"/>
      <c r="AKT230" s="40"/>
      <c r="AKU230" s="40"/>
      <c r="AKV230" s="40"/>
      <c r="AKW230" s="40"/>
      <c r="AKX230" s="40"/>
      <c r="AKY230" s="40"/>
      <c r="AKZ230" s="40"/>
      <c r="ALA230" s="40"/>
      <c r="ALB230" s="40"/>
      <c r="ALC230" s="40"/>
      <c r="ALD230" s="40"/>
      <c r="ALE230" s="40"/>
      <c r="ALF230" s="40"/>
      <c r="ALG230" s="40"/>
      <c r="ALH230" s="40"/>
      <c r="ALI230" s="40"/>
      <c r="ALJ230" s="40"/>
      <c r="ALK230" s="40"/>
      <c r="ALL230" s="40"/>
      <c r="ALM230" s="40"/>
      <c r="ALN230" s="40"/>
      <c r="ALO230" s="40"/>
      <c r="ALP230" s="40"/>
      <c r="ALQ230" s="40"/>
      <c r="ALR230" s="40"/>
      <c r="ALS230" s="40"/>
      <c r="ALT230" s="40"/>
      <c r="ALU230" s="40"/>
    </row>
    <row r="231" spans="1:1009" s="41" customFormat="1" ht="18.75" x14ac:dyDescent="0.3">
      <c r="A231" s="10" t="s">
        <v>237</v>
      </c>
      <c r="B231" s="11" t="s">
        <v>55</v>
      </c>
      <c r="C231" s="12">
        <v>8</v>
      </c>
      <c r="D231" s="13">
        <v>4</v>
      </c>
      <c r="E231" s="14">
        <v>0</v>
      </c>
      <c r="F231" s="46" t="s">
        <v>24</v>
      </c>
      <c r="G231" s="15">
        <v>1</v>
      </c>
      <c r="H231" s="16">
        <f>IF(OR(F231="",G231=""),"",IF(F231="1st",G231*D231-G231,-G231))</f>
        <v>3</v>
      </c>
      <c r="I231" s="19">
        <f t="shared" si="32"/>
        <v>-28.452500000000004</v>
      </c>
      <c r="J231" s="39"/>
      <c r="K231" s="50">
        <f t="shared" si="35"/>
        <v>-26.502500000000012</v>
      </c>
      <c r="L231" s="60">
        <f t="shared" si="30"/>
        <v>-28.302500000000013</v>
      </c>
      <c r="M231" s="60"/>
      <c r="N231" s="121">
        <f t="shared" si="33"/>
        <v>4</v>
      </c>
      <c r="O231" s="9">
        <f t="shared" si="34"/>
        <v>-1</v>
      </c>
      <c r="P231" s="9">
        <f t="shared" si="36"/>
        <v>3</v>
      </c>
      <c r="Q231" s="122">
        <f t="shared" si="37"/>
        <v>3</v>
      </c>
      <c r="R231" s="8"/>
      <c r="S231" s="9"/>
      <c r="T231" s="9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  <c r="JY231" s="40"/>
      <c r="JZ231" s="40"/>
      <c r="KA231" s="40"/>
      <c r="KB231" s="40"/>
      <c r="KC231" s="40"/>
      <c r="KD231" s="40"/>
      <c r="KE231" s="40"/>
      <c r="KF231" s="40"/>
      <c r="KG231" s="40"/>
      <c r="KH231" s="40"/>
      <c r="KI231" s="40"/>
      <c r="KJ231" s="40"/>
      <c r="KK231" s="40"/>
      <c r="KL231" s="40"/>
      <c r="KM231" s="40"/>
      <c r="KN231" s="40"/>
      <c r="KO231" s="40"/>
      <c r="KP231" s="40"/>
      <c r="KQ231" s="40"/>
      <c r="KR231" s="40"/>
      <c r="KS231" s="40"/>
      <c r="KT231" s="40"/>
      <c r="KU231" s="40"/>
      <c r="KV231" s="40"/>
      <c r="KW231" s="40"/>
      <c r="KX231" s="40"/>
      <c r="KY231" s="40"/>
      <c r="KZ231" s="40"/>
      <c r="LA231" s="40"/>
      <c r="LB231" s="40"/>
      <c r="LC231" s="40"/>
      <c r="LD231" s="40"/>
      <c r="LE231" s="40"/>
      <c r="LF231" s="40"/>
      <c r="LG231" s="40"/>
      <c r="LH231" s="40"/>
      <c r="LI231" s="40"/>
      <c r="LJ231" s="40"/>
      <c r="LK231" s="40"/>
      <c r="LL231" s="40"/>
      <c r="LM231" s="40"/>
      <c r="LN231" s="40"/>
      <c r="LO231" s="40"/>
      <c r="LP231" s="40"/>
      <c r="LQ231" s="40"/>
      <c r="LR231" s="40"/>
      <c r="LS231" s="40"/>
      <c r="LT231" s="40"/>
      <c r="LU231" s="40"/>
      <c r="LV231" s="40"/>
      <c r="LW231" s="40"/>
      <c r="LX231" s="40"/>
      <c r="LY231" s="40"/>
      <c r="LZ231" s="40"/>
      <c r="MA231" s="40"/>
      <c r="MB231" s="40"/>
      <c r="MC231" s="40"/>
      <c r="MD231" s="40"/>
      <c r="ME231" s="40"/>
      <c r="MF231" s="40"/>
      <c r="MG231" s="40"/>
      <c r="MH231" s="40"/>
      <c r="MI231" s="40"/>
      <c r="MJ231" s="40"/>
      <c r="MK231" s="40"/>
      <c r="ML231" s="40"/>
      <c r="MM231" s="40"/>
      <c r="MN231" s="40"/>
      <c r="MO231" s="40"/>
      <c r="MP231" s="40"/>
      <c r="MQ231" s="40"/>
      <c r="MR231" s="40"/>
      <c r="MS231" s="40"/>
      <c r="MT231" s="40"/>
      <c r="MU231" s="40"/>
      <c r="MV231" s="40"/>
      <c r="MW231" s="40"/>
      <c r="MX231" s="40"/>
      <c r="MY231" s="40"/>
      <c r="MZ231" s="40"/>
      <c r="NA231" s="40"/>
      <c r="NB231" s="40"/>
      <c r="NC231" s="40"/>
      <c r="ND231" s="40"/>
      <c r="NE231" s="40"/>
      <c r="NF231" s="40"/>
      <c r="NG231" s="40"/>
      <c r="NH231" s="40"/>
      <c r="NI231" s="40"/>
      <c r="NJ231" s="40"/>
      <c r="NK231" s="40"/>
      <c r="NL231" s="40"/>
      <c r="NM231" s="40"/>
      <c r="NN231" s="40"/>
      <c r="NO231" s="40"/>
      <c r="NP231" s="40"/>
      <c r="NQ231" s="40"/>
      <c r="NR231" s="40"/>
      <c r="NS231" s="40"/>
      <c r="NT231" s="40"/>
      <c r="NU231" s="40"/>
      <c r="NV231" s="40"/>
      <c r="NW231" s="40"/>
      <c r="NX231" s="40"/>
      <c r="NY231" s="40"/>
      <c r="NZ231" s="40"/>
      <c r="OA231" s="40"/>
      <c r="OB231" s="40"/>
      <c r="OC231" s="40"/>
      <c r="OD231" s="40"/>
      <c r="OE231" s="40"/>
      <c r="OF231" s="40"/>
      <c r="OG231" s="40"/>
      <c r="OH231" s="40"/>
      <c r="OI231" s="40"/>
      <c r="OJ231" s="40"/>
      <c r="OK231" s="40"/>
      <c r="OL231" s="40"/>
      <c r="OM231" s="40"/>
      <c r="ON231" s="40"/>
      <c r="OO231" s="40"/>
      <c r="OP231" s="40"/>
      <c r="OQ231" s="40"/>
      <c r="OR231" s="40"/>
      <c r="OS231" s="40"/>
      <c r="OT231" s="40"/>
      <c r="OU231" s="40"/>
      <c r="OV231" s="40"/>
      <c r="OW231" s="40"/>
      <c r="OX231" s="40"/>
      <c r="OY231" s="40"/>
      <c r="OZ231" s="40"/>
      <c r="PA231" s="40"/>
      <c r="PB231" s="40"/>
      <c r="PC231" s="40"/>
      <c r="PD231" s="40"/>
      <c r="PE231" s="40"/>
      <c r="PF231" s="40"/>
      <c r="PG231" s="40"/>
      <c r="PH231" s="40"/>
      <c r="PI231" s="40"/>
      <c r="PJ231" s="40"/>
      <c r="PK231" s="40"/>
      <c r="PL231" s="40"/>
      <c r="PM231" s="40"/>
      <c r="PN231" s="40"/>
      <c r="PO231" s="40"/>
      <c r="PP231" s="40"/>
      <c r="PQ231" s="40"/>
      <c r="PR231" s="40"/>
      <c r="PS231" s="40"/>
      <c r="PT231" s="40"/>
      <c r="PU231" s="40"/>
      <c r="PV231" s="40"/>
      <c r="PW231" s="40"/>
      <c r="PX231" s="40"/>
      <c r="PY231" s="40"/>
      <c r="PZ231" s="40"/>
      <c r="QA231" s="40"/>
      <c r="QB231" s="40"/>
      <c r="QC231" s="40"/>
      <c r="QD231" s="40"/>
      <c r="QE231" s="40"/>
      <c r="QF231" s="40"/>
      <c r="QG231" s="40"/>
      <c r="QH231" s="40"/>
      <c r="QI231" s="40"/>
      <c r="QJ231" s="40"/>
      <c r="QK231" s="40"/>
      <c r="QL231" s="40"/>
      <c r="QM231" s="40"/>
      <c r="QN231" s="40"/>
      <c r="QO231" s="40"/>
      <c r="QP231" s="40"/>
      <c r="QQ231" s="40"/>
      <c r="QR231" s="40"/>
      <c r="QS231" s="40"/>
      <c r="QT231" s="40"/>
      <c r="QU231" s="40"/>
      <c r="QV231" s="40"/>
      <c r="QW231" s="40"/>
      <c r="QX231" s="40"/>
      <c r="QY231" s="40"/>
      <c r="QZ231" s="40"/>
      <c r="RA231" s="40"/>
      <c r="RB231" s="40"/>
      <c r="RC231" s="40"/>
      <c r="RD231" s="40"/>
      <c r="RE231" s="40"/>
      <c r="RF231" s="40"/>
      <c r="RG231" s="40"/>
      <c r="RH231" s="40"/>
      <c r="RI231" s="40"/>
      <c r="RJ231" s="40"/>
      <c r="RK231" s="40"/>
      <c r="RL231" s="40"/>
      <c r="RM231" s="40"/>
      <c r="RN231" s="40"/>
      <c r="RO231" s="40"/>
      <c r="RP231" s="40"/>
      <c r="RQ231" s="40"/>
      <c r="RR231" s="40"/>
      <c r="RS231" s="40"/>
      <c r="RT231" s="40"/>
      <c r="RU231" s="40"/>
      <c r="RV231" s="40"/>
      <c r="RW231" s="40"/>
      <c r="RX231" s="40"/>
      <c r="RY231" s="40"/>
      <c r="RZ231" s="40"/>
      <c r="SA231" s="40"/>
      <c r="SB231" s="40"/>
      <c r="SC231" s="40"/>
      <c r="SD231" s="40"/>
      <c r="SE231" s="40"/>
      <c r="SF231" s="40"/>
      <c r="SG231" s="40"/>
      <c r="SH231" s="40"/>
      <c r="SI231" s="40"/>
      <c r="SJ231" s="40"/>
      <c r="SK231" s="40"/>
      <c r="SL231" s="40"/>
      <c r="SM231" s="40"/>
      <c r="SN231" s="40"/>
      <c r="SO231" s="40"/>
      <c r="SP231" s="40"/>
      <c r="SQ231" s="40"/>
      <c r="SR231" s="40"/>
      <c r="SS231" s="40"/>
      <c r="ST231" s="40"/>
      <c r="SU231" s="40"/>
      <c r="SV231" s="40"/>
      <c r="SW231" s="40"/>
      <c r="SX231" s="40"/>
      <c r="SY231" s="40"/>
      <c r="SZ231" s="40"/>
      <c r="TA231" s="40"/>
      <c r="TB231" s="40"/>
      <c r="TC231" s="40"/>
      <c r="TD231" s="40"/>
      <c r="TE231" s="40"/>
      <c r="TF231" s="40"/>
      <c r="TG231" s="40"/>
      <c r="TH231" s="40"/>
      <c r="TI231" s="40"/>
      <c r="TJ231" s="40"/>
      <c r="TK231" s="40"/>
      <c r="TL231" s="40"/>
      <c r="TM231" s="40"/>
      <c r="TN231" s="40"/>
      <c r="TO231" s="40"/>
      <c r="TP231" s="40"/>
      <c r="TQ231" s="40"/>
      <c r="TR231" s="40"/>
      <c r="TS231" s="40"/>
      <c r="TT231" s="40"/>
      <c r="TU231" s="40"/>
      <c r="TV231" s="40"/>
      <c r="TW231" s="40"/>
      <c r="TX231" s="40"/>
      <c r="TY231" s="40"/>
      <c r="TZ231" s="40"/>
      <c r="UA231" s="40"/>
      <c r="UB231" s="40"/>
      <c r="UC231" s="40"/>
      <c r="UD231" s="40"/>
      <c r="UE231" s="40"/>
      <c r="UF231" s="40"/>
      <c r="UG231" s="40"/>
      <c r="UH231" s="40"/>
      <c r="UI231" s="40"/>
      <c r="UJ231" s="40"/>
      <c r="UK231" s="40"/>
      <c r="UL231" s="40"/>
      <c r="UM231" s="40"/>
      <c r="UN231" s="40"/>
      <c r="UO231" s="40"/>
      <c r="UP231" s="40"/>
      <c r="UQ231" s="40"/>
      <c r="UR231" s="40"/>
      <c r="US231" s="40"/>
      <c r="UT231" s="40"/>
      <c r="UU231" s="40"/>
      <c r="UV231" s="40"/>
      <c r="UW231" s="40"/>
      <c r="UX231" s="40"/>
      <c r="UY231" s="40"/>
      <c r="UZ231" s="40"/>
      <c r="VA231" s="40"/>
      <c r="VB231" s="40"/>
      <c r="VC231" s="40"/>
      <c r="VD231" s="40"/>
      <c r="VE231" s="40"/>
      <c r="VF231" s="40"/>
      <c r="VG231" s="40"/>
      <c r="VH231" s="40"/>
      <c r="VI231" s="40"/>
      <c r="VJ231" s="40"/>
      <c r="VK231" s="40"/>
      <c r="VL231" s="40"/>
      <c r="VM231" s="40"/>
      <c r="VN231" s="40"/>
      <c r="VO231" s="40"/>
      <c r="VP231" s="40"/>
      <c r="VQ231" s="40"/>
      <c r="VR231" s="40"/>
      <c r="VS231" s="40"/>
      <c r="VT231" s="40"/>
      <c r="VU231" s="40"/>
      <c r="VV231" s="40"/>
      <c r="VW231" s="40"/>
      <c r="VX231" s="40"/>
      <c r="VY231" s="40"/>
      <c r="VZ231" s="40"/>
      <c r="WA231" s="40"/>
      <c r="WB231" s="40"/>
      <c r="WC231" s="40"/>
      <c r="WD231" s="40"/>
      <c r="WE231" s="40"/>
      <c r="WF231" s="40"/>
      <c r="WG231" s="40"/>
      <c r="WH231" s="40"/>
      <c r="WI231" s="40"/>
      <c r="WJ231" s="40"/>
      <c r="WK231" s="40"/>
      <c r="WL231" s="40"/>
      <c r="WM231" s="40"/>
      <c r="WN231" s="40"/>
      <c r="WO231" s="40"/>
      <c r="WP231" s="40"/>
      <c r="WQ231" s="40"/>
      <c r="WR231" s="40"/>
      <c r="WS231" s="40"/>
      <c r="WT231" s="40"/>
      <c r="WU231" s="40"/>
      <c r="WV231" s="40"/>
      <c r="WW231" s="40"/>
      <c r="WX231" s="40"/>
      <c r="WY231" s="40"/>
      <c r="WZ231" s="40"/>
      <c r="XA231" s="40"/>
      <c r="XB231" s="40"/>
      <c r="XC231" s="40"/>
      <c r="XD231" s="40"/>
      <c r="XE231" s="40"/>
      <c r="XF231" s="40"/>
      <c r="XG231" s="40"/>
      <c r="XH231" s="40"/>
      <c r="XI231" s="40"/>
      <c r="XJ231" s="40"/>
      <c r="XK231" s="40"/>
      <c r="XL231" s="40"/>
      <c r="XM231" s="40"/>
      <c r="XN231" s="40"/>
      <c r="XO231" s="40"/>
      <c r="XP231" s="40"/>
      <c r="XQ231" s="40"/>
      <c r="XR231" s="40"/>
      <c r="XS231" s="40"/>
      <c r="XT231" s="40"/>
      <c r="XU231" s="40"/>
      <c r="XV231" s="40"/>
      <c r="XW231" s="40"/>
      <c r="XX231" s="40"/>
      <c r="XY231" s="40"/>
      <c r="XZ231" s="40"/>
      <c r="YA231" s="40"/>
      <c r="YB231" s="40"/>
      <c r="YC231" s="40"/>
      <c r="YD231" s="40"/>
      <c r="YE231" s="40"/>
      <c r="YF231" s="40"/>
      <c r="YG231" s="40"/>
      <c r="YH231" s="40"/>
      <c r="YI231" s="40"/>
      <c r="YJ231" s="40"/>
      <c r="YK231" s="40"/>
      <c r="YL231" s="40"/>
      <c r="YM231" s="40"/>
      <c r="YN231" s="40"/>
      <c r="YO231" s="40"/>
      <c r="YP231" s="40"/>
      <c r="YQ231" s="40"/>
      <c r="YR231" s="40"/>
      <c r="YS231" s="40"/>
      <c r="YT231" s="40"/>
      <c r="YU231" s="40"/>
      <c r="YV231" s="40"/>
      <c r="YW231" s="40"/>
      <c r="YX231" s="40"/>
      <c r="YY231" s="40"/>
      <c r="YZ231" s="40"/>
      <c r="ZA231" s="40"/>
      <c r="ZB231" s="40"/>
      <c r="ZC231" s="40"/>
      <c r="ZD231" s="40"/>
      <c r="ZE231" s="40"/>
      <c r="ZF231" s="40"/>
      <c r="ZG231" s="40"/>
      <c r="ZH231" s="40"/>
      <c r="ZI231" s="40"/>
      <c r="ZJ231" s="40"/>
      <c r="ZK231" s="40"/>
      <c r="ZL231" s="40"/>
      <c r="ZM231" s="40"/>
      <c r="ZN231" s="40"/>
      <c r="ZO231" s="40"/>
      <c r="ZP231" s="40"/>
      <c r="ZQ231" s="40"/>
      <c r="ZR231" s="40"/>
      <c r="ZS231" s="40"/>
      <c r="ZT231" s="40"/>
      <c r="ZU231" s="40"/>
      <c r="ZV231" s="40"/>
      <c r="ZW231" s="40"/>
      <c r="ZX231" s="40"/>
      <c r="ZY231" s="40"/>
      <c r="ZZ231" s="40"/>
      <c r="AAA231" s="40"/>
      <c r="AAB231" s="40"/>
      <c r="AAC231" s="40"/>
      <c r="AAD231" s="40"/>
      <c r="AAE231" s="40"/>
      <c r="AAF231" s="40"/>
      <c r="AAG231" s="40"/>
      <c r="AAH231" s="40"/>
      <c r="AAI231" s="40"/>
      <c r="AAJ231" s="40"/>
      <c r="AAK231" s="40"/>
      <c r="AAL231" s="40"/>
      <c r="AAM231" s="40"/>
      <c r="AAN231" s="40"/>
      <c r="AAO231" s="40"/>
      <c r="AAP231" s="40"/>
      <c r="AAQ231" s="40"/>
      <c r="AAR231" s="40"/>
      <c r="AAS231" s="40"/>
      <c r="AAT231" s="40"/>
      <c r="AAU231" s="40"/>
      <c r="AAV231" s="40"/>
      <c r="AAW231" s="40"/>
      <c r="AAX231" s="40"/>
      <c r="AAY231" s="40"/>
      <c r="AAZ231" s="40"/>
      <c r="ABA231" s="40"/>
      <c r="ABB231" s="40"/>
      <c r="ABC231" s="40"/>
      <c r="ABD231" s="40"/>
      <c r="ABE231" s="40"/>
      <c r="ABF231" s="40"/>
      <c r="ABG231" s="40"/>
      <c r="ABH231" s="40"/>
      <c r="ABI231" s="40"/>
      <c r="ABJ231" s="40"/>
      <c r="ABK231" s="40"/>
      <c r="ABL231" s="40"/>
      <c r="ABM231" s="40"/>
      <c r="ABN231" s="40"/>
      <c r="ABO231" s="40"/>
      <c r="ABP231" s="40"/>
      <c r="ABQ231" s="40"/>
      <c r="ABR231" s="40"/>
      <c r="ABS231" s="40"/>
      <c r="ABT231" s="40"/>
      <c r="ABU231" s="40"/>
      <c r="ABV231" s="40"/>
      <c r="ABW231" s="40"/>
      <c r="ABX231" s="40"/>
      <c r="ABY231" s="40"/>
      <c r="ABZ231" s="40"/>
      <c r="ACA231" s="40"/>
      <c r="ACB231" s="40"/>
      <c r="ACC231" s="40"/>
      <c r="ACD231" s="40"/>
      <c r="ACE231" s="40"/>
      <c r="ACF231" s="40"/>
      <c r="ACG231" s="40"/>
      <c r="ACH231" s="40"/>
      <c r="ACI231" s="40"/>
      <c r="ACJ231" s="40"/>
      <c r="ACK231" s="40"/>
      <c r="ACL231" s="40"/>
      <c r="ACM231" s="40"/>
      <c r="ACN231" s="40"/>
      <c r="ACO231" s="40"/>
      <c r="ACP231" s="40"/>
      <c r="ACQ231" s="40"/>
      <c r="ACR231" s="40"/>
      <c r="ACS231" s="40"/>
      <c r="ACT231" s="40"/>
      <c r="ACU231" s="40"/>
      <c r="ACV231" s="40"/>
      <c r="ACW231" s="40"/>
      <c r="ACX231" s="40"/>
      <c r="ACY231" s="40"/>
      <c r="ACZ231" s="40"/>
      <c r="ADA231" s="40"/>
      <c r="ADB231" s="40"/>
      <c r="ADC231" s="40"/>
      <c r="ADD231" s="40"/>
      <c r="ADE231" s="40"/>
      <c r="ADF231" s="40"/>
      <c r="ADG231" s="40"/>
      <c r="ADH231" s="40"/>
      <c r="ADI231" s="40"/>
      <c r="ADJ231" s="40"/>
      <c r="ADK231" s="40"/>
      <c r="ADL231" s="40"/>
      <c r="ADM231" s="40"/>
      <c r="ADN231" s="40"/>
      <c r="ADO231" s="40"/>
      <c r="ADP231" s="40"/>
      <c r="ADQ231" s="40"/>
      <c r="ADR231" s="40"/>
      <c r="ADS231" s="40"/>
      <c r="ADT231" s="40"/>
      <c r="ADU231" s="40"/>
      <c r="ADV231" s="40"/>
      <c r="ADW231" s="40"/>
      <c r="ADX231" s="40"/>
      <c r="ADY231" s="40"/>
      <c r="ADZ231" s="40"/>
      <c r="AEA231" s="40"/>
      <c r="AEB231" s="40"/>
      <c r="AEC231" s="40"/>
      <c r="AED231" s="40"/>
      <c r="AEE231" s="40"/>
      <c r="AEF231" s="40"/>
      <c r="AEG231" s="40"/>
      <c r="AEH231" s="40"/>
      <c r="AEI231" s="40"/>
      <c r="AEJ231" s="40"/>
      <c r="AEK231" s="40"/>
      <c r="AEL231" s="40"/>
      <c r="AEM231" s="40"/>
      <c r="AEN231" s="40"/>
      <c r="AEO231" s="40"/>
      <c r="AEP231" s="40"/>
      <c r="AEQ231" s="40"/>
      <c r="AER231" s="40"/>
      <c r="AES231" s="40"/>
      <c r="AET231" s="40"/>
      <c r="AEU231" s="40"/>
      <c r="AEV231" s="40"/>
      <c r="AEW231" s="40"/>
      <c r="AEX231" s="40"/>
      <c r="AEY231" s="40"/>
      <c r="AEZ231" s="40"/>
      <c r="AFA231" s="40"/>
      <c r="AFB231" s="40"/>
      <c r="AFC231" s="40"/>
      <c r="AFD231" s="40"/>
      <c r="AFE231" s="40"/>
      <c r="AFF231" s="40"/>
      <c r="AFG231" s="40"/>
      <c r="AFH231" s="40"/>
      <c r="AFI231" s="40"/>
      <c r="AFJ231" s="40"/>
      <c r="AFK231" s="40"/>
      <c r="AFL231" s="40"/>
      <c r="AFM231" s="40"/>
      <c r="AFN231" s="40"/>
      <c r="AFO231" s="40"/>
      <c r="AFP231" s="40"/>
      <c r="AFQ231" s="40"/>
      <c r="AFR231" s="40"/>
      <c r="AFS231" s="40"/>
      <c r="AFT231" s="40"/>
      <c r="AFU231" s="40"/>
      <c r="AFV231" s="40"/>
      <c r="AFW231" s="40"/>
      <c r="AFX231" s="40"/>
      <c r="AFY231" s="40"/>
      <c r="AFZ231" s="40"/>
      <c r="AGA231" s="40"/>
      <c r="AGB231" s="40"/>
      <c r="AGC231" s="40"/>
      <c r="AGD231" s="40"/>
      <c r="AGE231" s="40"/>
      <c r="AGF231" s="40"/>
      <c r="AGG231" s="40"/>
      <c r="AGH231" s="40"/>
      <c r="AGI231" s="40"/>
      <c r="AGJ231" s="40"/>
      <c r="AGK231" s="40"/>
      <c r="AGL231" s="40"/>
      <c r="AGM231" s="40"/>
      <c r="AGN231" s="40"/>
      <c r="AGO231" s="40"/>
      <c r="AGP231" s="40"/>
      <c r="AGQ231" s="40"/>
      <c r="AGR231" s="40"/>
      <c r="AGS231" s="40"/>
      <c r="AGT231" s="40"/>
      <c r="AGU231" s="40"/>
      <c r="AGV231" s="40"/>
      <c r="AGW231" s="40"/>
      <c r="AGX231" s="40"/>
      <c r="AGY231" s="40"/>
      <c r="AGZ231" s="40"/>
      <c r="AHA231" s="40"/>
      <c r="AHB231" s="40"/>
      <c r="AHC231" s="40"/>
      <c r="AHD231" s="40"/>
      <c r="AHE231" s="40"/>
      <c r="AHF231" s="40"/>
      <c r="AHG231" s="40"/>
      <c r="AHH231" s="40"/>
      <c r="AHI231" s="40"/>
      <c r="AHJ231" s="40"/>
      <c r="AHK231" s="40"/>
      <c r="AHL231" s="40"/>
      <c r="AHM231" s="40"/>
      <c r="AHN231" s="40"/>
      <c r="AHO231" s="40"/>
      <c r="AHP231" s="40"/>
      <c r="AHQ231" s="40"/>
      <c r="AHR231" s="40"/>
      <c r="AHS231" s="40"/>
      <c r="AHT231" s="40"/>
      <c r="AHU231" s="40"/>
      <c r="AHV231" s="40"/>
      <c r="AHW231" s="40"/>
      <c r="AHX231" s="40"/>
      <c r="AHY231" s="40"/>
      <c r="AHZ231" s="40"/>
      <c r="AIA231" s="40"/>
      <c r="AIB231" s="40"/>
      <c r="AIC231" s="40"/>
      <c r="AID231" s="40"/>
      <c r="AIE231" s="40"/>
      <c r="AIF231" s="40"/>
      <c r="AIG231" s="40"/>
      <c r="AIH231" s="40"/>
      <c r="AII231" s="40"/>
      <c r="AIJ231" s="40"/>
      <c r="AIK231" s="40"/>
      <c r="AIL231" s="40"/>
      <c r="AIM231" s="40"/>
      <c r="AIN231" s="40"/>
      <c r="AIO231" s="40"/>
      <c r="AIP231" s="40"/>
      <c r="AIQ231" s="40"/>
      <c r="AIR231" s="40"/>
      <c r="AIS231" s="40"/>
      <c r="AIT231" s="40"/>
      <c r="AIU231" s="40"/>
      <c r="AIV231" s="40"/>
      <c r="AIW231" s="40"/>
      <c r="AIX231" s="40"/>
      <c r="AIY231" s="40"/>
      <c r="AIZ231" s="40"/>
      <c r="AJA231" s="40"/>
      <c r="AJB231" s="40"/>
      <c r="AJC231" s="40"/>
      <c r="AJD231" s="40"/>
      <c r="AJE231" s="40"/>
      <c r="AJF231" s="40"/>
      <c r="AJG231" s="40"/>
      <c r="AJH231" s="40"/>
      <c r="AJI231" s="40"/>
      <c r="AJJ231" s="40"/>
      <c r="AJK231" s="40"/>
      <c r="AJL231" s="40"/>
      <c r="AJM231" s="40"/>
      <c r="AJN231" s="40"/>
      <c r="AJO231" s="40"/>
      <c r="AJP231" s="40"/>
      <c r="AJQ231" s="40"/>
      <c r="AJR231" s="40"/>
      <c r="AJS231" s="40"/>
      <c r="AJT231" s="40"/>
      <c r="AJU231" s="40"/>
      <c r="AJV231" s="40"/>
      <c r="AJW231" s="40"/>
      <c r="AJX231" s="40"/>
      <c r="AJY231" s="40"/>
      <c r="AJZ231" s="40"/>
      <c r="AKA231" s="40"/>
      <c r="AKB231" s="40"/>
      <c r="AKC231" s="40"/>
      <c r="AKD231" s="40"/>
      <c r="AKE231" s="40"/>
      <c r="AKF231" s="40"/>
      <c r="AKG231" s="40"/>
      <c r="AKH231" s="40"/>
      <c r="AKI231" s="40"/>
      <c r="AKJ231" s="40"/>
      <c r="AKK231" s="40"/>
      <c r="AKL231" s="40"/>
      <c r="AKM231" s="40"/>
      <c r="AKN231" s="40"/>
      <c r="AKO231" s="40"/>
      <c r="AKP231" s="40"/>
      <c r="AKQ231" s="40"/>
      <c r="AKR231" s="40"/>
      <c r="AKS231" s="40"/>
      <c r="AKT231" s="40"/>
      <c r="AKU231" s="40"/>
      <c r="AKV231" s="40"/>
      <c r="AKW231" s="40"/>
      <c r="AKX231" s="40"/>
      <c r="AKY231" s="40"/>
      <c r="AKZ231" s="40"/>
      <c r="ALA231" s="40"/>
      <c r="ALB231" s="40"/>
      <c r="ALC231" s="40"/>
      <c r="ALD231" s="40"/>
      <c r="ALE231" s="40"/>
      <c r="ALF231" s="40"/>
      <c r="ALG231" s="40"/>
      <c r="ALH231" s="40"/>
      <c r="ALI231" s="40"/>
      <c r="ALJ231" s="40"/>
      <c r="ALK231" s="40"/>
      <c r="ALL231" s="40"/>
      <c r="ALM231" s="40"/>
      <c r="ALN231" s="40"/>
      <c r="ALO231" s="40"/>
      <c r="ALP231" s="40"/>
      <c r="ALQ231" s="40"/>
      <c r="ALR231" s="40"/>
      <c r="ALS231" s="40"/>
      <c r="ALT231" s="40"/>
      <c r="ALU231" s="40"/>
    </row>
    <row r="232" spans="1:1009" s="41" customFormat="1" ht="19.5" thickBot="1" x14ac:dyDescent="0.35">
      <c r="A232" s="10" t="s">
        <v>238</v>
      </c>
      <c r="B232" s="11" t="s">
        <v>55</v>
      </c>
      <c r="C232" s="12">
        <v>2</v>
      </c>
      <c r="D232" s="13">
        <v>1.65</v>
      </c>
      <c r="E232" s="14">
        <v>0</v>
      </c>
      <c r="F232" s="46" t="s">
        <v>24</v>
      </c>
      <c r="G232" s="15">
        <v>3</v>
      </c>
      <c r="H232" s="16">
        <f>IF(OR(F232="",G232=""),"",IF(F232="1st",G232*D232-G232,-G232))</f>
        <v>1.9499999999999993</v>
      </c>
      <c r="I232" s="19">
        <f t="shared" si="32"/>
        <v>-26.502500000000005</v>
      </c>
      <c r="J232" s="39"/>
      <c r="K232" s="50">
        <f t="shared" si="35"/>
        <v>-26.502500000000012</v>
      </c>
      <c r="L232" s="60">
        <f t="shared" si="30"/>
        <v>-28.302500000000013</v>
      </c>
      <c r="M232" s="60"/>
      <c r="N232" s="121">
        <f t="shared" si="33"/>
        <v>1.65</v>
      </c>
      <c r="O232" s="9">
        <f t="shared" si="34"/>
        <v>-1</v>
      </c>
      <c r="P232" s="9">
        <f t="shared" si="36"/>
        <v>0.64999999999999991</v>
      </c>
      <c r="Q232" s="122">
        <f t="shared" si="37"/>
        <v>0.64999999999999991</v>
      </c>
      <c r="R232" s="8"/>
      <c r="S232" s="9"/>
      <c r="T232" s="9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  <c r="JP232" s="40"/>
      <c r="JQ232" s="40"/>
      <c r="JR232" s="40"/>
      <c r="JS232" s="40"/>
      <c r="JT232" s="40"/>
      <c r="JU232" s="40"/>
      <c r="JV232" s="40"/>
      <c r="JW232" s="40"/>
      <c r="JX232" s="40"/>
      <c r="JY232" s="40"/>
      <c r="JZ232" s="40"/>
      <c r="KA232" s="40"/>
      <c r="KB232" s="40"/>
      <c r="KC232" s="40"/>
      <c r="KD232" s="40"/>
      <c r="KE232" s="40"/>
      <c r="KF232" s="40"/>
      <c r="KG232" s="40"/>
      <c r="KH232" s="40"/>
      <c r="KI232" s="40"/>
      <c r="KJ232" s="40"/>
      <c r="KK232" s="40"/>
      <c r="KL232" s="40"/>
      <c r="KM232" s="40"/>
      <c r="KN232" s="40"/>
      <c r="KO232" s="40"/>
      <c r="KP232" s="40"/>
      <c r="KQ232" s="40"/>
      <c r="KR232" s="40"/>
      <c r="KS232" s="40"/>
      <c r="KT232" s="40"/>
      <c r="KU232" s="40"/>
      <c r="KV232" s="40"/>
      <c r="KW232" s="40"/>
      <c r="KX232" s="40"/>
      <c r="KY232" s="40"/>
      <c r="KZ232" s="40"/>
      <c r="LA232" s="40"/>
      <c r="LB232" s="40"/>
      <c r="LC232" s="40"/>
      <c r="LD232" s="40"/>
      <c r="LE232" s="40"/>
      <c r="LF232" s="40"/>
      <c r="LG232" s="40"/>
      <c r="LH232" s="40"/>
      <c r="LI232" s="40"/>
      <c r="LJ232" s="40"/>
      <c r="LK232" s="40"/>
      <c r="LL232" s="40"/>
      <c r="LM232" s="40"/>
      <c r="LN232" s="40"/>
      <c r="LO232" s="40"/>
      <c r="LP232" s="40"/>
      <c r="LQ232" s="40"/>
      <c r="LR232" s="40"/>
      <c r="LS232" s="40"/>
      <c r="LT232" s="40"/>
      <c r="LU232" s="40"/>
      <c r="LV232" s="40"/>
      <c r="LW232" s="40"/>
      <c r="LX232" s="40"/>
      <c r="LY232" s="40"/>
      <c r="LZ232" s="40"/>
      <c r="MA232" s="40"/>
      <c r="MB232" s="40"/>
      <c r="MC232" s="40"/>
      <c r="MD232" s="40"/>
      <c r="ME232" s="40"/>
      <c r="MF232" s="40"/>
      <c r="MG232" s="40"/>
      <c r="MH232" s="40"/>
      <c r="MI232" s="40"/>
      <c r="MJ232" s="40"/>
      <c r="MK232" s="40"/>
      <c r="ML232" s="40"/>
      <c r="MM232" s="40"/>
      <c r="MN232" s="40"/>
      <c r="MO232" s="40"/>
      <c r="MP232" s="40"/>
      <c r="MQ232" s="40"/>
      <c r="MR232" s="40"/>
      <c r="MS232" s="40"/>
      <c r="MT232" s="40"/>
      <c r="MU232" s="40"/>
      <c r="MV232" s="40"/>
      <c r="MW232" s="40"/>
      <c r="MX232" s="40"/>
      <c r="MY232" s="40"/>
      <c r="MZ232" s="40"/>
      <c r="NA232" s="40"/>
      <c r="NB232" s="40"/>
      <c r="NC232" s="40"/>
      <c r="ND232" s="40"/>
      <c r="NE232" s="40"/>
      <c r="NF232" s="40"/>
      <c r="NG232" s="40"/>
      <c r="NH232" s="40"/>
      <c r="NI232" s="40"/>
      <c r="NJ232" s="40"/>
      <c r="NK232" s="40"/>
      <c r="NL232" s="40"/>
      <c r="NM232" s="40"/>
      <c r="NN232" s="40"/>
      <c r="NO232" s="40"/>
      <c r="NP232" s="40"/>
      <c r="NQ232" s="40"/>
      <c r="NR232" s="40"/>
      <c r="NS232" s="40"/>
      <c r="NT232" s="40"/>
      <c r="NU232" s="40"/>
      <c r="NV232" s="40"/>
      <c r="NW232" s="40"/>
      <c r="NX232" s="40"/>
      <c r="NY232" s="40"/>
      <c r="NZ232" s="40"/>
      <c r="OA232" s="40"/>
      <c r="OB232" s="40"/>
      <c r="OC232" s="40"/>
      <c r="OD232" s="40"/>
      <c r="OE232" s="40"/>
      <c r="OF232" s="40"/>
      <c r="OG232" s="40"/>
      <c r="OH232" s="40"/>
      <c r="OI232" s="40"/>
      <c r="OJ232" s="40"/>
      <c r="OK232" s="40"/>
      <c r="OL232" s="40"/>
      <c r="OM232" s="40"/>
      <c r="ON232" s="40"/>
      <c r="OO232" s="40"/>
      <c r="OP232" s="40"/>
      <c r="OQ232" s="40"/>
      <c r="OR232" s="40"/>
      <c r="OS232" s="40"/>
      <c r="OT232" s="40"/>
      <c r="OU232" s="40"/>
      <c r="OV232" s="40"/>
      <c r="OW232" s="40"/>
      <c r="OX232" s="40"/>
      <c r="OY232" s="40"/>
      <c r="OZ232" s="40"/>
      <c r="PA232" s="40"/>
      <c r="PB232" s="40"/>
      <c r="PC232" s="40"/>
      <c r="PD232" s="40"/>
      <c r="PE232" s="40"/>
      <c r="PF232" s="40"/>
      <c r="PG232" s="40"/>
      <c r="PH232" s="40"/>
      <c r="PI232" s="40"/>
      <c r="PJ232" s="40"/>
      <c r="PK232" s="40"/>
      <c r="PL232" s="40"/>
      <c r="PM232" s="40"/>
      <c r="PN232" s="40"/>
      <c r="PO232" s="40"/>
      <c r="PP232" s="40"/>
      <c r="PQ232" s="40"/>
      <c r="PR232" s="40"/>
      <c r="PS232" s="40"/>
      <c r="PT232" s="40"/>
      <c r="PU232" s="40"/>
      <c r="PV232" s="40"/>
      <c r="PW232" s="40"/>
      <c r="PX232" s="40"/>
      <c r="PY232" s="40"/>
      <c r="PZ232" s="40"/>
      <c r="QA232" s="40"/>
      <c r="QB232" s="40"/>
      <c r="QC232" s="40"/>
      <c r="QD232" s="40"/>
      <c r="QE232" s="40"/>
      <c r="QF232" s="40"/>
      <c r="QG232" s="40"/>
      <c r="QH232" s="40"/>
      <c r="QI232" s="40"/>
      <c r="QJ232" s="40"/>
      <c r="QK232" s="40"/>
      <c r="QL232" s="40"/>
      <c r="QM232" s="40"/>
      <c r="QN232" s="40"/>
      <c r="QO232" s="40"/>
      <c r="QP232" s="40"/>
      <c r="QQ232" s="40"/>
      <c r="QR232" s="40"/>
      <c r="QS232" s="40"/>
      <c r="QT232" s="40"/>
      <c r="QU232" s="40"/>
      <c r="QV232" s="40"/>
      <c r="QW232" s="40"/>
      <c r="QX232" s="40"/>
      <c r="QY232" s="40"/>
      <c r="QZ232" s="40"/>
      <c r="RA232" s="40"/>
      <c r="RB232" s="40"/>
      <c r="RC232" s="40"/>
      <c r="RD232" s="40"/>
      <c r="RE232" s="40"/>
      <c r="RF232" s="40"/>
      <c r="RG232" s="40"/>
      <c r="RH232" s="40"/>
      <c r="RI232" s="40"/>
      <c r="RJ232" s="40"/>
      <c r="RK232" s="40"/>
      <c r="RL232" s="40"/>
      <c r="RM232" s="40"/>
      <c r="RN232" s="40"/>
      <c r="RO232" s="40"/>
      <c r="RP232" s="40"/>
      <c r="RQ232" s="40"/>
      <c r="RR232" s="40"/>
      <c r="RS232" s="40"/>
      <c r="RT232" s="40"/>
      <c r="RU232" s="40"/>
      <c r="RV232" s="40"/>
      <c r="RW232" s="40"/>
      <c r="RX232" s="40"/>
      <c r="RY232" s="40"/>
      <c r="RZ232" s="40"/>
      <c r="SA232" s="40"/>
      <c r="SB232" s="40"/>
      <c r="SC232" s="40"/>
      <c r="SD232" s="40"/>
      <c r="SE232" s="40"/>
      <c r="SF232" s="40"/>
      <c r="SG232" s="40"/>
      <c r="SH232" s="40"/>
      <c r="SI232" s="40"/>
      <c r="SJ232" s="40"/>
      <c r="SK232" s="40"/>
      <c r="SL232" s="40"/>
      <c r="SM232" s="40"/>
      <c r="SN232" s="40"/>
      <c r="SO232" s="40"/>
      <c r="SP232" s="40"/>
      <c r="SQ232" s="40"/>
      <c r="SR232" s="40"/>
      <c r="SS232" s="40"/>
      <c r="ST232" s="40"/>
      <c r="SU232" s="40"/>
      <c r="SV232" s="40"/>
      <c r="SW232" s="40"/>
      <c r="SX232" s="40"/>
      <c r="SY232" s="40"/>
      <c r="SZ232" s="40"/>
      <c r="TA232" s="40"/>
      <c r="TB232" s="40"/>
      <c r="TC232" s="40"/>
      <c r="TD232" s="40"/>
      <c r="TE232" s="40"/>
      <c r="TF232" s="40"/>
      <c r="TG232" s="40"/>
      <c r="TH232" s="40"/>
      <c r="TI232" s="40"/>
      <c r="TJ232" s="40"/>
      <c r="TK232" s="40"/>
      <c r="TL232" s="40"/>
      <c r="TM232" s="40"/>
      <c r="TN232" s="40"/>
      <c r="TO232" s="40"/>
      <c r="TP232" s="40"/>
      <c r="TQ232" s="40"/>
      <c r="TR232" s="40"/>
      <c r="TS232" s="40"/>
      <c r="TT232" s="40"/>
      <c r="TU232" s="40"/>
      <c r="TV232" s="40"/>
      <c r="TW232" s="40"/>
      <c r="TX232" s="40"/>
      <c r="TY232" s="40"/>
      <c r="TZ232" s="40"/>
      <c r="UA232" s="40"/>
      <c r="UB232" s="40"/>
      <c r="UC232" s="40"/>
      <c r="UD232" s="40"/>
      <c r="UE232" s="40"/>
      <c r="UF232" s="40"/>
      <c r="UG232" s="40"/>
      <c r="UH232" s="40"/>
      <c r="UI232" s="40"/>
      <c r="UJ232" s="40"/>
      <c r="UK232" s="40"/>
      <c r="UL232" s="40"/>
      <c r="UM232" s="40"/>
      <c r="UN232" s="40"/>
      <c r="UO232" s="40"/>
      <c r="UP232" s="40"/>
      <c r="UQ232" s="40"/>
      <c r="UR232" s="40"/>
      <c r="US232" s="40"/>
      <c r="UT232" s="40"/>
      <c r="UU232" s="40"/>
      <c r="UV232" s="40"/>
      <c r="UW232" s="40"/>
      <c r="UX232" s="40"/>
      <c r="UY232" s="40"/>
      <c r="UZ232" s="40"/>
      <c r="VA232" s="40"/>
      <c r="VB232" s="40"/>
      <c r="VC232" s="40"/>
      <c r="VD232" s="40"/>
      <c r="VE232" s="40"/>
      <c r="VF232" s="40"/>
      <c r="VG232" s="40"/>
      <c r="VH232" s="40"/>
      <c r="VI232" s="40"/>
      <c r="VJ232" s="40"/>
      <c r="VK232" s="40"/>
      <c r="VL232" s="40"/>
      <c r="VM232" s="40"/>
      <c r="VN232" s="40"/>
      <c r="VO232" s="40"/>
      <c r="VP232" s="40"/>
      <c r="VQ232" s="40"/>
      <c r="VR232" s="40"/>
      <c r="VS232" s="40"/>
      <c r="VT232" s="40"/>
      <c r="VU232" s="40"/>
      <c r="VV232" s="40"/>
      <c r="VW232" s="40"/>
      <c r="VX232" s="40"/>
      <c r="VY232" s="40"/>
      <c r="VZ232" s="40"/>
      <c r="WA232" s="40"/>
      <c r="WB232" s="40"/>
      <c r="WC232" s="40"/>
      <c r="WD232" s="40"/>
      <c r="WE232" s="40"/>
      <c r="WF232" s="40"/>
      <c r="WG232" s="40"/>
      <c r="WH232" s="40"/>
      <c r="WI232" s="40"/>
      <c r="WJ232" s="40"/>
      <c r="WK232" s="40"/>
      <c r="WL232" s="40"/>
      <c r="WM232" s="40"/>
      <c r="WN232" s="40"/>
      <c r="WO232" s="40"/>
      <c r="WP232" s="40"/>
      <c r="WQ232" s="40"/>
      <c r="WR232" s="40"/>
      <c r="WS232" s="40"/>
      <c r="WT232" s="40"/>
      <c r="WU232" s="40"/>
      <c r="WV232" s="40"/>
      <c r="WW232" s="40"/>
      <c r="WX232" s="40"/>
      <c r="WY232" s="40"/>
      <c r="WZ232" s="40"/>
      <c r="XA232" s="40"/>
      <c r="XB232" s="40"/>
      <c r="XC232" s="40"/>
      <c r="XD232" s="40"/>
      <c r="XE232" s="40"/>
      <c r="XF232" s="40"/>
      <c r="XG232" s="40"/>
      <c r="XH232" s="40"/>
      <c r="XI232" s="40"/>
      <c r="XJ232" s="40"/>
      <c r="XK232" s="40"/>
      <c r="XL232" s="40"/>
      <c r="XM232" s="40"/>
      <c r="XN232" s="40"/>
      <c r="XO232" s="40"/>
      <c r="XP232" s="40"/>
      <c r="XQ232" s="40"/>
      <c r="XR232" s="40"/>
      <c r="XS232" s="40"/>
      <c r="XT232" s="40"/>
      <c r="XU232" s="40"/>
      <c r="XV232" s="40"/>
      <c r="XW232" s="40"/>
      <c r="XX232" s="40"/>
      <c r="XY232" s="40"/>
      <c r="XZ232" s="40"/>
      <c r="YA232" s="40"/>
      <c r="YB232" s="40"/>
      <c r="YC232" s="40"/>
      <c r="YD232" s="40"/>
      <c r="YE232" s="40"/>
      <c r="YF232" s="40"/>
      <c r="YG232" s="40"/>
      <c r="YH232" s="40"/>
      <c r="YI232" s="40"/>
      <c r="YJ232" s="40"/>
      <c r="YK232" s="40"/>
      <c r="YL232" s="40"/>
      <c r="YM232" s="40"/>
      <c r="YN232" s="40"/>
      <c r="YO232" s="40"/>
      <c r="YP232" s="40"/>
      <c r="YQ232" s="40"/>
      <c r="YR232" s="40"/>
      <c r="YS232" s="40"/>
      <c r="YT232" s="40"/>
      <c r="YU232" s="40"/>
      <c r="YV232" s="40"/>
      <c r="YW232" s="40"/>
      <c r="YX232" s="40"/>
      <c r="YY232" s="40"/>
      <c r="YZ232" s="40"/>
      <c r="ZA232" s="40"/>
      <c r="ZB232" s="40"/>
      <c r="ZC232" s="40"/>
      <c r="ZD232" s="40"/>
      <c r="ZE232" s="40"/>
      <c r="ZF232" s="40"/>
      <c r="ZG232" s="40"/>
      <c r="ZH232" s="40"/>
      <c r="ZI232" s="40"/>
      <c r="ZJ232" s="40"/>
      <c r="ZK232" s="40"/>
      <c r="ZL232" s="40"/>
      <c r="ZM232" s="40"/>
      <c r="ZN232" s="40"/>
      <c r="ZO232" s="40"/>
      <c r="ZP232" s="40"/>
      <c r="ZQ232" s="40"/>
      <c r="ZR232" s="40"/>
      <c r="ZS232" s="40"/>
      <c r="ZT232" s="40"/>
      <c r="ZU232" s="40"/>
      <c r="ZV232" s="40"/>
      <c r="ZW232" s="40"/>
      <c r="ZX232" s="40"/>
      <c r="ZY232" s="40"/>
      <c r="ZZ232" s="40"/>
      <c r="AAA232" s="40"/>
      <c r="AAB232" s="40"/>
      <c r="AAC232" s="40"/>
      <c r="AAD232" s="40"/>
      <c r="AAE232" s="40"/>
      <c r="AAF232" s="40"/>
      <c r="AAG232" s="40"/>
      <c r="AAH232" s="40"/>
      <c r="AAI232" s="40"/>
      <c r="AAJ232" s="40"/>
      <c r="AAK232" s="40"/>
      <c r="AAL232" s="40"/>
      <c r="AAM232" s="40"/>
      <c r="AAN232" s="40"/>
      <c r="AAO232" s="40"/>
      <c r="AAP232" s="40"/>
      <c r="AAQ232" s="40"/>
      <c r="AAR232" s="40"/>
      <c r="AAS232" s="40"/>
      <c r="AAT232" s="40"/>
      <c r="AAU232" s="40"/>
      <c r="AAV232" s="40"/>
      <c r="AAW232" s="40"/>
      <c r="AAX232" s="40"/>
      <c r="AAY232" s="40"/>
      <c r="AAZ232" s="40"/>
      <c r="ABA232" s="40"/>
      <c r="ABB232" s="40"/>
      <c r="ABC232" s="40"/>
      <c r="ABD232" s="40"/>
      <c r="ABE232" s="40"/>
      <c r="ABF232" s="40"/>
      <c r="ABG232" s="40"/>
      <c r="ABH232" s="40"/>
      <c r="ABI232" s="40"/>
      <c r="ABJ232" s="40"/>
      <c r="ABK232" s="40"/>
      <c r="ABL232" s="40"/>
      <c r="ABM232" s="40"/>
      <c r="ABN232" s="40"/>
      <c r="ABO232" s="40"/>
      <c r="ABP232" s="40"/>
      <c r="ABQ232" s="40"/>
      <c r="ABR232" s="40"/>
      <c r="ABS232" s="40"/>
      <c r="ABT232" s="40"/>
      <c r="ABU232" s="40"/>
      <c r="ABV232" s="40"/>
      <c r="ABW232" s="40"/>
      <c r="ABX232" s="40"/>
      <c r="ABY232" s="40"/>
      <c r="ABZ232" s="40"/>
      <c r="ACA232" s="40"/>
      <c r="ACB232" s="40"/>
      <c r="ACC232" s="40"/>
      <c r="ACD232" s="40"/>
      <c r="ACE232" s="40"/>
      <c r="ACF232" s="40"/>
      <c r="ACG232" s="40"/>
      <c r="ACH232" s="40"/>
      <c r="ACI232" s="40"/>
      <c r="ACJ232" s="40"/>
      <c r="ACK232" s="40"/>
      <c r="ACL232" s="40"/>
      <c r="ACM232" s="40"/>
      <c r="ACN232" s="40"/>
      <c r="ACO232" s="40"/>
      <c r="ACP232" s="40"/>
      <c r="ACQ232" s="40"/>
      <c r="ACR232" s="40"/>
      <c r="ACS232" s="40"/>
      <c r="ACT232" s="40"/>
      <c r="ACU232" s="40"/>
      <c r="ACV232" s="40"/>
      <c r="ACW232" s="40"/>
      <c r="ACX232" s="40"/>
      <c r="ACY232" s="40"/>
      <c r="ACZ232" s="40"/>
      <c r="ADA232" s="40"/>
      <c r="ADB232" s="40"/>
      <c r="ADC232" s="40"/>
      <c r="ADD232" s="40"/>
      <c r="ADE232" s="40"/>
      <c r="ADF232" s="40"/>
      <c r="ADG232" s="40"/>
      <c r="ADH232" s="40"/>
      <c r="ADI232" s="40"/>
      <c r="ADJ232" s="40"/>
      <c r="ADK232" s="40"/>
      <c r="ADL232" s="40"/>
      <c r="ADM232" s="40"/>
      <c r="ADN232" s="40"/>
      <c r="ADO232" s="40"/>
      <c r="ADP232" s="40"/>
      <c r="ADQ232" s="40"/>
      <c r="ADR232" s="40"/>
      <c r="ADS232" s="40"/>
      <c r="ADT232" s="40"/>
      <c r="ADU232" s="40"/>
      <c r="ADV232" s="40"/>
      <c r="ADW232" s="40"/>
      <c r="ADX232" s="40"/>
      <c r="ADY232" s="40"/>
      <c r="ADZ232" s="40"/>
      <c r="AEA232" s="40"/>
      <c r="AEB232" s="40"/>
      <c r="AEC232" s="40"/>
      <c r="AED232" s="40"/>
      <c r="AEE232" s="40"/>
      <c r="AEF232" s="40"/>
      <c r="AEG232" s="40"/>
      <c r="AEH232" s="40"/>
      <c r="AEI232" s="40"/>
      <c r="AEJ232" s="40"/>
      <c r="AEK232" s="40"/>
      <c r="AEL232" s="40"/>
      <c r="AEM232" s="40"/>
      <c r="AEN232" s="40"/>
      <c r="AEO232" s="40"/>
      <c r="AEP232" s="40"/>
      <c r="AEQ232" s="40"/>
      <c r="AER232" s="40"/>
      <c r="AES232" s="40"/>
      <c r="AET232" s="40"/>
      <c r="AEU232" s="40"/>
      <c r="AEV232" s="40"/>
      <c r="AEW232" s="40"/>
      <c r="AEX232" s="40"/>
      <c r="AEY232" s="40"/>
      <c r="AEZ232" s="40"/>
      <c r="AFA232" s="40"/>
      <c r="AFB232" s="40"/>
      <c r="AFC232" s="40"/>
      <c r="AFD232" s="40"/>
      <c r="AFE232" s="40"/>
      <c r="AFF232" s="40"/>
      <c r="AFG232" s="40"/>
      <c r="AFH232" s="40"/>
      <c r="AFI232" s="40"/>
      <c r="AFJ232" s="40"/>
      <c r="AFK232" s="40"/>
      <c r="AFL232" s="40"/>
      <c r="AFM232" s="40"/>
      <c r="AFN232" s="40"/>
      <c r="AFO232" s="40"/>
      <c r="AFP232" s="40"/>
      <c r="AFQ232" s="40"/>
      <c r="AFR232" s="40"/>
      <c r="AFS232" s="40"/>
      <c r="AFT232" s="40"/>
      <c r="AFU232" s="40"/>
      <c r="AFV232" s="40"/>
      <c r="AFW232" s="40"/>
      <c r="AFX232" s="40"/>
      <c r="AFY232" s="40"/>
      <c r="AFZ232" s="40"/>
      <c r="AGA232" s="40"/>
      <c r="AGB232" s="40"/>
      <c r="AGC232" s="40"/>
      <c r="AGD232" s="40"/>
      <c r="AGE232" s="40"/>
      <c r="AGF232" s="40"/>
      <c r="AGG232" s="40"/>
      <c r="AGH232" s="40"/>
      <c r="AGI232" s="40"/>
      <c r="AGJ232" s="40"/>
      <c r="AGK232" s="40"/>
      <c r="AGL232" s="40"/>
      <c r="AGM232" s="40"/>
      <c r="AGN232" s="40"/>
      <c r="AGO232" s="40"/>
      <c r="AGP232" s="40"/>
      <c r="AGQ232" s="40"/>
      <c r="AGR232" s="40"/>
      <c r="AGS232" s="40"/>
      <c r="AGT232" s="40"/>
      <c r="AGU232" s="40"/>
      <c r="AGV232" s="40"/>
      <c r="AGW232" s="40"/>
      <c r="AGX232" s="40"/>
      <c r="AGY232" s="40"/>
      <c r="AGZ232" s="40"/>
      <c r="AHA232" s="40"/>
      <c r="AHB232" s="40"/>
      <c r="AHC232" s="40"/>
      <c r="AHD232" s="40"/>
      <c r="AHE232" s="40"/>
      <c r="AHF232" s="40"/>
      <c r="AHG232" s="40"/>
      <c r="AHH232" s="40"/>
      <c r="AHI232" s="40"/>
      <c r="AHJ232" s="40"/>
      <c r="AHK232" s="40"/>
      <c r="AHL232" s="40"/>
      <c r="AHM232" s="40"/>
      <c r="AHN232" s="40"/>
      <c r="AHO232" s="40"/>
      <c r="AHP232" s="40"/>
      <c r="AHQ232" s="40"/>
      <c r="AHR232" s="40"/>
      <c r="AHS232" s="40"/>
      <c r="AHT232" s="40"/>
      <c r="AHU232" s="40"/>
      <c r="AHV232" s="40"/>
      <c r="AHW232" s="40"/>
      <c r="AHX232" s="40"/>
      <c r="AHY232" s="40"/>
      <c r="AHZ232" s="40"/>
      <c r="AIA232" s="40"/>
      <c r="AIB232" s="40"/>
      <c r="AIC232" s="40"/>
      <c r="AID232" s="40"/>
      <c r="AIE232" s="40"/>
      <c r="AIF232" s="40"/>
      <c r="AIG232" s="40"/>
      <c r="AIH232" s="40"/>
      <c r="AII232" s="40"/>
      <c r="AIJ232" s="40"/>
      <c r="AIK232" s="40"/>
      <c r="AIL232" s="40"/>
      <c r="AIM232" s="40"/>
      <c r="AIN232" s="40"/>
      <c r="AIO232" s="40"/>
      <c r="AIP232" s="40"/>
      <c r="AIQ232" s="40"/>
      <c r="AIR232" s="40"/>
      <c r="AIS232" s="40"/>
      <c r="AIT232" s="40"/>
      <c r="AIU232" s="40"/>
      <c r="AIV232" s="40"/>
      <c r="AIW232" s="40"/>
      <c r="AIX232" s="40"/>
      <c r="AIY232" s="40"/>
      <c r="AIZ232" s="40"/>
      <c r="AJA232" s="40"/>
      <c r="AJB232" s="40"/>
      <c r="AJC232" s="40"/>
      <c r="AJD232" s="40"/>
      <c r="AJE232" s="40"/>
      <c r="AJF232" s="40"/>
      <c r="AJG232" s="40"/>
      <c r="AJH232" s="40"/>
      <c r="AJI232" s="40"/>
      <c r="AJJ232" s="40"/>
      <c r="AJK232" s="40"/>
      <c r="AJL232" s="40"/>
      <c r="AJM232" s="40"/>
      <c r="AJN232" s="40"/>
      <c r="AJO232" s="40"/>
      <c r="AJP232" s="40"/>
      <c r="AJQ232" s="40"/>
      <c r="AJR232" s="40"/>
      <c r="AJS232" s="40"/>
      <c r="AJT232" s="40"/>
      <c r="AJU232" s="40"/>
      <c r="AJV232" s="40"/>
      <c r="AJW232" s="40"/>
      <c r="AJX232" s="40"/>
      <c r="AJY232" s="40"/>
      <c r="AJZ232" s="40"/>
      <c r="AKA232" s="40"/>
      <c r="AKB232" s="40"/>
      <c r="AKC232" s="40"/>
      <c r="AKD232" s="40"/>
      <c r="AKE232" s="40"/>
      <c r="AKF232" s="40"/>
      <c r="AKG232" s="40"/>
      <c r="AKH232" s="40"/>
      <c r="AKI232" s="40"/>
      <c r="AKJ232" s="40"/>
      <c r="AKK232" s="40"/>
      <c r="AKL232" s="40"/>
      <c r="AKM232" s="40"/>
      <c r="AKN232" s="40"/>
      <c r="AKO232" s="40"/>
      <c r="AKP232" s="40"/>
      <c r="AKQ232" s="40"/>
      <c r="AKR232" s="40"/>
      <c r="AKS232" s="40"/>
      <c r="AKT232" s="40"/>
      <c r="AKU232" s="40"/>
      <c r="AKV232" s="40"/>
      <c r="AKW232" s="40"/>
      <c r="AKX232" s="40"/>
      <c r="AKY232" s="40"/>
      <c r="AKZ232" s="40"/>
      <c r="ALA232" s="40"/>
      <c r="ALB232" s="40"/>
      <c r="ALC232" s="40"/>
      <c r="ALD232" s="40"/>
      <c r="ALE232" s="40"/>
      <c r="ALF232" s="40"/>
      <c r="ALG232" s="40"/>
      <c r="ALH232" s="40"/>
      <c r="ALI232" s="40"/>
      <c r="ALJ232" s="40"/>
      <c r="ALK232" s="40"/>
      <c r="ALL232" s="40"/>
      <c r="ALM232" s="40"/>
      <c r="ALN232" s="40"/>
      <c r="ALO232" s="40"/>
      <c r="ALP232" s="40"/>
      <c r="ALQ232" s="40"/>
      <c r="ALR232" s="40"/>
      <c r="ALS232" s="40"/>
      <c r="ALT232" s="40"/>
      <c r="ALU232" s="40"/>
    </row>
    <row r="233" spans="1:1009" s="41" customFormat="1" ht="24" thickBot="1" x14ac:dyDescent="0.3">
      <c r="A233" s="221">
        <v>44194</v>
      </c>
      <c r="B233" s="224"/>
      <c r="C233" s="224"/>
      <c r="D233" s="224"/>
      <c r="E233" s="224"/>
      <c r="F233" s="224"/>
      <c r="G233" s="224"/>
      <c r="H233" s="225" t="str">
        <f>IF(OR(F233="",G233=""),"",IF(F233="1st",G233*D233,-G233))</f>
        <v/>
      </c>
      <c r="I233" s="19">
        <f t="shared" si="32"/>
        <v>-26.502500000000005</v>
      </c>
      <c r="J233" s="39"/>
      <c r="K233" s="50">
        <f t="shared" si="35"/>
        <v>-26.502500000000012</v>
      </c>
      <c r="L233" s="60">
        <f t="shared" si="30"/>
        <v>-28.302500000000013</v>
      </c>
      <c r="M233" s="60"/>
      <c r="N233" s="121" t="str">
        <f t="shared" si="33"/>
        <v/>
      </c>
      <c r="O233" s="9" t="str">
        <f t="shared" si="34"/>
        <v/>
      </c>
      <c r="P233" s="9" t="str">
        <f t="shared" si="36"/>
        <v/>
      </c>
      <c r="Q233" s="122" t="str">
        <f t="shared" si="37"/>
        <v/>
      </c>
      <c r="R233" s="8"/>
      <c r="S233" s="9"/>
      <c r="T233" s="9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40"/>
      <c r="IW233" s="40"/>
      <c r="IX233" s="40"/>
      <c r="IY233" s="40"/>
      <c r="IZ233" s="40"/>
      <c r="JA233" s="40"/>
      <c r="JB233" s="40"/>
      <c r="JC233" s="40"/>
      <c r="JD233" s="40"/>
      <c r="JE233" s="40"/>
      <c r="JF233" s="40"/>
      <c r="JG233" s="40"/>
      <c r="JH233" s="40"/>
      <c r="JI233" s="40"/>
      <c r="JJ233" s="40"/>
      <c r="JK233" s="40"/>
      <c r="JL233" s="40"/>
      <c r="JM233" s="40"/>
      <c r="JN233" s="40"/>
      <c r="JO233" s="40"/>
      <c r="JP233" s="40"/>
      <c r="JQ233" s="40"/>
      <c r="JR233" s="40"/>
      <c r="JS233" s="40"/>
      <c r="JT233" s="40"/>
      <c r="JU233" s="40"/>
      <c r="JV233" s="40"/>
      <c r="JW233" s="40"/>
      <c r="JX233" s="40"/>
      <c r="JY233" s="40"/>
      <c r="JZ233" s="40"/>
      <c r="KA233" s="40"/>
      <c r="KB233" s="40"/>
      <c r="KC233" s="40"/>
      <c r="KD233" s="40"/>
      <c r="KE233" s="40"/>
      <c r="KF233" s="40"/>
      <c r="KG233" s="40"/>
      <c r="KH233" s="40"/>
      <c r="KI233" s="40"/>
      <c r="KJ233" s="40"/>
      <c r="KK233" s="40"/>
      <c r="KL233" s="40"/>
      <c r="KM233" s="40"/>
      <c r="KN233" s="40"/>
      <c r="KO233" s="40"/>
      <c r="KP233" s="40"/>
      <c r="KQ233" s="40"/>
      <c r="KR233" s="40"/>
      <c r="KS233" s="40"/>
      <c r="KT233" s="40"/>
      <c r="KU233" s="40"/>
      <c r="KV233" s="40"/>
      <c r="KW233" s="40"/>
      <c r="KX233" s="40"/>
      <c r="KY233" s="40"/>
      <c r="KZ233" s="40"/>
      <c r="LA233" s="40"/>
      <c r="LB233" s="40"/>
      <c r="LC233" s="40"/>
      <c r="LD233" s="40"/>
      <c r="LE233" s="40"/>
      <c r="LF233" s="40"/>
      <c r="LG233" s="40"/>
      <c r="LH233" s="40"/>
      <c r="LI233" s="40"/>
      <c r="LJ233" s="40"/>
      <c r="LK233" s="40"/>
      <c r="LL233" s="40"/>
      <c r="LM233" s="40"/>
      <c r="LN233" s="40"/>
      <c r="LO233" s="40"/>
      <c r="LP233" s="40"/>
      <c r="LQ233" s="40"/>
      <c r="LR233" s="40"/>
      <c r="LS233" s="40"/>
      <c r="LT233" s="40"/>
      <c r="LU233" s="40"/>
      <c r="LV233" s="40"/>
      <c r="LW233" s="40"/>
      <c r="LX233" s="40"/>
      <c r="LY233" s="40"/>
      <c r="LZ233" s="40"/>
      <c r="MA233" s="40"/>
      <c r="MB233" s="40"/>
      <c r="MC233" s="40"/>
      <c r="MD233" s="40"/>
      <c r="ME233" s="40"/>
      <c r="MF233" s="40"/>
      <c r="MG233" s="40"/>
      <c r="MH233" s="40"/>
      <c r="MI233" s="40"/>
      <c r="MJ233" s="40"/>
      <c r="MK233" s="40"/>
      <c r="ML233" s="40"/>
      <c r="MM233" s="40"/>
      <c r="MN233" s="40"/>
      <c r="MO233" s="40"/>
      <c r="MP233" s="40"/>
      <c r="MQ233" s="40"/>
      <c r="MR233" s="40"/>
      <c r="MS233" s="40"/>
      <c r="MT233" s="40"/>
      <c r="MU233" s="40"/>
      <c r="MV233" s="40"/>
      <c r="MW233" s="40"/>
      <c r="MX233" s="40"/>
      <c r="MY233" s="40"/>
      <c r="MZ233" s="40"/>
      <c r="NA233" s="40"/>
      <c r="NB233" s="40"/>
      <c r="NC233" s="40"/>
      <c r="ND233" s="40"/>
      <c r="NE233" s="40"/>
      <c r="NF233" s="40"/>
      <c r="NG233" s="40"/>
      <c r="NH233" s="40"/>
      <c r="NI233" s="40"/>
      <c r="NJ233" s="40"/>
      <c r="NK233" s="40"/>
      <c r="NL233" s="40"/>
      <c r="NM233" s="40"/>
      <c r="NN233" s="40"/>
      <c r="NO233" s="40"/>
      <c r="NP233" s="40"/>
      <c r="NQ233" s="40"/>
      <c r="NR233" s="40"/>
      <c r="NS233" s="40"/>
      <c r="NT233" s="40"/>
      <c r="NU233" s="40"/>
      <c r="NV233" s="40"/>
      <c r="NW233" s="40"/>
      <c r="NX233" s="40"/>
      <c r="NY233" s="40"/>
      <c r="NZ233" s="40"/>
      <c r="OA233" s="40"/>
      <c r="OB233" s="40"/>
      <c r="OC233" s="40"/>
      <c r="OD233" s="40"/>
      <c r="OE233" s="40"/>
      <c r="OF233" s="40"/>
      <c r="OG233" s="40"/>
      <c r="OH233" s="40"/>
      <c r="OI233" s="40"/>
      <c r="OJ233" s="40"/>
      <c r="OK233" s="40"/>
      <c r="OL233" s="40"/>
      <c r="OM233" s="40"/>
      <c r="ON233" s="40"/>
      <c r="OO233" s="40"/>
      <c r="OP233" s="40"/>
      <c r="OQ233" s="40"/>
      <c r="OR233" s="40"/>
      <c r="OS233" s="40"/>
      <c r="OT233" s="40"/>
      <c r="OU233" s="40"/>
      <c r="OV233" s="40"/>
      <c r="OW233" s="40"/>
      <c r="OX233" s="40"/>
      <c r="OY233" s="40"/>
      <c r="OZ233" s="40"/>
      <c r="PA233" s="40"/>
      <c r="PB233" s="40"/>
      <c r="PC233" s="40"/>
      <c r="PD233" s="40"/>
      <c r="PE233" s="40"/>
      <c r="PF233" s="40"/>
      <c r="PG233" s="40"/>
      <c r="PH233" s="40"/>
      <c r="PI233" s="40"/>
      <c r="PJ233" s="40"/>
      <c r="PK233" s="40"/>
      <c r="PL233" s="40"/>
      <c r="PM233" s="40"/>
      <c r="PN233" s="40"/>
      <c r="PO233" s="40"/>
      <c r="PP233" s="40"/>
      <c r="PQ233" s="40"/>
      <c r="PR233" s="40"/>
      <c r="PS233" s="40"/>
      <c r="PT233" s="40"/>
      <c r="PU233" s="40"/>
      <c r="PV233" s="40"/>
      <c r="PW233" s="40"/>
      <c r="PX233" s="40"/>
      <c r="PY233" s="40"/>
      <c r="PZ233" s="40"/>
      <c r="QA233" s="40"/>
      <c r="QB233" s="40"/>
      <c r="QC233" s="40"/>
      <c r="QD233" s="40"/>
      <c r="QE233" s="40"/>
      <c r="QF233" s="40"/>
      <c r="QG233" s="40"/>
      <c r="QH233" s="40"/>
      <c r="QI233" s="40"/>
      <c r="QJ233" s="40"/>
      <c r="QK233" s="40"/>
      <c r="QL233" s="40"/>
      <c r="QM233" s="40"/>
      <c r="QN233" s="40"/>
      <c r="QO233" s="40"/>
      <c r="QP233" s="40"/>
      <c r="QQ233" s="40"/>
      <c r="QR233" s="40"/>
      <c r="QS233" s="40"/>
      <c r="QT233" s="40"/>
      <c r="QU233" s="40"/>
      <c r="QV233" s="40"/>
      <c r="QW233" s="40"/>
      <c r="QX233" s="40"/>
      <c r="QY233" s="40"/>
      <c r="QZ233" s="40"/>
      <c r="RA233" s="40"/>
      <c r="RB233" s="40"/>
      <c r="RC233" s="40"/>
      <c r="RD233" s="40"/>
      <c r="RE233" s="40"/>
      <c r="RF233" s="40"/>
      <c r="RG233" s="40"/>
      <c r="RH233" s="40"/>
      <c r="RI233" s="40"/>
      <c r="RJ233" s="40"/>
      <c r="RK233" s="40"/>
      <c r="RL233" s="40"/>
      <c r="RM233" s="40"/>
      <c r="RN233" s="40"/>
      <c r="RO233" s="40"/>
      <c r="RP233" s="40"/>
      <c r="RQ233" s="40"/>
      <c r="RR233" s="40"/>
      <c r="RS233" s="40"/>
      <c r="RT233" s="40"/>
      <c r="RU233" s="40"/>
      <c r="RV233" s="40"/>
      <c r="RW233" s="40"/>
      <c r="RX233" s="40"/>
      <c r="RY233" s="40"/>
      <c r="RZ233" s="40"/>
      <c r="SA233" s="40"/>
      <c r="SB233" s="40"/>
      <c r="SC233" s="40"/>
      <c r="SD233" s="40"/>
      <c r="SE233" s="40"/>
      <c r="SF233" s="40"/>
      <c r="SG233" s="40"/>
      <c r="SH233" s="40"/>
      <c r="SI233" s="40"/>
      <c r="SJ233" s="40"/>
      <c r="SK233" s="40"/>
      <c r="SL233" s="40"/>
      <c r="SM233" s="40"/>
      <c r="SN233" s="40"/>
      <c r="SO233" s="40"/>
      <c r="SP233" s="40"/>
      <c r="SQ233" s="40"/>
      <c r="SR233" s="40"/>
      <c r="SS233" s="40"/>
      <c r="ST233" s="40"/>
      <c r="SU233" s="40"/>
      <c r="SV233" s="40"/>
      <c r="SW233" s="40"/>
      <c r="SX233" s="40"/>
      <c r="SY233" s="40"/>
      <c r="SZ233" s="40"/>
      <c r="TA233" s="40"/>
      <c r="TB233" s="40"/>
      <c r="TC233" s="40"/>
      <c r="TD233" s="40"/>
      <c r="TE233" s="40"/>
      <c r="TF233" s="40"/>
      <c r="TG233" s="40"/>
      <c r="TH233" s="40"/>
      <c r="TI233" s="40"/>
      <c r="TJ233" s="40"/>
      <c r="TK233" s="40"/>
      <c r="TL233" s="40"/>
      <c r="TM233" s="40"/>
      <c r="TN233" s="40"/>
      <c r="TO233" s="40"/>
      <c r="TP233" s="40"/>
      <c r="TQ233" s="40"/>
      <c r="TR233" s="40"/>
      <c r="TS233" s="40"/>
      <c r="TT233" s="40"/>
      <c r="TU233" s="40"/>
      <c r="TV233" s="40"/>
      <c r="TW233" s="40"/>
      <c r="TX233" s="40"/>
      <c r="TY233" s="40"/>
      <c r="TZ233" s="40"/>
      <c r="UA233" s="40"/>
      <c r="UB233" s="40"/>
      <c r="UC233" s="40"/>
      <c r="UD233" s="40"/>
      <c r="UE233" s="40"/>
      <c r="UF233" s="40"/>
      <c r="UG233" s="40"/>
      <c r="UH233" s="40"/>
      <c r="UI233" s="40"/>
      <c r="UJ233" s="40"/>
      <c r="UK233" s="40"/>
      <c r="UL233" s="40"/>
      <c r="UM233" s="40"/>
      <c r="UN233" s="40"/>
      <c r="UO233" s="40"/>
      <c r="UP233" s="40"/>
      <c r="UQ233" s="40"/>
      <c r="UR233" s="40"/>
      <c r="US233" s="40"/>
      <c r="UT233" s="40"/>
      <c r="UU233" s="40"/>
      <c r="UV233" s="40"/>
      <c r="UW233" s="40"/>
      <c r="UX233" s="40"/>
      <c r="UY233" s="40"/>
      <c r="UZ233" s="40"/>
      <c r="VA233" s="40"/>
      <c r="VB233" s="40"/>
      <c r="VC233" s="40"/>
      <c r="VD233" s="40"/>
      <c r="VE233" s="40"/>
      <c r="VF233" s="40"/>
      <c r="VG233" s="40"/>
      <c r="VH233" s="40"/>
      <c r="VI233" s="40"/>
      <c r="VJ233" s="40"/>
      <c r="VK233" s="40"/>
      <c r="VL233" s="40"/>
      <c r="VM233" s="40"/>
      <c r="VN233" s="40"/>
      <c r="VO233" s="40"/>
      <c r="VP233" s="40"/>
      <c r="VQ233" s="40"/>
      <c r="VR233" s="40"/>
      <c r="VS233" s="40"/>
      <c r="VT233" s="40"/>
      <c r="VU233" s="40"/>
      <c r="VV233" s="40"/>
      <c r="VW233" s="40"/>
      <c r="VX233" s="40"/>
      <c r="VY233" s="40"/>
      <c r="VZ233" s="40"/>
      <c r="WA233" s="40"/>
      <c r="WB233" s="40"/>
      <c r="WC233" s="40"/>
      <c r="WD233" s="40"/>
      <c r="WE233" s="40"/>
      <c r="WF233" s="40"/>
      <c r="WG233" s="40"/>
      <c r="WH233" s="40"/>
      <c r="WI233" s="40"/>
      <c r="WJ233" s="40"/>
      <c r="WK233" s="40"/>
      <c r="WL233" s="40"/>
      <c r="WM233" s="40"/>
      <c r="WN233" s="40"/>
      <c r="WO233" s="40"/>
      <c r="WP233" s="40"/>
      <c r="WQ233" s="40"/>
      <c r="WR233" s="40"/>
      <c r="WS233" s="40"/>
      <c r="WT233" s="40"/>
      <c r="WU233" s="40"/>
      <c r="WV233" s="40"/>
      <c r="WW233" s="40"/>
      <c r="WX233" s="40"/>
      <c r="WY233" s="40"/>
      <c r="WZ233" s="40"/>
      <c r="XA233" s="40"/>
      <c r="XB233" s="40"/>
      <c r="XC233" s="40"/>
      <c r="XD233" s="40"/>
      <c r="XE233" s="40"/>
      <c r="XF233" s="40"/>
      <c r="XG233" s="40"/>
      <c r="XH233" s="40"/>
      <c r="XI233" s="40"/>
      <c r="XJ233" s="40"/>
      <c r="XK233" s="40"/>
      <c r="XL233" s="40"/>
      <c r="XM233" s="40"/>
      <c r="XN233" s="40"/>
      <c r="XO233" s="40"/>
      <c r="XP233" s="40"/>
      <c r="XQ233" s="40"/>
      <c r="XR233" s="40"/>
      <c r="XS233" s="40"/>
      <c r="XT233" s="40"/>
      <c r="XU233" s="40"/>
      <c r="XV233" s="40"/>
      <c r="XW233" s="40"/>
      <c r="XX233" s="40"/>
      <c r="XY233" s="40"/>
      <c r="XZ233" s="40"/>
      <c r="YA233" s="40"/>
      <c r="YB233" s="40"/>
      <c r="YC233" s="40"/>
      <c r="YD233" s="40"/>
      <c r="YE233" s="40"/>
      <c r="YF233" s="40"/>
      <c r="YG233" s="40"/>
      <c r="YH233" s="40"/>
      <c r="YI233" s="40"/>
      <c r="YJ233" s="40"/>
      <c r="YK233" s="40"/>
      <c r="YL233" s="40"/>
      <c r="YM233" s="40"/>
      <c r="YN233" s="40"/>
      <c r="YO233" s="40"/>
      <c r="YP233" s="40"/>
      <c r="YQ233" s="40"/>
      <c r="YR233" s="40"/>
      <c r="YS233" s="40"/>
      <c r="YT233" s="40"/>
      <c r="YU233" s="40"/>
      <c r="YV233" s="40"/>
      <c r="YW233" s="40"/>
      <c r="YX233" s="40"/>
      <c r="YY233" s="40"/>
      <c r="YZ233" s="40"/>
      <c r="ZA233" s="40"/>
      <c r="ZB233" s="40"/>
      <c r="ZC233" s="40"/>
      <c r="ZD233" s="40"/>
      <c r="ZE233" s="40"/>
      <c r="ZF233" s="40"/>
      <c r="ZG233" s="40"/>
      <c r="ZH233" s="40"/>
      <c r="ZI233" s="40"/>
      <c r="ZJ233" s="40"/>
      <c r="ZK233" s="40"/>
      <c r="ZL233" s="40"/>
      <c r="ZM233" s="40"/>
      <c r="ZN233" s="40"/>
      <c r="ZO233" s="40"/>
      <c r="ZP233" s="40"/>
      <c r="ZQ233" s="40"/>
      <c r="ZR233" s="40"/>
      <c r="ZS233" s="40"/>
      <c r="ZT233" s="40"/>
      <c r="ZU233" s="40"/>
      <c r="ZV233" s="40"/>
      <c r="ZW233" s="40"/>
      <c r="ZX233" s="40"/>
      <c r="ZY233" s="40"/>
      <c r="ZZ233" s="40"/>
      <c r="AAA233" s="40"/>
      <c r="AAB233" s="40"/>
      <c r="AAC233" s="40"/>
      <c r="AAD233" s="40"/>
      <c r="AAE233" s="40"/>
      <c r="AAF233" s="40"/>
      <c r="AAG233" s="40"/>
      <c r="AAH233" s="40"/>
      <c r="AAI233" s="40"/>
      <c r="AAJ233" s="40"/>
      <c r="AAK233" s="40"/>
      <c r="AAL233" s="40"/>
      <c r="AAM233" s="40"/>
      <c r="AAN233" s="40"/>
      <c r="AAO233" s="40"/>
      <c r="AAP233" s="40"/>
      <c r="AAQ233" s="40"/>
      <c r="AAR233" s="40"/>
      <c r="AAS233" s="40"/>
      <c r="AAT233" s="40"/>
      <c r="AAU233" s="40"/>
      <c r="AAV233" s="40"/>
      <c r="AAW233" s="40"/>
      <c r="AAX233" s="40"/>
      <c r="AAY233" s="40"/>
      <c r="AAZ233" s="40"/>
      <c r="ABA233" s="40"/>
      <c r="ABB233" s="40"/>
      <c r="ABC233" s="40"/>
      <c r="ABD233" s="40"/>
      <c r="ABE233" s="40"/>
      <c r="ABF233" s="40"/>
      <c r="ABG233" s="40"/>
      <c r="ABH233" s="40"/>
      <c r="ABI233" s="40"/>
      <c r="ABJ233" s="40"/>
      <c r="ABK233" s="40"/>
      <c r="ABL233" s="40"/>
      <c r="ABM233" s="40"/>
      <c r="ABN233" s="40"/>
      <c r="ABO233" s="40"/>
      <c r="ABP233" s="40"/>
      <c r="ABQ233" s="40"/>
      <c r="ABR233" s="40"/>
      <c r="ABS233" s="40"/>
      <c r="ABT233" s="40"/>
      <c r="ABU233" s="40"/>
      <c r="ABV233" s="40"/>
      <c r="ABW233" s="40"/>
      <c r="ABX233" s="40"/>
      <c r="ABY233" s="40"/>
      <c r="ABZ233" s="40"/>
      <c r="ACA233" s="40"/>
      <c r="ACB233" s="40"/>
      <c r="ACC233" s="40"/>
      <c r="ACD233" s="40"/>
      <c r="ACE233" s="40"/>
      <c r="ACF233" s="40"/>
      <c r="ACG233" s="40"/>
      <c r="ACH233" s="40"/>
      <c r="ACI233" s="40"/>
      <c r="ACJ233" s="40"/>
      <c r="ACK233" s="40"/>
      <c r="ACL233" s="40"/>
      <c r="ACM233" s="40"/>
      <c r="ACN233" s="40"/>
      <c r="ACO233" s="40"/>
      <c r="ACP233" s="40"/>
      <c r="ACQ233" s="40"/>
      <c r="ACR233" s="40"/>
      <c r="ACS233" s="40"/>
      <c r="ACT233" s="40"/>
      <c r="ACU233" s="40"/>
      <c r="ACV233" s="40"/>
      <c r="ACW233" s="40"/>
      <c r="ACX233" s="40"/>
      <c r="ACY233" s="40"/>
      <c r="ACZ233" s="40"/>
      <c r="ADA233" s="40"/>
      <c r="ADB233" s="40"/>
      <c r="ADC233" s="40"/>
      <c r="ADD233" s="40"/>
      <c r="ADE233" s="40"/>
      <c r="ADF233" s="40"/>
      <c r="ADG233" s="40"/>
      <c r="ADH233" s="40"/>
      <c r="ADI233" s="40"/>
      <c r="ADJ233" s="40"/>
      <c r="ADK233" s="40"/>
      <c r="ADL233" s="40"/>
      <c r="ADM233" s="40"/>
      <c r="ADN233" s="40"/>
      <c r="ADO233" s="40"/>
      <c r="ADP233" s="40"/>
      <c r="ADQ233" s="40"/>
      <c r="ADR233" s="40"/>
      <c r="ADS233" s="40"/>
      <c r="ADT233" s="40"/>
      <c r="ADU233" s="40"/>
      <c r="ADV233" s="40"/>
      <c r="ADW233" s="40"/>
      <c r="ADX233" s="40"/>
      <c r="ADY233" s="40"/>
      <c r="ADZ233" s="40"/>
      <c r="AEA233" s="40"/>
      <c r="AEB233" s="40"/>
      <c r="AEC233" s="40"/>
      <c r="AED233" s="40"/>
      <c r="AEE233" s="40"/>
      <c r="AEF233" s="40"/>
      <c r="AEG233" s="40"/>
      <c r="AEH233" s="40"/>
      <c r="AEI233" s="40"/>
      <c r="AEJ233" s="40"/>
      <c r="AEK233" s="40"/>
      <c r="AEL233" s="40"/>
      <c r="AEM233" s="40"/>
      <c r="AEN233" s="40"/>
      <c r="AEO233" s="40"/>
      <c r="AEP233" s="40"/>
      <c r="AEQ233" s="40"/>
      <c r="AER233" s="40"/>
      <c r="AES233" s="40"/>
      <c r="AET233" s="40"/>
      <c r="AEU233" s="40"/>
      <c r="AEV233" s="40"/>
      <c r="AEW233" s="40"/>
      <c r="AEX233" s="40"/>
      <c r="AEY233" s="40"/>
      <c r="AEZ233" s="40"/>
      <c r="AFA233" s="40"/>
      <c r="AFB233" s="40"/>
      <c r="AFC233" s="40"/>
      <c r="AFD233" s="40"/>
      <c r="AFE233" s="40"/>
      <c r="AFF233" s="40"/>
      <c r="AFG233" s="40"/>
      <c r="AFH233" s="40"/>
      <c r="AFI233" s="40"/>
      <c r="AFJ233" s="40"/>
      <c r="AFK233" s="40"/>
      <c r="AFL233" s="40"/>
      <c r="AFM233" s="40"/>
      <c r="AFN233" s="40"/>
      <c r="AFO233" s="40"/>
      <c r="AFP233" s="40"/>
      <c r="AFQ233" s="40"/>
      <c r="AFR233" s="40"/>
      <c r="AFS233" s="40"/>
      <c r="AFT233" s="40"/>
      <c r="AFU233" s="40"/>
      <c r="AFV233" s="40"/>
      <c r="AFW233" s="40"/>
      <c r="AFX233" s="40"/>
      <c r="AFY233" s="40"/>
      <c r="AFZ233" s="40"/>
      <c r="AGA233" s="40"/>
      <c r="AGB233" s="40"/>
      <c r="AGC233" s="40"/>
      <c r="AGD233" s="40"/>
      <c r="AGE233" s="40"/>
      <c r="AGF233" s="40"/>
      <c r="AGG233" s="40"/>
      <c r="AGH233" s="40"/>
      <c r="AGI233" s="40"/>
      <c r="AGJ233" s="40"/>
      <c r="AGK233" s="40"/>
      <c r="AGL233" s="40"/>
      <c r="AGM233" s="40"/>
      <c r="AGN233" s="40"/>
      <c r="AGO233" s="40"/>
      <c r="AGP233" s="40"/>
      <c r="AGQ233" s="40"/>
      <c r="AGR233" s="40"/>
      <c r="AGS233" s="40"/>
      <c r="AGT233" s="40"/>
      <c r="AGU233" s="40"/>
      <c r="AGV233" s="40"/>
      <c r="AGW233" s="40"/>
      <c r="AGX233" s="40"/>
      <c r="AGY233" s="40"/>
      <c r="AGZ233" s="40"/>
      <c r="AHA233" s="40"/>
      <c r="AHB233" s="40"/>
      <c r="AHC233" s="40"/>
      <c r="AHD233" s="40"/>
      <c r="AHE233" s="40"/>
      <c r="AHF233" s="40"/>
      <c r="AHG233" s="40"/>
      <c r="AHH233" s="40"/>
      <c r="AHI233" s="40"/>
      <c r="AHJ233" s="40"/>
      <c r="AHK233" s="40"/>
      <c r="AHL233" s="40"/>
      <c r="AHM233" s="40"/>
      <c r="AHN233" s="40"/>
      <c r="AHO233" s="40"/>
      <c r="AHP233" s="40"/>
      <c r="AHQ233" s="40"/>
      <c r="AHR233" s="40"/>
      <c r="AHS233" s="40"/>
      <c r="AHT233" s="40"/>
      <c r="AHU233" s="40"/>
      <c r="AHV233" s="40"/>
      <c r="AHW233" s="40"/>
      <c r="AHX233" s="40"/>
      <c r="AHY233" s="40"/>
      <c r="AHZ233" s="40"/>
      <c r="AIA233" s="40"/>
      <c r="AIB233" s="40"/>
      <c r="AIC233" s="40"/>
      <c r="AID233" s="40"/>
      <c r="AIE233" s="40"/>
      <c r="AIF233" s="40"/>
      <c r="AIG233" s="40"/>
      <c r="AIH233" s="40"/>
      <c r="AII233" s="40"/>
      <c r="AIJ233" s="40"/>
      <c r="AIK233" s="40"/>
      <c r="AIL233" s="40"/>
      <c r="AIM233" s="40"/>
      <c r="AIN233" s="40"/>
      <c r="AIO233" s="40"/>
      <c r="AIP233" s="40"/>
      <c r="AIQ233" s="40"/>
      <c r="AIR233" s="40"/>
      <c r="AIS233" s="40"/>
      <c r="AIT233" s="40"/>
      <c r="AIU233" s="40"/>
      <c r="AIV233" s="40"/>
      <c r="AIW233" s="40"/>
      <c r="AIX233" s="40"/>
      <c r="AIY233" s="40"/>
      <c r="AIZ233" s="40"/>
      <c r="AJA233" s="40"/>
      <c r="AJB233" s="40"/>
      <c r="AJC233" s="40"/>
      <c r="AJD233" s="40"/>
      <c r="AJE233" s="40"/>
      <c r="AJF233" s="40"/>
      <c r="AJG233" s="40"/>
      <c r="AJH233" s="40"/>
      <c r="AJI233" s="40"/>
      <c r="AJJ233" s="40"/>
      <c r="AJK233" s="40"/>
      <c r="AJL233" s="40"/>
      <c r="AJM233" s="40"/>
      <c r="AJN233" s="40"/>
      <c r="AJO233" s="40"/>
      <c r="AJP233" s="40"/>
      <c r="AJQ233" s="40"/>
      <c r="AJR233" s="40"/>
      <c r="AJS233" s="40"/>
      <c r="AJT233" s="40"/>
      <c r="AJU233" s="40"/>
      <c r="AJV233" s="40"/>
      <c r="AJW233" s="40"/>
      <c r="AJX233" s="40"/>
      <c r="AJY233" s="40"/>
      <c r="AJZ233" s="40"/>
      <c r="AKA233" s="40"/>
      <c r="AKB233" s="40"/>
      <c r="AKC233" s="40"/>
      <c r="AKD233" s="40"/>
      <c r="AKE233" s="40"/>
      <c r="AKF233" s="40"/>
      <c r="AKG233" s="40"/>
      <c r="AKH233" s="40"/>
      <c r="AKI233" s="40"/>
      <c r="AKJ233" s="40"/>
      <c r="AKK233" s="40"/>
      <c r="AKL233" s="40"/>
      <c r="AKM233" s="40"/>
      <c r="AKN233" s="40"/>
      <c r="AKO233" s="40"/>
      <c r="AKP233" s="40"/>
      <c r="AKQ233" s="40"/>
      <c r="AKR233" s="40"/>
      <c r="AKS233" s="40"/>
      <c r="AKT233" s="40"/>
      <c r="AKU233" s="40"/>
      <c r="AKV233" s="40"/>
      <c r="AKW233" s="40"/>
      <c r="AKX233" s="40"/>
      <c r="AKY233" s="40"/>
      <c r="AKZ233" s="40"/>
      <c r="ALA233" s="40"/>
      <c r="ALB233" s="40"/>
      <c r="ALC233" s="40"/>
      <c r="ALD233" s="40"/>
      <c r="ALE233" s="40"/>
      <c r="ALF233" s="40"/>
      <c r="ALG233" s="40"/>
      <c r="ALH233" s="40"/>
      <c r="ALI233" s="40"/>
      <c r="ALJ233" s="40"/>
      <c r="ALK233" s="40"/>
      <c r="ALL233" s="40"/>
      <c r="ALM233" s="40"/>
      <c r="ALN233" s="40"/>
      <c r="ALO233" s="40"/>
      <c r="ALP233" s="40"/>
      <c r="ALQ233" s="40"/>
      <c r="ALR233" s="40"/>
      <c r="ALS233" s="40"/>
      <c r="ALT233" s="40"/>
      <c r="ALU233" s="40"/>
    </row>
    <row r="234" spans="1:1009" s="41" customFormat="1" ht="18.75" x14ac:dyDescent="0.3">
      <c r="A234" s="10" t="s">
        <v>239</v>
      </c>
      <c r="B234" s="11" t="s">
        <v>45</v>
      </c>
      <c r="C234" s="12">
        <v>7</v>
      </c>
      <c r="D234" s="13">
        <v>7</v>
      </c>
      <c r="E234" s="14">
        <v>2</v>
      </c>
      <c r="F234" s="46" t="s">
        <v>24</v>
      </c>
      <c r="G234" s="15">
        <v>1</v>
      </c>
      <c r="H234" s="16">
        <f>IF(OR(F234="",G234=""),"",IF(F234="1st",G234*D234-G234,-G234))</f>
        <v>6</v>
      </c>
      <c r="I234" s="19">
        <f t="shared" si="32"/>
        <v>-20.502500000000005</v>
      </c>
      <c r="J234" s="42">
        <f>SUM(H234:H236)</f>
        <v>7.2</v>
      </c>
      <c r="K234" s="50">
        <f t="shared" si="35"/>
        <v>-19.302500000000013</v>
      </c>
      <c r="L234" s="60">
        <f t="shared" si="30"/>
        <v>-28.302500000000013</v>
      </c>
      <c r="M234" s="60"/>
      <c r="N234" s="121">
        <f t="shared" si="33"/>
        <v>7</v>
      </c>
      <c r="O234" s="9">
        <f t="shared" si="34"/>
        <v>-1</v>
      </c>
      <c r="P234" s="9">
        <f t="shared" si="36"/>
        <v>6</v>
      </c>
      <c r="Q234" s="122">
        <f t="shared" si="37"/>
        <v>6</v>
      </c>
      <c r="R234" s="8"/>
      <c r="S234" s="9"/>
      <c r="T234" s="9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40"/>
      <c r="IW234" s="40"/>
      <c r="IX234" s="40"/>
      <c r="IY234" s="40"/>
      <c r="IZ234" s="40"/>
      <c r="JA234" s="40"/>
      <c r="JB234" s="40"/>
      <c r="JC234" s="40"/>
      <c r="JD234" s="40"/>
      <c r="JE234" s="40"/>
      <c r="JF234" s="40"/>
      <c r="JG234" s="40"/>
      <c r="JH234" s="40"/>
      <c r="JI234" s="40"/>
      <c r="JJ234" s="40"/>
      <c r="JK234" s="40"/>
      <c r="JL234" s="40"/>
      <c r="JM234" s="40"/>
      <c r="JN234" s="40"/>
      <c r="JO234" s="40"/>
      <c r="JP234" s="40"/>
      <c r="JQ234" s="40"/>
      <c r="JR234" s="40"/>
      <c r="JS234" s="40"/>
      <c r="JT234" s="40"/>
      <c r="JU234" s="40"/>
      <c r="JV234" s="40"/>
      <c r="JW234" s="40"/>
      <c r="JX234" s="40"/>
      <c r="JY234" s="40"/>
      <c r="JZ234" s="40"/>
      <c r="KA234" s="40"/>
      <c r="KB234" s="40"/>
      <c r="KC234" s="40"/>
      <c r="KD234" s="40"/>
      <c r="KE234" s="40"/>
      <c r="KF234" s="40"/>
      <c r="KG234" s="40"/>
      <c r="KH234" s="40"/>
      <c r="KI234" s="40"/>
      <c r="KJ234" s="40"/>
      <c r="KK234" s="40"/>
      <c r="KL234" s="40"/>
      <c r="KM234" s="40"/>
      <c r="KN234" s="40"/>
      <c r="KO234" s="40"/>
      <c r="KP234" s="40"/>
      <c r="KQ234" s="40"/>
      <c r="KR234" s="40"/>
      <c r="KS234" s="40"/>
      <c r="KT234" s="40"/>
      <c r="KU234" s="40"/>
      <c r="KV234" s="40"/>
      <c r="KW234" s="40"/>
      <c r="KX234" s="40"/>
      <c r="KY234" s="40"/>
      <c r="KZ234" s="40"/>
      <c r="LA234" s="40"/>
      <c r="LB234" s="40"/>
      <c r="LC234" s="40"/>
      <c r="LD234" s="40"/>
      <c r="LE234" s="40"/>
      <c r="LF234" s="40"/>
      <c r="LG234" s="40"/>
      <c r="LH234" s="40"/>
      <c r="LI234" s="40"/>
      <c r="LJ234" s="40"/>
      <c r="LK234" s="40"/>
      <c r="LL234" s="40"/>
      <c r="LM234" s="40"/>
      <c r="LN234" s="40"/>
      <c r="LO234" s="40"/>
      <c r="LP234" s="40"/>
      <c r="LQ234" s="40"/>
      <c r="LR234" s="40"/>
      <c r="LS234" s="40"/>
      <c r="LT234" s="40"/>
      <c r="LU234" s="40"/>
      <c r="LV234" s="40"/>
      <c r="LW234" s="40"/>
      <c r="LX234" s="40"/>
      <c r="LY234" s="40"/>
      <c r="LZ234" s="40"/>
      <c r="MA234" s="40"/>
      <c r="MB234" s="40"/>
      <c r="MC234" s="40"/>
      <c r="MD234" s="40"/>
      <c r="ME234" s="40"/>
      <c r="MF234" s="40"/>
      <c r="MG234" s="40"/>
      <c r="MH234" s="40"/>
      <c r="MI234" s="40"/>
      <c r="MJ234" s="40"/>
      <c r="MK234" s="40"/>
      <c r="ML234" s="40"/>
      <c r="MM234" s="40"/>
      <c r="MN234" s="40"/>
      <c r="MO234" s="40"/>
      <c r="MP234" s="40"/>
      <c r="MQ234" s="40"/>
      <c r="MR234" s="40"/>
      <c r="MS234" s="40"/>
      <c r="MT234" s="40"/>
      <c r="MU234" s="40"/>
      <c r="MV234" s="40"/>
      <c r="MW234" s="40"/>
      <c r="MX234" s="40"/>
      <c r="MY234" s="40"/>
      <c r="MZ234" s="40"/>
      <c r="NA234" s="40"/>
      <c r="NB234" s="40"/>
      <c r="NC234" s="40"/>
      <c r="ND234" s="40"/>
      <c r="NE234" s="40"/>
      <c r="NF234" s="40"/>
      <c r="NG234" s="40"/>
      <c r="NH234" s="40"/>
      <c r="NI234" s="40"/>
      <c r="NJ234" s="40"/>
      <c r="NK234" s="40"/>
      <c r="NL234" s="40"/>
      <c r="NM234" s="40"/>
      <c r="NN234" s="40"/>
      <c r="NO234" s="40"/>
      <c r="NP234" s="40"/>
      <c r="NQ234" s="40"/>
      <c r="NR234" s="40"/>
      <c r="NS234" s="40"/>
      <c r="NT234" s="40"/>
      <c r="NU234" s="40"/>
      <c r="NV234" s="40"/>
      <c r="NW234" s="40"/>
      <c r="NX234" s="40"/>
      <c r="NY234" s="40"/>
      <c r="NZ234" s="40"/>
      <c r="OA234" s="40"/>
      <c r="OB234" s="40"/>
      <c r="OC234" s="40"/>
      <c r="OD234" s="40"/>
      <c r="OE234" s="40"/>
      <c r="OF234" s="40"/>
      <c r="OG234" s="40"/>
      <c r="OH234" s="40"/>
      <c r="OI234" s="40"/>
      <c r="OJ234" s="40"/>
      <c r="OK234" s="40"/>
      <c r="OL234" s="40"/>
      <c r="OM234" s="40"/>
      <c r="ON234" s="40"/>
      <c r="OO234" s="40"/>
      <c r="OP234" s="40"/>
      <c r="OQ234" s="40"/>
      <c r="OR234" s="40"/>
      <c r="OS234" s="40"/>
      <c r="OT234" s="40"/>
      <c r="OU234" s="40"/>
      <c r="OV234" s="40"/>
      <c r="OW234" s="40"/>
      <c r="OX234" s="40"/>
      <c r="OY234" s="40"/>
      <c r="OZ234" s="40"/>
      <c r="PA234" s="40"/>
      <c r="PB234" s="40"/>
      <c r="PC234" s="40"/>
      <c r="PD234" s="40"/>
      <c r="PE234" s="40"/>
      <c r="PF234" s="40"/>
      <c r="PG234" s="40"/>
      <c r="PH234" s="40"/>
      <c r="PI234" s="40"/>
      <c r="PJ234" s="40"/>
      <c r="PK234" s="40"/>
      <c r="PL234" s="40"/>
      <c r="PM234" s="40"/>
      <c r="PN234" s="40"/>
      <c r="PO234" s="40"/>
      <c r="PP234" s="40"/>
      <c r="PQ234" s="40"/>
      <c r="PR234" s="40"/>
      <c r="PS234" s="40"/>
      <c r="PT234" s="40"/>
      <c r="PU234" s="40"/>
      <c r="PV234" s="40"/>
      <c r="PW234" s="40"/>
      <c r="PX234" s="40"/>
      <c r="PY234" s="40"/>
      <c r="PZ234" s="40"/>
      <c r="QA234" s="40"/>
      <c r="QB234" s="40"/>
      <c r="QC234" s="40"/>
      <c r="QD234" s="40"/>
      <c r="QE234" s="40"/>
      <c r="QF234" s="40"/>
      <c r="QG234" s="40"/>
      <c r="QH234" s="40"/>
      <c r="QI234" s="40"/>
      <c r="QJ234" s="40"/>
      <c r="QK234" s="40"/>
      <c r="QL234" s="40"/>
      <c r="QM234" s="40"/>
      <c r="QN234" s="40"/>
      <c r="QO234" s="40"/>
      <c r="QP234" s="40"/>
      <c r="QQ234" s="40"/>
      <c r="QR234" s="40"/>
      <c r="QS234" s="40"/>
      <c r="QT234" s="40"/>
      <c r="QU234" s="40"/>
      <c r="QV234" s="40"/>
      <c r="QW234" s="40"/>
      <c r="QX234" s="40"/>
      <c r="QY234" s="40"/>
      <c r="QZ234" s="40"/>
      <c r="RA234" s="40"/>
      <c r="RB234" s="40"/>
      <c r="RC234" s="40"/>
      <c r="RD234" s="40"/>
      <c r="RE234" s="40"/>
      <c r="RF234" s="40"/>
      <c r="RG234" s="40"/>
      <c r="RH234" s="40"/>
      <c r="RI234" s="40"/>
      <c r="RJ234" s="40"/>
      <c r="RK234" s="40"/>
      <c r="RL234" s="40"/>
      <c r="RM234" s="40"/>
      <c r="RN234" s="40"/>
      <c r="RO234" s="40"/>
      <c r="RP234" s="40"/>
      <c r="RQ234" s="40"/>
      <c r="RR234" s="40"/>
      <c r="RS234" s="40"/>
      <c r="RT234" s="40"/>
      <c r="RU234" s="40"/>
      <c r="RV234" s="40"/>
      <c r="RW234" s="40"/>
      <c r="RX234" s="40"/>
      <c r="RY234" s="40"/>
      <c r="RZ234" s="40"/>
      <c r="SA234" s="40"/>
      <c r="SB234" s="40"/>
      <c r="SC234" s="40"/>
      <c r="SD234" s="40"/>
      <c r="SE234" s="40"/>
      <c r="SF234" s="40"/>
      <c r="SG234" s="40"/>
      <c r="SH234" s="40"/>
      <c r="SI234" s="40"/>
      <c r="SJ234" s="40"/>
      <c r="SK234" s="40"/>
      <c r="SL234" s="40"/>
      <c r="SM234" s="40"/>
      <c r="SN234" s="40"/>
      <c r="SO234" s="40"/>
      <c r="SP234" s="40"/>
      <c r="SQ234" s="40"/>
      <c r="SR234" s="40"/>
      <c r="SS234" s="40"/>
      <c r="ST234" s="40"/>
      <c r="SU234" s="40"/>
      <c r="SV234" s="40"/>
      <c r="SW234" s="40"/>
      <c r="SX234" s="40"/>
      <c r="SY234" s="40"/>
      <c r="SZ234" s="40"/>
      <c r="TA234" s="40"/>
      <c r="TB234" s="40"/>
      <c r="TC234" s="40"/>
      <c r="TD234" s="40"/>
      <c r="TE234" s="40"/>
      <c r="TF234" s="40"/>
      <c r="TG234" s="40"/>
      <c r="TH234" s="40"/>
      <c r="TI234" s="40"/>
      <c r="TJ234" s="40"/>
      <c r="TK234" s="40"/>
      <c r="TL234" s="40"/>
      <c r="TM234" s="40"/>
      <c r="TN234" s="40"/>
      <c r="TO234" s="40"/>
      <c r="TP234" s="40"/>
      <c r="TQ234" s="40"/>
      <c r="TR234" s="40"/>
      <c r="TS234" s="40"/>
      <c r="TT234" s="40"/>
      <c r="TU234" s="40"/>
      <c r="TV234" s="40"/>
      <c r="TW234" s="40"/>
      <c r="TX234" s="40"/>
      <c r="TY234" s="40"/>
      <c r="TZ234" s="40"/>
      <c r="UA234" s="40"/>
      <c r="UB234" s="40"/>
      <c r="UC234" s="40"/>
      <c r="UD234" s="40"/>
      <c r="UE234" s="40"/>
      <c r="UF234" s="40"/>
      <c r="UG234" s="40"/>
      <c r="UH234" s="40"/>
      <c r="UI234" s="40"/>
      <c r="UJ234" s="40"/>
      <c r="UK234" s="40"/>
      <c r="UL234" s="40"/>
      <c r="UM234" s="40"/>
      <c r="UN234" s="40"/>
      <c r="UO234" s="40"/>
      <c r="UP234" s="40"/>
      <c r="UQ234" s="40"/>
      <c r="UR234" s="40"/>
      <c r="US234" s="40"/>
      <c r="UT234" s="40"/>
      <c r="UU234" s="40"/>
      <c r="UV234" s="40"/>
      <c r="UW234" s="40"/>
      <c r="UX234" s="40"/>
      <c r="UY234" s="40"/>
      <c r="UZ234" s="40"/>
      <c r="VA234" s="40"/>
      <c r="VB234" s="40"/>
      <c r="VC234" s="40"/>
      <c r="VD234" s="40"/>
      <c r="VE234" s="40"/>
      <c r="VF234" s="40"/>
      <c r="VG234" s="40"/>
      <c r="VH234" s="40"/>
      <c r="VI234" s="40"/>
      <c r="VJ234" s="40"/>
      <c r="VK234" s="40"/>
      <c r="VL234" s="40"/>
      <c r="VM234" s="40"/>
      <c r="VN234" s="40"/>
      <c r="VO234" s="40"/>
      <c r="VP234" s="40"/>
      <c r="VQ234" s="40"/>
      <c r="VR234" s="40"/>
      <c r="VS234" s="40"/>
      <c r="VT234" s="40"/>
      <c r="VU234" s="40"/>
      <c r="VV234" s="40"/>
      <c r="VW234" s="40"/>
      <c r="VX234" s="40"/>
      <c r="VY234" s="40"/>
      <c r="VZ234" s="40"/>
      <c r="WA234" s="40"/>
      <c r="WB234" s="40"/>
      <c r="WC234" s="40"/>
      <c r="WD234" s="40"/>
      <c r="WE234" s="40"/>
      <c r="WF234" s="40"/>
      <c r="WG234" s="40"/>
      <c r="WH234" s="40"/>
      <c r="WI234" s="40"/>
      <c r="WJ234" s="40"/>
      <c r="WK234" s="40"/>
      <c r="WL234" s="40"/>
      <c r="WM234" s="40"/>
      <c r="WN234" s="40"/>
      <c r="WO234" s="40"/>
      <c r="WP234" s="40"/>
      <c r="WQ234" s="40"/>
      <c r="WR234" s="40"/>
      <c r="WS234" s="40"/>
      <c r="WT234" s="40"/>
      <c r="WU234" s="40"/>
      <c r="WV234" s="40"/>
      <c r="WW234" s="40"/>
      <c r="WX234" s="40"/>
      <c r="WY234" s="40"/>
      <c r="WZ234" s="40"/>
      <c r="XA234" s="40"/>
      <c r="XB234" s="40"/>
      <c r="XC234" s="40"/>
      <c r="XD234" s="40"/>
      <c r="XE234" s="40"/>
      <c r="XF234" s="40"/>
      <c r="XG234" s="40"/>
      <c r="XH234" s="40"/>
      <c r="XI234" s="40"/>
      <c r="XJ234" s="40"/>
      <c r="XK234" s="40"/>
      <c r="XL234" s="40"/>
      <c r="XM234" s="40"/>
      <c r="XN234" s="40"/>
      <c r="XO234" s="40"/>
      <c r="XP234" s="40"/>
      <c r="XQ234" s="40"/>
      <c r="XR234" s="40"/>
      <c r="XS234" s="40"/>
      <c r="XT234" s="40"/>
      <c r="XU234" s="40"/>
      <c r="XV234" s="40"/>
      <c r="XW234" s="40"/>
      <c r="XX234" s="40"/>
      <c r="XY234" s="40"/>
      <c r="XZ234" s="40"/>
      <c r="YA234" s="40"/>
      <c r="YB234" s="40"/>
      <c r="YC234" s="40"/>
      <c r="YD234" s="40"/>
      <c r="YE234" s="40"/>
      <c r="YF234" s="40"/>
      <c r="YG234" s="40"/>
      <c r="YH234" s="40"/>
      <c r="YI234" s="40"/>
      <c r="YJ234" s="40"/>
      <c r="YK234" s="40"/>
      <c r="YL234" s="40"/>
      <c r="YM234" s="40"/>
      <c r="YN234" s="40"/>
      <c r="YO234" s="40"/>
      <c r="YP234" s="40"/>
      <c r="YQ234" s="40"/>
      <c r="YR234" s="40"/>
      <c r="YS234" s="40"/>
      <c r="YT234" s="40"/>
      <c r="YU234" s="40"/>
      <c r="YV234" s="40"/>
      <c r="YW234" s="40"/>
      <c r="YX234" s="40"/>
      <c r="YY234" s="40"/>
      <c r="YZ234" s="40"/>
      <c r="ZA234" s="40"/>
      <c r="ZB234" s="40"/>
      <c r="ZC234" s="40"/>
      <c r="ZD234" s="40"/>
      <c r="ZE234" s="40"/>
      <c r="ZF234" s="40"/>
      <c r="ZG234" s="40"/>
      <c r="ZH234" s="40"/>
      <c r="ZI234" s="40"/>
      <c r="ZJ234" s="40"/>
      <c r="ZK234" s="40"/>
      <c r="ZL234" s="40"/>
      <c r="ZM234" s="40"/>
      <c r="ZN234" s="40"/>
      <c r="ZO234" s="40"/>
      <c r="ZP234" s="40"/>
      <c r="ZQ234" s="40"/>
      <c r="ZR234" s="40"/>
      <c r="ZS234" s="40"/>
      <c r="ZT234" s="40"/>
      <c r="ZU234" s="40"/>
      <c r="ZV234" s="40"/>
      <c r="ZW234" s="40"/>
      <c r="ZX234" s="40"/>
      <c r="ZY234" s="40"/>
      <c r="ZZ234" s="40"/>
      <c r="AAA234" s="40"/>
      <c r="AAB234" s="40"/>
      <c r="AAC234" s="40"/>
      <c r="AAD234" s="40"/>
      <c r="AAE234" s="40"/>
      <c r="AAF234" s="40"/>
      <c r="AAG234" s="40"/>
      <c r="AAH234" s="40"/>
      <c r="AAI234" s="40"/>
      <c r="AAJ234" s="40"/>
      <c r="AAK234" s="40"/>
      <c r="AAL234" s="40"/>
      <c r="AAM234" s="40"/>
      <c r="AAN234" s="40"/>
      <c r="AAO234" s="40"/>
      <c r="AAP234" s="40"/>
      <c r="AAQ234" s="40"/>
      <c r="AAR234" s="40"/>
      <c r="AAS234" s="40"/>
      <c r="AAT234" s="40"/>
      <c r="AAU234" s="40"/>
      <c r="AAV234" s="40"/>
      <c r="AAW234" s="40"/>
      <c r="AAX234" s="40"/>
      <c r="AAY234" s="40"/>
      <c r="AAZ234" s="40"/>
      <c r="ABA234" s="40"/>
      <c r="ABB234" s="40"/>
      <c r="ABC234" s="40"/>
      <c r="ABD234" s="40"/>
      <c r="ABE234" s="40"/>
      <c r="ABF234" s="40"/>
      <c r="ABG234" s="40"/>
      <c r="ABH234" s="40"/>
      <c r="ABI234" s="40"/>
      <c r="ABJ234" s="40"/>
      <c r="ABK234" s="40"/>
      <c r="ABL234" s="40"/>
      <c r="ABM234" s="40"/>
      <c r="ABN234" s="40"/>
      <c r="ABO234" s="40"/>
      <c r="ABP234" s="40"/>
      <c r="ABQ234" s="40"/>
      <c r="ABR234" s="40"/>
      <c r="ABS234" s="40"/>
      <c r="ABT234" s="40"/>
      <c r="ABU234" s="40"/>
      <c r="ABV234" s="40"/>
      <c r="ABW234" s="40"/>
      <c r="ABX234" s="40"/>
      <c r="ABY234" s="40"/>
      <c r="ABZ234" s="40"/>
      <c r="ACA234" s="40"/>
      <c r="ACB234" s="40"/>
      <c r="ACC234" s="40"/>
      <c r="ACD234" s="40"/>
      <c r="ACE234" s="40"/>
      <c r="ACF234" s="40"/>
      <c r="ACG234" s="40"/>
      <c r="ACH234" s="40"/>
      <c r="ACI234" s="40"/>
      <c r="ACJ234" s="40"/>
      <c r="ACK234" s="40"/>
      <c r="ACL234" s="40"/>
      <c r="ACM234" s="40"/>
      <c r="ACN234" s="40"/>
      <c r="ACO234" s="40"/>
      <c r="ACP234" s="40"/>
      <c r="ACQ234" s="40"/>
      <c r="ACR234" s="40"/>
      <c r="ACS234" s="40"/>
      <c r="ACT234" s="40"/>
      <c r="ACU234" s="40"/>
      <c r="ACV234" s="40"/>
      <c r="ACW234" s="40"/>
      <c r="ACX234" s="40"/>
      <c r="ACY234" s="40"/>
      <c r="ACZ234" s="40"/>
      <c r="ADA234" s="40"/>
      <c r="ADB234" s="40"/>
      <c r="ADC234" s="40"/>
      <c r="ADD234" s="40"/>
      <c r="ADE234" s="40"/>
      <c r="ADF234" s="40"/>
      <c r="ADG234" s="40"/>
      <c r="ADH234" s="40"/>
      <c r="ADI234" s="40"/>
      <c r="ADJ234" s="40"/>
      <c r="ADK234" s="40"/>
      <c r="ADL234" s="40"/>
      <c r="ADM234" s="40"/>
      <c r="ADN234" s="40"/>
      <c r="ADO234" s="40"/>
      <c r="ADP234" s="40"/>
      <c r="ADQ234" s="40"/>
      <c r="ADR234" s="40"/>
      <c r="ADS234" s="40"/>
      <c r="ADT234" s="40"/>
      <c r="ADU234" s="40"/>
      <c r="ADV234" s="40"/>
      <c r="ADW234" s="40"/>
      <c r="ADX234" s="40"/>
      <c r="ADY234" s="40"/>
      <c r="ADZ234" s="40"/>
      <c r="AEA234" s="40"/>
      <c r="AEB234" s="40"/>
      <c r="AEC234" s="40"/>
      <c r="AED234" s="40"/>
      <c r="AEE234" s="40"/>
      <c r="AEF234" s="40"/>
      <c r="AEG234" s="40"/>
      <c r="AEH234" s="40"/>
      <c r="AEI234" s="40"/>
      <c r="AEJ234" s="40"/>
      <c r="AEK234" s="40"/>
      <c r="AEL234" s="40"/>
      <c r="AEM234" s="40"/>
      <c r="AEN234" s="40"/>
      <c r="AEO234" s="40"/>
      <c r="AEP234" s="40"/>
      <c r="AEQ234" s="40"/>
      <c r="AER234" s="40"/>
      <c r="AES234" s="40"/>
      <c r="AET234" s="40"/>
      <c r="AEU234" s="40"/>
      <c r="AEV234" s="40"/>
      <c r="AEW234" s="40"/>
      <c r="AEX234" s="40"/>
      <c r="AEY234" s="40"/>
      <c r="AEZ234" s="40"/>
      <c r="AFA234" s="40"/>
      <c r="AFB234" s="40"/>
      <c r="AFC234" s="40"/>
      <c r="AFD234" s="40"/>
      <c r="AFE234" s="40"/>
      <c r="AFF234" s="40"/>
      <c r="AFG234" s="40"/>
      <c r="AFH234" s="40"/>
      <c r="AFI234" s="40"/>
      <c r="AFJ234" s="40"/>
      <c r="AFK234" s="40"/>
      <c r="AFL234" s="40"/>
      <c r="AFM234" s="40"/>
      <c r="AFN234" s="40"/>
      <c r="AFO234" s="40"/>
      <c r="AFP234" s="40"/>
      <c r="AFQ234" s="40"/>
      <c r="AFR234" s="40"/>
      <c r="AFS234" s="40"/>
      <c r="AFT234" s="40"/>
      <c r="AFU234" s="40"/>
      <c r="AFV234" s="40"/>
      <c r="AFW234" s="40"/>
      <c r="AFX234" s="40"/>
      <c r="AFY234" s="40"/>
      <c r="AFZ234" s="40"/>
      <c r="AGA234" s="40"/>
      <c r="AGB234" s="40"/>
      <c r="AGC234" s="40"/>
      <c r="AGD234" s="40"/>
      <c r="AGE234" s="40"/>
      <c r="AGF234" s="40"/>
      <c r="AGG234" s="40"/>
      <c r="AGH234" s="40"/>
      <c r="AGI234" s="40"/>
      <c r="AGJ234" s="40"/>
      <c r="AGK234" s="40"/>
      <c r="AGL234" s="40"/>
      <c r="AGM234" s="40"/>
      <c r="AGN234" s="40"/>
      <c r="AGO234" s="40"/>
      <c r="AGP234" s="40"/>
      <c r="AGQ234" s="40"/>
      <c r="AGR234" s="40"/>
      <c r="AGS234" s="40"/>
      <c r="AGT234" s="40"/>
      <c r="AGU234" s="40"/>
      <c r="AGV234" s="40"/>
      <c r="AGW234" s="40"/>
      <c r="AGX234" s="40"/>
      <c r="AGY234" s="40"/>
      <c r="AGZ234" s="40"/>
      <c r="AHA234" s="40"/>
      <c r="AHB234" s="40"/>
      <c r="AHC234" s="40"/>
      <c r="AHD234" s="40"/>
      <c r="AHE234" s="40"/>
      <c r="AHF234" s="40"/>
      <c r="AHG234" s="40"/>
      <c r="AHH234" s="40"/>
      <c r="AHI234" s="40"/>
      <c r="AHJ234" s="40"/>
      <c r="AHK234" s="40"/>
      <c r="AHL234" s="40"/>
      <c r="AHM234" s="40"/>
      <c r="AHN234" s="40"/>
      <c r="AHO234" s="40"/>
      <c r="AHP234" s="40"/>
      <c r="AHQ234" s="40"/>
      <c r="AHR234" s="40"/>
      <c r="AHS234" s="40"/>
      <c r="AHT234" s="40"/>
      <c r="AHU234" s="40"/>
      <c r="AHV234" s="40"/>
      <c r="AHW234" s="40"/>
      <c r="AHX234" s="40"/>
      <c r="AHY234" s="40"/>
      <c r="AHZ234" s="40"/>
      <c r="AIA234" s="40"/>
      <c r="AIB234" s="40"/>
      <c r="AIC234" s="40"/>
      <c r="AID234" s="40"/>
      <c r="AIE234" s="40"/>
      <c r="AIF234" s="40"/>
      <c r="AIG234" s="40"/>
      <c r="AIH234" s="40"/>
      <c r="AII234" s="40"/>
      <c r="AIJ234" s="40"/>
      <c r="AIK234" s="40"/>
      <c r="AIL234" s="40"/>
      <c r="AIM234" s="40"/>
      <c r="AIN234" s="40"/>
      <c r="AIO234" s="40"/>
      <c r="AIP234" s="40"/>
      <c r="AIQ234" s="40"/>
      <c r="AIR234" s="40"/>
      <c r="AIS234" s="40"/>
      <c r="AIT234" s="40"/>
      <c r="AIU234" s="40"/>
      <c r="AIV234" s="40"/>
      <c r="AIW234" s="40"/>
      <c r="AIX234" s="40"/>
      <c r="AIY234" s="40"/>
      <c r="AIZ234" s="40"/>
      <c r="AJA234" s="40"/>
      <c r="AJB234" s="40"/>
      <c r="AJC234" s="40"/>
      <c r="AJD234" s="40"/>
      <c r="AJE234" s="40"/>
      <c r="AJF234" s="40"/>
      <c r="AJG234" s="40"/>
      <c r="AJH234" s="40"/>
      <c r="AJI234" s="40"/>
      <c r="AJJ234" s="40"/>
      <c r="AJK234" s="40"/>
      <c r="AJL234" s="40"/>
      <c r="AJM234" s="40"/>
      <c r="AJN234" s="40"/>
      <c r="AJO234" s="40"/>
      <c r="AJP234" s="40"/>
      <c r="AJQ234" s="40"/>
      <c r="AJR234" s="40"/>
      <c r="AJS234" s="40"/>
      <c r="AJT234" s="40"/>
      <c r="AJU234" s="40"/>
      <c r="AJV234" s="40"/>
      <c r="AJW234" s="40"/>
      <c r="AJX234" s="40"/>
      <c r="AJY234" s="40"/>
      <c r="AJZ234" s="40"/>
      <c r="AKA234" s="40"/>
      <c r="AKB234" s="40"/>
      <c r="AKC234" s="40"/>
      <c r="AKD234" s="40"/>
      <c r="AKE234" s="40"/>
      <c r="AKF234" s="40"/>
      <c r="AKG234" s="40"/>
      <c r="AKH234" s="40"/>
      <c r="AKI234" s="40"/>
      <c r="AKJ234" s="40"/>
      <c r="AKK234" s="40"/>
      <c r="AKL234" s="40"/>
      <c r="AKM234" s="40"/>
      <c r="AKN234" s="40"/>
      <c r="AKO234" s="40"/>
      <c r="AKP234" s="40"/>
      <c r="AKQ234" s="40"/>
      <c r="AKR234" s="40"/>
      <c r="AKS234" s="40"/>
      <c r="AKT234" s="40"/>
      <c r="AKU234" s="40"/>
      <c r="AKV234" s="40"/>
      <c r="AKW234" s="40"/>
      <c r="AKX234" s="40"/>
      <c r="AKY234" s="40"/>
      <c r="AKZ234" s="40"/>
      <c r="ALA234" s="40"/>
      <c r="ALB234" s="40"/>
      <c r="ALC234" s="40"/>
      <c r="ALD234" s="40"/>
      <c r="ALE234" s="40"/>
      <c r="ALF234" s="40"/>
      <c r="ALG234" s="40"/>
      <c r="ALH234" s="40"/>
      <c r="ALI234" s="40"/>
      <c r="ALJ234" s="40"/>
      <c r="ALK234" s="40"/>
      <c r="ALL234" s="40"/>
      <c r="ALM234" s="40"/>
      <c r="ALN234" s="40"/>
      <c r="ALO234" s="40"/>
      <c r="ALP234" s="40"/>
      <c r="ALQ234" s="40"/>
      <c r="ALR234" s="40"/>
      <c r="ALS234" s="40"/>
      <c r="ALT234" s="40"/>
      <c r="ALU234" s="40"/>
    </row>
    <row r="235" spans="1:1009" s="41" customFormat="1" ht="18.75" x14ac:dyDescent="0.3">
      <c r="A235" s="10" t="s">
        <v>240</v>
      </c>
      <c r="B235" s="11" t="s">
        <v>231</v>
      </c>
      <c r="C235" s="12">
        <v>10</v>
      </c>
      <c r="D235" s="13">
        <v>5</v>
      </c>
      <c r="E235" s="14">
        <v>1.9</v>
      </c>
      <c r="F235" s="46" t="s">
        <v>26</v>
      </c>
      <c r="G235" s="15">
        <v>1</v>
      </c>
      <c r="H235" s="16">
        <f>IF(OR(F235="",G235=""),"",IF(F235="1st",G235*D235-G235,-G235))</f>
        <v>-1</v>
      </c>
      <c r="I235" s="19">
        <f t="shared" si="32"/>
        <v>-21.502500000000005</v>
      </c>
      <c r="J235" s="39"/>
      <c r="K235" s="50">
        <f t="shared" si="35"/>
        <v>-19.302500000000013</v>
      </c>
      <c r="L235" s="60">
        <f t="shared" si="30"/>
        <v>-28.302500000000013</v>
      </c>
      <c r="M235" s="60"/>
      <c r="N235" s="121">
        <f t="shared" si="33"/>
        <v>5</v>
      </c>
      <c r="O235" s="9">
        <f t="shared" si="34"/>
        <v>-1</v>
      </c>
      <c r="P235" s="9">
        <f t="shared" si="36"/>
        <v>-1</v>
      </c>
      <c r="Q235" s="122">
        <f t="shared" si="37"/>
        <v>-1</v>
      </c>
      <c r="R235" s="8"/>
      <c r="S235" s="9"/>
      <c r="T235" s="9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  <c r="JP235" s="40"/>
      <c r="JQ235" s="40"/>
      <c r="JR235" s="40"/>
      <c r="JS235" s="40"/>
      <c r="JT235" s="40"/>
      <c r="JU235" s="40"/>
      <c r="JV235" s="40"/>
      <c r="JW235" s="40"/>
      <c r="JX235" s="40"/>
      <c r="JY235" s="40"/>
      <c r="JZ235" s="40"/>
      <c r="KA235" s="40"/>
      <c r="KB235" s="40"/>
      <c r="KC235" s="40"/>
      <c r="KD235" s="40"/>
      <c r="KE235" s="40"/>
      <c r="KF235" s="40"/>
      <c r="KG235" s="40"/>
      <c r="KH235" s="40"/>
      <c r="KI235" s="40"/>
      <c r="KJ235" s="40"/>
      <c r="KK235" s="40"/>
      <c r="KL235" s="40"/>
      <c r="KM235" s="40"/>
      <c r="KN235" s="40"/>
      <c r="KO235" s="40"/>
      <c r="KP235" s="40"/>
      <c r="KQ235" s="40"/>
      <c r="KR235" s="40"/>
      <c r="KS235" s="40"/>
      <c r="KT235" s="40"/>
      <c r="KU235" s="40"/>
      <c r="KV235" s="40"/>
      <c r="KW235" s="40"/>
      <c r="KX235" s="40"/>
      <c r="KY235" s="40"/>
      <c r="KZ235" s="40"/>
      <c r="LA235" s="40"/>
      <c r="LB235" s="40"/>
      <c r="LC235" s="40"/>
      <c r="LD235" s="40"/>
      <c r="LE235" s="40"/>
      <c r="LF235" s="40"/>
      <c r="LG235" s="40"/>
      <c r="LH235" s="40"/>
      <c r="LI235" s="40"/>
      <c r="LJ235" s="40"/>
      <c r="LK235" s="40"/>
      <c r="LL235" s="40"/>
      <c r="LM235" s="40"/>
      <c r="LN235" s="40"/>
      <c r="LO235" s="40"/>
      <c r="LP235" s="40"/>
      <c r="LQ235" s="40"/>
      <c r="LR235" s="40"/>
      <c r="LS235" s="40"/>
      <c r="LT235" s="40"/>
      <c r="LU235" s="40"/>
      <c r="LV235" s="40"/>
      <c r="LW235" s="40"/>
      <c r="LX235" s="40"/>
      <c r="LY235" s="40"/>
      <c r="LZ235" s="40"/>
      <c r="MA235" s="40"/>
      <c r="MB235" s="40"/>
      <c r="MC235" s="40"/>
      <c r="MD235" s="40"/>
      <c r="ME235" s="40"/>
      <c r="MF235" s="40"/>
      <c r="MG235" s="40"/>
      <c r="MH235" s="40"/>
      <c r="MI235" s="40"/>
      <c r="MJ235" s="40"/>
      <c r="MK235" s="40"/>
      <c r="ML235" s="40"/>
      <c r="MM235" s="40"/>
      <c r="MN235" s="40"/>
      <c r="MO235" s="40"/>
      <c r="MP235" s="40"/>
      <c r="MQ235" s="40"/>
      <c r="MR235" s="40"/>
      <c r="MS235" s="40"/>
      <c r="MT235" s="40"/>
      <c r="MU235" s="40"/>
      <c r="MV235" s="40"/>
      <c r="MW235" s="40"/>
      <c r="MX235" s="40"/>
      <c r="MY235" s="40"/>
      <c r="MZ235" s="40"/>
      <c r="NA235" s="40"/>
      <c r="NB235" s="40"/>
      <c r="NC235" s="40"/>
      <c r="ND235" s="40"/>
      <c r="NE235" s="40"/>
      <c r="NF235" s="40"/>
      <c r="NG235" s="40"/>
      <c r="NH235" s="40"/>
      <c r="NI235" s="40"/>
      <c r="NJ235" s="40"/>
      <c r="NK235" s="40"/>
      <c r="NL235" s="40"/>
      <c r="NM235" s="40"/>
      <c r="NN235" s="40"/>
      <c r="NO235" s="40"/>
      <c r="NP235" s="40"/>
      <c r="NQ235" s="40"/>
      <c r="NR235" s="40"/>
      <c r="NS235" s="40"/>
      <c r="NT235" s="40"/>
      <c r="NU235" s="40"/>
      <c r="NV235" s="40"/>
      <c r="NW235" s="40"/>
      <c r="NX235" s="40"/>
      <c r="NY235" s="40"/>
      <c r="NZ235" s="40"/>
      <c r="OA235" s="40"/>
      <c r="OB235" s="40"/>
      <c r="OC235" s="40"/>
      <c r="OD235" s="40"/>
      <c r="OE235" s="40"/>
      <c r="OF235" s="40"/>
      <c r="OG235" s="40"/>
      <c r="OH235" s="40"/>
      <c r="OI235" s="40"/>
      <c r="OJ235" s="40"/>
      <c r="OK235" s="40"/>
      <c r="OL235" s="40"/>
      <c r="OM235" s="40"/>
      <c r="ON235" s="40"/>
      <c r="OO235" s="40"/>
      <c r="OP235" s="40"/>
      <c r="OQ235" s="40"/>
      <c r="OR235" s="40"/>
      <c r="OS235" s="40"/>
      <c r="OT235" s="40"/>
      <c r="OU235" s="40"/>
      <c r="OV235" s="40"/>
      <c r="OW235" s="40"/>
      <c r="OX235" s="40"/>
      <c r="OY235" s="40"/>
      <c r="OZ235" s="40"/>
      <c r="PA235" s="40"/>
      <c r="PB235" s="40"/>
      <c r="PC235" s="40"/>
      <c r="PD235" s="40"/>
      <c r="PE235" s="40"/>
      <c r="PF235" s="40"/>
      <c r="PG235" s="40"/>
      <c r="PH235" s="40"/>
      <c r="PI235" s="40"/>
      <c r="PJ235" s="40"/>
      <c r="PK235" s="40"/>
      <c r="PL235" s="40"/>
      <c r="PM235" s="40"/>
      <c r="PN235" s="40"/>
      <c r="PO235" s="40"/>
      <c r="PP235" s="40"/>
      <c r="PQ235" s="40"/>
      <c r="PR235" s="40"/>
      <c r="PS235" s="40"/>
      <c r="PT235" s="40"/>
      <c r="PU235" s="40"/>
      <c r="PV235" s="40"/>
      <c r="PW235" s="40"/>
      <c r="PX235" s="40"/>
      <c r="PY235" s="40"/>
      <c r="PZ235" s="40"/>
      <c r="QA235" s="40"/>
      <c r="QB235" s="40"/>
      <c r="QC235" s="40"/>
      <c r="QD235" s="40"/>
      <c r="QE235" s="40"/>
      <c r="QF235" s="40"/>
      <c r="QG235" s="40"/>
      <c r="QH235" s="40"/>
      <c r="QI235" s="40"/>
      <c r="QJ235" s="40"/>
      <c r="QK235" s="40"/>
      <c r="QL235" s="40"/>
      <c r="QM235" s="40"/>
      <c r="QN235" s="40"/>
      <c r="QO235" s="40"/>
      <c r="QP235" s="40"/>
      <c r="QQ235" s="40"/>
      <c r="QR235" s="40"/>
      <c r="QS235" s="40"/>
      <c r="QT235" s="40"/>
      <c r="QU235" s="40"/>
      <c r="QV235" s="40"/>
      <c r="QW235" s="40"/>
      <c r="QX235" s="40"/>
      <c r="QY235" s="40"/>
      <c r="QZ235" s="40"/>
      <c r="RA235" s="40"/>
      <c r="RB235" s="40"/>
      <c r="RC235" s="40"/>
      <c r="RD235" s="40"/>
      <c r="RE235" s="40"/>
      <c r="RF235" s="40"/>
      <c r="RG235" s="40"/>
      <c r="RH235" s="40"/>
      <c r="RI235" s="40"/>
      <c r="RJ235" s="40"/>
      <c r="RK235" s="40"/>
      <c r="RL235" s="40"/>
      <c r="RM235" s="40"/>
      <c r="RN235" s="40"/>
      <c r="RO235" s="40"/>
      <c r="RP235" s="40"/>
      <c r="RQ235" s="40"/>
      <c r="RR235" s="40"/>
      <c r="RS235" s="40"/>
      <c r="RT235" s="40"/>
      <c r="RU235" s="40"/>
      <c r="RV235" s="40"/>
      <c r="RW235" s="40"/>
      <c r="RX235" s="40"/>
      <c r="RY235" s="40"/>
      <c r="RZ235" s="40"/>
      <c r="SA235" s="40"/>
      <c r="SB235" s="40"/>
      <c r="SC235" s="40"/>
      <c r="SD235" s="40"/>
      <c r="SE235" s="40"/>
      <c r="SF235" s="40"/>
      <c r="SG235" s="40"/>
      <c r="SH235" s="40"/>
      <c r="SI235" s="40"/>
      <c r="SJ235" s="40"/>
      <c r="SK235" s="40"/>
      <c r="SL235" s="40"/>
      <c r="SM235" s="40"/>
      <c r="SN235" s="40"/>
      <c r="SO235" s="40"/>
      <c r="SP235" s="40"/>
      <c r="SQ235" s="40"/>
      <c r="SR235" s="40"/>
      <c r="SS235" s="40"/>
      <c r="ST235" s="40"/>
      <c r="SU235" s="40"/>
      <c r="SV235" s="40"/>
      <c r="SW235" s="40"/>
      <c r="SX235" s="40"/>
      <c r="SY235" s="40"/>
      <c r="SZ235" s="40"/>
      <c r="TA235" s="40"/>
      <c r="TB235" s="40"/>
      <c r="TC235" s="40"/>
      <c r="TD235" s="40"/>
      <c r="TE235" s="40"/>
      <c r="TF235" s="40"/>
      <c r="TG235" s="40"/>
      <c r="TH235" s="40"/>
      <c r="TI235" s="40"/>
      <c r="TJ235" s="40"/>
      <c r="TK235" s="40"/>
      <c r="TL235" s="40"/>
      <c r="TM235" s="40"/>
      <c r="TN235" s="40"/>
      <c r="TO235" s="40"/>
      <c r="TP235" s="40"/>
      <c r="TQ235" s="40"/>
      <c r="TR235" s="40"/>
      <c r="TS235" s="40"/>
      <c r="TT235" s="40"/>
      <c r="TU235" s="40"/>
      <c r="TV235" s="40"/>
      <c r="TW235" s="40"/>
      <c r="TX235" s="40"/>
      <c r="TY235" s="40"/>
      <c r="TZ235" s="40"/>
      <c r="UA235" s="40"/>
      <c r="UB235" s="40"/>
      <c r="UC235" s="40"/>
      <c r="UD235" s="40"/>
      <c r="UE235" s="40"/>
      <c r="UF235" s="40"/>
      <c r="UG235" s="40"/>
      <c r="UH235" s="40"/>
      <c r="UI235" s="40"/>
      <c r="UJ235" s="40"/>
      <c r="UK235" s="40"/>
      <c r="UL235" s="40"/>
      <c r="UM235" s="40"/>
      <c r="UN235" s="40"/>
      <c r="UO235" s="40"/>
      <c r="UP235" s="40"/>
      <c r="UQ235" s="40"/>
      <c r="UR235" s="40"/>
      <c r="US235" s="40"/>
      <c r="UT235" s="40"/>
      <c r="UU235" s="40"/>
      <c r="UV235" s="40"/>
      <c r="UW235" s="40"/>
      <c r="UX235" s="40"/>
      <c r="UY235" s="40"/>
      <c r="UZ235" s="40"/>
      <c r="VA235" s="40"/>
      <c r="VB235" s="40"/>
      <c r="VC235" s="40"/>
      <c r="VD235" s="40"/>
      <c r="VE235" s="40"/>
      <c r="VF235" s="40"/>
      <c r="VG235" s="40"/>
      <c r="VH235" s="40"/>
      <c r="VI235" s="40"/>
      <c r="VJ235" s="40"/>
      <c r="VK235" s="40"/>
      <c r="VL235" s="40"/>
      <c r="VM235" s="40"/>
      <c r="VN235" s="40"/>
      <c r="VO235" s="40"/>
      <c r="VP235" s="40"/>
      <c r="VQ235" s="40"/>
      <c r="VR235" s="40"/>
      <c r="VS235" s="40"/>
      <c r="VT235" s="40"/>
      <c r="VU235" s="40"/>
      <c r="VV235" s="40"/>
      <c r="VW235" s="40"/>
      <c r="VX235" s="40"/>
      <c r="VY235" s="40"/>
      <c r="VZ235" s="40"/>
      <c r="WA235" s="40"/>
      <c r="WB235" s="40"/>
      <c r="WC235" s="40"/>
      <c r="WD235" s="40"/>
      <c r="WE235" s="40"/>
      <c r="WF235" s="40"/>
      <c r="WG235" s="40"/>
      <c r="WH235" s="40"/>
      <c r="WI235" s="40"/>
      <c r="WJ235" s="40"/>
      <c r="WK235" s="40"/>
      <c r="WL235" s="40"/>
      <c r="WM235" s="40"/>
      <c r="WN235" s="40"/>
      <c r="WO235" s="40"/>
      <c r="WP235" s="40"/>
      <c r="WQ235" s="40"/>
      <c r="WR235" s="40"/>
      <c r="WS235" s="40"/>
      <c r="WT235" s="40"/>
      <c r="WU235" s="40"/>
      <c r="WV235" s="40"/>
      <c r="WW235" s="40"/>
      <c r="WX235" s="40"/>
      <c r="WY235" s="40"/>
      <c r="WZ235" s="40"/>
      <c r="XA235" s="40"/>
      <c r="XB235" s="40"/>
      <c r="XC235" s="40"/>
      <c r="XD235" s="40"/>
      <c r="XE235" s="40"/>
      <c r="XF235" s="40"/>
      <c r="XG235" s="40"/>
      <c r="XH235" s="40"/>
      <c r="XI235" s="40"/>
      <c r="XJ235" s="40"/>
      <c r="XK235" s="40"/>
      <c r="XL235" s="40"/>
      <c r="XM235" s="40"/>
      <c r="XN235" s="40"/>
      <c r="XO235" s="40"/>
      <c r="XP235" s="40"/>
      <c r="XQ235" s="40"/>
      <c r="XR235" s="40"/>
      <c r="XS235" s="40"/>
      <c r="XT235" s="40"/>
      <c r="XU235" s="40"/>
      <c r="XV235" s="40"/>
      <c r="XW235" s="40"/>
      <c r="XX235" s="40"/>
      <c r="XY235" s="40"/>
      <c r="XZ235" s="40"/>
      <c r="YA235" s="40"/>
      <c r="YB235" s="40"/>
      <c r="YC235" s="40"/>
      <c r="YD235" s="40"/>
      <c r="YE235" s="40"/>
      <c r="YF235" s="40"/>
      <c r="YG235" s="40"/>
      <c r="YH235" s="40"/>
      <c r="YI235" s="40"/>
      <c r="YJ235" s="40"/>
      <c r="YK235" s="40"/>
      <c r="YL235" s="40"/>
      <c r="YM235" s="40"/>
      <c r="YN235" s="40"/>
      <c r="YO235" s="40"/>
      <c r="YP235" s="40"/>
      <c r="YQ235" s="40"/>
      <c r="YR235" s="40"/>
      <c r="YS235" s="40"/>
      <c r="YT235" s="40"/>
      <c r="YU235" s="40"/>
      <c r="YV235" s="40"/>
      <c r="YW235" s="40"/>
      <c r="YX235" s="40"/>
      <c r="YY235" s="40"/>
      <c r="YZ235" s="40"/>
      <c r="ZA235" s="40"/>
      <c r="ZB235" s="40"/>
      <c r="ZC235" s="40"/>
      <c r="ZD235" s="40"/>
      <c r="ZE235" s="40"/>
      <c r="ZF235" s="40"/>
      <c r="ZG235" s="40"/>
      <c r="ZH235" s="40"/>
      <c r="ZI235" s="40"/>
      <c r="ZJ235" s="40"/>
      <c r="ZK235" s="40"/>
      <c r="ZL235" s="40"/>
      <c r="ZM235" s="40"/>
      <c r="ZN235" s="40"/>
      <c r="ZO235" s="40"/>
      <c r="ZP235" s="40"/>
      <c r="ZQ235" s="40"/>
      <c r="ZR235" s="40"/>
      <c r="ZS235" s="40"/>
      <c r="ZT235" s="40"/>
      <c r="ZU235" s="40"/>
      <c r="ZV235" s="40"/>
      <c r="ZW235" s="40"/>
      <c r="ZX235" s="40"/>
      <c r="ZY235" s="40"/>
      <c r="ZZ235" s="40"/>
      <c r="AAA235" s="40"/>
      <c r="AAB235" s="40"/>
      <c r="AAC235" s="40"/>
      <c r="AAD235" s="40"/>
      <c r="AAE235" s="40"/>
      <c r="AAF235" s="40"/>
      <c r="AAG235" s="40"/>
      <c r="AAH235" s="40"/>
      <c r="AAI235" s="40"/>
      <c r="AAJ235" s="40"/>
      <c r="AAK235" s="40"/>
      <c r="AAL235" s="40"/>
      <c r="AAM235" s="40"/>
      <c r="AAN235" s="40"/>
      <c r="AAO235" s="40"/>
      <c r="AAP235" s="40"/>
      <c r="AAQ235" s="40"/>
      <c r="AAR235" s="40"/>
      <c r="AAS235" s="40"/>
      <c r="AAT235" s="40"/>
      <c r="AAU235" s="40"/>
      <c r="AAV235" s="40"/>
      <c r="AAW235" s="40"/>
      <c r="AAX235" s="40"/>
      <c r="AAY235" s="40"/>
      <c r="AAZ235" s="40"/>
      <c r="ABA235" s="40"/>
      <c r="ABB235" s="40"/>
      <c r="ABC235" s="40"/>
      <c r="ABD235" s="40"/>
      <c r="ABE235" s="40"/>
      <c r="ABF235" s="40"/>
      <c r="ABG235" s="40"/>
      <c r="ABH235" s="40"/>
      <c r="ABI235" s="40"/>
      <c r="ABJ235" s="40"/>
      <c r="ABK235" s="40"/>
      <c r="ABL235" s="40"/>
      <c r="ABM235" s="40"/>
      <c r="ABN235" s="40"/>
      <c r="ABO235" s="40"/>
      <c r="ABP235" s="40"/>
      <c r="ABQ235" s="40"/>
      <c r="ABR235" s="40"/>
      <c r="ABS235" s="40"/>
      <c r="ABT235" s="40"/>
      <c r="ABU235" s="40"/>
      <c r="ABV235" s="40"/>
      <c r="ABW235" s="40"/>
      <c r="ABX235" s="40"/>
      <c r="ABY235" s="40"/>
      <c r="ABZ235" s="40"/>
      <c r="ACA235" s="40"/>
      <c r="ACB235" s="40"/>
      <c r="ACC235" s="40"/>
      <c r="ACD235" s="40"/>
      <c r="ACE235" s="40"/>
      <c r="ACF235" s="40"/>
      <c r="ACG235" s="40"/>
      <c r="ACH235" s="40"/>
      <c r="ACI235" s="40"/>
      <c r="ACJ235" s="40"/>
      <c r="ACK235" s="40"/>
      <c r="ACL235" s="40"/>
      <c r="ACM235" s="40"/>
      <c r="ACN235" s="40"/>
      <c r="ACO235" s="40"/>
      <c r="ACP235" s="40"/>
      <c r="ACQ235" s="40"/>
      <c r="ACR235" s="40"/>
      <c r="ACS235" s="40"/>
      <c r="ACT235" s="40"/>
      <c r="ACU235" s="40"/>
      <c r="ACV235" s="40"/>
      <c r="ACW235" s="40"/>
      <c r="ACX235" s="40"/>
      <c r="ACY235" s="40"/>
      <c r="ACZ235" s="40"/>
      <c r="ADA235" s="40"/>
      <c r="ADB235" s="40"/>
      <c r="ADC235" s="40"/>
      <c r="ADD235" s="40"/>
      <c r="ADE235" s="40"/>
      <c r="ADF235" s="40"/>
      <c r="ADG235" s="40"/>
      <c r="ADH235" s="40"/>
      <c r="ADI235" s="40"/>
      <c r="ADJ235" s="40"/>
      <c r="ADK235" s="40"/>
      <c r="ADL235" s="40"/>
      <c r="ADM235" s="40"/>
      <c r="ADN235" s="40"/>
      <c r="ADO235" s="40"/>
      <c r="ADP235" s="40"/>
      <c r="ADQ235" s="40"/>
      <c r="ADR235" s="40"/>
      <c r="ADS235" s="40"/>
      <c r="ADT235" s="40"/>
      <c r="ADU235" s="40"/>
      <c r="ADV235" s="40"/>
      <c r="ADW235" s="40"/>
      <c r="ADX235" s="40"/>
      <c r="ADY235" s="40"/>
      <c r="ADZ235" s="40"/>
      <c r="AEA235" s="40"/>
      <c r="AEB235" s="40"/>
      <c r="AEC235" s="40"/>
      <c r="AED235" s="40"/>
      <c r="AEE235" s="40"/>
      <c r="AEF235" s="40"/>
      <c r="AEG235" s="40"/>
      <c r="AEH235" s="40"/>
      <c r="AEI235" s="40"/>
      <c r="AEJ235" s="40"/>
      <c r="AEK235" s="40"/>
      <c r="AEL235" s="40"/>
      <c r="AEM235" s="40"/>
      <c r="AEN235" s="40"/>
      <c r="AEO235" s="40"/>
      <c r="AEP235" s="40"/>
      <c r="AEQ235" s="40"/>
      <c r="AER235" s="40"/>
      <c r="AES235" s="40"/>
      <c r="AET235" s="40"/>
      <c r="AEU235" s="40"/>
      <c r="AEV235" s="40"/>
      <c r="AEW235" s="40"/>
      <c r="AEX235" s="40"/>
      <c r="AEY235" s="40"/>
      <c r="AEZ235" s="40"/>
      <c r="AFA235" s="40"/>
      <c r="AFB235" s="40"/>
      <c r="AFC235" s="40"/>
      <c r="AFD235" s="40"/>
      <c r="AFE235" s="40"/>
      <c r="AFF235" s="40"/>
      <c r="AFG235" s="40"/>
      <c r="AFH235" s="40"/>
      <c r="AFI235" s="40"/>
      <c r="AFJ235" s="40"/>
      <c r="AFK235" s="40"/>
      <c r="AFL235" s="40"/>
      <c r="AFM235" s="40"/>
      <c r="AFN235" s="40"/>
      <c r="AFO235" s="40"/>
      <c r="AFP235" s="40"/>
      <c r="AFQ235" s="40"/>
      <c r="AFR235" s="40"/>
      <c r="AFS235" s="40"/>
      <c r="AFT235" s="40"/>
      <c r="AFU235" s="40"/>
      <c r="AFV235" s="40"/>
      <c r="AFW235" s="40"/>
      <c r="AFX235" s="40"/>
      <c r="AFY235" s="40"/>
      <c r="AFZ235" s="40"/>
      <c r="AGA235" s="40"/>
      <c r="AGB235" s="40"/>
      <c r="AGC235" s="40"/>
      <c r="AGD235" s="40"/>
      <c r="AGE235" s="40"/>
      <c r="AGF235" s="40"/>
      <c r="AGG235" s="40"/>
      <c r="AGH235" s="40"/>
      <c r="AGI235" s="40"/>
      <c r="AGJ235" s="40"/>
      <c r="AGK235" s="40"/>
      <c r="AGL235" s="40"/>
      <c r="AGM235" s="40"/>
      <c r="AGN235" s="40"/>
      <c r="AGO235" s="40"/>
      <c r="AGP235" s="40"/>
      <c r="AGQ235" s="40"/>
      <c r="AGR235" s="40"/>
      <c r="AGS235" s="40"/>
      <c r="AGT235" s="40"/>
      <c r="AGU235" s="40"/>
      <c r="AGV235" s="40"/>
      <c r="AGW235" s="40"/>
      <c r="AGX235" s="40"/>
      <c r="AGY235" s="40"/>
      <c r="AGZ235" s="40"/>
      <c r="AHA235" s="40"/>
      <c r="AHB235" s="40"/>
      <c r="AHC235" s="40"/>
      <c r="AHD235" s="40"/>
      <c r="AHE235" s="40"/>
      <c r="AHF235" s="40"/>
      <c r="AHG235" s="40"/>
      <c r="AHH235" s="40"/>
      <c r="AHI235" s="40"/>
      <c r="AHJ235" s="40"/>
      <c r="AHK235" s="40"/>
      <c r="AHL235" s="40"/>
      <c r="AHM235" s="40"/>
      <c r="AHN235" s="40"/>
      <c r="AHO235" s="40"/>
      <c r="AHP235" s="40"/>
      <c r="AHQ235" s="40"/>
      <c r="AHR235" s="40"/>
      <c r="AHS235" s="40"/>
      <c r="AHT235" s="40"/>
      <c r="AHU235" s="40"/>
      <c r="AHV235" s="40"/>
      <c r="AHW235" s="40"/>
      <c r="AHX235" s="40"/>
      <c r="AHY235" s="40"/>
      <c r="AHZ235" s="40"/>
      <c r="AIA235" s="40"/>
      <c r="AIB235" s="40"/>
      <c r="AIC235" s="40"/>
      <c r="AID235" s="40"/>
      <c r="AIE235" s="40"/>
      <c r="AIF235" s="40"/>
      <c r="AIG235" s="40"/>
      <c r="AIH235" s="40"/>
      <c r="AII235" s="40"/>
      <c r="AIJ235" s="40"/>
      <c r="AIK235" s="40"/>
      <c r="AIL235" s="40"/>
      <c r="AIM235" s="40"/>
      <c r="AIN235" s="40"/>
      <c r="AIO235" s="40"/>
      <c r="AIP235" s="40"/>
      <c r="AIQ235" s="40"/>
      <c r="AIR235" s="40"/>
      <c r="AIS235" s="40"/>
      <c r="AIT235" s="40"/>
      <c r="AIU235" s="40"/>
      <c r="AIV235" s="40"/>
      <c r="AIW235" s="40"/>
      <c r="AIX235" s="40"/>
      <c r="AIY235" s="40"/>
      <c r="AIZ235" s="40"/>
      <c r="AJA235" s="40"/>
      <c r="AJB235" s="40"/>
      <c r="AJC235" s="40"/>
      <c r="AJD235" s="40"/>
      <c r="AJE235" s="40"/>
      <c r="AJF235" s="40"/>
      <c r="AJG235" s="40"/>
      <c r="AJH235" s="40"/>
      <c r="AJI235" s="40"/>
      <c r="AJJ235" s="40"/>
      <c r="AJK235" s="40"/>
      <c r="AJL235" s="40"/>
      <c r="AJM235" s="40"/>
      <c r="AJN235" s="40"/>
      <c r="AJO235" s="40"/>
      <c r="AJP235" s="40"/>
      <c r="AJQ235" s="40"/>
      <c r="AJR235" s="40"/>
      <c r="AJS235" s="40"/>
      <c r="AJT235" s="40"/>
      <c r="AJU235" s="40"/>
      <c r="AJV235" s="40"/>
      <c r="AJW235" s="40"/>
      <c r="AJX235" s="40"/>
      <c r="AJY235" s="40"/>
      <c r="AJZ235" s="40"/>
      <c r="AKA235" s="40"/>
      <c r="AKB235" s="40"/>
      <c r="AKC235" s="40"/>
      <c r="AKD235" s="40"/>
      <c r="AKE235" s="40"/>
      <c r="AKF235" s="40"/>
      <c r="AKG235" s="40"/>
      <c r="AKH235" s="40"/>
      <c r="AKI235" s="40"/>
      <c r="AKJ235" s="40"/>
      <c r="AKK235" s="40"/>
      <c r="AKL235" s="40"/>
      <c r="AKM235" s="40"/>
      <c r="AKN235" s="40"/>
      <c r="AKO235" s="40"/>
      <c r="AKP235" s="40"/>
      <c r="AKQ235" s="40"/>
      <c r="AKR235" s="40"/>
      <c r="AKS235" s="40"/>
      <c r="AKT235" s="40"/>
      <c r="AKU235" s="40"/>
      <c r="AKV235" s="40"/>
      <c r="AKW235" s="40"/>
      <c r="AKX235" s="40"/>
      <c r="AKY235" s="40"/>
      <c r="AKZ235" s="40"/>
      <c r="ALA235" s="40"/>
      <c r="ALB235" s="40"/>
      <c r="ALC235" s="40"/>
      <c r="ALD235" s="40"/>
      <c r="ALE235" s="40"/>
      <c r="ALF235" s="40"/>
      <c r="ALG235" s="40"/>
      <c r="ALH235" s="40"/>
      <c r="ALI235" s="40"/>
      <c r="ALJ235" s="40"/>
      <c r="ALK235" s="40"/>
      <c r="ALL235" s="40"/>
      <c r="ALM235" s="40"/>
      <c r="ALN235" s="40"/>
      <c r="ALO235" s="40"/>
      <c r="ALP235" s="40"/>
      <c r="ALQ235" s="40"/>
      <c r="ALR235" s="40"/>
      <c r="ALS235" s="40"/>
      <c r="ALT235" s="40"/>
      <c r="ALU235" s="40"/>
    </row>
    <row r="236" spans="1:1009" s="41" customFormat="1" ht="19.5" thickBot="1" x14ac:dyDescent="0.35">
      <c r="A236" s="10" t="s">
        <v>195</v>
      </c>
      <c r="B236" s="11" t="s">
        <v>124</v>
      </c>
      <c r="C236" s="12">
        <v>4</v>
      </c>
      <c r="D236" s="13">
        <v>2.1</v>
      </c>
      <c r="E236" s="14">
        <v>1.1200000000000001</v>
      </c>
      <c r="F236" s="46" t="s">
        <v>24</v>
      </c>
      <c r="G236" s="15">
        <v>2</v>
      </c>
      <c r="H236" s="16">
        <f>IF(OR(F236="",G236=""),"",IF(F236="1st",G236*D236-G236,-G236))</f>
        <v>2.2000000000000002</v>
      </c>
      <c r="I236" s="19">
        <f t="shared" si="32"/>
        <v>-19.302500000000006</v>
      </c>
      <c r="J236" s="39"/>
      <c r="K236" s="50">
        <f t="shared" si="35"/>
        <v>-19.302500000000013</v>
      </c>
      <c r="L236" s="60">
        <f t="shared" si="30"/>
        <v>-28.302500000000013</v>
      </c>
      <c r="M236" s="60"/>
      <c r="N236" s="121">
        <f t="shared" si="33"/>
        <v>2.1</v>
      </c>
      <c r="O236" s="9">
        <f t="shared" si="34"/>
        <v>-1</v>
      </c>
      <c r="P236" s="9">
        <f t="shared" si="36"/>
        <v>1.1000000000000001</v>
      </c>
      <c r="Q236" s="122">
        <f t="shared" si="37"/>
        <v>1.1000000000000001</v>
      </c>
      <c r="R236" s="8"/>
      <c r="S236" s="9"/>
      <c r="T236" s="9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40"/>
      <c r="IW236" s="40"/>
      <c r="IX236" s="40"/>
      <c r="IY236" s="40"/>
      <c r="IZ236" s="40"/>
      <c r="JA236" s="40"/>
      <c r="JB236" s="40"/>
      <c r="JC236" s="40"/>
      <c r="JD236" s="40"/>
      <c r="JE236" s="40"/>
      <c r="JF236" s="40"/>
      <c r="JG236" s="40"/>
      <c r="JH236" s="40"/>
      <c r="JI236" s="40"/>
      <c r="JJ236" s="40"/>
      <c r="JK236" s="40"/>
      <c r="JL236" s="40"/>
      <c r="JM236" s="40"/>
      <c r="JN236" s="40"/>
      <c r="JO236" s="40"/>
      <c r="JP236" s="40"/>
      <c r="JQ236" s="40"/>
      <c r="JR236" s="40"/>
      <c r="JS236" s="40"/>
      <c r="JT236" s="40"/>
      <c r="JU236" s="40"/>
      <c r="JV236" s="40"/>
      <c r="JW236" s="40"/>
      <c r="JX236" s="40"/>
      <c r="JY236" s="40"/>
      <c r="JZ236" s="40"/>
      <c r="KA236" s="40"/>
      <c r="KB236" s="40"/>
      <c r="KC236" s="40"/>
      <c r="KD236" s="40"/>
      <c r="KE236" s="40"/>
      <c r="KF236" s="40"/>
      <c r="KG236" s="40"/>
      <c r="KH236" s="40"/>
      <c r="KI236" s="40"/>
      <c r="KJ236" s="40"/>
      <c r="KK236" s="40"/>
      <c r="KL236" s="40"/>
      <c r="KM236" s="40"/>
      <c r="KN236" s="40"/>
      <c r="KO236" s="40"/>
      <c r="KP236" s="40"/>
      <c r="KQ236" s="40"/>
      <c r="KR236" s="40"/>
      <c r="KS236" s="40"/>
      <c r="KT236" s="40"/>
      <c r="KU236" s="40"/>
      <c r="KV236" s="40"/>
      <c r="KW236" s="40"/>
      <c r="KX236" s="40"/>
      <c r="KY236" s="40"/>
      <c r="KZ236" s="40"/>
      <c r="LA236" s="40"/>
      <c r="LB236" s="40"/>
      <c r="LC236" s="40"/>
      <c r="LD236" s="40"/>
      <c r="LE236" s="40"/>
      <c r="LF236" s="40"/>
      <c r="LG236" s="40"/>
      <c r="LH236" s="40"/>
      <c r="LI236" s="40"/>
      <c r="LJ236" s="40"/>
      <c r="LK236" s="40"/>
      <c r="LL236" s="40"/>
      <c r="LM236" s="40"/>
      <c r="LN236" s="40"/>
      <c r="LO236" s="40"/>
      <c r="LP236" s="40"/>
      <c r="LQ236" s="40"/>
      <c r="LR236" s="40"/>
      <c r="LS236" s="40"/>
      <c r="LT236" s="40"/>
      <c r="LU236" s="40"/>
      <c r="LV236" s="40"/>
      <c r="LW236" s="40"/>
      <c r="LX236" s="40"/>
      <c r="LY236" s="40"/>
      <c r="LZ236" s="40"/>
      <c r="MA236" s="40"/>
      <c r="MB236" s="40"/>
      <c r="MC236" s="40"/>
      <c r="MD236" s="40"/>
      <c r="ME236" s="40"/>
      <c r="MF236" s="40"/>
      <c r="MG236" s="40"/>
      <c r="MH236" s="40"/>
      <c r="MI236" s="40"/>
      <c r="MJ236" s="40"/>
      <c r="MK236" s="40"/>
      <c r="ML236" s="40"/>
      <c r="MM236" s="40"/>
      <c r="MN236" s="40"/>
      <c r="MO236" s="40"/>
      <c r="MP236" s="40"/>
      <c r="MQ236" s="40"/>
      <c r="MR236" s="40"/>
      <c r="MS236" s="40"/>
      <c r="MT236" s="40"/>
      <c r="MU236" s="40"/>
      <c r="MV236" s="40"/>
      <c r="MW236" s="40"/>
      <c r="MX236" s="40"/>
      <c r="MY236" s="40"/>
      <c r="MZ236" s="40"/>
      <c r="NA236" s="40"/>
      <c r="NB236" s="40"/>
      <c r="NC236" s="40"/>
      <c r="ND236" s="40"/>
      <c r="NE236" s="40"/>
      <c r="NF236" s="40"/>
      <c r="NG236" s="40"/>
      <c r="NH236" s="40"/>
      <c r="NI236" s="40"/>
      <c r="NJ236" s="40"/>
      <c r="NK236" s="40"/>
      <c r="NL236" s="40"/>
      <c r="NM236" s="40"/>
      <c r="NN236" s="40"/>
      <c r="NO236" s="40"/>
      <c r="NP236" s="40"/>
      <c r="NQ236" s="40"/>
      <c r="NR236" s="40"/>
      <c r="NS236" s="40"/>
      <c r="NT236" s="40"/>
      <c r="NU236" s="40"/>
      <c r="NV236" s="40"/>
      <c r="NW236" s="40"/>
      <c r="NX236" s="40"/>
      <c r="NY236" s="40"/>
      <c r="NZ236" s="40"/>
      <c r="OA236" s="40"/>
      <c r="OB236" s="40"/>
      <c r="OC236" s="40"/>
      <c r="OD236" s="40"/>
      <c r="OE236" s="40"/>
      <c r="OF236" s="40"/>
      <c r="OG236" s="40"/>
      <c r="OH236" s="40"/>
      <c r="OI236" s="40"/>
      <c r="OJ236" s="40"/>
      <c r="OK236" s="40"/>
      <c r="OL236" s="40"/>
      <c r="OM236" s="40"/>
      <c r="ON236" s="40"/>
      <c r="OO236" s="40"/>
      <c r="OP236" s="40"/>
      <c r="OQ236" s="40"/>
      <c r="OR236" s="40"/>
      <c r="OS236" s="40"/>
      <c r="OT236" s="40"/>
      <c r="OU236" s="40"/>
      <c r="OV236" s="40"/>
      <c r="OW236" s="40"/>
      <c r="OX236" s="40"/>
      <c r="OY236" s="40"/>
      <c r="OZ236" s="40"/>
      <c r="PA236" s="40"/>
      <c r="PB236" s="40"/>
      <c r="PC236" s="40"/>
      <c r="PD236" s="40"/>
      <c r="PE236" s="40"/>
      <c r="PF236" s="40"/>
      <c r="PG236" s="40"/>
      <c r="PH236" s="40"/>
      <c r="PI236" s="40"/>
      <c r="PJ236" s="40"/>
      <c r="PK236" s="40"/>
      <c r="PL236" s="40"/>
      <c r="PM236" s="40"/>
      <c r="PN236" s="40"/>
      <c r="PO236" s="40"/>
      <c r="PP236" s="40"/>
      <c r="PQ236" s="40"/>
      <c r="PR236" s="40"/>
      <c r="PS236" s="40"/>
      <c r="PT236" s="40"/>
      <c r="PU236" s="40"/>
      <c r="PV236" s="40"/>
      <c r="PW236" s="40"/>
      <c r="PX236" s="40"/>
      <c r="PY236" s="40"/>
      <c r="PZ236" s="40"/>
      <c r="QA236" s="40"/>
      <c r="QB236" s="40"/>
      <c r="QC236" s="40"/>
      <c r="QD236" s="40"/>
      <c r="QE236" s="40"/>
      <c r="QF236" s="40"/>
      <c r="QG236" s="40"/>
      <c r="QH236" s="40"/>
      <c r="QI236" s="40"/>
      <c r="QJ236" s="40"/>
      <c r="QK236" s="40"/>
      <c r="QL236" s="40"/>
      <c r="QM236" s="40"/>
      <c r="QN236" s="40"/>
      <c r="QO236" s="40"/>
      <c r="QP236" s="40"/>
      <c r="QQ236" s="40"/>
      <c r="QR236" s="40"/>
      <c r="QS236" s="40"/>
      <c r="QT236" s="40"/>
      <c r="QU236" s="40"/>
      <c r="QV236" s="40"/>
      <c r="QW236" s="40"/>
      <c r="QX236" s="40"/>
      <c r="QY236" s="40"/>
      <c r="QZ236" s="40"/>
      <c r="RA236" s="40"/>
      <c r="RB236" s="40"/>
      <c r="RC236" s="40"/>
      <c r="RD236" s="40"/>
      <c r="RE236" s="40"/>
      <c r="RF236" s="40"/>
      <c r="RG236" s="40"/>
      <c r="RH236" s="40"/>
      <c r="RI236" s="40"/>
      <c r="RJ236" s="40"/>
      <c r="RK236" s="40"/>
      <c r="RL236" s="40"/>
      <c r="RM236" s="40"/>
      <c r="RN236" s="40"/>
      <c r="RO236" s="40"/>
      <c r="RP236" s="40"/>
      <c r="RQ236" s="40"/>
      <c r="RR236" s="40"/>
      <c r="RS236" s="40"/>
      <c r="RT236" s="40"/>
      <c r="RU236" s="40"/>
      <c r="RV236" s="40"/>
      <c r="RW236" s="40"/>
      <c r="RX236" s="40"/>
      <c r="RY236" s="40"/>
      <c r="RZ236" s="40"/>
      <c r="SA236" s="40"/>
      <c r="SB236" s="40"/>
      <c r="SC236" s="40"/>
      <c r="SD236" s="40"/>
      <c r="SE236" s="40"/>
      <c r="SF236" s="40"/>
      <c r="SG236" s="40"/>
      <c r="SH236" s="40"/>
      <c r="SI236" s="40"/>
      <c r="SJ236" s="40"/>
      <c r="SK236" s="40"/>
      <c r="SL236" s="40"/>
      <c r="SM236" s="40"/>
      <c r="SN236" s="40"/>
      <c r="SO236" s="40"/>
      <c r="SP236" s="40"/>
      <c r="SQ236" s="40"/>
      <c r="SR236" s="40"/>
      <c r="SS236" s="40"/>
      <c r="ST236" s="40"/>
      <c r="SU236" s="40"/>
      <c r="SV236" s="40"/>
      <c r="SW236" s="40"/>
      <c r="SX236" s="40"/>
      <c r="SY236" s="40"/>
      <c r="SZ236" s="40"/>
      <c r="TA236" s="40"/>
      <c r="TB236" s="40"/>
      <c r="TC236" s="40"/>
      <c r="TD236" s="40"/>
      <c r="TE236" s="40"/>
      <c r="TF236" s="40"/>
      <c r="TG236" s="40"/>
      <c r="TH236" s="40"/>
      <c r="TI236" s="40"/>
      <c r="TJ236" s="40"/>
      <c r="TK236" s="40"/>
      <c r="TL236" s="40"/>
      <c r="TM236" s="40"/>
      <c r="TN236" s="40"/>
      <c r="TO236" s="40"/>
      <c r="TP236" s="40"/>
      <c r="TQ236" s="40"/>
      <c r="TR236" s="40"/>
      <c r="TS236" s="40"/>
      <c r="TT236" s="40"/>
      <c r="TU236" s="40"/>
      <c r="TV236" s="40"/>
      <c r="TW236" s="40"/>
      <c r="TX236" s="40"/>
      <c r="TY236" s="40"/>
      <c r="TZ236" s="40"/>
      <c r="UA236" s="40"/>
      <c r="UB236" s="40"/>
      <c r="UC236" s="40"/>
      <c r="UD236" s="40"/>
      <c r="UE236" s="40"/>
      <c r="UF236" s="40"/>
      <c r="UG236" s="40"/>
      <c r="UH236" s="40"/>
      <c r="UI236" s="40"/>
      <c r="UJ236" s="40"/>
      <c r="UK236" s="40"/>
      <c r="UL236" s="40"/>
      <c r="UM236" s="40"/>
      <c r="UN236" s="40"/>
      <c r="UO236" s="40"/>
      <c r="UP236" s="40"/>
      <c r="UQ236" s="40"/>
      <c r="UR236" s="40"/>
      <c r="US236" s="40"/>
      <c r="UT236" s="40"/>
      <c r="UU236" s="40"/>
      <c r="UV236" s="40"/>
      <c r="UW236" s="40"/>
      <c r="UX236" s="40"/>
      <c r="UY236" s="40"/>
      <c r="UZ236" s="40"/>
      <c r="VA236" s="40"/>
      <c r="VB236" s="40"/>
      <c r="VC236" s="40"/>
      <c r="VD236" s="40"/>
      <c r="VE236" s="40"/>
      <c r="VF236" s="40"/>
      <c r="VG236" s="40"/>
      <c r="VH236" s="40"/>
      <c r="VI236" s="40"/>
      <c r="VJ236" s="40"/>
      <c r="VK236" s="40"/>
      <c r="VL236" s="40"/>
      <c r="VM236" s="40"/>
      <c r="VN236" s="40"/>
      <c r="VO236" s="40"/>
      <c r="VP236" s="40"/>
      <c r="VQ236" s="40"/>
      <c r="VR236" s="40"/>
      <c r="VS236" s="40"/>
      <c r="VT236" s="40"/>
      <c r="VU236" s="40"/>
      <c r="VV236" s="40"/>
      <c r="VW236" s="40"/>
      <c r="VX236" s="40"/>
      <c r="VY236" s="40"/>
      <c r="VZ236" s="40"/>
      <c r="WA236" s="40"/>
      <c r="WB236" s="40"/>
      <c r="WC236" s="40"/>
      <c r="WD236" s="40"/>
      <c r="WE236" s="40"/>
      <c r="WF236" s="40"/>
      <c r="WG236" s="40"/>
      <c r="WH236" s="40"/>
      <c r="WI236" s="40"/>
      <c r="WJ236" s="40"/>
      <c r="WK236" s="40"/>
      <c r="WL236" s="40"/>
      <c r="WM236" s="40"/>
      <c r="WN236" s="40"/>
      <c r="WO236" s="40"/>
      <c r="WP236" s="40"/>
      <c r="WQ236" s="40"/>
      <c r="WR236" s="40"/>
      <c r="WS236" s="40"/>
      <c r="WT236" s="40"/>
      <c r="WU236" s="40"/>
      <c r="WV236" s="40"/>
      <c r="WW236" s="40"/>
      <c r="WX236" s="40"/>
      <c r="WY236" s="40"/>
      <c r="WZ236" s="40"/>
      <c r="XA236" s="40"/>
      <c r="XB236" s="40"/>
      <c r="XC236" s="40"/>
      <c r="XD236" s="40"/>
      <c r="XE236" s="40"/>
      <c r="XF236" s="40"/>
      <c r="XG236" s="40"/>
      <c r="XH236" s="40"/>
      <c r="XI236" s="40"/>
      <c r="XJ236" s="40"/>
      <c r="XK236" s="40"/>
      <c r="XL236" s="40"/>
      <c r="XM236" s="40"/>
      <c r="XN236" s="40"/>
      <c r="XO236" s="40"/>
      <c r="XP236" s="40"/>
      <c r="XQ236" s="40"/>
      <c r="XR236" s="40"/>
      <c r="XS236" s="40"/>
      <c r="XT236" s="40"/>
      <c r="XU236" s="40"/>
      <c r="XV236" s="40"/>
      <c r="XW236" s="40"/>
      <c r="XX236" s="40"/>
      <c r="XY236" s="40"/>
      <c r="XZ236" s="40"/>
      <c r="YA236" s="40"/>
      <c r="YB236" s="40"/>
      <c r="YC236" s="40"/>
      <c r="YD236" s="40"/>
      <c r="YE236" s="40"/>
      <c r="YF236" s="40"/>
      <c r="YG236" s="40"/>
      <c r="YH236" s="40"/>
      <c r="YI236" s="40"/>
      <c r="YJ236" s="40"/>
      <c r="YK236" s="40"/>
      <c r="YL236" s="40"/>
      <c r="YM236" s="40"/>
      <c r="YN236" s="40"/>
      <c r="YO236" s="40"/>
      <c r="YP236" s="40"/>
      <c r="YQ236" s="40"/>
      <c r="YR236" s="40"/>
      <c r="YS236" s="40"/>
      <c r="YT236" s="40"/>
      <c r="YU236" s="40"/>
      <c r="YV236" s="40"/>
      <c r="YW236" s="40"/>
      <c r="YX236" s="40"/>
      <c r="YY236" s="40"/>
      <c r="YZ236" s="40"/>
      <c r="ZA236" s="40"/>
      <c r="ZB236" s="40"/>
      <c r="ZC236" s="40"/>
      <c r="ZD236" s="40"/>
      <c r="ZE236" s="40"/>
      <c r="ZF236" s="40"/>
      <c r="ZG236" s="40"/>
      <c r="ZH236" s="40"/>
      <c r="ZI236" s="40"/>
      <c r="ZJ236" s="40"/>
      <c r="ZK236" s="40"/>
      <c r="ZL236" s="40"/>
      <c r="ZM236" s="40"/>
      <c r="ZN236" s="40"/>
      <c r="ZO236" s="40"/>
      <c r="ZP236" s="40"/>
      <c r="ZQ236" s="40"/>
      <c r="ZR236" s="40"/>
      <c r="ZS236" s="40"/>
      <c r="ZT236" s="40"/>
      <c r="ZU236" s="40"/>
      <c r="ZV236" s="40"/>
      <c r="ZW236" s="40"/>
      <c r="ZX236" s="40"/>
      <c r="ZY236" s="40"/>
      <c r="ZZ236" s="40"/>
      <c r="AAA236" s="40"/>
      <c r="AAB236" s="40"/>
      <c r="AAC236" s="40"/>
      <c r="AAD236" s="40"/>
      <c r="AAE236" s="40"/>
      <c r="AAF236" s="40"/>
      <c r="AAG236" s="40"/>
      <c r="AAH236" s="40"/>
      <c r="AAI236" s="40"/>
      <c r="AAJ236" s="40"/>
      <c r="AAK236" s="40"/>
      <c r="AAL236" s="40"/>
      <c r="AAM236" s="40"/>
      <c r="AAN236" s="40"/>
      <c r="AAO236" s="40"/>
      <c r="AAP236" s="40"/>
      <c r="AAQ236" s="40"/>
      <c r="AAR236" s="40"/>
      <c r="AAS236" s="40"/>
      <c r="AAT236" s="40"/>
      <c r="AAU236" s="40"/>
      <c r="AAV236" s="40"/>
      <c r="AAW236" s="40"/>
      <c r="AAX236" s="40"/>
      <c r="AAY236" s="40"/>
      <c r="AAZ236" s="40"/>
      <c r="ABA236" s="40"/>
      <c r="ABB236" s="40"/>
      <c r="ABC236" s="40"/>
      <c r="ABD236" s="40"/>
      <c r="ABE236" s="40"/>
      <c r="ABF236" s="40"/>
      <c r="ABG236" s="40"/>
      <c r="ABH236" s="40"/>
      <c r="ABI236" s="40"/>
      <c r="ABJ236" s="40"/>
      <c r="ABK236" s="40"/>
      <c r="ABL236" s="40"/>
      <c r="ABM236" s="40"/>
      <c r="ABN236" s="40"/>
      <c r="ABO236" s="40"/>
      <c r="ABP236" s="40"/>
      <c r="ABQ236" s="40"/>
      <c r="ABR236" s="40"/>
      <c r="ABS236" s="40"/>
      <c r="ABT236" s="40"/>
      <c r="ABU236" s="40"/>
      <c r="ABV236" s="40"/>
      <c r="ABW236" s="40"/>
      <c r="ABX236" s="40"/>
      <c r="ABY236" s="40"/>
      <c r="ABZ236" s="40"/>
      <c r="ACA236" s="40"/>
      <c r="ACB236" s="40"/>
      <c r="ACC236" s="40"/>
      <c r="ACD236" s="40"/>
      <c r="ACE236" s="40"/>
      <c r="ACF236" s="40"/>
      <c r="ACG236" s="40"/>
      <c r="ACH236" s="40"/>
      <c r="ACI236" s="40"/>
      <c r="ACJ236" s="40"/>
      <c r="ACK236" s="40"/>
      <c r="ACL236" s="40"/>
      <c r="ACM236" s="40"/>
      <c r="ACN236" s="40"/>
      <c r="ACO236" s="40"/>
      <c r="ACP236" s="40"/>
      <c r="ACQ236" s="40"/>
      <c r="ACR236" s="40"/>
      <c r="ACS236" s="40"/>
      <c r="ACT236" s="40"/>
      <c r="ACU236" s="40"/>
      <c r="ACV236" s="40"/>
      <c r="ACW236" s="40"/>
      <c r="ACX236" s="40"/>
      <c r="ACY236" s="40"/>
      <c r="ACZ236" s="40"/>
      <c r="ADA236" s="40"/>
      <c r="ADB236" s="40"/>
      <c r="ADC236" s="40"/>
      <c r="ADD236" s="40"/>
      <c r="ADE236" s="40"/>
      <c r="ADF236" s="40"/>
      <c r="ADG236" s="40"/>
      <c r="ADH236" s="40"/>
      <c r="ADI236" s="40"/>
      <c r="ADJ236" s="40"/>
      <c r="ADK236" s="40"/>
      <c r="ADL236" s="40"/>
      <c r="ADM236" s="40"/>
      <c r="ADN236" s="40"/>
      <c r="ADO236" s="40"/>
      <c r="ADP236" s="40"/>
      <c r="ADQ236" s="40"/>
      <c r="ADR236" s="40"/>
      <c r="ADS236" s="40"/>
      <c r="ADT236" s="40"/>
      <c r="ADU236" s="40"/>
      <c r="ADV236" s="40"/>
      <c r="ADW236" s="40"/>
      <c r="ADX236" s="40"/>
      <c r="ADY236" s="40"/>
      <c r="ADZ236" s="40"/>
      <c r="AEA236" s="40"/>
      <c r="AEB236" s="40"/>
      <c r="AEC236" s="40"/>
      <c r="AED236" s="40"/>
      <c r="AEE236" s="40"/>
      <c r="AEF236" s="40"/>
      <c r="AEG236" s="40"/>
      <c r="AEH236" s="40"/>
      <c r="AEI236" s="40"/>
      <c r="AEJ236" s="40"/>
      <c r="AEK236" s="40"/>
      <c r="AEL236" s="40"/>
      <c r="AEM236" s="40"/>
      <c r="AEN236" s="40"/>
      <c r="AEO236" s="40"/>
      <c r="AEP236" s="40"/>
      <c r="AEQ236" s="40"/>
      <c r="AER236" s="40"/>
      <c r="AES236" s="40"/>
      <c r="AET236" s="40"/>
      <c r="AEU236" s="40"/>
      <c r="AEV236" s="40"/>
      <c r="AEW236" s="40"/>
      <c r="AEX236" s="40"/>
      <c r="AEY236" s="40"/>
      <c r="AEZ236" s="40"/>
      <c r="AFA236" s="40"/>
      <c r="AFB236" s="40"/>
      <c r="AFC236" s="40"/>
      <c r="AFD236" s="40"/>
      <c r="AFE236" s="40"/>
      <c r="AFF236" s="40"/>
      <c r="AFG236" s="40"/>
      <c r="AFH236" s="40"/>
      <c r="AFI236" s="40"/>
      <c r="AFJ236" s="40"/>
      <c r="AFK236" s="40"/>
      <c r="AFL236" s="40"/>
      <c r="AFM236" s="40"/>
      <c r="AFN236" s="40"/>
      <c r="AFO236" s="40"/>
      <c r="AFP236" s="40"/>
      <c r="AFQ236" s="40"/>
      <c r="AFR236" s="40"/>
      <c r="AFS236" s="40"/>
      <c r="AFT236" s="40"/>
      <c r="AFU236" s="40"/>
      <c r="AFV236" s="40"/>
      <c r="AFW236" s="40"/>
      <c r="AFX236" s="40"/>
      <c r="AFY236" s="40"/>
      <c r="AFZ236" s="40"/>
      <c r="AGA236" s="40"/>
      <c r="AGB236" s="40"/>
      <c r="AGC236" s="40"/>
      <c r="AGD236" s="40"/>
      <c r="AGE236" s="40"/>
      <c r="AGF236" s="40"/>
      <c r="AGG236" s="40"/>
      <c r="AGH236" s="40"/>
      <c r="AGI236" s="40"/>
      <c r="AGJ236" s="40"/>
      <c r="AGK236" s="40"/>
      <c r="AGL236" s="40"/>
      <c r="AGM236" s="40"/>
      <c r="AGN236" s="40"/>
      <c r="AGO236" s="40"/>
      <c r="AGP236" s="40"/>
      <c r="AGQ236" s="40"/>
      <c r="AGR236" s="40"/>
      <c r="AGS236" s="40"/>
      <c r="AGT236" s="40"/>
      <c r="AGU236" s="40"/>
      <c r="AGV236" s="40"/>
      <c r="AGW236" s="40"/>
      <c r="AGX236" s="40"/>
      <c r="AGY236" s="40"/>
      <c r="AGZ236" s="40"/>
      <c r="AHA236" s="40"/>
      <c r="AHB236" s="40"/>
      <c r="AHC236" s="40"/>
      <c r="AHD236" s="40"/>
      <c r="AHE236" s="40"/>
      <c r="AHF236" s="40"/>
      <c r="AHG236" s="40"/>
      <c r="AHH236" s="40"/>
      <c r="AHI236" s="40"/>
      <c r="AHJ236" s="40"/>
      <c r="AHK236" s="40"/>
      <c r="AHL236" s="40"/>
      <c r="AHM236" s="40"/>
      <c r="AHN236" s="40"/>
      <c r="AHO236" s="40"/>
      <c r="AHP236" s="40"/>
      <c r="AHQ236" s="40"/>
      <c r="AHR236" s="40"/>
      <c r="AHS236" s="40"/>
      <c r="AHT236" s="40"/>
      <c r="AHU236" s="40"/>
      <c r="AHV236" s="40"/>
      <c r="AHW236" s="40"/>
      <c r="AHX236" s="40"/>
      <c r="AHY236" s="40"/>
      <c r="AHZ236" s="40"/>
      <c r="AIA236" s="40"/>
      <c r="AIB236" s="40"/>
      <c r="AIC236" s="40"/>
      <c r="AID236" s="40"/>
      <c r="AIE236" s="40"/>
      <c r="AIF236" s="40"/>
      <c r="AIG236" s="40"/>
      <c r="AIH236" s="40"/>
      <c r="AII236" s="40"/>
      <c r="AIJ236" s="40"/>
      <c r="AIK236" s="40"/>
      <c r="AIL236" s="40"/>
      <c r="AIM236" s="40"/>
      <c r="AIN236" s="40"/>
      <c r="AIO236" s="40"/>
      <c r="AIP236" s="40"/>
      <c r="AIQ236" s="40"/>
      <c r="AIR236" s="40"/>
      <c r="AIS236" s="40"/>
      <c r="AIT236" s="40"/>
      <c r="AIU236" s="40"/>
      <c r="AIV236" s="40"/>
      <c r="AIW236" s="40"/>
      <c r="AIX236" s="40"/>
      <c r="AIY236" s="40"/>
      <c r="AIZ236" s="40"/>
      <c r="AJA236" s="40"/>
      <c r="AJB236" s="40"/>
      <c r="AJC236" s="40"/>
      <c r="AJD236" s="40"/>
      <c r="AJE236" s="40"/>
      <c r="AJF236" s="40"/>
      <c r="AJG236" s="40"/>
      <c r="AJH236" s="40"/>
      <c r="AJI236" s="40"/>
      <c r="AJJ236" s="40"/>
      <c r="AJK236" s="40"/>
      <c r="AJL236" s="40"/>
      <c r="AJM236" s="40"/>
      <c r="AJN236" s="40"/>
      <c r="AJO236" s="40"/>
      <c r="AJP236" s="40"/>
      <c r="AJQ236" s="40"/>
      <c r="AJR236" s="40"/>
      <c r="AJS236" s="40"/>
      <c r="AJT236" s="40"/>
      <c r="AJU236" s="40"/>
      <c r="AJV236" s="40"/>
      <c r="AJW236" s="40"/>
      <c r="AJX236" s="40"/>
      <c r="AJY236" s="40"/>
      <c r="AJZ236" s="40"/>
      <c r="AKA236" s="40"/>
      <c r="AKB236" s="40"/>
      <c r="AKC236" s="40"/>
      <c r="AKD236" s="40"/>
      <c r="AKE236" s="40"/>
      <c r="AKF236" s="40"/>
      <c r="AKG236" s="40"/>
      <c r="AKH236" s="40"/>
      <c r="AKI236" s="40"/>
      <c r="AKJ236" s="40"/>
      <c r="AKK236" s="40"/>
      <c r="AKL236" s="40"/>
      <c r="AKM236" s="40"/>
      <c r="AKN236" s="40"/>
      <c r="AKO236" s="40"/>
      <c r="AKP236" s="40"/>
      <c r="AKQ236" s="40"/>
      <c r="AKR236" s="40"/>
      <c r="AKS236" s="40"/>
      <c r="AKT236" s="40"/>
      <c r="AKU236" s="40"/>
      <c r="AKV236" s="40"/>
      <c r="AKW236" s="40"/>
      <c r="AKX236" s="40"/>
      <c r="AKY236" s="40"/>
      <c r="AKZ236" s="40"/>
      <c r="ALA236" s="40"/>
      <c r="ALB236" s="40"/>
      <c r="ALC236" s="40"/>
      <c r="ALD236" s="40"/>
      <c r="ALE236" s="40"/>
      <c r="ALF236" s="40"/>
      <c r="ALG236" s="40"/>
      <c r="ALH236" s="40"/>
      <c r="ALI236" s="40"/>
      <c r="ALJ236" s="40"/>
      <c r="ALK236" s="40"/>
      <c r="ALL236" s="40"/>
      <c r="ALM236" s="40"/>
      <c r="ALN236" s="40"/>
      <c r="ALO236" s="40"/>
      <c r="ALP236" s="40"/>
      <c r="ALQ236" s="40"/>
      <c r="ALR236" s="40"/>
      <c r="ALS236" s="40"/>
      <c r="ALT236" s="40"/>
      <c r="ALU236" s="40"/>
    </row>
    <row r="237" spans="1:1009" s="41" customFormat="1" ht="24" thickBot="1" x14ac:dyDescent="0.3">
      <c r="A237" s="221">
        <v>44195</v>
      </c>
      <c r="B237" s="224"/>
      <c r="C237" s="224"/>
      <c r="D237" s="224"/>
      <c r="E237" s="224"/>
      <c r="F237" s="224"/>
      <c r="G237" s="224"/>
      <c r="H237" s="225" t="str">
        <f>IF(OR(F237="",G237=""),"",IF(F237="1st",G237*D237,-G237))</f>
        <v/>
      </c>
      <c r="I237" s="19">
        <f t="shared" si="32"/>
        <v>-19.302500000000006</v>
      </c>
      <c r="J237" s="39"/>
      <c r="K237" s="50">
        <f t="shared" si="35"/>
        <v>-19.302500000000013</v>
      </c>
      <c r="L237" s="60">
        <f t="shared" si="30"/>
        <v>-28.302500000000013</v>
      </c>
      <c r="M237" s="60"/>
      <c r="N237" s="121" t="str">
        <f t="shared" si="33"/>
        <v/>
      </c>
      <c r="O237" s="9" t="str">
        <f t="shared" si="34"/>
        <v/>
      </c>
      <c r="P237" s="9" t="str">
        <f t="shared" si="36"/>
        <v/>
      </c>
      <c r="Q237" s="122" t="str">
        <f t="shared" si="37"/>
        <v/>
      </c>
      <c r="R237" s="8"/>
      <c r="S237" s="9"/>
      <c r="T237" s="9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40"/>
      <c r="IW237" s="40"/>
      <c r="IX237" s="40"/>
      <c r="IY237" s="40"/>
      <c r="IZ237" s="40"/>
      <c r="JA237" s="40"/>
      <c r="JB237" s="40"/>
      <c r="JC237" s="40"/>
      <c r="JD237" s="40"/>
      <c r="JE237" s="40"/>
      <c r="JF237" s="40"/>
      <c r="JG237" s="40"/>
      <c r="JH237" s="40"/>
      <c r="JI237" s="40"/>
      <c r="JJ237" s="40"/>
      <c r="JK237" s="40"/>
      <c r="JL237" s="40"/>
      <c r="JM237" s="40"/>
      <c r="JN237" s="40"/>
      <c r="JO237" s="40"/>
      <c r="JP237" s="40"/>
      <c r="JQ237" s="40"/>
      <c r="JR237" s="40"/>
      <c r="JS237" s="40"/>
      <c r="JT237" s="40"/>
      <c r="JU237" s="40"/>
      <c r="JV237" s="40"/>
      <c r="JW237" s="40"/>
      <c r="JX237" s="40"/>
      <c r="JY237" s="40"/>
      <c r="JZ237" s="40"/>
      <c r="KA237" s="40"/>
      <c r="KB237" s="40"/>
      <c r="KC237" s="40"/>
      <c r="KD237" s="40"/>
      <c r="KE237" s="40"/>
      <c r="KF237" s="40"/>
      <c r="KG237" s="40"/>
      <c r="KH237" s="40"/>
      <c r="KI237" s="40"/>
      <c r="KJ237" s="40"/>
      <c r="KK237" s="40"/>
      <c r="KL237" s="40"/>
      <c r="KM237" s="40"/>
      <c r="KN237" s="40"/>
      <c r="KO237" s="40"/>
      <c r="KP237" s="40"/>
      <c r="KQ237" s="40"/>
      <c r="KR237" s="40"/>
      <c r="KS237" s="40"/>
      <c r="KT237" s="40"/>
      <c r="KU237" s="40"/>
      <c r="KV237" s="40"/>
      <c r="KW237" s="40"/>
      <c r="KX237" s="40"/>
      <c r="KY237" s="40"/>
      <c r="KZ237" s="40"/>
      <c r="LA237" s="40"/>
      <c r="LB237" s="40"/>
      <c r="LC237" s="40"/>
      <c r="LD237" s="40"/>
      <c r="LE237" s="40"/>
      <c r="LF237" s="40"/>
      <c r="LG237" s="40"/>
      <c r="LH237" s="40"/>
      <c r="LI237" s="40"/>
      <c r="LJ237" s="40"/>
      <c r="LK237" s="40"/>
      <c r="LL237" s="40"/>
      <c r="LM237" s="40"/>
      <c r="LN237" s="40"/>
      <c r="LO237" s="40"/>
      <c r="LP237" s="40"/>
      <c r="LQ237" s="40"/>
      <c r="LR237" s="40"/>
      <c r="LS237" s="40"/>
      <c r="LT237" s="40"/>
      <c r="LU237" s="40"/>
      <c r="LV237" s="40"/>
      <c r="LW237" s="40"/>
      <c r="LX237" s="40"/>
      <c r="LY237" s="40"/>
      <c r="LZ237" s="40"/>
      <c r="MA237" s="40"/>
      <c r="MB237" s="40"/>
      <c r="MC237" s="40"/>
      <c r="MD237" s="40"/>
      <c r="ME237" s="40"/>
      <c r="MF237" s="40"/>
      <c r="MG237" s="40"/>
      <c r="MH237" s="40"/>
      <c r="MI237" s="40"/>
      <c r="MJ237" s="40"/>
      <c r="MK237" s="40"/>
      <c r="ML237" s="40"/>
      <c r="MM237" s="40"/>
      <c r="MN237" s="40"/>
      <c r="MO237" s="40"/>
      <c r="MP237" s="40"/>
      <c r="MQ237" s="40"/>
      <c r="MR237" s="40"/>
      <c r="MS237" s="40"/>
      <c r="MT237" s="40"/>
      <c r="MU237" s="40"/>
      <c r="MV237" s="40"/>
      <c r="MW237" s="40"/>
      <c r="MX237" s="40"/>
      <c r="MY237" s="40"/>
      <c r="MZ237" s="40"/>
      <c r="NA237" s="40"/>
      <c r="NB237" s="40"/>
      <c r="NC237" s="40"/>
      <c r="ND237" s="40"/>
      <c r="NE237" s="40"/>
      <c r="NF237" s="40"/>
      <c r="NG237" s="40"/>
      <c r="NH237" s="40"/>
      <c r="NI237" s="40"/>
      <c r="NJ237" s="40"/>
      <c r="NK237" s="40"/>
      <c r="NL237" s="40"/>
      <c r="NM237" s="40"/>
      <c r="NN237" s="40"/>
      <c r="NO237" s="40"/>
      <c r="NP237" s="40"/>
      <c r="NQ237" s="40"/>
      <c r="NR237" s="40"/>
      <c r="NS237" s="40"/>
      <c r="NT237" s="40"/>
      <c r="NU237" s="40"/>
      <c r="NV237" s="40"/>
      <c r="NW237" s="40"/>
      <c r="NX237" s="40"/>
      <c r="NY237" s="40"/>
      <c r="NZ237" s="40"/>
      <c r="OA237" s="40"/>
      <c r="OB237" s="40"/>
      <c r="OC237" s="40"/>
      <c r="OD237" s="40"/>
      <c r="OE237" s="40"/>
      <c r="OF237" s="40"/>
      <c r="OG237" s="40"/>
      <c r="OH237" s="40"/>
      <c r="OI237" s="40"/>
      <c r="OJ237" s="40"/>
      <c r="OK237" s="40"/>
      <c r="OL237" s="40"/>
      <c r="OM237" s="40"/>
      <c r="ON237" s="40"/>
      <c r="OO237" s="40"/>
      <c r="OP237" s="40"/>
      <c r="OQ237" s="40"/>
      <c r="OR237" s="40"/>
      <c r="OS237" s="40"/>
      <c r="OT237" s="40"/>
      <c r="OU237" s="40"/>
      <c r="OV237" s="40"/>
      <c r="OW237" s="40"/>
      <c r="OX237" s="40"/>
      <c r="OY237" s="40"/>
      <c r="OZ237" s="40"/>
      <c r="PA237" s="40"/>
      <c r="PB237" s="40"/>
      <c r="PC237" s="40"/>
      <c r="PD237" s="40"/>
      <c r="PE237" s="40"/>
      <c r="PF237" s="40"/>
      <c r="PG237" s="40"/>
      <c r="PH237" s="40"/>
      <c r="PI237" s="40"/>
      <c r="PJ237" s="40"/>
      <c r="PK237" s="40"/>
      <c r="PL237" s="40"/>
      <c r="PM237" s="40"/>
      <c r="PN237" s="40"/>
      <c r="PO237" s="40"/>
      <c r="PP237" s="40"/>
      <c r="PQ237" s="40"/>
      <c r="PR237" s="40"/>
      <c r="PS237" s="40"/>
      <c r="PT237" s="40"/>
      <c r="PU237" s="40"/>
      <c r="PV237" s="40"/>
      <c r="PW237" s="40"/>
      <c r="PX237" s="40"/>
      <c r="PY237" s="40"/>
      <c r="PZ237" s="40"/>
      <c r="QA237" s="40"/>
      <c r="QB237" s="40"/>
      <c r="QC237" s="40"/>
      <c r="QD237" s="40"/>
      <c r="QE237" s="40"/>
      <c r="QF237" s="40"/>
      <c r="QG237" s="40"/>
      <c r="QH237" s="40"/>
      <c r="QI237" s="40"/>
      <c r="QJ237" s="40"/>
      <c r="QK237" s="40"/>
      <c r="QL237" s="40"/>
      <c r="QM237" s="40"/>
      <c r="QN237" s="40"/>
      <c r="QO237" s="40"/>
      <c r="QP237" s="40"/>
      <c r="QQ237" s="40"/>
      <c r="QR237" s="40"/>
      <c r="QS237" s="40"/>
      <c r="QT237" s="40"/>
      <c r="QU237" s="40"/>
      <c r="QV237" s="40"/>
      <c r="QW237" s="40"/>
      <c r="QX237" s="40"/>
      <c r="QY237" s="40"/>
      <c r="QZ237" s="40"/>
      <c r="RA237" s="40"/>
      <c r="RB237" s="40"/>
      <c r="RC237" s="40"/>
      <c r="RD237" s="40"/>
      <c r="RE237" s="40"/>
      <c r="RF237" s="40"/>
      <c r="RG237" s="40"/>
      <c r="RH237" s="40"/>
      <c r="RI237" s="40"/>
      <c r="RJ237" s="40"/>
      <c r="RK237" s="40"/>
      <c r="RL237" s="40"/>
      <c r="RM237" s="40"/>
      <c r="RN237" s="40"/>
      <c r="RO237" s="40"/>
      <c r="RP237" s="40"/>
      <c r="RQ237" s="40"/>
      <c r="RR237" s="40"/>
      <c r="RS237" s="40"/>
      <c r="RT237" s="40"/>
      <c r="RU237" s="40"/>
      <c r="RV237" s="40"/>
      <c r="RW237" s="40"/>
      <c r="RX237" s="40"/>
      <c r="RY237" s="40"/>
      <c r="RZ237" s="40"/>
      <c r="SA237" s="40"/>
      <c r="SB237" s="40"/>
      <c r="SC237" s="40"/>
      <c r="SD237" s="40"/>
      <c r="SE237" s="40"/>
      <c r="SF237" s="40"/>
      <c r="SG237" s="40"/>
      <c r="SH237" s="40"/>
      <c r="SI237" s="40"/>
      <c r="SJ237" s="40"/>
      <c r="SK237" s="40"/>
      <c r="SL237" s="40"/>
      <c r="SM237" s="40"/>
      <c r="SN237" s="40"/>
      <c r="SO237" s="40"/>
      <c r="SP237" s="40"/>
      <c r="SQ237" s="40"/>
      <c r="SR237" s="40"/>
      <c r="SS237" s="40"/>
      <c r="ST237" s="40"/>
      <c r="SU237" s="40"/>
      <c r="SV237" s="40"/>
      <c r="SW237" s="40"/>
      <c r="SX237" s="40"/>
      <c r="SY237" s="40"/>
      <c r="SZ237" s="40"/>
      <c r="TA237" s="40"/>
      <c r="TB237" s="40"/>
      <c r="TC237" s="40"/>
      <c r="TD237" s="40"/>
      <c r="TE237" s="40"/>
      <c r="TF237" s="40"/>
      <c r="TG237" s="40"/>
      <c r="TH237" s="40"/>
      <c r="TI237" s="40"/>
      <c r="TJ237" s="40"/>
      <c r="TK237" s="40"/>
      <c r="TL237" s="40"/>
      <c r="TM237" s="40"/>
      <c r="TN237" s="40"/>
      <c r="TO237" s="40"/>
      <c r="TP237" s="40"/>
      <c r="TQ237" s="40"/>
      <c r="TR237" s="40"/>
      <c r="TS237" s="40"/>
      <c r="TT237" s="40"/>
      <c r="TU237" s="40"/>
      <c r="TV237" s="40"/>
      <c r="TW237" s="40"/>
      <c r="TX237" s="40"/>
      <c r="TY237" s="40"/>
      <c r="TZ237" s="40"/>
      <c r="UA237" s="40"/>
      <c r="UB237" s="40"/>
      <c r="UC237" s="40"/>
      <c r="UD237" s="40"/>
      <c r="UE237" s="40"/>
      <c r="UF237" s="40"/>
      <c r="UG237" s="40"/>
      <c r="UH237" s="40"/>
      <c r="UI237" s="40"/>
      <c r="UJ237" s="40"/>
      <c r="UK237" s="40"/>
      <c r="UL237" s="40"/>
      <c r="UM237" s="40"/>
      <c r="UN237" s="40"/>
      <c r="UO237" s="40"/>
      <c r="UP237" s="40"/>
      <c r="UQ237" s="40"/>
      <c r="UR237" s="40"/>
      <c r="US237" s="40"/>
      <c r="UT237" s="40"/>
      <c r="UU237" s="40"/>
      <c r="UV237" s="40"/>
      <c r="UW237" s="40"/>
      <c r="UX237" s="40"/>
      <c r="UY237" s="40"/>
      <c r="UZ237" s="40"/>
      <c r="VA237" s="40"/>
      <c r="VB237" s="40"/>
      <c r="VC237" s="40"/>
      <c r="VD237" s="40"/>
      <c r="VE237" s="40"/>
      <c r="VF237" s="40"/>
      <c r="VG237" s="40"/>
      <c r="VH237" s="40"/>
      <c r="VI237" s="40"/>
      <c r="VJ237" s="40"/>
      <c r="VK237" s="40"/>
      <c r="VL237" s="40"/>
      <c r="VM237" s="40"/>
      <c r="VN237" s="40"/>
      <c r="VO237" s="40"/>
      <c r="VP237" s="40"/>
      <c r="VQ237" s="40"/>
      <c r="VR237" s="40"/>
      <c r="VS237" s="40"/>
      <c r="VT237" s="40"/>
      <c r="VU237" s="40"/>
      <c r="VV237" s="40"/>
      <c r="VW237" s="40"/>
      <c r="VX237" s="40"/>
      <c r="VY237" s="40"/>
      <c r="VZ237" s="40"/>
      <c r="WA237" s="40"/>
      <c r="WB237" s="40"/>
      <c r="WC237" s="40"/>
      <c r="WD237" s="40"/>
      <c r="WE237" s="40"/>
      <c r="WF237" s="40"/>
      <c r="WG237" s="40"/>
      <c r="WH237" s="40"/>
      <c r="WI237" s="40"/>
      <c r="WJ237" s="40"/>
      <c r="WK237" s="40"/>
      <c r="WL237" s="40"/>
      <c r="WM237" s="40"/>
      <c r="WN237" s="40"/>
      <c r="WO237" s="40"/>
      <c r="WP237" s="40"/>
      <c r="WQ237" s="40"/>
      <c r="WR237" s="40"/>
      <c r="WS237" s="40"/>
      <c r="WT237" s="40"/>
      <c r="WU237" s="40"/>
      <c r="WV237" s="40"/>
      <c r="WW237" s="40"/>
      <c r="WX237" s="40"/>
      <c r="WY237" s="40"/>
      <c r="WZ237" s="40"/>
      <c r="XA237" s="40"/>
      <c r="XB237" s="40"/>
      <c r="XC237" s="40"/>
      <c r="XD237" s="40"/>
      <c r="XE237" s="40"/>
      <c r="XF237" s="40"/>
      <c r="XG237" s="40"/>
      <c r="XH237" s="40"/>
      <c r="XI237" s="40"/>
      <c r="XJ237" s="40"/>
      <c r="XK237" s="40"/>
      <c r="XL237" s="40"/>
      <c r="XM237" s="40"/>
      <c r="XN237" s="40"/>
      <c r="XO237" s="40"/>
      <c r="XP237" s="40"/>
      <c r="XQ237" s="40"/>
      <c r="XR237" s="40"/>
      <c r="XS237" s="40"/>
      <c r="XT237" s="40"/>
      <c r="XU237" s="40"/>
      <c r="XV237" s="40"/>
      <c r="XW237" s="40"/>
      <c r="XX237" s="40"/>
      <c r="XY237" s="40"/>
      <c r="XZ237" s="40"/>
      <c r="YA237" s="40"/>
      <c r="YB237" s="40"/>
      <c r="YC237" s="40"/>
      <c r="YD237" s="40"/>
      <c r="YE237" s="40"/>
      <c r="YF237" s="40"/>
      <c r="YG237" s="40"/>
      <c r="YH237" s="40"/>
      <c r="YI237" s="40"/>
      <c r="YJ237" s="40"/>
      <c r="YK237" s="40"/>
      <c r="YL237" s="40"/>
      <c r="YM237" s="40"/>
      <c r="YN237" s="40"/>
      <c r="YO237" s="40"/>
      <c r="YP237" s="40"/>
      <c r="YQ237" s="40"/>
      <c r="YR237" s="40"/>
      <c r="YS237" s="40"/>
      <c r="YT237" s="40"/>
      <c r="YU237" s="40"/>
      <c r="YV237" s="40"/>
      <c r="YW237" s="40"/>
      <c r="YX237" s="40"/>
      <c r="YY237" s="40"/>
      <c r="YZ237" s="40"/>
      <c r="ZA237" s="40"/>
      <c r="ZB237" s="40"/>
      <c r="ZC237" s="40"/>
      <c r="ZD237" s="40"/>
      <c r="ZE237" s="40"/>
      <c r="ZF237" s="40"/>
      <c r="ZG237" s="40"/>
      <c r="ZH237" s="40"/>
      <c r="ZI237" s="40"/>
      <c r="ZJ237" s="40"/>
      <c r="ZK237" s="40"/>
      <c r="ZL237" s="40"/>
      <c r="ZM237" s="40"/>
      <c r="ZN237" s="40"/>
      <c r="ZO237" s="40"/>
      <c r="ZP237" s="40"/>
      <c r="ZQ237" s="40"/>
      <c r="ZR237" s="40"/>
      <c r="ZS237" s="40"/>
      <c r="ZT237" s="40"/>
      <c r="ZU237" s="40"/>
      <c r="ZV237" s="40"/>
      <c r="ZW237" s="40"/>
      <c r="ZX237" s="40"/>
      <c r="ZY237" s="40"/>
      <c r="ZZ237" s="40"/>
      <c r="AAA237" s="40"/>
      <c r="AAB237" s="40"/>
      <c r="AAC237" s="40"/>
      <c r="AAD237" s="40"/>
      <c r="AAE237" s="40"/>
      <c r="AAF237" s="40"/>
      <c r="AAG237" s="40"/>
      <c r="AAH237" s="40"/>
      <c r="AAI237" s="40"/>
      <c r="AAJ237" s="40"/>
      <c r="AAK237" s="40"/>
      <c r="AAL237" s="40"/>
      <c r="AAM237" s="40"/>
      <c r="AAN237" s="40"/>
      <c r="AAO237" s="40"/>
      <c r="AAP237" s="40"/>
      <c r="AAQ237" s="40"/>
      <c r="AAR237" s="40"/>
      <c r="AAS237" s="40"/>
      <c r="AAT237" s="40"/>
      <c r="AAU237" s="40"/>
      <c r="AAV237" s="40"/>
      <c r="AAW237" s="40"/>
      <c r="AAX237" s="40"/>
      <c r="AAY237" s="40"/>
      <c r="AAZ237" s="40"/>
      <c r="ABA237" s="40"/>
      <c r="ABB237" s="40"/>
      <c r="ABC237" s="40"/>
      <c r="ABD237" s="40"/>
      <c r="ABE237" s="40"/>
      <c r="ABF237" s="40"/>
      <c r="ABG237" s="40"/>
      <c r="ABH237" s="40"/>
      <c r="ABI237" s="40"/>
      <c r="ABJ237" s="40"/>
      <c r="ABK237" s="40"/>
      <c r="ABL237" s="40"/>
      <c r="ABM237" s="40"/>
      <c r="ABN237" s="40"/>
      <c r="ABO237" s="40"/>
      <c r="ABP237" s="40"/>
      <c r="ABQ237" s="40"/>
      <c r="ABR237" s="40"/>
      <c r="ABS237" s="40"/>
      <c r="ABT237" s="40"/>
      <c r="ABU237" s="40"/>
      <c r="ABV237" s="40"/>
      <c r="ABW237" s="40"/>
      <c r="ABX237" s="40"/>
      <c r="ABY237" s="40"/>
      <c r="ABZ237" s="40"/>
      <c r="ACA237" s="40"/>
      <c r="ACB237" s="40"/>
      <c r="ACC237" s="40"/>
      <c r="ACD237" s="40"/>
      <c r="ACE237" s="40"/>
      <c r="ACF237" s="40"/>
      <c r="ACG237" s="40"/>
      <c r="ACH237" s="40"/>
      <c r="ACI237" s="40"/>
      <c r="ACJ237" s="40"/>
      <c r="ACK237" s="40"/>
      <c r="ACL237" s="40"/>
      <c r="ACM237" s="40"/>
      <c r="ACN237" s="40"/>
      <c r="ACO237" s="40"/>
      <c r="ACP237" s="40"/>
      <c r="ACQ237" s="40"/>
      <c r="ACR237" s="40"/>
      <c r="ACS237" s="40"/>
      <c r="ACT237" s="40"/>
      <c r="ACU237" s="40"/>
      <c r="ACV237" s="40"/>
      <c r="ACW237" s="40"/>
      <c r="ACX237" s="40"/>
      <c r="ACY237" s="40"/>
      <c r="ACZ237" s="40"/>
      <c r="ADA237" s="40"/>
      <c r="ADB237" s="40"/>
      <c r="ADC237" s="40"/>
      <c r="ADD237" s="40"/>
      <c r="ADE237" s="40"/>
      <c r="ADF237" s="40"/>
      <c r="ADG237" s="40"/>
      <c r="ADH237" s="40"/>
      <c r="ADI237" s="40"/>
      <c r="ADJ237" s="40"/>
      <c r="ADK237" s="40"/>
      <c r="ADL237" s="40"/>
      <c r="ADM237" s="40"/>
      <c r="ADN237" s="40"/>
      <c r="ADO237" s="40"/>
      <c r="ADP237" s="40"/>
      <c r="ADQ237" s="40"/>
      <c r="ADR237" s="40"/>
      <c r="ADS237" s="40"/>
      <c r="ADT237" s="40"/>
      <c r="ADU237" s="40"/>
      <c r="ADV237" s="40"/>
      <c r="ADW237" s="40"/>
      <c r="ADX237" s="40"/>
      <c r="ADY237" s="40"/>
      <c r="ADZ237" s="40"/>
      <c r="AEA237" s="40"/>
      <c r="AEB237" s="40"/>
      <c r="AEC237" s="40"/>
      <c r="AED237" s="40"/>
      <c r="AEE237" s="40"/>
      <c r="AEF237" s="40"/>
      <c r="AEG237" s="40"/>
      <c r="AEH237" s="40"/>
      <c r="AEI237" s="40"/>
      <c r="AEJ237" s="40"/>
      <c r="AEK237" s="40"/>
      <c r="AEL237" s="40"/>
      <c r="AEM237" s="40"/>
      <c r="AEN237" s="40"/>
      <c r="AEO237" s="40"/>
      <c r="AEP237" s="40"/>
      <c r="AEQ237" s="40"/>
      <c r="AER237" s="40"/>
      <c r="AES237" s="40"/>
      <c r="AET237" s="40"/>
      <c r="AEU237" s="40"/>
      <c r="AEV237" s="40"/>
      <c r="AEW237" s="40"/>
      <c r="AEX237" s="40"/>
      <c r="AEY237" s="40"/>
      <c r="AEZ237" s="40"/>
      <c r="AFA237" s="40"/>
      <c r="AFB237" s="40"/>
      <c r="AFC237" s="40"/>
      <c r="AFD237" s="40"/>
      <c r="AFE237" s="40"/>
      <c r="AFF237" s="40"/>
      <c r="AFG237" s="40"/>
      <c r="AFH237" s="40"/>
      <c r="AFI237" s="40"/>
      <c r="AFJ237" s="40"/>
      <c r="AFK237" s="40"/>
      <c r="AFL237" s="40"/>
      <c r="AFM237" s="40"/>
      <c r="AFN237" s="40"/>
      <c r="AFO237" s="40"/>
      <c r="AFP237" s="40"/>
      <c r="AFQ237" s="40"/>
      <c r="AFR237" s="40"/>
      <c r="AFS237" s="40"/>
      <c r="AFT237" s="40"/>
      <c r="AFU237" s="40"/>
      <c r="AFV237" s="40"/>
      <c r="AFW237" s="40"/>
      <c r="AFX237" s="40"/>
      <c r="AFY237" s="40"/>
      <c r="AFZ237" s="40"/>
      <c r="AGA237" s="40"/>
      <c r="AGB237" s="40"/>
      <c r="AGC237" s="40"/>
      <c r="AGD237" s="40"/>
      <c r="AGE237" s="40"/>
      <c r="AGF237" s="40"/>
      <c r="AGG237" s="40"/>
      <c r="AGH237" s="40"/>
      <c r="AGI237" s="40"/>
      <c r="AGJ237" s="40"/>
      <c r="AGK237" s="40"/>
      <c r="AGL237" s="40"/>
      <c r="AGM237" s="40"/>
      <c r="AGN237" s="40"/>
      <c r="AGO237" s="40"/>
      <c r="AGP237" s="40"/>
      <c r="AGQ237" s="40"/>
      <c r="AGR237" s="40"/>
      <c r="AGS237" s="40"/>
      <c r="AGT237" s="40"/>
      <c r="AGU237" s="40"/>
      <c r="AGV237" s="40"/>
      <c r="AGW237" s="40"/>
      <c r="AGX237" s="40"/>
      <c r="AGY237" s="40"/>
      <c r="AGZ237" s="40"/>
      <c r="AHA237" s="40"/>
      <c r="AHB237" s="40"/>
      <c r="AHC237" s="40"/>
      <c r="AHD237" s="40"/>
      <c r="AHE237" s="40"/>
      <c r="AHF237" s="40"/>
      <c r="AHG237" s="40"/>
      <c r="AHH237" s="40"/>
      <c r="AHI237" s="40"/>
      <c r="AHJ237" s="40"/>
      <c r="AHK237" s="40"/>
      <c r="AHL237" s="40"/>
      <c r="AHM237" s="40"/>
      <c r="AHN237" s="40"/>
      <c r="AHO237" s="40"/>
      <c r="AHP237" s="40"/>
      <c r="AHQ237" s="40"/>
      <c r="AHR237" s="40"/>
      <c r="AHS237" s="40"/>
      <c r="AHT237" s="40"/>
      <c r="AHU237" s="40"/>
      <c r="AHV237" s="40"/>
      <c r="AHW237" s="40"/>
      <c r="AHX237" s="40"/>
      <c r="AHY237" s="40"/>
      <c r="AHZ237" s="40"/>
      <c r="AIA237" s="40"/>
      <c r="AIB237" s="40"/>
      <c r="AIC237" s="40"/>
      <c r="AID237" s="40"/>
      <c r="AIE237" s="40"/>
      <c r="AIF237" s="40"/>
      <c r="AIG237" s="40"/>
      <c r="AIH237" s="40"/>
      <c r="AII237" s="40"/>
      <c r="AIJ237" s="40"/>
      <c r="AIK237" s="40"/>
      <c r="AIL237" s="40"/>
      <c r="AIM237" s="40"/>
      <c r="AIN237" s="40"/>
      <c r="AIO237" s="40"/>
      <c r="AIP237" s="40"/>
      <c r="AIQ237" s="40"/>
      <c r="AIR237" s="40"/>
      <c r="AIS237" s="40"/>
      <c r="AIT237" s="40"/>
      <c r="AIU237" s="40"/>
      <c r="AIV237" s="40"/>
      <c r="AIW237" s="40"/>
      <c r="AIX237" s="40"/>
      <c r="AIY237" s="40"/>
      <c r="AIZ237" s="40"/>
      <c r="AJA237" s="40"/>
      <c r="AJB237" s="40"/>
      <c r="AJC237" s="40"/>
      <c r="AJD237" s="40"/>
      <c r="AJE237" s="40"/>
      <c r="AJF237" s="40"/>
      <c r="AJG237" s="40"/>
      <c r="AJH237" s="40"/>
      <c r="AJI237" s="40"/>
      <c r="AJJ237" s="40"/>
      <c r="AJK237" s="40"/>
      <c r="AJL237" s="40"/>
      <c r="AJM237" s="40"/>
      <c r="AJN237" s="40"/>
      <c r="AJO237" s="40"/>
      <c r="AJP237" s="40"/>
      <c r="AJQ237" s="40"/>
      <c r="AJR237" s="40"/>
      <c r="AJS237" s="40"/>
      <c r="AJT237" s="40"/>
      <c r="AJU237" s="40"/>
      <c r="AJV237" s="40"/>
      <c r="AJW237" s="40"/>
      <c r="AJX237" s="40"/>
      <c r="AJY237" s="40"/>
      <c r="AJZ237" s="40"/>
      <c r="AKA237" s="40"/>
      <c r="AKB237" s="40"/>
      <c r="AKC237" s="40"/>
      <c r="AKD237" s="40"/>
      <c r="AKE237" s="40"/>
      <c r="AKF237" s="40"/>
      <c r="AKG237" s="40"/>
      <c r="AKH237" s="40"/>
      <c r="AKI237" s="40"/>
      <c r="AKJ237" s="40"/>
      <c r="AKK237" s="40"/>
      <c r="AKL237" s="40"/>
      <c r="AKM237" s="40"/>
      <c r="AKN237" s="40"/>
      <c r="AKO237" s="40"/>
      <c r="AKP237" s="40"/>
      <c r="AKQ237" s="40"/>
      <c r="AKR237" s="40"/>
      <c r="AKS237" s="40"/>
      <c r="AKT237" s="40"/>
      <c r="AKU237" s="40"/>
      <c r="AKV237" s="40"/>
      <c r="AKW237" s="40"/>
      <c r="AKX237" s="40"/>
      <c r="AKY237" s="40"/>
      <c r="AKZ237" s="40"/>
      <c r="ALA237" s="40"/>
      <c r="ALB237" s="40"/>
      <c r="ALC237" s="40"/>
      <c r="ALD237" s="40"/>
      <c r="ALE237" s="40"/>
      <c r="ALF237" s="40"/>
      <c r="ALG237" s="40"/>
      <c r="ALH237" s="40"/>
      <c r="ALI237" s="40"/>
      <c r="ALJ237" s="40"/>
      <c r="ALK237" s="40"/>
      <c r="ALL237" s="40"/>
      <c r="ALM237" s="40"/>
      <c r="ALN237" s="40"/>
      <c r="ALO237" s="40"/>
      <c r="ALP237" s="40"/>
      <c r="ALQ237" s="40"/>
      <c r="ALR237" s="40"/>
      <c r="ALS237" s="40"/>
      <c r="ALT237" s="40"/>
      <c r="ALU237" s="40"/>
    </row>
    <row r="238" spans="1:1009" s="41" customFormat="1" ht="19.5" thickBot="1" x14ac:dyDescent="0.35">
      <c r="A238" s="10" t="s">
        <v>241</v>
      </c>
      <c r="B238" s="11" t="s">
        <v>66</v>
      </c>
      <c r="C238" s="12">
        <v>5</v>
      </c>
      <c r="D238" s="13">
        <v>1.6</v>
      </c>
      <c r="E238" s="14">
        <v>1.0900000000000001</v>
      </c>
      <c r="F238" s="46" t="s">
        <v>21</v>
      </c>
      <c r="G238" s="15">
        <v>2</v>
      </c>
      <c r="H238" s="16">
        <f>IF(OR(F238="",G238=""),"",IF(F238="1st",G238*D238-G238,-G238))</f>
        <v>-2</v>
      </c>
      <c r="I238" s="19">
        <f t="shared" si="32"/>
        <v>-21.302500000000006</v>
      </c>
      <c r="J238" s="42">
        <f>SUM(H238:H238)</f>
        <v>-2</v>
      </c>
      <c r="K238" s="50">
        <f t="shared" si="35"/>
        <v>-21.302500000000013</v>
      </c>
      <c r="L238" s="60">
        <f t="shared" si="30"/>
        <v>-28.302500000000013</v>
      </c>
      <c r="M238" s="60"/>
      <c r="N238" s="121">
        <f t="shared" si="33"/>
        <v>1.6</v>
      </c>
      <c r="O238" s="9">
        <f t="shared" si="34"/>
        <v>-1</v>
      </c>
      <c r="P238" s="9">
        <f t="shared" si="36"/>
        <v>-1</v>
      </c>
      <c r="Q238" s="122">
        <f t="shared" si="37"/>
        <v>-1</v>
      </c>
      <c r="R238" s="8"/>
      <c r="S238" s="9"/>
      <c r="T238" s="9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  <c r="IT238" s="40"/>
      <c r="IU238" s="40"/>
      <c r="IV238" s="40"/>
      <c r="IW238" s="40"/>
      <c r="IX238" s="40"/>
      <c r="IY238" s="40"/>
      <c r="IZ238" s="40"/>
      <c r="JA238" s="40"/>
      <c r="JB238" s="40"/>
      <c r="JC238" s="40"/>
      <c r="JD238" s="40"/>
      <c r="JE238" s="40"/>
      <c r="JF238" s="40"/>
      <c r="JG238" s="40"/>
      <c r="JH238" s="40"/>
      <c r="JI238" s="40"/>
      <c r="JJ238" s="40"/>
      <c r="JK238" s="40"/>
      <c r="JL238" s="40"/>
      <c r="JM238" s="40"/>
      <c r="JN238" s="40"/>
      <c r="JO238" s="40"/>
      <c r="JP238" s="40"/>
      <c r="JQ238" s="40"/>
      <c r="JR238" s="40"/>
      <c r="JS238" s="40"/>
      <c r="JT238" s="40"/>
      <c r="JU238" s="40"/>
      <c r="JV238" s="40"/>
      <c r="JW238" s="40"/>
      <c r="JX238" s="40"/>
      <c r="JY238" s="40"/>
      <c r="JZ238" s="40"/>
      <c r="KA238" s="40"/>
      <c r="KB238" s="40"/>
      <c r="KC238" s="40"/>
      <c r="KD238" s="40"/>
      <c r="KE238" s="40"/>
      <c r="KF238" s="40"/>
      <c r="KG238" s="40"/>
      <c r="KH238" s="40"/>
      <c r="KI238" s="40"/>
      <c r="KJ238" s="40"/>
      <c r="KK238" s="40"/>
      <c r="KL238" s="40"/>
      <c r="KM238" s="40"/>
      <c r="KN238" s="40"/>
      <c r="KO238" s="40"/>
      <c r="KP238" s="40"/>
      <c r="KQ238" s="40"/>
      <c r="KR238" s="40"/>
      <c r="KS238" s="40"/>
      <c r="KT238" s="40"/>
      <c r="KU238" s="40"/>
      <c r="KV238" s="40"/>
      <c r="KW238" s="40"/>
      <c r="KX238" s="40"/>
      <c r="KY238" s="40"/>
      <c r="KZ238" s="40"/>
      <c r="LA238" s="40"/>
      <c r="LB238" s="40"/>
      <c r="LC238" s="40"/>
      <c r="LD238" s="40"/>
      <c r="LE238" s="40"/>
      <c r="LF238" s="40"/>
      <c r="LG238" s="40"/>
      <c r="LH238" s="40"/>
      <c r="LI238" s="40"/>
      <c r="LJ238" s="40"/>
      <c r="LK238" s="40"/>
      <c r="LL238" s="40"/>
      <c r="LM238" s="40"/>
      <c r="LN238" s="40"/>
      <c r="LO238" s="40"/>
      <c r="LP238" s="40"/>
      <c r="LQ238" s="40"/>
      <c r="LR238" s="40"/>
      <c r="LS238" s="40"/>
      <c r="LT238" s="40"/>
      <c r="LU238" s="40"/>
      <c r="LV238" s="40"/>
      <c r="LW238" s="40"/>
      <c r="LX238" s="40"/>
      <c r="LY238" s="40"/>
      <c r="LZ238" s="40"/>
      <c r="MA238" s="40"/>
      <c r="MB238" s="40"/>
      <c r="MC238" s="40"/>
      <c r="MD238" s="40"/>
      <c r="ME238" s="40"/>
      <c r="MF238" s="40"/>
      <c r="MG238" s="40"/>
      <c r="MH238" s="40"/>
      <c r="MI238" s="40"/>
      <c r="MJ238" s="40"/>
      <c r="MK238" s="40"/>
      <c r="ML238" s="40"/>
      <c r="MM238" s="40"/>
      <c r="MN238" s="40"/>
      <c r="MO238" s="40"/>
      <c r="MP238" s="40"/>
      <c r="MQ238" s="40"/>
      <c r="MR238" s="40"/>
      <c r="MS238" s="40"/>
      <c r="MT238" s="40"/>
      <c r="MU238" s="40"/>
      <c r="MV238" s="40"/>
      <c r="MW238" s="40"/>
      <c r="MX238" s="40"/>
      <c r="MY238" s="40"/>
      <c r="MZ238" s="40"/>
      <c r="NA238" s="40"/>
      <c r="NB238" s="40"/>
      <c r="NC238" s="40"/>
      <c r="ND238" s="40"/>
      <c r="NE238" s="40"/>
      <c r="NF238" s="40"/>
      <c r="NG238" s="40"/>
      <c r="NH238" s="40"/>
      <c r="NI238" s="40"/>
      <c r="NJ238" s="40"/>
      <c r="NK238" s="40"/>
      <c r="NL238" s="40"/>
      <c r="NM238" s="40"/>
      <c r="NN238" s="40"/>
      <c r="NO238" s="40"/>
      <c r="NP238" s="40"/>
      <c r="NQ238" s="40"/>
      <c r="NR238" s="40"/>
      <c r="NS238" s="40"/>
      <c r="NT238" s="40"/>
      <c r="NU238" s="40"/>
      <c r="NV238" s="40"/>
      <c r="NW238" s="40"/>
      <c r="NX238" s="40"/>
      <c r="NY238" s="40"/>
      <c r="NZ238" s="40"/>
      <c r="OA238" s="40"/>
      <c r="OB238" s="40"/>
      <c r="OC238" s="40"/>
      <c r="OD238" s="40"/>
      <c r="OE238" s="40"/>
      <c r="OF238" s="40"/>
      <c r="OG238" s="40"/>
      <c r="OH238" s="40"/>
      <c r="OI238" s="40"/>
      <c r="OJ238" s="40"/>
      <c r="OK238" s="40"/>
      <c r="OL238" s="40"/>
      <c r="OM238" s="40"/>
      <c r="ON238" s="40"/>
      <c r="OO238" s="40"/>
      <c r="OP238" s="40"/>
      <c r="OQ238" s="40"/>
      <c r="OR238" s="40"/>
      <c r="OS238" s="40"/>
      <c r="OT238" s="40"/>
      <c r="OU238" s="40"/>
      <c r="OV238" s="40"/>
      <c r="OW238" s="40"/>
      <c r="OX238" s="40"/>
      <c r="OY238" s="40"/>
      <c r="OZ238" s="40"/>
      <c r="PA238" s="40"/>
      <c r="PB238" s="40"/>
      <c r="PC238" s="40"/>
      <c r="PD238" s="40"/>
      <c r="PE238" s="40"/>
      <c r="PF238" s="40"/>
      <c r="PG238" s="40"/>
      <c r="PH238" s="40"/>
      <c r="PI238" s="40"/>
      <c r="PJ238" s="40"/>
      <c r="PK238" s="40"/>
      <c r="PL238" s="40"/>
      <c r="PM238" s="40"/>
      <c r="PN238" s="40"/>
      <c r="PO238" s="40"/>
      <c r="PP238" s="40"/>
      <c r="PQ238" s="40"/>
      <c r="PR238" s="40"/>
      <c r="PS238" s="40"/>
      <c r="PT238" s="40"/>
      <c r="PU238" s="40"/>
      <c r="PV238" s="40"/>
      <c r="PW238" s="40"/>
      <c r="PX238" s="40"/>
      <c r="PY238" s="40"/>
      <c r="PZ238" s="40"/>
      <c r="QA238" s="40"/>
      <c r="QB238" s="40"/>
      <c r="QC238" s="40"/>
      <c r="QD238" s="40"/>
      <c r="QE238" s="40"/>
      <c r="QF238" s="40"/>
      <c r="QG238" s="40"/>
      <c r="QH238" s="40"/>
      <c r="QI238" s="40"/>
      <c r="QJ238" s="40"/>
      <c r="QK238" s="40"/>
      <c r="QL238" s="40"/>
      <c r="QM238" s="40"/>
      <c r="QN238" s="40"/>
      <c r="QO238" s="40"/>
      <c r="QP238" s="40"/>
      <c r="QQ238" s="40"/>
      <c r="QR238" s="40"/>
      <c r="QS238" s="40"/>
      <c r="QT238" s="40"/>
      <c r="QU238" s="40"/>
      <c r="QV238" s="40"/>
      <c r="QW238" s="40"/>
      <c r="QX238" s="40"/>
      <c r="QY238" s="40"/>
      <c r="QZ238" s="40"/>
      <c r="RA238" s="40"/>
      <c r="RB238" s="40"/>
      <c r="RC238" s="40"/>
      <c r="RD238" s="40"/>
      <c r="RE238" s="40"/>
      <c r="RF238" s="40"/>
      <c r="RG238" s="40"/>
      <c r="RH238" s="40"/>
      <c r="RI238" s="40"/>
      <c r="RJ238" s="40"/>
      <c r="RK238" s="40"/>
      <c r="RL238" s="40"/>
      <c r="RM238" s="40"/>
      <c r="RN238" s="40"/>
      <c r="RO238" s="40"/>
      <c r="RP238" s="40"/>
      <c r="RQ238" s="40"/>
      <c r="RR238" s="40"/>
      <c r="RS238" s="40"/>
      <c r="RT238" s="40"/>
      <c r="RU238" s="40"/>
      <c r="RV238" s="40"/>
      <c r="RW238" s="40"/>
      <c r="RX238" s="40"/>
      <c r="RY238" s="40"/>
      <c r="RZ238" s="40"/>
      <c r="SA238" s="40"/>
      <c r="SB238" s="40"/>
      <c r="SC238" s="40"/>
      <c r="SD238" s="40"/>
      <c r="SE238" s="40"/>
      <c r="SF238" s="40"/>
      <c r="SG238" s="40"/>
      <c r="SH238" s="40"/>
      <c r="SI238" s="40"/>
      <c r="SJ238" s="40"/>
      <c r="SK238" s="40"/>
      <c r="SL238" s="40"/>
      <c r="SM238" s="40"/>
      <c r="SN238" s="40"/>
      <c r="SO238" s="40"/>
      <c r="SP238" s="40"/>
      <c r="SQ238" s="40"/>
      <c r="SR238" s="40"/>
      <c r="SS238" s="40"/>
      <c r="ST238" s="40"/>
      <c r="SU238" s="40"/>
      <c r="SV238" s="40"/>
      <c r="SW238" s="40"/>
      <c r="SX238" s="40"/>
      <c r="SY238" s="40"/>
      <c r="SZ238" s="40"/>
      <c r="TA238" s="40"/>
      <c r="TB238" s="40"/>
      <c r="TC238" s="40"/>
      <c r="TD238" s="40"/>
      <c r="TE238" s="40"/>
      <c r="TF238" s="40"/>
      <c r="TG238" s="40"/>
      <c r="TH238" s="40"/>
      <c r="TI238" s="40"/>
      <c r="TJ238" s="40"/>
      <c r="TK238" s="40"/>
      <c r="TL238" s="40"/>
      <c r="TM238" s="40"/>
      <c r="TN238" s="40"/>
      <c r="TO238" s="40"/>
      <c r="TP238" s="40"/>
      <c r="TQ238" s="40"/>
      <c r="TR238" s="40"/>
      <c r="TS238" s="40"/>
      <c r="TT238" s="40"/>
      <c r="TU238" s="40"/>
      <c r="TV238" s="40"/>
      <c r="TW238" s="40"/>
      <c r="TX238" s="40"/>
      <c r="TY238" s="40"/>
      <c r="TZ238" s="40"/>
      <c r="UA238" s="40"/>
      <c r="UB238" s="40"/>
      <c r="UC238" s="40"/>
      <c r="UD238" s="40"/>
      <c r="UE238" s="40"/>
      <c r="UF238" s="40"/>
      <c r="UG238" s="40"/>
      <c r="UH238" s="40"/>
      <c r="UI238" s="40"/>
      <c r="UJ238" s="40"/>
      <c r="UK238" s="40"/>
      <c r="UL238" s="40"/>
      <c r="UM238" s="40"/>
      <c r="UN238" s="40"/>
      <c r="UO238" s="40"/>
      <c r="UP238" s="40"/>
      <c r="UQ238" s="40"/>
      <c r="UR238" s="40"/>
      <c r="US238" s="40"/>
      <c r="UT238" s="40"/>
      <c r="UU238" s="40"/>
      <c r="UV238" s="40"/>
      <c r="UW238" s="40"/>
      <c r="UX238" s="40"/>
      <c r="UY238" s="40"/>
      <c r="UZ238" s="40"/>
      <c r="VA238" s="40"/>
      <c r="VB238" s="40"/>
      <c r="VC238" s="40"/>
      <c r="VD238" s="40"/>
      <c r="VE238" s="40"/>
      <c r="VF238" s="40"/>
      <c r="VG238" s="40"/>
      <c r="VH238" s="40"/>
      <c r="VI238" s="40"/>
      <c r="VJ238" s="40"/>
      <c r="VK238" s="40"/>
      <c r="VL238" s="40"/>
      <c r="VM238" s="40"/>
      <c r="VN238" s="40"/>
      <c r="VO238" s="40"/>
      <c r="VP238" s="40"/>
      <c r="VQ238" s="40"/>
      <c r="VR238" s="40"/>
      <c r="VS238" s="40"/>
      <c r="VT238" s="40"/>
      <c r="VU238" s="40"/>
      <c r="VV238" s="40"/>
      <c r="VW238" s="40"/>
      <c r="VX238" s="40"/>
      <c r="VY238" s="40"/>
      <c r="VZ238" s="40"/>
      <c r="WA238" s="40"/>
      <c r="WB238" s="40"/>
      <c r="WC238" s="40"/>
      <c r="WD238" s="40"/>
      <c r="WE238" s="40"/>
      <c r="WF238" s="40"/>
      <c r="WG238" s="40"/>
      <c r="WH238" s="40"/>
      <c r="WI238" s="40"/>
      <c r="WJ238" s="40"/>
      <c r="WK238" s="40"/>
      <c r="WL238" s="40"/>
      <c r="WM238" s="40"/>
      <c r="WN238" s="40"/>
      <c r="WO238" s="40"/>
      <c r="WP238" s="40"/>
      <c r="WQ238" s="40"/>
      <c r="WR238" s="40"/>
      <c r="WS238" s="40"/>
      <c r="WT238" s="40"/>
      <c r="WU238" s="40"/>
      <c r="WV238" s="40"/>
      <c r="WW238" s="40"/>
      <c r="WX238" s="40"/>
      <c r="WY238" s="40"/>
      <c r="WZ238" s="40"/>
      <c r="XA238" s="40"/>
      <c r="XB238" s="40"/>
      <c r="XC238" s="40"/>
      <c r="XD238" s="40"/>
      <c r="XE238" s="40"/>
      <c r="XF238" s="40"/>
      <c r="XG238" s="40"/>
      <c r="XH238" s="40"/>
      <c r="XI238" s="40"/>
      <c r="XJ238" s="40"/>
      <c r="XK238" s="40"/>
      <c r="XL238" s="40"/>
      <c r="XM238" s="40"/>
      <c r="XN238" s="40"/>
      <c r="XO238" s="40"/>
      <c r="XP238" s="40"/>
      <c r="XQ238" s="40"/>
      <c r="XR238" s="40"/>
      <c r="XS238" s="40"/>
      <c r="XT238" s="40"/>
      <c r="XU238" s="40"/>
      <c r="XV238" s="40"/>
      <c r="XW238" s="40"/>
      <c r="XX238" s="40"/>
      <c r="XY238" s="40"/>
      <c r="XZ238" s="40"/>
      <c r="YA238" s="40"/>
      <c r="YB238" s="40"/>
      <c r="YC238" s="40"/>
      <c r="YD238" s="40"/>
      <c r="YE238" s="40"/>
      <c r="YF238" s="40"/>
      <c r="YG238" s="40"/>
      <c r="YH238" s="40"/>
      <c r="YI238" s="40"/>
      <c r="YJ238" s="40"/>
      <c r="YK238" s="40"/>
      <c r="YL238" s="40"/>
      <c r="YM238" s="40"/>
      <c r="YN238" s="40"/>
      <c r="YO238" s="40"/>
      <c r="YP238" s="40"/>
      <c r="YQ238" s="40"/>
      <c r="YR238" s="40"/>
      <c r="YS238" s="40"/>
      <c r="YT238" s="40"/>
      <c r="YU238" s="40"/>
      <c r="YV238" s="40"/>
      <c r="YW238" s="40"/>
      <c r="YX238" s="40"/>
      <c r="YY238" s="40"/>
      <c r="YZ238" s="40"/>
      <c r="ZA238" s="40"/>
      <c r="ZB238" s="40"/>
      <c r="ZC238" s="40"/>
      <c r="ZD238" s="40"/>
      <c r="ZE238" s="40"/>
      <c r="ZF238" s="40"/>
      <c r="ZG238" s="40"/>
      <c r="ZH238" s="40"/>
      <c r="ZI238" s="40"/>
      <c r="ZJ238" s="40"/>
      <c r="ZK238" s="40"/>
      <c r="ZL238" s="40"/>
      <c r="ZM238" s="40"/>
      <c r="ZN238" s="40"/>
      <c r="ZO238" s="40"/>
      <c r="ZP238" s="40"/>
      <c r="ZQ238" s="40"/>
      <c r="ZR238" s="40"/>
      <c r="ZS238" s="40"/>
      <c r="ZT238" s="40"/>
      <c r="ZU238" s="40"/>
      <c r="ZV238" s="40"/>
      <c r="ZW238" s="40"/>
      <c r="ZX238" s="40"/>
      <c r="ZY238" s="40"/>
      <c r="ZZ238" s="40"/>
      <c r="AAA238" s="40"/>
      <c r="AAB238" s="40"/>
      <c r="AAC238" s="40"/>
      <c r="AAD238" s="40"/>
      <c r="AAE238" s="40"/>
      <c r="AAF238" s="40"/>
      <c r="AAG238" s="40"/>
      <c r="AAH238" s="40"/>
      <c r="AAI238" s="40"/>
      <c r="AAJ238" s="40"/>
      <c r="AAK238" s="40"/>
      <c r="AAL238" s="40"/>
      <c r="AAM238" s="40"/>
      <c r="AAN238" s="40"/>
      <c r="AAO238" s="40"/>
      <c r="AAP238" s="40"/>
      <c r="AAQ238" s="40"/>
      <c r="AAR238" s="40"/>
      <c r="AAS238" s="40"/>
      <c r="AAT238" s="40"/>
      <c r="AAU238" s="40"/>
      <c r="AAV238" s="40"/>
      <c r="AAW238" s="40"/>
      <c r="AAX238" s="40"/>
      <c r="AAY238" s="40"/>
      <c r="AAZ238" s="40"/>
      <c r="ABA238" s="40"/>
      <c r="ABB238" s="40"/>
      <c r="ABC238" s="40"/>
      <c r="ABD238" s="40"/>
      <c r="ABE238" s="40"/>
      <c r="ABF238" s="40"/>
      <c r="ABG238" s="40"/>
      <c r="ABH238" s="40"/>
      <c r="ABI238" s="40"/>
      <c r="ABJ238" s="40"/>
      <c r="ABK238" s="40"/>
      <c r="ABL238" s="40"/>
      <c r="ABM238" s="40"/>
      <c r="ABN238" s="40"/>
      <c r="ABO238" s="40"/>
      <c r="ABP238" s="40"/>
      <c r="ABQ238" s="40"/>
      <c r="ABR238" s="40"/>
      <c r="ABS238" s="40"/>
      <c r="ABT238" s="40"/>
      <c r="ABU238" s="40"/>
      <c r="ABV238" s="40"/>
      <c r="ABW238" s="40"/>
      <c r="ABX238" s="40"/>
      <c r="ABY238" s="40"/>
      <c r="ABZ238" s="40"/>
      <c r="ACA238" s="40"/>
      <c r="ACB238" s="40"/>
      <c r="ACC238" s="40"/>
      <c r="ACD238" s="40"/>
      <c r="ACE238" s="40"/>
      <c r="ACF238" s="40"/>
      <c r="ACG238" s="40"/>
      <c r="ACH238" s="40"/>
      <c r="ACI238" s="40"/>
      <c r="ACJ238" s="40"/>
      <c r="ACK238" s="40"/>
      <c r="ACL238" s="40"/>
      <c r="ACM238" s="40"/>
      <c r="ACN238" s="40"/>
      <c r="ACO238" s="40"/>
      <c r="ACP238" s="40"/>
      <c r="ACQ238" s="40"/>
      <c r="ACR238" s="40"/>
      <c r="ACS238" s="40"/>
      <c r="ACT238" s="40"/>
      <c r="ACU238" s="40"/>
      <c r="ACV238" s="40"/>
      <c r="ACW238" s="40"/>
      <c r="ACX238" s="40"/>
      <c r="ACY238" s="40"/>
      <c r="ACZ238" s="40"/>
      <c r="ADA238" s="40"/>
      <c r="ADB238" s="40"/>
      <c r="ADC238" s="40"/>
      <c r="ADD238" s="40"/>
      <c r="ADE238" s="40"/>
      <c r="ADF238" s="40"/>
      <c r="ADG238" s="40"/>
      <c r="ADH238" s="40"/>
      <c r="ADI238" s="40"/>
      <c r="ADJ238" s="40"/>
      <c r="ADK238" s="40"/>
      <c r="ADL238" s="40"/>
      <c r="ADM238" s="40"/>
      <c r="ADN238" s="40"/>
      <c r="ADO238" s="40"/>
      <c r="ADP238" s="40"/>
      <c r="ADQ238" s="40"/>
      <c r="ADR238" s="40"/>
      <c r="ADS238" s="40"/>
      <c r="ADT238" s="40"/>
      <c r="ADU238" s="40"/>
      <c r="ADV238" s="40"/>
      <c r="ADW238" s="40"/>
      <c r="ADX238" s="40"/>
      <c r="ADY238" s="40"/>
      <c r="ADZ238" s="40"/>
      <c r="AEA238" s="40"/>
      <c r="AEB238" s="40"/>
      <c r="AEC238" s="40"/>
      <c r="AED238" s="40"/>
      <c r="AEE238" s="40"/>
      <c r="AEF238" s="40"/>
      <c r="AEG238" s="40"/>
      <c r="AEH238" s="40"/>
      <c r="AEI238" s="40"/>
      <c r="AEJ238" s="40"/>
      <c r="AEK238" s="40"/>
      <c r="AEL238" s="40"/>
      <c r="AEM238" s="40"/>
      <c r="AEN238" s="40"/>
      <c r="AEO238" s="40"/>
      <c r="AEP238" s="40"/>
      <c r="AEQ238" s="40"/>
      <c r="AER238" s="40"/>
      <c r="AES238" s="40"/>
      <c r="AET238" s="40"/>
      <c r="AEU238" s="40"/>
      <c r="AEV238" s="40"/>
      <c r="AEW238" s="40"/>
      <c r="AEX238" s="40"/>
      <c r="AEY238" s="40"/>
      <c r="AEZ238" s="40"/>
      <c r="AFA238" s="40"/>
      <c r="AFB238" s="40"/>
      <c r="AFC238" s="40"/>
      <c r="AFD238" s="40"/>
      <c r="AFE238" s="40"/>
      <c r="AFF238" s="40"/>
      <c r="AFG238" s="40"/>
      <c r="AFH238" s="40"/>
      <c r="AFI238" s="40"/>
      <c r="AFJ238" s="40"/>
      <c r="AFK238" s="40"/>
      <c r="AFL238" s="40"/>
      <c r="AFM238" s="40"/>
      <c r="AFN238" s="40"/>
      <c r="AFO238" s="40"/>
      <c r="AFP238" s="40"/>
      <c r="AFQ238" s="40"/>
      <c r="AFR238" s="40"/>
      <c r="AFS238" s="40"/>
      <c r="AFT238" s="40"/>
      <c r="AFU238" s="40"/>
      <c r="AFV238" s="40"/>
      <c r="AFW238" s="40"/>
      <c r="AFX238" s="40"/>
      <c r="AFY238" s="40"/>
      <c r="AFZ238" s="40"/>
      <c r="AGA238" s="40"/>
      <c r="AGB238" s="40"/>
      <c r="AGC238" s="40"/>
      <c r="AGD238" s="40"/>
      <c r="AGE238" s="40"/>
      <c r="AGF238" s="40"/>
      <c r="AGG238" s="40"/>
      <c r="AGH238" s="40"/>
      <c r="AGI238" s="40"/>
      <c r="AGJ238" s="40"/>
      <c r="AGK238" s="40"/>
      <c r="AGL238" s="40"/>
      <c r="AGM238" s="40"/>
      <c r="AGN238" s="40"/>
      <c r="AGO238" s="40"/>
      <c r="AGP238" s="40"/>
      <c r="AGQ238" s="40"/>
      <c r="AGR238" s="40"/>
      <c r="AGS238" s="40"/>
      <c r="AGT238" s="40"/>
      <c r="AGU238" s="40"/>
      <c r="AGV238" s="40"/>
      <c r="AGW238" s="40"/>
      <c r="AGX238" s="40"/>
      <c r="AGY238" s="40"/>
      <c r="AGZ238" s="40"/>
      <c r="AHA238" s="40"/>
      <c r="AHB238" s="40"/>
      <c r="AHC238" s="40"/>
      <c r="AHD238" s="40"/>
      <c r="AHE238" s="40"/>
      <c r="AHF238" s="40"/>
      <c r="AHG238" s="40"/>
      <c r="AHH238" s="40"/>
      <c r="AHI238" s="40"/>
      <c r="AHJ238" s="40"/>
      <c r="AHK238" s="40"/>
      <c r="AHL238" s="40"/>
      <c r="AHM238" s="40"/>
      <c r="AHN238" s="40"/>
      <c r="AHO238" s="40"/>
      <c r="AHP238" s="40"/>
      <c r="AHQ238" s="40"/>
      <c r="AHR238" s="40"/>
      <c r="AHS238" s="40"/>
      <c r="AHT238" s="40"/>
      <c r="AHU238" s="40"/>
      <c r="AHV238" s="40"/>
      <c r="AHW238" s="40"/>
      <c r="AHX238" s="40"/>
      <c r="AHY238" s="40"/>
      <c r="AHZ238" s="40"/>
      <c r="AIA238" s="40"/>
      <c r="AIB238" s="40"/>
      <c r="AIC238" s="40"/>
      <c r="AID238" s="40"/>
      <c r="AIE238" s="40"/>
      <c r="AIF238" s="40"/>
      <c r="AIG238" s="40"/>
      <c r="AIH238" s="40"/>
      <c r="AII238" s="40"/>
      <c r="AIJ238" s="40"/>
      <c r="AIK238" s="40"/>
      <c r="AIL238" s="40"/>
      <c r="AIM238" s="40"/>
      <c r="AIN238" s="40"/>
      <c r="AIO238" s="40"/>
      <c r="AIP238" s="40"/>
      <c r="AIQ238" s="40"/>
      <c r="AIR238" s="40"/>
      <c r="AIS238" s="40"/>
      <c r="AIT238" s="40"/>
      <c r="AIU238" s="40"/>
      <c r="AIV238" s="40"/>
      <c r="AIW238" s="40"/>
      <c r="AIX238" s="40"/>
      <c r="AIY238" s="40"/>
      <c r="AIZ238" s="40"/>
      <c r="AJA238" s="40"/>
      <c r="AJB238" s="40"/>
      <c r="AJC238" s="40"/>
      <c r="AJD238" s="40"/>
      <c r="AJE238" s="40"/>
      <c r="AJF238" s="40"/>
      <c r="AJG238" s="40"/>
      <c r="AJH238" s="40"/>
      <c r="AJI238" s="40"/>
      <c r="AJJ238" s="40"/>
      <c r="AJK238" s="40"/>
      <c r="AJL238" s="40"/>
      <c r="AJM238" s="40"/>
      <c r="AJN238" s="40"/>
      <c r="AJO238" s="40"/>
      <c r="AJP238" s="40"/>
      <c r="AJQ238" s="40"/>
      <c r="AJR238" s="40"/>
      <c r="AJS238" s="40"/>
      <c r="AJT238" s="40"/>
      <c r="AJU238" s="40"/>
      <c r="AJV238" s="40"/>
      <c r="AJW238" s="40"/>
      <c r="AJX238" s="40"/>
      <c r="AJY238" s="40"/>
      <c r="AJZ238" s="40"/>
      <c r="AKA238" s="40"/>
      <c r="AKB238" s="40"/>
      <c r="AKC238" s="40"/>
      <c r="AKD238" s="40"/>
      <c r="AKE238" s="40"/>
      <c r="AKF238" s="40"/>
      <c r="AKG238" s="40"/>
      <c r="AKH238" s="40"/>
      <c r="AKI238" s="40"/>
      <c r="AKJ238" s="40"/>
      <c r="AKK238" s="40"/>
      <c r="AKL238" s="40"/>
      <c r="AKM238" s="40"/>
      <c r="AKN238" s="40"/>
      <c r="AKO238" s="40"/>
      <c r="AKP238" s="40"/>
      <c r="AKQ238" s="40"/>
      <c r="AKR238" s="40"/>
      <c r="AKS238" s="40"/>
      <c r="AKT238" s="40"/>
      <c r="AKU238" s="40"/>
      <c r="AKV238" s="40"/>
      <c r="AKW238" s="40"/>
      <c r="AKX238" s="40"/>
      <c r="AKY238" s="40"/>
      <c r="AKZ238" s="40"/>
      <c r="ALA238" s="40"/>
      <c r="ALB238" s="40"/>
      <c r="ALC238" s="40"/>
      <c r="ALD238" s="40"/>
      <c r="ALE238" s="40"/>
      <c r="ALF238" s="40"/>
      <c r="ALG238" s="40"/>
      <c r="ALH238" s="40"/>
      <c r="ALI238" s="40"/>
      <c r="ALJ238" s="40"/>
      <c r="ALK238" s="40"/>
      <c r="ALL238" s="40"/>
      <c r="ALM238" s="40"/>
      <c r="ALN238" s="40"/>
      <c r="ALO238" s="40"/>
      <c r="ALP238" s="40"/>
      <c r="ALQ238" s="40"/>
      <c r="ALR238" s="40"/>
      <c r="ALS238" s="40"/>
      <c r="ALT238" s="40"/>
      <c r="ALU238" s="40"/>
    </row>
    <row r="239" spans="1:1009" s="41" customFormat="1" ht="24" thickBot="1" x14ac:dyDescent="0.3">
      <c r="A239" s="221">
        <v>44196</v>
      </c>
      <c r="B239" s="224"/>
      <c r="C239" s="224"/>
      <c r="D239" s="224"/>
      <c r="E239" s="224"/>
      <c r="F239" s="224"/>
      <c r="G239" s="224"/>
      <c r="H239" s="225" t="str">
        <f>IF(OR(F239="",G239=""),"",IF(F239="1st",G239*D239,-G239))</f>
        <v/>
      </c>
      <c r="I239" s="19">
        <f t="shared" si="32"/>
        <v>-21.302500000000006</v>
      </c>
      <c r="J239" s="39"/>
      <c r="K239" s="50">
        <f t="shared" si="35"/>
        <v>-21.302500000000013</v>
      </c>
      <c r="L239" s="60">
        <f t="shared" si="30"/>
        <v>-28.302500000000013</v>
      </c>
      <c r="M239" s="60"/>
      <c r="N239" s="121" t="str">
        <f t="shared" si="33"/>
        <v/>
      </c>
      <c r="O239" s="9" t="str">
        <f t="shared" si="34"/>
        <v/>
      </c>
      <c r="P239" s="9" t="str">
        <f t="shared" si="36"/>
        <v/>
      </c>
      <c r="Q239" s="122" t="str">
        <f t="shared" si="37"/>
        <v/>
      </c>
      <c r="R239" s="8"/>
      <c r="S239" s="9"/>
      <c r="T239" s="9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  <c r="IT239" s="40"/>
      <c r="IU239" s="40"/>
      <c r="IV239" s="40"/>
      <c r="IW239" s="40"/>
      <c r="IX239" s="40"/>
      <c r="IY239" s="40"/>
      <c r="IZ239" s="40"/>
      <c r="JA239" s="40"/>
      <c r="JB239" s="40"/>
      <c r="JC239" s="40"/>
      <c r="JD239" s="40"/>
      <c r="JE239" s="40"/>
      <c r="JF239" s="40"/>
      <c r="JG239" s="40"/>
      <c r="JH239" s="40"/>
      <c r="JI239" s="40"/>
      <c r="JJ239" s="40"/>
      <c r="JK239" s="40"/>
      <c r="JL239" s="40"/>
      <c r="JM239" s="40"/>
      <c r="JN239" s="40"/>
      <c r="JO239" s="40"/>
      <c r="JP239" s="40"/>
      <c r="JQ239" s="40"/>
      <c r="JR239" s="40"/>
      <c r="JS239" s="40"/>
      <c r="JT239" s="40"/>
      <c r="JU239" s="40"/>
      <c r="JV239" s="40"/>
      <c r="JW239" s="40"/>
      <c r="JX239" s="40"/>
      <c r="JY239" s="40"/>
      <c r="JZ239" s="40"/>
      <c r="KA239" s="40"/>
      <c r="KB239" s="40"/>
      <c r="KC239" s="40"/>
      <c r="KD239" s="40"/>
      <c r="KE239" s="40"/>
      <c r="KF239" s="40"/>
      <c r="KG239" s="40"/>
      <c r="KH239" s="40"/>
      <c r="KI239" s="40"/>
      <c r="KJ239" s="40"/>
      <c r="KK239" s="40"/>
      <c r="KL239" s="40"/>
      <c r="KM239" s="40"/>
      <c r="KN239" s="40"/>
      <c r="KO239" s="40"/>
      <c r="KP239" s="40"/>
      <c r="KQ239" s="40"/>
      <c r="KR239" s="40"/>
      <c r="KS239" s="40"/>
      <c r="KT239" s="40"/>
      <c r="KU239" s="40"/>
      <c r="KV239" s="40"/>
      <c r="KW239" s="40"/>
      <c r="KX239" s="40"/>
      <c r="KY239" s="40"/>
      <c r="KZ239" s="40"/>
      <c r="LA239" s="40"/>
      <c r="LB239" s="40"/>
      <c r="LC239" s="40"/>
      <c r="LD239" s="40"/>
      <c r="LE239" s="40"/>
      <c r="LF239" s="40"/>
      <c r="LG239" s="40"/>
      <c r="LH239" s="40"/>
      <c r="LI239" s="40"/>
      <c r="LJ239" s="40"/>
      <c r="LK239" s="40"/>
      <c r="LL239" s="40"/>
      <c r="LM239" s="40"/>
      <c r="LN239" s="40"/>
      <c r="LO239" s="40"/>
      <c r="LP239" s="40"/>
      <c r="LQ239" s="40"/>
      <c r="LR239" s="40"/>
      <c r="LS239" s="40"/>
      <c r="LT239" s="40"/>
      <c r="LU239" s="40"/>
      <c r="LV239" s="40"/>
      <c r="LW239" s="40"/>
      <c r="LX239" s="40"/>
      <c r="LY239" s="40"/>
      <c r="LZ239" s="40"/>
      <c r="MA239" s="40"/>
      <c r="MB239" s="40"/>
      <c r="MC239" s="40"/>
      <c r="MD239" s="40"/>
      <c r="ME239" s="40"/>
      <c r="MF239" s="40"/>
      <c r="MG239" s="40"/>
      <c r="MH239" s="40"/>
      <c r="MI239" s="40"/>
      <c r="MJ239" s="40"/>
      <c r="MK239" s="40"/>
      <c r="ML239" s="40"/>
      <c r="MM239" s="40"/>
      <c r="MN239" s="40"/>
      <c r="MO239" s="40"/>
      <c r="MP239" s="40"/>
      <c r="MQ239" s="40"/>
      <c r="MR239" s="40"/>
      <c r="MS239" s="40"/>
      <c r="MT239" s="40"/>
      <c r="MU239" s="40"/>
      <c r="MV239" s="40"/>
      <c r="MW239" s="40"/>
      <c r="MX239" s="40"/>
      <c r="MY239" s="40"/>
      <c r="MZ239" s="40"/>
      <c r="NA239" s="40"/>
      <c r="NB239" s="40"/>
      <c r="NC239" s="40"/>
      <c r="ND239" s="40"/>
      <c r="NE239" s="40"/>
      <c r="NF239" s="40"/>
      <c r="NG239" s="40"/>
      <c r="NH239" s="40"/>
      <c r="NI239" s="40"/>
      <c r="NJ239" s="40"/>
      <c r="NK239" s="40"/>
      <c r="NL239" s="40"/>
      <c r="NM239" s="40"/>
      <c r="NN239" s="40"/>
      <c r="NO239" s="40"/>
      <c r="NP239" s="40"/>
      <c r="NQ239" s="40"/>
      <c r="NR239" s="40"/>
      <c r="NS239" s="40"/>
      <c r="NT239" s="40"/>
      <c r="NU239" s="40"/>
      <c r="NV239" s="40"/>
      <c r="NW239" s="40"/>
      <c r="NX239" s="40"/>
      <c r="NY239" s="40"/>
      <c r="NZ239" s="40"/>
      <c r="OA239" s="40"/>
      <c r="OB239" s="40"/>
      <c r="OC239" s="40"/>
      <c r="OD239" s="40"/>
      <c r="OE239" s="40"/>
      <c r="OF239" s="40"/>
      <c r="OG239" s="40"/>
      <c r="OH239" s="40"/>
      <c r="OI239" s="40"/>
      <c r="OJ239" s="40"/>
      <c r="OK239" s="40"/>
      <c r="OL239" s="40"/>
      <c r="OM239" s="40"/>
      <c r="ON239" s="40"/>
      <c r="OO239" s="40"/>
      <c r="OP239" s="40"/>
      <c r="OQ239" s="40"/>
      <c r="OR239" s="40"/>
      <c r="OS239" s="40"/>
      <c r="OT239" s="40"/>
      <c r="OU239" s="40"/>
      <c r="OV239" s="40"/>
      <c r="OW239" s="40"/>
      <c r="OX239" s="40"/>
      <c r="OY239" s="40"/>
      <c r="OZ239" s="40"/>
      <c r="PA239" s="40"/>
      <c r="PB239" s="40"/>
      <c r="PC239" s="40"/>
      <c r="PD239" s="40"/>
      <c r="PE239" s="40"/>
      <c r="PF239" s="40"/>
      <c r="PG239" s="40"/>
      <c r="PH239" s="40"/>
      <c r="PI239" s="40"/>
      <c r="PJ239" s="40"/>
      <c r="PK239" s="40"/>
      <c r="PL239" s="40"/>
      <c r="PM239" s="40"/>
      <c r="PN239" s="40"/>
      <c r="PO239" s="40"/>
      <c r="PP239" s="40"/>
      <c r="PQ239" s="40"/>
      <c r="PR239" s="40"/>
      <c r="PS239" s="40"/>
      <c r="PT239" s="40"/>
      <c r="PU239" s="40"/>
      <c r="PV239" s="40"/>
      <c r="PW239" s="40"/>
      <c r="PX239" s="40"/>
      <c r="PY239" s="40"/>
      <c r="PZ239" s="40"/>
      <c r="QA239" s="40"/>
      <c r="QB239" s="40"/>
      <c r="QC239" s="40"/>
      <c r="QD239" s="40"/>
      <c r="QE239" s="40"/>
      <c r="QF239" s="40"/>
      <c r="QG239" s="40"/>
      <c r="QH239" s="40"/>
      <c r="QI239" s="40"/>
      <c r="QJ239" s="40"/>
      <c r="QK239" s="40"/>
      <c r="QL239" s="40"/>
      <c r="QM239" s="40"/>
      <c r="QN239" s="40"/>
      <c r="QO239" s="40"/>
      <c r="QP239" s="40"/>
      <c r="QQ239" s="40"/>
      <c r="QR239" s="40"/>
      <c r="QS239" s="40"/>
      <c r="QT239" s="40"/>
      <c r="QU239" s="40"/>
      <c r="QV239" s="40"/>
      <c r="QW239" s="40"/>
      <c r="QX239" s="40"/>
      <c r="QY239" s="40"/>
      <c r="QZ239" s="40"/>
      <c r="RA239" s="40"/>
      <c r="RB239" s="40"/>
      <c r="RC239" s="40"/>
      <c r="RD239" s="40"/>
      <c r="RE239" s="40"/>
      <c r="RF239" s="40"/>
      <c r="RG239" s="40"/>
      <c r="RH239" s="40"/>
      <c r="RI239" s="40"/>
      <c r="RJ239" s="40"/>
      <c r="RK239" s="40"/>
      <c r="RL239" s="40"/>
      <c r="RM239" s="40"/>
      <c r="RN239" s="40"/>
      <c r="RO239" s="40"/>
      <c r="RP239" s="40"/>
      <c r="RQ239" s="40"/>
      <c r="RR239" s="40"/>
      <c r="RS239" s="40"/>
      <c r="RT239" s="40"/>
      <c r="RU239" s="40"/>
      <c r="RV239" s="40"/>
      <c r="RW239" s="40"/>
      <c r="RX239" s="40"/>
      <c r="RY239" s="40"/>
      <c r="RZ239" s="40"/>
      <c r="SA239" s="40"/>
      <c r="SB239" s="40"/>
      <c r="SC239" s="40"/>
      <c r="SD239" s="40"/>
      <c r="SE239" s="40"/>
      <c r="SF239" s="40"/>
      <c r="SG239" s="40"/>
      <c r="SH239" s="40"/>
      <c r="SI239" s="40"/>
      <c r="SJ239" s="40"/>
      <c r="SK239" s="40"/>
      <c r="SL239" s="40"/>
      <c r="SM239" s="40"/>
      <c r="SN239" s="40"/>
      <c r="SO239" s="40"/>
      <c r="SP239" s="40"/>
      <c r="SQ239" s="40"/>
      <c r="SR239" s="40"/>
      <c r="SS239" s="40"/>
      <c r="ST239" s="40"/>
      <c r="SU239" s="40"/>
      <c r="SV239" s="40"/>
      <c r="SW239" s="40"/>
      <c r="SX239" s="40"/>
      <c r="SY239" s="40"/>
      <c r="SZ239" s="40"/>
      <c r="TA239" s="40"/>
      <c r="TB239" s="40"/>
      <c r="TC239" s="40"/>
      <c r="TD239" s="40"/>
      <c r="TE239" s="40"/>
      <c r="TF239" s="40"/>
      <c r="TG239" s="40"/>
      <c r="TH239" s="40"/>
      <c r="TI239" s="40"/>
      <c r="TJ239" s="40"/>
      <c r="TK239" s="40"/>
      <c r="TL239" s="40"/>
      <c r="TM239" s="40"/>
      <c r="TN239" s="40"/>
      <c r="TO239" s="40"/>
      <c r="TP239" s="40"/>
      <c r="TQ239" s="40"/>
      <c r="TR239" s="40"/>
      <c r="TS239" s="40"/>
      <c r="TT239" s="40"/>
      <c r="TU239" s="40"/>
      <c r="TV239" s="40"/>
      <c r="TW239" s="40"/>
      <c r="TX239" s="40"/>
      <c r="TY239" s="40"/>
      <c r="TZ239" s="40"/>
      <c r="UA239" s="40"/>
      <c r="UB239" s="40"/>
      <c r="UC239" s="40"/>
      <c r="UD239" s="40"/>
      <c r="UE239" s="40"/>
      <c r="UF239" s="40"/>
      <c r="UG239" s="40"/>
      <c r="UH239" s="40"/>
      <c r="UI239" s="40"/>
      <c r="UJ239" s="40"/>
      <c r="UK239" s="40"/>
      <c r="UL239" s="40"/>
      <c r="UM239" s="40"/>
      <c r="UN239" s="40"/>
      <c r="UO239" s="40"/>
      <c r="UP239" s="40"/>
      <c r="UQ239" s="40"/>
      <c r="UR239" s="40"/>
      <c r="US239" s="40"/>
      <c r="UT239" s="40"/>
      <c r="UU239" s="40"/>
      <c r="UV239" s="40"/>
      <c r="UW239" s="40"/>
      <c r="UX239" s="40"/>
      <c r="UY239" s="40"/>
      <c r="UZ239" s="40"/>
      <c r="VA239" s="40"/>
      <c r="VB239" s="40"/>
      <c r="VC239" s="40"/>
      <c r="VD239" s="40"/>
      <c r="VE239" s="40"/>
      <c r="VF239" s="40"/>
      <c r="VG239" s="40"/>
      <c r="VH239" s="40"/>
      <c r="VI239" s="40"/>
      <c r="VJ239" s="40"/>
      <c r="VK239" s="40"/>
      <c r="VL239" s="40"/>
      <c r="VM239" s="40"/>
      <c r="VN239" s="40"/>
      <c r="VO239" s="40"/>
      <c r="VP239" s="40"/>
      <c r="VQ239" s="40"/>
      <c r="VR239" s="40"/>
      <c r="VS239" s="40"/>
      <c r="VT239" s="40"/>
      <c r="VU239" s="40"/>
      <c r="VV239" s="40"/>
      <c r="VW239" s="40"/>
      <c r="VX239" s="40"/>
      <c r="VY239" s="40"/>
      <c r="VZ239" s="40"/>
      <c r="WA239" s="40"/>
      <c r="WB239" s="40"/>
      <c r="WC239" s="40"/>
      <c r="WD239" s="40"/>
      <c r="WE239" s="40"/>
      <c r="WF239" s="40"/>
      <c r="WG239" s="40"/>
      <c r="WH239" s="40"/>
      <c r="WI239" s="40"/>
      <c r="WJ239" s="40"/>
      <c r="WK239" s="40"/>
      <c r="WL239" s="40"/>
      <c r="WM239" s="40"/>
      <c r="WN239" s="40"/>
      <c r="WO239" s="40"/>
      <c r="WP239" s="40"/>
      <c r="WQ239" s="40"/>
      <c r="WR239" s="40"/>
      <c r="WS239" s="40"/>
      <c r="WT239" s="40"/>
      <c r="WU239" s="40"/>
      <c r="WV239" s="40"/>
      <c r="WW239" s="40"/>
      <c r="WX239" s="40"/>
      <c r="WY239" s="40"/>
      <c r="WZ239" s="40"/>
      <c r="XA239" s="40"/>
      <c r="XB239" s="40"/>
      <c r="XC239" s="40"/>
      <c r="XD239" s="40"/>
      <c r="XE239" s="40"/>
      <c r="XF239" s="40"/>
      <c r="XG239" s="40"/>
      <c r="XH239" s="40"/>
      <c r="XI239" s="40"/>
      <c r="XJ239" s="40"/>
      <c r="XK239" s="40"/>
      <c r="XL239" s="40"/>
      <c r="XM239" s="40"/>
      <c r="XN239" s="40"/>
      <c r="XO239" s="40"/>
      <c r="XP239" s="40"/>
      <c r="XQ239" s="40"/>
      <c r="XR239" s="40"/>
      <c r="XS239" s="40"/>
      <c r="XT239" s="40"/>
      <c r="XU239" s="40"/>
      <c r="XV239" s="40"/>
      <c r="XW239" s="40"/>
      <c r="XX239" s="40"/>
      <c r="XY239" s="40"/>
      <c r="XZ239" s="40"/>
      <c r="YA239" s="40"/>
      <c r="YB239" s="40"/>
      <c r="YC239" s="40"/>
      <c r="YD239" s="40"/>
      <c r="YE239" s="40"/>
      <c r="YF239" s="40"/>
      <c r="YG239" s="40"/>
      <c r="YH239" s="40"/>
      <c r="YI239" s="40"/>
      <c r="YJ239" s="40"/>
      <c r="YK239" s="40"/>
      <c r="YL239" s="40"/>
      <c r="YM239" s="40"/>
      <c r="YN239" s="40"/>
      <c r="YO239" s="40"/>
      <c r="YP239" s="40"/>
      <c r="YQ239" s="40"/>
      <c r="YR239" s="40"/>
      <c r="YS239" s="40"/>
      <c r="YT239" s="40"/>
      <c r="YU239" s="40"/>
      <c r="YV239" s="40"/>
      <c r="YW239" s="40"/>
      <c r="YX239" s="40"/>
      <c r="YY239" s="40"/>
      <c r="YZ239" s="40"/>
      <c r="ZA239" s="40"/>
      <c r="ZB239" s="40"/>
      <c r="ZC239" s="40"/>
      <c r="ZD239" s="40"/>
      <c r="ZE239" s="40"/>
      <c r="ZF239" s="40"/>
      <c r="ZG239" s="40"/>
      <c r="ZH239" s="40"/>
      <c r="ZI239" s="40"/>
      <c r="ZJ239" s="40"/>
      <c r="ZK239" s="40"/>
      <c r="ZL239" s="40"/>
      <c r="ZM239" s="40"/>
      <c r="ZN239" s="40"/>
      <c r="ZO239" s="40"/>
      <c r="ZP239" s="40"/>
      <c r="ZQ239" s="40"/>
      <c r="ZR239" s="40"/>
      <c r="ZS239" s="40"/>
      <c r="ZT239" s="40"/>
      <c r="ZU239" s="40"/>
      <c r="ZV239" s="40"/>
      <c r="ZW239" s="40"/>
      <c r="ZX239" s="40"/>
      <c r="ZY239" s="40"/>
      <c r="ZZ239" s="40"/>
      <c r="AAA239" s="40"/>
      <c r="AAB239" s="40"/>
      <c r="AAC239" s="40"/>
      <c r="AAD239" s="40"/>
      <c r="AAE239" s="40"/>
      <c r="AAF239" s="40"/>
      <c r="AAG239" s="40"/>
      <c r="AAH239" s="40"/>
      <c r="AAI239" s="40"/>
      <c r="AAJ239" s="40"/>
      <c r="AAK239" s="40"/>
      <c r="AAL239" s="40"/>
      <c r="AAM239" s="40"/>
      <c r="AAN239" s="40"/>
      <c r="AAO239" s="40"/>
      <c r="AAP239" s="40"/>
      <c r="AAQ239" s="40"/>
      <c r="AAR239" s="40"/>
      <c r="AAS239" s="40"/>
      <c r="AAT239" s="40"/>
      <c r="AAU239" s="40"/>
      <c r="AAV239" s="40"/>
      <c r="AAW239" s="40"/>
      <c r="AAX239" s="40"/>
      <c r="AAY239" s="40"/>
      <c r="AAZ239" s="40"/>
      <c r="ABA239" s="40"/>
      <c r="ABB239" s="40"/>
      <c r="ABC239" s="40"/>
      <c r="ABD239" s="40"/>
      <c r="ABE239" s="40"/>
      <c r="ABF239" s="40"/>
      <c r="ABG239" s="40"/>
      <c r="ABH239" s="40"/>
      <c r="ABI239" s="40"/>
      <c r="ABJ239" s="40"/>
      <c r="ABK239" s="40"/>
      <c r="ABL239" s="40"/>
      <c r="ABM239" s="40"/>
      <c r="ABN239" s="40"/>
      <c r="ABO239" s="40"/>
      <c r="ABP239" s="40"/>
      <c r="ABQ239" s="40"/>
      <c r="ABR239" s="40"/>
      <c r="ABS239" s="40"/>
      <c r="ABT239" s="40"/>
      <c r="ABU239" s="40"/>
      <c r="ABV239" s="40"/>
      <c r="ABW239" s="40"/>
      <c r="ABX239" s="40"/>
      <c r="ABY239" s="40"/>
      <c r="ABZ239" s="40"/>
      <c r="ACA239" s="40"/>
      <c r="ACB239" s="40"/>
      <c r="ACC239" s="40"/>
      <c r="ACD239" s="40"/>
      <c r="ACE239" s="40"/>
      <c r="ACF239" s="40"/>
      <c r="ACG239" s="40"/>
      <c r="ACH239" s="40"/>
      <c r="ACI239" s="40"/>
      <c r="ACJ239" s="40"/>
      <c r="ACK239" s="40"/>
      <c r="ACL239" s="40"/>
      <c r="ACM239" s="40"/>
      <c r="ACN239" s="40"/>
      <c r="ACO239" s="40"/>
      <c r="ACP239" s="40"/>
      <c r="ACQ239" s="40"/>
      <c r="ACR239" s="40"/>
      <c r="ACS239" s="40"/>
      <c r="ACT239" s="40"/>
      <c r="ACU239" s="40"/>
      <c r="ACV239" s="40"/>
      <c r="ACW239" s="40"/>
      <c r="ACX239" s="40"/>
      <c r="ACY239" s="40"/>
      <c r="ACZ239" s="40"/>
      <c r="ADA239" s="40"/>
      <c r="ADB239" s="40"/>
      <c r="ADC239" s="40"/>
      <c r="ADD239" s="40"/>
      <c r="ADE239" s="40"/>
      <c r="ADF239" s="40"/>
      <c r="ADG239" s="40"/>
      <c r="ADH239" s="40"/>
      <c r="ADI239" s="40"/>
      <c r="ADJ239" s="40"/>
      <c r="ADK239" s="40"/>
      <c r="ADL239" s="40"/>
      <c r="ADM239" s="40"/>
      <c r="ADN239" s="40"/>
      <c r="ADO239" s="40"/>
      <c r="ADP239" s="40"/>
      <c r="ADQ239" s="40"/>
      <c r="ADR239" s="40"/>
      <c r="ADS239" s="40"/>
      <c r="ADT239" s="40"/>
      <c r="ADU239" s="40"/>
      <c r="ADV239" s="40"/>
      <c r="ADW239" s="40"/>
      <c r="ADX239" s="40"/>
      <c r="ADY239" s="40"/>
      <c r="ADZ239" s="40"/>
      <c r="AEA239" s="40"/>
      <c r="AEB239" s="40"/>
      <c r="AEC239" s="40"/>
      <c r="AED239" s="40"/>
      <c r="AEE239" s="40"/>
      <c r="AEF239" s="40"/>
      <c r="AEG239" s="40"/>
      <c r="AEH239" s="40"/>
      <c r="AEI239" s="40"/>
      <c r="AEJ239" s="40"/>
      <c r="AEK239" s="40"/>
      <c r="AEL239" s="40"/>
      <c r="AEM239" s="40"/>
      <c r="AEN239" s="40"/>
      <c r="AEO239" s="40"/>
      <c r="AEP239" s="40"/>
      <c r="AEQ239" s="40"/>
      <c r="AER239" s="40"/>
      <c r="AES239" s="40"/>
      <c r="AET239" s="40"/>
      <c r="AEU239" s="40"/>
      <c r="AEV239" s="40"/>
      <c r="AEW239" s="40"/>
      <c r="AEX239" s="40"/>
      <c r="AEY239" s="40"/>
      <c r="AEZ239" s="40"/>
      <c r="AFA239" s="40"/>
      <c r="AFB239" s="40"/>
      <c r="AFC239" s="40"/>
      <c r="AFD239" s="40"/>
      <c r="AFE239" s="40"/>
      <c r="AFF239" s="40"/>
      <c r="AFG239" s="40"/>
      <c r="AFH239" s="40"/>
      <c r="AFI239" s="40"/>
      <c r="AFJ239" s="40"/>
      <c r="AFK239" s="40"/>
      <c r="AFL239" s="40"/>
      <c r="AFM239" s="40"/>
      <c r="AFN239" s="40"/>
      <c r="AFO239" s="40"/>
      <c r="AFP239" s="40"/>
      <c r="AFQ239" s="40"/>
      <c r="AFR239" s="40"/>
      <c r="AFS239" s="40"/>
      <c r="AFT239" s="40"/>
      <c r="AFU239" s="40"/>
      <c r="AFV239" s="40"/>
      <c r="AFW239" s="40"/>
      <c r="AFX239" s="40"/>
      <c r="AFY239" s="40"/>
      <c r="AFZ239" s="40"/>
      <c r="AGA239" s="40"/>
      <c r="AGB239" s="40"/>
      <c r="AGC239" s="40"/>
      <c r="AGD239" s="40"/>
      <c r="AGE239" s="40"/>
      <c r="AGF239" s="40"/>
      <c r="AGG239" s="40"/>
      <c r="AGH239" s="40"/>
      <c r="AGI239" s="40"/>
      <c r="AGJ239" s="40"/>
      <c r="AGK239" s="40"/>
      <c r="AGL239" s="40"/>
      <c r="AGM239" s="40"/>
      <c r="AGN239" s="40"/>
      <c r="AGO239" s="40"/>
      <c r="AGP239" s="40"/>
      <c r="AGQ239" s="40"/>
      <c r="AGR239" s="40"/>
      <c r="AGS239" s="40"/>
      <c r="AGT239" s="40"/>
      <c r="AGU239" s="40"/>
      <c r="AGV239" s="40"/>
      <c r="AGW239" s="40"/>
      <c r="AGX239" s="40"/>
      <c r="AGY239" s="40"/>
      <c r="AGZ239" s="40"/>
      <c r="AHA239" s="40"/>
      <c r="AHB239" s="40"/>
      <c r="AHC239" s="40"/>
      <c r="AHD239" s="40"/>
      <c r="AHE239" s="40"/>
      <c r="AHF239" s="40"/>
      <c r="AHG239" s="40"/>
      <c r="AHH239" s="40"/>
      <c r="AHI239" s="40"/>
      <c r="AHJ239" s="40"/>
      <c r="AHK239" s="40"/>
      <c r="AHL239" s="40"/>
      <c r="AHM239" s="40"/>
      <c r="AHN239" s="40"/>
      <c r="AHO239" s="40"/>
      <c r="AHP239" s="40"/>
      <c r="AHQ239" s="40"/>
      <c r="AHR239" s="40"/>
      <c r="AHS239" s="40"/>
      <c r="AHT239" s="40"/>
      <c r="AHU239" s="40"/>
      <c r="AHV239" s="40"/>
      <c r="AHW239" s="40"/>
      <c r="AHX239" s="40"/>
      <c r="AHY239" s="40"/>
      <c r="AHZ239" s="40"/>
      <c r="AIA239" s="40"/>
      <c r="AIB239" s="40"/>
      <c r="AIC239" s="40"/>
      <c r="AID239" s="40"/>
      <c r="AIE239" s="40"/>
      <c r="AIF239" s="40"/>
      <c r="AIG239" s="40"/>
      <c r="AIH239" s="40"/>
      <c r="AII239" s="40"/>
      <c r="AIJ239" s="40"/>
      <c r="AIK239" s="40"/>
      <c r="AIL239" s="40"/>
      <c r="AIM239" s="40"/>
      <c r="AIN239" s="40"/>
      <c r="AIO239" s="40"/>
      <c r="AIP239" s="40"/>
      <c r="AIQ239" s="40"/>
      <c r="AIR239" s="40"/>
      <c r="AIS239" s="40"/>
      <c r="AIT239" s="40"/>
      <c r="AIU239" s="40"/>
      <c r="AIV239" s="40"/>
      <c r="AIW239" s="40"/>
      <c r="AIX239" s="40"/>
      <c r="AIY239" s="40"/>
      <c r="AIZ239" s="40"/>
      <c r="AJA239" s="40"/>
      <c r="AJB239" s="40"/>
      <c r="AJC239" s="40"/>
      <c r="AJD239" s="40"/>
      <c r="AJE239" s="40"/>
      <c r="AJF239" s="40"/>
      <c r="AJG239" s="40"/>
      <c r="AJH239" s="40"/>
      <c r="AJI239" s="40"/>
      <c r="AJJ239" s="40"/>
      <c r="AJK239" s="40"/>
      <c r="AJL239" s="40"/>
      <c r="AJM239" s="40"/>
      <c r="AJN239" s="40"/>
      <c r="AJO239" s="40"/>
      <c r="AJP239" s="40"/>
      <c r="AJQ239" s="40"/>
      <c r="AJR239" s="40"/>
      <c r="AJS239" s="40"/>
      <c r="AJT239" s="40"/>
      <c r="AJU239" s="40"/>
      <c r="AJV239" s="40"/>
      <c r="AJW239" s="40"/>
      <c r="AJX239" s="40"/>
      <c r="AJY239" s="40"/>
      <c r="AJZ239" s="40"/>
      <c r="AKA239" s="40"/>
      <c r="AKB239" s="40"/>
      <c r="AKC239" s="40"/>
      <c r="AKD239" s="40"/>
      <c r="AKE239" s="40"/>
      <c r="AKF239" s="40"/>
      <c r="AKG239" s="40"/>
      <c r="AKH239" s="40"/>
      <c r="AKI239" s="40"/>
      <c r="AKJ239" s="40"/>
      <c r="AKK239" s="40"/>
      <c r="AKL239" s="40"/>
      <c r="AKM239" s="40"/>
      <c r="AKN239" s="40"/>
      <c r="AKO239" s="40"/>
      <c r="AKP239" s="40"/>
      <c r="AKQ239" s="40"/>
      <c r="AKR239" s="40"/>
      <c r="AKS239" s="40"/>
      <c r="AKT239" s="40"/>
      <c r="AKU239" s="40"/>
      <c r="AKV239" s="40"/>
      <c r="AKW239" s="40"/>
      <c r="AKX239" s="40"/>
      <c r="AKY239" s="40"/>
      <c r="AKZ239" s="40"/>
      <c r="ALA239" s="40"/>
      <c r="ALB239" s="40"/>
      <c r="ALC239" s="40"/>
      <c r="ALD239" s="40"/>
      <c r="ALE239" s="40"/>
      <c r="ALF239" s="40"/>
      <c r="ALG239" s="40"/>
      <c r="ALH239" s="40"/>
      <c r="ALI239" s="40"/>
      <c r="ALJ239" s="40"/>
      <c r="ALK239" s="40"/>
      <c r="ALL239" s="40"/>
      <c r="ALM239" s="40"/>
      <c r="ALN239" s="40"/>
      <c r="ALO239" s="40"/>
      <c r="ALP239" s="40"/>
      <c r="ALQ239" s="40"/>
      <c r="ALR239" s="40"/>
      <c r="ALS239" s="40"/>
      <c r="ALT239" s="40"/>
      <c r="ALU239" s="40"/>
    </row>
    <row r="240" spans="1:1009" s="41" customFormat="1" ht="18.75" x14ac:dyDescent="0.3">
      <c r="A240" s="10" t="s">
        <v>242</v>
      </c>
      <c r="B240" s="11" t="s">
        <v>38</v>
      </c>
      <c r="C240" s="12">
        <v>5</v>
      </c>
      <c r="D240" s="13">
        <v>2.9</v>
      </c>
      <c r="E240" s="14">
        <v>1.35</v>
      </c>
      <c r="F240" s="46" t="s">
        <v>26</v>
      </c>
      <c r="G240" s="15">
        <v>1</v>
      </c>
      <c r="H240" s="16">
        <f>IF(OR(F240="",G240=""),"",IF(F240="1st",G240*D240-G240,-G240))</f>
        <v>-1</v>
      </c>
      <c r="I240" s="19">
        <f t="shared" si="32"/>
        <v>-22.302500000000006</v>
      </c>
      <c r="J240" s="42">
        <f>SUM(H240:H243)</f>
        <v>-7</v>
      </c>
      <c r="K240" s="50">
        <f t="shared" si="35"/>
        <v>-28.302500000000013</v>
      </c>
      <c r="L240" s="60">
        <f t="shared" si="30"/>
        <v>-28.302500000000013</v>
      </c>
      <c r="M240" s="60"/>
      <c r="N240" s="121">
        <f t="shared" si="33"/>
        <v>2.9</v>
      </c>
      <c r="O240" s="9">
        <f t="shared" si="34"/>
        <v>-1</v>
      </c>
      <c r="P240" s="9">
        <f t="shared" si="36"/>
        <v>-1</v>
      </c>
      <c r="Q240" s="122">
        <f t="shared" si="37"/>
        <v>-1</v>
      </c>
      <c r="R240" s="8"/>
      <c r="S240" s="9"/>
      <c r="T240" s="9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  <c r="IT240" s="40"/>
      <c r="IU240" s="40"/>
      <c r="IV240" s="40"/>
      <c r="IW240" s="40"/>
      <c r="IX240" s="40"/>
      <c r="IY240" s="40"/>
      <c r="IZ240" s="40"/>
      <c r="JA240" s="40"/>
      <c r="JB240" s="40"/>
      <c r="JC240" s="40"/>
      <c r="JD240" s="40"/>
      <c r="JE240" s="40"/>
      <c r="JF240" s="40"/>
      <c r="JG240" s="40"/>
      <c r="JH240" s="40"/>
      <c r="JI240" s="40"/>
      <c r="JJ240" s="40"/>
      <c r="JK240" s="40"/>
      <c r="JL240" s="40"/>
      <c r="JM240" s="40"/>
      <c r="JN240" s="40"/>
      <c r="JO240" s="40"/>
      <c r="JP240" s="40"/>
      <c r="JQ240" s="40"/>
      <c r="JR240" s="40"/>
      <c r="JS240" s="40"/>
      <c r="JT240" s="40"/>
      <c r="JU240" s="40"/>
      <c r="JV240" s="40"/>
      <c r="JW240" s="40"/>
      <c r="JX240" s="40"/>
      <c r="JY240" s="40"/>
      <c r="JZ240" s="40"/>
      <c r="KA240" s="40"/>
      <c r="KB240" s="40"/>
      <c r="KC240" s="40"/>
      <c r="KD240" s="40"/>
      <c r="KE240" s="40"/>
      <c r="KF240" s="40"/>
      <c r="KG240" s="40"/>
      <c r="KH240" s="40"/>
      <c r="KI240" s="40"/>
      <c r="KJ240" s="40"/>
      <c r="KK240" s="40"/>
      <c r="KL240" s="40"/>
      <c r="KM240" s="40"/>
      <c r="KN240" s="40"/>
      <c r="KO240" s="40"/>
      <c r="KP240" s="40"/>
      <c r="KQ240" s="40"/>
      <c r="KR240" s="40"/>
      <c r="KS240" s="40"/>
      <c r="KT240" s="40"/>
      <c r="KU240" s="40"/>
      <c r="KV240" s="40"/>
      <c r="KW240" s="40"/>
      <c r="KX240" s="40"/>
      <c r="KY240" s="40"/>
      <c r="KZ240" s="40"/>
      <c r="LA240" s="40"/>
      <c r="LB240" s="40"/>
      <c r="LC240" s="40"/>
      <c r="LD240" s="40"/>
      <c r="LE240" s="40"/>
      <c r="LF240" s="40"/>
      <c r="LG240" s="40"/>
      <c r="LH240" s="40"/>
      <c r="LI240" s="40"/>
      <c r="LJ240" s="40"/>
      <c r="LK240" s="40"/>
      <c r="LL240" s="40"/>
      <c r="LM240" s="40"/>
      <c r="LN240" s="40"/>
      <c r="LO240" s="40"/>
      <c r="LP240" s="40"/>
      <c r="LQ240" s="40"/>
      <c r="LR240" s="40"/>
      <c r="LS240" s="40"/>
      <c r="LT240" s="40"/>
      <c r="LU240" s="40"/>
      <c r="LV240" s="40"/>
      <c r="LW240" s="40"/>
      <c r="LX240" s="40"/>
      <c r="LY240" s="40"/>
      <c r="LZ240" s="40"/>
      <c r="MA240" s="40"/>
      <c r="MB240" s="40"/>
      <c r="MC240" s="40"/>
      <c r="MD240" s="40"/>
      <c r="ME240" s="40"/>
      <c r="MF240" s="40"/>
      <c r="MG240" s="40"/>
      <c r="MH240" s="40"/>
      <c r="MI240" s="40"/>
      <c r="MJ240" s="40"/>
      <c r="MK240" s="40"/>
      <c r="ML240" s="40"/>
      <c r="MM240" s="40"/>
      <c r="MN240" s="40"/>
      <c r="MO240" s="40"/>
      <c r="MP240" s="40"/>
      <c r="MQ240" s="40"/>
      <c r="MR240" s="40"/>
      <c r="MS240" s="40"/>
      <c r="MT240" s="40"/>
      <c r="MU240" s="40"/>
      <c r="MV240" s="40"/>
      <c r="MW240" s="40"/>
      <c r="MX240" s="40"/>
      <c r="MY240" s="40"/>
      <c r="MZ240" s="40"/>
      <c r="NA240" s="40"/>
      <c r="NB240" s="40"/>
      <c r="NC240" s="40"/>
      <c r="ND240" s="40"/>
      <c r="NE240" s="40"/>
      <c r="NF240" s="40"/>
      <c r="NG240" s="40"/>
      <c r="NH240" s="40"/>
      <c r="NI240" s="40"/>
      <c r="NJ240" s="40"/>
      <c r="NK240" s="40"/>
      <c r="NL240" s="40"/>
      <c r="NM240" s="40"/>
      <c r="NN240" s="40"/>
      <c r="NO240" s="40"/>
      <c r="NP240" s="40"/>
      <c r="NQ240" s="40"/>
      <c r="NR240" s="40"/>
      <c r="NS240" s="40"/>
      <c r="NT240" s="40"/>
      <c r="NU240" s="40"/>
      <c r="NV240" s="40"/>
      <c r="NW240" s="40"/>
      <c r="NX240" s="40"/>
      <c r="NY240" s="40"/>
      <c r="NZ240" s="40"/>
      <c r="OA240" s="40"/>
      <c r="OB240" s="40"/>
      <c r="OC240" s="40"/>
      <c r="OD240" s="40"/>
      <c r="OE240" s="40"/>
      <c r="OF240" s="40"/>
      <c r="OG240" s="40"/>
      <c r="OH240" s="40"/>
      <c r="OI240" s="40"/>
      <c r="OJ240" s="40"/>
      <c r="OK240" s="40"/>
      <c r="OL240" s="40"/>
      <c r="OM240" s="40"/>
      <c r="ON240" s="40"/>
      <c r="OO240" s="40"/>
      <c r="OP240" s="40"/>
      <c r="OQ240" s="40"/>
      <c r="OR240" s="40"/>
      <c r="OS240" s="40"/>
      <c r="OT240" s="40"/>
      <c r="OU240" s="40"/>
      <c r="OV240" s="40"/>
      <c r="OW240" s="40"/>
      <c r="OX240" s="40"/>
      <c r="OY240" s="40"/>
      <c r="OZ240" s="40"/>
      <c r="PA240" s="40"/>
      <c r="PB240" s="40"/>
      <c r="PC240" s="40"/>
      <c r="PD240" s="40"/>
      <c r="PE240" s="40"/>
      <c r="PF240" s="40"/>
      <c r="PG240" s="40"/>
      <c r="PH240" s="40"/>
      <c r="PI240" s="40"/>
      <c r="PJ240" s="40"/>
      <c r="PK240" s="40"/>
      <c r="PL240" s="40"/>
      <c r="PM240" s="40"/>
      <c r="PN240" s="40"/>
      <c r="PO240" s="40"/>
      <c r="PP240" s="40"/>
      <c r="PQ240" s="40"/>
      <c r="PR240" s="40"/>
      <c r="PS240" s="40"/>
      <c r="PT240" s="40"/>
      <c r="PU240" s="40"/>
      <c r="PV240" s="40"/>
      <c r="PW240" s="40"/>
      <c r="PX240" s="40"/>
      <c r="PY240" s="40"/>
      <c r="PZ240" s="40"/>
      <c r="QA240" s="40"/>
      <c r="QB240" s="40"/>
      <c r="QC240" s="40"/>
      <c r="QD240" s="40"/>
      <c r="QE240" s="40"/>
      <c r="QF240" s="40"/>
      <c r="QG240" s="40"/>
      <c r="QH240" s="40"/>
      <c r="QI240" s="40"/>
      <c r="QJ240" s="40"/>
      <c r="QK240" s="40"/>
      <c r="QL240" s="40"/>
      <c r="QM240" s="40"/>
      <c r="QN240" s="40"/>
      <c r="QO240" s="40"/>
      <c r="QP240" s="40"/>
      <c r="QQ240" s="40"/>
      <c r="QR240" s="40"/>
      <c r="QS240" s="40"/>
      <c r="QT240" s="40"/>
      <c r="QU240" s="40"/>
      <c r="QV240" s="40"/>
      <c r="QW240" s="40"/>
      <c r="QX240" s="40"/>
      <c r="QY240" s="40"/>
      <c r="QZ240" s="40"/>
      <c r="RA240" s="40"/>
      <c r="RB240" s="40"/>
      <c r="RC240" s="40"/>
      <c r="RD240" s="40"/>
      <c r="RE240" s="40"/>
      <c r="RF240" s="40"/>
      <c r="RG240" s="40"/>
      <c r="RH240" s="40"/>
      <c r="RI240" s="40"/>
      <c r="RJ240" s="40"/>
      <c r="RK240" s="40"/>
      <c r="RL240" s="40"/>
      <c r="RM240" s="40"/>
      <c r="RN240" s="40"/>
      <c r="RO240" s="40"/>
      <c r="RP240" s="40"/>
      <c r="RQ240" s="40"/>
      <c r="RR240" s="40"/>
      <c r="RS240" s="40"/>
      <c r="RT240" s="40"/>
      <c r="RU240" s="40"/>
      <c r="RV240" s="40"/>
      <c r="RW240" s="40"/>
      <c r="RX240" s="40"/>
      <c r="RY240" s="40"/>
      <c r="RZ240" s="40"/>
      <c r="SA240" s="40"/>
      <c r="SB240" s="40"/>
      <c r="SC240" s="40"/>
      <c r="SD240" s="40"/>
      <c r="SE240" s="40"/>
      <c r="SF240" s="40"/>
      <c r="SG240" s="40"/>
      <c r="SH240" s="40"/>
      <c r="SI240" s="40"/>
      <c r="SJ240" s="40"/>
      <c r="SK240" s="40"/>
      <c r="SL240" s="40"/>
      <c r="SM240" s="40"/>
      <c r="SN240" s="40"/>
      <c r="SO240" s="40"/>
      <c r="SP240" s="40"/>
      <c r="SQ240" s="40"/>
      <c r="SR240" s="40"/>
      <c r="SS240" s="40"/>
      <c r="ST240" s="40"/>
      <c r="SU240" s="40"/>
      <c r="SV240" s="40"/>
      <c r="SW240" s="40"/>
      <c r="SX240" s="40"/>
      <c r="SY240" s="40"/>
      <c r="SZ240" s="40"/>
      <c r="TA240" s="40"/>
      <c r="TB240" s="40"/>
      <c r="TC240" s="40"/>
      <c r="TD240" s="40"/>
      <c r="TE240" s="40"/>
      <c r="TF240" s="40"/>
      <c r="TG240" s="40"/>
      <c r="TH240" s="40"/>
      <c r="TI240" s="40"/>
      <c r="TJ240" s="40"/>
      <c r="TK240" s="40"/>
      <c r="TL240" s="40"/>
      <c r="TM240" s="40"/>
      <c r="TN240" s="40"/>
      <c r="TO240" s="40"/>
      <c r="TP240" s="40"/>
      <c r="TQ240" s="40"/>
      <c r="TR240" s="40"/>
      <c r="TS240" s="40"/>
      <c r="TT240" s="40"/>
      <c r="TU240" s="40"/>
      <c r="TV240" s="40"/>
      <c r="TW240" s="40"/>
      <c r="TX240" s="40"/>
      <c r="TY240" s="40"/>
      <c r="TZ240" s="40"/>
      <c r="UA240" s="40"/>
      <c r="UB240" s="40"/>
      <c r="UC240" s="40"/>
      <c r="UD240" s="40"/>
      <c r="UE240" s="40"/>
      <c r="UF240" s="40"/>
      <c r="UG240" s="40"/>
      <c r="UH240" s="40"/>
      <c r="UI240" s="40"/>
      <c r="UJ240" s="40"/>
      <c r="UK240" s="40"/>
      <c r="UL240" s="40"/>
      <c r="UM240" s="40"/>
      <c r="UN240" s="40"/>
      <c r="UO240" s="40"/>
      <c r="UP240" s="40"/>
      <c r="UQ240" s="40"/>
      <c r="UR240" s="40"/>
      <c r="US240" s="40"/>
      <c r="UT240" s="40"/>
      <c r="UU240" s="40"/>
      <c r="UV240" s="40"/>
      <c r="UW240" s="40"/>
      <c r="UX240" s="40"/>
      <c r="UY240" s="40"/>
      <c r="UZ240" s="40"/>
      <c r="VA240" s="40"/>
      <c r="VB240" s="40"/>
      <c r="VC240" s="40"/>
      <c r="VD240" s="40"/>
      <c r="VE240" s="40"/>
      <c r="VF240" s="40"/>
      <c r="VG240" s="40"/>
      <c r="VH240" s="40"/>
      <c r="VI240" s="40"/>
      <c r="VJ240" s="40"/>
      <c r="VK240" s="40"/>
      <c r="VL240" s="40"/>
      <c r="VM240" s="40"/>
      <c r="VN240" s="40"/>
      <c r="VO240" s="40"/>
      <c r="VP240" s="40"/>
      <c r="VQ240" s="40"/>
      <c r="VR240" s="40"/>
      <c r="VS240" s="40"/>
      <c r="VT240" s="40"/>
      <c r="VU240" s="40"/>
      <c r="VV240" s="40"/>
      <c r="VW240" s="40"/>
      <c r="VX240" s="40"/>
      <c r="VY240" s="40"/>
      <c r="VZ240" s="40"/>
      <c r="WA240" s="40"/>
      <c r="WB240" s="40"/>
      <c r="WC240" s="40"/>
      <c r="WD240" s="40"/>
      <c r="WE240" s="40"/>
      <c r="WF240" s="40"/>
      <c r="WG240" s="40"/>
      <c r="WH240" s="40"/>
      <c r="WI240" s="40"/>
      <c r="WJ240" s="40"/>
      <c r="WK240" s="40"/>
      <c r="WL240" s="40"/>
      <c r="WM240" s="40"/>
      <c r="WN240" s="40"/>
      <c r="WO240" s="40"/>
      <c r="WP240" s="40"/>
      <c r="WQ240" s="40"/>
      <c r="WR240" s="40"/>
      <c r="WS240" s="40"/>
      <c r="WT240" s="40"/>
      <c r="WU240" s="40"/>
      <c r="WV240" s="40"/>
      <c r="WW240" s="40"/>
      <c r="WX240" s="40"/>
      <c r="WY240" s="40"/>
      <c r="WZ240" s="40"/>
      <c r="XA240" s="40"/>
      <c r="XB240" s="40"/>
      <c r="XC240" s="40"/>
      <c r="XD240" s="40"/>
      <c r="XE240" s="40"/>
      <c r="XF240" s="40"/>
      <c r="XG240" s="40"/>
      <c r="XH240" s="40"/>
      <c r="XI240" s="40"/>
      <c r="XJ240" s="40"/>
      <c r="XK240" s="40"/>
      <c r="XL240" s="40"/>
      <c r="XM240" s="40"/>
      <c r="XN240" s="40"/>
      <c r="XO240" s="40"/>
      <c r="XP240" s="40"/>
      <c r="XQ240" s="40"/>
      <c r="XR240" s="40"/>
      <c r="XS240" s="40"/>
      <c r="XT240" s="40"/>
      <c r="XU240" s="40"/>
      <c r="XV240" s="40"/>
      <c r="XW240" s="40"/>
      <c r="XX240" s="40"/>
      <c r="XY240" s="40"/>
      <c r="XZ240" s="40"/>
      <c r="YA240" s="40"/>
      <c r="YB240" s="40"/>
      <c r="YC240" s="40"/>
      <c r="YD240" s="40"/>
      <c r="YE240" s="40"/>
      <c r="YF240" s="40"/>
      <c r="YG240" s="40"/>
      <c r="YH240" s="40"/>
      <c r="YI240" s="40"/>
      <c r="YJ240" s="40"/>
      <c r="YK240" s="40"/>
      <c r="YL240" s="40"/>
      <c r="YM240" s="40"/>
      <c r="YN240" s="40"/>
      <c r="YO240" s="40"/>
      <c r="YP240" s="40"/>
      <c r="YQ240" s="40"/>
      <c r="YR240" s="40"/>
      <c r="YS240" s="40"/>
      <c r="YT240" s="40"/>
      <c r="YU240" s="40"/>
      <c r="YV240" s="40"/>
      <c r="YW240" s="40"/>
      <c r="YX240" s="40"/>
      <c r="YY240" s="40"/>
      <c r="YZ240" s="40"/>
      <c r="ZA240" s="40"/>
      <c r="ZB240" s="40"/>
      <c r="ZC240" s="40"/>
      <c r="ZD240" s="40"/>
      <c r="ZE240" s="40"/>
      <c r="ZF240" s="40"/>
      <c r="ZG240" s="40"/>
      <c r="ZH240" s="40"/>
      <c r="ZI240" s="40"/>
      <c r="ZJ240" s="40"/>
      <c r="ZK240" s="40"/>
      <c r="ZL240" s="40"/>
      <c r="ZM240" s="40"/>
      <c r="ZN240" s="40"/>
      <c r="ZO240" s="40"/>
      <c r="ZP240" s="40"/>
      <c r="ZQ240" s="40"/>
      <c r="ZR240" s="40"/>
      <c r="ZS240" s="40"/>
      <c r="ZT240" s="40"/>
      <c r="ZU240" s="40"/>
      <c r="ZV240" s="40"/>
      <c r="ZW240" s="40"/>
      <c r="ZX240" s="40"/>
      <c r="ZY240" s="40"/>
      <c r="ZZ240" s="40"/>
      <c r="AAA240" s="40"/>
      <c r="AAB240" s="40"/>
      <c r="AAC240" s="40"/>
      <c r="AAD240" s="40"/>
      <c r="AAE240" s="40"/>
      <c r="AAF240" s="40"/>
      <c r="AAG240" s="40"/>
      <c r="AAH240" s="40"/>
      <c r="AAI240" s="40"/>
      <c r="AAJ240" s="40"/>
      <c r="AAK240" s="40"/>
      <c r="AAL240" s="40"/>
      <c r="AAM240" s="40"/>
      <c r="AAN240" s="40"/>
      <c r="AAO240" s="40"/>
      <c r="AAP240" s="40"/>
      <c r="AAQ240" s="40"/>
      <c r="AAR240" s="40"/>
      <c r="AAS240" s="40"/>
      <c r="AAT240" s="40"/>
      <c r="AAU240" s="40"/>
      <c r="AAV240" s="40"/>
      <c r="AAW240" s="40"/>
      <c r="AAX240" s="40"/>
      <c r="AAY240" s="40"/>
      <c r="AAZ240" s="40"/>
      <c r="ABA240" s="40"/>
      <c r="ABB240" s="40"/>
      <c r="ABC240" s="40"/>
      <c r="ABD240" s="40"/>
      <c r="ABE240" s="40"/>
      <c r="ABF240" s="40"/>
      <c r="ABG240" s="40"/>
      <c r="ABH240" s="40"/>
      <c r="ABI240" s="40"/>
      <c r="ABJ240" s="40"/>
      <c r="ABK240" s="40"/>
      <c r="ABL240" s="40"/>
      <c r="ABM240" s="40"/>
      <c r="ABN240" s="40"/>
      <c r="ABO240" s="40"/>
      <c r="ABP240" s="40"/>
      <c r="ABQ240" s="40"/>
      <c r="ABR240" s="40"/>
      <c r="ABS240" s="40"/>
      <c r="ABT240" s="40"/>
      <c r="ABU240" s="40"/>
      <c r="ABV240" s="40"/>
      <c r="ABW240" s="40"/>
      <c r="ABX240" s="40"/>
      <c r="ABY240" s="40"/>
      <c r="ABZ240" s="40"/>
      <c r="ACA240" s="40"/>
      <c r="ACB240" s="40"/>
      <c r="ACC240" s="40"/>
      <c r="ACD240" s="40"/>
      <c r="ACE240" s="40"/>
      <c r="ACF240" s="40"/>
      <c r="ACG240" s="40"/>
      <c r="ACH240" s="40"/>
      <c r="ACI240" s="40"/>
      <c r="ACJ240" s="40"/>
      <c r="ACK240" s="40"/>
      <c r="ACL240" s="40"/>
      <c r="ACM240" s="40"/>
      <c r="ACN240" s="40"/>
      <c r="ACO240" s="40"/>
      <c r="ACP240" s="40"/>
      <c r="ACQ240" s="40"/>
      <c r="ACR240" s="40"/>
      <c r="ACS240" s="40"/>
      <c r="ACT240" s="40"/>
      <c r="ACU240" s="40"/>
      <c r="ACV240" s="40"/>
      <c r="ACW240" s="40"/>
      <c r="ACX240" s="40"/>
      <c r="ACY240" s="40"/>
      <c r="ACZ240" s="40"/>
      <c r="ADA240" s="40"/>
      <c r="ADB240" s="40"/>
      <c r="ADC240" s="40"/>
      <c r="ADD240" s="40"/>
      <c r="ADE240" s="40"/>
      <c r="ADF240" s="40"/>
      <c r="ADG240" s="40"/>
      <c r="ADH240" s="40"/>
      <c r="ADI240" s="40"/>
      <c r="ADJ240" s="40"/>
      <c r="ADK240" s="40"/>
      <c r="ADL240" s="40"/>
      <c r="ADM240" s="40"/>
      <c r="ADN240" s="40"/>
      <c r="ADO240" s="40"/>
      <c r="ADP240" s="40"/>
      <c r="ADQ240" s="40"/>
      <c r="ADR240" s="40"/>
      <c r="ADS240" s="40"/>
      <c r="ADT240" s="40"/>
      <c r="ADU240" s="40"/>
      <c r="ADV240" s="40"/>
      <c r="ADW240" s="40"/>
      <c r="ADX240" s="40"/>
      <c r="ADY240" s="40"/>
      <c r="ADZ240" s="40"/>
      <c r="AEA240" s="40"/>
      <c r="AEB240" s="40"/>
      <c r="AEC240" s="40"/>
      <c r="AED240" s="40"/>
      <c r="AEE240" s="40"/>
      <c r="AEF240" s="40"/>
      <c r="AEG240" s="40"/>
      <c r="AEH240" s="40"/>
      <c r="AEI240" s="40"/>
      <c r="AEJ240" s="40"/>
      <c r="AEK240" s="40"/>
      <c r="AEL240" s="40"/>
      <c r="AEM240" s="40"/>
      <c r="AEN240" s="40"/>
      <c r="AEO240" s="40"/>
      <c r="AEP240" s="40"/>
      <c r="AEQ240" s="40"/>
      <c r="AER240" s="40"/>
      <c r="AES240" s="40"/>
      <c r="AET240" s="40"/>
      <c r="AEU240" s="40"/>
      <c r="AEV240" s="40"/>
      <c r="AEW240" s="40"/>
      <c r="AEX240" s="40"/>
      <c r="AEY240" s="40"/>
      <c r="AEZ240" s="40"/>
      <c r="AFA240" s="40"/>
      <c r="AFB240" s="40"/>
      <c r="AFC240" s="40"/>
      <c r="AFD240" s="40"/>
      <c r="AFE240" s="40"/>
      <c r="AFF240" s="40"/>
      <c r="AFG240" s="40"/>
      <c r="AFH240" s="40"/>
      <c r="AFI240" s="40"/>
      <c r="AFJ240" s="40"/>
      <c r="AFK240" s="40"/>
      <c r="AFL240" s="40"/>
      <c r="AFM240" s="40"/>
      <c r="AFN240" s="40"/>
      <c r="AFO240" s="40"/>
      <c r="AFP240" s="40"/>
      <c r="AFQ240" s="40"/>
      <c r="AFR240" s="40"/>
      <c r="AFS240" s="40"/>
      <c r="AFT240" s="40"/>
      <c r="AFU240" s="40"/>
      <c r="AFV240" s="40"/>
      <c r="AFW240" s="40"/>
      <c r="AFX240" s="40"/>
      <c r="AFY240" s="40"/>
      <c r="AFZ240" s="40"/>
      <c r="AGA240" s="40"/>
      <c r="AGB240" s="40"/>
      <c r="AGC240" s="40"/>
      <c r="AGD240" s="40"/>
      <c r="AGE240" s="40"/>
      <c r="AGF240" s="40"/>
      <c r="AGG240" s="40"/>
      <c r="AGH240" s="40"/>
      <c r="AGI240" s="40"/>
      <c r="AGJ240" s="40"/>
      <c r="AGK240" s="40"/>
      <c r="AGL240" s="40"/>
      <c r="AGM240" s="40"/>
      <c r="AGN240" s="40"/>
      <c r="AGO240" s="40"/>
      <c r="AGP240" s="40"/>
      <c r="AGQ240" s="40"/>
      <c r="AGR240" s="40"/>
      <c r="AGS240" s="40"/>
      <c r="AGT240" s="40"/>
      <c r="AGU240" s="40"/>
      <c r="AGV240" s="40"/>
      <c r="AGW240" s="40"/>
      <c r="AGX240" s="40"/>
      <c r="AGY240" s="40"/>
      <c r="AGZ240" s="40"/>
      <c r="AHA240" s="40"/>
      <c r="AHB240" s="40"/>
      <c r="AHC240" s="40"/>
      <c r="AHD240" s="40"/>
      <c r="AHE240" s="40"/>
      <c r="AHF240" s="40"/>
      <c r="AHG240" s="40"/>
      <c r="AHH240" s="40"/>
      <c r="AHI240" s="40"/>
      <c r="AHJ240" s="40"/>
      <c r="AHK240" s="40"/>
      <c r="AHL240" s="40"/>
      <c r="AHM240" s="40"/>
      <c r="AHN240" s="40"/>
      <c r="AHO240" s="40"/>
      <c r="AHP240" s="40"/>
      <c r="AHQ240" s="40"/>
      <c r="AHR240" s="40"/>
      <c r="AHS240" s="40"/>
      <c r="AHT240" s="40"/>
      <c r="AHU240" s="40"/>
      <c r="AHV240" s="40"/>
      <c r="AHW240" s="40"/>
      <c r="AHX240" s="40"/>
      <c r="AHY240" s="40"/>
      <c r="AHZ240" s="40"/>
      <c r="AIA240" s="40"/>
      <c r="AIB240" s="40"/>
      <c r="AIC240" s="40"/>
      <c r="AID240" s="40"/>
      <c r="AIE240" s="40"/>
      <c r="AIF240" s="40"/>
      <c r="AIG240" s="40"/>
      <c r="AIH240" s="40"/>
      <c r="AII240" s="40"/>
      <c r="AIJ240" s="40"/>
      <c r="AIK240" s="40"/>
      <c r="AIL240" s="40"/>
      <c r="AIM240" s="40"/>
      <c r="AIN240" s="40"/>
      <c r="AIO240" s="40"/>
      <c r="AIP240" s="40"/>
      <c r="AIQ240" s="40"/>
      <c r="AIR240" s="40"/>
      <c r="AIS240" s="40"/>
      <c r="AIT240" s="40"/>
      <c r="AIU240" s="40"/>
      <c r="AIV240" s="40"/>
      <c r="AIW240" s="40"/>
      <c r="AIX240" s="40"/>
      <c r="AIY240" s="40"/>
      <c r="AIZ240" s="40"/>
      <c r="AJA240" s="40"/>
      <c r="AJB240" s="40"/>
      <c r="AJC240" s="40"/>
      <c r="AJD240" s="40"/>
      <c r="AJE240" s="40"/>
      <c r="AJF240" s="40"/>
      <c r="AJG240" s="40"/>
      <c r="AJH240" s="40"/>
      <c r="AJI240" s="40"/>
      <c r="AJJ240" s="40"/>
      <c r="AJK240" s="40"/>
      <c r="AJL240" s="40"/>
      <c r="AJM240" s="40"/>
      <c r="AJN240" s="40"/>
      <c r="AJO240" s="40"/>
      <c r="AJP240" s="40"/>
      <c r="AJQ240" s="40"/>
      <c r="AJR240" s="40"/>
      <c r="AJS240" s="40"/>
      <c r="AJT240" s="40"/>
      <c r="AJU240" s="40"/>
      <c r="AJV240" s="40"/>
      <c r="AJW240" s="40"/>
      <c r="AJX240" s="40"/>
      <c r="AJY240" s="40"/>
      <c r="AJZ240" s="40"/>
      <c r="AKA240" s="40"/>
      <c r="AKB240" s="40"/>
      <c r="AKC240" s="40"/>
      <c r="AKD240" s="40"/>
      <c r="AKE240" s="40"/>
      <c r="AKF240" s="40"/>
      <c r="AKG240" s="40"/>
      <c r="AKH240" s="40"/>
      <c r="AKI240" s="40"/>
      <c r="AKJ240" s="40"/>
      <c r="AKK240" s="40"/>
      <c r="AKL240" s="40"/>
      <c r="AKM240" s="40"/>
      <c r="AKN240" s="40"/>
      <c r="AKO240" s="40"/>
      <c r="AKP240" s="40"/>
      <c r="AKQ240" s="40"/>
      <c r="AKR240" s="40"/>
      <c r="AKS240" s="40"/>
      <c r="AKT240" s="40"/>
      <c r="AKU240" s="40"/>
      <c r="AKV240" s="40"/>
      <c r="AKW240" s="40"/>
      <c r="AKX240" s="40"/>
      <c r="AKY240" s="40"/>
      <c r="AKZ240" s="40"/>
      <c r="ALA240" s="40"/>
      <c r="ALB240" s="40"/>
      <c r="ALC240" s="40"/>
      <c r="ALD240" s="40"/>
      <c r="ALE240" s="40"/>
      <c r="ALF240" s="40"/>
      <c r="ALG240" s="40"/>
      <c r="ALH240" s="40"/>
      <c r="ALI240" s="40"/>
      <c r="ALJ240" s="40"/>
      <c r="ALK240" s="40"/>
      <c r="ALL240" s="40"/>
      <c r="ALM240" s="40"/>
      <c r="ALN240" s="40"/>
      <c r="ALO240" s="40"/>
      <c r="ALP240" s="40"/>
      <c r="ALQ240" s="40"/>
      <c r="ALR240" s="40"/>
      <c r="ALS240" s="40"/>
      <c r="ALT240" s="40"/>
      <c r="ALU240" s="40"/>
    </row>
    <row r="241" spans="1:1009" s="41" customFormat="1" ht="18.75" x14ac:dyDescent="0.3">
      <c r="A241" s="10" t="s">
        <v>243</v>
      </c>
      <c r="B241" s="11" t="s">
        <v>244</v>
      </c>
      <c r="C241" s="12">
        <v>9</v>
      </c>
      <c r="D241" s="13">
        <v>2.8</v>
      </c>
      <c r="E241" s="14">
        <v>1.3</v>
      </c>
      <c r="F241" s="46" t="s">
        <v>16</v>
      </c>
      <c r="G241" s="15">
        <v>2</v>
      </c>
      <c r="H241" s="16">
        <f>IF(OR(F241="",G241=""),"",IF(F241="1st",G241*D241-G241,-G241))</f>
        <v>-2</v>
      </c>
      <c r="I241" s="19">
        <f t="shared" si="32"/>
        <v>-24.302500000000006</v>
      </c>
      <c r="J241" s="39"/>
      <c r="K241" s="50">
        <f t="shared" si="35"/>
        <v>-28.302500000000013</v>
      </c>
      <c r="L241" s="60">
        <f>$K$244</f>
        <v>-28.302500000000013</v>
      </c>
      <c r="M241" s="60"/>
      <c r="N241" s="121">
        <f t="shared" si="33"/>
        <v>2.8</v>
      </c>
      <c r="O241" s="9">
        <f t="shared" si="34"/>
        <v>-1</v>
      </c>
      <c r="P241" s="9">
        <f t="shared" si="36"/>
        <v>-1</v>
      </c>
      <c r="Q241" s="122">
        <f t="shared" si="37"/>
        <v>-1</v>
      </c>
      <c r="R241" s="8"/>
      <c r="S241" s="9"/>
      <c r="T241" s="9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  <c r="IT241" s="40"/>
      <c r="IU241" s="40"/>
      <c r="IV241" s="40"/>
      <c r="IW241" s="40"/>
      <c r="IX241" s="40"/>
      <c r="IY241" s="40"/>
      <c r="IZ241" s="40"/>
      <c r="JA241" s="40"/>
      <c r="JB241" s="40"/>
      <c r="JC241" s="40"/>
      <c r="JD241" s="40"/>
      <c r="JE241" s="40"/>
      <c r="JF241" s="40"/>
      <c r="JG241" s="40"/>
      <c r="JH241" s="40"/>
      <c r="JI241" s="40"/>
      <c r="JJ241" s="40"/>
      <c r="JK241" s="40"/>
      <c r="JL241" s="40"/>
      <c r="JM241" s="40"/>
      <c r="JN241" s="40"/>
      <c r="JO241" s="40"/>
      <c r="JP241" s="40"/>
      <c r="JQ241" s="40"/>
      <c r="JR241" s="40"/>
      <c r="JS241" s="40"/>
      <c r="JT241" s="40"/>
      <c r="JU241" s="40"/>
      <c r="JV241" s="40"/>
      <c r="JW241" s="40"/>
      <c r="JX241" s="40"/>
      <c r="JY241" s="40"/>
      <c r="JZ241" s="40"/>
      <c r="KA241" s="40"/>
      <c r="KB241" s="40"/>
      <c r="KC241" s="40"/>
      <c r="KD241" s="40"/>
      <c r="KE241" s="40"/>
      <c r="KF241" s="40"/>
      <c r="KG241" s="40"/>
      <c r="KH241" s="40"/>
      <c r="KI241" s="40"/>
      <c r="KJ241" s="40"/>
      <c r="KK241" s="40"/>
      <c r="KL241" s="40"/>
      <c r="KM241" s="40"/>
      <c r="KN241" s="40"/>
      <c r="KO241" s="40"/>
      <c r="KP241" s="40"/>
      <c r="KQ241" s="40"/>
      <c r="KR241" s="40"/>
      <c r="KS241" s="40"/>
      <c r="KT241" s="40"/>
      <c r="KU241" s="40"/>
      <c r="KV241" s="40"/>
      <c r="KW241" s="40"/>
      <c r="KX241" s="40"/>
      <c r="KY241" s="40"/>
      <c r="KZ241" s="40"/>
      <c r="LA241" s="40"/>
      <c r="LB241" s="40"/>
      <c r="LC241" s="40"/>
      <c r="LD241" s="40"/>
      <c r="LE241" s="40"/>
      <c r="LF241" s="40"/>
      <c r="LG241" s="40"/>
      <c r="LH241" s="40"/>
      <c r="LI241" s="40"/>
      <c r="LJ241" s="40"/>
      <c r="LK241" s="40"/>
      <c r="LL241" s="40"/>
      <c r="LM241" s="40"/>
      <c r="LN241" s="40"/>
      <c r="LO241" s="40"/>
      <c r="LP241" s="40"/>
      <c r="LQ241" s="40"/>
      <c r="LR241" s="40"/>
      <c r="LS241" s="40"/>
      <c r="LT241" s="40"/>
      <c r="LU241" s="40"/>
      <c r="LV241" s="40"/>
      <c r="LW241" s="40"/>
      <c r="LX241" s="40"/>
      <c r="LY241" s="40"/>
      <c r="LZ241" s="40"/>
      <c r="MA241" s="40"/>
      <c r="MB241" s="40"/>
      <c r="MC241" s="40"/>
      <c r="MD241" s="40"/>
      <c r="ME241" s="40"/>
      <c r="MF241" s="40"/>
      <c r="MG241" s="40"/>
      <c r="MH241" s="40"/>
      <c r="MI241" s="40"/>
      <c r="MJ241" s="40"/>
      <c r="MK241" s="40"/>
      <c r="ML241" s="40"/>
      <c r="MM241" s="40"/>
      <c r="MN241" s="40"/>
      <c r="MO241" s="40"/>
      <c r="MP241" s="40"/>
      <c r="MQ241" s="40"/>
      <c r="MR241" s="40"/>
      <c r="MS241" s="40"/>
      <c r="MT241" s="40"/>
      <c r="MU241" s="40"/>
      <c r="MV241" s="40"/>
      <c r="MW241" s="40"/>
      <c r="MX241" s="40"/>
      <c r="MY241" s="40"/>
      <c r="MZ241" s="40"/>
      <c r="NA241" s="40"/>
      <c r="NB241" s="40"/>
      <c r="NC241" s="40"/>
      <c r="ND241" s="40"/>
      <c r="NE241" s="40"/>
      <c r="NF241" s="40"/>
      <c r="NG241" s="40"/>
      <c r="NH241" s="40"/>
      <c r="NI241" s="40"/>
      <c r="NJ241" s="40"/>
      <c r="NK241" s="40"/>
      <c r="NL241" s="40"/>
      <c r="NM241" s="40"/>
      <c r="NN241" s="40"/>
      <c r="NO241" s="40"/>
      <c r="NP241" s="40"/>
      <c r="NQ241" s="40"/>
      <c r="NR241" s="40"/>
      <c r="NS241" s="40"/>
      <c r="NT241" s="40"/>
      <c r="NU241" s="40"/>
      <c r="NV241" s="40"/>
      <c r="NW241" s="40"/>
      <c r="NX241" s="40"/>
      <c r="NY241" s="40"/>
      <c r="NZ241" s="40"/>
      <c r="OA241" s="40"/>
      <c r="OB241" s="40"/>
      <c r="OC241" s="40"/>
      <c r="OD241" s="40"/>
      <c r="OE241" s="40"/>
      <c r="OF241" s="40"/>
      <c r="OG241" s="40"/>
      <c r="OH241" s="40"/>
      <c r="OI241" s="40"/>
      <c r="OJ241" s="40"/>
      <c r="OK241" s="40"/>
      <c r="OL241" s="40"/>
      <c r="OM241" s="40"/>
      <c r="ON241" s="40"/>
      <c r="OO241" s="40"/>
      <c r="OP241" s="40"/>
      <c r="OQ241" s="40"/>
      <c r="OR241" s="40"/>
      <c r="OS241" s="40"/>
      <c r="OT241" s="40"/>
      <c r="OU241" s="40"/>
      <c r="OV241" s="40"/>
      <c r="OW241" s="40"/>
      <c r="OX241" s="40"/>
      <c r="OY241" s="40"/>
      <c r="OZ241" s="40"/>
      <c r="PA241" s="40"/>
      <c r="PB241" s="40"/>
      <c r="PC241" s="40"/>
      <c r="PD241" s="40"/>
      <c r="PE241" s="40"/>
      <c r="PF241" s="40"/>
      <c r="PG241" s="40"/>
      <c r="PH241" s="40"/>
      <c r="PI241" s="40"/>
      <c r="PJ241" s="40"/>
      <c r="PK241" s="40"/>
      <c r="PL241" s="40"/>
      <c r="PM241" s="40"/>
      <c r="PN241" s="40"/>
      <c r="PO241" s="40"/>
      <c r="PP241" s="40"/>
      <c r="PQ241" s="40"/>
      <c r="PR241" s="40"/>
      <c r="PS241" s="40"/>
      <c r="PT241" s="40"/>
      <c r="PU241" s="40"/>
      <c r="PV241" s="40"/>
      <c r="PW241" s="40"/>
      <c r="PX241" s="40"/>
      <c r="PY241" s="40"/>
      <c r="PZ241" s="40"/>
      <c r="QA241" s="40"/>
      <c r="QB241" s="40"/>
      <c r="QC241" s="40"/>
      <c r="QD241" s="40"/>
      <c r="QE241" s="40"/>
      <c r="QF241" s="40"/>
      <c r="QG241" s="40"/>
      <c r="QH241" s="40"/>
      <c r="QI241" s="40"/>
      <c r="QJ241" s="40"/>
      <c r="QK241" s="40"/>
      <c r="QL241" s="40"/>
      <c r="QM241" s="40"/>
      <c r="QN241" s="40"/>
      <c r="QO241" s="40"/>
      <c r="QP241" s="40"/>
      <c r="QQ241" s="40"/>
      <c r="QR241" s="40"/>
      <c r="QS241" s="40"/>
      <c r="QT241" s="40"/>
      <c r="QU241" s="40"/>
      <c r="QV241" s="40"/>
      <c r="QW241" s="40"/>
      <c r="QX241" s="40"/>
      <c r="QY241" s="40"/>
      <c r="QZ241" s="40"/>
      <c r="RA241" s="40"/>
      <c r="RB241" s="40"/>
      <c r="RC241" s="40"/>
      <c r="RD241" s="40"/>
      <c r="RE241" s="40"/>
      <c r="RF241" s="40"/>
      <c r="RG241" s="40"/>
      <c r="RH241" s="40"/>
      <c r="RI241" s="40"/>
      <c r="RJ241" s="40"/>
      <c r="RK241" s="40"/>
      <c r="RL241" s="40"/>
      <c r="RM241" s="40"/>
      <c r="RN241" s="40"/>
      <c r="RO241" s="40"/>
      <c r="RP241" s="40"/>
      <c r="RQ241" s="40"/>
      <c r="RR241" s="40"/>
      <c r="RS241" s="40"/>
      <c r="RT241" s="40"/>
      <c r="RU241" s="40"/>
      <c r="RV241" s="40"/>
      <c r="RW241" s="40"/>
      <c r="RX241" s="40"/>
      <c r="RY241" s="40"/>
      <c r="RZ241" s="40"/>
      <c r="SA241" s="40"/>
      <c r="SB241" s="40"/>
      <c r="SC241" s="40"/>
      <c r="SD241" s="40"/>
      <c r="SE241" s="40"/>
      <c r="SF241" s="40"/>
      <c r="SG241" s="40"/>
      <c r="SH241" s="40"/>
      <c r="SI241" s="40"/>
      <c r="SJ241" s="40"/>
      <c r="SK241" s="40"/>
      <c r="SL241" s="40"/>
      <c r="SM241" s="40"/>
      <c r="SN241" s="40"/>
      <c r="SO241" s="40"/>
      <c r="SP241" s="40"/>
      <c r="SQ241" s="40"/>
      <c r="SR241" s="40"/>
      <c r="SS241" s="40"/>
      <c r="ST241" s="40"/>
      <c r="SU241" s="40"/>
      <c r="SV241" s="40"/>
      <c r="SW241" s="40"/>
      <c r="SX241" s="40"/>
      <c r="SY241" s="40"/>
      <c r="SZ241" s="40"/>
      <c r="TA241" s="40"/>
      <c r="TB241" s="40"/>
      <c r="TC241" s="40"/>
      <c r="TD241" s="40"/>
      <c r="TE241" s="40"/>
      <c r="TF241" s="40"/>
      <c r="TG241" s="40"/>
      <c r="TH241" s="40"/>
      <c r="TI241" s="40"/>
      <c r="TJ241" s="40"/>
      <c r="TK241" s="40"/>
      <c r="TL241" s="40"/>
      <c r="TM241" s="40"/>
      <c r="TN241" s="40"/>
      <c r="TO241" s="40"/>
      <c r="TP241" s="40"/>
      <c r="TQ241" s="40"/>
      <c r="TR241" s="40"/>
      <c r="TS241" s="40"/>
      <c r="TT241" s="40"/>
      <c r="TU241" s="40"/>
      <c r="TV241" s="40"/>
      <c r="TW241" s="40"/>
      <c r="TX241" s="40"/>
      <c r="TY241" s="40"/>
      <c r="TZ241" s="40"/>
      <c r="UA241" s="40"/>
      <c r="UB241" s="40"/>
      <c r="UC241" s="40"/>
      <c r="UD241" s="40"/>
      <c r="UE241" s="40"/>
      <c r="UF241" s="40"/>
      <c r="UG241" s="40"/>
      <c r="UH241" s="40"/>
      <c r="UI241" s="40"/>
      <c r="UJ241" s="40"/>
      <c r="UK241" s="40"/>
      <c r="UL241" s="40"/>
      <c r="UM241" s="40"/>
      <c r="UN241" s="40"/>
      <c r="UO241" s="40"/>
      <c r="UP241" s="40"/>
      <c r="UQ241" s="40"/>
      <c r="UR241" s="40"/>
      <c r="US241" s="40"/>
      <c r="UT241" s="40"/>
      <c r="UU241" s="40"/>
      <c r="UV241" s="40"/>
      <c r="UW241" s="40"/>
      <c r="UX241" s="40"/>
      <c r="UY241" s="40"/>
      <c r="UZ241" s="40"/>
      <c r="VA241" s="40"/>
      <c r="VB241" s="40"/>
      <c r="VC241" s="40"/>
      <c r="VD241" s="40"/>
      <c r="VE241" s="40"/>
      <c r="VF241" s="40"/>
      <c r="VG241" s="40"/>
      <c r="VH241" s="40"/>
      <c r="VI241" s="40"/>
      <c r="VJ241" s="40"/>
      <c r="VK241" s="40"/>
      <c r="VL241" s="40"/>
      <c r="VM241" s="40"/>
      <c r="VN241" s="40"/>
      <c r="VO241" s="40"/>
      <c r="VP241" s="40"/>
      <c r="VQ241" s="40"/>
      <c r="VR241" s="40"/>
      <c r="VS241" s="40"/>
      <c r="VT241" s="40"/>
      <c r="VU241" s="40"/>
      <c r="VV241" s="40"/>
      <c r="VW241" s="40"/>
      <c r="VX241" s="40"/>
      <c r="VY241" s="40"/>
      <c r="VZ241" s="40"/>
      <c r="WA241" s="40"/>
      <c r="WB241" s="40"/>
      <c r="WC241" s="40"/>
      <c r="WD241" s="40"/>
      <c r="WE241" s="40"/>
      <c r="WF241" s="40"/>
      <c r="WG241" s="40"/>
      <c r="WH241" s="40"/>
      <c r="WI241" s="40"/>
      <c r="WJ241" s="40"/>
      <c r="WK241" s="40"/>
      <c r="WL241" s="40"/>
      <c r="WM241" s="40"/>
      <c r="WN241" s="40"/>
      <c r="WO241" s="40"/>
      <c r="WP241" s="40"/>
      <c r="WQ241" s="40"/>
      <c r="WR241" s="40"/>
      <c r="WS241" s="40"/>
      <c r="WT241" s="40"/>
      <c r="WU241" s="40"/>
      <c r="WV241" s="40"/>
      <c r="WW241" s="40"/>
      <c r="WX241" s="40"/>
      <c r="WY241" s="40"/>
      <c r="WZ241" s="40"/>
      <c r="XA241" s="40"/>
      <c r="XB241" s="40"/>
      <c r="XC241" s="40"/>
      <c r="XD241" s="40"/>
      <c r="XE241" s="40"/>
      <c r="XF241" s="40"/>
      <c r="XG241" s="40"/>
      <c r="XH241" s="40"/>
      <c r="XI241" s="40"/>
      <c r="XJ241" s="40"/>
      <c r="XK241" s="40"/>
      <c r="XL241" s="40"/>
      <c r="XM241" s="40"/>
      <c r="XN241" s="40"/>
      <c r="XO241" s="40"/>
      <c r="XP241" s="40"/>
      <c r="XQ241" s="40"/>
      <c r="XR241" s="40"/>
      <c r="XS241" s="40"/>
      <c r="XT241" s="40"/>
      <c r="XU241" s="40"/>
      <c r="XV241" s="40"/>
      <c r="XW241" s="40"/>
      <c r="XX241" s="40"/>
      <c r="XY241" s="40"/>
      <c r="XZ241" s="40"/>
      <c r="YA241" s="40"/>
      <c r="YB241" s="40"/>
      <c r="YC241" s="40"/>
      <c r="YD241" s="40"/>
      <c r="YE241" s="40"/>
      <c r="YF241" s="40"/>
      <c r="YG241" s="40"/>
      <c r="YH241" s="40"/>
      <c r="YI241" s="40"/>
      <c r="YJ241" s="40"/>
      <c r="YK241" s="40"/>
      <c r="YL241" s="40"/>
      <c r="YM241" s="40"/>
      <c r="YN241" s="40"/>
      <c r="YO241" s="40"/>
      <c r="YP241" s="40"/>
      <c r="YQ241" s="40"/>
      <c r="YR241" s="40"/>
      <c r="YS241" s="40"/>
      <c r="YT241" s="40"/>
      <c r="YU241" s="40"/>
      <c r="YV241" s="40"/>
      <c r="YW241" s="40"/>
      <c r="YX241" s="40"/>
      <c r="YY241" s="40"/>
      <c r="YZ241" s="40"/>
      <c r="ZA241" s="40"/>
      <c r="ZB241" s="40"/>
      <c r="ZC241" s="40"/>
      <c r="ZD241" s="40"/>
      <c r="ZE241" s="40"/>
      <c r="ZF241" s="40"/>
      <c r="ZG241" s="40"/>
      <c r="ZH241" s="40"/>
      <c r="ZI241" s="40"/>
      <c r="ZJ241" s="40"/>
      <c r="ZK241" s="40"/>
      <c r="ZL241" s="40"/>
      <c r="ZM241" s="40"/>
      <c r="ZN241" s="40"/>
      <c r="ZO241" s="40"/>
      <c r="ZP241" s="40"/>
      <c r="ZQ241" s="40"/>
      <c r="ZR241" s="40"/>
      <c r="ZS241" s="40"/>
      <c r="ZT241" s="40"/>
      <c r="ZU241" s="40"/>
      <c r="ZV241" s="40"/>
      <c r="ZW241" s="40"/>
      <c r="ZX241" s="40"/>
      <c r="ZY241" s="40"/>
      <c r="ZZ241" s="40"/>
      <c r="AAA241" s="40"/>
      <c r="AAB241" s="40"/>
      <c r="AAC241" s="40"/>
      <c r="AAD241" s="40"/>
      <c r="AAE241" s="40"/>
      <c r="AAF241" s="40"/>
      <c r="AAG241" s="40"/>
      <c r="AAH241" s="40"/>
      <c r="AAI241" s="40"/>
      <c r="AAJ241" s="40"/>
      <c r="AAK241" s="40"/>
      <c r="AAL241" s="40"/>
      <c r="AAM241" s="40"/>
      <c r="AAN241" s="40"/>
      <c r="AAO241" s="40"/>
      <c r="AAP241" s="40"/>
      <c r="AAQ241" s="40"/>
      <c r="AAR241" s="40"/>
      <c r="AAS241" s="40"/>
      <c r="AAT241" s="40"/>
      <c r="AAU241" s="40"/>
      <c r="AAV241" s="40"/>
      <c r="AAW241" s="40"/>
      <c r="AAX241" s="40"/>
      <c r="AAY241" s="40"/>
      <c r="AAZ241" s="40"/>
      <c r="ABA241" s="40"/>
      <c r="ABB241" s="40"/>
      <c r="ABC241" s="40"/>
      <c r="ABD241" s="40"/>
      <c r="ABE241" s="40"/>
      <c r="ABF241" s="40"/>
      <c r="ABG241" s="40"/>
      <c r="ABH241" s="40"/>
      <c r="ABI241" s="40"/>
      <c r="ABJ241" s="40"/>
      <c r="ABK241" s="40"/>
      <c r="ABL241" s="40"/>
      <c r="ABM241" s="40"/>
      <c r="ABN241" s="40"/>
      <c r="ABO241" s="40"/>
      <c r="ABP241" s="40"/>
      <c r="ABQ241" s="40"/>
      <c r="ABR241" s="40"/>
      <c r="ABS241" s="40"/>
      <c r="ABT241" s="40"/>
      <c r="ABU241" s="40"/>
      <c r="ABV241" s="40"/>
      <c r="ABW241" s="40"/>
      <c r="ABX241" s="40"/>
      <c r="ABY241" s="40"/>
      <c r="ABZ241" s="40"/>
      <c r="ACA241" s="40"/>
      <c r="ACB241" s="40"/>
      <c r="ACC241" s="40"/>
      <c r="ACD241" s="40"/>
      <c r="ACE241" s="40"/>
      <c r="ACF241" s="40"/>
      <c r="ACG241" s="40"/>
      <c r="ACH241" s="40"/>
      <c r="ACI241" s="40"/>
      <c r="ACJ241" s="40"/>
      <c r="ACK241" s="40"/>
      <c r="ACL241" s="40"/>
      <c r="ACM241" s="40"/>
      <c r="ACN241" s="40"/>
      <c r="ACO241" s="40"/>
      <c r="ACP241" s="40"/>
      <c r="ACQ241" s="40"/>
      <c r="ACR241" s="40"/>
      <c r="ACS241" s="40"/>
      <c r="ACT241" s="40"/>
      <c r="ACU241" s="40"/>
      <c r="ACV241" s="40"/>
      <c r="ACW241" s="40"/>
      <c r="ACX241" s="40"/>
      <c r="ACY241" s="40"/>
      <c r="ACZ241" s="40"/>
      <c r="ADA241" s="40"/>
      <c r="ADB241" s="40"/>
      <c r="ADC241" s="40"/>
      <c r="ADD241" s="40"/>
      <c r="ADE241" s="40"/>
      <c r="ADF241" s="40"/>
      <c r="ADG241" s="40"/>
      <c r="ADH241" s="40"/>
      <c r="ADI241" s="40"/>
      <c r="ADJ241" s="40"/>
      <c r="ADK241" s="40"/>
      <c r="ADL241" s="40"/>
      <c r="ADM241" s="40"/>
      <c r="ADN241" s="40"/>
      <c r="ADO241" s="40"/>
      <c r="ADP241" s="40"/>
      <c r="ADQ241" s="40"/>
      <c r="ADR241" s="40"/>
      <c r="ADS241" s="40"/>
      <c r="ADT241" s="40"/>
      <c r="ADU241" s="40"/>
      <c r="ADV241" s="40"/>
      <c r="ADW241" s="40"/>
      <c r="ADX241" s="40"/>
      <c r="ADY241" s="40"/>
      <c r="ADZ241" s="40"/>
      <c r="AEA241" s="40"/>
      <c r="AEB241" s="40"/>
      <c r="AEC241" s="40"/>
      <c r="AED241" s="40"/>
      <c r="AEE241" s="40"/>
      <c r="AEF241" s="40"/>
      <c r="AEG241" s="40"/>
      <c r="AEH241" s="40"/>
      <c r="AEI241" s="40"/>
      <c r="AEJ241" s="40"/>
      <c r="AEK241" s="40"/>
      <c r="AEL241" s="40"/>
      <c r="AEM241" s="40"/>
      <c r="AEN241" s="40"/>
      <c r="AEO241" s="40"/>
      <c r="AEP241" s="40"/>
      <c r="AEQ241" s="40"/>
      <c r="AER241" s="40"/>
      <c r="AES241" s="40"/>
      <c r="AET241" s="40"/>
      <c r="AEU241" s="40"/>
      <c r="AEV241" s="40"/>
      <c r="AEW241" s="40"/>
      <c r="AEX241" s="40"/>
      <c r="AEY241" s="40"/>
      <c r="AEZ241" s="40"/>
      <c r="AFA241" s="40"/>
      <c r="AFB241" s="40"/>
      <c r="AFC241" s="40"/>
      <c r="AFD241" s="40"/>
      <c r="AFE241" s="40"/>
      <c r="AFF241" s="40"/>
      <c r="AFG241" s="40"/>
      <c r="AFH241" s="40"/>
      <c r="AFI241" s="40"/>
      <c r="AFJ241" s="40"/>
      <c r="AFK241" s="40"/>
      <c r="AFL241" s="40"/>
      <c r="AFM241" s="40"/>
      <c r="AFN241" s="40"/>
      <c r="AFO241" s="40"/>
      <c r="AFP241" s="40"/>
      <c r="AFQ241" s="40"/>
      <c r="AFR241" s="40"/>
      <c r="AFS241" s="40"/>
      <c r="AFT241" s="40"/>
      <c r="AFU241" s="40"/>
      <c r="AFV241" s="40"/>
      <c r="AFW241" s="40"/>
      <c r="AFX241" s="40"/>
      <c r="AFY241" s="40"/>
      <c r="AFZ241" s="40"/>
      <c r="AGA241" s="40"/>
      <c r="AGB241" s="40"/>
      <c r="AGC241" s="40"/>
      <c r="AGD241" s="40"/>
      <c r="AGE241" s="40"/>
      <c r="AGF241" s="40"/>
      <c r="AGG241" s="40"/>
      <c r="AGH241" s="40"/>
      <c r="AGI241" s="40"/>
      <c r="AGJ241" s="40"/>
      <c r="AGK241" s="40"/>
      <c r="AGL241" s="40"/>
      <c r="AGM241" s="40"/>
      <c r="AGN241" s="40"/>
      <c r="AGO241" s="40"/>
      <c r="AGP241" s="40"/>
      <c r="AGQ241" s="40"/>
      <c r="AGR241" s="40"/>
      <c r="AGS241" s="40"/>
      <c r="AGT241" s="40"/>
      <c r="AGU241" s="40"/>
      <c r="AGV241" s="40"/>
      <c r="AGW241" s="40"/>
      <c r="AGX241" s="40"/>
      <c r="AGY241" s="40"/>
      <c r="AGZ241" s="40"/>
      <c r="AHA241" s="40"/>
      <c r="AHB241" s="40"/>
      <c r="AHC241" s="40"/>
      <c r="AHD241" s="40"/>
      <c r="AHE241" s="40"/>
      <c r="AHF241" s="40"/>
      <c r="AHG241" s="40"/>
      <c r="AHH241" s="40"/>
      <c r="AHI241" s="40"/>
      <c r="AHJ241" s="40"/>
      <c r="AHK241" s="40"/>
      <c r="AHL241" s="40"/>
      <c r="AHM241" s="40"/>
      <c r="AHN241" s="40"/>
      <c r="AHO241" s="40"/>
      <c r="AHP241" s="40"/>
      <c r="AHQ241" s="40"/>
      <c r="AHR241" s="40"/>
      <c r="AHS241" s="40"/>
      <c r="AHT241" s="40"/>
      <c r="AHU241" s="40"/>
      <c r="AHV241" s="40"/>
      <c r="AHW241" s="40"/>
      <c r="AHX241" s="40"/>
      <c r="AHY241" s="40"/>
      <c r="AHZ241" s="40"/>
      <c r="AIA241" s="40"/>
      <c r="AIB241" s="40"/>
      <c r="AIC241" s="40"/>
      <c r="AID241" s="40"/>
      <c r="AIE241" s="40"/>
      <c r="AIF241" s="40"/>
      <c r="AIG241" s="40"/>
      <c r="AIH241" s="40"/>
      <c r="AII241" s="40"/>
      <c r="AIJ241" s="40"/>
      <c r="AIK241" s="40"/>
      <c r="AIL241" s="40"/>
      <c r="AIM241" s="40"/>
      <c r="AIN241" s="40"/>
      <c r="AIO241" s="40"/>
      <c r="AIP241" s="40"/>
      <c r="AIQ241" s="40"/>
      <c r="AIR241" s="40"/>
      <c r="AIS241" s="40"/>
      <c r="AIT241" s="40"/>
      <c r="AIU241" s="40"/>
      <c r="AIV241" s="40"/>
      <c r="AIW241" s="40"/>
      <c r="AIX241" s="40"/>
      <c r="AIY241" s="40"/>
      <c r="AIZ241" s="40"/>
      <c r="AJA241" s="40"/>
      <c r="AJB241" s="40"/>
      <c r="AJC241" s="40"/>
      <c r="AJD241" s="40"/>
      <c r="AJE241" s="40"/>
      <c r="AJF241" s="40"/>
      <c r="AJG241" s="40"/>
      <c r="AJH241" s="40"/>
      <c r="AJI241" s="40"/>
      <c r="AJJ241" s="40"/>
      <c r="AJK241" s="40"/>
      <c r="AJL241" s="40"/>
      <c r="AJM241" s="40"/>
      <c r="AJN241" s="40"/>
      <c r="AJO241" s="40"/>
      <c r="AJP241" s="40"/>
      <c r="AJQ241" s="40"/>
      <c r="AJR241" s="40"/>
      <c r="AJS241" s="40"/>
      <c r="AJT241" s="40"/>
      <c r="AJU241" s="40"/>
      <c r="AJV241" s="40"/>
      <c r="AJW241" s="40"/>
      <c r="AJX241" s="40"/>
      <c r="AJY241" s="40"/>
      <c r="AJZ241" s="40"/>
      <c r="AKA241" s="40"/>
      <c r="AKB241" s="40"/>
      <c r="AKC241" s="40"/>
      <c r="AKD241" s="40"/>
      <c r="AKE241" s="40"/>
      <c r="AKF241" s="40"/>
      <c r="AKG241" s="40"/>
      <c r="AKH241" s="40"/>
      <c r="AKI241" s="40"/>
      <c r="AKJ241" s="40"/>
      <c r="AKK241" s="40"/>
      <c r="AKL241" s="40"/>
      <c r="AKM241" s="40"/>
      <c r="AKN241" s="40"/>
      <c r="AKO241" s="40"/>
      <c r="AKP241" s="40"/>
      <c r="AKQ241" s="40"/>
      <c r="AKR241" s="40"/>
      <c r="AKS241" s="40"/>
      <c r="AKT241" s="40"/>
      <c r="AKU241" s="40"/>
      <c r="AKV241" s="40"/>
      <c r="AKW241" s="40"/>
      <c r="AKX241" s="40"/>
      <c r="AKY241" s="40"/>
      <c r="AKZ241" s="40"/>
      <c r="ALA241" s="40"/>
      <c r="ALB241" s="40"/>
      <c r="ALC241" s="40"/>
      <c r="ALD241" s="40"/>
      <c r="ALE241" s="40"/>
      <c r="ALF241" s="40"/>
      <c r="ALG241" s="40"/>
      <c r="ALH241" s="40"/>
      <c r="ALI241" s="40"/>
      <c r="ALJ241" s="40"/>
      <c r="ALK241" s="40"/>
      <c r="ALL241" s="40"/>
      <c r="ALM241" s="40"/>
      <c r="ALN241" s="40"/>
      <c r="ALO241" s="40"/>
      <c r="ALP241" s="40"/>
      <c r="ALQ241" s="40"/>
      <c r="ALR241" s="40"/>
      <c r="ALS241" s="40"/>
      <c r="ALT241" s="40"/>
      <c r="ALU241" s="40"/>
    </row>
    <row r="242" spans="1:1009" s="41" customFormat="1" ht="18.75" x14ac:dyDescent="0.3">
      <c r="A242" s="10" t="s">
        <v>245</v>
      </c>
      <c r="B242" s="11" t="s">
        <v>55</v>
      </c>
      <c r="C242" s="12">
        <v>5</v>
      </c>
      <c r="D242" s="13">
        <v>3.6</v>
      </c>
      <c r="E242" s="14">
        <v>1.3</v>
      </c>
      <c r="F242" s="46" t="s">
        <v>16</v>
      </c>
      <c r="G242" s="15">
        <v>1</v>
      </c>
      <c r="H242" s="16">
        <f>IF(OR(F242="",G242=""),"",IF(F242="1st",G242*D242-G242,-G242))</f>
        <v>-1</v>
      </c>
      <c r="I242" s="19">
        <f t="shared" si="32"/>
        <v>-25.302500000000006</v>
      </c>
      <c r="J242" s="39"/>
      <c r="K242" s="50">
        <f t="shared" si="35"/>
        <v>-28.302500000000013</v>
      </c>
      <c r="L242" s="60">
        <f>$K$244</f>
        <v>-28.302500000000013</v>
      </c>
      <c r="M242" s="60"/>
      <c r="N242" s="121">
        <f t="shared" si="33"/>
        <v>0</v>
      </c>
      <c r="O242" s="9">
        <f t="shared" si="34"/>
        <v>0</v>
      </c>
      <c r="P242" s="9">
        <f t="shared" si="36"/>
        <v>0</v>
      </c>
      <c r="Q242" s="122" t="str">
        <f t="shared" si="37"/>
        <v/>
      </c>
      <c r="R242" s="8"/>
      <c r="S242" s="9"/>
      <c r="T242" s="9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/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  <c r="JP242" s="40"/>
      <c r="JQ242" s="40"/>
      <c r="JR242" s="40"/>
      <c r="JS242" s="40"/>
      <c r="JT242" s="40"/>
      <c r="JU242" s="40"/>
      <c r="JV242" s="40"/>
      <c r="JW242" s="40"/>
      <c r="JX242" s="40"/>
      <c r="JY242" s="40"/>
      <c r="JZ242" s="40"/>
      <c r="KA242" s="40"/>
      <c r="KB242" s="40"/>
      <c r="KC242" s="40"/>
      <c r="KD242" s="40"/>
      <c r="KE242" s="40"/>
      <c r="KF242" s="40"/>
      <c r="KG242" s="40"/>
      <c r="KH242" s="40"/>
      <c r="KI242" s="40"/>
      <c r="KJ242" s="40"/>
      <c r="KK242" s="40"/>
      <c r="KL242" s="40"/>
      <c r="KM242" s="40"/>
      <c r="KN242" s="40"/>
      <c r="KO242" s="40"/>
      <c r="KP242" s="40"/>
      <c r="KQ242" s="40"/>
      <c r="KR242" s="40"/>
      <c r="KS242" s="40"/>
      <c r="KT242" s="40"/>
      <c r="KU242" s="40"/>
      <c r="KV242" s="40"/>
      <c r="KW242" s="40"/>
      <c r="KX242" s="40"/>
      <c r="KY242" s="40"/>
      <c r="KZ242" s="40"/>
      <c r="LA242" s="40"/>
      <c r="LB242" s="40"/>
      <c r="LC242" s="40"/>
      <c r="LD242" s="40"/>
      <c r="LE242" s="40"/>
      <c r="LF242" s="40"/>
      <c r="LG242" s="40"/>
      <c r="LH242" s="40"/>
      <c r="LI242" s="40"/>
      <c r="LJ242" s="40"/>
      <c r="LK242" s="40"/>
      <c r="LL242" s="40"/>
      <c r="LM242" s="40"/>
      <c r="LN242" s="40"/>
      <c r="LO242" s="40"/>
      <c r="LP242" s="40"/>
      <c r="LQ242" s="40"/>
      <c r="LR242" s="40"/>
      <c r="LS242" s="40"/>
      <c r="LT242" s="40"/>
      <c r="LU242" s="40"/>
      <c r="LV242" s="40"/>
      <c r="LW242" s="40"/>
      <c r="LX242" s="40"/>
      <c r="LY242" s="40"/>
      <c r="LZ242" s="40"/>
      <c r="MA242" s="40"/>
      <c r="MB242" s="40"/>
      <c r="MC242" s="40"/>
      <c r="MD242" s="40"/>
      <c r="ME242" s="40"/>
      <c r="MF242" s="40"/>
      <c r="MG242" s="40"/>
      <c r="MH242" s="40"/>
      <c r="MI242" s="40"/>
      <c r="MJ242" s="40"/>
      <c r="MK242" s="40"/>
      <c r="ML242" s="40"/>
      <c r="MM242" s="40"/>
      <c r="MN242" s="40"/>
      <c r="MO242" s="40"/>
      <c r="MP242" s="40"/>
      <c r="MQ242" s="40"/>
      <c r="MR242" s="40"/>
      <c r="MS242" s="40"/>
      <c r="MT242" s="40"/>
      <c r="MU242" s="40"/>
      <c r="MV242" s="40"/>
      <c r="MW242" s="40"/>
      <c r="MX242" s="40"/>
      <c r="MY242" s="40"/>
      <c r="MZ242" s="40"/>
      <c r="NA242" s="40"/>
      <c r="NB242" s="40"/>
      <c r="NC242" s="40"/>
      <c r="ND242" s="40"/>
      <c r="NE242" s="40"/>
      <c r="NF242" s="40"/>
      <c r="NG242" s="40"/>
      <c r="NH242" s="40"/>
      <c r="NI242" s="40"/>
      <c r="NJ242" s="40"/>
      <c r="NK242" s="40"/>
      <c r="NL242" s="40"/>
      <c r="NM242" s="40"/>
      <c r="NN242" s="40"/>
      <c r="NO242" s="40"/>
      <c r="NP242" s="40"/>
      <c r="NQ242" s="40"/>
      <c r="NR242" s="40"/>
      <c r="NS242" s="40"/>
      <c r="NT242" s="40"/>
      <c r="NU242" s="40"/>
      <c r="NV242" s="40"/>
      <c r="NW242" s="40"/>
      <c r="NX242" s="40"/>
      <c r="NY242" s="40"/>
      <c r="NZ242" s="40"/>
      <c r="OA242" s="40"/>
      <c r="OB242" s="40"/>
      <c r="OC242" s="40"/>
      <c r="OD242" s="40"/>
      <c r="OE242" s="40"/>
      <c r="OF242" s="40"/>
      <c r="OG242" s="40"/>
      <c r="OH242" s="40"/>
      <c r="OI242" s="40"/>
      <c r="OJ242" s="40"/>
      <c r="OK242" s="40"/>
      <c r="OL242" s="40"/>
      <c r="OM242" s="40"/>
      <c r="ON242" s="40"/>
      <c r="OO242" s="40"/>
      <c r="OP242" s="40"/>
      <c r="OQ242" s="40"/>
      <c r="OR242" s="40"/>
      <c r="OS242" s="40"/>
      <c r="OT242" s="40"/>
      <c r="OU242" s="40"/>
      <c r="OV242" s="40"/>
      <c r="OW242" s="40"/>
      <c r="OX242" s="40"/>
      <c r="OY242" s="40"/>
      <c r="OZ242" s="40"/>
      <c r="PA242" s="40"/>
      <c r="PB242" s="40"/>
      <c r="PC242" s="40"/>
      <c r="PD242" s="40"/>
      <c r="PE242" s="40"/>
      <c r="PF242" s="40"/>
      <c r="PG242" s="40"/>
      <c r="PH242" s="40"/>
      <c r="PI242" s="40"/>
      <c r="PJ242" s="40"/>
      <c r="PK242" s="40"/>
      <c r="PL242" s="40"/>
      <c r="PM242" s="40"/>
      <c r="PN242" s="40"/>
      <c r="PO242" s="40"/>
      <c r="PP242" s="40"/>
      <c r="PQ242" s="40"/>
      <c r="PR242" s="40"/>
      <c r="PS242" s="40"/>
      <c r="PT242" s="40"/>
      <c r="PU242" s="40"/>
      <c r="PV242" s="40"/>
      <c r="PW242" s="40"/>
      <c r="PX242" s="40"/>
      <c r="PY242" s="40"/>
      <c r="PZ242" s="40"/>
      <c r="QA242" s="40"/>
      <c r="QB242" s="40"/>
      <c r="QC242" s="40"/>
      <c r="QD242" s="40"/>
      <c r="QE242" s="40"/>
      <c r="QF242" s="40"/>
      <c r="QG242" s="40"/>
      <c r="QH242" s="40"/>
      <c r="QI242" s="40"/>
      <c r="QJ242" s="40"/>
      <c r="QK242" s="40"/>
      <c r="QL242" s="40"/>
      <c r="QM242" s="40"/>
      <c r="QN242" s="40"/>
      <c r="QO242" s="40"/>
      <c r="QP242" s="40"/>
      <c r="QQ242" s="40"/>
      <c r="QR242" s="40"/>
      <c r="QS242" s="40"/>
      <c r="QT242" s="40"/>
      <c r="QU242" s="40"/>
      <c r="QV242" s="40"/>
      <c r="QW242" s="40"/>
      <c r="QX242" s="40"/>
      <c r="QY242" s="40"/>
      <c r="QZ242" s="40"/>
      <c r="RA242" s="40"/>
      <c r="RB242" s="40"/>
      <c r="RC242" s="40"/>
      <c r="RD242" s="40"/>
      <c r="RE242" s="40"/>
      <c r="RF242" s="40"/>
      <c r="RG242" s="40"/>
      <c r="RH242" s="40"/>
      <c r="RI242" s="40"/>
      <c r="RJ242" s="40"/>
      <c r="RK242" s="40"/>
      <c r="RL242" s="40"/>
      <c r="RM242" s="40"/>
      <c r="RN242" s="40"/>
      <c r="RO242" s="40"/>
      <c r="RP242" s="40"/>
      <c r="RQ242" s="40"/>
      <c r="RR242" s="40"/>
      <c r="RS242" s="40"/>
      <c r="RT242" s="40"/>
      <c r="RU242" s="40"/>
      <c r="RV242" s="40"/>
      <c r="RW242" s="40"/>
      <c r="RX242" s="40"/>
      <c r="RY242" s="40"/>
      <c r="RZ242" s="40"/>
      <c r="SA242" s="40"/>
      <c r="SB242" s="40"/>
      <c r="SC242" s="40"/>
      <c r="SD242" s="40"/>
      <c r="SE242" s="40"/>
      <c r="SF242" s="40"/>
      <c r="SG242" s="40"/>
      <c r="SH242" s="40"/>
      <c r="SI242" s="40"/>
      <c r="SJ242" s="40"/>
      <c r="SK242" s="40"/>
      <c r="SL242" s="40"/>
      <c r="SM242" s="40"/>
      <c r="SN242" s="40"/>
      <c r="SO242" s="40"/>
      <c r="SP242" s="40"/>
      <c r="SQ242" s="40"/>
      <c r="SR242" s="40"/>
      <c r="SS242" s="40"/>
      <c r="ST242" s="40"/>
      <c r="SU242" s="40"/>
      <c r="SV242" s="40"/>
      <c r="SW242" s="40"/>
      <c r="SX242" s="40"/>
      <c r="SY242" s="40"/>
      <c r="SZ242" s="40"/>
      <c r="TA242" s="40"/>
      <c r="TB242" s="40"/>
      <c r="TC242" s="40"/>
      <c r="TD242" s="40"/>
      <c r="TE242" s="40"/>
      <c r="TF242" s="40"/>
      <c r="TG242" s="40"/>
      <c r="TH242" s="40"/>
      <c r="TI242" s="40"/>
      <c r="TJ242" s="40"/>
      <c r="TK242" s="40"/>
      <c r="TL242" s="40"/>
      <c r="TM242" s="40"/>
      <c r="TN242" s="40"/>
      <c r="TO242" s="40"/>
      <c r="TP242" s="40"/>
      <c r="TQ242" s="40"/>
      <c r="TR242" s="40"/>
      <c r="TS242" s="40"/>
      <c r="TT242" s="40"/>
      <c r="TU242" s="40"/>
      <c r="TV242" s="40"/>
      <c r="TW242" s="40"/>
      <c r="TX242" s="40"/>
      <c r="TY242" s="40"/>
      <c r="TZ242" s="40"/>
      <c r="UA242" s="40"/>
      <c r="UB242" s="40"/>
      <c r="UC242" s="40"/>
      <c r="UD242" s="40"/>
      <c r="UE242" s="40"/>
      <c r="UF242" s="40"/>
      <c r="UG242" s="40"/>
      <c r="UH242" s="40"/>
      <c r="UI242" s="40"/>
      <c r="UJ242" s="40"/>
      <c r="UK242" s="40"/>
      <c r="UL242" s="40"/>
      <c r="UM242" s="40"/>
      <c r="UN242" s="40"/>
      <c r="UO242" s="40"/>
      <c r="UP242" s="40"/>
      <c r="UQ242" s="40"/>
      <c r="UR242" s="40"/>
      <c r="US242" s="40"/>
      <c r="UT242" s="40"/>
      <c r="UU242" s="40"/>
      <c r="UV242" s="40"/>
      <c r="UW242" s="40"/>
      <c r="UX242" s="40"/>
      <c r="UY242" s="40"/>
      <c r="UZ242" s="40"/>
      <c r="VA242" s="40"/>
      <c r="VB242" s="40"/>
      <c r="VC242" s="40"/>
      <c r="VD242" s="40"/>
      <c r="VE242" s="40"/>
      <c r="VF242" s="40"/>
      <c r="VG242" s="40"/>
      <c r="VH242" s="40"/>
      <c r="VI242" s="40"/>
      <c r="VJ242" s="40"/>
      <c r="VK242" s="40"/>
      <c r="VL242" s="40"/>
      <c r="VM242" s="40"/>
      <c r="VN242" s="40"/>
      <c r="VO242" s="40"/>
      <c r="VP242" s="40"/>
      <c r="VQ242" s="40"/>
      <c r="VR242" s="40"/>
      <c r="VS242" s="40"/>
      <c r="VT242" s="40"/>
      <c r="VU242" s="40"/>
      <c r="VV242" s="40"/>
      <c r="VW242" s="40"/>
      <c r="VX242" s="40"/>
      <c r="VY242" s="40"/>
      <c r="VZ242" s="40"/>
      <c r="WA242" s="40"/>
      <c r="WB242" s="40"/>
      <c r="WC242" s="40"/>
      <c r="WD242" s="40"/>
      <c r="WE242" s="40"/>
      <c r="WF242" s="40"/>
      <c r="WG242" s="40"/>
      <c r="WH242" s="40"/>
      <c r="WI242" s="40"/>
      <c r="WJ242" s="40"/>
      <c r="WK242" s="40"/>
      <c r="WL242" s="40"/>
      <c r="WM242" s="40"/>
      <c r="WN242" s="40"/>
      <c r="WO242" s="40"/>
      <c r="WP242" s="40"/>
      <c r="WQ242" s="40"/>
      <c r="WR242" s="40"/>
      <c r="WS242" s="40"/>
      <c r="WT242" s="40"/>
      <c r="WU242" s="40"/>
      <c r="WV242" s="40"/>
      <c r="WW242" s="40"/>
      <c r="WX242" s="40"/>
      <c r="WY242" s="40"/>
      <c r="WZ242" s="40"/>
      <c r="XA242" s="40"/>
      <c r="XB242" s="40"/>
      <c r="XC242" s="40"/>
      <c r="XD242" s="40"/>
      <c r="XE242" s="40"/>
      <c r="XF242" s="40"/>
      <c r="XG242" s="40"/>
      <c r="XH242" s="40"/>
      <c r="XI242" s="40"/>
      <c r="XJ242" s="40"/>
      <c r="XK242" s="40"/>
      <c r="XL242" s="40"/>
      <c r="XM242" s="40"/>
      <c r="XN242" s="40"/>
      <c r="XO242" s="40"/>
      <c r="XP242" s="40"/>
      <c r="XQ242" s="40"/>
      <c r="XR242" s="40"/>
      <c r="XS242" s="40"/>
      <c r="XT242" s="40"/>
      <c r="XU242" s="40"/>
      <c r="XV242" s="40"/>
      <c r="XW242" s="40"/>
      <c r="XX242" s="40"/>
      <c r="XY242" s="40"/>
      <c r="XZ242" s="40"/>
      <c r="YA242" s="40"/>
      <c r="YB242" s="40"/>
      <c r="YC242" s="40"/>
      <c r="YD242" s="40"/>
      <c r="YE242" s="40"/>
      <c r="YF242" s="40"/>
      <c r="YG242" s="40"/>
      <c r="YH242" s="40"/>
      <c r="YI242" s="40"/>
      <c r="YJ242" s="40"/>
      <c r="YK242" s="40"/>
      <c r="YL242" s="40"/>
      <c r="YM242" s="40"/>
      <c r="YN242" s="40"/>
      <c r="YO242" s="40"/>
      <c r="YP242" s="40"/>
      <c r="YQ242" s="40"/>
      <c r="YR242" s="40"/>
      <c r="YS242" s="40"/>
      <c r="YT242" s="40"/>
      <c r="YU242" s="40"/>
      <c r="YV242" s="40"/>
      <c r="YW242" s="40"/>
      <c r="YX242" s="40"/>
      <c r="YY242" s="40"/>
      <c r="YZ242" s="40"/>
      <c r="ZA242" s="40"/>
      <c r="ZB242" s="40"/>
      <c r="ZC242" s="40"/>
      <c r="ZD242" s="40"/>
      <c r="ZE242" s="40"/>
      <c r="ZF242" s="40"/>
      <c r="ZG242" s="40"/>
      <c r="ZH242" s="40"/>
      <c r="ZI242" s="40"/>
      <c r="ZJ242" s="40"/>
      <c r="ZK242" s="40"/>
      <c r="ZL242" s="40"/>
      <c r="ZM242" s="40"/>
      <c r="ZN242" s="40"/>
      <c r="ZO242" s="40"/>
      <c r="ZP242" s="40"/>
      <c r="ZQ242" s="40"/>
      <c r="ZR242" s="40"/>
      <c r="ZS242" s="40"/>
      <c r="ZT242" s="40"/>
      <c r="ZU242" s="40"/>
      <c r="ZV242" s="40"/>
      <c r="ZW242" s="40"/>
      <c r="ZX242" s="40"/>
      <c r="ZY242" s="40"/>
      <c r="ZZ242" s="40"/>
      <c r="AAA242" s="40"/>
      <c r="AAB242" s="40"/>
      <c r="AAC242" s="40"/>
      <c r="AAD242" s="40"/>
      <c r="AAE242" s="40"/>
      <c r="AAF242" s="40"/>
      <c r="AAG242" s="40"/>
      <c r="AAH242" s="40"/>
      <c r="AAI242" s="40"/>
      <c r="AAJ242" s="40"/>
      <c r="AAK242" s="40"/>
      <c r="AAL242" s="40"/>
      <c r="AAM242" s="40"/>
      <c r="AAN242" s="40"/>
      <c r="AAO242" s="40"/>
      <c r="AAP242" s="40"/>
      <c r="AAQ242" s="40"/>
      <c r="AAR242" s="40"/>
      <c r="AAS242" s="40"/>
      <c r="AAT242" s="40"/>
      <c r="AAU242" s="40"/>
      <c r="AAV242" s="40"/>
      <c r="AAW242" s="40"/>
      <c r="AAX242" s="40"/>
      <c r="AAY242" s="40"/>
      <c r="AAZ242" s="40"/>
      <c r="ABA242" s="40"/>
      <c r="ABB242" s="40"/>
      <c r="ABC242" s="40"/>
      <c r="ABD242" s="40"/>
      <c r="ABE242" s="40"/>
      <c r="ABF242" s="40"/>
      <c r="ABG242" s="40"/>
      <c r="ABH242" s="40"/>
      <c r="ABI242" s="40"/>
      <c r="ABJ242" s="40"/>
      <c r="ABK242" s="40"/>
      <c r="ABL242" s="40"/>
      <c r="ABM242" s="40"/>
      <c r="ABN242" s="40"/>
      <c r="ABO242" s="40"/>
      <c r="ABP242" s="40"/>
      <c r="ABQ242" s="40"/>
      <c r="ABR242" s="40"/>
      <c r="ABS242" s="40"/>
      <c r="ABT242" s="40"/>
      <c r="ABU242" s="40"/>
      <c r="ABV242" s="40"/>
      <c r="ABW242" s="40"/>
      <c r="ABX242" s="40"/>
      <c r="ABY242" s="40"/>
      <c r="ABZ242" s="40"/>
      <c r="ACA242" s="40"/>
      <c r="ACB242" s="40"/>
      <c r="ACC242" s="40"/>
      <c r="ACD242" s="40"/>
      <c r="ACE242" s="40"/>
      <c r="ACF242" s="40"/>
      <c r="ACG242" s="40"/>
      <c r="ACH242" s="40"/>
      <c r="ACI242" s="40"/>
      <c r="ACJ242" s="40"/>
      <c r="ACK242" s="40"/>
      <c r="ACL242" s="40"/>
      <c r="ACM242" s="40"/>
      <c r="ACN242" s="40"/>
      <c r="ACO242" s="40"/>
      <c r="ACP242" s="40"/>
      <c r="ACQ242" s="40"/>
      <c r="ACR242" s="40"/>
      <c r="ACS242" s="40"/>
      <c r="ACT242" s="40"/>
      <c r="ACU242" s="40"/>
      <c r="ACV242" s="40"/>
      <c r="ACW242" s="40"/>
      <c r="ACX242" s="40"/>
      <c r="ACY242" s="40"/>
      <c r="ACZ242" s="40"/>
      <c r="ADA242" s="40"/>
      <c r="ADB242" s="40"/>
      <c r="ADC242" s="40"/>
      <c r="ADD242" s="40"/>
      <c r="ADE242" s="40"/>
      <c r="ADF242" s="40"/>
      <c r="ADG242" s="40"/>
      <c r="ADH242" s="40"/>
      <c r="ADI242" s="40"/>
      <c r="ADJ242" s="40"/>
      <c r="ADK242" s="40"/>
      <c r="ADL242" s="40"/>
      <c r="ADM242" s="40"/>
      <c r="ADN242" s="40"/>
      <c r="ADO242" s="40"/>
      <c r="ADP242" s="40"/>
      <c r="ADQ242" s="40"/>
      <c r="ADR242" s="40"/>
      <c r="ADS242" s="40"/>
      <c r="ADT242" s="40"/>
      <c r="ADU242" s="40"/>
      <c r="ADV242" s="40"/>
      <c r="ADW242" s="40"/>
      <c r="ADX242" s="40"/>
      <c r="ADY242" s="40"/>
      <c r="ADZ242" s="40"/>
      <c r="AEA242" s="40"/>
      <c r="AEB242" s="40"/>
      <c r="AEC242" s="40"/>
      <c r="AED242" s="40"/>
      <c r="AEE242" s="40"/>
      <c r="AEF242" s="40"/>
      <c r="AEG242" s="40"/>
      <c r="AEH242" s="40"/>
      <c r="AEI242" s="40"/>
      <c r="AEJ242" s="40"/>
      <c r="AEK242" s="40"/>
      <c r="AEL242" s="40"/>
      <c r="AEM242" s="40"/>
      <c r="AEN242" s="40"/>
      <c r="AEO242" s="40"/>
      <c r="AEP242" s="40"/>
      <c r="AEQ242" s="40"/>
      <c r="AER242" s="40"/>
      <c r="AES242" s="40"/>
      <c r="AET242" s="40"/>
      <c r="AEU242" s="40"/>
      <c r="AEV242" s="40"/>
      <c r="AEW242" s="40"/>
      <c r="AEX242" s="40"/>
      <c r="AEY242" s="40"/>
      <c r="AEZ242" s="40"/>
      <c r="AFA242" s="40"/>
      <c r="AFB242" s="40"/>
      <c r="AFC242" s="40"/>
      <c r="AFD242" s="40"/>
      <c r="AFE242" s="40"/>
      <c r="AFF242" s="40"/>
      <c r="AFG242" s="40"/>
      <c r="AFH242" s="40"/>
      <c r="AFI242" s="40"/>
      <c r="AFJ242" s="40"/>
      <c r="AFK242" s="40"/>
      <c r="AFL242" s="40"/>
      <c r="AFM242" s="40"/>
      <c r="AFN242" s="40"/>
      <c r="AFO242" s="40"/>
      <c r="AFP242" s="40"/>
      <c r="AFQ242" s="40"/>
      <c r="AFR242" s="40"/>
      <c r="AFS242" s="40"/>
      <c r="AFT242" s="40"/>
      <c r="AFU242" s="40"/>
      <c r="AFV242" s="40"/>
      <c r="AFW242" s="40"/>
      <c r="AFX242" s="40"/>
      <c r="AFY242" s="40"/>
      <c r="AFZ242" s="40"/>
      <c r="AGA242" s="40"/>
      <c r="AGB242" s="40"/>
      <c r="AGC242" s="40"/>
      <c r="AGD242" s="40"/>
      <c r="AGE242" s="40"/>
      <c r="AGF242" s="40"/>
      <c r="AGG242" s="40"/>
      <c r="AGH242" s="40"/>
      <c r="AGI242" s="40"/>
      <c r="AGJ242" s="40"/>
      <c r="AGK242" s="40"/>
      <c r="AGL242" s="40"/>
      <c r="AGM242" s="40"/>
      <c r="AGN242" s="40"/>
      <c r="AGO242" s="40"/>
      <c r="AGP242" s="40"/>
      <c r="AGQ242" s="40"/>
      <c r="AGR242" s="40"/>
      <c r="AGS242" s="40"/>
      <c r="AGT242" s="40"/>
      <c r="AGU242" s="40"/>
      <c r="AGV242" s="40"/>
      <c r="AGW242" s="40"/>
      <c r="AGX242" s="40"/>
      <c r="AGY242" s="40"/>
      <c r="AGZ242" s="40"/>
      <c r="AHA242" s="40"/>
      <c r="AHB242" s="40"/>
      <c r="AHC242" s="40"/>
      <c r="AHD242" s="40"/>
      <c r="AHE242" s="40"/>
      <c r="AHF242" s="40"/>
      <c r="AHG242" s="40"/>
      <c r="AHH242" s="40"/>
      <c r="AHI242" s="40"/>
      <c r="AHJ242" s="40"/>
      <c r="AHK242" s="40"/>
      <c r="AHL242" s="40"/>
      <c r="AHM242" s="40"/>
      <c r="AHN242" s="40"/>
      <c r="AHO242" s="40"/>
      <c r="AHP242" s="40"/>
      <c r="AHQ242" s="40"/>
      <c r="AHR242" s="40"/>
      <c r="AHS242" s="40"/>
      <c r="AHT242" s="40"/>
      <c r="AHU242" s="40"/>
      <c r="AHV242" s="40"/>
      <c r="AHW242" s="40"/>
      <c r="AHX242" s="40"/>
      <c r="AHY242" s="40"/>
      <c r="AHZ242" s="40"/>
      <c r="AIA242" s="40"/>
      <c r="AIB242" s="40"/>
      <c r="AIC242" s="40"/>
      <c r="AID242" s="40"/>
      <c r="AIE242" s="40"/>
      <c r="AIF242" s="40"/>
      <c r="AIG242" s="40"/>
      <c r="AIH242" s="40"/>
      <c r="AII242" s="40"/>
      <c r="AIJ242" s="40"/>
      <c r="AIK242" s="40"/>
      <c r="AIL242" s="40"/>
      <c r="AIM242" s="40"/>
      <c r="AIN242" s="40"/>
      <c r="AIO242" s="40"/>
      <c r="AIP242" s="40"/>
      <c r="AIQ242" s="40"/>
      <c r="AIR242" s="40"/>
      <c r="AIS242" s="40"/>
      <c r="AIT242" s="40"/>
      <c r="AIU242" s="40"/>
      <c r="AIV242" s="40"/>
      <c r="AIW242" s="40"/>
      <c r="AIX242" s="40"/>
      <c r="AIY242" s="40"/>
      <c r="AIZ242" s="40"/>
      <c r="AJA242" s="40"/>
      <c r="AJB242" s="40"/>
      <c r="AJC242" s="40"/>
      <c r="AJD242" s="40"/>
      <c r="AJE242" s="40"/>
      <c r="AJF242" s="40"/>
      <c r="AJG242" s="40"/>
      <c r="AJH242" s="40"/>
      <c r="AJI242" s="40"/>
      <c r="AJJ242" s="40"/>
      <c r="AJK242" s="40"/>
      <c r="AJL242" s="40"/>
      <c r="AJM242" s="40"/>
      <c r="AJN242" s="40"/>
      <c r="AJO242" s="40"/>
      <c r="AJP242" s="40"/>
      <c r="AJQ242" s="40"/>
      <c r="AJR242" s="40"/>
      <c r="AJS242" s="40"/>
      <c r="AJT242" s="40"/>
      <c r="AJU242" s="40"/>
      <c r="AJV242" s="40"/>
      <c r="AJW242" s="40"/>
      <c r="AJX242" s="40"/>
      <c r="AJY242" s="40"/>
      <c r="AJZ242" s="40"/>
      <c r="AKA242" s="40"/>
      <c r="AKB242" s="40"/>
      <c r="AKC242" s="40"/>
      <c r="AKD242" s="40"/>
      <c r="AKE242" s="40"/>
      <c r="AKF242" s="40"/>
      <c r="AKG242" s="40"/>
      <c r="AKH242" s="40"/>
      <c r="AKI242" s="40"/>
      <c r="AKJ242" s="40"/>
      <c r="AKK242" s="40"/>
      <c r="AKL242" s="40"/>
      <c r="AKM242" s="40"/>
      <c r="AKN242" s="40"/>
      <c r="AKO242" s="40"/>
      <c r="AKP242" s="40"/>
      <c r="AKQ242" s="40"/>
      <c r="AKR242" s="40"/>
      <c r="AKS242" s="40"/>
      <c r="AKT242" s="40"/>
      <c r="AKU242" s="40"/>
      <c r="AKV242" s="40"/>
      <c r="AKW242" s="40"/>
      <c r="AKX242" s="40"/>
      <c r="AKY242" s="40"/>
      <c r="AKZ242" s="40"/>
      <c r="ALA242" s="40"/>
      <c r="ALB242" s="40"/>
      <c r="ALC242" s="40"/>
      <c r="ALD242" s="40"/>
      <c r="ALE242" s="40"/>
      <c r="ALF242" s="40"/>
      <c r="ALG242" s="40"/>
      <c r="ALH242" s="40"/>
      <c r="ALI242" s="40"/>
      <c r="ALJ242" s="40"/>
      <c r="ALK242" s="40"/>
      <c r="ALL242" s="40"/>
      <c r="ALM242" s="40"/>
      <c r="ALN242" s="40"/>
      <c r="ALO242" s="40"/>
      <c r="ALP242" s="40"/>
      <c r="ALQ242" s="40"/>
      <c r="ALR242" s="40"/>
      <c r="ALS242" s="40"/>
      <c r="ALT242" s="40"/>
      <c r="ALU242" s="40"/>
    </row>
    <row r="243" spans="1:1009" s="41" customFormat="1" ht="19.5" thickBot="1" x14ac:dyDescent="0.35">
      <c r="A243" s="10" t="s">
        <v>246</v>
      </c>
      <c r="B243" s="11" t="s">
        <v>244</v>
      </c>
      <c r="C243" s="12">
        <v>11</v>
      </c>
      <c r="D243" s="13">
        <v>2.2000000000000002</v>
      </c>
      <c r="E243" s="14">
        <v>1.1399999999999999</v>
      </c>
      <c r="F243" s="46" t="s">
        <v>21</v>
      </c>
      <c r="G243" s="15">
        <v>3</v>
      </c>
      <c r="H243" s="16">
        <f>IF(OR(F243="",G243=""),"",IF(F243="1st",G243*D243-G243,-G243))</f>
        <v>-3</v>
      </c>
      <c r="I243" s="19">
        <f t="shared" si="32"/>
        <v>-28.302500000000006</v>
      </c>
      <c r="J243" s="39"/>
      <c r="K243" s="50">
        <f t="shared" si="35"/>
        <v>-28.302500000000013</v>
      </c>
      <c r="L243" s="60">
        <f>$K$244</f>
        <v>-28.302500000000013</v>
      </c>
      <c r="M243" s="60"/>
      <c r="N243" s="121">
        <f t="shared" si="33"/>
        <v>2.2000000000000002</v>
      </c>
      <c r="O243" s="9">
        <f t="shared" si="34"/>
        <v>-1</v>
      </c>
      <c r="P243" s="9">
        <f t="shared" si="36"/>
        <v>-1</v>
      </c>
      <c r="Q243" s="122">
        <f t="shared" si="37"/>
        <v>-1</v>
      </c>
      <c r="R243" s="8"/>
      <c r="S243" s="9"/>
      <c r="T243" s="9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  <c r="JP243" s="40"/>
      <c r="JQ243" s="40"/>
      <c r="JR243" s="40"/>
      <c r="JS243" s="40"/>
      <c r="JT243" s="40"/>
      <c r="JU243" s="40"/>
      <c r="JV243" s="40"/>
      <c r="JW243" s="40"/>
      <c r="JX243" s="40"/>
      <c r="JY243" s="40"/>
      <c r="JZ243" s="40"/>
      <c r="KA243" s="40"/>
      <c r="KB243" s="40"/>
      <c r="KC243" s="40"/>
      <c r="KD243" s="40"/>
      <c r="KE243" s="40"/>
      <c r="KF243" s="40"/>
      <c r="KG243" s="40"/>
      <c r="KH243" s="40"/>
      <c r="KI243" s="40"/>
      <c r="KJ243" s="40"/>
      <c r="KK243" s="40"/>
      <c r="KL243" s="40"/>
      <c r="KM243" s="40"/>
      <c r="KN243" s="40"/>
      <c r="KO243" s="40"/>
      <c r="KP243" s="40"/>
      <c r="KQ243" s="40"/>
      <c r="KR243" s="40"/>
      <c r="KS243" s="40"/>
      <c r="KT243" s="40"/>
      <c r="KU243" s="40"/>
      <c r="KV243" s="40"/>
      <c r="KW243" s="40"/>
      <c r="KX243" s="40"/>
      <c r="KY243" s="40"/>
      <c r="KZ243" s="40"/>
      <c r="LA243" s="40"/>
      <c r="LB243" s="40"/>
      <c r="LC243" s="40"/>
      <c r="LD243" s="40"/>
      <c r="LE243" s="40"/>
      <c r="LF243" s="40"/>
      <c r="LG243" s="40"/>
      <c r="LH243" s="40"/>
      <c r="LI243" s="40"/>
      <c r="LJ243" s="40"/>
      <c r="LK243" s="40"/>
      <c r="LL243" s="40"/>
      <c r="LM243" s="40"/>
      <c r="LN243" s="40"/>
      <c r="LO243" s="40"/>
      <c r="LP243" s="40"/>
      <c r="LQ243" s="40"/>
      <c r="LR243" s="40"/>
      <c r="LS243" s="40"/>
      <c r="LT243" s="40"/>
      <c r="LU243" s="40"/>
      <c r="LV243" s="40"/>
      <c r="LW243" s="40"/>
      <c r="LX243" s="40"/>
      <c r="LY243" s="40"/>
      <c r="LZ243" s="40"/>
      <c r="MA243" s="40"/>
      <c r="MB243" s="40"/>
      <c r="MC243" s="40"/>
      <c r="MD243" s="40"/>
      <c r="ME243" s="40"/>
      <c r="MF243" s="40"/>
      <c r="MG243" s="40"/>
      <c r="MH243" s="40"/>
      <c r="MI243" s="40"/>
      <c r="MJ243" s="40"/>
      <c r="MK243" s="40"/>
      <c r="ML243" s="40"/>
      <c r="MM243" s="40"/>
      <c r="MN243" s="40"/>
      <c r="MO243" s="40"/>
      <c r="MP243" s="40"/>
      <c r="MQ243" s="40"/>
      <c r="MR243" s="40"/>
      <c r="MS243" s="40"/>
      <c r="MT243" s="40"/>
      <c r="MU243" s="40"/>
      <c r="MV243" s="40"/>
      <c r="MW243" s="40"/>
      <c r="MX243" s="40"/>
      <c r="MY243" s="40"/>
      <c r="MZ243" s="40"/>
      <c r="NA243" s="40"/>
      <c r="NB243" s="40"/>
      <c r="NC243" s="40"/>
      <c r="ND243" s="40"/>
      <c r="NE243" s="40"/>
      <c r="NF243" s="40"/>
      <c r="NG243" s="40"/>
      <c r="NH243" s="40"/>
      <c r="NI243" s="40"/>
      <c r="NJ243" s="40"/>
      <c r="NK243" s="40"/>
      <c r="NL243" s="40"/>
      <c r="NM243" s="40"/>
      <c r="NN243" s="40"/>
      <c r="NO243" s="40"/>
      <c r="NP243" s="40"/>
      <c r="NQ243" s="40"/>
      <c r="NR243" s="40"/>
      <c r="NS243" s="40"/>
      <c r="NT243" s="40"/>
      <c r="NU243" s="40"/>
      <c r="NV243" s="40"/>
      <c r="NW243" s="40"/>
      <c r="NX243" s="40"/>
      <c r="NY243" s="40"/>
      <c r="NZ243" s="40"/>
      <c r="OA243" s="40"/>
      <c r="OB243" s="40"/>
      <c r="OC243" s="40"/>
      <c r="OD243" s="40"/>
      <c r="OE243" s="40"/>
      <c r="OF243" s="40"/>
      <c r="OG243" s="40"/>
      <c r="OH243" s="40"/>
      <c r="OI243" s="40"/>
      <c r="OJ243" s="40"/>
      <c r="OK243" s="40"/>
      <c r="OL243" s="40"/>
      <c r="OM243" s="40"/>
      <c r="ON243" s="40"/>
      <c r="OO243" s="40"/>
      <c r="OP243" s="40"/>
      <c r="OQ243" s="40"/>
      <c r="OR243" s="40"/>
      <c r="OS243" s="40"/>
      <c r="OT243" s="40"/>
      <c r="OU243" s="40"/>
      <c r="OV243" s="40"/>
      <c r="OW243" s="40"/>
      <c r="OX243" s="40"/>
      <c r="OY243" s="40"/>
      <c r="OZ243" s="40"/>
      <c r="PA243" s="40"/>
      <c r="PB243" s="40"/>
      <c r="PC243" s="40"/>
      <c r="PD243" s="40"/>
      <c r="PE243" s="40"/>
      <c r="PF243" s="40"/>
      <c r="PG243" s="40"/>
      <c r="PH243" s="40"/>
      <c r="PI243" s="40"/>
      <c r="PJ243" s="40"/>
      <c r="PK243" s="40"/>
      <c r="PL243" s="40"/>
      <c r="PM243" s="40"/>
      <c r="PN243" s="40"/>
      <c r="PO243" s="40"/>
      <c r="PP243" s="40"/>
      <c r="PQ243" s="40"/>
      <c r="PR243" s="40"/>
      <c r="PS243" s="40"/>
      <c r="PT243" s="40"/>
      <c r="PU243" s="40"/>
      <c r="PV243" s="40"/>
      <c r="PW243" s="40"/>
      <c r="PX243" s="40"/>
      <c r="PY243" s="40"/>
      <c r="PZ243" s="40"/>
      <c r="QA243" s="40"/>
      <c r="QB243" s="40"/>
      <c r="QC243" s="40"/>
      <c r="QD243" s="40"/>
      <c r="QE243" s="40"/>
      <c r="QF243" s="40"/>
      <c r="QG243" s="40"/>
      <c r="QH243" s="40"/>
      <c r="QI243" s="40"/>
      <c r="QJ243" s="40"/>
      <c r="QK243" s="40"/>
      <c r="QL243" s="40"/>
      <c r="QM243" s="40"/>
      <c r="QN243" s="40"/>
      <c r="QO243" s="40"/>
      <c r="QP243" s="40"/>
      <c r="QQ243" s="40"/>
      <c r="QR243" s="40"/>
      <c r="QS243" s="40"/>
      <c r="QT243" s="40"/>
      <c r="QU243" s="40"/>
      <c r="QV243" s="40"/>
      <c r="QW243" s="40"/>
      <c r="QX243" s="40"/>
      <c r="QY243" s="40"/>
      <c r="QZ243" s="40"/>
      <c r="RA243" s="40"/>
      <c r="RB243" s="40"/>
      <c r="RC243" s="40"/>
      <c r="RD243" s="40"/>
      <c r="RE243" s="40"/>
      <c r="RF243" s="40"/>
      <c r="RG243" s="40"/>
      <c r="RH243" s="40"/>
      <c r="RI243" s="40"/>
      <c r="RJ243" s="40"/>
      <c r="RK243" s="40"/>
      <c r="RL243" s="40"/>
      <c r="RM243" s="40"/>
      <c r="RN243" s="40"/>
      <c r="RO243" s="40"/>
      <c r="RP243" s="40"/>
      <c r="RQ243" s="40"/>
      <c r="RR243" s="40"/>
      <c r="RS243" s="40"/>
      <c r="RT243" s="40"/>
      <c r="RU243" s="40"/>
      <c r="RV243" s="40"/>
      <c r="RW243" s="40"/>
      <c r="RX243" s="40"/>
      <c r="RY243" s="40"/>
      <c r="RZ243" s="40"/>
      <c r="SA243" s="40"/>
      <c r="SB243" s="40"/>
      <c r="SC243" s="40"/>
      <c r="SD243" s="40"/>
      <c r="SE243" s="40"/>
      <c r="SF243" s="40"/>
      <c r="SG243" s="40"/>
      <c r="SH243" s="40"/>
      <c r="SI243" s="40"/>
      <c r="SJ243" s="40"/>
      <c r="SK243" s="40"/>
      <c r="SL243" s="40"/>
      <c r="SM243" s="40"/>
      <c r="SN243" s="40"/>
      <c r="SO243" s="40"/>
      <c r="SP243" s="40"/>
      <c r="SQ243" s="40"/>
      <c r="SR243" s="40"/>
      <c r="SS243" s="40"/>
      <c r="ST243" s="40"/>
      <c r="SU243" s="40"/>
      <c r="SV243" s="40"/>
      <c r="SW243" s="40"/>
      <c r="SX243" s="40"/>
      <c r="SY243" s="40"/>
      <c r="SZ243" s="40"/>
      <c r="TA243" s="40"/>
      <c r="TB243" s="40"/>
      <c r="TC243" s="40"/>
      <c r="TD243" s="40"/>
      <c r="TE243" s="40"/>
      <c r="TF243" s="40"/>
      <c r="TG243" s="40"/>
      <c r="TH243" s="40"/>
      <c r="TI243" s="40"/>
      <c r="TJ243" s="40"/>
      <c r="TK243" s="40"/>
      <c r="TL243" s="40"/>
      <c r="TM243" s="40"/>
      <c r="TN243" s="40"/>
      <c r="TO243" s="40"/>
      <c r="TP243" s="40"/>
      <c r="TQ243" s="40"/>
      <c r="TR243" s="40"/>
      <c r="TS243" s="40"/>
      <c r="TT243" s="40"/>
      <c r="TU243" s="40"/>
      <c r="TV243" s="40"/>
      <c r="TW243" s="40"/>
      <c r="TX243" s="40"/>
      <c r="TY243" s="40"/>
      <c r="TZ243" s="40"/>
      <c r="UA243" s="40"/>
      <c r="UB243" s="40"/>
      <c r="UC243" s="40"/>
      <c r="UD243" s="40"/>
      <c r="UE243" s="40"/>
      <c r="UF243" s="40"/>
      <c r="UG243" s="40"/>
      <c r="UH243" s="40"/>
      <c r="UI243" s="40"/>
      <c r="UJ243" s="40"/>
      <c r="UK243" s="40"/>
      <c r="UL243" s="40"/>
      <c r="UM243" s="40"/>
      <c r="UN243" s="40"/>
      <c r="UO243" s="40"/>
      <c r="UP243" s="40"/>
      <c r="UQ243" s="40"/>
      <c r="UR243" s="40"/>
      <c r="US243" s="40"/>
      <c r="UT243" s="40"/>
      <c r="UU243" s="40"/>
      <c r="UV243" s="40"/>
      <c r="UW243" s="40"/>
      <c r="UX243" s="40"/>
      <c r="UY243" s="40"/>
      <c r="UZ243" s="40"/>
      <c r="VA243" s="40"/>
      <c r="VB243" s="40"/>
      <c r="VC243" s="40"/>
      <c r="VD243" s="40"/>
      <c r="VE243" s="40"/>
      <c r="VF243" s="40"/>
      <c r="VG243" s="40"/>
      <c r="VH243" s="40"/>
      <c r="VI243" s="40"/>
      <c r="VJ243" s="40"/>
      <c r="VK243" s="40"/>
      <c r="VL243" s="40"/>
      <c r="VM243" s="40"/>
      <c r="VN243" s="40"/>
      <c r="VO243" s="40"/>
      <c r="VP243" s="40"/>
      <c r="VQ243" s="40"/>
      <c r="VR243" s="40"/>
      <c r="VS243" s="40"/>
      <c r="VT243" s="40"/>
      <c r="VU243" s="40"/>
      <c r="VV243" s="40"/>
      <c r="VW243" s="40"/>
      <c r="VX243" s="40"/>
      <c r="VY243" s="40"/>
      <c r="VZ243" s="40"/>
      <c r="WA243" s="40"/>
      <c r="WB243" s="40"/>
      <c r="WC243" s="40"/>
      <c r="WD243" s="40"/>
      <c r="WE243" s="40"/>
      <c r="WF243" s="40"/>
      <c r="WG243" s="40"/>
      <c r="WH243" s="40"/>
      <c r="WI243" s="40"/>
      <c r="WJ243" s="40"/>
      <c r="WK243" s="40"/>
      <c r="WL243" s="40"/>
      <c r="WM243" s="40"/>
      <c r="WN243" s="40"/>
      <c r="WO243" s="40"/>
      <c r="WP243" s="40"/>
      <c r="WQ243" s="40"/>
      <c r="WR243" s="40"/>
      <c r="WS243" s="40"/>
      <c r="WT243" s="40"/>
      <c r="WU243" s="40"/>
      <c r="WV243" s="40"/>
      <c r="WW243" s="40"/>
      <c r="WX243" s="40"/>
      <c r="WY243" s="40"/>
      <c r="WZ243" s="40"/>
      <c r="XA243" s="40"/>
      <c r="XB243" s="40"/>
      <c r="XC243" s="40"/>
      <c r="XD243" s="40"/>
      <c r="XE243" s="40"/>
      <c r="XF243" s="40"/>
      <c r="XG243" s="40"/>
      <c r="XH243" s="40"/>
      <c r="XI243" s="40"/>
      <c r="XJ243" s="40"/>
      <c r="XK243" s="40"/>
      <c r="XL243" s="40"/>
      <c r="XM243" s="40"/>
      <c r="XN243" s="40"/>
      <c r="XO243" s="40"/>
      <c r="XP243" s="40"/>
      <c r="XQ243" s="40"/>
      <c r="XR243" s="40"/>
      <c r="XS243" s="40"/>
      <c r="XT243" s="40"/>
      <c r="XU243" s="40"/>
      <c r="XV243" s="40"/>
      <c r="XW243" s="40"/>
      <c r="XX243" s="40"/>
      <c r="XY243" s="40"/>
      <c r="XZ243" s="40"/>
      <c r="YA243" s="40"/>
      <c r="YB243" s="40"/>
      <c r="YC243" s="40"/>
      <c r="YD243" s="40"/>
      <c r="YE243" s="40"/>
      <c r="YF243" s="40"/>
      <c r="YG243" s="40"/>
      <c r="YH243" s="40"/>
      <c r="YI243" s="40"/>
      <c r="YJ243" s="40"/>
      <c r="YK243" s="40"/>
      <c r="YL243" s="40"/>
      <c r="YM243" s="40"/>
      <c r="YN243" s="40"/>
      <c r="YO243" s="40"/>
      <c r="YP243" s="40"/>
      <c r="YQ243" s="40"/>
      <c r="YR243" s="40"/>
      <c r="YS243" s="40"/>
      <c r="YT243" s="40"/>
      <c r="YU243" s="40"/>
      <c r="YV243" s="40"/>
      <c r="YW243" s="40"/>
      <c r="YX243" s="40"/>
      <c r="YY243" s="40"/>
      <c r="YZ243" s="40"/>
      <c r="ZA243" s="40"/>
      <c r="ZB243" s="40"/>
      <c r="ZC243" s="40"/>
      <c r="ZD243" s="40"/>
      <c r="ZE243" s="40"/>
      <c r="ZF243" s="40"/>
      <c r="ZG243" s="40"/>
      <c r="ZH243" s="40"/>
      <c r="ZI243" s="40"/>
      <c r="ZJ243" s="40"/>
      <c r="ZK243" s="40"/>
      <c r="ZL243" s="40"/>
      <c r="ZM243" s="40"/>
      <c r="ZN243" s="40"/>
      <c r="ZO243" s="40"/>
      <c r="ZP243" s="40"/>
      <c r="ZQ243" s="40"/>
      <c r="ZR243" s="40"/>
      <c r="ZS243" s="40"/>
      <c r="ZT243" s="40"/>
      <c r="ZU243" s="40"/>
      <c r="ZV243" s="40"/>
      <c r="ZW243" s="40"/>
      <c r="ZX243" s="40"/>
      <c r="ZY243" s="40"/>
      <c r="ZZ243" s="40"/>
      <c r="AAA243" s="40"/>
      <c r="AAB243" s="40"/>
      <c r="AAC243" s="40"/>
      <c r="AAD243" s="40"/>
      <c r="AAE243" s="40"/>
      <c r="AAF243" s="40"/>
      <c r="AAG243" s="40"/>
      <c r="AAH243" s="40"/>
      <c r="AAI243" s="40"/>
      <c r="AAJ243" s="40"/>
      <c r="AAK243" s="40"/>
      <c r="AAL243" s="40"/>
      <c r="AAM243" s="40"/>
      <c r="AAN243" s="40"/>
      <c r="AAO243" s="40"/>
      <c r="AAP243" s="40"/>
      <c r="AAQ243" s="40"/>
      <c r="AAR243" s="40"/>
      <c r="AAS243" s="40"/>
      <c r="AAT243" s="40"/>
      <c r="AAU243" s="40"/>
      <c r="AAV243" s="40"/>
      <c r="AAW243" s="40"/>
      <c r="AAX243" s="40"/>
      <c r="AAY243" s="40"/>
      <c r="AAZ243" s="40"/>
      <c r="ABA243" s="40"/>
      <c r="ABB243" s="40"/>
      <c r="ABC243" s="40"/>
      <c r="ABD243" s="40"/>
      <c r="ABE243" s="40"/>
      <c r="ABF243" s="40"/>
      <c r="ABG243" s="40"/>
      <c r="ABH243" s="40"/>
      <c r="ABI243" s="40"/>
      <c r="ABJ243" s="40"/>
      <c r="ABK243" s="40"/>
      <c r="ABL243" s="40"/>
      <c r="ABM243" s="40"/>
      <c r="ABN243" s="40"/>
      <c r="ABO243" s="40"/>
      <c r="ABP243" s="40"/>
      <c r="ABQ243" s="40"/>
      <c r="ABR243" s="40"/>
      <c r="ABS243" s="40"/>
      <c r="ABT243" s="40"/>
      <c r="ABU243" s="40"/>
      <c r="ABV243" s="40"/>
      <c r="ABW243" s="40"/>
      <c r="ABX243" s="40"/>
      <c r="ABY243" s="40"/>
      <c r="ABZ243" s="40"/>
      <c r="ACA243" s="40"/>
      <c r="ACB243" s="40"/>
      <c r="ACC243" s="40"/>
      <c r="ACD243" s="40"/>
      <c r="ACE243" s="40"/>
      <c r="ACF243" s="40"/>
      <c r="ACG243" s="40"/>
      <c r="ACH243" s="40"/>
      <c r="ACI243" s="40"/>
      <c r="ACJ243" s="40"/>
      <c r="ACK243" s="40"/>
      <c r="ACL243" s="40"/>
      <c r="ACM243" s="40"/>
      <c r="ACN243" s="40"/>
      <c r="ACO243" s="40"/>
      <c r="ACP243" s="40"/>
      <c r="ACQ243" s="40"/>
      <c r="ACR243" s="40"/>
      <c r="ACS243" s="40"/>
      <c r="ACT243" s="40"/>
      <c r="ACU243" s="40"/>
      <c r="ACV243" s="40"/>
      <c r="ACW243" s="40"/>
      <c r="ACX243" s="40"/>
      <c r="ACY243" s="40"/>
      <c r="ACZ243" s="40"/>
      <c r="ADA243" s="40"/>
      <c r="ADB243" s="40"/>
      <c r="ADC243" s="40"/>
      <c r="ADD243" s="40"/>
      <c r="ADE243" s="40"/>
      <c r="ADF243" s="40"/>
      <c r="ADG243" s="40"/>
      <c r="ADH243" s="40"/>
      <c r="ADI243" s="40"/>
      <c r="ADJ243" s="40"/>
      <c r="ADK243" s="40"/>
      <c r="ADL243" s="40"/>
      <c r="ADM243" s="40"/>
      <c r="ADN243" s="40"/>
      <c r="ADO243" s="40"/>
      <c r="ADP243" s="40"/>
      <c r="ADQ243" s="40"/>
      <c r="ADR243" s="40"/>
      <c r="ADS243" s="40"/>
      <c r="ADT243" s="40"/>
      <c r="ADU243" s="40"/>
      <c r="ADV243" s="40"/>
      <c r="ADW243" s="40"/>
      <c r="ADX243" s="40"/>
      <c r="ADY243" s="40"/>
      <c r="ADZ243" s="40"/>
      <c r="AEA243" s="40"/>
      <c r="AEB243" s="40"/>
      <c r="AEC243" s="40"/>
      <c r="AED243" s="40"/>
      <c r="AEE243" s="40"/>
      <c r="AEF243" s="40"/>
      <c r="AEG243" s="40"/>
      <c r="AEH243" s="40"/>
      <c r="AEI243" s="40"/>
      <c r="AEJ243" s="40"/>
      <c r="AEK243" s="40"/>
      <c r="AEL243" s="40"/>
      <c r="AEM243" s="40"/>
      <c r="AEN243" s="40"/>
      <c r="AEO243" s="40"/>
      <c r="AEP243" s="40"/>
      <c r="AEQ243" s="40"/>
      <c r="AER243" s="40"/>
      <c r="AES243" s="40"/>
      <c r="AET243" s="40"/>
      <c r="AEU243" s="40"/>
      <c r="AEV243" s="40"/>
      <c r="AEW243" s="40"/>
      <c r="AEX243" s="40"/>
      <c r="AEY243" s="40"/>
      <c r="AEZ243" s="40"/>
      <c r="AFA243" s="40"/>
      <c r="AFB243" s="40"/>
      <c r="AFC243" s="40"/>
      <c r="AFD243" s="40"/>
      <c r="AFE243" s="40"/>
      <c r="AFF243" s="40"/>
      <c r="AFG243" s="40"/>
      <c r="AFH243" s="40"/>
      <c r="AFI243" s="40"/>
      <c r="AFJ243" s="40"/>
      <c r="AFK243" s="40"/>
      <c r="AFL243" s="40"/>
      <c r="AFM243" s="40"/>
      <c r="AFN243" s="40"/>
      <c r="AFO243" s="40"/>
      <c r="AFP243" s="40"/>
      <c r="AFQ243" s="40"/>
      <c r="AFR243" s="40"/>
      <c r="AFS243" s="40"/>
      <c r="AFT243" s="40"/>
      <c r="AFU243" s="40"/>
      <c r="AFV243" s="40"/>
      <c r="AFW243" s="40"/>
      <c r="AFX243" s="40"/>
      <c r="AFY243" s="40"/>
      <c r="AFZ243" s="40"/>
      <c r="AGA243" s="40"/>
      <c r="AGB243" s="40"/>
      <c r="AGC243" s="40"/>
      <c r="AGD243" s="40"/>
      <c r="AGE243" s="40"/>
      <c r="AGF243" s="40"/>
      <c r="AGG243" s="40"/>
      <c r="AGH243" s="40"/>
      <c r="AGI243" s="40"/>
      <c r="AGJ243" s="40"/>
      <c r="AGK243" s="40"/>
      <c r="AGL243" s="40"/>
      <c r="AGM243" s="40"/>
      <c r="AGN243" s="40"/>
      <c r="AGO243" s="40"/>
      <c r="AGP243" s="40"/>
      <c r="AGQ243" s="40"/>
      <c r="AGR243" s="40"/>
      <c r="AGS243" s="40"/>
      <c r="AGT243" s="40"/>
      <c r="AGU243" s="40"/>
      <c r="AGV243" s="40"/>
      <c r="AGW243" s="40"/>
      <c r="AGX243" s="40"/>
      <c r="AGY243" s="40"/>
      <c r="AGZ243" s="40"/>
      <c r="AHA243" s="40"/>
      <c r="AHB243" s="40"/>
      <c r="AHC243" s="40"/>
      <c r="AHD243" s="40"/>
      <c r="AHE243" s="40"/>
      <c r="AHF243" s="40"/>
      <c r="AHG243" s="40"/>
      <c r="AHH243" s="40"/>
      <c r="AHI243" s="40"/>
      <c r="AHJ243" s="40"/>
      <c r="AHK243" s="40"/>
      <c r="AHL243" s="40"/>
      <c r="AHM243" s="40"/>
      <c r="AHN243" s="40"/>
      <c r="AHO243" s="40"/>
      <c r="AHP243" s="40"/>
      <c r="AHQ243" s="40"/>
      <c r="AHR243" s="40"/>
      <c r="AHS243" s="40"/>
      <c r="AHT243" s="40"/>
      <c r="AHU243" s="40"/>
      <c r="AHV243" s="40"/>
      <c r="AHW243" s="40"/>
      <c r="AHX243" s="40"/>
      <c r="AHY243" s="40"/>
      <c r="AHZ243" s="40"/>
      <c r="AIA243" s="40"/>
      <c r="AIB243" s="40"/>
      <c r="AIC243" s="40"/>
      <c r="AID243" s="40"/>
      <c r="AIE243" s="40"/>
      <c r="AIF243" s="40"/>
      <c r="AIG243" s="40"/>
      <c r="AIH243" s="40"/>
      <c r="AII243" s="40"/>
      <c r="AIJ243" s="40"/>
      <c r="AIK243" s="40"/>
      <c r="AIL243" s="40"/>
      <c r="AIM243" s="40"/>
      <c r="AIN243" s="40"/>
      <c r="AIO243" s="40"/>
      <c r="AIP243" s="40"/>
      <c r="AIQ243" s="40"/>
      <c r="AIR243" s="40"/>
      <c r="AIS243" s="40"/>
      <c r="AIT243" s="40"/>
      <c r="AIU243" s="40"/>
      <c r="AIV243" s="40"/>
      <c r="AIW243" s="40"/>
      <c r="AIX243" s="40"/>
      <c r="AIY243" s="40"/>
      <c r="AIZ243" s="40"/>
      <c r="AJA243" s="40"/>
      <c r="AJB243" s="40"/>
      <c r="AJC243" s="40"/>
      <c r="AJD243" s="40"/>
      <c r="AJE243" s="40"/>
      <c r="AJF243" s="40"/>
      <c r="AJG243" s="40"/>
      <c r="AJH243" s="40"/>
      <c r="AJI243" s="40"/>
      <c r="AJJ243" s="40"/>
      <c r="AJK243" s="40"/>
      <c r="AJL243" s="40"/>
      <c r="AJM243" s="40"/>
      <c r="AJN243" s="40"/>
      <c r="AJO243" s="40"/>
      <c r="AJP243" s="40"/>
      <c r="AJQ243" s="40"/>
      <c r="AJR243" s="40"/>
      <c r="AJS243" s="40"/>
      <c r="AJT243" s="40"/>
      <c r="AJU243" s="40"/>
      <c r="AJV243" s="40"/>
      <c r="AJW243" s="40"/>
      <c r="AJX243" s="40"/>
      <c r="AJY243" s="40"/>
      <c r="AJZ243" s="40"/>
      <c r="AKA243" s="40"/>
      <c r="AKB243" s="40"/>
      <c r="AKC243" s="40"/>
      <c r="AKD243" s="40"/>
      <c r="AKE243" s="40"/>
      <c r="AKF243" s="40"/>
      <c r="AKG243" s="40"/>
      <c r="AKH243" s="40"/>
      <c r="AKI243" s="40"/>
      <c r="AKJ243" s="40"/>
      <c r="AKK243" s="40"/>
      <c r="AKL243" s="40"/>
      <c r="AKM243" s="40"/>
      <c r="AKN243" s="40"/>
      <c r="AKO243" s="40"/>
      <c r="AKP243" s="40"/>
      <c r="AKQ243" s="40"/>
      <c r="AKR243" s="40"/>
      <c r="AKS243" s="40"/>
      <c r="AKT243" s="40"/>
      <c r="AKU243" s="40"/>
      <c r="AKV243" s="40"/>
      <c r="AKW243" s="40"/>
      <c r="AKX243" s="40"/>
      <c r="AKY243" s="40"/>
      <c r="AKZ243" s="40"/>
      <c r="ALA243" s="40"/>
      <c r="ALB243" s="40"/>
      <c r="ALC243" s="40"/>
      <c r="ALD243" s="40"/>
      <c r="ALE243" s="40"/>
      <c r="ALF243" s="40"/>
      <c r="ALG243" s="40"/>
      <c r="ALH243" s="40"/>
      <c r="ALI243" s="40"/>
      <c r="ALJ243" s="40"/>
      <c r="ALK243" s="40"/>
      <c r="ALL243" s="40"/>
      <c r="ALM243" s="40"/>
      <c r="ALN243" s="40"/>
      <c r="ALO243" s="40"/>
      <c r="ALP243" s="40"/>
      <c r="ALQ243" s="40"/>
      <c r="ALR243" s="40"/>
      <c r="ALS243" s="40"/>
      <c r="ALT243" s="40"/>
      <c r="ALU243" s="40"/>
    </row>
    <row r="244" spans="1:1009" s="41" customFormat="1" ht="24" thickBot="1" x14ac:dyDescent="0.3">
      <c r="A244" s="221">
        <v>44197</v>
      </c>
      <c r="B244" s="224"/>
      <c r="C244" s="224"/>
      <c r="D244" s="224"/>
      <c r="E244" s="224"/>
      <c r="F244" s="224"/>
      <c r="G244" s="224"/>
      <c r="H244" s="225" t="str">
        <f>IF(OR(F244="",G244=""),"",IF(F244="1st",G244*D244,-G244))</f>
        <v/>
      </c>
      <c r="I244" s="19">
        <f t="shared" si="32"/>
        <v>-28.302500000000006</v>
      </c>
      <c r="J244" s="39"/>
      <c r="K244" s="50">
        <f t="shared" si="35"/>
        <v>-28.302500000000013</v>
      </c>
      <c r="L244" s="60">
        <f>$K$244</f>
        <v>-28.302500000000013</v>
      </c>
      <c r="M244" s="60"/>
      <c r="N244" s="121" t="str">
        <f t="shared" si="33"/>
        <v/>
      </c>
      <c r="O244" s="9" t="str">
        <f t="shared" si="34"/>
        <v/>
      </c>
      <c r="P244" s="9" t="str">
        <f t="shared" si="36"/>
        <v/>
      </c>
      <c r="Q244" s="122" t="str">
        <f t="shared" si="37"/>
        <v/>
      </c>
      <c r="R244" s="8"/>
      <c r="S244" s="9"/>
      <c r="T244" s="9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  <c r="IT244" s="40"/>
      <c r="IU244" s="40"/>
      <c r="IV244" s="40"/>
      <c r="IW244" s="40"/>
      <c r="IX244" s="40"/>
      <c r="IY244" s="40"/>
      <c r="IZ244" s="40"/>
      <c r="JA244" s="40"/>
      <c r="JB244" s="40"/>
      <c r="JC244" s="40"/>
      <c r="JD244" s="40"/>
      <c r="JE244" s="40"/>
      <c r="JF244" s="40"/>
      <c r="JG244" s="40"/>
      <c r="JH244" s="40"/>
      <c r="JI244" s="40"/>
      <c r="JJ244" s="40"/>
      <c r="JK244" s="40"/>
      <c r="JL244" s="40"/>
      <c r="JM244" s="40"/>
      <c r="JN244" s="40"/>
      <c r="JO244" s="40"/>
      <c r="JP244" s="40"/>
      <c r="JQ244" s="40"/>
      <c r="JR244" s="40"/>
      <c r="JS244" s="40"/>
      <c r="JT244" s="40"/>
      <c r="JU244" s="40"/>
      <c r="JV244" s="40"/>
      <c r="JW244" s="40"/>
      <c r="JX244" s="40"/>
      <c r="JY244" s="40"/>
      <c r="JZ244" s="40"/>
      <c r="KA244" s="40"/>
      <c r="KB244" s="40"/>
      <c r="KC244" s="40"/>
      <c r="KD244" s="40"/>
      <c r="KE244" s="40"/>
      <c r="KF244" s="40"/>
      <c r="KG244" s="40"/>
      <c r="KH244" s="40"/>
      <c r="KI244" s="40"/>
      <c r="KJ244" s="40"/>
      <c r="KK244" s="40"/>
      <c r="KL244" s="40"/>
      <c r="KM244" s="40"/>
      <c r="KN244" s="40"/>
      <c r="KO244" s="40"/>
      <c r="KP244" s="40"/>
      <c r="KQ244" s="40"/>
      <c r="KR244" s="40"/>
      <c r="KS244" s="40"/>
      <c r="KT244" s="40"/>
      <c r="KU244" s="40"/>
      <c r="KV244" s="40"/>
      <c r="KW244" s="40"/>
      <c r="KX244" s="40"/>
      <c r="KY244" s="40"/>
      <c r="KZ244" s="40"/>
      <c r="LA244" s="40"/>
      <c r="LB244" s="40"/>
      <c r="LC244" s="40"/>
      <c r="LD244" s="40"/>
      <c r="LE244" s="40"/>
      <c r="LF244" s="40"/>
      <c r="LG244" s="40"/>
      <c r="LH244" s="40"/>
      <c r="LI244" s="40"/>
      <c r="LJ244" s="40"/>
      <c r="LK244" s="40"/>
      <c r="LL244" s="40"/>
      <c r="LM244" s="40"/>
      <c r="LN244" s="40"/>
      <c r="LO244" s="40"/>
      <c r="LP244" s="40"/>
      <c r="LQ244" s="40"/>
      <c r="LR244" s="40"/>
      <c r="LS244" s="40"/>
      <c r="LT244" s="40"/>
      <c r="LU244" s="40"/>
      <c r="LV244" s="40"/>
      <c r="LW244" s="40"/>
      <c r="LX244" s="40"/>
      <c r="LY244" s="40"/>
      <c r="LZ244" s="40"/>
      <c r="MA244" s="40"/>
      <c r="MB244" s="40"/>
      <c r="MC244" s="40"/>
      <c r="MD244" s="40"/>
      <c r="ME244" s="40"/>
      <c r="MF244" s="40"/>
      <c r="MG244" s="40"/>
      <c r="MH244" s="40"/>
      <c r="MI244" s="40"/>
      <c r="MJ244" s="40"/>
      <c r="MK244" s="40"/>
      <c r="ML244" s="40"/>
      <c r="MM244" s="40"/>
      <c r="MN244" s="40"/>
      <c r="MO244" s="40"/>
      <c r="MP244" s="40"/>
      <c r="MQ244" s="40"/>
      <c r="MR244" s="40"/>
      <c r="MS244" s="40"/>
      <c r="MT244" s="40"/>
      <c r="MU244" s="40"/>
      <c r="MV244" s="40"/>
      <c r="MW244" s="40"/>
      <c r="MX244" s="40"/>
      <c r="MY244" s="40"/>
      <c r="MZ244" s="40"/>
      <c r="NA244" s="40"/>
      <c r="NB244" s="40"/>
      <c r="NC244" s="40"/>
      <c r="ND244" s="40"/>
      <c r="NE244" s="40"/>
      <c r="NF244" s="40"/>
      <c r="NG244" s="40"/>
      <c r="NH244" s="40"/>
      <c r="NI244" s="40"/>
      <c r="NJ244" s="40"/>
      <c r="NK244" s="40"/>
      <c r="NL244" s="40"/>
      <c r="NM244" s="40"/>
      <c r="NN244" s="40"/>
      <c r="NO244" s="40"/>
      <c r="NP244" s="40"/>
      <c r="NQ244" s="40"/>
      <c r="NR244" s="40"/>
      <c r="NS244" s="40"/>
      <c r="NT244" s="40"/>
      <c r="NU244" s="40"/>
      <c r="NV244" s="40"/>
      <c r="NW244" s="40"/>
      <c r="NX244" s="40"/>
      <c r="NY244" s="40"/>
      <c r="NZ244" s="40"/>
      <c r="OA244" s="40"/>
      <c r="OB244" s="40"/>
      <c r="OC244" s="40"/>
      <c r="OD244" s="40"/>
      <c r="OE244" s="40"/>
      <c r="OF244" s="40"/>
      <c r="OG244" s="40"/>
      <c r="OH244" s="40"/>
      <c r="OI244" s="40"/>
      <c r="OJ244" s="40"/>
      <c r="OK244" s="40"/>
      <c r="OL244" s="40"/>
      <c r="OM244" s="40"/>
      <c r="ON244" s="40"/>
      <c r="OO244" s="40"/>
      <c r="OP244" s="40"/>
      <c r="OQ244" s="40"/>
      <c r="OR244" s="40"/>
      <c r="OS244" s="40"/>
      <c r="OT244" s="40"/>
      <c r="OU244" s="40"/>
      <c r="OV244" s="40"/>
      <c r="OW244" s="40"/>
      <c r="OX244" s="40"/>
      <c r="OY244" s="40"/>
      <c r="OZ244" s="40"/>
      <c r="PA244" s="40"/>
      <c r="PB244" s="40"/>
      <c r="PC244" s="40"/>
      <c r="PD244" s="40"/>
      <c r="PE244" s="40"/>
      <c r="PF244" s="40"/>
      <c r="PG244" s="40"/>
      <c r="PH244" s="40"/>
      <c r="PI244" s="40"/>
      <c r="PJ244" s="40"/>
      <c r="PK244" s="40"/>
      <c r="PL244" s="40"/>
      <c r="PM244" s="40"/>
      <c r="PN244" s="40"/>
      <c r="PO244" s="40"/>
      <c r="PP244" s="40"/>
      <c r="PQ244" s="40"/>
      <c r="PR244" s="40"/>
      <c r="PS244" s="40"/>
      <c r="PT244" s="40"/>
      <c r="PU244" s="40"/>
      <c r="PV244" s="40"/>
      <c r="PW244" s="40"/>
      <c r="PX244" s="40"/>
      <c r="PY244" s="40"/>
      <c r="PZ244" s="40"/>
      <c r="QA244" s="40"/>
      <c r="QB244" s="40"/>
      <c r="QC244" s="40"/>
      <c r="QD244" s="40"/>
      <c r="QE244" s="40"/>
      <c r="QF244" s="40"/>
      <c r="QG244" s="40"/>
      <c r="QH244" s="40"/>
      <c r="QI244" s="40"/>
      <c r="QJ244" s="40"/>
      <c r="QK244" s="40"/>
      <c r="QL244" s="40"/>
      <c r="QM244" s="40"/>
      <c r="QN244" s="40"/>
      <c r="QO244" s="40"/>
      <c r="QP244" s="40"/>
      <c r="QQ244" s="40"/>
      <c r="QR244" s="40"/>
      <c r="QS244" s="40"/>
      <c r="QT244" s="40"/>
      <c r="QU244" s="40"/>
      <c r="QV244" s="40"/>
      <c r="QW244" s="40"/>
      <c r="QX244" s="40"/>
      <c r="QY244" s="40"/>
      <c r="QZ244" s="40"/>
      <c r="RA244" s="40"/>
      <c r="RB244" s="40"/>
      <c r="RC244" s="40"/>
      <c r="RD244" s="40"/>
      <c r="RE244" s="40"/>
      <c r="RF244" s="40"/>
      <c r="RG244" s="40"/>
      <c r="RH244" s="40"/>
      <c r="RI244" s="40"/>
      <c r="RJ244" s="40"/>
      <c r="RK244" s="40"/>
      <c r="RL244" s="40"/>
      <c r="RM244" s="40"/>
      <c r="RN244" s="40"/>
      <c r="RO244" s="40"/>
      <c r="RP244" s="40"/>
      <c r="RQ244" s="40"/>
      <c r="RR244" s="40"/>
      <c r="RS244" s="40"/>
      <c r="RT244" s="40"/>
      <c r="RU244" s="40"/>
      <c r="RV244" s="40"/>
      <c r="RW244" s="40"/>
      <c r="RX244" s="40"/>
      <c r="RY244" s="40"/>
      <c r="RZ244" s="40"/>
      <c r="SA244" s="40"/>
      <c r="SB244" s="40"/>
      <c r="SC244" s="40"/>
      <c r="SD244" s="40"/>
      <c r="SE244" s="40"/>
      <c r="SF244" s="40"/>
      <c r="SG244" s="40"/>
      <c r="SH244" s="40"/>
      <c r="SI244" s="40"/>
      <c r="SJ244" s="40"/>
      <c r="SK244" s="40"/>
      <c r="SL244" s="40"/>
      <c r="SM244" s="40"/>
      <c r="SN244" s="40"/>
      <c r="SO244" s="40"/>
      <c r="SP244" s="40"/>
      <c r="SQ244" s="40"/>
      <c r="SR244" s="40"/>
      <c r="SS244" s="40"/>
      <c r="ST244" s="40"/>
      <c r="SU244" s="40"/>
      <c r="SV244" s="40"/>
      <c r="SW244" s="40"/>
      <c r="SX244" s="40"/>
      <c r="SY244" s="40"/>
      <c r="SZ244" s="40"/>
      <c r="TA244" s="40"/>
      <c r="TB244" s="40"/>
      <c r="TC244" s="40"/>
      <c r="TD244" s="40"/>
      <c r="TE244" s="40"/>
      <c r="TF244" s="40"/>
      <c r="TG244" s="40"/>
      <c r="TH244" s="40"/>
      <c r="TI244" s="40"/>
      <c r="TJ244" s="40"/>
      <c r="TK244" s="40"/>
      <c r="TL244" s="40"/>
      <c r="TM244" s="40"/>
      <c r="TN244" s="40"/>
      <c r="TO244" s="40"/>
      <c r="TP244" s="40"/>
      <c r="TQ244" s="40"/>
      <c r="TR244" s="40"/>
      <c r="TS244" s="40"/>
      <c r="TT244" s="40"/>
      <c r="TU244" s="40"/>
      <c r="TV244" s="40"/>
      <c r="TW244" s="40"/>
      <c r="TX244" s="40"/>
      <c r="TY244" s="40"/>
      <c r="TZ244" s="40"/>
      <c r="UA244" s="40"/>
      <c r="UB244" s="40"/>
      <c r="UC244" s="40"/>
      <c r="UD244" s="40"/>
      <c r="UE244" s="40"/>
      <c r="UF244" s="40"/>
      <c r="UG244" s="40"/>
      <c r="UH244" s="40"/>
      <c r="UI244" s="40"/>
      <c r="UJ244" s="40"/>
      <c r="UK244" s="40"/>
      <c r="UL244" s="40"/>
      <c r="UM244" s="40"/>
      <c r="UN244" s="40"/>
      <c r="UO244" s="40"/>
      <c r="UP244" s="40"/>
      <c r="UQ244" s="40"/>
      <c r="UR244" s="40"/>
      <c r="US244" s="40"/>
      <c r="UT244" s="40"/>
      <c r="UU244" s="40"/>
      <c r="UV244" s="40"/>
      <c r="UW244" s="40"/>
      <c r="UX244" s="40"/>
      <c r="UY244" s="40"/>
      <c r="UZ244" s="40"/>
      <c r="VA244" s="40"/>
      <c r="VB244" s="40"/>
      <c r="VC244" s="40"/>
      <c r="VD244" s="40"/>
      <c r="VE244" s="40"/>
      <c r="VF244" s="40"/>
      <c r="VG244" s="40"/>
      <c r="VH244" s="40"/>
      <c r="VI244" s="40"/>
      <c r="VJ244" s="40"/>
      <c r="VK244" s="40"/>
      <c r="VL244" s="40"/>
      <c r="VM244" s="40"/>
      <c r="VN244" s="40"/>
      <c r="VO244" s="40"/>
      <c r="VP244" s="40"/>
      <c r="VQ244" s="40"/>
      <c r="VR244" s="40"/>
      <c r="VS244" s="40"/>
      <c r="VT244" s="40"/>
      <c r="VU244" s="40"/>
      <c r="VV244" s="40"/>
      <c r="VW244" s="40"/>
      <c r="VX244" s="40"/>
      <c r="VY244" s="40"/>
      <c r="VZ244" s="40"/>
      <c r="WA244" s="40"/>
      <c r="WB244" s="40"/>
      <c r="WC244" s="40"/>
      <c r="WD244" s="40"/>
      <c r="WE244" s="40"/>
      <c r="WF244" s="40"/>
      <c r="WG244" s="40"/>
      <c r="WH244" s="40"/>
      <c r="WI244" s="40"/>
      <c r="WJ244" s="40"/>
      <c r="WK244" s="40"/>
      <c r="WL244" s="40"/>
      <c r="WM244" s="40"/>
      <c r="WN244" s="40"/>
      <c r="WO244" s="40"/>
      <c r="WP244" s="40"/>
      <c r="WQ244" s="40"/>
      <c r="WR244" s="40"/>
      <c r="WS244" s="40"/>
      <c r="WT244" s="40"/>
      <c r="WU244" s="40"/>
      <c r="WV244" s="40"/>
      <c r="WW244" s="40"/>
      <c r="WX244" s="40"/>
      <c r="WY244" s="40"/>
      <c r="WZ244" s="40"/>
      <c r="XA244" s="40"/>
      <c r="XB244" s="40"/>
      <c r="XC244" s="40"/>
      <c r="XD244" s="40"/>
      <c r="XE244" s="40"/>
      <c r="XF244" s="40"/>
      <c r="XG244" s="40"/>
      <c r="XH244" s="40"/>
      <c r="XI244" s="40"/>
      <c r="XJ244" s="40"/>
      <c r="XK244" s="40"/>
      <c r="XL244" s="40"/>
      <c r="XM244" s="40"/>
      <c r="XN244" s="40"/>
      <c r="XO244" s="40"/>
      <c r="XP244" s="40"/>
      <c r="XQ244" s="40"/>
      <c r="XR244" s="40"/>
      <c r="XS244" s="40"/>
      <c r="XT244" s="40"/>
      <c r="XU244" s="40"/>
      <c r="XV244" s="40"/>
      <c r="XW244" s="40"/>
      <c r="XX244" s="40"/>
      <c r="XY244" s="40"/>
      <c r="XZ244" s="40"/>
      <c r="YA244" s="40"/>
      <c r="YB244" s="40"/>
      <c r="YC244" s="40"/>
      <c r="YD244" s="40"/>
      <c r="YE244" s="40"/>
      <c r="YF244" s="40"/>
      <c r="YG244" s="40"/>
      <c r="YH244" s="40"/>
      <c r="YI244" s="40"/>
      <c r="YJ244" s="40"/>
      <c r="YK244" s="40"/>
      <c r="YL244" s="40"/>
      <c r="YM244" s="40"/>
      <c r="YN244" s="40"/>
      <c r="YO244" s="40"/>
      <c r="YP244" s="40"/>
      <c r="YQ244" s="40"/>
      <c r="YR244" s="40"/>
      <c r="YS244" s="40"/>
      <c r="YT244" s="40"/>
      <c r="YU244" s="40"/>
      <c r="YV244" s="40"/>
      <c r="YW244" s="40"/>
      <c r="YX244" s="40"/>
      <c r="YY244" s="40"/>
      <c r="YZ244" s="40"/>
      <c r="ZA244" s="40"/>
      <c r="ZB244" s="40"/>
      <c r="ZC244" s="40"/>
      <c r="ZD244" s="40"/>
      <c r="ZE244" s="40"/>
      <c r="ZF244" s="40"/>
      <c r="ZG244" s="40"/>
      <c r="ZH244" s="40"/>
      <c r="ZI244" s="40"/>
      <c r="ZJ244" s="40"/>
      <c r="ZK244" s="40"/>
      <c r="ZL244" s="40"/>
      <c r="ZM244" s="40"/>
      <c r="ZN244" s="40"/>
      <c r="ZO244" s="40"/>
      <c r="ZP244" s="40"/>
      <c r="ZQ244" s="40"/>
      <c r="ZR244" s="40"/>
      <c r="ZS244" s="40"/>
      <c r="ZT244" s="40"/>
      <c r="ZU244" s="40"/>
      <c r="ZV244" s="40"/>
      <c r="ZW244" s="40"/>
      <c r="ZX244" s="40"/>
      <c r="ZY244" s="40"/>
      <c r="ZZ244" s="40"/>
      <c r="AAA244" s="40"/>
      <c r="AAB244" s="40"/>
      <c r="AAC244" s="40"/>
      <c r="AAD244" s="40"/>
      <c r="AAE244" s="40"/>
      <c r="AAF244" s="40"/>
      <c r="AAG244" s="40"/>
      <c r="AAH244" s="40"/>
      <c r="AAI244" s="40"/>
      <c r="AAJ244" s="40"/>
      <c r="AAK244" s="40"/>
      <c r="AAL244" s="40"/>
      <c r="AAM244" s="40"/>
      <c r="AAN244" s="40"/>
      <c r="AAO244" s="40"/>
      <c r="AAP244" s="40"/>
      <c r="AAQ244" s="40"/>
      <c r="AAR244" s="40"/>
      <c r="AAS244" s="40"/>
      <c r="AAT244" s="40"/>
      <c r="AAU244" s="40"/>
      <c r="AAV244" s="40"/>
      <c r="AAW244" s="40"/>
      <c r="AAX244" s="40"/>
      <c r="AAY244" s="40"/>
      <c r="AAZ244" s="40"/>
      <c r="ABA244" s="40"/>
      <c r="ABB244" s="40"/>
      <c r="ABC244" s="40"/>
      <c r="ABD244" s="40"/>
      <c r="ABE244" s="40"/>
      <c r="ABF244" s="40"/>
      <c r="ABG244" s="40"/>
      <c r="ABH244" s="40"/>
      <c r="ABI244" s="40"/>
      <c r="ABJ244" s="40"/>
      <c r="ABK244" s="40"/>
      <c r="ABL244" s="40"/>
      <c r="ABM244" s="40"/>
      <c r="ABN244" s="40"/>
      <c r="ABO244" s="40"/>
      <c r="ABP244" s="40"/>
      <c r="ABQ244" s="40"/>
      <c r="ABR244" s="40"/>
      <c r="ABS244" s="40"/>
      <c r="ABT244" s="40"/>
      <c r="ABU244" s="40"/>
      <c r="ABV244" s="40"/>
      <c r="ABW244" s="40"/>
      <c r="ABX244" s="40"/>
      <c r="ABY244" s="40"/>
      <c r="ABZ244" s="40"/>
      <c r="ACA244" s="40"/>
      <c r="ACB244" s="40"/>
      <c r="ACC244" s="40"/>
      <c r="ACD244" s="40"/>
      <c r="ACE244" s="40"/>
      <c r="ACF244" s="40"/>
      <c r="ACG244" s="40"/>
      <c r="ACH244" s="40"/>
      <c r="ACI244" s="40"/>
      <c r="ACJ244" s="40"/>
      <c r="ACK244" s="40"/>
      <c r="ACL244" s="40"/>
      <c r="ACM244" s="40"/>
      <c r="ACN244" s="40"/>
      <c r="ACO244" s="40"/>
      <c r="ACP244" s="40"/>
      <c r="ACQ244" s="40"/>
      <c r="ACR244" s="40"/>
      <c r="ACS244" s="40"/>
      <c r="ACT244" s="40"/>
      <c r="ACU244" s="40"/>
      <c r="ACV244" s="40"/>
      <c r="ACW244" s="40"/>
      <c r="ACX244" s="40"/>
      <c r="ACY244" s="40"/>
      <c r="ACZ244" s="40"/>
      <c r="ADA244" s="40"/>
      <c r="ADB244" s="40"/>
      <c r="ADC244" s="40"/>
      <c r="ADD244" s="40"/>
      <c r="ADE244" s="40"/>
      <c r="ADF244" s="40"/>
      <c r="ADG244" s="40"/>
      <c r="ADH244" s="40"/>
      <c r="ADI244" s="40"/>
      <c r="ADJ244" s="40"/>
      <c r="ADK244" s="40"/>
      <c r="ADL244" s="40"/>
      <c r="ADM244" s="40"/>
      <c r="ADN244" s="40"/>
      <c r="ADO244" s="40"/>
      <c r="ADP244" s="40"/>
      <c r="ADQ244" s="40"/>
      <c r="ADR244" s="40"/>
      <c r="ADS244" s="40"/>
      <c r="ADT244" s="40"/>
      <c r="ADU244" s="40"/>
      <c r="ADV244" s="40"/>
      <c r="ADW244" s="40"/>
      <c r="ADX244" s="40"/>
      <c r="ADY244" s="40"/>
      <c r="ADZ244" s="40"/>
      <c r="AEA244" s="40"/>
      <c r="AEB244" s="40"/>
      <c r="AEC244" s="40"/>
      <c r="AED244" s="40"/>
      <c r="AEE244" s="40"/>
      <c r="AEF244" s="40"/>
      <c r="AEG244" s="40"/>
      <c r="AEH244" s="40"/>
      <c r="AEI244" s="40"/>
      <c r="AEJ244" s="40"/>
      <c r="AEK244" s="40"/>
      <c r="AEL244" s="40"/>
      <c r="AEM244" s="40"/>
      <c r="AEN244" s="40"/>
      <c r="AEO244" s="40"/>
      <c r="AEP244" s="40"/>
      <c r="AEQ244" s="40"/>
      <c r="AER244" s="40"/>
      <c r="AES244" s="40"/>
      <c r="AET244" s="40"/>
      <c r="AEU244" s="40"/>
      <c r="AEV244" s="40"/>
      <c r="AEW244" s="40"/>
      <c r="AEX244" s="40"/>
      <c r="AEY244" s="40"/>
      <c r="AEZ244" s="40"/>
      <c r="AFA244" s="40"/>
      <c r="AFB244" s="40"/>
      <c r="AFC244" s="40"/>
      <c r="AFD244" s="40"/>
      <c r="AFE244" s="40"/>
      <c r="AFF244" s="40"/>
      <c r="AFG244" s="40"/>
      <c r="AFH244" s="40"/>
      <c r="AFI244" s="40"/>
      <c r="AFJ244" s="40"/>
      <c r="AFK244" s="40"/>
      <c r="AFL244" s="40"/>
      <c r="AFM244" s="40"/>
      <c r="AFN244" s="40"/>
      <c r="AFO244" s="40"/>
      <c r="AFP244" s="40"/>
      <c r="AFQ244" s="40"/>
      <c r="AFR244" s="40"/>
      <c r="AFS244" s="40"/>
      <c r="AFT244" s="40"/>
      <c r="AFU244" s="40"/>
      <c r="AFV244" s="40"/>
      <c r="AFW244" s="40"/>
      <c r="AFX244" s="40"/>
      <c r="AFY244" s="40"/>
      <c r="AFZ244" s="40"/>
      <c r="AGA244" s="40"/>
      <c r="AGB244" s="40"/>
      <c r="AGC244" s="40"/>
      <c r="AGD244" s="40"/>
      <c r="AGE244" s="40"/>
      <c r="AGF244" s="40"/>
      <c r="AGG244" s="40"/>
      <c r="AGH244" s="40"/>
      <c r="AGI244" s="40"/>
      <c r="AGJ244" s="40"/>
      <c r="AGK244" s="40"/>
      <c r="AGL244" s="40"/>
      <c r="AGM244" s="40"/>
      <c r="AGN244" s="40"/>
      <c r="AGO244" s="40"/>
      <c r="AGP244" s="40"/>
      <c r="AGQ244" s="40"/>
      <c r="AGR244" s="40"/>
      <c r="AGS244" s="40"/>
      <c r="AGT244" s="40"/>
      <c r="AGU244" s="40"/>
      <c r="AGV244" s="40"/>
      <c r="AGW244" s="40"/>
      <c r="AGX244" s="40"/>
      <c r="AGY244" s="40"/>
      <c r="AGZ244" s="40"/>
      <c r="AHA244" s="40"/>
      <c r="AHB244" s="40"/>
      <c r="AHC244" s="40"/>
      <c r="AHD244" s="40"/>
      <c r="AHE244" s="40"/>
      <c r="AHF244" s="40"/>
      <c r="AHG244" s="40"/>
      <c r="AHH244" s="40"/>
      <c r="AHI244" s="40"/>
      <c r="AHJ244" s="40"/>
      <c r="AHK244" s="40"/>
      <c r="AHL244" s="40"/>
      <c r="AHM244" s="40"/>
      <c r="AHN244" s="40"/>
      <c r="AHO244" s="40"/>
      <c r="AHP244" s="40"/>
      <c r="AHQ244" s="40"/>
      <c r="AHR244" s="40"/>
      <c r="AHS244" s="40"/>
      <c r="AHT244" s="40"/>
      <c r="AHU244" s="40"/>
      <c r="AHV244" s="40"/>
      <c r="AHW244" s="40"/>
      <c r="AHX244" s="40"/>
      <c r="AHY244" s="40"/>
      <c r="AHZ244" s="40"/>
      <c r="AIA244" s="40"/>
      <c r="AIB244" s="40"/>
      <c r="AIC244" s="40"/>
      <c r="AID244" s="40"/>
      <c r="AIE244" s="40"/>
      <c r="AIF244" s="40"/>
      <c r="AIG244" s="40"/>
      <c r="AIH244" s="40"/>
      <c r="AII244" s="40"/>
      <c r="AIJ244" s="40"/>
      <c r="AIK244" s="40"/>
      <c r="AIL244" s="40"/>
      <c r="AIM244" s="40"/>
      <c r="AIN244" s="40"/>
      <c r="AIO244" s="40"/>
      <c r="AIP244" s="40"/>
      <c r="AIQ244" s="40"/>
      <c r="AIR244" s="40"/>
      <c r="AIS244" s="40"/>
      <c r="AIT244" s="40"/>
      <c r="AIU244" s="40"/>
      <c r="AIV244" s="40"/>
      <c r="AIW244" s="40"/>
      <c r="AIX244" s="40"/>
      <c r="AIY244" s="40"/>
      <c r="AIZ244" s="40"/>
      <c r="AJA244" s="40"/>
      <c r="AJB244" s="40"/>
      <c r="AJC244" s="40"/>
      <c r="AJD244" s="40"/>
      <c r="AJE244" s="40"/>
      <c r="AJF244" s="40"/>
      <c r="AJG244" s="40"/>
      <c r="AJH244" s="40"/>
      <c r="AJI244" s="40"/>
      <c r="AJJ244" s="40"/>
      <c r="AJK244" s="40"/>
      <c r="AJL244" s="40"/>
      <c r="AJM244" s="40"/>
      <c r="AJN244" s="40"/>
      <c r="AJO244" s="40"/>
      <c r="AJP244" s="40"/>
      <c r="AJQ244" s="40"/>
      <c r="AJR244" s="40"/>
      <c r="AJS244" s="40"/>
      <c r="AJT244" s="40"/>
      <c r="AJU244" s="40"/>
      <c r="AJV244" s="40"/>
      <c r="AJW244" s="40"/>
      <c r="AJX244" s="40"/>
      <c r="AJY244" s="40"/>
      <c r="AJZ244" s="40"/>
      <c r="AKA244" s="40"/>
      <c r="AKB244" s="40"/>
      <c r="AKC244" s="40"/>
      <c r="AKD244" s="40"/>
      <c r="AKE244" s="40"/>
      <c r="AKF244" s="40"/>
      <c r="AKG244" s="40"/>
      <c r="AKH244" s="40"/>
      <c r="AKI244" s="40"/>
      <c r="AKJ244" s="40"/>
      <c r="AKK244" s="40"/>
      <c r="AKL244" s="40"/>
      <c r="AKM244" s="40"/>
      <c r="AKN244" s="40"/>
      <c r="AKO244" s="40"/>
      <c r="AKP244" s="40"/>
      <c r="AKQ244" s="40"/>
      <c r="AKR244" s="40"/>
      <c r="AKS244" s="40"/>
      <c r="AKT244" s="40"/>
      <c r="AKU244" s="40"/>
      <c r="AKV244" s="40"/>
      <c r="AKW244" s="40"/>
      <c r="AKX244" s="40"/>
      <c r="AKY244" s="40"/>
      <c r="AKZ244" s="40"/>
      <c r="ALA244" s="40"/>
      <c r="ALB244" s="40"/>
      <c r="ALC244" s="40"/>
      <c r="ALD244" s="40"/>
      <c r="ALE244" s="40"/>
      <c r="ALF244" s="40"/>
      <c r="ALG244" s="40"/>
      <c r="ALH244" s="40"/>
      <c r="ALI244" s="40"/>
      <c r="ALJ244" s="40"/>
      <c r="ALK244" s="40"/>
      <c r="ALL244" s="40"/>
      <c r="ALM244" s="40"/>
      <c r="ALN244" s="40"/>
      <c r="ALO244" s="40"/>
      <c r="ALP244" s="40"/>
      <c r="ALQ244" s="40"/>
      <c r="ALR244" s="40"/>
      <c r="ALS244" s="40"/>
      <c r="ALT244" s="40"/>
      <c r="ALU244" s="40"/>
    </row>
    <row r="245" spans="1:1009" s="41" customFormat="1" ht="18.75" x14ac:dyDescent="0.3">
      <c r="A245" s="10" t="s">
        <v>194</v>
      </c>
      <c r="B245" s="11" t="s">
        <v>45</v>
      </c>
      <c r="C245" s="12">
        <v>7</v>
      </c>
      <c r="D245" s="13">
        <v>3.3</v>
      </c>
      <c r="E245" s="14">
        <v>1.3</v>
      </c>
      <c r="F245" s="46" t="s">
        <v>16</v>
      </c>
      <c r="G245" s="15">
        <v>2</v>
      </c>
      <c r="H245" s="16">
        <f>IF(OR(F245="",G245=""),"",IF(F245="1st",G245*D245-G245,-G245))</f>
        <v>-2</v>
      </c>
      <c r="I245" s="19">
        <f t="shared" si="32"/>
        <v>-30.302500000000006</v>
      </c>
      <c r="J245" s="42">
        <f>SUM(H245:H246)</f>
        <v>-3</v>
      </c>
      <c r="K245" s="50">
        <f t="shared" si="35"/>
        <v>-31.302500000000013</v>
      </c>
      <c r="L245" s="8">
        <f t="shared" ref="L245:L308" si="39">$K$382</f>
        <v>18.822499999999987</v>
      </c>
      <c r="M245" s="8"/>
      <c r="N245" s="121">
        <f t="shared" si="33"/>
        <v>0</v>
      </c>
      <c r="O245" s="9">
        <f t="shared" si="34"/>
        <v>0</v>
      </c>
      <c r="P245" s="9">
        <f t="shared" si="36"/>
        <v>0</v>
      </c>
      <c r="Q245" s="122" t="str">
        <f t="shared" si="37"/>
        <v/>
      </c>
      <c r="R245" s="8"/>
      <c r="S245" s="9"/>
      <c r="T245" s="9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  <c r="JP245" s="40"/>
      <c r="JQ245" s="40"/>
      <c r="JR245" s="40"/>
      <c r="JS245" s="40"/>
      <c r="JT245" s="40"/>
      <c r="JU245" s="40"/>
      <c r="JV245" s="40"/>
      <c r="JW245" s="40"/>
      <c r="JX245" s="40"/>
      <c r="JY245" s="40"/>
      <c r="JZ245" s="40"/>
      <c r="KA245" s="40"/>
      <c r="KB245" s="40"/>
      <c r="KC245" s="40"/>
      <c r="KD245" s="40"/>
      <c r="KE245" s="40"/>
      <c r="KF245" s="40"/>
      <c r="KG245" s="40"/>
      <c r="KH245" s="40"/>
      <c r="KI245" s="40"/>
      <c r="KJ245" s="40"/>
      <c r="KK245" s="40"/>
      <c r="KL245" s="40"/>
      <c r="KM245" s="40"/>
      <c r="KN245" s="40"/>
      <c r="KO245" s="40"/>
      <c r="KP245" s="40"/>
      <c r="KQ245" s="40"/>
      <c r="KR245" s="40"/>
      <c r="KS245" s="40"/>
      <c r="KT245" s="40"/>
      <c r="KU245" s="40"/>
      <c r="KV245" s="40"/>
      <c r="KW245" s="40"/>
      <c r="KX245" s="40"/>
      <c r="KY245" s="40"/>
      <c r="KZ245" s="40"/>
      <c r="LA245" s="40"/>
      <c r="LB245" s="40"/>
      <c r="LC245" s="40"/>
      <c r="LD245" s="40"/>
      <c r="LE245" s="40"/>
      <c r="LF245" s="40"/>
      <c r="LG245" s="40"/>
      <c r="LH245" s="40"/>
      <c r="LI245" s="40"/>
      <c r="LJ245" s="40"/>
      <c r="LK245" s="40"/>
      <c r="LL245" s="40"/>
      <c r="LM245" s="40"/>
      <c r="LN245" s="40"/>
      <c r="LO245" s="40"/>
      <c r="LP245" s="40"/>
      <c r="LQ245" s="40"/>
      <c r="LR245" s="40"/>
      <c r="LS245" s="40"/>
      <c r="LT245" s="40"/>
      <c r="LU245" s="40"/>
      <c r="LV245" s="40"/>
      <c r="LW245" s="40"/>
      <c r="LX245" s="40"/>
      <c r="LY245" s="40"/>
      <c r="LZ245" s="40"/>
      <c r="MA245" s="40"/>
      <c r="MB245" s="40"/>
      <c r="MC245" s="40"/>
      <c r="MD245" s="40"/>
      <c r="ME245" s="40"/>
      <c r="MF245" s="40"/>
      <c r="MG245" s="40"/>
      <c r="MH245" s="40"/>
      <c r="MI245" s="40"/>
      <c r="MJ245" s="40"/>
      <c r="MK245" s="40"/>
      <c r="ML245" s="40"/>
      <c r="MM245" s="40"/>
      <c r="MN245" s="40"/>
      <c r="MO245" s="40"/>
      <c r="MP245" s="40"/>
      <c r="MQ245" s="40"/>
      <c r="MR245" s="40"/>
      <c r="MS245" s="40"/>
      <c r="MT245" s="40"/>
      <c r="MU245" s="40"/>
      <c r="MV245" s="40"/>
      <c r="MW245" s="40"/>
      <c r="MX245" s="40"/>
      <c r="MY245" s="40"/>
      <c r="MZ245" s="40"/>
      <c r="NA245" s="40"/>
      <c r="NB245" s="40"/>
      <c r="NC245" s="40"/>
      <c r="ND245" s="40"/>
      <c r="NE245" s="40"/>
      <c r="NF245" s="40"/>
      <c r="NG245" s="40"/>
      <c r="NH245" s="40"/>
      <c r="NI245" s="40"/>
      <c r="NJ245" s="40"/>
      <c r="NK245" s="40"/>
      <c r="NL245" s="40"/>
      <c r="NM245" s="40"/>
      <c r="NN245" s="40"/>
      <c r="NO245" s="40"/>
      <c r="NP245" s="40"/>
      <c r="NQ245" s="40"/>
      <c r="NR245" s="40"/>
      <c r="NS245" s="40"/>
      <c r="NT245" s="40"/>
      <c r="NU245" s="40"/>
      <c r="NV245" s="40"/>
      <c r="NW245" s="40"/>
      <c r="NX245" s="40"/>
      <c r="NY245" s="40"/>
      <c r="NZ245" s="40"/>
      <c r="OA245" s="40"/>
      <c r="OB245" s="40"/>
      <c r="OC245" s="40"/>
      <c r="OD245" s="40"/>
      <c r="OE245" s="40"/>
      <c r="OF245" s="40"/>
      <c r="OG245" s="40"/>
      <c r="OH245" s="40"/>
      <c r="OI245" s="40"/>
      <c r="OJ245" s="40"/>
      <c r="OK245" s="40"/>
      <c r="OL245" s="40"/>
      <c r="OM245" s="40"/>
      <c r="ON245" s="40"/>
      <c r="OO245" s="40"/>
      <c r="OP245" s="40"/>
      <c r="OQ245" s="40"/>
      <c r="OR245" s="40"/>
      <c r="OS245" s="40"/>
      <c r="OT245" s="40"/>
      <c r="OU245" s="40"/>
      <c r="OV245" s="40"/>
      <c r="OW245" s="40"/>
      <c r="OX245" s="40"/>
      <c r="OY245" s="40"/>
      <c r="OZ245" s="40"/>
      <c r="PA245" s="40"/>
      <c r="PB245" s="40"/>
      <c r="PC245" s="40"/>
      <c r="PD245" s="40"/>
      <c r="PE245" s="40"/>
      <c r="PF245" s="40"/>
      <c r="PG245" s="40"/>
      <c r="PH245" s="40"/>
      <c r="PI245" s="40"/>
      <c r="PJ245" s="40"/>
      <c r="PK245" s="40"/>
      <c r="PL245" s="40"/>
      <c r="PM245" s="40"/>
      <c r="PN245" s="40"/>
      <c r="PO245" s="40"/>
      <c r="PP245" s="40"/>
      <c r="PQ245" s="40"/>
      <c r="PR245" s="40"/>
      <c r="PS245" s="40"/>
      <c r="PT245" s="40"/>
      <c r="PU245" s="40"/>
      <c r="PV245" s="40"/>
      <c r="PW245" s="40"/>
      <c r="PX245" s="40"/>
      <c r="PY245" s="40"/>
      <c r="PZ245" s="40"/>
      <c r="QA245" s="40"/>
      <c r="QB245" s="40"/>
      <c r="QC245" s="40"/>
      <c r="QD245" s="40"/>
      <c r="QE245" s="40"/>
      <c r="QF245" s="40"/>
      <c r="QG245" s="40"/>
      <c r="QH245" s="40"/>
      <c r="QI245" s="40"/>
      <c r="QJ245" s="40"/>
      <c r="QK245" s="40"/>
      <c r="QL245" s="40"/>
      <c r="QM245" s="40"/>
      <c r="QN245" s="40"/>
      <c r="QO245" s="40"/>
      <c r="QP245" s="40"/>
      <c r="QQ245" s="40"/>
      <c r="QR245" s="40"/>
      <c r="QS245" s="40"/>
      <c r="QT245" s="40"/>
      <c r="QU245" s="40"/>
      <c r="QV245" s="40"/>
      <c r="QW245" s="40"/>
      <c r="QX245" s="40"/>
      <c r="QY245" s="40"/>
      <c r="QZ245" s="40"/>
      <c r="RA245" s="40"/>
      <c r="RB245" s="40"/>
      <c r="RC245" s="40"/>
      <c r="RD245" s="40"/>
      <c r="RE245" s="40"/>
      <c r="RF245" s="40"/>
      <c r="RG245" s="40"/>
      <c r="RH245" s="40"/>
      <c r="RI245" s="40"/>
      <c r="RJ245" s="40"/>
      <c r="RK245" s="40"/>
      <c r="RL245" s="40"/>
      <c r="RM245" s="40"/>
      <c r="RN245" s="40"/>
      <c r="RO245" s="40"/>
      <c r="RP245" s="40"/>
      <c r="RQ245" s="40"/>
      <c r="RR245" s="40"/>
      <c r="RS245" s="40"/>
      <c r="RT245" s="40"/>
      <c r="RU245" s="40"/>
      <c r="RV245" s="40"/>
      <c r="RW245" s="40"/>
      <c r="RX245" s="40"/>
      <c r="RY245" s="40"/>
      <c r="RZ245" s="40"/>
      <c r="SA245" s="40"/>
      <c r="SB245" s="40"/>
      <c r="SC245" s="40"/>
      <c r="SD245" s="40"/>
      <c r="SE245" s="40"/>
      <c r="SF245" s="40"/>
      <c r="SG245" s="40"/>
      <c r="SH245" s="40"/>
      <c r="SI245" s="40"/>
      <c r="SJ245" s="40"/>
      <c r="SK245" s="40"/>
      <c r="SL245" s="40"/>
      <c r="SM245" s="40"/>
      <c r="SN245" s="40"/>
      <c r="SO245" s="40"/>
      <c r="SP245" s="40"/>
      <c r="SQ245" s="40"/>
      <c r="SR245" s="40"/>
      <c r="SS245" s="40"/>
      <c r="ST245" s="40"/>
      <c r="SU245" s="40"/>
      <c r="SV245" s="40"/>
      <c r="SW245" s="40"/>
      <c r="SX245" s="40"/>
      <c r="SY245" s="40"/>
      <c r="SZ245" s="40"/>
      <c r="TA245" s="40"/>
      <c r="TB245" s="40"/>
      <c r="TC245" s="40"/>
      <c r="TD245" s="40"/>
      <c r="TE245" s="40"/>
      <c r="TF245" s="40"/>
      <c r="TG245" s="40"/>
      <c r="TH245" s="40"/>
      <c r="TI245" s="40"/>
      <c r="TJ245" s="40"/>
      <c r="TK245" s="40"/>
      <c r="TL245" s="40"/>
      <c r="TM245" s="40"/>
      <c r="TN245" s="40"/>
      <c r="TO245" s="40"/>
      <c r="TP245" s="40"/>
      <c r="TQ245" s="40"/>
      <c r="TR245" s="40"/>
      <c r="TS245" s="40"/>
      <c r="TT245" s="40"/>
      <c r="TU245" s="40"/>
      <c r="TV245" s="40"/>
      <c r="TW245" s="40"/>
      <c r="TX245" s="40"/>
      <c r="TY245" s="40"/>
      <c r="TZ245" s="40"/>
      <c r="UA245" s="40"/>
      <c r="UB245" s="40"/>
      <c r="UC245" s="40"/>
      <c r="UD245" s="40"/>
      <c r="UE245" s="40"/>
      <c r="UF245" s="40"/>
      <c r="UG245" s="40"/>
      <c r="UH245" s="40"/>
      <c r="UI245" s="40"/>
      <c r="UJ245" s="40"/>
      <c r="UK245" s="40"/>
      <c r="UL245" s="40"/>
      <c r="UM245" s="40"/>
      <c r="UN245" s="40"/>
      <c r="UO245" s="40"/>
      <c r="UP245" s="40"/>
      <c r="UQ245" s="40"/>
      <c r="UR245" s="40"/>
      <c r="US245" s="40"/>
      <c r="UT245" s="40"/>
      <c r="UU245" s="40"/>
      <c r="UV245" s="40"/>
      <c r="UW245" s="40"/>
      <c r="UX245" s="40"/>
      <c r="UY245" s="40"/>
      <c r="UZ245" s="40"/>
      <c r="VA245" s="40"/>
      <c r="VB245" s="40"/>
      <c r="VC245" s="40"/>
      <c r="VD245" s="40"/>
      <c r="VE245" s="40"/>
      <c r="VF245" s="40"/>
      <c r="VG245" s="40"/>
      <c r="VH245" s="40"/>
      <c r="VI245" s="40"/>
      <c r="VJ245" s="40"/>
      <c r="VK245" s="40"/>
      <c r="VL245" s="40"/>
      <c r="VM245" s="40"/>
      <c r="VN245" s="40"/>
      <c r="VO245" s="40"/>
      <c r="VP245" s="40"/>
      <c r="VQ245" s="40"/>
      <c r="VR245" s="40"/>
      <c r="VS245" s="40"/>
      <c r="VT245" s="40"/>
      <c r="VU245" s="40"/>
      <c r="VV245" s="40"/>
      <c r="VW245" s="40"/>
      <c r="VX245" s="40"/>
      <c r="VY245" s="40"/>
      <c r="VZ245" s="40"/>
      <c r="WA245" s="40"/>
      <c r="WB245" s="40"/>
      <c r="WC245" s="40"/>
      <c r="WD245" s="40"/>
      <c r="WE245" s="40"/>
      <c r="WF245" s="40"/>
      <c r="WG245" s="40"/>
      <c r="WH245" s="40"/>
      <c r="WI245" s="40"/>
      <c r="WJ245" s="40"/>
      <c r="WK245" s="40"/>
      <c r="WL245" s="40"/>
      <c r="WM245" s="40"/>
      <c r="WN245" s="40"/>
      <c r="WO245" s="40"/>
      <c r="WP245" s="40"/>
      <c r="WQ245" s="40"/>
      <c r="WR245" s="40"/>
      <c r="WS245" s="40"/>
      <c r="WT245" s="40"/>
      <c r="WU245" s="40"/>
      <c r="WV245" s="40"/>
      <c r="WW245" s="40"/>
      <c r="WX245" s="40"/>
      <c r="WY245" s="40"/>
      <c r="WZ245" s="40"/>
      <c r="XA245" s="40"/>
      <c r="XB245" s="40"/>
      <c r="XC245" s="40"/>
      <c r="XD245" s="40"/>
      <c r="XE245" s="40"/>
      <c r="XF245" s="40"/>
      <c r="XG245" s="40"/>
      <c r="XH245" s="40"/>
      <c r="XI245" s="40"/>
      <c r="XJ245" s="40"/>
      <c r="XK245" s="40"/>
      <c r="XL245" s="40"/>
      <c r="XM245" s="40"/>
      <c r="XN245" s="40"/>
      <c r="XO245" s="40"/>
      <c r="XP245" s="40"/>
      <c r="XQ245" s="40"/>
      <c r="XR245" s="40"/>
      <c r="XS245" s="40"/>
      <c r="XT245" s="40"/>
      <c r="XU245" s="40"/>
      <c r="XV245" s="40"/>
      <c r="XW245" s="40"/>
      <c r="XX245" s="40"/>
      <c r="XY245" s="40"/>
      <c r="XZ245" s="40"/>
      <c r="YA245" s="40"/>
      <c r="YB245" s="40"/>
      <c r="YC245" s="40"/>
      <c r="YD245" s="40"/>
      <c r="YE245" s="40"/>
      <c r="YF245" s="40"/>
      <c r="YG245" s="40"/>
      <c r="YH245" s="40"/>
      <c r="YI245" s="40"/>
      <c r="YJ245" s="40"/>
      <c r="YK245" s="40"/>
      <c r="YL245" s="40"/>
      <c r="YM245" s="40"/>
      <c r="YN245" s="40"/>
      <c r="YO245" s="40"/>
      <c r="YP245" s="40"/>
      <c r="YQ245" s="40"/>
      <c r="YR245" s="40"/>
      <c r="YS245" s="40"/>
      <c r="YT245" s="40"/>
      <c r="YU245" s="40"/>
      <c r="YV245" s="40"/>
      <c r="YW245" s="40"/>
      <c r="YX245" s="40"/>
      <c r="YY245" s="40"/>
      <c r="YZ245" s="40"/>
      <c r="ZA245" s="40"/>
      <c r="ZB245" s="40"/>
      <c r="ZC245" s="40"/>
      <c r="ZD245" s="40"/>
      <c r="ZE245" s="40"/>
      <c r="ZF245" s="40"/>
      <c r="ZG245" s="40"/>
      <c r="ZH245" s="40"/>
      <c r="ZI245" s="40"/>
      <c r="ZJ245" s="40"/>
      <c r="ZK245" s="40"/>
      <c r="ZL245" s="40"/>
      <c r="ZM245" s="40"/>
      <c r="ZN245" s="40"/>
      <c r="ZO245" s="40"/>
      <c r="ZP245" s="40"/>
      <c r="ZQ245" s="40"/>
      <c r="ZR245" s="40"/>
      <c r="ZS245" s="40"/>
      <c r="ZT245" s="40"/>
      <c r="ZU245" s="40"/>
      <c r="ZV245" s="40"/>
      <c r="ZW245" s="40"/>
      <c r="ZX245" s="40"/>
      <c r="ZY245" s="40"/>
      <c r="ZZ245" s="40"/>
      <c r="AAA245" s="40"/>
      <c r="AAB245" s="40"/>
      <c r="AAC245" s="40"/>
      <c r="AAD245" s="40"/>
      <c r="AAE245" s="40"/>
      <c r="AAF245" s="40"/>
      <c r="AAG245" s="40"/>
      <c r="AAH245" s="40"/>
      <c r="AAI245" s="40"/>
      <c r="AAJ245" s="40"/>
      <c r="AAK245" s="40"/>
      <c r="AAL245" s="40"/>
      <c r="AAM245" s="40"/>
      <c r="AAN245" s="40"/>
      <c r="AAO245" s="40"/>
      <c r="AAP245" s="40"/>
      <c r="AAQ245" s="40"/>
      <c r="AAR245" s="40"/>
      <c r="AAS245" s="40"/>
      <c r="AAT245" s="40"/>
      <c r="AAU245" s="40"/>
      <c r="AAV245" s="40"/>
      <c r="AAW245" s="40"/>
      <c r="AAX245" s="40"/>
      <c r="AAY245" s="40"/>
      <c r="AAZ245" s="40"/>
      <c r="ABA245" s="40"/>
      <c r="ABB245" s="40"/>
      <c r="ABC245" s="40"/>
      <c r="ABD245" s="40"/>
      <c r="ABE245" s="40"/>
      <c r="ABF245" s="40"/>
      <c r="ABG245" s="40"/>
      <c r="ABH245" s="40"/>
      <c r="ABI245" s="40"/>
      <c r="ABJ245" s="40"/>
      <c r="ABK245" s="40"/>
      <c r="ABL245" s="40"/>
      <c r="ABM245" s="40"/>
      <c r="ABN245" s="40"/>
      <c r="ABO245" s="40"/>
      <c r="ABP245" s="40"/>
      <c r="ABQ245" s="40"/>
      <c r="ABR245" s="40"/>
      <c r="ABS245" s="40"/>
      <c r="ABT245" s="40"/>
      <c r="ABU245" s="40"/>
      <c r="ABV245" s="40"/>
      <c r="ABW245" s="40"/>
      <c r="ABX245" s="40"/>
      <c r="ABY245" s="40"/>
      <c r="ABZ245" s="40"/>
      <c r="ACA245" s="40"/>
      <c r="ACB245" s="40"/>
      <c r="ACC245" s="40"/>
      <c r="ACD245" s="40"/>
      <c r="ACE245" s="40"/>
      <c r="ACF245" s="40"/>
      <c r="ACG245" s="40"/>
      <c r="ACH245" s="40"/>
      <c r="ACI245" s="40"/>
      <c r="ACJ245" s="40"/>
      <c r="ACK245" s="40"/>
      <c r="ACL245" s="40"/>
      <c r="ACM245" s="40"/>
      <c r="ACN245" s="40"/>
      <c r="ACO245" s="40"/>
      <c r="ACP245" s="40"/>
      <c r="ACQ245" s="40"/>
      <c r="ACR245" s="40"/>
      <c r="ACS245" s="40"/>
      <c r="ACT245" s="40"/>
      <c r="ACU245" s="40"/>
      <c r="ACV245" s="40"/>
      <c r="ACW245" s="40"/>
      <c r="ACX245" s="40"/>
      <c r="ACY245" s="40"/>
      <c r="ACZ245" s="40"/>
      <c r="ADA245" s="40"/>
      <c r="ADB245" s="40"/>
      <c r="ADC245" s="40"/>
      <c r="ADD245" s="40"/>
      <c r="ADE245" s="40"/>
      <c r="ADF245" s="40"/>
      <c r="ADG245" s="40"/>
      <c r="ADH245" s="40"/>
      <c r="ADI245" s="40"/>
      <c r="ADJ245" s="40"/>
      <c r="ADK245" s="40"/>
      <c r="ADL245" s="40"/>
      <c r="ADM245" s="40"/>
      <c r="ADN245" s="40"/>
      <c r="ADO245" s="40"/>
      <c r="ADP245" s="40"/>
      <c r="ADQ245" s="40"/>
      <c r="ADR245" s="40"/>
      <c r="ADS245" s="40"/>
      <c r="ADT245" s="40"/>
      <c r="ADU245" s="40"/>
      <c r="ADV245" s="40"/>
      <c r="ADW245" s="40"/>
      <c r="ADX245" s="40"/>
      <c r="ADY245" s="40"/>
      <c r="ADZ245" s="40"/>
      <c r="AEA245" s="40"/>
      <c r="AEB245" s="40"/>
      <c r="AEC245" s="40"/>
      <c r="AED245" s="40"/>
      <c r="AEE245" s="40"/>
      <c r="AEF245" s="40"/>
      <c r="AEG245" s="40"/>
      <c r="AEH245" s="40"/>
      <c r="AEI245" s="40"/>
      <c r="AEJ245" s="40"/>
      <c r="AEK245" s="40"/>
      <c r="AEL245" s="40"/>
      <c r="AEM245" s="40"/>
      <c r="AEN245" s="40"/>
      <c r="AEO245" s="40"/>
      <c r="AEP245" s="40"/>
      <c r="AEQ245" s="40"/>
      <c r="AER245" s="40"/>
      <c r="AES245" s="40"/>
      <c r="AET245" s="40"/>
      <c r="AEU245" s="40"/>
      <c r="AEV245" s="40"/>
      <c r="AEW245" s="40"/>
      <c r="AEX245" s="40"/>
      <c r="AEY245" s="40"/>
      <c r="AEZ245" s="40"/>
      <c r="AFA245" s="40"/>
      <c r="AFB245" s="40"/>
      <c r="AFC245" s="40"/>
      <c r="AFD245" s="40"/>
      <c r="AFE245" s="40"/>
      <c r="AFF245" s="40"/>
      <c r="AFG245" s="40"/>
      <c r="AFH245" s="40"/>
      <c r="AFI245" s="40"/>
      <c r="AFJ245" s="40"/>
      <c r="AFK245" s="40"/>
      <c r="AFL245" s="40"/>
      <c r="AFM245" s="40"/>
      <c r="AFN245" s="40"/>
      <c r="AFO245" s="40"/>
      <c r="AFP245" s="40"/>
      <c r="AFQ245" s="40"/>
      <c r="AFR245" s="40"/>
      <c r="AFS245" s="40"/>
      <c r="AFT245" s="40"/>
      <c r="AFU245" s="40"/>
      <c r="AFV245" s="40"/>
      <c r="AFW245" s="40"/>
      <c r="AFX245" s="40"/>
      <c r="AFY245" s="40"/>
      <c r="AFZ245" s="40"/>
      <c r="AGA245" s="40"/>
      <c r="AGB245" s="40"/>
      <c r="AGC245" s="40"/>
      <c r="AGD245" s="40"/>
      <c r="AGE245" s="40"/>
      <c r="AGF245" s="40"/>
      <c r="AGG245" s="40"/>
      <c r="AGH245" s="40"/>
      <c r="AGI245" s="40"/>
      <c r="AGJ245" s="40"/>
      <c r="AGK245" s="40"/>
      <c r="AGL245" s="40"/>
      <c r="AGM245" s="40"/>
      <c r="AGN245" s="40"/>
      <c r="AGO245" s="40"/>
      <c r="AGP245" s="40"/>
      <c r="AGQ245" s="40"/>
      <c r="AGR245" s="40"/>
      <c r="AGS245" s="40"/>
      <c r="AGT245" s="40"/>
      <c r="AGU245" s="40"/>
      <c r="AGV245" s="40"/>
      <c r="AGW245" s="40"/>
      <c r="AGX245" s="40"/>
      <c r="AGY245" s="40"/>
      <c r="AGZ245" s="40"/>
      <c r="AHA245" s="40"/>
      <c r="AHB245" s="40"/>
      <c r="AHC245" s="40"/>
      <c r="AHD245" s="40"/>
      <c r="AHE245" s="40"/>
      <c r="AHF245" s="40"/>
      <c r="AHG245" s="40"/>
      <c r="AHH245" s="40"/>
      <c r="AHI245" s="40"/>
      <c r="AHJ245" s="40"/>
      <c r="AHK245" s="40"/>
      <c r="AHL245" s="40"/>
      <c r="AHM245" s="40"/>
      <c r="AHN245" s="40"/>
      <c r="AHO245" s="40"/>
      <c r="AHP245" s="40"/>
      <c r="AHQ245" s="40"/>
      <c r="AHR245" s="40"/>
      <c r="AHS245" s="40"/>
      <c r="AHT245" s="40"/>
      <c r="AHU245" s="40"/>
      <c r="AHV245" s="40"/>
      <c r="AHW245" s="40"/>
      <c r="AHX245" s="40"/>
      <c r="AHY245" s="40"/>
      <c r="AHZ245" s="40"/>
      <c r="AIA245" s="40"/>
      <c r="AIB245" s="40"/>
      <c r="AIC245" s="40"/>
      <c r="AID245" s="40"/>
      <c r="AIE245" s="40"/>
      <c r="AIF245" s="40"/>
      <c r="AIG245" s="40"/>
      <c r="AIH245" s="40"/>
      <c r="AII245" s="40"/>
      <c r="AIJ245" s="40"/>
      <c r="AIK245" s="40"/>
      <c r="AIL245" s="40"/>
      <c r="AIM245" s="40"/>
      <c r="AIN245" s="40"/>
      <c r="AIO245" s="40"/>
      <c r="AIP245" s="40"/>
      <c r="AIQ245" s="40"/>
      <c r="AIR245" s="40"/>
      <c r="AIS245" s="40"/>
      <c r="AIT245" s="40"/>
      <c r="AIU245" s="40"/>
      <c r="AIV245" s="40"/>
      <c r="AIW245" s="40"/>
      <c r="AIX245" s="40"/>
      <c r="AIY245" s="40"/>
      <c r="AIZ245" s="40"/>
      <c r="AJA245" s="40"/>
      <c r="AJB245" s="40"/>
      <c r="AJC245" s="40"/>
      <c r="AJD245" s="40"/>
      <c r="AJE245" s="40"/>
      <c r="AJF245" s="40"/>
      <c r="AJG245" s="40"/>
      <c r="AJH245" s="40"/>
      <c r="AJI245" s="40"/>
      <c r="AJJ245" s="40"/>
      <c r="AJK245" s="40"/>
      <c r="AJL245" s="40"/>
      <c r="AJM245" s="40"/>
      <c r="AJN245" s="40"/>
      <c r="AJO245" s="40"/>
      <c r="AJP245" s="40"/>
      <c r="AJQ245" s="40"/>
      <c r="AJR245" s="40"/>
      <c r="AJS245" s="40"/>
      <c r="AJT245" s="40"/>
      <c r="AJU245" s="40"/>
      <c r="AJV245" s="40"/>
      <c r="AJW245" s="40"/>
      <c r="AJX245" s="40"/>
      <c r="AJY245" s="40"/>
      <c r="AJZ245" s="40"/>
      <c r="AKA245" s="40"/>
      <c r="AKB245" s="40"/>
      <c r="AKC245" s="40"/>
      <c r="AKD245" s="40"/>
      <c r="AKE245" s="40"/>
      <c r="AKF245" s="40"/>
      <c r="AKG245" s="40"/>
      <c r="AKH245" s="40"/>
      <c r="AKI245" s="40"/>
      <c r="AKJ245" s="40"/>
      <c r="AKK245" s="40"/>
      <c r="AKL245" s="40"/>
      <c r="AKM245" s="40"/>
      <c r="AKN245" s="40"/>
      <c r="AKO245" s="40"/>
      <c r="AKP245" s="40"/>
      <c r="AKQ245" s="40"/>
      <c r="AKR245" s="40"/>
      <c r="AKS245" s="40"/>
      <c r="AKT245" s="40"/>
      <c r="AKU245" s="40"/>
      <c r="AKV245" s="40"/>
      <c r="AKW245" s="40"/>
      <c r="AKX245" s="40"/>
      <c r="AKY245" s="40"/>
      <c r="AKZ245" s="40"/>
      <c r="ALA245" s="40"/>
      <c r="ALB245" s="40"/>
      <c r="ALC245" s="40"/>
      <c r="ALD245" s="40"/>
      <c r="ALE245" s="40"/>
      <c r="ALF245" s="40"/>
      <c r="ALG245" s="40"/>
      <c r="ALH245" s="40"/>
      <c r="ALI245" s="40"/>
      <c r="ALJ245" s="40"/>
      <c r="ALK245" s="40"/>
      <c r="ALL245" s="40"/>
      <c r="ALM245" s="40"/>
      <c r="ALN245" s="40"/>
      <c r="ALO245" s="40"/>
      <c r="ALP245" s="40"/>
      <c r="ALQ245" s="40"/>
      <c r="ALR245" s="40"/>
      <c r="ALS245" s="40"/>
      <c r="ALT245" s="40"/>
      <c r="ALU245" s="40"/>
    </row>
    <row r="246" spans="1:1009" s="41" customFormat="1" ht="19.5" thickBot="1" x14ac:dyDescent="0.35">
      <c r="A246" s="10" t="s">
        <v>247</v>
      </c>
      <c r="B246" s="11" t="s">
        <v>114</v>
      </c>
      <c r="C246" s="12">
        <v>10</v>
      </c>
      <c r="D246" s="13">
        <v>1.8</v>
      </c>
      <c r="E246" s="14">
        <v>1.1000000000000001</v>
      </c>
      <c r="F246" s="46" t="s">
        <v>16</v>
      </c>
      <c r="G246" s="15">
        <v>1</v>
      </c>
      <c r="H246" s="16">
        <f>IF(OR(F246="",G246=""),"",IF(F246="1st",G246*D246-G246,-G246))</f>
        <v>-1</v>
      </c>
      <c r="I246" s="19">
        <f t="shared" si="32"/>
        <v>-31.302500000000006</v>
      </c>
      <c r="J246" s="39"/>
      <c r="K246" s="50">
        <f t="shared" si="35"/>
        <v>-31.302500000000013</v>
      </c>
      <c r="L246" s="8">
        <f t="shared" si="39"/>
        <v>18.822499999999987</v>
      </c>
      <c r="M246" s="8"/>
      <c r="N246" s="121">
        <f t="shared" si="33"/>
        <v>1.8</v>
      </c>
      <c r="O246" s="9">
        <f t="shared" si="34"/>
        <v>-1</v>
      </c>
      <c r="P246" s="9">
        <f t="shared" si="36"/>
        <v>-1</v>
      </c>
      <c r="Q246" s="122">
        <f t="shared" si="37"/>
        <v>-1</v>
      </c>
      <c r="R246" s="8"/>
      <c r="S246" s="9"/>
      <c r="T246" s="9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  <c r="IT246" s="40"/>
      <c r="IU246" s="40"/>
      <c r="IV246" s="40"/>
      <c r="IW246" s="40"/>
      <c r="IX246" s="40"/>
      <c r="IY246" s="40"/>
      <c r="IZ246" s="40"/>
      <c r="JA246" s="40"/>
      <c r="JB246" s="40"/>
      <c r="JC246" s="40"/>
      <c r="JD246" s="40"/>
      <c r="JE246" s="40"/>
      <c r="JF246" s="40"/>
      <c r="JG246" s="40"/>
      <c r="JH246" s="40"/>
      <c r="JI246" s="40"/>
      <c r="JJ246" s="40"/>
      <c r="JK246" s="40"/>
      <c r="JL246" s="40"/>
      <c r="JM246" s="40"/>
      <c r="JN246" s="40"/>
      <c r="JO246" s="40"/>
      <c r="JP246" s="40"/>
      <c r="JQ246" s="40"/>
      <c r="JR246" s="40"/>
      <c r="JS246" s="40"/>
      <c r="JT246" s="40"/>
      <c r="JU246" s="40"/>
      <c r="JV246" s="40"/>
      <c r="JW246" s="40"/>
      <c r="JX246" s="40"/>
      <c r="JY246" s="40"/>
      <c r="JZ246" s="40"/>
      <c r="KA246" s="40"/>
      <c r="KB246" s="40"/>
      <c r="KC246" s="40"/>
      <c r="KD246" s="40"/>
      <c r="KE246" s="40"/>
      <c r="KF246" s="40"/>
      <c r="KG246" s="40"/>
      <c r="KH246" s="40"/>
      <c r="KI246" s="40"/>
      <c r="KJ246" s="40"/>
      <c r="KK246" s="40"/>
      <c r="KL246" s="40"/>
      <c r="KM246" s="40"/>
      <c r="KN246" s="40"/>
      <c r="KO246" s="40"/>
      <c r="KP246" s="40"/>
      <c r="KQ246" s="40"/>
      <c r="KR246" s="40"/>
      <c r="KS246" s="40"/>
      <c r="KT246" s="40"/>
      <c r="KU246" s="40"/>
      <c r="KV246" s="40"/>
      <c r="KW246" s="40"/>
      <c r="KX246" s="40"/>
      <c r="KY246" s="40"/>
      <c r="KZ246" s="40"/>
      <c r="LA246" s="40"/>
      <c r="LB246" s="40"/>
      <c r="LC246" s="40"/>
      <c r="LD246" s="40"/>
      <c r="LE246" s="40"/>
      <c r="LF246" s="40"/>
      <c r="LG246" s="40"/>
      <c r="LH246" s="40"/>
      <c r="LI246" s="40"/>
      <c r="LJ246" s="40"/>
      <c r="LK246" s="40"/>
      <c r="LL246" s="40"/>
      <c r="LM246" s="40"/>
      <c r="LN246" s="40"/>
      <c r="LO246" s="40"/>
      <c r="LP246" s="40"/>
      <c r="LQ246" s="40"/>
      <c r="LR246" s="40"/>
      <c r="LS246" s="40"/>
      <c r="LT246" s="40"/>
      <c r="LU246" s="40"/>
      <c r="LV246" s="40"/>
      <c r="LW246" s="40"/>
      <c r="LX246" s="40"/>
      <c r="LY246" s="40"/>
      <c r="LZ246" s="40"/>
      <c r="MA246" s="40"/>
      <c r="MB246" s="40"/>
      <c r="MC246" s="40"/>
      <c r="MD246" s="40"/>
      <c r="ME246" s="40"/>
      <c r="MF246" s="40"/>
      <c r="MG246" s="40"/>
      <c r="MH246" s="40"/>
      <c r="MI246" s="40"/>
      <c r="MJ246" s="40"/>
      <c r="MK246" s="40"/>
      <c r="ML246" s="40"/>
      <c r="MM246" s="40"/>
      <c r="MN246" s="40"/>
      <c r="MO246" s="40"/>
      <c r="MP246" s="40"/>
      <c r="MQ246" s="40"/>
      <c r="MR246" s="40"/>
      <c r="MS246" s="40"/>
      <c r="MT246" s="40"/>
      <c r="MU246" s="40"/>
      <c r="MV246" s="40"/>
      <c r="MW246" s="40"/>
      <c r="MX246" s="40"/>
      <c r="MY246" s="40"/>
      <c r="MZ246" s="40"/>
      <c r="NA246" s="40"/>
      <c r="NB246" s="40"/>
      <c r="NC246" s="40"/>
      <c r="ND246" s="40"/>
      <c r="NE246" s="40"/>
      <c r="NF246" s="40"/>
      <c r="NG246" s="40"/>
      <c r="NH246" s="40"/>
      <c r="NI246" s="40"/>
      <c r="NJ246" s="40"/>
      <c r="NK246" s="40"/>
      <c r="NL246" s="40"/>
      <c r="NM246" s="40"/>
      <c r="NN246" s="40"/>
      <c r="NO246" s="40"/>
      <c r="NP246" s="40"/>
      <c r="NQ246" s="40"/>
      <c r="NR246" s="40"/>
      <c r="NS246" s="40"/>
      <c r="NT246" s="40"/>
      <c r="NU246" s="40"/>
      <c r="NV246" s="40"/>
      <c r="NW246" s="40"/>
      <c r="NX246" s="40"/>
      <c r="NY246" s="40"/>
      <c r="NZ246" s="40"/>
      <c r="OA246" s="40"/>
      <c r="OB246" s="40"/>
      <c r="OC246" s="40"/>
      <c r="OD246" s="40"/>
      <c r="OE246" s="40"/>
      <c r="OF246" s="40"/>
      <c r="OG246" s="40"/>
      <c r="OH246" s="40"/>
      <c r="OI246" s="40"/>
      <c r="OJ246" s="40"/>
      <c r="OK246" s="40"/>
      <c r="OL246" s="40"/>
      <c r="OM246" s="40"/>
      <c r="ON246" s="40"/>
      <c r="OO246" s="40"/>
      <c r="OP246" s="40"/>
      <c r="OQ246" s="40"/>
      <c r="OR246" s="40"/>
      <c r="OS246" s="40"/>
      <c r="OT246" s="40"/>
      <c r="OU246" s="40"/>
      <c r="OV246" s="40"/>
      <c r="OW246" s="40"/>
      <c r="OX246" s="40"/>
      <c r="OY246" s="40"/>
      <c r="OZ246" s="40"/>
      <c r="PA246" s="40"/>
      <c r="PB246" s="40"/>
      <c r="PC246" s="40"/>
      <c r="PD246" s="40"/>
      <c r="PE246" s="40"/>
      <c r="PF246" s="40"/>
      <c r="PG246" s="40"/>
      <c r="PH246" s="40"/>
      <c r="PI246" s="40"/>
      <c r="PJ246" s="40"/>
      <c r="PK246" s="40"/>
      <c r="PL246" s="40"/>
      <c r="PM246" s="40"/>
      <c r="PN246" s="40"/>
      <c r="PO246" s="40"/>
      <c r="PP246" s="40"/>
      <c r="PQ246" s="40"/>
      <c r="PR246" s="40"/>
      <c r="PS246" s="40"/>
      <c r="PT246" s="40"/>
      <c r="PU246" s="40"/>
      <c r="PV246" s="40"/>
      <c r="PW246" s="40"/>
      <c r="PX246" s="40"/>
      <c r="PY246" s="40"/>
      <c r="PZ246" s="40"/>
      <c r="QA246" s="40"/>
      <c r="QB246" s="40"/>
      <c r="QC246" s="40"/>
      <c r="QD246" s="40"/>
      <c r="QE246" s="40"/>
      <c r="QF246" s="40"/>
      <c r="QG246" s="40"/>
      <c r="QH246" s="40"/>
      <c r="QI246" s="40"/>
      <c r="QJ246" s="40"/>
      <c r="QK246" s="40"/>
      <c r="QL246" s="40"/>
      <c r="QM246" s="40"/>
      <c r="QN246" s="40"/>
      <c r="QO246" s="40"/>
      <c r="QP246" s="40"/>
      <c r="QQ246" s="40"/>
      <c r="QR246" s="40"/>
      <c r="QS246" s="40"/>
      <c r="QT246" s="40"/>
      <c r="QU246" s="40"/>
      <c r="QV246" s="40"/>
      <c r="QW246" s="40"/>
      <c r="QX246" s="40"/>
      <c r="QY246" s="40"/>
      <c r="QZ246" s="40"/>
      <c r="RA246" s="40"/>
      <c r="RB246" s="40"/>
      <c r="RC246" s="40"/>
      <c r="RD246" s="40"/>
      <c r="RE246" s="40"/>
      <c r="RF246" s="40"/>
      <c r="RG246" s="40"/>
      <c r="RH246" s="40"/>
      <c r="RI246" s="40"/>
      <c r="RJ246" s="40"/>
      <c r="RK246" s="40"/>
      <c r="RL246" s="40"/>
      <c r="RM246" s="40"/>
      <c r="RN246" s="40"/>
      <c r="RO246" s="40"/>
      <c r="RP246" s="40"/>
      <c r="RQ246" s="40"/>
      <c r="RR246" s="40"/>
      <c r="RS246" s="40"/>
      <c r="RT246" s="40"/>
      <c r="RU246" s="40"/>
      <c r="RV246" s="40"/>
      <c r="RW246" s="40"/>
      <c r="RX246" s="40"/>
      <c r="RY246" s="40"/>
      <c r="RZ246" s="40"/>
      <c r="SA246" s="40"/>
      <c r="SB246" s="40"/>
      <c r="SC246" s="40"/>
      <c r="SD246" s="40"/>
      <c r="SE246" s="40"/>
      <c r="SF246" s="40"/>
      <c r="SG246" s="40"/>
      <c r="SH246" s="40"/>
      <c r="SI246" s="40"/>
      <c r="SJ246" s="40"/>
      <c r="SK246" s="40"/>
      <c r="SL246" s="40"/>
      <c r="SM246" s="40"/>
      <c r="SN246" s="40"/>
      <c r="SO246" s="40"/>
      <c r="SP246" s="40"/>
      <c r="SQ246" s="40"/>
      <c r="SR246" s="40"/>
      <c r="SS246" s="40"/>
      <c r="ST246" s="40"/>
      <c r="SU246" s="40"/>
      <c r="SV246" s="40"/>
      <c r="SW246" s="40"/>
      <c r="SX246" s="40"/>
      <c r="SY246" s="40"/>
      <c r="SZ246" s="40"/>
      <c r="TA246" s="40"/>
      <c r="TB246" s="40"/>
      <c r="TC246" s="40"/>
      <c r="TD246" s="40"/>
      <c r="TE246" s="40"/>
      <c r="TF246" s="40"/>
      <c r="TG246" s="40"/>
      <c r="TH246" s="40"/>
      <c r="TI246" s="40"/>
      <c r="TJ246" s="40"/>
      <c r="TK246" s="40"/>
      <c r="TL246" s="40"/>
      <c r="TM246" s="40"/>
      <c r="TN246" s="40"/>
      <c r="TO246" s="40"/>
      <c r="TP246" s="40"/>
      <c r="TQ246" s="40"/>
      <c r="TR246" s="40"/>
      <c r="TS246" s="40"/>
      <c r="TT246" s="40"/>
      <c r="TU246" s="40"/>
      <c r="TV246" s="40"/>
      <c r="TW246" s="40"/>
      <c r="TX246" s="40"/>
      <c r="TY246" s="40"/>
      <c r="TZ246" s="40"/>
      <c r="UA246" s="40"/>
      <c r="UB246" s="40"/>
      <c r="UC246" s="40"/>
      <c r="UD246" s="40"/>
      <c r="UE246" s="40"/>
      <c r="UF246" s="40"/>
      <c r="UG246" s="40"/>
      <c r="UH246" s="40"/>
      <c r="UI246" s="40"/>
      <c r="UJ246" s="40"/>
      <c r="UK246" s="40"/>
      <c r="UL246" s="40"/>
      <c r="UM246" s="40"/>
      <c r="UN246" s="40"/>
      <c r="UO246" s="40"/>
      <c r="UP246" s="40"/>
      <c r="UQ246" s="40"/>
      <c r="UR246" s="40"/>
      <c r="US246" s="40"/>
      <c r="UT246" s="40"/>
      <c r="UU246" s="40"/>
      <c r="UV246" s="40"/>
      <c r="UW246" s="40"/>
      <c r="UX246" s="40"/>
      <c r="UY246" s="40"/>
      <c r="UZ246" s="40"/>
      <c r="VA246" s="40"/>
      <c r="VB246" s="40"/>
      <c r="VC246" s="40"/>
      <c r="VD246" s="40"/>
      <c r="VE246" s="40"/>
      <c r="VF246" s="40"/>
      <c r="VG246" s="40"/>
      <c r="VH246" s="40"/>
      <c r="VI246" s="40"/>
      <c r="VJ246" s="40"/>
      <c r="VK246" s="40"/>
      <c r="VL246" s="40"/>
      <c r="VM246" s="40"/>
      <c r="VN246" s="40"/>
      <c r="VO246" s="40"/>
      <c r="VP246" s="40"/>
      <c r="VQ246" s="40"/>
      <c r="VR246" s="40"/>
      <c r="VS246" s="40"/>
      <c r="VT246" s="40"/>
      <c r="VU246" s="40"/>
      <c r="VV246" s="40"/>
      <c r="VW246" s="40"/>
      <c r="VX246" s="40"/>
      <c r="VY246" s="40"/>
      <c r="VZ246" s="40"/>
      <c r="WA246" s="40"/>
      <c r="WB246" s="40"/>
      <c r="WC246" s="40"/>
      <c r="WD246" s="40"/>
      <c r="WE246" s="40"/>
      <c r="WF246" s="40"/>
      <c r="WG246" s="40"/>
      <c r="WH246" s="40"/>
      <c r="WI246" s="40"/>
      <c r="WJ246" s="40"/>
      <c r="WK246" s="40"/>
      <c r="WL246" s="40"/>
      <c r="WM246" s="40"/>
      <c r="WN246" s="40"/>
      <c r="WO246" s="40"/>
      <c r="WP246" s="40"/>
      <c r="WQ246" s="40"/>
      <c r="WR246" s="40"/>
      <c r="WS246" s="40"/>
      <c r="WT246" s="40"/>
      <c r="WU246" s="40"/>
      <c r="WV246" s="40"/>
      <c r="WW246" s="40"/>
      <c r="WX246" s="40"/>
      <c r="WY246" s="40"/>
      <c r="WZ246" s="40"/>
      <c r="XA246" s="40"/>
      <c r="XB246" s="40"/>
      <c r="XC246" s="40"/>
      <c r="XD246" s="40"/>
      <c r="XE246" s="40"/>
      <c r="XF246" s="40"/>
      <c r="XG246" s="40"/>
      <c r="XH246" s="40"/>
      <c r="XI246" s="40"/>
      <c r="XJ246" s="40"/>
      <c r="XK246" s="40"/>
      <c r="XL246" s="40"/>
      <c r="XM246" s="40"/>
      <c r="XN246" s="40"/>
      <c r="XO246" s="40"/>
      <c r="XP246" s="40"/>
      <c r="XQ246" s="40"/>
      <c r="XR246" s="40"/>
      <c r="XS246" s="40"/>
      <c r="XT246" s="40"/>
      <c r="XU246" s="40"/>
      <c r="XV246" s="40"/>
      <c r="XW246" s="40"/>
      <c r="XX246" s="40"/>
      <c r="XY246" s="40"/>
      <c r="XZ246" s="40"/>
      <c r="YA246" s="40"/>
      <c r="YB246" s="40"/>
      <c r="YC246" s="40"/>
      <c r="YD246" s="40"/>
      <c r="YE246" s="40"/>
      <c r="YF246" s="40"/>
      <c r="YG246" s="40"/>
      <c r="YH246" s="40"/>
      <c r="YI246" s="40"/>
      <c r="YJ246" s="40"/>
      <c r="YK246" s="40"/>
      <c r="YL246" s="40"/>
      <c r="YM246" s="40"/>
      <c r="YN246" s="40"/>
      <c r="YO246" s="40"/>
      <c r="YP246" s="40"/>
      <c r="YQ246" s="40"/>
      <c r="YR246" s="40"/>
      <c r="YS246" s="40"/>
      <c r="YT246" s="40"/>
      <c r="YU246" s="40"/>
      <c r="YV246" s="40"/>
      <c r="YW246" s="40"/>
      <c r="YX246" s="40"/>
      <c r="YY246" s="40"/>
      <c r="YZ246" s="40"/>
      <c r="ZA246" s="40"/>
      <c r="ZB246" s="40"/>
      <c r="ZC246" s="40"/>
      <c r="ZD246" s="40"/>
      <c r="ZE246" s="40"/>
      <c r="ZF246" s="40"/>
      <c r="ZG246" s="40"/>
      <c r="ZH246" s="40"/>
      <c r="ZI246" s="40"/>
      <c r="ZJ246" s="40"/>
      <c r="ZK246" s="40"/>
      <c r="ZL246" s="40"/>
      <c r="ZM246" s="40"/>
      <c r="ZN246" s="40"/>
      <c r="ZO246" s="40"/>
      <c r="ZP246" s="40"/>
      <c r="ZQ246" s="40"/>
      <c r="ZR246" s="40"/>
      <c r="ZS246" s="40"/>
      <c r="ZT246" s="40"/>
      <c r="ZU246" s="40"/>
      <c r="ZV246" s="40"/>
      <c r="ZW246" s="40"/>
      <c r="ZX246" s="40"/>
      <c r="ZY246" s="40"/>
      <c r="ZZ246" s="40"/>
      <c r="AAA246" s="40"/>
      <c r="AAB246" s="40"/>
      <c r="AAC246" s="40"/>
      <c r="AAD246" s="40"/>
      <c r="AAE246" s="40"/>
      <c r="AAF246" s="40"/>
      <c r="AAG246" s="40"/>
      <c r="AAH246" s="40"/>
      <c r="AAI246" s="40"/>
      <c r="AAJ246" s="40"/>
      <c r="AAK246" s="40"/>
      <c r="AAL246" s="40"/>
      <c r="AAM246" s="40"/>
      <c r="AAN246" s="40"/>
      <c r="AAO246" s="40"/>
      <c r="AAP246" s="40"/>
      <c r="AAQ246" s="40"/>
      <c r="AAR246" s="40"/>
      <c r="AAS246" s="40"/>
      <c r="AAT246" s="40"/>
      <c r="AAU246" s="40"/>
      <c r="AAV246" s="40"/>
      <c r="AAW246" s="40"/>
      <c r="AAX246" s="40"/>
      <c r="AAY246" s="40"/>
      <c r="AAZ246" s="40"/>
      <c r="ABA246" s="40"/>
      <c r="ABB246" s="40"/>
      <c r="ABC246" s="40"/>
      <c r="ABD246" s="40"/>
      <c r="ABE246" s="40"/>
      <c r="ABF246" s="40"/>
      <c r="ABG246" s="40"/>
      <c r="ABH246" s="40"/>
      <c r="ABI246" s="40"/>
      <c r="ABJ246" s="40"/>
      <c r="ABK246" s="40"/>
      <c r="ABL246" s="40"/>
      <c r="ABM246" s="40"/>
      <c r="ABN246" s="40"/>
      <c r="ABO246" s="40"/>
      <c r="ABP246" s="40"/>
      <c r="ABQ246" s="40"/>
      <c r="ABR246" s="40"/>
      <c r="ABS246" s="40"/>
      <c r="ABT246" s="40"/>
      <c r="ABU246" s="40"/>
      <c r="ABV246" s="40"/>
      <c r="ABW246" s="40"/>
      <c r="ABX246" s="40"/>
      <c r="ABY246" s="40"/>
      <c r="ABZ246" s="40"/>
      <c r="ACA246" s="40"/>
      <c r="ACB246" s="40"/>
      <c r="ACC246" s="40"/>
      <c r="ACD246" s="40"/>
      <c r="ACE246" s="40"/>
      <c r="ACF246" s="40"/>
      <c r="ACG246" s="40"/>
      <c r="ACH246" s="40"/>
      <c r="ACI246" s="40"/>
      <c r="ACJ246" s="40"/>
      <c r="ACK246" s="40"/>
      <c r="ACL246" s="40"/>
      <c r="ACM246" s="40"/>
      <c r="ACN246" s="40"/>
      <c r="ACO246" s="40"/>
      <c r="ACP246" s="40"/>
      <c r="ACQ246" s="40"/>
      <c r="ACR246" s="40"/>
      <c r="ACS246" s="40"/>
      <c r="ACT246" s="40"/>
      <c r="ACU246" s="40"/>
      <c r="ACV246" s="40"/>
      <c r="ACW246" s="40"/>
      <c r="ACX246" s="40"/>
      <c r="ACY246" s="40"/>
      <c r="ACZ246" s="40"/>
      <c r="ADA246" s="40"/>
      <c r="ADB246" s="40"/>
      <c r="ADC246" s="40"/>
      <c r="ADD246" s="40"/>
      <c r="ADE246" s="40"/>
      <c r="ADF246" s="40"/>
      <c r="ADG246" s="40"/>
      <c r="ADH246" s="40"/>
      <c r="ADI246" s="40"/>
      <c r="ADJ246" s="40"/>
      <c r="ADK246" s="40"/>
      <c r="ADL246" s="40"/>
      <c r="ADM246" s="40"/>
      <c r="ADN246" s="40"/>
      <c r="ADO246" s="40"/>
      <c r="ADP246" s="40"/>
      <c r="ADQ246" s="40"/>
      <c r="ADR246" s="40"/>
      <c r="ADS246" s="40"/>
      <c r="ADT246" s="40"/>
      <c r="ADU246" s="40"/>
      <c r="ADV246" s="40"/>
      <c r="ADW246" s="40"/>
      <c r="ADX246" s="40"/>
      <c r="ADY246" s="40"/>
      <c r="ADZ246" s="40"/>
      <c r="AEA246" s="40"/>
      <c r="AEB246" s="40"/>
      <c r="AEC246" s="40"/>
      <c r="AED246" s="40"/>
      <c r="AEE246" s="40"/>
      <c r="AEF246" s="40"/>
      <c r="AEG246" s="40"/>
      <c r="AEH246" s="40"/>
      <c r="AEI246" s="40"/>
      <c r="AEJ246" s="40"/>
      <c r="AEK246" s="40"/>
      <c r="AEL246" s="40"/>
      <c r="AEM246" s="40"/>
      <c r="AEN246" s="40"/>
      <c r="AEO246" s="40"/>
      <c r="AEP246" s="40"/>
      <c r="AEQ246" s="40"/>
      <c r="AER246" s="40"/>
      <c r="AES246" s="40"/>
      <c r="AET246" s="40"/>
      <c r="AEU246" s="40"/>
      <c r="AEV246" s="40"/>
      <c r="AEW246" s="40"/>
      <c r="AEX246" s="40"/>
      <c r="AEY246" s="40"/>
      <c r="AEZ246" s="40"/>
      <c r="AFA246" s="40"/>
      <c r="AFB246" s="40"/>
      <c r="AFC246" s="40"/>
      <c r="AFD246" s="40"/>
      <c r="AFE246" s="40"/>
      <c r="AFF246" s="40"/>
      <c r="AFG246" s="40"/>
      <c r="AFH246" s="40"/>
      <c r="AFI246" s="40"/>
      <c r="AFJ246" s="40"/>
      <c r="AFK246" s="40"/>
      <c r="AFL246" s="40"/>
      <c r="AFM246" s="40"/>
      <c r="AFN246" s="40"/>
      <c r="AFO246" s="40"/>
      <c r="AFP246" s="40"/>
      <c r="AFQ246" s="40"/>
      <c r="AFR246" s="40"/>
      <c r="AFS246" s="40"/>
      <c r="AFT246" s="40"/>
      <c r="AFU246" s="40"/>
      <c r="AFV246" s="40"/>
      <c r="AFW246" s="40"/>
      <c r="AFX246" s="40"/>
      <c r="AFY246" s="40"/>
      <c r="AFZ246" s="40"/>
      <c r="AGA246" s="40"/>
      <c r="AGB246" s="40"/>
      <c r="AGC246" s="40"/>
      <c r="AGD246" s="40"/>
      <c r="AGE246" s="40"/>
      <c r="AGF246" s="40"/>
      <c r="AGG246" s="40"/>
      <c r="AGH246" s="40"/>
      <c r="AGI246" s="40"/>
      <c r="AGJ246" s="40"/>
      <c r="AGK246" s="40"/>
      <c r="AGL246" s="40"/>
      <c r="AGM246" s="40"/>
      <c r="AGN246" s="40"/>
      <c r="AGO246" s="40"/>
      <c r="AGP246" s="40"/>
      <c r="AGQ246" s="40"/>
      <c r="AGR246" s="40"/>
      <c r="AGS246" s="40"/>
      <c r="AGT246" s="40"/>
      <c r="AGU246" s="40"/>
      <c r="AGV246" s="40"/>
      <c r="AGW246" s="40"/>
      <c r="AGX246" s="40"/>
      <c r="AGY246" s="40"/>
      <c r="AGZ246" s="40"/>
      <c r="AHA246" s="40"/>
      <c r="AHB246" s="40"/>
      <c r="AHC246" s="40"/>
      <c r="AHD246" s="40"/>
      <c r="AHE246" s="40"/>
      <c r="AHF246" s="40"/>
      <c r="AHG246" s="40"/>
      <c r="AHH246" s="40"/>
      <c r="AHI246" s="40"/>
      <c r="AHJ246" s="40"/>
      <c r="AHK246" s="40"/>
      <c r="AHL246" s="40"/>
      <c r="AHM246" s="40"/>
      <c r="AHN246" s="40"/>
      <c r="AHO246" s="40"/>
      <c r="AHP246" s="40"/>
      <c r="AHQ246" s="40"/>
      <c r="AHR246" s="40"/>
      <c r="AHS246" s="40"/>
      <c r="AHT246" s="40"/>
      <c r="AHU246" s="40"/>
      <c r="AHV246" s="40"/>
      <c r="AHW246" s="40"/>
      <c r="AHX246" s="40"/>
      <c r="AHY246" s="40"/>
      <c r="AHZ246" s="40"/>
      <c r="AIA246" s="40"/>
      <c r="AIB246" s="40"/>
      <c r="AIC246" s="40"/>
      <c r="AID246" s="40"/>
      <c r="AIE246" s="40"/>
      <c r="AIF246" s="40"/>
      <c r="AIG246" s="40"/>
      <c r="AIH246" s="40"/>
      <c r="AII246" s="40"/>
      <c r="AIJ246" s="40"/>
      <c r="AIK246" s="40"/>
      <c r="AIL246" s="40"/>
      <c r="AIM246" s="40"/>
      <c r="AIN246" s="40"/>
      <c r="AIO246" s="40"/>
      <c r="AIP246" s="40"/>
      <c r="AIQ246" s="40"/>
      <c r="AIR246" s="40"/>
      <c r="AIS246" s="40"/>
      <c r="AIT246" s="40"/>
      <c r="AIU246" s="40"/>
      <c r="AIV246" s="40"/>
      <c r="AIW246" s="40"/>
      <c r="AIX246" s="40"/>
      <c r="AIY246" s="40"/>
      <c r="AIZ246" s="40"/>
      <c r="AJA246" s="40"/>
      <c r="AJB246" s="40"/>
      <c r="AJC246" s="40"/>
      <c r="AJD246" s="40"/>
      <c r="AJE246" s="40"/>
      <c r="AJF246" s="40"/>
      <c r="AJG246" s="40"/>
      <c r="AJH246" s="40"/>
      <c r="AJI246" s="40"/>
      <c r="AJJ246" s="40"/>
      <c r="AJK246" s="40"/>
      <c r="AJL246" s="40"/>
      <c r="AJM246" s="40"/>
      <c r="AJN246" s="40"/>
      <c r="AJO246" s="40"/>
      <c r="AJP246" s="40"/>
      <c r="AJQ246" s="40"/>
      <c r="AJR246" s="40"/>
      <c r="AJS246" s="40"/>
      <c r="AJT246" s="40"/>
      <c r="AJU246" s="40"/>
      <c r="AJV246" s="40"/>
      <c r="AJW246" s="40"/>
      <c r="AJX246" s="40"/>
      <c r="AJY246" s="40"/>
      <c r="AJZ246" s="40"/>
      <c r="AKA246" s="40"/>
      <c r="AKB246" s="40"/>
      <c r="AKC246" s="40"/>
      <c r="AKD246" s="40"/>
      <c r="AKE246" s="40"/>
      <c r="AKF246" s="40"/>
      <c r="AKG246" s="40"/>
      <c r="AKH246" s="40"/>
      <c r="AKI246" s="40"/>
      <c r="AKJ246" s="40"/>
      <c r="AKK246" s="40"/>
      <c r="AKL246" s="40"/>
      <c r="AKM246" s="40"/>
      <c r="AKN246" s="40"/>
      <c r="AKO246" s="40"/>
      <c r="AKP246" s="40"/>
      <c r="AKQ246" s="40"/>
      <c r="AKR246" s="40"/>
      <c r="AKS246" s="40"/>
      <c r="AKT246" s="40"/>
      <c r="AKU246" s="40"/>
      <c r="AKV246" s="40"/>
      <c r="AKW246" s="40"/>
      <c r="AKX246" s="40"/>
      <c r="AKY246" s="40"/>
      <c r="AKZ246" s="40"/>
      <c r="ALA246" s="40"/>
      <c r="ALB246" s="40"/>
      <c r="ALC246" s="40"/>
      <c r="ALD246" s="40"/>
      <c r="ALE246" s="40"/>
      <c r="ALF246" s="40"/>
      <c r="ALG246" s="40"/>
      <c r="ALH246" s="40"/>
      <c r="ALI246" s="40"/>
      <c r="ALJ246" s="40"/>
      <c r="ALK246" s="40"/>
      <c r="ALL246" s="40"/>
      <c r="ALM246" s="40"/>
      <c r="ALN246" s="40"/>
      <c r="ALO246" s="40"/>
      <c r="ALP246" s="40"/>
      <c r="ALQ246" s="40"/>
      <c r="ALR246" s="40"/>
      <c r="ALS246" s="40"/>
      <c r="ALT246" s="40"/>
      <c r="ALU246" s="40"/>
    </row>
    <row r="247" spans="1:1009" s="41" customFormat="1" ht="24" thickBot="1" x14ac:dyDescent="0.3">
      <c r="A247" s="221">
        <v>44198</v>
      </c>
      <c r="B247" s="222"/>
      <c r="C247" s="222"/>
      <c r="D247" s="222"/>
      <c r="E247" s="222"/>
      <c r="F247" s="222"/>
      <c r="G247" s="222"/>
      <c r="H247" s="223" t="str">
        <f>IF(OR(F247="",G247=""),"",IF(F247="1st",G247*D247,-G247))</f>
        <v/>
      </c>
      <c r="I247" s="19">
        <f t="shared" si="32"/>
        <v>-31.302500000000006</v>
      </c>
      <c r="J247" s="39"/>
      <c r="K247" s="50">
        <f t="shared" si="35"/>
        <v>-31.302500000000013</v>
      </c>
      <c r="L247" s="8">
        <f t="shared" si="39"/>
        <v>18.822499999999987</v>
      </c>
      <c r="M247" s="8"/>
      <c r="N247" s="121" t="str">
        <f t="shared" si="33"/>
        <v/>
      </c>
      <c r="O247" s="9" t="str">
        <f t="shared" si="34"/>
        <v/>
      </c>
      <c r="P247" s="9" t="str">
        <f t="shared" si="36"/>
        <v/>
      </c>
      <c r="Q247" s="122" t="str">
        <f t="shared" si="37"/>
        <v/>
      </c>
      <c r="R247" s="8"/>
      <c r="S247" s="9"/>
      <c r="T247" s="9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  <c r="IT247" s="40"/>
      <c r="IU247" s="40"/>
      <c r="IV247" s="40"/>
      <c r="IW247" s="40"/>
      <c r="IX247" s="40"/>
      <c r="IY247" s="40"/>
      <c r="IZ247" s="40"/>
      <c r="JA247" s="40"/>
      <c r="JB247" s="40"/>
      <c r="JC247" s="40"/>
      <c r="JD247" s="40"/>
      <c r="JE247" s="40"/>
      <c r="JF247" s="40"/>
      <c r="JG247" s="40"/>
      <c r="JH247" s="40"/>
      <c r="JI247" s="40"/>
      <c r="JJ247" s="40"/>
      <c r="JK247" s="40"/>
      <c r="JL247" s="40"/>
      <c r="JM247" s="40"/>
      <c r="JN247" s="40"/>
      <c r="JO247" s="40"/>
      <c r="JP247" s="40"/>
      <c r="JQ247" s="40"/>
      <c r="JR247" s="40"/>
      <c r="JS247" s="40"/>
      <c r="JT247" s="40"/>
      <c r="JU247" s="40"/>
      <c r="JV247" s="40"/>
      <c r="JW247" s="40"/>
      <c r="JX247" s="40"/>
      <c r="JY247" s="40"/>
      <c r="JZ247" s="40"/>
      <c r="KA247" s="40"/>
      <c r="KB247" s="40"/>
      <c r="KC247" s="40"/>
      <c r="KD247" s="40"/>
      <c r="KE247" s="40"/>
      <c r="KF247" s="40"/>
      <c r="KG247" s="40"/>
      <c r="KH247" s="40"/>
      <c r="KI247" s="40"/>
      <c r="KJ247" s="40"/>
      <c r="KK247" s="40"/>
      <c r="KL247" s="40"/>
      <c r="KM247" s="40"/>
      <c r="KN247" s="40"/>
      <c r="KO247" s="40"/>
      <c r="KP247" s="40"/>
      <c r="KQ247" s="40"/>
      <c r="KR247" s="40"/>
      <c r="KS247" s="40"/>
      <c r="KT247" s="40"/>
      <c r="KU247" s="40"/>
      <c r="KV247" s="40"/>
      <c r="KW247" s="40"/>
      <c r="KX247" s="40"/>
      <c r="KY247" s="40"/>
      <c r="KZ247" s="40"/>
      <c r="LA247" s="40"/>
      <c r="LB247" s="40"/>
      <c r="LC247" s="40"/>
      <c r="LD247" s="40"/>
      <c r="LE247" s="40"/>
      <c r="LF247" s="40"/>
      <c r="LG247" s="40"/>
      <c r="LH247" s="40"/>
      <c r="LI247" s="40"/>
      <c r="LJ247" s="40"/>
      <c r="LK247" s="40"/>
      <c r="LL247" s="40"/>
      <c r="LM247" s="40"/>
      <c r="LN247" s="40"/>
      <c r="LO247" s="40"/>
      <c r="LP247" s="40"/>
      <c r="LQ247" s="40"/>
      <c r="LR247" s="40"/>
      <c r="LS247" s="40"/>
      <c r="LT247" s="40"/>
      <c r="LU247" s="40"/>
      <c r="LV247" s="40"/>
      <c r="LW247" s="40"/>
      <c r="LX247" s="40"/>
      <c r="LY247" s="40"/>
      <c r="LZ247" s="40"/>
      <c r="MA247" s="40"/>
      <c r="MB247" s="40"/>
      <c r="MC247" s="40"/>
      <c r="MD247" s="40"/>
      <c r="ME247" s="40"/>
      <c r="MF247" s="40"/>
      <c r="MG247" s="40"/>
      <c r="MH247" s="40"/>
      <c r="MI247" s="40"/>
      <c r="MJ247" s="40"/>
      <c r="MK247" s="40"/>
      <c r="ML247" s="40"/>
      <c r="MM247" s="40"/>
      <c r="MN247" s="40"/>
      <c r="MO247" s="40"/>
      <c r="MP247" s="40"/>
      <c r="MQ247" s="40"/>
      <c r="MR247" s="40"/>
      <c r="MS247" s="40"/>
      <c r="MT247" s="40"/>
      <c r="MU247" s="40"/>
      <c r="MV247" s="40"/>
      <c r="MW247" s="40"/>
      <c r="MX247" s="40"/>
      <c r="MY247" s="40"/>
      <c r="MZ247" s="40"/>
      <c r="NA247" s="40"/>
      <c r="NB247" s="40"/>
      <c r="NC247" s="40"/>
      <c r="ND247" s="40"/>
      <c r="NE247" s="40"/>
      <c r="NF247" s="40"/>
      <c r="NG247" s="40"/>
      <c r="NH247" s="40"/>
      <c r="NI247" s="40"/>
      <c r="NJ247" s="40"/>
      <c r="NK247" s="40"/>
      <c r="NL247" s="40"/>
      <c r="NM247" s="40"/>
      <c r="NN247" s="40"/>
      <c r="NO247" s="40"/>
      <c r="NP247" s="40"/>
      <c r="NQ247" s="40"/>
      <c r="NR247" s="40"/>
      <c r="NS247" s="40"/>
      <c r="NT247" s="40"/>
      <c r="NU247" s="40"/>
      <c r="NV247" s="40"/>
      <c r="NW247" s="40"/>
      <c r="NX247" s="40"/>
      <c r="NY247" s="40"/>
      <c r="NZ247" s="40"/>
      <c r="OA247" s="40"/>
      <c r="OB247" s="40"/>
      <c r="OC247" s="40"/>
      <c r="OD247" s="40"/>
      <c r="OE247" s="40"/>
      <c r="OF247" s="40"/>
      <c r="OG247" s="40"/>
      <c r="OH247" s="40"/>
      <c r="OI247" s="40"/>
      <c r="OJ247" s="40"/>
      <c r="OK247" s="40"/>
      <c r="OL247" s="40"/>
      <c r="OM247" s="40"/>
      <c r="ON247" s="40"/>
      <c r="OO247" s="40"/>
      <c r="OP247" s="40"/>
      <c r="OQ247" s="40"/>
      <c r="OR247" s="40"/>
      <c r="OS247" s="40"/>
      <c r="OT247" s="40"/>
      <c r="OU247" s="40"/>
      <c r="OV247" s="40"/>
      <c r="OW247" s="40"/>
      <c r="OX247" s="40"/>
      <c r="OY247" s="40"/>
      <c r="OZ247" s="40"/>
      <c r="PA247" s="40"/>
      <c r="PB247" s="40"/>
      <c r="PC247" s="40"/>
      <c r="PD247" s="40"/>
      <c r="PE247" s="40"/>
      <c r="PF247" s="40"/>
      <c r="PG247" s="40"/>
      <c r="PH247" s="40"/>
      <c r="PI247" s="40"/>
      <c r="PJ247" s="40"/>
      <c r="PK247" s="40"/>
      <c r="PL247" s="40"/>
      <c r="PM247" s="40"/>
      <c r="PN247" s="40"/>
      <c r="PO247" s="40"/>
      <c r="PP247" s="40"/>
      <c r="PQ247" s="40"/>
      <c r="PR247" s="40"/>
      <c r="PS247" s="40"/>
      <c r="PT247" s="40"/>
      <c r="PU247" s="40"/>
      <c r="PV247" s="40"/>
      <c r="PW247" s="40"/>
      <c r="PX247" s="40"/>
      <c r="PY247" s="40"/>
      <c r="PZ247" s="40"/>
      <c r="QA247" s="40"/>
      <c r="QB247" s="40"/>
      <c r="QC247" s="40"/>
      <c r="QD247" s="40"/>
      <c r="QE247" s="40"/>
      <c r="QF247" s="40"/>
      <c r="QG247" s="40"/>
      <c r="QH247" s="40"/>
      <c r="QI247" s="40"/>
      <c r="QJ247" s="40"/>
      <c r="QK247" s="40"/>
      <c r="QL247" s="40"/>
      <c r="QM247" s="40"/>
      <c r="QN247" s="40"/>
      <c r="QO247" s="40"/>
      <c r="QP247" s="40"/>
      <c r="QQ247" s="40"/>
      <c r="QR247" s="40"/>
      <c r="QS247" s="40"/>
      <c r="QT247" s="40"/>
      <c r="QU247" s="40"/>
      <c r="QV247" s="40"/>
      <c r="QW247" s="40"/>
      <c r="QX247" s="40"/>
      <c r="QY247" s="40"/>
      <c r="QZ247" s="40"/>
      <c r="RA247" s="40"/>
      <c r="RB247" s="40"/>
      <c r="RC247" s="40"/>
      <c r="RD247" s="40"/>
      <c r="RE247" s="40"/>
      <c r="RF247" s="40"/>
      <c r="RG247" s="40"/>
      <c r="RH247" s="40"/>
      <c r="RI247" s="40"/>
      <c r="RJ247" s="40"/>
      <c r="RK247" s="40"/>
      <c r="RL247" s="40"/>
      <c r="RM247" s="40"/>
      <c r="RN247" s="40"/>
      <c r="RO247" s="40"/>
      <c r="RP247" s="40"/>
      <c r="RQ247" s="40"/>
      <c r="RR247" s="40"/>
      <c r="RS247" s="40"/>
      <c r="RT247" s="40"/>
      <c r="RU247" s="40"/>
      <c r="RV247" s="40"/>
      <c r="RW247" s="40"/>
      <c r="RX247" s="40"/>
      <c r="RY247" s="40"/>
      <c r="RZ247" s="40"/>
      <c r="SA247" s="40"/>
      <c r="SB247" s="40"/>
      <c r="SC247" s="40"/>
      <c r="SD247" s="40"/>
      <c r="SE247" s="40"/>
      <c r="SF247" s="40"/>
      <c r="SG247" s="40"/>
      <c r="SH247" s="40"/>
      <c r="SI247" s="40"/>
      <c r="SJ247" s="40"/>
      <c r="SK247" s="40"/>
      <c r="SL247" s="40"/>
      <c r="SM247" s="40"/>
      <c r="SN247" s="40"/>
      <c r="SO247" s="40"/>
      <c r="SP247" s="40"/>
      <c r="SQ247" s="40"/>
      <c r="SR247" s="40"/>
      <c r="SS247" s="40"/>
      <c r="ST247" s="40"/>
      <c r="SU247" s="40"/>
      <c r="SV247" s="40"/>
      <c r="SW247" s="40"/>
      <c r="SX247" s="40"/>
      <c r="SY247" s="40"/>
      <c r="SZ247" s="40"/>
      <c r="TA247" s="40"/>
      <c r="TB247" s="40"/>
      <c r="TC247" s="40"/>
      <c r="TD247" s="40"/>
      <c r="TE247" s="40"/>
      <c r="TF247" s="40"/>
      <c r="TG247" s="40"/>
      <c r="TH247" s="40"/>
      <c r="TI247" s="40"/>
      <c r="TJ247" s="40"/>
      <c r="TK247" s="40"/>
      <c r="TL247" s="40"/>
      <c r="TM247" s="40"/>
      <c r="TN247" s="40"/>
      <c r="TO247" s="40"/>
      <c r="TP247" s="40"/>
      <c r="TQ247" s="40"/>
      <c r="TR247" s="40"/>
      <c r="TS247" s="40"/>
      <c r="TT247" s="40"/>
      <c r="TU247" s="40"/>
      <c r="TV247" s="40"/>
      <c r="TW247" s="40"/>
      <c r="TX247" s="40"/>
      <c r="TY247" s="40"/>
      <c r="TZ247" s="40"/>
      <c r="UA247" s="40"/>
      <c r="UB247" s="40"/>
      <c r="UC247" s="40"/>
      <c r="UD247" s="40"/>
      <c r="UE247" s="40"/>
      <c r="UF247" s="40"/>
      <c r="UG247" s="40"/>
      <c r="UH247" s="40"/>
      <c r="UI247" s="40"/>
      <c r="UJ247" s="40"/>
      <c r="UK247" s="40"/>
      <c r="UL247" s="40"/>
      <c r="UM247" s="40"/>
      <c r="UN247" s="40"/>
      <c r="UO247" s="40"/>
      <c r="UP247" s="40"/>
      <c r="UQ247" s="40"/>
      <c r="UR247" s="40"/>
      <c r="US247" s="40"/>
      <c r="UT247" s="40"/>
      <c r="UU247" s="40"/>
      <c r="UV247" s="40"/>
      <c r="UW247" s="40"/>
      <c r="UX247" s="40"/>
      <c r="UY247" s="40"/>
      <c r="UZ247" s="40"/>
      <c r="VA247" s="40"/>
      <c r="VB247" s="40"/>
      <c r="VC247" s="40"/>
      <c r="VD247" s="40"/>
      <c r="VE247" s="40"/>
      <c r="VF247" s="40"/>
      <c r="VG247" s="40"/>
      <c r="VH247" s="40"/>
      <c r="VI247" s="40"/>
      <c r="VJ247" s="40"/>
      <c r="VK247" s="40"/>
      <c r="VL247" s="40"/>
      <c r="VM247" s="40"/>
      <c r="VN247" s="40"/>
      <c r="VO247" s="40"/>
      <c r="VP247" s="40"/>
      <c r="VQ247" s="40"/>
      <c r="VR247" s="40"/>
      <c r="VS247" s="40"/>
      <c r="VT247" s="40"/>
      <c r="VU247" s="40"/>
      <c r="VV247" s="40"/>
      <c r="VW247" s="40"/>
      <c r="VX247" s="40"/>
      <c r="VY247" s="40"/>
      <c r="VZ247" s="40"/>
      <c r="WA247" s="40"/>
      <c r="WB247" s="40"/>
      <c r="WC247" s="40"/>
      <c r="WD247" s="40"/>
      <c r="WE247" s="40"/>
      <c r="WF247" s="40"/>
      <c r="WG247" s="40"/>
      <c r="WH247" s="40"/>
      <c r="WI247" s="40"/>
      <c r="WJ247" s="40"/>
      <c r="WK247" s="40"/>
      <c r="WL247" s="40"/>
      <c r="WM247" s="40"/>
      <c r="WN247" s="40"/>
      <c r="WO247" s="40"/>
      <c r="WP247" s="40"/>
      <c r="WQ247" s="40"/>
      <c r="WR247" s="40"/>
      <c r="WS247" s="40"/>
      <c r="WT247" s="40"/>
      <c r="WU247" s="40"/>
      <c r="WV247" s="40"/>
      <c r="WW247" s="40"/>
      <c r="WX247" s="40"/>
      <c r="WY247" s="40"/>
      <c r="WZ247" s="40"/>
      <c r="XA247" s="40"/>
      <c r="XB247" s="40"/>
      <c r="XC247" s="40"/>
      <c r="XD247" s="40"/>
      <c r="XE247" s="40"/>
      <c r="XF247" s="40"/>
      <c r="XG247" s="40"/>
      <c r="XH247" s="40"/>
      <c r="XI247" s="40"/>
      <c r="XJ247" s="40"/>
      <c r="XK247" s="40"/>
      <c r="XL247" s="40"/>
      <c r="XM247" s="40"/>
      <c r="XN247" s="40"/>
      <c r="XO247" s="40"/>
      <c r="XP247" s="40"/>
      <c r="XQ247" s="40"/>
      <c r="XR247" s="40"/>
      <c r="XS247" s="40"/>
      <c r="XT247" s="40"/>
      <c r="XU247" s="40"/>
      <c r="XV247" s="40"/>
      <c r="XW247" s="40"/>
      <c r="XX247" s="40"/>
      <c r="XY247" s="40"/>
      <c r="XZ247" s="40"/>
      <c r="YA247" s="40"/>
      <c r="YB247" s="40"/>
      <c r="YC247" s="40"/>
      <c r="YD247" s="40"/>
      <c r="YE247" s="40"/>
      <c r="YF247" s="40"/>
      <c r="YG247" s="40"/>
      <c r="YH247" s="40"/>
      <c r="YI247" s="40"/>
      <c r="YJ247" s="40"/>
      <c r="YK247" s="40"/>
      <c r="YL247" s="40"/>
      <c r="YM247" s="40"/>
      <c r="YN247" s="40"/>
      <c r="YO247" s="40"/>
      <c r="YP247" s="40"/>
      <c r="YQ247" s="40"/>
      <c r="YR247" s="40"/>
      <c r="YS247" s="40"/>
      <c r="YT247" s="40"/>
      <c r="YU247" s="40"/>
      <c r="YV247" s="40"/>
      <c r="YW247" s="40"/>
      <c r="YX247" s="40"/>
      <c r="YY247" s="40"/>
      <c r="YZ247" s="40"/>
      <c r="ZA247" s="40"/>
      <c r="ZB247" s="40"/>
      <c r="ZC247" s="40"/>
      <c r="ZD247" s="40"/>
      <c r="ZE247" s="40"/>
      <c r="ZF247" s="40"/>
      <c r="ZG247" s="40"/>
      <c r="ZH247" s="40"/>
      <c r="ZI247" s="40"/>
      <c r="ZJ247" s="40"/>
      <c r="ZK247" s="40"/>
      <c r="ZL247" s="40"/>
      <c r="ZM247" s="40"/>
      <c r="ZN247" s="40"/>
      <c r="ZO247" s="40"/>
      <c r="ZP247" s="40"/>
      <c r="ZQ247" s="40"/>
      <c r="ZR247" s="40"/>
      <c r="ZS247" s="40"/>
      <c r="ZT247" s="40"/>
      <c r="ZU247" s="40"/>
      <c r="ZV247" s="40"/>
      <c r="ZW247" s="40"/>
      <c r="ZX247" s="40"/>
      <c r="ZY247" s="40"/>
      <c r="ZZ247" s="40"/>
      <c r="AAA247" s="40"/>
      <c r="AAB247" s="40"/>
      <c r="AAC247" s="40"/>
      <c r="AAD247" s="40"/>
      <c r="AAE247" s="40"/>
      <c r="AAF247" s="40"/>
      <c r="AAG247" s="40"/>
      <c r="AAH247" s="40"/>
      <c r="AAI247" s="40"/>
      <c r="AAJ247" s="40"/>
      <c r="AAK247" s="40"/>
      <c r="AAL247" s="40"/>
      <c r="AAM247" s="40"/>
      <c r="AAN247" s="40"/>
      <c r="AAO247" s="40"/>
      <c r="AAP247" s="40"/>
      <c r="AAQ247" s="40"/>
      <c r="AAR247" s="40"/>
      <c r="AAS247" s="40"/>
      <c r="AAT247" s="40"/>
      <c r="AAU247" s="40"/>
      <c r="AAV247" s="40"/>
      <c r="AAW247" s="40"/>
      <c r="AAX247" s="40"/>
      <c r="AAY247" s="40"/>
      <c r="AAZ247" s="40"/>
      <c r="ABA247" s="40"/>
      <c r="ABB247" s="40"/>
      <c r="ABC247" s="40"/>
      <c r="ABD247" s="40"/>
      <c r="ABE247" s="40"/>
      <c r="ABF247" s="40"/>
      <c r="ABG247" s="40"/>
      <c r="ABH247" s="40"/>
      <c r="ABI247" s="40"/>
      <c r="ABJ247" s="40"/>
      <c r="ABK247" s="40"/>
      <c r="ABL247" s="40"/>
      <c r="ABM247" s="40"/>
      <c r="ABN247" s="40"/>
      <c r="ABO247" s="40"/>
      <c r="ABP247" s="40"/>
      <c r="ABQ247" s="40"/>
      <c r="ABR247" s="40"/>
      <c r="ABS247" s="40"/>
      <c r="ABT247" s="40"/>
      <c r="ABU247" s="40"/>
      <c r="ABV247" s="40"/>
      <c r="ABW247" s="40"/>
      <c r="ABX247" s="40"/>
      <c r="ABY247" s="40"/>
      <c r="ABZ247" s="40"/>
      <c r="ACA247" s="40"/>
      <c r="ACB247" s="40"/>
      <c r="ACC247" s="40"/>
      <c r="ACD247" s="40"/>
      <c r="ACE247" s="40"/>
      <c r="ACF247" s="40"/>
      <c r="ACG247" s="40"/>
      <c r="ACH247" s="40"/>
      <c r="ACI247" s="40"/>
      <c r="ACJ247" s="40"/>
      <c r="ACK247" s="40"/>
      <c r="ACL247" s="40"/>
      <c r="ACM247" s="40"/>
      <c r="ACN247" s="40"/>
      <c r="ACO247" s="40"/>
      <c r="ACP247" s="40"/>
      <c r="ACQ247" s="40"/>
      <c r="ACR247" s="40"/>
      <c r="ACS247" s="40"/>
      <c r="ACT247" s="40"/>
      <c r="ACU247" s="40"/>
      <c r="ACV247" s="40"/>
      <c r="ACW247" s="40"/>
      <c r="ACX247" s="40"/>
      <c r="ACY247" s="40"/>
      <c r="ACZ247" s="40"/>
      <c r="ADA247" s="40"/>
      <c r="ADB247" s="40"/>
      <c r="ADC247" s="40"/>
      <c r="ADD247" s="40"/>
      <c r="ADE247" s="40"/>
      <c r="ADF247" s="40"/>
      <c r="ADG247" s="40"/>
      <c r="ADH247" s="40"/>
      <c r="ADI247" s="40"/>
      <c r="ADJ247" s="40"/>
      <c r="ADK247" s="40"/>
      <c r="ADL247" s="40"/>
      <c r="ADM247" s="40"/>
      <c r="ADN247" s="40"/>
      <c r="ADO247" s="40"/>
      <c r="ADP247" s="40"/>
      <c r="ADQ247" s="40"/>
      <c r="ADR247" s="40"/>
      <c r="ADS247" s="40"/>
      <c r="ADT247" s="40"/>
      <c r="ADU247" s="40"/>
      <c r="ADV247" s="40"/>
      <c r="ADW247" s="40"/>
      <c r="ADX247" s="40"/>
      <c r="ADY247" s="40"/>
      <c r="ADZ247" s="40"/>
      <c r="AEA247" s="40"/>
      <c r="AEB247" s="40"/>
      <c r="AEC247" s="40"/>
      <c r="AED247" s="40"/>
      <c r="AEE247" s="40"/>
      <c r="AEF247" s="40"/>
      <c r="AEG247" s="40"/>
      <c r="AEH247" s="40"/>
      <c r="AEI247" s="40"/>
      <c r="AEJ247" s="40"/>
      <c r="AEK247" s="40"/>
      <c r="AEL247" s="40"/>
      <c r="AEM247" s="40"/>
      <c r="AEN247" s="40"/>
      <c r="AEO247" s="40"/>
      <c r="AEP247" s="40"/>
      <c r="AEQ247" s="40"/>
      <c r="AER247" s="40"/>
      <c r="AES247" s="40"/>
      <c r="AET247" s="40"/>
      <c r="AEU247" s="40"/>
      <c r="AEV247" s="40"/>
      <c r="AEW247" s="40"/>
      <c r="AEX247" s="40"/>
      <c r="AEY247" s="40"/>
      <c r="AEZ247" s="40"/>
      <c r="AFA247" s="40"/>
      <c r="AFB247" s="40"/>
      <c r="AFC247" s="40"/>
      <c r="AFD247" s="40"/>
      <c r="AFE247" s="40"/>
      <c r="AFF247" s="40"/>
      <c r="AFG247" s="40"/>
      <c r="AFH247" s="40"/>
      <c r="AFI247" s="40"/>
      <c r="AFJ247" s="40"/>
      <c r="AFK247" s="40"/>
      <c r="AFL247" s="40"/>
      <c r="AFM247" s="40"/>
      <c r="AFN247" s="40"/>
      <c r="AFO247" s="40"/>
      <c r="AFP247" s="40"/>
      <c r="AFQ247" s="40"/>
      <c r="AFR247" s="40"/>
      <c r="AFS247" s="40"/>
      <c r="AFT247" s="40"/>
      <c r="AFU247" s="40"/>
      <c r="AFV247" s="40"/>
      <c r="AFW247" s="40"/>
      <c r="AFX247" s="40"/>
      <c r="AFY247" s="40"/>
      <c r="AFZ247" s="40"/>
      <c r="AGA247" s="40"/>
      <c r="AGB247" s="40"/>
      <c r="AGC247" s="40"/>
      <c r="AGD247" s="40"/>
      <c r="AGE247" s="40"/>
      <c r="AGF247" s="40"/>
      <c r="AGG247" s="40"/>
      <c r="AGH247" s="40"/>
      <c r="AGI247" s="40"/>
      <c r="AGJ247" s="40"/>
      <c r="AGK247" s="40"/>
      <c r="AGL247" s="40"/>
      <c r="AGM247" s="40"/>
      <c r="AGN247" s="40"/>
      <c r="AGO247" s="40"/>
      <c r="AGP247" s="40"/>
      <c r="AGQ247" s="40"/>
      <c r="AGR247" s="40"/>
      <c r="AGS247" s="40"/>
      <c r="AGT247" s="40"/>
      <c r="AGU247" s="40"/>
      <c r="AGV247" s="40"/>
      <c r="AGW247" s="40"/>
      <c r="AGX247" s="40"/>
      <c r="AGY247" s="40"/>
      <c r="AGZ247" s="40"/>
      <c r="AHA247" s="40"/>
      <c r="AHB247" s="40"/>
      <c r="AHC247" s="40"/>
      <c r="AHD247" s="40"/>
      <c r="AHE247" s="40"/>
      <c r="AHF247" s="40"/>
      <c r="AHG247" s="40"/>
      <c r="AHH247" s="40"/>
      <c r="AHI247" s="40"/>
      <c r="AHJ247" s="40"/>
      <c r="AHK247" s="40"/>
      <c r="AHL247" s="40"/>
      <c r="AHM247" s="40"/>
      <c r="AHN247" s="40"/>
      <c r="AHO247" s="40"/>
      <c r="AHP247" s="40"/>
      <c r="AHQ247" s="40"/>
      <c r="AHR247" s="40"/>
      <c r="AHS247" s="40"/>
      <c r="AHT247" s="40"/>
      <c r="AHU247" s="40"/>
      <c r="AHV247" s="40"/>
      <c r="AHW247" s="40"/>
      <c r="AHX247" s="40"/>
      <c r="AHY247" s="40"/>
      <c r="AHZ247" s="40"/>
      <c r="AIA247" s="40"/>
      <c r="AIB247" s="40"/>
      <c r="AIC247" s="40"/>
      <c r="AID247" s="40"/>
      <c r="AIE247" s="40"/>
      <c r="AIF247" s="40"/>
      <c r="AIG247" s="40"/>
      <c r="AIH247" s="40"/>
      <c r="AII247" s="40"/>
      <c r="AIJ247" s="40"/>
      <c r="AIK247" s="40"/>
      <c r="AIL247" s="40"/>
      <c r="AIM247" s="40"/>
      <c r="AIN247" s="40"/>
      <c r="AIO247" s="40"/>
      <c r="AIP247" s="40"/>
      <c r="AIQ247" s="40"/>
      <c r="AIR247" s="40"/>
      <c r="AIS247" s="40"/>
      <c r="AIT247" s="40"/>
      <c r="AIU247" s="40"/>
      <c r="AIV247" s="40"/>
      <c r="AIW247" s="40"/>
      <c r="AIX247" s="40"/>
      <c r="AIY247" s="40"/>
      <c r="AIZ247" s="40"/>
      <c r="AJA247" s="40"/>
      <c r="AJB247" s="40"/>
      <c r="AJC247" s="40"/>
      <c r="AJD247" s="40"/>
      <c r="AJE247" s="40"/>
      <c r="AJF247" s="40"/>
      <c r="AJG247" s="40"/>
      <c r="AJH247" s="40"/>
      <c r="AJI247" s="40"/>
      <c r="AJJ247" s="40"/>
      <c r="AJK247" s="40"/>
      <c r="AJL247" s="40"/>
      <c r="AJM247" s="40"/>
      <c r="AJN247" s="40"/>
      <c r="AJO247" s="40"/>
      <c r="AJP247" s="40"/>
      <c r="AJQ247" s="40"/>
      <c r="AJR247" s="40"/>
      <c r="AJS247" s="40"/>
      <c r="AJT247" s="40"/>
      <c r="AJU247" s="40"/>
      <c r="AJV247" s="40"/>
      <c r="AJW247" s="40"/>
      <c r="AJX247" s="40"/>
      <c r="AJY247" s="40"/>
      <c r="AJZ247" s="40"/>
      <c r="AKA247" s="40"/>
      <c r="AKB247" s="40"/>
      <c r="AKC247" s="40"/>
      <c r="AKD247" s="40"/>
      <c r="AKE247" s="40"/>
      <c r="AKF247" s="40"/>
      <c r="AKG247" s="40"/>
      <c r="AKH247" s="40"/>
      <c r="AKI247" s="40"/>
      <c r="AKJ247" s="40"/>
      <c r="AKK247" s="40"/>
      <c r="AKL247" s="40"/>
      <c r="AKM247" s="40"/>
      <c r="AKN247" s="40"/>
      <c r="AKO247" s="40"/>
      <c r="AKP247" s="40"/>
      <c r="AKQ247" s="40"/>
      <c r="AKR247" s="40"/>
      <c r="AKS247" s="40"/>
      <c r="AKT247" s="40"/>
      <c r="AKU247" s="40"/>
      <c r="AKV247" s="40"/>
      <c r="AKW247" s="40"/>
      <c r="AKX247" s="40"/>
      <c r="AKY247" s="40"/>
      <c r="AKZ247" s="40"/>
      <c r="ALA247" s="40"/>
      <c r="ALB247" s="40"/>
      <c r="ALC247" s="40"/>
      <c r="ALD247" s="40"/>
      <c r="ALE247" s="40"/>
      <c r="ALF247" s="40"/>
      <c r="ALG247" s="40"/>
      <c r="ALH247" s="40"/>
      <c r="ALI247" s="40"/>
      <c r="ALJ247" s="40"/>
      <c r="ALK247" s="40"/>
      <c r="ALL247" s="40"/>
      <c r="ALM247" s="40"/>
      <c r="ALN247" s="40"/>
      <c r="ALO247" s="40"/>
      <c r="ALP247" s="40"/>
      <c r="ALQ247" s="40"/>
      <c r="ALR247" s="40"/>
      <c r="ALS247" s="40"/>
      <c r="ALT247" s="40"/>
      <c r="ALU247" s="40"/>
    </row>
    <row r="248" spans="1:1009" s="41" customFormat="1" ht="18.75" x14ac:dyDescent="0.3">
      <c r="A248" s="10" t="s">
        <v>248</v>
      </c>
      <c r="B248" s="11" t="s">
        <v>20</v>
      </c>
      <c r="C248" s="12">
        <v>4</v>
      </c>
      <c r="D248" s="13">
        <v>3.7</v>
      </c>
      <c r="E248" s="14">
        <v>1.7</v>
      </c>
      <c r="F248" s="46" t="s">
        <v>24</v>
      </c>
      <c r="G248" s="15">
        <v>1.5</v>
      </c>
      <c r="H248" s="62">
        <f t="shared" ref="H248:H253" si="40">IF(OR(F248="",G248=""),"",IF(F248="1st",G248*D248-G248,-G248))</f>
        <v>4.0500000000000007</v>
      </c>
      <c r="I248" s="19">
        <f t="shared" si="32"/>
        <v>-27.252500000000005</v>
      </c>
      <c r="J248" s="42">
        <f>SUM(H248:H253)</f>
        <v>4.5</v>
      </c>
      <c r="K248" s="50">
        <f t="shared" si="35"/>
        <v>-26.802500000000013</v>
      </c>
      <c r="L248" s="8">
        <f t="shared" si="39"/>
        <v>18.822499999999987</v>
      </c>
      <c r="M248" s="8"/>
      <c r="N248" s="121">
        <f t="shared" si="33"/>
        <v>3.7</v>
      </c>
      <c r="O248" s="9">
        <f t="shared" si="34"/>
        <v>-1</v>
      </c>
      <c r="P248" s="9">
        <f t="shared" si="36"/>
        <v>2.7</v>
      </c>
      <c r="Q248" s="122">
        <f t="shared" si="37"/>
        <v>2.7</v>
      </c>
      <c r="R248" s="8"/>
      <c r="S248" s="9"/>
      <c r="T248" s="9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  <c r="IT248" s="40"/>
      <c r="IU248" s="40"/>
      <c r="IV248" s="40"/>
      <c r="IW248" s="40"/>
      <c r="IX248" s="40"/>
      <c r="IY248" s="40"/>
      <c r="IZ248" s="40"/>
      <c r="JA248" s="40"/>
      <c r="JB248" s="40"/>
      <c r="JC248" s="40"/>
      <c r="JD248" s="40"/>
      <c r="JE248" s="40"/>
      <c r="JF248" s="40"/>
      <c r="JG248" s="40"/>
      <c r="JH248" s="40"/>
      <c r="JI248" s="40"/>
      <c r="JJ248" s="40"/>
      <c r="JK248" s="40"/>
      <c r="JL248" s="40"/>
      <c r="JM248" s="40"/>
      <c r="JN248" s="40"/>
      <c r="JO248" s="40"/>
      <c r="JP248" s="40"/>
      <c r="JQ248" s="40"/>
      <c r="JR248" s="40"/>
      <c r="JS248" s="40"/>
      <c r="JT248" s="40"/>
      <c r="JU248" s="40"/>
      <c r="JV248" s="40"/>
      <c r="JW248" s="40"/>
      <c r="JX248" s="40"/>
      <c r="JY248" s="40"/>
      <c r="JZ248" s="40"/>
      <c r="KA248" s="40"/>
      <c r="KB248" s="40"/>
      <c r="KC248" s="40"/>
      <c r="KD248" s="40"/>
      <c r="KE248" s="40"/>
      <c r="KF248" s="40"/>
      <c r="KG248" s="40"/>
      <c r="KH248" s="40"/>
      <c r="KI248" s="40"/>
      <c r="KJ248" s="40"/>
      <c r="KK248" s="40"/>
      <c r="KL248" s="40"/>
      <c r="KM248" s="40"/>
      <c r="KN248" s="40"/>
      <c r="KO248" s="40"/>
      <c r="KP248" s="40"/>
      <c r="KQ248" s="40"/>
      <c r="KR248" s="40"/>
      <c r="KS248" s="40"/>
      <c r="KT248" s="40"/>
      <c r="KU248" s="40"/>
      <c r="KV248" s="40"/>
      <c r="KW248" s="40"/>
      <c r="KX248" s="40"/>
      <c r="KY248" s="40"/>
      <c r="KZ248" s="40"/>
      <c r="LA248" s="40"/>
      <c r="LB248" s="40"/>
      <c r="LC248" s="40"/>
      <c r="LD248" s="40"/>
      <c r="LE248" s="40"/>
      <c r="LF248" s="40"/>
      <c r="LG248" s="40"/>
      <c r="LH248" s="40"/>
      <c r="LI248" s="40"/>
      <c r="LJ248" s="40"/>
      <c r="LK248" s="40"/>
      <c r="LL248" s="40"/>
      <c r="LM248" s="40"/>
      <c r="LN248" s="40"/>
      <c r="LO248" s="40"/>
      <c r="LP248" s="40"/>
      <c r="LQ248" s="40"/>
      <c r="LR248" s="40"/>
      <c r="LS248" s="40"/>
      <c r="LT248" s="40"/>
      <c r="LU248" s="40"/>
      <c r="LV248" s="40"/>
      <c r="LW248" s="40"/>
      <c r="LX248" s="40"/>
      <c r="LY248" s="40"/>
      <c r="LZ248" s="40"/>
      <c r="MA248" s="40"/>
      <c r="MB248" s="40"/>
      <c r="MC248" s="40"/>
      <c r="MD248" s="40"/>
      <c r="ME248" s="40"/>
      <c r="MF248" s="40"/>
      <c r="MG248" s="40"/>
      <c r="MH248" s="40"/>
      <c r="MI248" s="40"/>
      <c r="MJ248" s="40"/>
      <c r="MK248" s="40"/>
      <c r="ML248" s="40"/>
      <c r="MM248" s="40"/>
      <c r="MN248" s="40"/>
      <c r="MO248" s="40"/>
      <c r="MP248" s="40"/>
      <c r="MQ248" s="40"/>
      <c r="MR248" s="40"/>
      <c r="MS248" s="40"/>
      <c r="MT248" s="40"/>
      <c r="MU248" s="40"/>
      <c r="MV248" s="40"/>
      <c r="MW248" s="40"/>
      <c r="MX248" s="40"/>
      <c r="MY248" s="40"/>
      <c r="MZ248" s="40"/>
      <c r="NA248" s="40"/>
      <c r="NB248" s="40"/>
      <c r="NC248" s="40"/>
      <c r="ND248" s="40"/>
      <c r="NE248" s="40"/>
      <c r="NF248" s="40"/>
      <c r="NG248" s="40"/>
      <c r="NH248" s="40"/>
      <c r="NI248" s="40"/>
      <c r="NJ248" s="40"/>
      <c r="NK248" s="40"/>
      <c r="NL248" s="40"/>
      <c r="NM248" s="40"/>
      <c r="NN248" s="40"/>
      <c r="NO248" s="40"/>
      <c r="NP248" s="40"/>
      <c r="NQ248" s="40"/>
      <c r="NR248" s="40"/>
      <c r="NS248" s="40"/>
      <c r="NT248" s="40"/>
      <c r="NU248" s="40"/>
      <c r="NV248" s="40"/>
      <c r="NW248" s="40"/>
      <c r="NX248" s="40"/>
      <c r="NY248" s="40"/>
      <c r="NZ248" s="40"/>
      <c r="OA248" s="40"/>
      <c r="OB248" s="40"/>
      <c r="OC248" s="40"/>
      <c r="OD248" s="40"/>
      <c r="OE248" s="40"/>
      <c r="OF248" s="40"/>
      <c r="OG248" s="40"/>
      <c r="OH248" s="40"/>
      <c r="OI248" s="40"/>
      <c r="OJ248" s="40"/>
      <c r="OK248" s="40"/>
      <c r="OL248" s="40"/>
      <c r="OM248" s="40"/>
      <c r="ON248" s="40"/>
      <c r="OO248" s="40"/>
      <c r="OP248" s="40"/>
      <c r="OQ248" s="40"/>
      <c r="OR248" s="40"/>
      <c r="OS248" s="40"/>
      <c r="OT248" s="40"/>
      <c r="OU248" s="40"/>
      <c r="OV248" s="40"/>
      <c r="OW248" s="40"/>
      <c r="OX248" s="40"/>
      <c r="OY248" s="40"/>
      <c r="OZ248" s="40"/>
      <c r="PA248" s="40"/>
      <c r="PB248" s="40"/>
      <c r="PC248" s="40"/>
      <c r="PD248" s="40"/>
      <c r="PE248" s="40"/>
      <c r="PF248" s="40"/>
      <c r="PG248" s="40"/>
      <c r="PH248" s="40"/>
      <c r="PI248" s="40"/>
      <c r="PJ248" s="40"/>
      <c r="PK248" s="40"/>
      <c r="PL248" s="40"/>
      <c r="PM248" s="40"/>
      <c r="PN248" s="40"/>
      <c r="PO248" s="40"/>
      <c r="PP248" s="40"/>
      <c r="PQ248" s="40"/>
      <c r="PR248" s="40"/>
      <c r="PS248" s="40"/>
      <c r="PT248" s="40"/>
      <c r="PU248" s="40"/>
      <c r="PV248" s="40"/>
      <c r="PW248" s="40"/>
      <c r="PX248" s="40"/>
      <c r="PY248" s="40"/>
      <c r="PZ248" s="40"/>
      <c r="QA248" s="40"/>
      <c r="QB248" s="40"/>
      <c r="QC248" s="40"/>
      <c r="QD248" s="40"/>
      <c r="QE248" s="40"/>
      <c r="QF248" s="40"/>
      <c r="QG248" s="40"/>
      <c r="QH248" s="40"/>
      <c r="QI248" s="40"/>
      <c r="QJ248" s="40"/>
      <c r="QK248" s="40"/>
      <c r="QL248" s="40"/>
      <c r="QM248" s="40"/>
      <c r="QN248" s="40"/>
      <c r="QO248" s="40"/>
      <c r="QP248" s="40"/>
      <c r="QQ248" s="40"/>
      <c r="QR248" s="40"/>
      <c r="QS248" s="40"/>
      <c r="QT248" s="40"/>
      <c r="QU248" s="40"/>
      <c r="QV248" s="40"/>
      <c r="QW248" s="40"/>
      <c r="QX248" s="40"/>
      <c r="QY248" s="40"/>
      <c r="QZ248" s="40"/>
      <c r="RA248" s="40"/>
      <c r="RB248" s="40"/>
      <c r="RC248" s="40"/>
      <c r="RD248" s="40"/>
      <c r="RE248" s="40"/>
      <c r="RF248" s="40"/>
      <c r="RG248" s="40"/>
      <c r="RH248" s="40"/>
      <c r="RI248" s="40"/>
      <c r="RJ248" s="40"/>
      <c r="RK248" s="40"/>
      <c r="RL248" s="40"/>
      <c r="RM248" s="40"/>
      <c r="RN248" s="40"/>
      <c r="RO248" s="40"/>
      <c r="RP248" s="40"/>
      <c r="RQ248" s="40"/>
      <c r="RR248" s="40"/>
      <c r="RS248" s="40"/>
      <c r="RT248" s="40"/>
      <c r="RU248" s="40"/>
      <c r="RV248" s="40"/>
      <c r="RW248" s="40"/>
      <c r="RX248" s="40"/>
      <c r="RY248" s="40"/>
      <c r="RZ248" s="40"/>
      <c r="SA248" s="40"/>
      <c r="SB248" s="40"/>
      <c r="SC248" s="40"/>
      <c r="SD248" s="40"/>
      <c r="SE248" s="40"/>
      <c r="SF248" s="40"/>
      <c r="SG248" s="40"/>
      <c r="SH248" s="40"/>
      <c r="SI248" s="40"/>
      <c r="SJ248" s="40"/>
      <c r="SK248" s="40"/>
      <c r="SL248" s="40"/>
      <c r="SM248" s="40"/>
      <c r="SN248" s="40"/>
      <c r="SO248" s="40"/>
      <c r="SP248" s="40"/>
      <c r="SQ248" s="40"/>
      <c r="SR248" s="40"/>
      <c r="SS248" s="40"/>
      <c r="ST248" s="40"/>
      <c r="SU248" s="40"/>
      <c r="SV248" s="40"/>
      <c r="SW248" s="40"/>
      <c r="SX248" s="40"/>
      <c r="SY248" s="40"/>
      <c r="SZ248" s="40"/>
      <c r="TA248" s="40"/>
      <c r="TB248" s="40"/>
      <c r="TC248" s="40"/>
      <c r="TD248" s="40"/>
      <c r="TE248" s="40"/>
      <c r="TF248" s="40"/>
      <c r="TG248" s="40"/>
      <c r="TH248" s="40"/>
      <c r="TI248" s="40"/>
      <c r="TJ248" s="40"/>
      <c r="TK248" s="40"/>
      <c r="TL248" s="40"/>
      <c r="TM248" s="40"/>
      <c r="TN248" s="40"/>
      <c r="TO248" s="40"/>
      <c r="TP248" s="40"/>
      <c r="TQ248" s="40"/>
      <c r="TR248" s="40"/>
      <c r="TS248" s="40"/>
      <c r="TT248" s="40"/>
      <c r="TU248" s="40"/>
      <c r="TV248" s="40"/>
      <c r="TW248" s="40"/>
      <c r="TX248" s="40"/>
      <c r="TY248" s="40"/>
      <c r="TZ248" s="40"/>
      <c r="UA248" s="40"/>
      <c r="UB248" s="40"/>
      <c r="UC248" s="40"/>
      <c r="UD248" s="40"/>
      <c r="UE248" s="40"/>
      <c r="UF248" s="40"/>
      <c r="UG248" s="40"/>
      <c r="UH248" s="40"/>
      <c r="UI248" s="40"/>
      <c r="UJ248" s="40"/>
      <c r="UK248" s="40"/>
      <c r="UL248" s="40"/>
      <c r="UM248" s="40"/>
      <c r="UN248" s="40"/>
      <c r="UO248" s="40"/>
      <c r="UP248" s="40"/>
      <c r="UQ248" s="40"/>
      <c r="UR248" s="40"/>
      <c r="US248" s="40"/>
      <c r="UT248" s="40"/>
      <c r="UU248" s="40"/>
      <c r="UV248" s="40"/>
      <c r="UW248" s="40"/>
      <c r="UX248" s="40"/>
      <c r="UY248" s="40"/>
      <c r="UZ248" s="40"/>
      <c r="VA248" s="40"/>
      <c r="VB248" s="40"/>
      <c r="VC248" s="40"/>
      <c r="VD248" s="40"/>
      <c r="VE248" s="40"/>
      <c r="VF248" s="40"/>
      <c r="VG248" s="40"/>
      <c r="VH248" s="40"/>
      <c r="VI248" s="40"/>
      <c r="VJ248" s="40"/>
      <c r="VK248" s="40"/>
      <c r="VL248" s="40"/>
      <c r="VM248" s="40"/>
      <c r="VN248" s="40"/>
      <c r="VO248" s="40"/>
      <c r="VP248" s="40"/>
      <c r="VQ248" s="40"/>
      <c r="VR248" s="40"/>
      <c r="VS248" s="40"/>
      <c r="VT248" s="40"/>
      <c r="VU248" s="40"/>
      <c r="VV248" s="40"/>
      <c r="VW248" s="40"/>
      <c r="VX248" s="40"/>
      <c r="VY248" s="40"/>
      <c r="VZ248" s="40"/>
      <c r="WA248" s="40"/>
      <c r="WB248" s="40"/>
      <c r="WC248" s="40"/>
      <c r="WD248" s="40"/>
      <c r="WE248" s="40"/>
      <c r="WF248" s="40"/>
      <c r="WG248" s="40"/>
      <c r="WH248" s="40"/>
      <c r="WI248" s="40"/>
      <c r="WJ248" s="40"/>
      <c r="WK248" s="40"/>
      <c r="WL248" s="40"/>
      <c r="WM248" s="40"/>
      <c r="WN248" s="40"/>
      <c r="WO248" s="40"/>
      <c r="WP248" s="40"/>
      <c r="WQ248" s="40"/>
      <c r="WR248" s="40"/>
      <c r="WS248" s="40"/>
      <c r="WT248" s="40"/>
      <c r="WU248" s="40"/>
      <c r="WV248" s="40"/>
      <c r="WW248" s="40"/>
      <c r="WX248" s="40"/>
      <c r="WY248" s="40"/>
      <c r="WZ248" s="40"/>
      <c r="XA248" s="40"/>
      <c r="XB248" s="40"/>
      <c r="XC248" s="40"/>
      <c r="XD248" s="40"/>
      <c r="XE248" s="40"/>
      <c r="XF248" s="40"/>
      <c r="XG248" s="40"/>
      <c r="XH248" s="40"/>
      <c r="XI248" s="40"/>
      <c r="XJ248" s="40"/>
      <c r="XK248" s="40"/>
      <c r="XL248" s="40"/>
      <c r="XM248" s="40"/>
      <c r="XN248" s="40"/>
      <c r="XO248" s="40"/>
      <c r="XP248" s="40"/>
      <c r="XQ248" s="40"/>
      <c r="XR248" s="40"/>
      <c r="XS248" s="40"/>
      <c r="XT248" s="40"/>
      <c r="XU248" s="40"/>
      <c r="XV248" s="40"/>
      <c r="XW248" s="40"/>
      <c r="XX248" s="40"/>
      <c r="XY248" s="40"/>
      <c r="XZ248" s="40"/>
      <c r="YA248" s="40"/>
      <c r="YB248" s="40"/>
      <c r="YC248" s="40"/>
      <c r="YD248" s="40"/>
      <c r="YE248" s="40"/>
      <c r="YF248" s="40"/>
      <c r="YG248" s="40"/>
      <c r="YH248" s="40"/>
      <c r="YI248" s="40"/>
      <c r="YJ248" s="40"/>
      <c r="YK248" s="40"/>
      <c r="YL248" s="40"/>
      <c r="YM248" s="40"/>
      <c r="YN248" s="40"/>
      <c r="YO248" s="40"/>
      <c r="YP248" s="40"/>
      <c r="YQ248" s="40"/>
      <c r="YR248" s="40"/>
      <c r="YS248" s="40"/>
      <c r="YT248" s="40"/>
      <c r="YU248" s="40"/>
      <c r="YV248" s="40"/>
      <c r="YW248" s="40"/>
      <c r="YX248" s="40"/>
      <c r="YY248" s="40"/>
      <c r="YZ248" s="40"/>
      <c r="ZA248" s="40"/>
      <c r="ZB248" s="40"/>
      <c r="ZC248" s="40"/>
      <c r="ZD248" s="40"/>
      <c r="ZE248" s="40"/>
      <c r="ZF248" s="40"/>
      <c r="ZG248" s="40"/>
      <c r="ZH248" s="40"/>
      <c r="ZI248" s="40"/>
      <c r="ZJ248" s="40"/>
      <c r="ZK248" s="40"/>
      <c r="ZL248" s="40"/>
      <c r="ZM248" s="40"/>
      <c r="ZN248" s="40"/>
      <c r="ZO248" s="40"/>
      <c r="ZP248" s="40"/>
      <c r="ZQ248" s="40"/>
      <c r="ZR248" s="40"/>
      <c r="ZS248" s="40"/>
      <c r="ZT248" s="40"/>
      <c r="ZU248" s="40"/>
      <c r="ZV248" s="40"/>
      <c r="ZW248" s="40"/>
      <c r="ZX248" s="40"/>
      <c r="ZY248" s="40"/>
      <c r="ZZ248" s="40"/>
      <c r="AAA248" s="40"/>
      <c r="AAB248" s="40"/>
      <c r="AAC248" s="40"/>
      <c r="AAD248" s="40"/>
      <c r="AAE248" s="40"/>
      <c r="AAF248" s="40"/>
      <c r="AAG248" s="40"/>
      <c r="AAH248" s="40"/>
      <c r="AAI248" s="40"/>
      <c r="AAJ248" s="40"/>
      <c r="AAK248" s="40"/>
      <c r="AAL248" s="40"/>
      <c r="AAM248" s="40"/>
      <c r="AAN248" s="40"/>
      <c r="AAO248" s="40"/>
      <c r="AAP248" s="40"/>
      <c r="AAQ248" s="40"/>
      <c r="AAR248" s="40"/>
      <c r="AAS248" s="40"/>
      <c r="AAT248" s="40"/>
      <c r="AAU248" s="40"/>
      <c r="AAV248" s="40"/>
      <c r="AAW248" s="40"/>
      <c r="AAX248" s="40"/>
      <c r="AAY248" s="40"/>
      <c r="AAZ248" s="40"/>
      <c r="ABA248" s="40"/>
      <c r="ABB248" s="40"/>
      <c r="ABC248" s="40"/>
      <c r="ABD248" s="40"/>
      <c r="ABE248" s="40"/>
      <c r="ABF248" s="40"/>
      <c r="ABG248" s="40"/>
      <c r="ABH248" s="40"/>
      <c r="ABI248" s="40"/>
      <c r="ABJ248" s="40"/>
      <c r="ABK248" s="40"/>
      <c r="ABL248" s="40"/>
      <c r="ABM248" s="40"/>
      <c r="ABN248" s="40"/>
      <c r="ABO248" s="40"/>
      <c r="ABP248" s="40"/>
      <c r="ABQ248" s="40"/>
      <c r="ABR248" s="40"/>
      <c r="ABS248" s="40"/>
      <c r="ABT248" s="40"/>
      <c r="ABU248" s="40"/>
      <c r="ABV248" s="40"/>
      <c r="ABW248" s="40"/>
      <c r="ABX248" s="40"/>
      <c r="ABY248" s="40"/>
      <c r="ABZ248" s="40"/>
      <c r="ACA248" s="40"/>
      <c r="ACB248" s="40"/>
      <c r="ACC248" s="40"/>
      <c r="ACD248" s="40"/>
      <c r="ACE248" s="40"/>
      <c r="ACF248" s="40"/>
      <c r="ACG248" s="40"/>
      <c r="ACH248" s="40"/>
      <c r="ACI248" s="40"/>
      <c r="ACJ248" s="40"/>
      <c r="ACK248" s="40"/>
      <c r="ACL248" s="40"/>
      <c r="ACM248" s="40"/>
      <c r="ACN248" s="40"/>
      <c r="ACO248" s="40"/>
      <c r="ACP248" s="40"/>
      <c r="ACQ248" s="40"/>
      <c r="ACR248" s="40"/>
      <c r="ACS248" s="40"/>
      <c r="ACT248" s="40"/>
      <c r="ACU248" s="40"/>
      <c r="ACV248" s="40"/>
      <c r="ACW248" s="40"/>
      <c r="ACX248" s="40"/>
      <c r="ACY248" s="40"/>
      <c r="ACZ248" s="40"/>
      <c r="ADA248" s="40"/>
      <c r="ADB248" s="40"/>
      <c r="ADC248" s="40"/>
      <c r="ADD248" s="40"/>
      <c r="ADE248" s="40"/>
      <c r="ADF248" s="40"/>
      <c r="ADG248" s="40"/>
      <c r="ADH248" s="40"/>
      <c r="ADI248" s="40"/>
      <c r="ADJ248" s="40"/>
      <c r="ADK248" s="40"/>
      <c r="ADL248" s="40"/>
      <c r="ADM248" s="40"/>
      <c r="ADN248" s="40"/>
      <c r="ADO248" s="40"/>
      <c r="ADP248" s="40"/>
      <c r="ADQ248" s="40"/>
      <c r="ADR248" s="40"/>
      <c r="ADS248" s="40"/>
      <c r="ADT248" s="40"/>
      <c r="ADU248" s="40"/>
      <c r="ADV248" s="40"/>
      <c r="ADW248" s="40"/>
      <c r="ADX248" s="40"/>
      <c r="ADY248" s="40"/>
      <c r="ADZ248" s="40"/>
      <c r="AEA248" s="40"/>
      <c r="AEB248" s="40"/>
      <c r="AEC248" s="40"/>
      <c r="AED248" s="40"/>
      <c r="AEE248" s="40"/>
      <c r="AEF248" s="40"/>
      <c r="AEG248" s="40"/>
      <c r="AEH248" s="40"/>
      <c r="AEI248" s="40"/>
      <c r="AEJ248" s="40"/>
      <c r="AEK248" s="40"/>
      <c r="AEL248" s="40"/>
      <c r="AEM248" s="40"/>
      <c r="AEN248" s="40"/>
      <c r="AEO248" s="40"/>
      <c r="AEP248" s="40"/>
      <c r="AEQ248" s="40"/>
      <c r="AER248" s="40"/>
      <c r="AES248" s="40"/>
      <c r="AET248" s="40"/>
      <c r="AEU248" s="40"/>
      <c r="AEV248" s="40"/>
      <c r="AEW248" s="40"/>
      <c r="AEX248" s="40"/>
      <c r="AEY248" s="40"/>
      <c r="AEZ248" s="40"/>
      <c r="AFA248" s="40"/>
      <c r="AFB248" s="40"/>
      <c r="AFC248" s="40"/>
      <c r="AFD248" s="40"/>
      <c r="AFE248" s="40"/>
      <c r="AFF248" s="40"/>
      <c r="AFG248" s="40"/>
      <c r="AFH248" s="40"/>
      <c r="AFI248" s="40"/>
      <c r="AFJ248" s="40"/>
      <c r="AFK248" s="40"/>
      <c r="AFL248" s="40"/>
      <c r="AFM248" s="40"/>
      <c r="AFN248" s="40"/>
      <c r="AFO248" s="40"/>
      <c r="AFP248" s="40"/>
      <c r="AFQ248" s="40"/>
      <c r="AFR248" s="40"/>
      <c r="AFS248" s="40"/>
      <c r="AFT248" s="40"/>
      <c r="AFU248" s="40"/>
      <c r="AFV248" s="40"/>
      <c r="AFW248" s="40"/>
      <c r="AFX248" s="40"/>
      <c r="AFY248" s="40"/>
      <c r="AFZ248" s="40"/>
      <c r="AGA248" s="40"/>
      <c r="AGB248" s="40"/>
      <c r="AGC248" s="40"/>
      <c r="AGD248" s="40"/>
      <c r="AGE248" s="40"/>
      <c r="AGF248" s="40"/>
      <c r="AGG248" s="40"/>
      <c r="AGH248" s="40"/>
      <c r="AGI248" s="40"/>
      <c r="AGJ248" s="40"/>
      <c r="AGK248" s="40"/>
      <c r="AGL248" s="40"/>
      <c r="AGM248" s="40"/>
      <c r="AGN248" s="40"/>
      <c r="AGO248" s="40"/>
      <c r="AGP248" s="40"/>
      <c r="AGQ248" s="40"/>
      <c r="AGR248" s="40"/>
      <c r="AGS248" s="40"/>
      <c r="AGT248" s="40"/>
      <c r="AGU248" s="40"/>
      <c r="AGV248" s="40"/>
      <c r="AGW248" s="40"/>
      <c r="AGX248" s="40"/>
      <c r="AGY248" s="40"/>
      <c r="AGZ248" s="40"/>
      <c r="AHA248" s="40"/>
      <c r="AHB248" s="40"/>
      <c r="AHC248" s="40"/>
      <c r="AHD248" s="40"/>
      <c r="AHE248" s="40"/>
      <c r="AHF248" s="40"/>
      <c r="AHG248" s="40"/>
      <c r="AHH248" s="40"/>
      <c r="AHI248" s="40"/>
      <c r="AHJ248" s="40"/>
      <c r="AHK248" s="40"/>
      <c r="AHL248" s="40"/>
      <c r="AHM248" s="40"/>
      <c r="AHN248" s="40"/>
      <c r="AHO248" s="40"/>
      <c r="AHP248" s="40"/>
      <c r="AHQ248" s="40"/>
      <c r="AHR248" s="40"/>
      <c r="AHS248" s="40"/>
      <c r="AHT248" s="40"/>
      <c r="AHU248" s="40"/>
      <c r="AHV248" s="40"/>
      <c r="AHW248" s="40"/>
      <c r="AHX248" s="40"/>
      <c r="AHY248" s="40"/>
      <c r="AHZ248" s="40"/>
      <c r="AIA248" s="40"/>
      <c r="AIB248" s="40"/>
      <c r="AIC248" s="40"/>
      <c r="AID248" s="40"/>
      <c r="AIE248" s="40"/>
      <c r="AIF248" s="40"/>
      <c r="AIG248" s="40"/>
      <c r="AIH248" s="40"/>
      <c r="AII248" s="40"/>
      <c r="AIJ248" s="40"/>
      <c r="AIK248" s="40"/>
      <c r="AIL248" s="40"/>
      <c r="AIM248" s="40"/>
      <c r="AIN248" s="40"/>
      <c r="AIO248" s="40"/>
      <c r="AIP248" s="40"/>
      <c r="AIQ248" s="40"/>
      <c r="AIR248" s="40"/>
      <c r="AIS248" s="40"/>
      <c r="AIT248" s="40"/>
      <c r="AIU248" s="40"/>
      <c r="AIV248" s="40"/>
      <c r="AIW248" s="40"/>
      <c r="AIX248" s="40"/>
      <c r="AIY248" s="40"/>
      <c r="AIZ248" s="40"/>
      <c r="AJA248" s="40"/>
      <c r="AJB248" s="40"/>
      <c r="AJC248" s="40"/>
      <c r="AJD248" s="40"/>
      <c r="AJE248" s="40"/>
      <c r="AJF248" s="40"/>
      <c r="AJG248" s="40"/>
      <c r="AJH248" s="40"/>
      <c r="AJI248" s="40"/>
      <c r="AJJ248" s="40"/>
      <c r="AJK248" s="40"/>
      <c r="AJL248" s="40"/>
      <c r="AJM248" s="40"/>
      <c r="AJN248" s="40"/>
      <c r="AJO248" s="40"/>
      <c r="AJP248" s="40"/>
      <c r="AJQ248" s="40"/>
      <c r="AJR248" s="40"/>
      <c r="AJS248" s="40"/>
      <c r="AJT248" s="40"/>
      <c r="AJU248" s="40"/>
      <c r="AJV248" s="40"/>
      <c r="AJW248" s="40"/>
      <c r="AJX248" s="40"/>
      <c r="AJY248" s="40"/>
      <c r="AJZ248" s="40"/>
      <c r="AKA248" s="40"/>
      <c r="AKB248" s="40"/>
      <c r="AKC248" s="40"/>
      <c r="AKD248" s="40"/>
      <c r="AKE248" s="40"/>
      <c r="AKF248" s="40"/>
      <c r="AKG248" s="40"/>
      <c r="AKH248" s="40"/>
      <c r="AKI248" s="40"/>
      <c r="AKJ248" s="40"/>
      <c r="AKK248" s="40"/>
      <c r="AKL248" s="40"/>
      <c r="AKM248" s="40"/>
      <c r="AKN248" s="40"/>
      <c r="AKO248" s="40"/>
      <c r="AKP248" s="40"/>
      <c r="AKQ248" s="40"/>
      <c r="AKR248" s="40"/>
      <c r="AKS248" s="40"/>
      <c r="AKT248" s="40"/>
      <c r="AKU248" s="40"/>
      <c r="AKV248" s="40"/>
      <c r="AKW248" s="40"/>
      <c r="AKX248" s="40"/>
      <c r="AKY248" s="40"/>
      <c r="AKZ248" s="40"/>
      <c r="ALA248" s="40"/>
      <c r="ALB248" s="40"/>
      <c r="ALC248" s="40"/>
      <c r="ALD248" s="40"/>
      <c r="ALE248" s="40"/>
      <c r="ALF248" s="40"/>
      <c r="ALG248" s="40"/>
      <c r="ALH248" s="40"/>
      <c r="ALI248" s="40"/>
      <c r="ALJ248" s="40"/>
      <c r="ALK248" s="40"/>
      <c r="ALL248" s="40"/>
      <c r="ALM248" s="40"/>
      <c r="ALN248" s="40"/>
      <c r="ALO248" s="40"/>
      <c r="ALP248" s="40"/>
      <c r="ALQ248" s="40"/>
      <c r="ALR248" s="40"/>
      <c r="ALS248" s="40"/>
      <c r="ALT248" s="40"/>
      <c r="ALU248" s="40"/>
    </row>
    <row r="249" spans="1:1009" s="41" customFormat="1" ht="18.75" x14ac:dyDescent="0.3">
      <c r="A249" s="10" t="s">
        <v>249</v>
      </c>
      <c r="B249" s="11" t="s">
        <v>20</v>
      </c>
      <c r="C249" s="12">
        <v>6</v>
      </c>
      <c r="D249" s="13">
        <v>3.6</v>
      </c>
      <c r="E249" s="14" t="s">
        <v>250</v>
      </c>
      <c r="F249" s="46" t="s">
        <v>16</v>
      </c>
      <c r="G249" s="15">
        <v>1</v>
      </c>
      <c r="H249" s="16">
        <f t="shared" si="40"/>
        <v>-1</v>
      </c>
      <c r="I249" s="19">
        <f t="shared" si="32"/>
        <v>-28.252500000000005</v>
      </c>
      <c r="J249" s="39"/>
      <c r="K249" s="50">
        <f t="shared" si="35"/>
        <v>-26.802500000000013</v>
      </c>
      <c r="L249" s="8">
        <f t="shared" si="39"/>
        <v>18.822499999999987</v>
      </c>
      <c r="M249" s="8"/>
      <c r="N249" s="121">
        <f t="shared" si="33"/>
        <v>0</v>
      </c>
      <c r="O249" s="9">
        <f t="shared" si="34"/>
        <v>0</v>
      </c>
      <c r="P249" s="9">
        <f t="shared" si="36"/>
        <v>0</v>
      </c>
      <c r="Q249" s="122" t="str">
        <f t="shared" si="37"/>
        <v/>
      </c>
      <c r="R249" s="8"/>
      <c r="S249" s="9"/>
      <c r="T249" s="9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  <c r="IT249" s="40"/>
      <c r="IU249" s="40"/>
      <c r="IV249" s="40"/>
      <c r="IW249" s="40"/>
      <c r="IX249" s="40"/>
      <c r="IY249" s="40"/>
      <c r="IZ249" s="40"/>
      <c r="JA249" s="40"/>
      <c r="JB249" s="40"/>
      <c r="JC249" s="40"/>
      <c r="JD249" s="40"/>
      <c r="JE249" s="40"/>
      <c r="JF249" s="40"/>
      <c r="JG249" s="40"/>
      <c r="JH249" s="40"/>
      <c r="JI249" s="40"/>
      <c r="JJ249" s="40"/>
      <c r="JK249" s="40"/>
      <c r="JL249" s="40"/>
      <c r="JM249" s="40"/>
      <c r="JN249" s="40"/>
      <c r="JO249" s="40"/>
      <c r="JP249" s="40"/>
      <c r="JQ249" s="40"/>
      <c r="JR249" s="40"/>
      <c r="JS249" s="40"/>
      <c r="JT249" s="40"/>
      <c r="JU249" s="40"/>
      <c r="JV249" s="40"/>
      <c r="JW249" s="40"/>
      <c r="JX249" s="40"/>
      <c r="JY249" s="40"/>
      <c r="JZ249" s="40"/>
      <c r="KA249" s="40"/>
      <c r="KB249" s="40"/>
      <c r="KC249" s="40"/>
      <c r="KD249" s="40"/>
      <c r="KE249" s="40"/>
      <c r="KF249" s="40"/>
      <c r="KG249" s="40"/>
      <c r="KH249" s="40"/>
      <c r="KI249" s="40"/>
      <c r="KJ249" s="40"/>
      <c r="KK249" s="40"/>
      <c r="KL249" s="40"/>
      <c r="KM249" s="40"/>
      <c r="KN249" s="40"/>
      <c r="KO249" s="40"/>
      <c r="KP249" s="40"/>
      <c r="KQ249" s="40"/>
      <c r="KR249" s="40"/>
      <c r="KS249" s="40"/>
      <c r="KT249" s="40"/>
      <c r="KU249" s="40"/>
      <c r="KV249" s="40"/>
      <c r="KW249" s="40"/>
      <c r="KX249" s="40"/>
      <c r="KY249" s="40"/>
      <c r="KZ249" s="40"/>
      <c r="LA249" s="40"/>
      <c r="LB249" s="40"/>
      <c r="LC249" s="40"/>
      <c r="LD249" s="40"/>
      <c r="LE249" s="40"/>
      <c r="LF249" s="40"/>
      <c r="LG249" s="40"/>
      <c r="LH249" s="40"/>
      <c r="LI249" s="40"/>
      <c r="LJ249" s="40"/>
      <c r="LK249" s="40"/>
      <c r="LL249" s="40"/>
      <c r="LM249" s="40"/>
      <c r="LN249" s="40"/>
      <c r="LO249" s="40"/>
      <c r="LP249" s="40"/>
      <c r="LQ249" s="40"/>
      <c r="LR249" s="40"/>
      <c r="LS249" s="40"/>
      <c r="LT249" s="40"/>
      <c r="LU249" s="40"/>
      <c r="LV249" s="40"/>
      <c r="LW249" s="40"/>
      <c r="LX249" s="40"/>
      <c r="LY249" s="40"/>
      <c r="LZ249" s="40"/>
      <c r="MA249" s="40"/>
      <c r="MB249" s="40"/>
      <c r="MC249" s="40"/>
      <c r="MD249" s="40"/>
      <c r="ME249" s="40"/>
      <c r="MF249" s="40"/>
      <c r="MG249" s="40"/>
      <c r="MH249" s="40"/>
      <c r="MI249" s="40"/>
      <c r="MJ249" s="40"/>
      <c r="MK249" s="40"/>
      <c r="ML249" s="40"/>
      <c r="MM249" s="40"/>
      <c r="MN249" s="40"/>
      <c r="MO249" s="40"/>
      <c r="MP249" s="40"/>
      <c r="MQ249" s="40"/>
      <c r="MR249" s="40"/>
      <c r="MS249" s="40"/>
      <c r="MT249" s="40"/>
      <c r="MU249" s="40"/>
      <c r="MV249" s="40"/>
      <c r="MW249" s="40"/>
      <c r="MX249" s="40"/>
      <c r="MY249" s="40"/>
      <c r="MZ249" s="40"/>
      <c r="NA249" s="40"/>
      <c r="NB249" s="40"/>
      <c r="NC249" s="40"/>
      <c r="ND249" s="40"/>
      <c r="NE249" s="40"/>
      <c r="NF249" s="40"/>
      <c r="NG249" s="40"/>
      <c r="NH249" s="40"/>
      <c r="NI249" s="40"/>
      <c r="NJ249" s="40"/>
      <c r="NK249" s="40"/>
      <c r="NL249" s="40"/>
      <c r="NM249" s="40"/>
      <c r="NN249" s="40"/>
      <c r="NO249" s="40"/>
      <c r="NP249" s="40"/>
      <c r="NQ249" s="40"/>
      <c r="NR249" s="40"/>
      <c r="NS249" s="40"/>
      <c r="NT249" s="40"/>
      <c r="NU249" s="40"/>
      <c r="NV249" s="40"/>
      <c r="NW249" s="40"/>
      <c r="NX249" s="40"/>
      <c r="NY249" s="40"/>
      <c r="NZ249" s="40"/>
      <c r="OA249" s="40"/>
      <c r="OB249" s="40"/>
      <c r="OC249" s="40"/>
      <c r="OD249" s="40"/>
      <c r="OE249" s="40"/>
      <c r="OF249" s="40"/>
      <c r="OG249" s="40"/>
      <c r="OH249" s="40"/>
      <c r="OI249" s="40"/>
      <c r="OJ249" s="40"/>
      <c r="OK249" s="40"/>
      <c r="OL249" s="40"/>
      <c r="OM249" s="40"/>
      <c r="ON249" s="40"/>
      <c r="OO249" s="40"/>
      <c r="OP249" s="40"/>
      <c r="OQ249" s="40"/>
      <c r="OR249" s="40"/>
      <c r="OS249" s="40"/>
      <c r="OT249" s="40"/>
      <c r="OU249" s="40"/>
      <c r="OV249" s="40"/>
      <c r="OW249" s="40"/>
      <c r="OX249" s="40"/>
      <c r="OY249" s="40"/>
      <c r="OZ249" s="40"/>
      <c r="PA249" s="40"/>
      <c r="PB249" s="40"/>
      <c r="PC249" s="40"/>
      <c r="PD249" s="40"/>
      <c r="PE249" s="40"/>
      <c r="PF249" s="40"/>
      <c r="PG249" s="40"/>
      <c r="PH249" s="40"/>
      <c r="PI249" s="40"/>
      <c r="PJ249" s="40"/>
      <c r="PK249" s="40"/>
      <c r="PL249" s="40"/>
      <c r="PM249" s="40"/>
      <c r="PN249" s="40"/>
      <c r="PO249" s="40"/>
      <c r="PP249" s="40"/>
      <c r="PQ249" s="40"/>
      <c r="PR249" s="40"/>
      <c r="PS249" s="40"/>
      <c r="PT249" s="40"/>
      <c r="PU249" s="40"/>
      <c r="PV249" s="40"/>
      <c r="PW249" s="40"/>
      <c r="PX249" s="40"/>
      <c r="PY249" s="40"/>
      <c r="PZ249" s="40"/>
      <c r="QA249" s="40"/>
      <c r="QB249" s="40"/>
      <c r="QC249" s="40"/>
      <c r="QD249" s="40"/>
      <c r="QE249" s="40"/>
      <c r="QF249" s="40"/>
      <c r="QG249" s="40"/>
      <c r="QH249" s="40"/>
      <c r="QI249" s="40"/>
      <c r="QJ249" s="40"/>
      <c r="QK249" s="40"/>
      <c r="QL249" s="40"/>
      <c r="QM249" s="40"/>
      <c r="QN249" s="40"/>
      <c r="QO249" s="40"/>
      <c r="QP249" s="40"/>
      <c r="QQ249" s="40"/>
      <c r="QR249" s="40"/>
      <c r="QS249" s="40"/>
      <c r="QT249" s="40"/>
      <c r="QU249" s="40"/>
      <c r="QV249" s="40"/>
      <c r="QW249" s="40"/>
      <c r="QX249" s="40"/>
      <c r="QY249" s="40"/>
      <c r="QZ249" s="40"/>
      <c r="RA249" s="40"/>
      <c r="RB249" s="40"/>
      <c r="RC249" s="40"/>
      <c r="RD249" s="40"/>
      <c r="RE249" s="40"/>
      <c r="RF249" s="40"/>
      <c r="RG249" s="40"/>
      <c r="RH249" s="40"/>
      <c r="RI249" s="40"/>
      <c r="RJ249" s="40"/>
      <c r="RK249" s="40"/>
      <c r="RL249" s="40"/>
      <c r="RM249" s="40"/>
      <c r="RN249" s="40"/>
      <c r="RO249" s="40"/>
      <c r="RP249" s="40"/>
      <c r="RQ249" s="40"/>
      <c r="RR249" s="40"/>
      <c r="RS249" s="40"/>
      <c r="RT249" s="40"/>
      <c r="RU249" s="40"/>
      <c r="RV249" s="40"/>
      <c r="RW249" s="40"/>
      <c r="RX249" s="40"/>
      <c r="RY249" s="40"/>
      <c r="RZ249" s="40"/>
      <c r="SA249" s="40"/>
      <c r="SB249" s="40"/>
      <c r="SC249" s="40"/>
      <c r="SD249" s="40"/>
      <c r="SE249" s="40"/>
      <c r="SF249" s="40"/>
      <c r="SG249" s="40"/>
      <c r="SH249" s="40"/>
      <c r="SI249" s="40"/>
      <c r="SJ249" s="40"/>
      <c r="SK249" s="40"/>
      <c r="SL249" s="40"/>
      <c r="SM249" s="40"/>
      <c r="SN249" s="40"/>
      <c r="SO249" s="40"/>
      <c r="SP249" s="40"/>
      <c r="SQ249" s="40"/>
      <c r="SR249" s="40"/>
      <c r="SS249" s="40"/>
      <c r="ST249" s="40"/>
      <c r="SU249" s="40"/>
      <c r="SV249" s="40"/>
      <c r="SW249" s="40"/>
      <c r="SX249" s="40"/>
      <c r="SY249" s="40"/>
      <c r="SZ249" s="40"/>
      <c r="TA249" s="40"/>
      <c r="TB249" s="40"/>
      <c r="TC249" s="40"/>
      <c r="TD249" s="40"/>
      <c r="TE249" s="40"/>
      <c r="TF249" s="40"/>
      <c r="TG249" s="40"/>
      <c r="TH249" s="40"/>
      <c r="TI249" s="40"/>
      <c r="TJ249" s="40"/>
      <c r="TK249" s="40"/>
      <c r="TL249" s="40"/>
      <c r="TM249" s="40"/>
      <c r="TN249" s="40"/>
      <c r="TO249" s="40"/>
      <c r="TP249" s="40"/>
      <c r="TQ249" s="40"/>
      <c r="TR249" s="40"/>
      <c r="TS249" s="40"/>
      <c r="TT249" s="40"/>
      <c r="TU249" s="40"/>
      <c r="TV249" s="40"/>
      <c r="TW249" s="40"/>
      <c r="TX249" s="40"/>
      <c r="TY249" s="40"/>
      <c r="TZ249" s="40"/>
      <c r="UA249" s="40"/>
      <c r="UB249" s="40"/>
      <c r="UC249" s="40"/>
      <c r="UD249" s="40"/>
      <c r="UE249" s="40"/>
      <c r="UF249" s="40"/>
      <c r="UG249" s="40"/>
      <c r="UH249" s="40"/>
      <c r="UI249" s="40"/>
      <c r="UJ249" s="40"/>
      <c r="UK249" s="40"/>
      <c r="UL249" s="40"/>
      <c r="UM249" s="40"/>
      <c r="UN249" s="40"/>
      <c r="UO249" s="40"/>
      <c r="UP249" s="40"/>
      <c r="UQ249" s="40"/>
      <c r="UR249" s="40"/>
      <c r="US249" s="40"/>
      <c r="UT249" s="40"/>
      <c r="UU249" s="40"/>
      <c r="UV249" s="40"/>
      <c r="UW249" s="40"/>
      <c r="UX249" s="40"/>
      <c r="UY249" s="40"/>
      <c r="UZ249" s="40"/>
      <c r="VA249" s="40"/>
      <c r="VB249" s="40"/>
      <c r="VC249" s="40"/>
      <c r="VD249" s="40"/>
      <c r="VE249" s="40"/>
      <c r="VF249" s="40"/>
      <c r="VG249" s="40"/>
      <c r="VH249" s="40"/>
      <c r="VI249" s="40"/>
      <c r="VJ249" s="40"/>
      <c r="VK249" s="40"/>
      <c r="VL249" s="40"/>
      <c r="VM249" s="40"/>
      <c r="VN249" s="40"/>
      <c r="VO249" s="40"/>
      <c r="VP249" s="40"/>
      <c r="VQ249" s="40"/>
      <c r="VR249" s="40"/>
      <c r="VS249" s="40"/>
      <c r="VT249" s="40"/>
      <c r="VU249" s="40"/>
      <c r="VV249" s="40"/>
      <c r="VW249" s="40"/>
      <c r="VX249" s="40"/>
      <c r="VY249" s="40"/>
      <c r="VZ249" s="40"/>
      <c r="WA249" s="40"/>
      <c r="WB249" s="40"/>
      <c r="WC249" s="40"/>
      <c r="WD249" s="40"/>
      <c r="WE249" s="40"/>
      <c r="WF249" s="40"/>
      <c r="WG249" s="40"/>
      <c r="WH249" s="40"/>
      <c r="WI249" s="40"/>
      <c r="WJ249" s="40"/>
      <c r="WK249" s="40"/>
      <c r="WL249" s="40"/>
      <c r="WM249" s="40"/>
      <c r="WN249" s="40"/>
      <c r="WO249" s="40"/>
      <c r="WP249" s="40"/>
      <c r="WQ249" s="40"/>
      <c r="WR249" s="40"/>
      <c r="WS249" s="40"/>
      <c r="WT249" s="40"/>
      <c r="WU249" s="40"/>
      <c r="WV249" s="40"/>
      <c r="WW249" s="40"/>
      <c r="WX249" s="40"/>
      <c r="WY249" s="40"/>
      <c r="WZ249" s="40"/>
      <c r="XA249" s="40"/>
      <c r="XB249" s="40"/>
      <c r="XC249" s="40"/>
      <c r="XD249" s="40"/>
      <c r="XE249" s="40"/>
      <c r="XF249" s="40"/>
      <c r="XG249" s="40"/>
      <c r="XH249" s="40"/>
      <c r="XI249" s="40"/>
      <c r="XJ249" s="40"/>
      <c r="XK249" s="40"/>
      <c r="XL249" s="40"/>
      <c r="XM249" s="40"/>
      <c r="XN249" s="40"/>
      <c r="XO249" s="40"/>
      <c r="XP249" s="40"/>
      <c r="XQ249" s="40"/>
      <c r="XR249" s="40"/>
      <c r="XS249" s="40"/>
      <c r="XT249" s="40"/>
      <c r="XU249" s="40"/>
      <c r="XV249" s="40"/>
      <c r="XW249" s="40"/>
      <c r="XX249" s="40"/>
      <c r="XY249" s="40"/>
      <c r="XZ249" s="40"/>
      <c r="YA249" s="40"/>
      <c r="YB249" s="40"/>
      <c r="YC249" s="40"/>
      <c r="YD249" s="40"/>
      <c r="YE249" s="40"/>
      <c r="YF249" s="40"/>
      <c r="YG249" s="40"/>
      <c r="YH249" s="40"/>
      <c r="YI249" s="40"/>
      <c r="YJ249" s="40"/>
      <c r="YK249" s="40"/>
      <c r="YL249" s="40"/>
      <c r="YM249" s="40"/>
      <c r="YN249" s="40"/>
      <c r="YO249" s="40"/>
      <c r="YP249" s="40"/>
      <c r="YQ249" s="40"/>
      <c r="YR249" s="40"/>
      <c r="YS249" s="40"/>
      <c r="YT249" s="40"/>
      <c r="YU249" s="40"/>
      <c r="YV249" s="40"/>
      <c r="YW249" s="40"/>
      <c r="YX249" s="40"/>
      <c r="YY249" s="40"/>
      <c r="YZ249" s="40"/>
      <c r="ZA249" s="40"/>
      <c r="ZB249" s="40"/>
      <c r="ZC249" s="40"/>
      <c r="ZD249" s="40"/>
      <c r="ZE249" s="40"/>
      <c r="ZF249" s="40"/>
      <c r="ZG249" s="40"/>
      <c r="ZH249" s="40"/>
      <c r="ZI249" s="40"/>
      <c r="ZJ249" s="40"/>
      <c r="ZK249" s="40"/>
      <c r="ZL249" s="40"/>
      <c r="ZM249" s="40"/>
      <c r="ZN249" s="40"/>
      <c r="ZO249" s="40"/>
      <c r="ZP249" s="40"/>
      <c r="ZQ249" s="40"/>
      <c r="ZR249" s="40"/>
      <c r="ZS249" s="40"/>
      <c r="ZT249" s="40"/>
      <c r="ZU249" s="40"/>
      <c r="ZV249" s="40"/>
      <c r="ZW249" s="40"/>
      <c r="ZX249" s="40"/>
      <c r="ZY249" s="40"/>
      <c r="ZZ249" s="40"/>
      <c r="AAA249" s="40"/>
      <c r="AAB249" s="40"/>
      <c r="AAC249" s="40"/>
      <c r="AAD249" s="40"/>
      <c r="AAE249" s="40"/>
      <c r="AAF249" s="40"/>
      <c r="AAG249" s="40"/>
      <c r="AAH249" s="40"/>
      <c r="AAI249" s="40"/>
      <c r="AAJ249" s="40"/>
      <c r="AAK249" s="40"/>
      <c r="AAL249" s="40"/>
      <c r="AAM249" s="40"/>
      <c r="AAN249" s="40"/>
      <c r="AAO249" s="40"/>
      <c r="AAP249" s="40"/>
      <c r="AAQ249" s="40"/>
      <c r="AAR249" s="40"/>
      <c r="AAS249" s="40"/>
      <c r="AAT249" s="40"/>
      <c r="AAU249" s="40"/>
      <c r="AAV249" s="40"/>
      <c r="AAW249" s="40"/>
      <c r="AAX249" s="40"/>
      <c r="AAY249" s="40"/>
      <c r="AAZ249" s="40"/>
      <c r="ABA249" s="40"/>
      <c r="ABB249" s="40"/>
      <c r="ABC249" s="40"/>
      <c r="ABD249" s="40"/>
      <c r="ABE249" s="40"/>
      <c r="ABF249" s="40"/>
      <c r="ABG249" s="40"/>
      <c r="ABH249" s="40"/>
      <c r="ABI249" s="40"/>
      <c r="ABJ249" s="40"/>
      <c r="ABK249" s="40"/>
      <c r="ABL249" s="40"/>
      <c r="ABM249" s="40"/>
      <c r="ABN249" s="40"/>
      <c r="ABO249" s="40"/>
      <c r="ABP249" s="40"/>
      <c r="ABQ249" s="40"/>
      <c r="ABR249" s="40"/>
      <c r="ABS249" s="40"/>
      <c r="ABT249" s="40"/>
      <c r="ABU249" s="40"/>
      <c r="ABV249" s="40"/>
      <c r="ABW249" s="40"/>
      <c r="ABX249" s="40"/>
      <c r="ABY249" s="40"/>
      <c r="ABZ249" s="40"/>
      <c r="ACA249" s="40"/>
      <c r="ACB249" s="40"/>
      <c r="ACC249" s="40"/>
      <c r="ACD249" s="40"/>
      <c r="ACE249" s="40"/>
      <c r="ACF249" s="40"/>
      <c r="ACG249" s="40"/>
      <c r="ACH249" s="40"/>
      <c r="ACI249" s="40"/>
      <c r="ACJ249" s="40"/>
      <c r="ACK249" s="40"/>
      <c r="ACL249" s="40"/>
      <c r="ACM249" s="40"/>
      <c r="ACN249" s="40"/>
      <c r="ACO249" s="40"/>
      <c r="ACP249" s="40"/>
      <c r="ACQ249" s="40"/>
      <c r="ACR249" s="40"/>
      <c r="ACS249" s="40"/>
      <c r="ACT249" s="40"/>
      <c r="ACU249" s="40"/>
      <c r="ACV249" s="40"/>
      <c r="ACW249" s="40"/>
      <c r="ACX249" s="40"/>
      <c r="ACY249" s="40"/>
      <c r="ACZ249" s="40"/>
      <c r="ADA249" s="40"/>
      <c r="ADB249" s="40"/>
      <c r="ADC249" s="40"/>
      <c r="ADD249" s="40"/>
      <c r="ADE249" s="40"/>
      <c r="ADF249" s="40"/>
      <c r="ADG249" s="40"/>
      <c r="ADH249" s="40"/>
      <c r="ADI249" s="40"/>
      <c r="ADJ249" s="40"/>
      <c r="ADK249" s="40"/>
      <c r="ADL249" s="40"/>
      <c r="ADM249" s="40"/>
      <c r="ADN249" s="40"/>
      <c r="ADO249" s="40"/>
      <c r="ADP249" s="40"/>
      <c r="ADQ249" s="40"/>
      <c r="ADR249" s="40"/>
      <c r="ADS249" s="40"/>
      <c r="ADT249" s="40"/>
      <c r="ADU249" s="40"/>
      <c r="ADV249" s="40"/>
      <c r="ADW249" s="40"/>
      <c r="ADX249" s="40"/>
      <c r="ADY249" s="40"/>
      <c r="ADZ249" s="40"/>
      <c r="AEA249" s="40"/>
      <c r="AEB249" s="40"/>
      <c r="AEC249" s="40"/>
      <c r="AED249" s="40"/>
      <c r="AEE249" s="40"/>
      <c r="AEF249" s="40"/>
      <c r="AEG249" s="40"/>
      <c r="AEH249" s="40"/>
      <c r="AEI249" s="40"/>
      <c r="AEJ249" s="40"/>
      <c r="AEK249" s="40"/>
      <c r="AEL249" s="40"/>
      <c r="AEM249" s="40"/>
      <c r="AEN249" s="40"/>
      <c r="AEO249" s="40"/>
      <c r="AEP249" s="40"/>
      <c r="AEQ249" s="40"/>
      <c r="AER249" s="40"/>
      <c r="AES249" s="40"/>
      <c r="AET249" s="40"/>
      <c r="AEU249" s="40"/>
      <c r="AEV249" s="40"/>
      <c r="AEW249" s="40"/>
      <c r="AEX249" s="40"/>
      <c r="AEY249" s="40"/>
      <c r="AEZ249" s="40"/>
      <c r="AFA249" s="40"/>
      <c r="AFB249" s="40"/>
      <c r="AFC249" s="40"/>
      <c r="AFD249" s="40"/>
      <c r="AFE249" s="40"/>
      <c r="AFF249" s="40"/>
      <c r="AFG249" s="40"/>
      <c r="AFH249" s="40"/>
      <c r="AFI249" s="40"/>
      <c r="AFJ249" s="40"/>
      <c r="AFK249" s="40"/>
      <c r="AFL249" s="40"/>
      <c r="AFM249" s="40"/>
      <c r="AFN249" s="40"/>
      <c r="AFO249" s="40"/>
      <c r="AFP249" s="40"/>
      <c r="AFQ249" s="40"/>
      <c r="AFR249" s="40"/>
      <c r="AFS249" s="40"/>
      <c r="AFT249" s="40"/>
      <c r="AFU249" s="40"/>
      <c r="AFV249" s="40"/>
      <c r="AFW249" s="40"/>
      <c r="AFX249" s="40"/>
      <c r="AFY249" s="40"/>
      <c r="AFZ249" s="40"/>
      <c r="AGA249" s="40"/>
      <c r="AGB249" s="40"/>
      <c r="AGC249" s="40"/>
      <c r="AGD249" s="40"/>
      <c r="AGE249" s="40"/>
      <c r="AGF249" s="40"/>
      <c r="AGG249" s="40"/>
      <c r="AGH249" s="40"/>
      <c r="AGI249" s="40"/>
      <c r="AGJ249" s="40"/>
      <c r="AGK249" s="40"/>
      <c r="AGL249" s="40"/>
      <c r="AGM249" s="40"/>
      <c r="AGN249" s="40"/>
      <c r="AGO249" s="40"/>
      <c r="AGP249" s="40"/>
      <c r="AGQ249" s="40"/>
      <c r="AGR249" s="40"/>
      <c r="AGS249" s="40"/>
      <c r="AGT249" s="40"/>
      <c r="AGU249" s="40"/>
      <c r="AGV249" s="40"/>
      <c r="AGW249" s="40"/>
      <c r="AGX249" s="40"/>
      <c r="AGY249" s="40"/>
      <c r="AGZ249" s="40"/>
      <c r="AHA249" s="40"/>
      <c r="AHB249" s="40"/>
      <c r="AHC249" s="40"/>
      <c r="AHD249" s="40"/>
      <c r="AHE249" s="40"/>
      <c r="AHF249" s="40"/>
      <c r="AHG249" s="40"/>
      <c r="AHH249" s="40"/>
      <c r="AHI249" s="40"/>
      <c r="AHJ249" s="40"/>
      <c r="AHK249" s="40"/>
      <c r="AHL249" s="40"/>
      <c r="AHM249" s="40"/>
      <c r="AHN249" s="40"/>
      <c r="AHO249" s="40"/>
      <c r="AHP249" s="40"/>
      <c r="AHQ249" s="40"/>
      <c r="AHR249" s="40"/>
      <c r="AHS249" s="40"/>
      <c r="AHT249" s="40"/>
      <c r="AHU249" s="40"/>
      <c r="AHV249" s="40"/>
      <c r="AHW249" s="40"/>
      <c r="AHX249" s="40"/>
      <c r="AHY249" s="40"/>
      <c r="AHZ249" s="40"/>
      <c r="AIA249" s="40"/>
      <c r="AIB249" s="40"/>
      <c r="AIC249" s="40"/>
      <c r="AID249" s="40"/>
      <c r="AIE249" s="40"/>
      <c r="AIF249" s="40"/>
      <c r="AIG249" s="40"/>
      <c r="AIH249" s="40"/>
      <c r="AII249" s="40"/>
      <c r="AIJ249" s="40"/>
      <c r="AIK249" s="40"/>
      <c r="AIL249" s="40"/>
      <c r="AIM249" s="40"/>
      <c r="AIN249" s="40"/>
      <c r="AIO249" s="40"/>
      <c r="AIP249" s="40"/>
      <c r="AIQ249" s="40"/>
      <c r="AIR249" s="40"/>
      <c r="AIS249" s="40"/>
      <c r="AIT249" s="40"/>
      <c r="AIU249" s="40"/>
      <c r="AIV249" s="40"/>
      <c r="AIW249" s="40"/>
      <c r="AIX249" s="40"/>
      <c r="AIY249" s="40"/>
      <c r="AIZ249" s="40"/>
      <c r="AJA249" s="40"/>
      <c r="AJB249" s="40"/>
      <c r="AJC249" s="40"/>
      <c r="AJD249" s="40"/>
      <c r="AJE249" s="40"/>
      <c r="AJF249" s="40"/>
      <c r="AJG249" s="40"/>
      <c r="AJH249" s="40"/>
      <c r="AJI249" s="40"/>
      <c r="AJJ249" s="40"/>
      <c r="AJK249" s="40"/>
      <c r="AJL249" s="40"/>
      <c r="AJM249" s="40"/>
      <c r="AJN249" s="40"/>
      <c r="AJO249" s="40"/>
      <c r="AJP249" s="40"/>
      <c r="AJQ249" s="40"/>
      <c r="AJR249" s="40"/>
      <c r="AJS249" s="40"/>
      <c r="AJT249" s="40"/>
      <c r="AJU249" s="40"/>
      <c r="AJV249" s="40"/>
      <c r="AJW249" s="40"/>
      <c r="AJX249" s="40"/>
      <c r="AJY249" s="40"/>
      <c r="AJZ249" s="40"/>
      <c r="AKA249" s="40"/>
      <c r="AKB249" s="40"/>
      <c r="AKC249" s="40"/>
      <c r="AKD249" s="40"/>
      <c r="AKE249" s="40"/>
      <c r="AKF249" s="40"/>
      <c r="AKG249" s="40"/>
      <c r="AKH249" s="40"/>
      <c r="AKI249" s="40"/>
      <c r="AKJ249" s="40"/>
      <c r="AKK249" s="40"/>
      <c r="AKL249" s="40"/>
      <c r="AKM249" s="40"/>
      <c r="AKN249" s="40"/>
      <c r="AKO249" s="40"/>
      <c r="AKP249" s="40"/>
      <c r="AKQ249" s="40"/>
      <c r="AKR249" s="40"/>
      <c r="AKS249" s="40"/>
      <c r="AKT249" s="40"/>
      <c r="AKU249" s="40"/>
      <c r="AKV249" s="40"/>
      <c r="AKW249" s="40"/>
      <c r="AKX249" s="40"/>
      <c r="AKY249" s="40"/>
      <c r="AKZ249" s="40"/>
      <c r="ALA249" s="40"/>
      <c r="ALB249" s="40"/>
      <c r="ALC249" s="40"/>
      <c r="ALD249" s="40"/>
      <c r="ALE249" s="40"/>
      <c r="ALF249" s="40"/>
      <c r="ALG249" s="40"/>
      <c r="ALH249" s="40"/>
      <c r="ALI249" s="40"/>
      <c r="ALJ249" s="40"/>
      <c r="ALK249" s="40"/>
      <c r="ALL249" s="40"/>
      <c r="ALM249" s="40"/>
      <c r="ALN249" s="40"/>
      <c r="ALO249" s="40"/>
      <c r="ALP249" s="40"/>
      <c r="ALQ249" s="40"/>
      <c r="ALR249" s="40"/>
      <c r="ALS249" s="40"/>
      <c r="ALT249" s="40"/>
      <c r="ALU249" s="40"/>
    </row>
    <row r="250" spans="1:1009" s="41" customFormat="1" ht="18.75" x14ac:dyDescent="0.3">
      <c r="A250" s="10" t="s">
        <v>251</v>
      </c>
      <c r="B250" s="11" t="s">
        <v>173</v>
      </c>
      <c r="C250" s="12">
        <v>8</v>
      </c>
      <c r="D250" s="13">
        <v>5.5</v>
      </c>
      <c r="E250" s="14">
        <v>0</v>
      </c>
      <c r="F250" s="46" t="s">
        <v>21</v>
      </c>
      <c r="G250" s="15">
        <v>1</v>
      </c>
      <c r="H250" s="16">
        <f t="shared" si="40"/>
        <v>-1</v>
      </c>
      <c r="I250" s="19">
        <f t="shared" si="32"/>
        <v>-29.252500000000005</v>
      </c>
      <c r="J250" s="39"/>
      <c r="K250" s="50">
        <f t="shared" si="35"/>
        <v>-26.802500000000013</v>
      </c>
      <c r="L250" s="8">
        <f t="shared" si="39"/>
        <v>18.822499999999987</v>
      </c>
      <c r="M250" s="8"/>
      <c r="N250" s="121">
        <f t="shared" si="33"/>
        <v>5.5</v>
      </c>
      <c r="O250" s="9">
        <f t="shared" si="34"/>
        <v>-1</v>
      </c>
      <c r="P250" s="9">
        <f t="shared" si="36"/>
        <v>-1</v>
      </c>
      <c r="Q250" s="122">
        <f t="shared" si="37"/>
        <v>-1</v>
      </c>
      <c r="R250" s="8"/>
      <c r="S250" s="9"/>
      <c r="T250" s="9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  <c r="IT250" s="40"/>
      <c r="IU250" s="40"/>
      <c r="IV250" s="40"/>
      <c r="IW250" s="40"/>
      <c r="IX250" s="40"/>
      <c r="IY250" s="40"/>
      <c r="IZ250" s="40"/>
      <c r="JA250" s="40"/>
      <c r="JB250" s="40"/>
      <c r="JC250" s="40"/>
      <c r="JD250" s="40"/>
      <c r="JE250" s="40"/>
      <c r="JF250" s="40"/>
      <c r="JG250" s="40"/>
      <c r="JH250" s="40"/>
      <c r="JI250" s="40"/>
      <c r="JJ250" s="40"/>
      <c r="JK250" s="40"/>
      <c r="JL250" s="40"/>
      <c r="JM250" s="40"/>
      <c r="JN250" s="40"/>
      <c r="JO250" s="40"/>
      <c r="JP250" s="40"/>
      <c r="JQ250" s="40"/>
      <c r="JR250" s="40"/>
      <c r="JS250" s="40"/>
      <c r="JT250" s="40"/>
      <c r="JU250" s="40"/>
      <c r="JV250" s="40"/>
      <c r="JW250" s="40"/>
      <c r="JX250" s="40"/>
      <c r="JY250" s="40"/>
      <c r="JZ250" s="40"/>
      <c r="KA250" s="40"/>
      <c r="KB250" s="40"/>
      <c r="KC250" s="40"/>
      <c r="KD250" s="40"/>
      <c r="KE250" s="40"/>
      <c r="KF250" s="40"/>
      <c r="KG250" s="40"/>
      <c r="KH250" s="40"/>
      <c r="KI250" s="40"/>
      <c r="KJ250" s="40"/>
      <c r="KK250" s="40"/>
      <c r="KL250" s="40"/>
      <c r="KM250" s="40"/>
      <c r="KN250" s="40"/>
      <c r="KO250" s="40"/>
      <c r="KP250" s="40"/>
      <c r="KQ250" s="40"/>
      <c r="KR250" s="40"/>
      <c r="KS250" s="40"/>
      <c r="KT250" s="40"/>
      <c r="KU250" s="40"/>
      <c r="KV250" s="40"/>
      <c r="KW250" s="40"/>
      <c r="KX250" s="40"/>
      <c r="KY250" s="40"/>
      <c r="KZ250" s="40"/>
      <c r="LA250" s="40"/>
      <c r="LB250" s="40"/>
      <c r="LC250" s="40"/>
      <c r="LD250" s="40"/>
      <c r="LE250" s="40"/>
      <c r="LF250" s="40"/>
      <c r="LG250" s="40"/>
      <c r="LH250" s="40"/>
      <c r="LI250" s="40"/>
      <c r="LJ250" s="40"/>
      <c r="LK250" s="40"/>
      <c r="LL250" s="40"/>
      <c r="LM250" s="40"/>
      <c r="LN250" s="40"/>
      <c r="LO250" s="40"/>
      <c r="LP250" s="40"/>
      <c r="LQ250" s="40"/>
      <c r="LR250" s="40"/>
      <c r="LS250" s="40"/>
      <c r="LT250" s="40"/>
      <c r="LU250" s="40"/>
      <c r="LV250" s="40"/>
      <c r="LW250" s="40"/>
      <c r="LX250" s="40"/>
      <c r="LY250" s="40"/>
      <c r="LZ250" s="40"/>
      <c r="MA250" s="40"/>
      <c r="MB250" s="40"/>
      <c r="MC250" s="40"/>
      <c r="MD250" s="40"/>
      <c r="ME250" s="40"/>
      <c r="MF250" s="40"/>
      <c r="MG250" s="40"/>
      <c r="MH250" s="40"/>
      <c r="MI250" s="40"/>
      <c r="MJ250" s="40"/>
      <c r="MK250" s="40"/>
      <c r="ML250" s="40"/>
      <c r="MM250" s="40"/>
      <c r="MN250" s="40"/>
      <c r="MO250" s="40"/>
      <c r="MP250" s="40"/>
      <c r="MQ250" s="40"/>
      <c r="MR250" s="40"/>
      <c r="MS250" s="40"/>
      <c r="MT250" s="40"/>
      <c r="MU250" s="40"/>
      <c r="MV250" s="40"/>
      <c r="MW250" s="40"/>
      <c r="MX250" s="40"/>
      <c r="MY250" s="40"/>
      <c r="MZ250" s="40"/>
      <c r="NA250" s="40"/>
      <c r="NB250" s="40"/>
      <c r="NC250" s="40"/>
      <c r="ND250" s="40"/>
      <c r="NE250" s="40"/>
      <c r="NF250" s="40"/>
      <c r="NG250" s="40"/>
      <c r="NH250" s="40"/>
      <c r="NI250" s="40"/>
      <c r="NJ250" s="40"/>
      <c r="NK250" s="40"/>
      <c r="NL250" s="40"/>
      <c r="NM250" s="40"/>
      <c r="NN250" s="40"/>
      <c r="NO250" s="40"/>
      <c r="NP250" s="40"/>
      <c r="NQ250" s="40"/>
      <c r="NR250" s="40"/>
      <c r="NS250" s="40"/>
      <c r="NT250" s="40"/>
      <c r="NU250" s="40"/>
      <c r="NV250" s="40"/>
      <c r="NW250" s="40"/>
      <c r="NX250" s="40"/>
      <c r="NY250" s="40"/>
      <c r="NZ250" s="40"/>
      <c r="OA250" s="40"/>
      <c r="OB250" s="40"/>
      <c r="OC250" s="40"/>
      <c r="OD250" s="40"/>
      <c r="OE250" s="40"/>
      <c r="OF250" s="40"/>
      <c r="OG250" s="40"/>
      <c r="OH250" s="40"/>
      <c r="OI250" s="40"/>
      <c r="OJ250" s="40"/>
      <c r="OK250" s="40"/>
      <c r="OL250" s="40"/>
      <c r="OM250" s="40"/>
      <c r="ON250" s="40"/>
      <c r="OO250" s="40"/>
      <c r="OP250" s="40"/>
      <c r="OQ250" s="40"/>
      <c r="OR250" s="40"/>
      <c r="OS250" s="40"/>
      <c r="OT250" s="40"/>
      <c r="OU250" s="40"/>
      <c r="OV250" s="40"/>
      <c r="OW250" s="40"/>
      <c r="OX250" s="40"/>
      <c r="OY250" s="40"/>
      <c r="OZ250" s="40"/>
      <c r="PA250" s="40"/>
      <c r="PB250" s="40"/>
      <c r="PC250" s="40"/>
      <c r="PD250" s="40"/>
      <c r="PE250" s="40"/>
      <c r="PF250" s="40"/>
      <c r="PG250" s="40"/>
      <c r="PH250" s="40"/>
      <c r="PI250" s="40"/>
      <c r="PJ250" s="40"/>
      <c r="PK250" s="40"/>
      <c r="PL250" s="40"/>
      <c r="PM250" s="40"/>
      <c r="PN250" s="40"/>
      <c r="PO250" s="40"/>
      <c r="PP250" s="40"/>
      <c r="PQ250" s="40"/>
      <c r="PR250" s="40"/>
      <c r="PS250" s="40"/>
      <c r="PT250" s="40"/>
      <c r="PU250" s="40"/>
      <c r="PV250" s="40"/>
      <c r="PW250" s="40"/>
      <c r="PX250" s="40"/>
      <c r="PY250" s="40"/>
      <c r="PZ250" s="40"/>
      <c r="QA250" s="40"/>
      <c r="QB250" s="40"/>
      <c r="QC250" s="40"/>
      <c r="QD250" s="40"/>
      <c r="QE250" s="40"/>
      <c r="QF250" s="40"/>
      <c r="QG250" s="40"/>
      <c r="QH250" s="40"/>
      <c r="QI250" s="40"/>
      <c r="QJ250" s="40"/>
      <c r="QK250" s="40"/>
      <c r="QL250" s="40"/>
      <c r="QM250" s="40"/>
      <c r="QN250" s="40"/>
      <c r="QO250" s="40"/>
      <c r="QP250" s="40"/>
      <c r="QQ250" s="40"/>
      <c r="QR250" s="40"/>
      <c r="QS250" s="40"/>
      <c r="QT250" s="40"/>
      <c r="QU250" s="40"/>
      <c r="QV250" s="40"/>
      <c r="QW250" s="40"/>
      <c r="QX250" s="40"/>
      <c r="QY250" s="40"/>
      <c r="QZ250" s="40"/>
      <c r="RA250" s="40"/>
      <c r="RB250" s="40"/>
      <c r="RC250" s="40"/>
      <c r="RD250" s="40"/>
      <c r="RE250" s="40"/>
      <c r="RF250" s="40"/>
      <c r="RG250" s="40"/>
      <c r="RH250" s="40"/>
      <c r="RI250" s="40"/>
      <c r="RJ250" s="40"/>
      <c r="RK250" s="40"/>
      <c r="RL250" s="40"/>
      <c r="RM250" s="40"/>
      <c r="RN250" s="40"/>
      <c r="RO250" s="40"/>
      <c r="RP250" s="40"/>
      <c r="RQ250" s="40"/>
      <c r="RR250" s="40"/>
      <c r="RS250" s="40"/>
      <c r="RT250" s="40"/>
      <c r="RU250" s="40"/>
      <c r="RV250" s="40"/>
      <c r="RW250" s="40"/>
      <c r="RX250" s="40"/>
      <c r="RY250" s="40"/>
      <c r="RZ250" s="40"/>
      <c r="SA250" s="40"/>
      <c r="SB250" s="40"/>
      <c r="SC250" s="40"/>
      <c r="SD250" s="40"/>
      <c r="SE250" s="40"/>
      <c r="SF250" s="40"/>
      <c r="SG250" s="40"/>
      <c r="SH250" s="40"/>
      <c r="SI250" s="40"/>
      <c r="SJ250" s="40"/>
      <c r="SK250" s="40"/>
      <c r="SL250" s="40"/>
      <c r="SM250" s="40"/>
      <c r="SN250" s="40"/>
      <c r="SO250" s="40"/>
      <c r="SP250" s="40"/>
      <c r="SQ250" s="40"/>
      <c r="SR250" s="40"/>
      <c r="SS250" s="40"/>
      <c r="ST250" s="40"/>
      <c r="SU250" s="40"/>
      <c r="SV250" s="40"/>
      <c r="SW250" s="40"/>
      <c r="SX250" s="40"/>
      <c r="SY250" s="40"/>
      <c r="SZ250" s="40"/>
      <c r="TA250" s="40"/>
      <c r="TB250" s="40"/>
      <c r="TC250" s="40"/>
      <c r="TD250" s="40"/>
      <c r="TE250" s="40"/>
      <c r="TF250" s="40"/>
      <c r="TG250" s="40"/>
      <c r="TH250" s="40"/>
      <c r="TI250" s="40"/>
      <c r="TJ250" s="40"/>
      <c r="TK250" s="40"/>
      <c r="TL250" s="40"/>
      <c r="TM250" s="40"/>
      <c r="TN250" s="40"/>
      <c r="TO250" s="40"/>
      <c r="TP250" s="40"/>
      <c r="TQ250" s="40"/>
      <c r="TR250" s="40"/>
      <c r="TS250" s="40"/>
      <c r="TT250" s="40"/>
      <c r="TU250" s="40"/>
      <c r="TV250" s="40"/>
      <c r="TW250" s="40"/>
      <c r="TX250" s="40"/>
      <c r="TY250" s="40"/>
      <c r="TZ250" s="40"/>
      <c r="UA250" s="40"/>
      <c r="UB250" s="40"/>
      <c r="UC250" s="40"/>
      <c r="UD250" s="40"/>
      <c r="UE250" s="40"/>
      <c r="UF250" s="40"/>
      <c r="UG250" s="40"/>
      <c r="UH250" s="40"/>
      <c r="UI250" s="40"/>
      <c r="UJ250" s="40"/>
      <c r="UK250" s="40"/>
      <c r="UL250" s="40"/>
      <c r="UM250" s="40"/>
      <c r="UN250" s="40"/>
      <c r="UO250" s="40"/>
      <c r="UP250" s="40"/>
      <c r="UQ250" s="40"/>
      <c r="UR250" s="40"/>
      <c r="US250" s="40"/>
      <c r="UT250" s="40"/>
      <c r="UU250" s="40"/>
      <c r="UV250" s="40"/>
      <c r="UW250" s="40"/>
      <c r="UX250" s="40"/>
      <c r="UY250" s="40"/>
      <c r="UZ250" s="40"/>
      <c r="VA250" s="40"/>
      <c r="VB250" s="40"/>
      <c r="VC250" s="40"/>
      <c r="VD250" s="40"/>
      <c r="VE250" s="40"/>
      <c r="VF250" s="40"/>
      <c r="VG250" s="40"/>
      <c r="VH250" s="40"/>
      <c r="VI250" s="40"/>
      <c r="VJ250" s="40"/>
      <c r="VK250" s="40"/>
      <c r="VL250" s="40"/>
      <c r="VM250" s="40"/>
      <c r="VN250" s="40"/>
      <c r="VO250" s="40"/>
      <c r="VP250" s="40"/>
      <c r="VQ250" s="40"/>
      <c r="VR250" s="40"/>
      <c r="VS250" s="40"/>
      <c r="VT250" s="40"/>
      <c r="VU250" s="40"/>
      <c r="VV250" s="40"/>
      <c r="VW250" s="40"/>
      <c r="VX250" s="40"/>
      <c r="VY250" s="40"/>
      <c r="VZ250" s="40"/>
      <c r="WA250" s="40"/>
      <c r="WB250" s="40"/>
      <c r="WC250" s="40"/>
      <c r="WD250" s="40"/>
      <c r="WE250" s="40"/>
      <c r="WF250" s="40"/>
      <c r="WG250" s="40"/>
      <c r="WH250" s="40"/>
      <c r="WI250" s="40"/>
      <c r="WJ250" s="40"/>
      <c r="WK250" s="40"/>
      <c r="WL250" s="40"/>
      <c r="WM250" s="40"/>
      <c r="WN250" s="40"/>
      <c r="WO250" s="40"/>
      <c r="WP250" s="40"/>
      <c r="WQ250" s="40"/>
      <c r="WR250" s="40"/>
      <c r="WS250" s="40"/>
      <c r="WT250" s="40"/>
      <c r="WU250" s="40"/>
      <c r="WV250" s="40"/>
      <c r="WW250" s="40"/>
      <c r="WX250" s="40"/>
      <c r="WY250" s="40"/>
      <c r="WZ250" s="40"/>
      <c r="XA250" s="40"/>
      <c r="XB250" s="40"/>
      <c r="XC250" s="40"/>
      <c r="XD250" s="40"/>
      <c r="XE250" s="40"/>
      <c r="XF250" s="40"/>
      <c r="XG250" s="40"/>
      <c r="XH250" s="40"/>
      <c r="XI250" s="40"/>
      <c r="XJ250" s="40"/>
      <c r="XK250" s="40"/>
      <c r="XL250" s="40"/>
      <c r="XM250" s="40"/>
      <c r="XN250" s="40"/>
      <c r="XO250" s="40"/>
      <c r="XP250" s="40"/>
      <c r="XQ250" s="40"/>
      <c r="XR250" s="40"/>
      <c r="XS250" s="40"/>
      <c r="XT250" s="40"/>
      <c r="XU250" s="40"/>
      <c r="XV250" s="40"/>
      <c r="XW250" s="40"/>
      <c r="XX250" s="40"/>
      <c r="XY250" s="40"/>
      <c r="XZ250" s="40"/>
      <c r="YA250" s="40"/>
      <c r="YB250" s="40"/>
      <c r="YC250" s="40"/>
      <c r="YD250" s="40"/>
      <c r="YE250" s="40"/>
      <c r="YF250" s="40"/>
      <c r="YG250" s="40"/>
      <c r="YH250" s="40"/>
      <c r="YI250" s="40"/>
      <c r="YJ250" s="40"/>
      <c r="YK250" s="40"/>
      <c r="YL250" s="40"/>
      <c r="YM250" s="40"/>
      <c r="YN250" s="40"/>
      <c r="YO250" s="40"/>
      <c r="YP250" s="40"/>
      <c r="YQ250" s="40"/>
      <c r="YR250" s="40"/>
      <c r="YS250" s="40"/>
      <c r="YT250" s="40"/>
      <c r="YU250" s="40"/>
      <c r="YV250" s="40"/>
      <c r="YW250" s="40"/>
      <c r="YX250" s="40"/>
      <c r="YY250" s="40"/>
      <c r="YZ250" s="40"/>
      <c r="ZA250" s="40"/>
      <c r="ZB250" s="40"/>
      <c r="ZC250" s="40"/>
      <c r="ZD250" s="40"/>
      <c r="ZE250" s="40"/>
      <c r="ZF250" s="40"/>
      <c r="ZG250" s="40"/>
      <c r="ZH250" s="40"/>
      <c r="ZI250" s="40"/>
      <c r="ZJ250" s="40"/>
      <c r="ZK250" s="40"/>
      <c r="ZL250" s="40"/>
      <c r="ZM250" s="40"/>
      <c r="ZN250" s="40"/>
      <c r="ZO250" s="40"/>
      <c r="ZP250" s="40"/>
      <c r="ZQ250" s="40"/>
      <c r="ZR250" s="40"/>
      <c r="ZS250" s="40"/>
      <c r="ZT250" s="40"/>
      <c r="ZU250" s="40"/>
      <c r="ZV250" s="40"/>
      <c r="ZW250" s="40"/>
      <c r="ZX250" s="40"/>
      <c r="ZY250" s="40"/>
      <c r="ZZ250" s="40"/>
      <c r="AAA250" s="40"/>
      <c r="AAB250" s="40"/>
      <c r="AAC250" s="40"/>
      <c r="AAD250" s="40"/>
      <c r="AAE250" s="40"/>
      <c r="AAF250" s="40"/>
      <c r="AAG250" s="40"/>
      <c r="AAH250" s="40"/>
      <c r="AAI250" s="40"/>
      <c r="AAJ250" s="40"/>
      <c r="AAK250" s="40"/>
      <c r="AAL250" s="40"/>
      <c r="AAM250" s="40"/>
      <c r="AAN250" s="40"/>
      <c r="AAO250" s="40"/>
      <c r="AAP250" s="40"/>
      <c r="AAQ250" s="40"/>
      <c r="AAR250" s="40"/>
      <c r="AAS250" s="40"/>
      <c r="AAT250" s="40"/>
      <c r="AAU250" s="40"/>
      <c r="AAV250" s="40"/>
      <c r="AAW250" s="40"/>
      <c r="AAX250" s="40"/>
      <c r="AAY250" s="40"/>
      <c r="AAZ250" s="40"/>
      <c r="ABA250" s="40"/>
      <c r="ABB250" s="40"/>
      <c r="ABC250" s="40"/>
      <c r="ABD250" s="40"/>
      <c r="ABE250" s="40"/>
      <c r="ABF250" s="40"/>
      <c r="ABG250" s="40"/>
      <c r="ABH250" s="40"/>
      <c r="ABI250" s="40"/>
      <c r="ABJ250" s="40"/>
      <c r="ABK250" s="40"/>
      <c r="ABL250" s="40"/>
      <c r="ABM250" s="40"/>
      <c r="ABN250" s="40"/>
      <c r="ABO250" s="40"/>
      <c r="ABP250" s="40"/>
      <c r="ABQ250" s="40"/>
      <c r="ABR250" s="40"/>
      <c r="ABS250" s="40"/>
      <c r="ABT250" s="40"/>
      <c r="ABU250" s="40"/>
      <c r="ABV250" s="40"/>
      <c r="ABW250" s="40"/>
      <c r="ABX250" s="40"/>
      <c r="ABY250" s="40"/>
      <c r="ABZ250" s="40"/>
      <c r="ACA250" s="40"/>
      <c r="ACB250" s="40"/>
      <c r="ACC250" s="40"/>
      <c r="ACD250" s="40"/>
      <c r="ACE250" s="40"/>
      <c r="ACF250" s="40"/>
      <c r="ACG250" s="40"/>
      <c r="ACH250" s="40"/>
      <c r="ACI250" s="40"/>
      <c r="ACJ250" s="40"/>
      <c r="ACK250" s="40"/>
      <c r="ACL250" s="40"/>
      <c r="ACM250" s="40"/>
      <c r="ACN250" s="40"/>
      <c r="ACO250" s="40"/>
      <c r="ACP250" s="40"/>
      <c r="ACQ250" s="40"/>
      <c r="ACR250" s="40"/>
      <c r="ACS250" s="40"/>
      <c r="ACT250" s="40"/>
      <c r="ACU250" s="40"/>
      <c r="ACV250" s="40"/>
      <c r="ACW250" s="40"/>
      <c r="ACX250" s="40"/>
      <c r="ACY250" s="40"/>
      <c r="ACZ250" s="40"/>
      <c r="ADA250" s="40"/>
      <c r="ADB250" s="40"/>
      <c r="ADC250" s="40"/>
      <c r="ADD250" s="40"/>
      <c r="ADE250" s="40"/>
      <c r="ADF250" s="40"/>
      <c r="ADG250" s="40"/>
      <c r="ADH250" s="40"/>
      <c r="ADI250" s="40"/>
      <c r="ADJ250" s="40"/>
      <c r="ADK250" s="40"/>
      <c r="ADL250" s="40"/>
      <c r="ADM250" s="40"/>
      <c r="ADN250" s="40"/>
      <c r="ADO250" s="40"/>
      <c r="ADP250" s="40"/>
      <c r="ADQ250" s="40"/>
      <c r="ADR250" s="40"/>
      <c r="ADS250" s="40"/>
      <c r="ADT250" s="40"/>
      <c r="ADU250" s="40"/>
      <c r="ADV250" s="40"/>
      <c r="ADW250" s="40"/>
      <c r="ADX250" s="40"/>
      <c r="ADY250" s="40"/>
      <c r="ADZ250" s="40"/>
      <c r="AEA250" s="40"/>
      <c r="AEB250" s="40"/>
      <c r="AEC250" s="40"/>
      <c r="AED250" s="40"/>
      <c r="AEE250" s="40"/>
      <c r="AEF250" s="40"/>
      <c r="AEG250" s="40"/>
      <c r="AEH250" s="40"/>
      <c r="AEI250" s="40"/>
      <c r="AEJ250" s="40"/>
      <c r="AEK250" s="40"/>
      <c r="AEL250" s="40"/>
      <c r="AEM250" s="40"/>
      <c r="AEN250" s="40"/>
      <c r="AEO250" s="40"/>
      <c r="AEP250" s="40"/>
      <c r="AEQ250" s="40"/>
      <c r="AER250" s="40"/>
      <c r="AES250" s="40"/>
      <c r="AET250" s="40"/>
      <c r="AEU250" s="40"/>
      <c r="AEV250" s="40"/>
      <c r="AEW250" s="40"/>
      <c r="AEX250" s="40"/>
      <c r="AEY250" s="40"/>
      <c r="AEZ250" s="40"/>
      <c r="AFA250" s="40"/>
      <c r="AFB250" s="40"/>
      <c r="AFC250" s="40"/>
      <c r="AFD250" s="40"/>
      <c r="AFE250" s="40"/>
      <c r="AFF250" s="40"/>
      <c r="AFG250" s="40"/>
      <c r="AFH250" s="40"/>
      <c r="AFI250" s="40"/>
      <c r="AFJ250" s="40"/>
      <c r="AFK250" s="40"/>
      <c r="AFL250" s="40"/>
      <c r="AFM250" s="40"/>
      <c r="AFN250" s="40"/>
      <c r="AFO250" s="40"/>
      <c r="AFP250" s="40"/>
      <c r="AFQ250" s="40"/>
      <c r="AFR250" s="40"/>
      <c r="AFS250" s="40"/>
      <c r="AFT250" s="40"/>
      <c r="AFU250" s="40"/>
      <c r="AFV250" s="40"/>
      <c r="AFW250" s="40"/>
      <c r="AFX250" s="40"/>
      <c r="AFY250" s="40"/>
      <c r="AFZ250" s="40"/>
      <c r="AGA250" s="40"/>
      <c r="AGB250" s="40"/>
      <c r="AGC250" s="40"/>
      <c r="AGD250" s="40"/>
      <c r="AGE250" s="40"/>
      <c r="AGF250" s="40"/>
      <c r="AGG250" s="40"/>
      <c r="AGH250" s="40"/>
      <c r="AGI250" s="40"/>
      <c r="AGJ250" s="40"/>
      <c r="AGK250" s="40"/>
      <c r="AGL250" s="40"/>
      <c r="AGM250" s="40"/>
      <c r="AGN250" s="40"/>
      <c r="AGO250" s="40"/>
      <c r="AGP250" s="40"/>
      <c r="AGQ250" s="40"/>
      <c r="AGR250" s="40"/>
      <c r="AGS250" s="40"/>
      <c r="AGT250" s="40"/>
      <c r="AGU250" s="40"/>
      <c r="AGV250" s="40"/>
      <c r="AGW250" s="40"/>
      <c r="AGX250" s="40"/>
      <c r="AGY250" s="40"/>
      <c r="AGZ250" s="40"/>
      <c r="AHA250" s="40"/>
      <c r="AHB250" s="40"/>
      <c r="AHC250" s="40"/>
      <c r="AHD250" s="40"/>
      <c r="AHE250" s="40"/>
      <c r="AHF250" s="40"/>
      <c r="AHG250" s="40"/>
      <c r="AHH250" s="40"/>
      <c r="AHI250" s="40"/>
      <c r="AHJ250" s="40"/>
      <c r="AHK250" s="40"/>
      <c r="AHL250" s="40"/>
      <c r="AHM250" s="40"/>
      <c r="AHN250" s="40"/>
      <c r="AHO250" s="40"/>
      <c r="AHP250" s="40"/>
      <c r="AHQ250" s="40"/>
      <c r="AHR250" s="40"/>
      <c r="AHS250" s="40"/>
      <c r="AHT250" s="40"/>
      <c r="AHU250" s="40"/>
      <c r="AHV250" s="40"/>
      <c r="AHW250" s="40"/>
      <c r="AHX250" s="40"/>
      <c r="AHY250" s="40"/>
      <c r="AHZ250" s="40"/>
      <c r="AIA250" s="40"/>
      <c r="AIB250" s="40"/>
      <c r="AIC250" s="40"/>
      <c r="AID250" s="40"/>
      <c r="AIE250" s="40"/>
      <c r="AIF250" s="40"/>
      <c r="AIG250" s="40"/>
      <c r="AIH250" s="40"/>
      <c r="AII250" s="40"/>
      <c r="AIJ250" s="40"/>
      <c r="AIK250" s="40"/>
      <c r="AIL250" s="40"/>
      <c r="AIM250" s="40"/>
      <c r="AIN250" s="40"/>
      <c r="AIO250" s="40"/>
      <c r="AIP250" s="40"/>
      <c r="AIQ250" s="40"/>
      <c r="AIR250" s="40"/>
      <c r="AIS250" s="40"/>
      <c r="AIT250" s="40"/>
      <c r="AIU250" s="40"/>
      <c r="AIV250" s="40"/>
      <c r="AIW250" s="40"/>
      <c r="AIX250" s="40"/>
      <c r="AIY250" s="40"/>
      <c r="AIZ250" s="40"/>
      <c r="AJA250" s="40"/>
      <c r="AJB250" s="40"/>
      <c r="AJC250" s="40"/>
      <c r="AJD250" s="40"/>
      <c r="AJE250" s="40"/>
      <c r="AJF250" s="40"/>
      <c r="AJG250" s="40"/>
      <c r="AJH250" s="40"/>
      <c r="AJI250" s="40"/>
      <c r="AJJ250" s="40"/>
      <c r="AJK250" s="40"/>
      <c r="AJL250" s="40"/>
      <c r="AJM250" s="40"/>
      <c r="AJN250" s="40"/>
      <c r="AJO250" s="40"/>
      <c r="AJP250" s="40"/>
      <c r="AJQ250" s="40"/>
      <c r="AJR250" s="40"/>
      <c r="AJS250" s="40"/>
      <c r="AJT250" s="40"/>
      <c r="AJU250" s="40"/>
      <c r="AJV250" s="40"/>
      <c r="AJW250" s="40"/>
      <c r="AJX250" s="40"/>
      <c r="AJY250" s="40"/>
      <c r="AJZ250" s="40"/>
      <c r="AKA250" s="40"/>
      <c r="AKB250" s="40"/>
      <c r="AKC250" s="40"/>
      <c r="AKD250" s="40"/>
      <c r="AKE250" s="40"/>
      <c r="AKF250" s="40"/>
      <c r="AKG250" s="40"/>
      <c r="AKH250" s="40"/>
      <c r="AKI250" s="40"/>
      <c r="AKJ250" s="40"/>
      <c r="AKK250" s="40"/>
      <c r="AKL250" s="40"/>
      <c r="AKM250" s="40"/>
      <c r="AKN250" s="40"/>
      <c r="AKO250" s="40"/>
      <c r="AKP250" s="40"/>
      <c r="AKQ250" s="40"/>
      <c r="AKR250" s="40"/>
      <c r="AKS250" s="40"/>
      <c r="AKT250" s="40"/>
      <c r="AKU250" s="40"/>
      <c r="AKV250" s="40"/>
      <c r="AKW250" s="40"/>
      <c r="AKX250" s="40"/>
      <c r="AKY250" s="40"/>
      <c r="AKZ250" s="40"/>
      <c r="ALA250" s="40"/>
      <c r="ALB250" s="40"/>
      <c r="ALC250" s="40"/>
      <c r="ALD250" s="40"/>
      <c r="ALE250" s="40"/>
      <c r="ALF250" s="40"/>
      <c r="ALG250" s="40"/>
      <c r="ALH250" s="40"/>
      <c r="ALI250" s="40"/>
      <c r="ALJ250" s="40"/>
      <c r="ALK250" s="40"/>
      <c r="ALL250" s="40"/>
      <c r="ALM250" s="40"/>
      <c r="ALN250" s="40"/>
      <c r="ALO250" s="40"/>
      <c r="ALP250" s="40"/>
      <c r="ALQ250" s="40"/>
      <c r="ALR250" s="40"/>
      <c r="ALS250" s="40"/>
      <c r="ALT250" s="40"/>
      <c r="ALU250" s="40"/>
    </row>
    <row r="251" spans="1:1009" s="41" customFormat="1" ht="18.75" x14ac:dyDescent="0.3">
      <c r="A251" s="10" t="s">
        <v>252</v>
      </c>
      <c r="B251" s="11" t="s">
        <v>173</v>
      </c>
      <c r="C251" s="12">
        <v>8</v>
      </c>
      <c r="D251" s="13">
        <v>2.35</v>
      </c>
      <c r="E251" s="14">
        <v>0</v>
      </c>
      <c r="F251" s="46" t="s">
        <v>24</v>
      </c>
      <c r="G251" s="15">
        <v>1</v>
      </c>
      <c r="H251" s="62">
        <f t="shared" si="40"/>
        <v>1.35</v>
      </c>
      <c r="I251" s="19">
        <f t="shared" si="32"/>
        <v>-27.902500000000003</v>
      </c>
      <c r="J251" s="39"/>
      <c r="K251" s="50">
        <f t="shared" si="35"/>
        <v>-26.802500000000013</v>
      </c>
      <c r="L251" s="8">
        <f t="shared" si="39"/>
        <v>18.822499999999987</v>
      </c>
      <c r="M251" s="8"/>
      <c r="N251" s="121">
        <f t="shared" si="33"/>
        <v>2.35</v>
      </c>
      <c r="O251" s="9">
        <f t="shared" si="34"/>
        <v>-1</v>
      </c>
      <c r="P251" s="9">
        <f t="shared" si="36"/>
        <v>1.35</v>
      </c>
      <c r="Q251" s="122">
        <f t="shared" si="37"/>
        <v>1.35</v>
      </c>
      <c r="R251" s="8"/>
      <c r="S251" s="9"/>
      <c r="T251" s="9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  <c r="IT251" s="40"/>
      <c r="IU251" s="40"/>
      <c r="IV251" s="40"/>
      <c r="IW251" s="40"/>
      <c r="IX251" s="40"/>
      <c r="IY251" s="40"/>
      <c r="IZ251" s="40"/>
      <c r="JA251" s="40"/>
      <c r="JB251" s="40"/>
      <c r="JC251" s="40"/>
      <c r="JD251" s="40"/>
      <c r="JE251" s="40"/>
      <c r="JF251" s="40"/>
      <c r="JG251" s="40"/>
      <c r="JH251" s="40"/>
      <c r="JI251" s="40"/>
      <c r="JJ251" s="40"/>
      <c r="JK251" s="40"/>
      <c r="JL251" s="40"/>
      <c r="JM251" s="40"/>
      <c r="JN251" s="40"/>
      <c r="JO251" s="40"/>
      <c r="JP251" s="40"/>
      <c r="JQ251" s="40"/>
      <c r="JR251" s="40"/>
      <c r="JS251" s="40"/>
      <c r="JT251" s="40"/>
      <c r="JU251" s="40"/>
      <c r="JV251" s="40"/>
      <c r="JW251" s="40"/>
      <c r="JX251" s="40"/>
      <c r="JY251" s="40"/>
      <c r="JZ251" s="40"/>
      <c r="KA251" s="40"/>
      <c r="KB251" s="40"/>
      <c r="KC251" s="40"/>
      <c r="KD251" s="40"/>
      <c r="KE251" s="40"/>
      <c r="KF251" s="40"/>
      <c r="KG251" s="40"/>
      <c r="KH251" s="40"/>
      <c r="KI251" s="40"/>
      <c r="KJ251" s="40"/>
      <c r="KK251" s="40"/>
      <c r="KL251" s="40"/>
      <c r="KM251" s="40"/>
      <c r="KN251" s="40"/>
      <c r="KO251" s="40"/>
      <c r="KP251" s="40"/>
      <c r="KQ251" s="40"/>
      <c r="KR251" s="40"/>
      <c r="KS251" s="40"/>
      <c r="KT251" s="40"/>
      <c r="KU251" s="40"/>
      <c r="KV251" s="40"/>
      <c r="KW251" s="40"/>
      <c r="KX251" s="40"/>
      <c r="KY251" s="40"/>
      <c r="KZ251" s="40"/>
      <c r="LA251" s="40"/>
      <c r="LB251" s="40"/>
      <c r="LC251" s="40"/>
      <c r="LD251" s="40"/>
      <c r="LE251" s="40"/>
      <c r="LF251" s="40"/>
      <c r="LG251" s="40"/>
      <c r="LH251" s="40"/>
      <c r="LI251" s="40"/>
      <c r="LJ251" s="40"/>
      <c r="LK251" s="40"/>
      <c r="LL251" s="40"/>
      <c r="LM251" s="40"/>
      <c r="LN251" s="40"/>
      <c r="LO251" s="40"/>
      <c r="LP251" s="40"/>
      <c r="LQ251" s="40"/>
      <c r="LR251" s="40"/>
      <c r="LS251" s="40"/>
      <c r="LT251" s="40"/>
      <c r="LU251" s="40"/>
      <c r="LV251" s="40"/>
      <c r="LW251" s="40"/>
      <c r="LX251" s="40"/>
      <c r="LY251" s="40"/>
      <c r="LZ251" s="40"/>
      <c r="MA251" s="40"/>
      <c r="MB251" s="40"/>
      <c r="MC251" s="40"/>
      <c r="MD251" s="40"/>
      <c r="ME251" s="40"/>
      <c r="MF251" s="40"/>
      <c r="MG251" s="40"/>
      <c r="MH251" s="40"/>
      <c r="MI251" s="40"/>
      <c r="MJ251" s="40"/>
      <c r="MK251" s="40"/>
      <c r="ML251" s="40"/>
      <c r="MM251" s="40"/>
      <c r="MN251" s="40"/>
      <c r="MO251" s="40"/>
      <c r="MP251" s="40"/>
      <c r="MQ251" s="40"/>
      <c r="MR251" s="40"/>
      <c r="MS251" s="40"/>
      <c r="MT251" s="40"/>
      <c r="MU251" s="40"/>
      <c r="MV251" s="40"/>
      <c r="MW251" s="40"/>
      <c r="MX251" s="40"/>
      <c r="MY251" s="40"/>
      <c r="MZ251" s="40"/>
      <c r="NA251" s="40"/>
      <c r="NB251" s="40"/>
      <c r="NC251" s="40"/>
      <c r="ND251" s="40"/>
      <c r="NE251" s="40"/>
      <c r="NF251" s="40"/>
      <c r="NG251" s="40"/>
      <c r="NH251" s="40"/>
      <c r="NI251" s="40"/>
      <c r="NJ251" s="40"/>
      <c r="NK251" s="40"/>
      <c r="NL251" s="40"/>
      <c r="NM251" s="40"/>
      <c r="NN251" s="40"/>
      <c r="NO251" s="40"/>
      <c r="NP251" s="40"/>
      <c r="NQ251" s="40"/>
      <c r="NR251" s="40"/>
      <c r="NS251" s="40"/>
      <c r="NT251" s="40"/>
      <c r="NU251" s="40"/>
      <c r="NV251" s="40"/>
      <c r="NW251" s="40"/>
      <c r="NX251" s="40"/>
      <c r="NY251" s="40"/>
      <c r="NZ251" s="40"/>
      <c r="OA251" s="40"/>
      <c r="OB251" s="40"/>
      <c r="OC251" s="40"/>
      <c r="OD251" s="40"/>
      <c r="OE251" s="40"/>
      <c r="OF251" s="40"/>
      <c r="OG251" s="40"/>
      <c r="OH251" s="40"/>
      <c r="OI251" s="40"/>
      <c r="OJ251" s="40"/>
      <c r="OK251" s="40"/>
      <c r="OL251" s="40"/>
      <c r="OM251" s="40"/>
      <c r="ON251" s="40"/>
      <c r="OO251" s="40"/>
      <c r="OP251" s="40"/>
      <c r="OQ251" s="40"/>
      <c r="OR251" s="40"/>
      <c r="OS251" s="40"/>
      <c r="OT251" s="40"/>
      <c r="OU251" s="40"/>
      <c r="OV251" s="40"/>
      <c r="OW251" s="40"/>
      <c r="OX251" s="40"/>
      <c r="OY251" s="40"/>
      <c r="OZ251" s="40"/>
      <c r="PA251" s="40"/>
      <c r="PB251" s="40"/>
      <c r="PC251" s="40"/>
      <c r="PD251" s="40"/>
      <c r="PE251" s="40"/>
      <c r="PF251" s="40"/>
      <c r="PG251" s="40"/>
      <c r="PH251" s="40"/>
      <c r="PI251" s="40"/>
      <c r="PJ251" s="40"/>
      <c r="PK251" s="40"/>
      <c r="PL251" s="40"/>
      <c r="PM251" s="40"/>
      <c r="PN251" s="40"/>
      <c r="PO251" s="40"/>
      <c r="PP251" s="40"/>
      <c r="PQ251" s="40"/>
      <c r="PR251" s="40"/>
      <c r="PS251" s="40"/>
      <c r="PT251" s="40"/>
      <c r="PU251" s="40"/>
      <c r="PV251" s="40"/>
      <c r="PW251" s="40"/>
      <c r="PX251" s="40"/>
      <c r="PY251" s="40"/>
      <c r="PZ251" s="40"/>
      <c r="QA251" s="40"/>
      <c r="QB251" s="40"/>
      <c r="QC251" s="40"/>
      <c r="QD251" s="40"/>
      <c r="QE251" s="40"/>
      <c r="QF251" s="40"/>
      <c r="QG251" s="40"/>
      <c r="QH251" s="40"/>
      <c r="QI251" s="40"/>
      <c r="QJ251" s="40"/>
      <c r="QK251" s="40"/>
      <c r="QL251" s="40"/>
      <c r="QM251" s="40"/>
      <c r="QN251" s="40"/>
      <c r="QO251" s="40"/>
      <c r="QP251" s="40"/>
      <c r="QQ251" s="40"/>
      <c r="QR251" s="40"/>
      <c r="QS251" s="40"/>
      <c r="QT251" s="40"/>
      <c r="QU251" s="40"/>
      <c r="QV251" s="40"/>
      <c r="QW251" s="40"/>
      <c r="QX251" s="40"/>
      <c r="QY251" s="40"/>
      <c r="QZ251" s="40"/>
      <c r="RA251" s="40"/>
      <c r="RB251" s="40"/>
      <c r="RC251" s="40"/>
      <c r="RD251" s="40"/>
      <c r="RE251" s="40"/>
      <c r="RF251" s="40"/>
      <c r="RG251" s="40"/>
      <c r="RH251" s="40"/>
      <c r="RI251" s="40"/>
      <c r="RJ251" s="40"/>
      <c r="RK251" s="40"/>
      <c r="RL251" s="40"/>
      <c r="RM251" s="40"/>
      <c r="RN251" s="40"/>
      <c r="RO251" s="40"/>
      <c r="RP251" s="40"/>
      <c r="RQ251" s="40"/>
      <c r="RR251" s="40"/>
      <c r="RS251" s="40"/>
      <c r="RT251" s="40"/>
      <c r="RU251" s="40"/>
      <c r="RV251" s="40"/>
      <c r="RW251" s="40"/>
      <c r="RX251" s="40"/>
      <c r="RY251" s="40"/>
      <c r="RZ251" s="40"/>
      <c r="SA251" s="40"/>
      <c r="SB251" s="40"/>
      <c r="SC251" s="40"/>
      <c r="SD251" s="40"/>
      <c r="SE251" s="40"/>
      <c r="SF251" s="40"/>
      <c r="SG251" s="40"/>
      <c r="SH251" s="40"/>
      <c r="SI251" s="40"/>
      <c r="SJ251" s="40"/>
      <c r="SK251" s="40"/>
      <c r="SL251" s="40"/>
      <c r="SM251" s="40"/>
      <c r="SN251" s="40"/>
      <c r="SO251" s="40"/>
      <c r="SP251" s="40"/>
      <c r="SQ251" s="40"/>
      <c r="SR251" s="40"/>
      <c r="SS251" s="40"/>
      <c r="ST251" s="40"/>
      <c r="SU251" s="40"/>
      <c r="SV251" s="40"/>
      <c r="SW251" s="40"/>
      <c r="SX251" s="40"/>
      <c r="SY251" s="40"/>
      <c r="SZ251" s="40"/>
      <c r="TA251" s="40"/>
      <c r="TB251" s="40"/>
      <c r="TC251" s="40"/>
      <c r="TD251" s="40"/>
      <c r="TE251" s="40"/>
      <c r="TF251" s="40"/>
      <c r="TG251" s="40"/>
      <c r="TH251" s="40"/>
      <c r="TI251" s="40"/>
      <c r="TJ251" s="40"/>
      <c r="TK251" s="40"/>
      <c r="TL251" s="40"/>
      <c r="TM251" s="40"/>
      <c r="TN251" s="40"/>
      <c r="TO251" s="40"/>
      <c r="TP251" s="40"/>
      <c r="TQ251" s="40"/>
      <c r="TR251" s="40"/>
      <c r="TS251" s="40"/>
      <c r="TT251" s="40"/>
      <c r="TU251" s="40"/>
      <c r="TV251" s="40"/>
      <c r="TW251" s="40"/>
      <c r="TX251" s="40"/>
      <c r="TY251" s="40"/>
      <c r="TZ251" s="40"/>
      <c r="UA251" s="40"/>
      <c r="UB251" s="40"/>
      <c r="UC251" s="40"/>
      <c r="UD251" s="40"/>
      <c r="UE251" s="40"/>
      <c r="UF251" s="40"/>
      <c r="UG251" s="40"/>
      <c r="UH251" s="40"/>
      <c r="UI251" s="40"/>
      <c r="UJ251" s="40"/>
      <c r="UK251" s="40"/>
      <c r="UL251" s="40"/>
      <c r="UM251" s="40"/>
      <c r="UN251" s="40"/>
      <c r="UO251" s="40"/>
      <c r="UP251" s="40"/>
      <c r="UQ251" s="40"/>
      <c r="UR251" s="40"/>
      <c r="US251" s="40"/>
      <c r="UT251" s="40"/>
      <c r="UU251" s="40"/>
      <c r="UV251" s="40"/>
      <c r="UW251" s="40"/>
      <c r="UX251" s="40"/>
      <c r="UY251" s="40"/>
      <c r="UZ251" s="40"/>
      <c r="VA251" s="40"/>
      <c r="VB251" s="40"/>
      <c r="VC251" s="40"/>
      <c r="VD251" s="40"/>
      <c r="VE251" s="40"/>
      <c r="VF251" s="40"/>
      <c r="VG251" s="40"/>
      <c r="VH251" s="40"/>
      <c r="VI251" s="40"/>
      <c r="VJ251" s="40"/>
      <c r="VK251" s="40"/>
      <c r="VL251" s="40"/>
      <c r="VM251" s="40"/>
      <c r="VN251" s="40"/>
      <c r="VO251" s="40"/>
      <c r="VP251" s="40"/>
      <c r="VQ251" s="40"/>
      <c r="VR251" s="40"/>
      <c r="VS251" s="40"/>
      <c r="VT251" s="40"/>
      <c r="VU251" s="40"/>
      <c r="VV251" s="40"/>
      <c r="VW251" s="40"/>
      <c r="VX251" s="40"/>
      <c r="VY251" s="40"/>
      <c r="VZ251" s="40"/>
      <c r="WA251" s="40"/>
      <c r="WB251" s="40"/>
      <c r="WC251" s="40"/>
      <c r="WD251" s="40"/>
      <c r="WE251" s="40"/>
      <c r="WF251" s="40"/>
      <c r="WG251" s="40"/>
      <c r="WH251" s="40"/>
      <c r="WI251" s="40"/>
      <c r="WJ251" s="40"/>
      <c r="WK251" s="40"/>
      <c r="WL251" s="40"/>
      <c r="WM251" s="40"/>
      <c r="WN251" s="40"/>
      <c r="WO251" s="40"/>
      <c r="WP251" s="40"/>
      <c r="WQ251" s="40"/>
      <c r="WR251" s="40"/>
      <c r="WS251" s="40"/>
      <c r="WT251" s="40"/>
      <c r="WU251" s="40"/>
      <c r="WV251" s="40"/>
      <c r="WW251" s="40"/>
      <c r="WX251" s="40"/>
      <c r="WY251" s="40"/>
      <c r="WZ251" s="40"/>
      <c r="XA251" s="40"/>
      <c r="XB251" s="40"/>
      <c r="XC251" s="40"/>
      <c r="XD251" s="40"/>
      <c r="XE251" s="40"/>
      <c r="XF251" s="40"/>
      <c r="XG251" s="40"/>
      <c r="XH251" s="40"/>
      <c r="XI251" s="40"/>
      <c r="XJ251" s="40"/>
      <c r="XK251" s="40"/>
      <c r="XL251" s="40"/>
      <c r="XM251" s="40"/>
      <c r="XN251" s="40"/>
      <c r="XO251" s="40"/>
      <c r="XP251" s="40"/>
      <c r="XQ251" s="40"/>
      <c r="XR251" s="40"/>
      <c r="XS251" s="40"/>
      <c r="XT251" s="40"/>
      <c r="XU251" s="40"/>
      <c r="XV251" s="40"/>
      <c r="XW251" s="40"/>
      <c r="XX251" s="40"/>
      <c r="XY251" s="40"/>
      <c r="XZ251" s="40"/>
      <c r="YA251" s="40"/>
      <c r="YB251" s="40"/>
      <c r="YC251" s="40"/>
      <c r="YD251" s="40"/>
      <c r="YE251" s="40"/>
      <c r="YF251" s="40"/>
      <c r="YG251" s="40"/>
      <c r="YH251" s="40"/>
      <c r="YI251" s="40"/>
      <c r="YJ251" s="40"/>
      <c r="YK251" s="40"/>
      <c r="YL251" s="40"/>
      <c r="YM251" s="40"/>
      <c r="YN251" s="40"/>
      <c r="YO251" s="40"/>
      <c r="YP251" s="40"/>
      <c r="YQ251" s="40"/>
      <c r="YR251" s="40"/>
      <c r="YS251" s="40"/>
      <c r="YT251" s="40"/>
      <c r="YU251" s="40"/>
      <c r="YV251" s="40"/>
      <c r="YW251" s="40"/>
      <c r="YX251" s="40"/>
      <c r="YY251" s="40"/>
      <c r="YZ251" s="40"/>
      <c r="ZA251" s="40"/>
      <c r="ZB251" s="40"/>
      <c r="ZC251" s="40"/>
      <c r="ZD251" s="40"/>
      <c r="ZE251" s="40"/>
      <c r="ZF251" s="40"/>
      <c r="ZG251" s="40"/>
      <c r="ZH251" s="40"/>
      <c r="ZI251" s="40"/>
      <c r="ZJ251" s="40"/>
      <c r="ZK251" s="40"/>
      <c r="ZL251" s="40"/>
      <c r="ZM251" s="40"/>
      <c r="ZN251" s="40"/>
      <c r="ZO251" s="40"/>
      <c r="ZP251" s="40"/>
      <c r="ZQ251" s="40"/>
      <c r="ZR251" s="40"/>
      <c r="ZS251" s="40"/>
      <c r="ZT251" s="40"/>
      <c r="ZU251" s="40"/>
      <c r="ZV251" s="40"/>
      <c r="ZW251" s="40"/>
      <c r="ZX251" s="40"/>
      <c r="ZY251" s="40"/>
      <c r="ZZ251" s="40"/>
      <c r="AAA251" s="40"/>
      <c r="AAB251" s="40"/>
      <c r="AAC251" s="40"/>
      <c r="AAD251" s="40"/>
      <c r="AAE251" s="40"/>
      <c r="AAF251" s="40"/>
      <c r="AAG251" s="40"/>
      <c r="AAH251" s="40"/>
      <c r="AAI251" s="40"/>
      <c r="AAJ251" s="40"/>
      <c r="AAK251" s="40"/>
      <c r="AAL251" s="40"/>
      <c r="AAM251" s="40"/>
      <c r="AAN251" s="40"/>
      <c r="AAO251" s="40"/>
      <c r="AAP251" s="40"/>
      <c r="AAQ251" s="40"/>
      <c r="AAR251" s="40"/>
      <c r="AAS251" s="40"/>
      <c r="AAT251" s="40"/>
      <c r="AAU251" s="40"/>
      <c r="AAV251" s="40"/>
      <c r="AAW251" s="40"/>
      <c r="AAX251" s="40"/>
      <c r="AAY251" s="40"/>
      <c r="AAZ251" s="40"/>
      <c r="ABA251" s="40"/>
      <c r="ABB251" s="40"/>
      <c r="ABC251" s="40"/>
      <c r="ABD251" s="40"/>
      <c r="ABE251" s="40"/>
      <c r="ABF251" s="40"/>
      <c r="ABG251" s="40"/>
      <c r="ABH251" s="40"/>
      <c r="ABI251" s="40"/>
      <c r="ABJ251" s="40"/>
      <c r="ABK251" s="40"/>
      <c r="ABL251" s="40"/>
      <c r="ABM251" s="40"/>
      <c r="ABN251" s="40"/>
      <c r="ABO251" s="40"/>
      <c r="ABP251" s="40"/>
      <c r="ABQ251" s="40"/>
      <c r="ABR251" s="40"/>
      <c r="ABS251" s="40"/>
      <c r="ABT251" s="40"/>
      <c r="ABU251" s="40"/>
      <c r="ABV251" s="40"/>
      <c r="ABW251" s="40"/>
      <c r="ABX251" s="40"/>
      <c r="ABY251" s="40"/>
      <c r="ABZ251" s="40"/>
      <c r="ACA251" s="40"/>
      <c r="ACB251" s="40"/>
      <c r="ACC251" s="40"/>
      <c r="ACD251" s="40"/>
      <c r="ACE251" s="40"/>
      <c r="ACF251" s="40"/>
      <c r="ACG251" s="40"/>
      <c r="ACH251" s="40"/>
      <c r="ACI251" s="40"/>
      <c r="ACJ251" s="40"/>
      <c r="ACK251" s="40"/>
      <c r="ACL251" s="40"/>
      <c r="ACM251" s="40"/>
      <c r="ACN251" s="40"/>
      <c r="ACO251" s="40"/>
      <c r="ACP251" s="40"/>
      <c r="ACQ251" s="40"/>
      <c r="ACR251" s="40"/>
      <c r="ACS251" s="40"/>
      <c r="ACT251" s="40"/>
      <c r="ACU251" s="40"/>
      <c r="ACV251" s="40"/>
      <c r="ACW251" s="40"/>
      <c r="ACX251" s="40"/>
      <c r="ACY251" s="40"/>
      <c r="ACZ251" s="40"/>
      <c r="ADA251" s="40"/>
      <c r="ADB251" s="40"/>
      <c r="ADC251" s="40"/>
      <c r="ADD251" s="40"/>
      <c r="ADE251" s="40"/>
      <c r="ADF251" s="40"/>
      <c r="ADG251" s="40"/>
      <c r="ADH251" s="40"/>
      <c r="ADI251" s="40"/>
      <c r="ADJ251" s="40"/>
      <c r="ADK251" s="40"/>
      <c r="ADL251" s="40"/>
      <c r="ADM251" s="40"/>
      <c r="ADN251" s="40"/>
      <c r="ADO251" s="40"/>
      <c r="ADP251" s="40"/>
      <c r="ADQ251" s="40"/>
      <c r="ADR251" s="40"/>
      <c r="ADS251" s="40"/>
      <c r="ADT251" s="40"/>
      <c r="ADU251" s="40"/>
      <c r="ADV251" s="40"/>
      <c r="ADW251" s="40"/>
      <c r="ADX251" s="40"/>
      <c r="ADY251" s="40"/>
      <c r="ADZ251" s="40"/>
      <c r="AEA251" s="40"/>
      <c r="AEB251" s="40"/>
      <c r="AEC251" s="40"/>
      <c r="AED251" s="40"/>
      <c r="AEE251" s="40"/>
      <c r="AEF251" s="40"/>
      <c r="AEG251" s="40"/>
      <c r="AEH251" s="40"/>
      <c r="AEI251" s="40"/>
      <c r="AEJ251" s="40"/>
      <c r="AEK251" s="40"/>
      <c r="AEL251" s="40"/>
      <c r="AEM251" s="40"/>
      <c r="AEN251" s="40"/>
      <c r="AEO251" s="40"/>
      <c r="AEP251" s="40"/>
      <c r="AEQ251" s="40"/>
      <c r="AER251" s="40"/>
      <c r="AES251" s="40"/>
      <c r="AET251" s="40"/>
      <c r="AEU251" s="40"/>
      <c r="AEV251" s="40"/>
      <c r="AEW251" s="40"/>
      <c r="AEX251" s="40"/>
      <c r="AEY251" s="40"/>
      <c r="AEZ251" s="40"/>
      <c r="AFA251" s="40"/>
      <c r="AFB251" s="40"/>
      <c r="AFC251" s="40"/>
      <c r="AFD251" s="40"/>
      <c r="AFE251" s="40"/>
      <c r="AFF251" s="40"/>
      <c r="AFG251" s="40"/>
      <c r="AFH251" s="40"/>
      <c r="AFI251" s="40"/>
      <c r="AFJ251" s="40"/>
      <c r="AFK251" s="40"/>
      <c r="AFL251" s="40"/>
      <c r="AFM251" s="40"/>
      <c r="AFN251" s="40"/>
      <c r="AFO251" s="40"/>
      <c r="AFP251" s="40"/>
      <c r="AFQ251" s="40"/>
      <c r="AFR251" s="40"/>
      <c r="AFS251" s="40"/>
      <c r="AFT251" s="40"/>
      <c r="AFU251" s="40"/>
      <c r="AFV251" s="40"/>
      <c r="AFW251" s="40"/>
      <c r="AFX251" s="40"/>
      <c r="AFY251" s="40"/>
      <c r="AFZ251" s="40"/>
      <c r="AGA251" s="40"/>
      <c r="AGB251" s="40"/>
      <c r="AGC251" s="40"/>
      <c r="AGD251" s="40"/>
      <c r="AGE251" s="40"/>
      <c r="AGF251" s="40"/>
      <c r="AGG251" s="40"/>
      <c r="AGH251" s="40"/>
      <c r="AGI251" s="40"/>
      <c r="AGJ251" s="40"/>
      <c r="AGK251" s="40"/>
      <c r="AGL251" s="40"/>
      <c r="AGM251" s="40"/>
      <c r="AGN251" s="40"/>
      <c r="AGO251" s="40"/>
      <c r="AGP251" s="40"/>
      <c r="AGQ251" s="40"/>
      <c r="AGR251" s="40"/>
      <c r="AGS251" s="40"/>
      <c r="AGT251" s="40"/>
      <c r="AGU251" s="40"/>
      <c r="AGV251" s="40"/>
      <c r="AGW251" s="40"/>
      <c r="AGX251" s="40"/>
      <c r="AGY251" s="40"/>
      <c r="AGZ251" s="40"/>
      <c r="AHA251" s="40"/>
      <c r="AHB251" s="40"/>
      <c r="AHC251" s="40"/>
      <c r="AHD251" s="40"/>
      <c r="AHE251" s="40"/>
      <c r="AHF251" s="40"/>
      <c r="AHG251" s="40"/>
      <c r="AHH251" s="40"/>
      <c r="AHI251" s="40"/>
      <c r="AHJ251" s="40"/>
      <c r="AHK251" s="40"/>
      <c r="AHL251" s="40"/>
      <c r="AHM251" s="40"/>
      <c r="AHN251" s="40"/>
      <c r="AHO251" s="40"/>
      <c r="AHP251" s="40"/>
      <c r="AHQ251" s="40"/>
      <c r="AHR251" s="40"/>
      <c r="AHS251" s="40"/>
      <c r="AHT251" s="40"/>
      <c r="AHU251" s="40"/>
      <c r="AHV251" s="40"/>
      <c r="AHW251" s="40"/>
      <c r="AHX251" s="40"/>
      <c r="AHY251" s="40"/>
      <c r="AHZ251" s="40"/>
      <c r="AIA251" s="40"/>
      <c r="AIB251" s="40"/>
      <c r="AIC251" s="40"/>
      <c r="AID251" s="40"/>
      <c r="AIE251" s="40"/>
      <c r="AIF251" s="40"/>
      <c r="AIG251" s="40"/>
      <c r="AIH251" s="40"/>
      <c r="AII251" s="40"/>
      <c r="AIJ251" s="40"/>
      <c r="AIK251" s="40"/>
      <c r="AIL251" s="40"/>
      <c r="AIM251" s="40"/>
      <c r="AIN251" s="40"/>
      <c r="AIO251" s="40"/>
      <c r="AIP251" s="40"/>
      <c r="AIQ251" s="40"/>
      <c r="AIR251" s="40"/>
      <c r="AIS251" s="40"/>
      <c r="AIT251" s="40"/>
      <c r="AIU251" s="40"/>
      <c r="AIV251" s="40"/>
      <c r="AIW251" s="40"/>
      <c r="AIX251" s="40"/>
      <c r="AIY251" s="40"/>
      <c r="AIZ251" s="40"/>
      <c r="AJA251" s="40"/>
      <c r="AJB251" s="40"/>
      <c r="AJC251" s="40"/>
      <c r="AJD251" s="40"/>
      <c r="AJE251" s="40"/>
      <c r="AJF251" s="40"/>
      <c r="AJG251" s="40"/>
      <c r="AJH251" s="40"/>
      <c r="AJI251" s="40"/>
      <c r="AJJ251" s="40"/>
      <c r="AJK251" s="40"/>
      <c r="AJL251" s="40"/>
      <c r="AJM251" s="40"/>
      <c r="AJN251" s="40"/>
      <c r="AJO251" s="40"/>
      <c r="AJP251" s="40"/>
      <c r="AJQ251" s="40"/>
      <c r="AJR251" s="40"/>
      <c r="AJS251" s="40"/>
      <c r="AJT251" s="40"/>
      <c r="AJU251" s="40"/>
      <c r="AJV251" s="40"/>
      <c r="AJW251" s="40"/>
      <c r="AJX251" s="40"/>
      <c r="AJY251" s="40"/>
      <c r="AJZ251" s="40"/>
      <c r="AKA251" s="40"/>
      <c r="AKB251" s="40"/>
      <c r="AKC251" s="40"/>
      <c r="AKD251" s="40"/>
      <c r="AKE251" s="40"/>
      <c r="AKF251" s="40"/>
      <c r="AKG251" s="40"/>
      <c r="AKH251" s="40"/>
      <c r="AKI251" s="40"/>
      <c r="AKJ251" s="40"/>
      <c r="AKK251" s="40"/>
      <c r="AKL251" s="40"/>
      <c r="AKM251" s="40"/>
      <c r="AKN251" s="40"/>
      <c r="AKO251" s="40"/>
      <c r="AKP251" s="40"/>
      <c r="AKQ251" s="40"/>
      <c r="AKR251" s="40"/>
      <c r="AKS251" s="40"/>
      <c r="AKT251" s="40"/>
      <c r="AKU251" s="40"/>
      <c r="AKV251" s="40"/>
      <c r="AKW251" s="40"/>
      <c r="AKX251" s="40"/>
      <c r="AKY251" s="40"/>
      <c r="AKZ251" s="40"/>
      <c r="ALA251" s="40"/>
      <c r="ALB251" s="40"/>
      <c r="ALC251" s="40"/>
      <c r="ALD251" s="40"/>
      <c r="ALE251" s="40"/>
      <c r="ALF251" s="40"/>
      <c r="ALG251" s="40"/>
      <c r="ALH251" s="40"/>
      <c r="ALI251" s="40"/>
      <c r="ALJ251" s="40"/>
      <c r="ALK251" s="40"/>
      <c r="ALL251" s="40"/>
      <c r="ALM251" s="40"/>
      <c r="ALN251" s="40"/>
      <c r="ALO251" s="40"/>
      <c r="ALP251" s="40"/>
      <c r="ALQ251" s="40"/>
      <c r="ALR251" s="40"/>
      <c r="ALS251" s="40"/>
      <c r="ALT251" s="40"/>
      <c r="ALU251" s="40"/>
    </row>
    <row r="252" spans="1:1009" s="41" customFormat="1" ht="18.75" x14ac:dyDescent="0.3">
      <c r="A252" s="10" t="s">
        <v>253</v>
      </c>
      <c r="B252" s="11" t="s">
        <v>173</v>
      </c>
      <c r="C252" s="12">
        <v>9</v>
      </c>
      <c r="D252" s="13">
        <v>3.25</v>
      </c>
      <c r="E252" s="14">
        <v>1.45</v>
      </c>
      <c r="F252" s="46" t="s">
        <v>171</v>
      </c>
      <c r="G252" s="15">
        <v>1</v>
      </c>
      <c r="H252" s="16">
        <f t="shared" si="40"/>
        <v>-1</v>
      </c>
      <c r="I252" s="19">
        <f t="shared" si="32"/>
        <v>-28.902500000000003</v>
      </c>
      <c r="J252" s="39"/>
      <c r="K252" s="50">
        <f t="shared" si="35"/>
        <v>-26.802500000000013</v>
      </c>
      <c r="L252" s="8">
        <f t="shared" si="39"/>
        <v>18.822499999999987</v>
      </c>
      <c r="M252" s="8"/>
      <c r="N252" s="121">
        <f t="shared" si="33"/>
        <v>0</v>
      </c>
      <c r="O252" s="9">
        <f t="shared" si="34"/>
        <v>0</v>
      </c>
      <c r="P252" s="9">
        <f t="shared" si="36"/>
        <v>0</v>
      </c>
      <c r="Q252" s="122" t="str">
        <f t="shared" si="37"/>
        <v/>
      </c>
      <c r="R252" s="8"/>
      <c r="S252" s="9"/>
      <c r="T252" s="9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  <c r="IT252" s="40"/>
      <c r="IU252" s="40"/>
      <c r="IV252" s="40"/>
      <c r="IW252" s="40"/>
      <c r="IX252" s="40"/>
      <c r="IY252" s="40"/>
      <c r="IZ252" s="40"/>
      <c r="JA252" s="40"/>
      <c r="JB252" s="40"/>
      <c r="JC252" s="40"/>
      <c r="JD252" s="40"/>
      <c r="JE252" s="40"/>
      <c r="JF252" s="40"/>
      <c r="JG252" s="40"/>
      <c r="JH252" s="40"/>
      <c r="JI252" s="40"/>
      <c r="JJ252" s="40"/>
      <c r="JK252" s="40"/>
      <c r="JL252" s="40"/>
      <c r="JM252" s="40"/>
      <c r="JN252" s="40"/>
      <c r="JO252" s="40"/>
      <c r="JP252" s="40"/>
      <c r="JQ252" s="40"/>
      <c r="JR252" s="40"/>
      <c r="JS252" s="40"/>
      <c r="JT252" s="40"/>
      <c r="JU252" s="40"/>
      <c r="JV252" s="40"/>
      <c r="JW252" s="40"/>
      <c r="JX252" s="40"/>
      <c r="JY252" s="40"/>
      <c r="JZ252" s="40"/>
      <c r="KA252" s="40"/>
      <c r="KB252" s="40"/>
      <c r="KC252" s="40"/>
      <c r="KD252" s="40"/>
      <c r="KE252" s="40"/>
      <c r="KF252" s="40"/>
      <c r="KG252" s="40"/>
      <c r="KH252" s="40"/>
      <c r="KI252" s="40"/>
      <c r="KJ252" s="40"/>
      <c r="KK252" s="40"/>
      <c r="KL252" s="40"/>
      <c r="KM252" s="40"/>
      <c r="KN252" s="40"/>
      <c r="KO252" s="40"/>
      <c r="KP252" s="40"/>
      <c r="KQ252" s="40"/>
      <c r="KR252" s="40"/>
      <c r="KS252" s="40"/>
      <c r="KT252" s="40"/>
      <c r="KU252" s="40"/>
      <c r="KV252" s="40"/>
      <c r="KW252" s="40"/>
      <c r="KX252" s="40"/>
      <c r="KY252" s="40"/>
      <c r="KZ252" s="40"/>
      <c r="LA252" s="40"/>
      <c r="LB252" s="40"/>
      <c r="LC252" s="40"/>
      <c r="LD252" s="40"/>
      <c r="LE252" s="40"/>
      <c r="LF252" s="40"/>
      <c r="LG252" s="40"/>
      <c r="LH252" s="40"/>
      <c r="LI252" s="40"/>
      <c r="LJ252" s="40"/>
      <c r="LK252" s="40"/>
      <c r="LL252" s="40"/>
      <c r="LM252" s="40"/>
      <c r="LN252" s="40"/>
      <c r="LO252" s="40"/>
      <c r="LP252" s="40"/>
      <c r="LQ252" s="40"/>
      <c r="LR252" s="40"/>
      <c r="LS252" s="40"/>
      <c r="LT252" s="40"/>
      <c r="LU252" s="40"/>
      <c r="LV252" s="40"/>
      <c r="LW252" s="40"/>
      <c r="LX252" s="40"/>
      <c r="LY252" s="40"/>
      <c r="LZ252" s="40"/>
      <c r="MA252" s="40"/>
      <c r="MB252" s="40"/>
      <c r="MC252" s="40"/>
      <c r="MD252" s="40"/>
      <c r="ME252" s="40"/>
      <c r="MF252" s="40"/>
      <c r="MG252" s="40"/>
      <c r="MH252" s="40"/>
      <c r="MI252" s="40"/>
      <c r="MJ252" s="40"/>
      <c r="MK252" s="40"/>
      <c r="ML252" s="40"/>
      <c r="MM252" s="40"/>
      <c r="MN252" s="40"/>
      <c r="MO252" s="40"/>
      <c r="MP252" s="40"/>
      <c r="MQ252" s="40"/>
      <c r="MR252" s="40"/>
      <c r="MS252" s="40"/>
      <c r="MT252" s="40"/>
      <c r="MU252" s="40"/>
      <c r="MV252" s="40"/>
      <c r="MW252" s="40"/>
      <c r="MX252" s="40"/>
      <c r="MY252" s="40"/>
      <c r="MZ252" s="40"/>
      <c r="NA252" s="40"/>
      <c r="NB252" s="40"/>
      <c r="NC252" s="40"/>
      <c r="ND252" s="40"/>
      <c r="NE252" s="40"/>
      <c r="NF252" s="40"/>
      <c r="NG252" s="40"/>
      <c r="NH252" s="40"/>
      <c r="NI252" s="40"/>
      <c r="NJ252" s="40"/>
      <c r="NK252" s="40"/>
      <c r="NL252" s="40"/>
      <c r="NM252" s="40"/>
      <c r="NN252" s="40"/>
      <c r="NO252" s="40"/>
      <c r="NP252" s="40"/>
      <c r="NQ252" s="40"/>
      <c r="NR252" s="40"/>
      <c r="NS252" s="40"/>
      <c r="NT252" s="40"/>
      <c r="NU252" s="40"/>
      <c r="NV252" s="40"/>
      <c r="NW252" s="40"/>
      <c r="NX252" s="40"/>
      <c r="NY252" s="40"/>
      <c r="NZ252" s="40"/>
      <c r="OA252" s="40"/>
      <c r="OB252" s="40"/>
      <c r="OC252" s="40"/>
      <c r="OD252" s="40"/>
      <c r="OE252" s="40"/>
      <c r="OF252" s="40"/>
      <c r="OG252" s="40"/>
      <c r="OH252" s="40"/>
      <c r="OI252" s="40"/>
      <c r="OJ252" s="40"/>
      <c r="OK252" s="40"/>
      <c r="OL252" s="40"/>
      <c r="OM252" s="40"/>
      <c r="ON252" s="40"/>
      <c r="OO252" s="40"/>
      <c r="OP252" s="40"/>
      <c r="OQ252" s="40"/>
      <c r="OR252" s="40"/>
      <c r="OS252" s="40"/>
      <c r="OT252" s="40"/>
      <c r="OU252" s="40"/>
      <c r="OV252" s="40"/>
      <c r="OW252" s="40"/>
      <c r="OX252" s="40"/>
      <c r="OY252" s="40"/>
      <c r="OZ252" s="40"/>
      <c r="PA252" s="40"/>
      <c r="PB252" s="40"/>
      <c r="PC252" s="40"/>
      <c r="PD252" s="40"/>
      <c r="PE252" s="40"/>
      <c r="PF252" s="40"/>
      <c r="PG252" s="40"/>
      <c r="PH252" s="40"/>
      <c r="PI252" s="40"/>
      <c r="PJ252" s="40"/>
      <c r="PK252" s="40"/>
      <c r="PL252" s="40"/>
      <c r="PM252" s="40"/>
      <c r="PN252" s="40"/>
      <c r="PO252" s="40"/>
      <c r="PP252" s="40"/>
      <c r="PQ252" s="40"/>
      <c r="PR252" s="40"/>
      <c r="PS252" s="40"/>
      <c r="PT252" s="40"/>
      <c r="PU252" s="40"/>
      <c r="PV252" s="40"/>
      <c r="PW252" s="40"/>
      <c r="PX252" s="40"/>
      <c r="PY252" s="40"/>
      <c r="PZ252" s="40"/>
      <c r="QA252" s="40"/>
      <c r="QB252" s="40"/>
      <c r="QC252" s="40"/>
      <c r="QD252" s="40"/>
      <c r="QE252" s="40"/>
      <c r="QF252" s="40"/>
      <c r="QG252" s="40"/>
      <c r="QH252" s="40"/>
      <c r="QI252" s="40"/>
      <c r="QJ252" s="40"/>
      <c r="QK252" s="40"/>
      <c r="QL252" s="40"/>
      <c r="QM252" s="40"/>
      <c r="QN252" s="40"/>
      <c r="QO252" s="40"/>
      <c r="QP252" s="40"/>
      <c r="QQ252" s="40"/>
      <c r="QR252" s="40"/>
      <c r="QS252" s="40"/>
      <c r="QT252" s="40"/>
      <c r="QU252" s="40"/>
      <c r="QV252" s="40"/>
      <c r="QW252" s="40"/>
      <c r="QX252" s="40"/>
      <c r="QY252" s="40"/>
      <c r="QZ252" s="40"/>
      <c r="RA252" s="40"/>
      <c r="RB252" s="40"/>
      <c r="RC252" s="40"/>
      <c r="RD252" s="40"/>
      <c r="RE252" s="40"/>
      <c r="RF252" s="40"/>
      <c r="RG252" s="40"/>
      <c r="RH252" s="40"/>
      <c r="RI252" s="40"/>
      <c r="RJ252" s="40"/>
      <c r="RK252" s="40"/>
      <c r="RL252" s="40"/>
      <c r="RM252" s="40"/>
      <c r="RN252" s="40"/>
      <c r="RO252" s="40"/>
      <c r="RP252" s="40"/>
      <c r="RQ252" s="40"/>
      <c r="RR252" s="40"/>
      <c r="RS252" s="40"/>
      <c r="RT252" s="40"/>
      <c r="RU252" s="40"/>
      <c r="RV252" s="40"/>
      <c r="RW252" s="40"/>
      <c r="RX252" s="40"/>
      <c r="RY252" s="40"/>
      <c r="RZ252" s="40"/>
      <c r="SA252" s="40"/>
      <c r="SB252" s="40"/>
      <c r="SC252" s="40"/>
      <c r="SD252" s="40"/>
      <c r="SE252" s="40"/>
      <c r="SF252" s="40"/>
      <c r="SG252" s="40"/>
      <c r="SH252" s="40"/>
      <c r="SI252" s="40"/>
      <c r="SJ252" s="40"/>
      <c r="SK252" s="40"/>
      <c r="SL252" s="40"/>
      <c r="SM252" s="40"/>
      <c r="SN252" s="40"/>
      <c r="SO252" s="40"/>
      <c r="SP252" s="40"/>
      <c r="SQ252" s="40"/>
      <c r="SR252" s="40"/>
      <c r="SS252" s="40"/>
      <c r="ST252" s="40"/>
      <c r="SU252" s="40"/>
      <c r="SV252" s="40"/>
      <c r="SW252" s="40"/>
      <c r="SX252" s="40"/>
      <c r="SY252" s="40"/>
      <c r="SZ252" s="40"/>
      <c r="TA252" s="40"/>
      <c r="TB252" s="40"/>
      <c r="TC252" s="40"/>
      <c r="TD252" s="40"/>
      <c r="TE252" s="40"/>
      <c r="TF252" s="40"/>
      <c r="TG252" s="40"/>
      <c r="TH252" s="40"/>
      <c r="TI252" s="40"/>
      <c r="TJ252" s="40"/>
      <c r="TK252" s="40"/>
      <c r="TL252" s="40"/>
      <c r="TM252" s="40"/>
      <c r="TN252" s="40"/>
      <c r="TO252" s="40"/>
      <c r="TP252" s="40"/>
      <c r="TQ252" s="40"/>
      <c r="TR252" s="40"/>
      <c r="TS252" s="40"/>
      <c r="TT252" s="40"/>
      <c r="TU252" s="40"/>
      <c r="TV252" s="40"/>
      <c r="TW252" s="40"/>
      <c r="TX252" s="40"/>
      <c r="TY252" s="40"/>
      <c r="TZ252" s="40"/>
      <c r="UA252" s="40"/>
      <c r="UB252" s="40"/>
      <c r="UC252" s="40"/>
      <c r="UD252" s="40"/>
      <c r="UE252" s="40"/>
      <c r="UF252" s="40"/>
      <c r="UG252" s="40"/>
      <c r="UH252" s="40"/>
      <c r="UI252" s="40"/>
      <c r="UJ252" s="40"/>
      <c r="UK252" s="40"/>
      <c r="UL252" s="40"/>
      <c r="UM252" s="40"/>
      <c r="UN252" s="40"/>
      <c r="UO252" s="40"/>
      <c r="UP252" s="40"/>
      <c r="UQ252" s="40"/>
      <c r="UR252" s="40"/>
      <c r="US252" s="40"/>
      <c r="UT252" s="40"/>
      <c r="UU252" s="40"/>
      <c r="UV252" s="40"/>
      <c r="UW252" s="40"/>
      <c r="UX252" s="40"/>
      <c r="UY252" s="40"/>
      <c r="UZ252" s="40"/>
      <c r="VA252" s="40"/>
      <c r="VB252" s="40"/>
      <c r="VC252" s="40"/>
      <c r="VD252" s="40"/>
      <c r="VE252" s="40"/>
      <c r="VF252" s="40"/>
      <c r="VG252" s="40"/>
      <c r="VH252" s="40"/>
      <c r="VI252" s="40"/>
      <c r="VJ252" s="40"/>
      <c r="VK252" s="40"/>
      <c r="VL252" s="40"/>
      <c r="VM252" s="40"/>
      <c r="VN252" s="40"/>
      <c r="VO252" s="40"/>
      <c r="VP252" s="40"/>
      <c r="VQ252" s="40"/>
      <c r="VR252" s="40"/>
      <c r="VS252" s="40"/>
      <c r="VT252" s="40"/>
      <c r="VU252" s="40"/>
      <c r="VV252" s="40"/>
      <c r="VW252" s="40"/>
      <c r="VX252" s="40"/>
      <c r="VY252" s="40"/>
      <c r="VZ252" s="40"/>
      <c r="WA252" s="40"/>
      <c r="WB252" s="40"/>
      <c r="WC252" s="40"/>
      <c r="WD252" s="40"/>
      <c r="WE252" s="40"/>
      <c r="WF252" s="40"/>
      <c r="WG252" s="40"/>
      <c r="WH252" s="40"/>
      <c r="WI252" s="40"/>
      <c r="WJ252" s="40"/>
      <c r="WK252" s="40"/>
      <c r="WL252" s="40"/>
      <c r="WM252" s="40"/>
      <c r="WN252" s="40"/>
      <c r="WO252" s="40"/>
      <c r="WP252" s="40"/>
      <c r="WQ252" s="40"/>
      <c r="WR252" s="40"/>
      <c r="WS252" s="40"/>
      <c r="WT252" s="40"/>
      <c r="WU252" s="40"/>
      <c r="WV252" s="40"/>
      <c r="WW252" s="40"/>
      <c r="WX252" s="40"/>
      <c r="WY252" s="40"/>
      <c r="WZ252" s="40"/>
      <c r="XA252" s="40"/>
      <c r="XB252" s="40"/>
      <c r="XC252" s="40"/>
      <c r="XD252" s="40"/>
      <c r="XE252" s="40"/>
      <c r="XF252" s="40"/>
      <c r="XG252" s="40"/>
      <c r="XH252" s="40"/>
      <c r="XI252" s="40"/>
      <c r="XJ252" s="40"/>
      <c r="XK252" s="40"/>
      <c r="XL252" s="40"/>
      <c r="XM252" s="40"/>
      <c r="XN252" s="40"/>
      <c r="XO252" s="40"/>
      <c r="XP252" s="40"/>
      <c r="XQ252" s="40"/>
      <c r="XR252" s="40"/>
      <c r="XS252" s="40"/>
      <c r="XT252" s="40"/>
      <c r="XU252" s="40"/>
      <c r="XV252" s="40"/>
      <c r="XW252" s="40"/>
      <c r="XX252" s="40"/>
      <c r="XY252" s="40"/>
      <c r="XZ252" s="40"/>
      <c r="YA252" s="40"/>
      <c r="YB252" s="40"/>
      <c r="YC252" s="40"/>
      <c r="YD252" s="40"/>
      <c r="YE252" s="40"/>
      <c r="YF252" s="40"/>
      <c r="YG252" s="40"/>
      <c r="YH252" s="40"/>
      <c r="YI252" s="40"/>
      <c r="YJ252" s="40"/>
      <c r="YK252" s="40"/>
      <c r="YL252" s="40"/>
      <c r="YM252" s="40"/>
      <c r="YN252" s="40"/>
      <c r="YO252" s="40"/>
      <c r="YP252" s="40"/>
      <c r="YQ252" s="40"/>
      <c r="YR252" s="40"/>
      <c r="YS252" s="40"/>
      <c r="YT252" s="40"/>
      <c r="YU252" s="40"/>
      <c r="YV252" s="40"/>
      <c r="YW252" s="40"/>
      <c r="YX252" s="40"/>
      <c r="YY252" s="40"/>
      <c r="YZ252" s="40"/>
      <c r="ZA252" s="40"/>
      <c r="ZB252" s="40"/>
      <c r="ZC252" s="40"/>
      <c r="ZD252" s="40"/>
      <c r="ZE252" s="40"/>
      <c r="ZF252" s="40"/>
      <c r="ZG252" s="40"/>
      <c r="ZH252" s="40"/>
      <c r="ZI252" s="40"/>
      <c r="ZJ252" s="40"/>
      <c r="ZK252" s="40"/>
      <c r="ZL252" s="40"/>
      <c r="ZM252" s="40"/>
      <c r="ZN252" s="40"/>
      <c r="ZO252" s="40"/>
      <c r="ZP252" s="40"/>
      <c r="ZQ252" s="40"/>
      <c r="ZR252" s="40"/>
      <c r="ZS252" s="40"/>
      <c r="ZT252" s="40"/>
      <c r="ZU252" s="40"/>
      <c r="ZV252" s="40"/>
      <c r="ZW252" s="40"/>
      <c r="ZX252" s="40"/>
      <c r="ZY252" s="40"/>
      <c r="ZZ252" s="40"/>
      <c r="AAA252" s="40"/>
      <c r="AAB252" s="40"/>
      <c r="AAC252" s="40"/>
      <c r="AAD252" s="40"/>
      <c r="AAE252" s="40"/>
      <c r="AAF252" s="40"/>
      <c r="AAG252" s="40"/>
      <c r="AAH252" s="40"/>
      <c r="AAI252" s="40"/>
      <c r="AAJ252" s="40"/>
      <c r="AAK252" s="40"/>
      <c r="AAL252" s="40"/>
      <c r="AAM252" s="40"/>
      <c r="AAN252" s="40"/>
      <c r="AAO252" s="40"/>
      <c r="AAP252" s="40"/>
      <c r="AAQ252" s="40"/>
      <c r="AAR252" s="40"/>
      <c r="AAS252" s="40"/>
      <c r="AAT252" s="40"/>
      <c r="AAU252" s="40"/>
      <c r="AAV252" s="40"/>
      <c r="AAW252" s="40"/>
      <c r="AAX252" s="40"/>
      <c r="AAY252" s="40"/>
      <c r="AAZ252" s="40"/>
      <c r="ABA252" s="40"/>
      <c r="ABB252" s="40"/>
      <c r="ABC252" s="40"/>
      <c r="ABD252" s="40"/>
      <c r="ABE252" s="40"/>
      <c r="ABF252" s="40"/>
      <c r="ABG252" s="40"/>
      <c r="ABH252" s="40"/>
      <c r="ABI252" s="40"/>
      <c r="ABJ252" s="40"/>
      <c r="ABK252" s="40"/>
      <c r="ABL252" s="40"/>
      <c r="ABM252" s="40"/>
      <c r="ABN252" s="40"/>
      <c r="ABO252" s="40"/>
      <c r="ABP252" s="40"/>
      <c r="ABQ252" s="40"/>
      <c r="ABR252" s="40"/>
      <c r="ABS252" s="40"/>
      <c r="ABT252" s="40"/>
      <c r="ABU252" s="40"/>
      <c r="ABV252" s="40"/>
      <c r="ABW252" s="40"/>
      <c r="ABX252" s="40"/>
      <c r="ABY252" s="40"/>
      <c r="ABZ252" s="40"/>
      <c r="ACA252" s="40"/>
      <c r="ACB252" s="40"/>
      <c r="ACC252" s="40"/>
      <c r="ACD252" s="40"/>
      <c r="ACE252" s="40"/>
      <c r="ACF252" s="40"/>
      <c r="ACG252" s="40"/>
      <c r="ACH252" s="40"/>
      <c r="ACI252" s="40"/>
      <c r="ACJ252" s="40"/>
      <c r="ACK252" s="40"/>
      <c r="ACL252" s="40"/>
      <c r="ACM252" s="40"/>
      <c r="ACN252" s="40"/>
      <c r="ACO252" s="40"/>
      <c r="ACP252" s="40"/>
      <c r="ACQ252" s="40"/>
      <c r="ACR252" s="40"/>
      <c r="ACS252" s="40"/>
      <c r="ACT252" s="40"/>
      <c r="ACU252" s="40"/>
      <c r="ACV252" s="40"/>
      <c r="ACW252" s="40"/>
      <c r="ACX252" s="40"/>
      <c r="ACY252" s="40"/>
      <c r="ACZ252" s="40"/>
      <c r="ADA252" s="40"/>
      <c r="ADB252" s="40"/>
      <c r="ADC252" s="40"/>
      <c r="ADD252" s="40"/>
      <c r="ADE252" s="40"/>
      <c r="ADF252" s="40"/>
      <c r="ADG252" s="40"/>
      <c r="ADH252" s="40"/>
      <c r="ADI252" s="40"/>
      <c r="ADJ252" s="40"/>
      <c r="ADK252" s="40"/>
      <c r="ADL252" s="40"/>
      <c r="ADM252" s="40"/>
      <c r="ADN252" s="40"/>
      <c r="ADO252" s="40"/>
      <c r="ADP252" s="40"/>
      <c r="ADQ252" s="40"/>
      <c r="ADR252" s="40"/>
      <c r="ADS252" s="40"/>
      <c r="ADT252" s="40"/>
      <c r="ADU252" s="40"/>
      <c r="ADV252" s="40"/>
      <c r="ADW252" s="40"/>
      <c r="ADX252" s="40"/>
      <c r="ADY252" s="40"/>
      <c r="ADZ252" s="40"/>
      <c r="AEA252" s="40"/>
      <c r="AEB252" s="40"/>
      <c r="AEC252" s="40"/>
      <c r="AED252" s="40"/>
      <c r="AEE252" s="40"/>
      <c r="AEF252" s="40"/>
      <c r="AEG252" s="40"/>
      <c r="AEH252" s="40"/>
      <c r="AEI252" s="40"/>
      <c r="AEJ252" s="40"/>
      <c r="AEK252" s="40"/>
      <c r="AEL252" s="40"/>
      <c r="AEM252" s="40"/>
      <c r="AEN252" s="40"/>
      <c r="AEO252" s="40"/>
      <c r="AEP252" s="40"/>
      <c r="AEQ252" s="40"/>
      <c r="AER252" s="40"/>
      <c r="AES252" s="40"/>
      <c r="AET252" s="40"/>
      <c r="AEU252" s="40"/>
      <c r="AEV252" s="40"/>
      <c r="AEW252" s="40"/>
      <c r="AEX252" s="40"/>
      <c r="AEY252" s="40"/>
      <c r="AEZ252" s="40"/>
      <c r="AFA252" s="40"/>
      <c r="AFB252" s="40"/>
      <c r="AFC252" s="40"/>
      <c r="AFD252" s="40"/>
      <c r="AFE252" s="40"/>
      <c r="AFF252" s="40"/>
      <c r="AFG252" s="40"/>
      <c r="AFH252" s="40"/>
      <c r="AFI252" s="40"/>
      <c r="AFJ252" s="40"/>
      <c r="AFK252" s="40"/>
      <c r="AFL252" s="40"/>
      <c r="AFM252" s="40"/>
      <c r="AFN252" s="40"/>
      <c r="AFO252" s="40"/>
      <c r="AFP252" s="40"/>
      <c r="AFQ252" s="40"/>
      <c r="AFR252" s="40"/>
      <c r="AFS252" s="40"/>
      <c r="AFT252" s="40"/>
      <c r="AFU252" s="40"/>
      <c r="AFV252" s="40"/>
      <c r="AFW252" s="40"/>
      <c r="AFX252" s="40"/>
      <c r="AFY252" s="40"/>
      <c r="AFZ252" s="40"/>
      <c r="AGA252" s="40"/>
      <c r="AGB252" s="40"/>
      <c r="AGC252" s="40"/>
      <c r="AGD252" s="40"/>
      <c r="AGE252" s="40"/>
      <c r="AGF252" s="40"/>
      <c r="AGG252" s="40"/>
      <c r="AGH252" s="40"/>
      <c r="AGI252" s="40"/>
      <c r="AGJ252" s="40"/>
      <c r="AGK252" s="40"/>
      <c r="AGL252" s="40"/>
      <c r="AGM252" s="40"/>
      <c r="AGN252" s="40"/>
      <c r="AGO252" s="40"/>
      <c r="AGP252" s="40"/>
      <c r="AGQ252" s="40"/>
      <c r="AGR252" s="40"/>
      <c r="AGS252" s="40"/>
      <c r="AGT252" s="40"/>
      <c r="AGU252" s="40"/>
      <c r="AGV252" s="40"/>
      <c r="AGW252" s="40"/>
      <c r="AGX252" s="40"/>
      <c r="AGY252" s="40"/>
      <c r="AGZ252" s="40"/>
      <c r="AHA252" s="40"/>
      <c r="AHB252" s="40"/>
      <c r="AHC252" s="40"/>
      <c r="AHD252" s="40"/>
      <c r="AHE252" s="40"/>
      <c r="AHF252" s="40"/>
      <c r="AHG252" s="40"/>
      <c r="AHH252" s="40"/>
      <c r="AHI252" s="40"/>
      <c r="AHJ252" s="40"/>
      <c r="AHK252" s="40"/>
      <c r="AHL252" s="40"/>
      <c r="AHM252" s="40"/>
      <c r="AHN252" s="40"/>
      <c r="AHO252" s="40"/>
      <c r="AHP252" s="40"/>
      <c r="AHQ252" s="40"/>
      <c r="AHR252" s="40"/>
      <c r="AHS252" s="40"/>
      <c r="AHT252" s="40"/>
      <c r="AHU252" s="40"/>
      <c r="AHV252" s="40"/>
      <c r="AHW252" s="40"/>
      <c r="AHX252" s="40"/>
      <c r="AHY252" s="40"/>
      <c r="AHZ252" s="40"/>
      <c r="AIA252" s="40"/>
      <c r="AIB252" s="40"/>
      <c r="AIC252" s="40"/>
      <c r="AID252" s="40"/>
      <c r="AIE252" s="40"/>
      <c r="AIF252" s="40"/>
      <c r="AIG252" s="40"/>
      <c r="AIH252" s="40"/>
      <c r="AII252" s="40"/>
      <c r="AIJ252" s="40"/>
      <c r="AIK252" s="40"/>
      <c r="AIL252" s="40"/>
      <c r="AIM252" s="40"/>
      <c r="AIN252" s="40"/>
      <c r="AIO252" s="40"/>
      <c r="AIP252" s="40"/>
      <c r="AIQ252" s="40"/>
      <c r="AIR252" s="40"/>
      <c r="AIS252" s="40"/>
      <c r="AIT252" s="40"/>
      <c r="AIU252" s="40"/>
      <c r="AIV252" s="40"/>
      <c r="AIW252" s="40"/>
      <c r="AIX252" s="40"/>
      <c r="AIY252" s="40"/>
      <c r="AIZ252" s="40"/>
      <c r="AJA252" s="40"/>
      <c r="AJB252" s="40"/>
      <c r="AJC252" s="40"/>
      <c r="AJD252" s="40"/>
      <c r="AJE252" s="40"/>
      <c r="AJF252" s="40"/>
      <c r="AJG252" s="40"/>
      <c r="AJH252" s="40"/>
      <c r="AJI252" s="40"/>
      <c r="AJJ252" s="40"/>
      <c r="AJK252" s="40"/>
      <c r="AJL252" s="40"/>
      <c r="AJM252" s="40"/>
      <c r="AJN252" s="40"/>
      <c r="AJO252" s="40"/>
      <c r="AJP252" s="40"/>
      <c r="AJQ252" s="40"/>
      <c r="AJR252" s="40"/>
      <c r="AJS252" s="40"/>
      <c r="AJT252" s="40"/>
      <c r="AJU252" s="40"/>
      <c r="AJV252" s="40"/>
      <c r="AJW252" s="40"/>
      <c r="AJX252" s="40"/>
      <c r="AJY252" s="40"/>
      <c r="AJZ252" s="40"/>
      <c r="AKA252" s="40"/>
      <c r="AKB252" s="40"/>
      <c r="AKC252" s="40"/>
      <c r="AKD252" s="40"/>
      <c r="AKE252" s="40"/>
      <c r="AKF252" s="40"/>
      <c r="AKG252" s="40"/>
      <c r="AKH252" s="40"/>
      <c r="AKI252" s="40"/>
      <c r="AKJ252" s="40"/>
      <c r="AKK252" s="40"/>
      <c r="AKL252" s="40"/>
      <c r="AKM252" s="40"/>
      <c r="AKN252" s="40"/>
      <c r="AKO252" s="40"/>
      <c r="AKP252" s="40"/>
      <c r="AKQ252" s="40"/>
      <c r="AKR252" s="40"/>
      <c r="AKS252" s="40"/>
      <c r="AKT252" s="40"/>
      <c r="AKU252" s="40"/>
      <c r="AKV252" s="40"/>
      <c r="AKW252" s="40"/>
      <c r="AKX252" s="40"/>
      <c r="AKY252" s="40"/>
      <c r="AKZ252" s="40"/>
      <c r="ALA252" s="40"/>
      <c r="ALB252" s="40"/>
      <c r="ALC252" s="40"/>
      <c r="ALD252" s="40"/>
      <c r="ALE252" s="40"/>
      <c r="ALF252" s="40"/>
      <c r="ALG252" s="40"/>
      <c r="ALH252" s="40"/>
      <c r="ALI252" s="40"/>
      <c r="ALJ252" s="40"/>
      <c r="ALK252" s="40"/>
      <c r="ALL252" s="40"/>
      <c r="ALM252" s="40"/>
      <c r="ALN252" s="40"/>
      <c r="ALO252" s="40"/>
      <c r="ALP252" s="40"/>
      <c r="ALQ252" s="40"/>
      <c r="ALR252" s="40"/>
      <c r="ALS252" s="40"/>
      <c r="ALT252" s="40"/>
      <c r="ALU252" s="40"/>
    </row>
    <row r="253" spans="1:1009" s="41" customFormat="1" ht="19.5" thickBot="1" x14ac:dyDescent="0.35">
      <c r="A253" s="10" t="s">
        <v>254</v>
      </c>
      <c r="B253" s="11" t="s">
        <v>66</v>
      </c>
      <c r="C253" s="12">
        <v>5</v>
      </c>
      <c r="D253" s="13">
        <v>2.4</v>
      </c>
      <c r="E253" s="14">
        <v>1.35</v>
      </c>
      <c r="F253" s="46" t="s">
        <v>24</v>
      </c>
      <c r="G253" s="15">
        <v>1.5</v>
      </c>
      <c r="H253" s="16">
        <f t="shared" si="40"/>
        <v>2.0999999999999996</v>
      </c>
      <c r="I253" s="19">
        <f t="shared" si="32"/>
        <v>-26.802500000000002</v>
      </c>
      <c r="J253" s="39"/>
      <c r="K253" s="50">
        <f t="shared" si="35"/>
        <v>-26.802500000000013</v>
      </c>
      <c r="L253" s="8">
        <f t="shared" si="39"/>
        <v>18.822499999999987</v>
      </c>
      <c r="M253" s="8"/>
      <c r="N253" s="121">
        <f t="shared" si="33"/>
        <v>2.4</v>
      </c>
      <c r="O253" s="9">
        <f t="shared" si="34"/>
        <v>-1</v>
      </c>
      <c r="P253" s="9">
        <f t="shared" si="36"/>
        <v>1.4</v>
      </c>
      <c r="Q253" s="122">
        <f t="shared" si="37"/>
        <v>1.4</v>
      </c>
      <c r="R253" s="8"/>
      <c r="S253" s="9"/>
      <c r="T253" s="9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  <c r="IT253" s="40"/>
      <c r="IU253" s="40"/>
      <c r="IV253" s="40"/>
      <c r="IW253" s="40"/>
      <c r="IX253" s="40"/>
      <c r="IY253" s="40"/>
      <c r="IZ253" s="40"/>
      <c r="JA253" s="40"/>
      <c r="JB253" s="40"/>
      <c r="JC253" s="40"/>
      <c r="JD253" s="40"/>
      <c r="JE253" s="40"/>
      <c r="JF253" s="40"/>
      <c r="JG253" s="40"/>
      <c r="JH253" s="40"/>
      <c r="JI253" s="40"/>
      <c r="JJ253" s="40"/>
      <c r="JK253" s="40"/>
      <c r="JL253" s="40"/>
      <c r="JM253" s="40"/>
      <c r="JN253" s="40"/>
      <c r="JO253" s="40"/>
      <c r="JP253" s="40"/>
      <c r="JQ253" s="40"/>
      <c r="JR253" s="40"/>
      <c r="JS253" s="40"/>
      <c r="JT253" s="40"/>
      <c r="JU253" s="40"/>
      <c r="JV253" s="40"/>
      <c r="JW253" s="40"/>
      <c r="JX253" s="40"/>
      <c r="JY253" s="40"/>
      <c r="JZ253" s="40"/>
      <c r="KA253" s="40"/>
      <c r="KB253" s="40"/>
      <c r="KC253" s="40"/>
      <c r="KD253" s="40"/>
      <c r="KE253" s="40"/>
      <c r="KF253" s="40"/>
      <c r="KG253" s="40"/>
      <c r="KH253" s="40"/>
      <c r="KI253" s="40"/>
      <c r="KJ253" s="40"/>
      <c r="KK253" s="40"/>
      <c r="KL253" s="40"/>
      <c r="KM253" s="40"/>
      <c r="KN253" s="40"/>
      <c r="KO253" s="40"/>
      <c r="KP253" s="40"/>
      <c r="KQ253" s="40"/>
      <c r="KR253" s="40"/>
      <c r="KS253" s="40"/>
      <c r="KT253" s="40"/>
      <c r="KU253" s="40"/>
      <c r="KV253" s="40"/>
      <c r="KW253" s="40"/>
      <c r="KX253" s="40"/>
      <c r="KY253" s="40"/>
      <c r="KZ253" s="40"/>
      <c r="LA253" s="40"/>
      <c r="LB253" s="40"/>
      <c r="LC253" s="40"/>
      <c r="LD253" s="40"/>
      <c r="LE253" s="40"/>
      <c r="LF253" s="40"/>
      <c r="LG253" s="40"/>
      <c r="LH253" s="40"/>
      <c r="LI253" s="40"/>
      <c r="LJ253" s="40"/>
      <c r="LK253" s="40"/>
      <c r="LL253" s="40"/>
      <c r="LM253" s="40"/>
      <c r="LN253" s="40"/>
      <c r="LO253" s="40"/>
      <c r="LP253" s="40"/>
      <c r="LQ253" s="40"/>
      <c r="LR253" s="40"/>
      <c r="LS253" s="40"/>
      <c r="LT253" s="40"/>
      <c r="LU253" s="40"/>
      <c r="LV253" s="40"/>
      <c r="LW253" s="40"/>
      <c r="LX253" s="40"/>
      <c r="LY253" s="40"/>
      <c r="LZ253" s="40"/>
      <c r="MA253" s="40"/>
      <c r="MB253" s="40"/>
      <c r="MC253" s="40"/>
      <c r="MD253" s="40"/>
      <c r="ME253" s="40"/>
      <c r="MF253" s="40"/>
      <c r="MG253" s="40"/>
      <c r="MH253" s="40"/>
      <c r="MI253" s="40"/>
      <c r="MJ253" s="40"/>
      <c r="MK253" s="40"/>
      <c r="ML253" s="40"/>
      <c r="MM253" s="40"/>
      <c r="MN253" s="40"/>
      <c r="MO253" s="40"/>
      <c r="MP253" s="40"/>
      <c r="MQ253" s="40"/>
      <c r="MR253" s="40"/>
      <c r="MS253" s="40"/>
      <c r="MT253" s="40"/>
      <c r="MU253" s="40"/>
      <c r="MV253" s="40"/>
      <c r="MW253" s="40"/>
      <c r="MX253" s="40"/>
      <c r="MY253" s="40"/>
      <c r="MZ253" s="40"/>
      <c r="NA253" s="40"/>
      <c r="NB253" s="40"/>
      <c r="NC253" s="40"/>
      <c r="ND253" s="40"/>
      <c r="NE253" s="40"/>
      <c r="NF253" s="40"/>
      <c r="NG253" s="40"/>
      <c r="NH253" s="40"/>
      <c r="NI253" s="40"/>
      <c r="NJ253" s="40"/>
      <c r="NK253" s="40"/>
      <c r="NL253" s="40"/>
      <c r="NM253" s="40"/>
      <c r="NN253" s="40"/>
      <c r="NO253" s="40"/>
      <c r="NP253" s="40"/>
      <c r="NQ253" s="40"/>
      <c r="NR253" s="40"/>
      <c r="NS253" s="40"/>
      <c r="NT253" s="40"/>
      <c r="NU253" s="40"/>
      <c r="NV253" s="40"/>
      <c r="NW253" s="40"/>
      <c r="NX253" s="40"/>
      <c r="NY253" s="40"/>
      <c r="NZ253" s="40"/>
      <c r="OA253" s="40"/>
      <c r="OB253" s="40"/>
      <c r="OC253" s="40"/>
      <c r="OD253" s="40"/>
      <c r="OE253" s="40"/>
      <c r="OF253" s="40"/>
      <c r="OG253" s="40"/>
      <c r="OH253" s="40"/>
      <c r="OI253" s="40"/>
      <c r="OJ253" s="40"/>
      <c r="OK253" s="40"/>
      <c r="OL253" s="40"/>
      <c r="OM253" s="40"/>
      <c r="ON253" s="40"/>
      <c r="OO253" s="40"/>
      <c r="OP253" s="40"/>
      <c r="OQ253" s="40"/>
      <c r="OR253" s="40"/>
      <c r="OS253" s="40"/>
      <c r="OT253" s="40"/>
      <c r="OU253" s="40"/>
      <c r="OV253" s="40"/>
      <c r="OW253" s="40"/>
      <c r="OX253" s="40"/>
      <c r="OY253" s="40"/>
      <c r="OZ253" s="40"/>
      <c r="PA253" s="40"/>
      <c r="PB253" s="40"/>
      <c r="PC253" s="40"/>
      <c r="PD253" s="40"/>
      <c r="PE253" s="40"/>
      <c r="PF253" s="40"/>
      <c r="PG253" s="40"/>
      <c r="PH253" s="40"/>
      <c r="PI253" s="40"/>
      <c r="PJ253" s="40"/>
      <c r="PK253" s="40"/>
      <c r="PL253" s="40"/>
      <c r="PM253" s="40"/>
      <c r="PN253" s="40"/>
      <c r="PO253" s="40"/>
      <c r="PP253" s="40"/>
      <c r="PQ253" s="40"/>
      <c r="PR253" s="40"/>
      <c r="PS253" s="40"/>
      <c r="PT253" s="40"/>
      <c r="PU253" s="40"/>
      <c r="PV253" s="40"/>
      <c r="PW253" s="40"/>
      <c r="PX253" s="40"/>
      <c r="PY253" s="40"/>
      <c r="PZ253" s="40"/>
      <c r="QA253" s="40"/>
      <c r="QB253" s="40"/>
      <c r="QC253" s="40"/>
      <c r="QD253" s="40"/>
      <c r="QE253" s="40"/>
      <c r="QF253" s="40"/>
      <c r="QG253" s="40"/>
      <c r="QH253" s="40"/>
      <c r="QI253" s="40"/>
      <c r="QJ253" s="40"/>
      <c r="QK253" s="40"/>
      <c r="QL253" s="40"/>
      <c r="QM253" s="40"/>
      <c r="QN253" s="40"/>
      <c r="QO253" s="40"/>
      <c r="QP253" s="40"/>
      <c r="QQ253" s="40"/>
      <c r="QR253" s="40"/>
      <c r="QS253" s="40"/>
      <c r="QT253" s="40"/>
      <c r="QU253" s="40"/>
      <c r="QV253" s="40"/>
      <c r="QW253" s="40"/>
      <c r="QX253" s="40"/>
      <c r="QY253" s="40"/>
      <c r="QZ253" s="40"/>
      <c r="RA253" s="40"/>
      <c r="RB253" s="40"/>
      <c r="RC253" s="40"/>
      <c r="RD253" s="40"/>
      <c r="RE253" s="40"/>
      <c r="RF253" s="40"/>
      <c r="RG253" s="40"/>
      <c r="RH253" s="40"/>
      <c r="RI253" s="40"/>
      <c r="RJ253" s="40"/>
      <c r="RK253" s="40"/>
      <c r="RL253" s="40"/>
      <c r="RM253" s="40"/>
      <c r="RN253" s="40"/>
      <c r="RO253" s="40"/>
      <c r="RP253" s="40"/>
      <c r="RQ253" s="40"/>
      <c r="RR253" s="40"/>
      <c r="RS253" s="40"/>
      <c r="RT253" s="40"/>
      <c r="RU253" s="40"/>
      <c r="RV253" s="40"/>
      <c r="RW253" s="40"/>
      <c r="RX253" s="40"/>
      <c r="RY253" s="40"/>
      <c r="RZ253" s="40"/>
      <c r="SA253" s="40"/>
      <c r="SB253" s="40"/>
      <c r="SC253" s="40"/>
      <c r="SD253" s="40"/>
      <c r="SE253" s="40"/>
      <c r="SF253" s="40"/>
      <c r="SG253" s="40"/>
      <c r="SH253" s="40"/>
      <c r="SI253" s="40"/>
      <c r="SJ253" s="40"/>
      <c r="SK253" s="40"/>
      <c r="SL253" s="40"/>
      <c r="SM253" s="40"/>
      <c r="SN253" s="40"/>
      <c r="SO253" s="40"/>
      <c r="SP253" s="40"/>
      <c r="SQ253" s="40"/>
      <c r="SR253" s="40"/>
      <c r="SS253" s="40"/>
      <c r="ST253" s="40"/>
      <c r="SU253" s="40"/>
      <c r="SV253" s="40"/>
      <c r="SW253" s="40"/>
      <c r="SX253" s="40"/>
      <c r="SY253" s="40"/>
      <c r="SZ253" s="40"/>
      <c r="TA253" s="40"/>
      <c r="TB253" s="40"/>
      <c r="TC253" s="40"/>
      <c r="TD253" s="40"/>
      <c r="TE253" s="40"/>
      <c r="TF253" s="40"/>
      <c r="TG253" s="40"/>
      <c r="TH253" s="40"/>
      <c r="TI253" s="40"/>
      <c r="TJ253" s="40"/>
      <c r="TK253" s="40"/>
      <c r="TL253" s="40"/>
      <c r="TM253" s="40"/>
      <c r="TN253" s="40"/>
      <c r="TO253" s="40"/>
      <c r="TP253" s="40"/>
      <c r="TQ253" s="40"/>
      <c r="TR253" s="40"/>
      <c r="TS253" s="40"/>
      <c r="TT253" s="40"/>
      <c r="TU253" s="40"/>
      <c r="TV253" s="40"/>
      <c r="TW253" s="40"/>
      <c r="TX253" s="40"/>
      <c r="TY253" s="40"/>
      <c r="TZ253" s="40"/>
      <c r="UA253" s="40"/>
      <c r="UB253" s="40"/>
      <c r="UC253" s="40"/>
      <c r="UD253" s="40"/>
      <c r="UE253" s="40"/>
      <c r="UF253" s="40"/>
      <c r="UG253" s="40"/>
      <c r="UH253" s="40"/>
      <c r="UI253" s="40"/>
      <c r="UJ253" s="40"/>
      <c r="UK253" s="40"/>
      <c r="UL253" s="40"/>
      <c r="UM253" s="40"/>
      <c r="UN253" s="40"/>
      <c r="UO253" s="40"/>
      <c r="UP253" s="40"/>
      <c r="UQ253" s="40"/>
      <c r="UR253" s="40"/>
      <c r="US253" s="40"/>
      <c r="UT253" s="40"/>
      <c r="UU253" s="40"/>
      <c r="UV253" s="40"/>
      <c r="UW253" s="40"/>
      <c r="UX253" s="40"/>
      <c r="UY253" s="40"/>
      <c r="UZ253" s="40"/>
      <c r="VA253" s="40"/>
      <c r="VB253" s="40"/>
      <c r="VC253" s="40"/>
      <c r="VD253" s="40"/>
      <c r="VE253" s="40"/>
      <c r="VF253" s="40"/>
      <c r="VG253" s="40"/>
      <c r="VH253" s="40"/>
      <c r="VI253" s="40"/>
      <c r="VJ253" s="40"/>
      <c r="VK253" s="40"/>
      <c r="VL253" s="40"/>
      <c r="VM253" s="40"/>
      <c r="VN253" s="40"/>
      <c r="VO253" s="40"/>
      <c r="VP253" s="40"/>
      <c r="VQ253" s="40"/>
      <c r="VR253" s="40"/>
      <c r="VS253" s="40"/>
      <c r="VT253" s="40"/>
      <c r="VU253" s="40"/>
      <c r="VV253" s="40"/>
      <c r="VW253" s="40"/>
      <c r="VX253" s="40"/>
      <c r="VY253" s="40"/>
      <c r="VZ253" s="40"/>
      <c r="WA253" s="40"/>
      <c r="WB253" s="40"/>
      <c r="WC253" s="40"/>
      <c r="WD253" s="40"/>
      <c r="WE253" s="40"/>
      <c r="WF253" s="40"/>
      <c r="WG253" s="40"/>
      <c r="WH253" s="40"/>
      <c r="WI253" s="40"/>
      <c r="WJ253" s="40"/>
      <c r="WK253" s="40"/>
      <c r="WL253" s="40"/>
      <c r="WM253" s="40"/>
      <c r="WN253" s="40"/>
      <c r="WO253" s="40"/>
      <c r="WP253" s="40"/>
      <c r="WQ253" s="40"/>
      <c r="WR253" s="40"/>
      <c r="WS253" s="40"/>
      <c r="WT253" s="40"/>
      <c r="WU253" s="40"/>
      <c r="WV253" s="40"/>
      <c r="WW253" s="40"/>
      <c r="WX253" s="40"/>
      <c r="WY253" s="40"/>
      <c r="WZ253" s="40"/>
      <c r="XA253" s="40"/>
      <c r="XB253" s="40"/>
      <c r="XC253" s="40"/>
      <c r="XD253" s="40"/>
      <c r="XE253" s="40"/>
      <c r="XF253" s="40"/>
      <c r="XG253" s="40"/>
      <c r="XH253" s="40"/>
      <c r="XI253" s="40"/>
      <c r="XJ253" s="40"/>
      <c r="XK253" s="40"/>
      <c r="XL253" s="40"/>
      <c r="XM253" s="40"/>
      <c r="XN253" s="40"/>
      <c r="XO253" s="40"/>
      <c r="XP253" s="40"/>
      <c r="XQ253" s="40"/>
      <c r="XR253" s="40"/>
      <c r="XS253" s="40"/>
      <c r="XT253" s="40"/>
      <c r="XU253" s="40"/>
      <c r="XV253" s="40"/>
      <c r="XW253" s="40"/>
      <c r="XX253" s="40"/>
      <c r="XY253" s="40"/>
      <c r="XZ253" s="40"/>
      <c r="YA253" s="40"/>
      <c r="YB253" s="40"/>
      <c r="YC253" s="40"/>
      <c r="YD253" s="40"/>
      <c r="YE253" s="40"/>
      <c r="YF253" s="40"/>
      <c r="YG253" s="40"/>
      <c r="YH253" s="40"/>
      <c r="YI253" s="40"/>
      <c r="YJ253" s="40"/>
      <c r="YK253" s="40"/>
      <c r="YL253" s="40"/>
      <c r="YM253" s="40"/>
      <c r="YN253" s="40"/>
      <c r="YO253" s="40"/>
      <c r="YP253" s="40"/>
      <c r="YQ253" s="40"/>
      <c r="YR253" s="40"/>
      <c r="YS253" s="40"/>
      <c r="YT253" s="40"/>
      <c r="YU253" s="40"/>
      <c r="YV253" s="40"/>
      <c r="YW253" s="40"/>
      <c r="YX253" s="40"/>
      <c r="YY253" s="40"/>
      <c r="YZ253" s="40"/>
      <c r="ZA253" s="40"/>
      <c r="ZB253" s="40"/>
      <c r="ZC253" s="40"/>
      <c r="ZD253" s="40"/>
      <c r="ZE253" s="40"/>
      <c r="ZF253" s="40"/>
      <c r="ZG253" s="40"/>
      <c r="ZH253" s="40"/>
      <c r="ZI253" s="40"/>
      <c r="ZJ253" s="40"/>
      <c r="ZK253" s="40"/>
      <c r="ZL253" s="40"/>
      <c r="ZM253" s="40"/>
      <c r="ZN253" s="40"/>
      <c r="ZO253" s="40"/>
      <c r="ZP253" s="40"/>
      <c r="ZQ253" s="40"/>
      <c r="ZR253" s="40"/>
      <c r="ZS253" s="40"/>
      <c r="ZT253" s="40"/>
      <c r="ZU253" s="40"/>
      <c r="ZV253" s="40"/>
      <c r="ZW253" s="40"/>
      <c r="ZX253" s="40"/>
      <c r="ZY253" s="40"/>
      <c r="ZZ253" s="40"/>
      <c r="AAA253" s="40"/>
      <c r="AAB253" s="40"/>
      <c r="AAC253" s="40"/>
      <c r="AAD253" s="40"/>
      <c r="AAE253" s="40"/>
      <c r="AAF253" s="40"/>
      <c r="AAG253" s="40"/>
      <c r="AAH253" s="40"/>
      <c r="AAI253" s="40"/>
      <c r="AAJ253" s="40"/>
      <c r="AAK253" s="40"/>
      <c r="AAL253" s="40"/>
      <c r="AAM253" s="40"/>
      <c r="AAN253" s="40"/>
      <c r="AAO253" s="40"/>
      <c r="AAP253" s="40"/>
      <c r="AAQ253" s="40"/>
      <c r="AAR253" s="40"/>
      <c r="AAS253" s="40"/>
      <c r="AAT253" s="40"/>
      <c r="AAU253" s="40"/>
      <c r="AAV253" s="40"/>
      <c r="AAW253" s="40"/>
      <c r="AAX253" s="40"/>
      <c r="AAY253" s="40"/>
      <c r="AAZ253" s="40"/>
      <c r="ABA253" s="40"/>
      <c r="ABB253" s="40"/>
      <c r="ABC253" s="40"/>
      <c r="ABD253" s="40"/>
      <c r="ABE253" s="40"/>
      <c r="ABF253" s="40"/>
      <c r="ABG253" s="40"/>
      <c r="ABH253" s="40"/>
      <c r="ABI253" s="40"/>
      <c r="ABJ253" s="40"/>
      <c r="ABK253" s="40"/>
      <c r="ABL253" s="40"/>
      <c r="ABM253" s="40"/>
      <c r="ABN253" s="40"/>
      <c r="ABO253" s="40"/>
      <c r="ABP253" s="40"/>
      <c r="ABQ253" s="40"/>
      <c r="ABR253" s="40"/>
      <c r="ABS253" s="40"/>
      <c r="ABT253" s="40"/>
      <c r="ABU253" s="40"/>
      <c r="ABV253" s="40"/>
      <c r="ABW253" s="40"/>
      <c r="ABX253" s="40"/>
      <c r="ABY253" s="40"/>
      <c r="ABZ253" s="40"/>
      <c r="ACA253" s="40"/>
      <c r="ACB253" s="40"/>
      <c r="ACC253" s="40"/>
      <c r="ACD253" s="40"/>
      <c r="ACE253" s="40"/>
      <c r="ACF253" s="40"/>
      <c r="ACG253" s="40"/>
      <c r="ACH253" s="40"/>
      <c r="ACI253" s="40"/>
      <c r="ACJ253" s="40"/>
      <c r="ACK253" s="40"/>
      <c r="ACL253" s="40"/>
      <c r="ACM253" s="40"/>
      <c r="ACN253" s="40"/>
      <c r="ACO253" s="40"/>
      <c r="ACP253" s="40"/>
      <c r="ACQ253" s="40"/>
      <c r="ACR253" s="40"/>
      <c r="ACS253" s="40"/>
      <c r="ACT253" s="40"/>
      <c r="ACU253" s="40"/>
      <c r="ACV253" s="40"/>
      <c r="ACW253" s="40"/>
      <c r="ACX253" s="40"/>
      <c r="ACY253" s="40"/>
      <c r="ACZ253" s="40"/>
      <c r="ADA253" s="40"/>
      <c r="ADB253" s="40"/>
      <c r="ADC253" s="40"/>
      <c r="ADD253" s="40"/>
      <c r="ADE253" s="40"/>
      <c r="ADF253" s="40"/>
      <c r="ADG253" s="40"/>
      <c r="ADH253" s="40"/>
      <c r="ADI253" s="40"/>
      <c r="ADJ253" s="40"/>
      <c r="ADK253" s="40"/>
      <c r="ADL253" s="40"/>
      <c r="ADM253" s="40"/>
      <c r="ADN253" s="40"/>
      <c r="ADO253" s="40"/>
      <c r="ADP253" s="40"/>
      <c r="ADQ253" s="40"/>
      <c r="ADR253" s="40"/>
      <c r="ADS253" s="40"/>
      <c r="ADT253" s="40"/>
      <c r="ADU253" s="40"/>
      <c r="ADV253" s="40"/>
      <c r="ADW253" s="40"/>
      <c r="ADX253" s="40"/>
      <c r="ADY253" s="40"/>
      <c r="ADZ253" s="40"/>
      <c r="AEA253" s="40"/>
      <c r="AEB253" s="40"/>
      <c r="AEC253" s="40"/>
      <c r="AED253" s="40"/>
      <c r="AEE253" s="40"/>
      <c r="AEF253" s="40"/>
      <c r="AEG253" s="40"/>
      <c r="AEH253" s="40"/>
      <c r="AEI253" s="40"/>
      <c r="AEJ253" s="40"/>
      <c r="AEK253" s="40"/>
      <c r="AEL253" s="40"/>
      <c r="AEM253" s="40"/>
      <c r="AEN253" s="40"/>
      <c r="AEO253" s="40"/>
      <c r="AEP253" s="40"/>
      <c r="AEQ253" s="40"/>
      <c r="AER253" s="40"/>
      <c r="AES253" s="40"/>
      <c r="AET253" s="40"/>
      <c r="AEU253" s="40"/>
      <c r="AEV253" s="40"/>
      <c r="AEW253" s="40"/>
      <c r="AEX253" s="40"/>
      <c r="AEY253" s="40"/>
      <c r="AEZ253" s="40"/>
      <c r="AFA253" s="40"/>
      <c r="AFB253" s="40"/>
      <c r="AFC253" s="40"/>
      <c r="AFD253" s="40"/>
      <c r="AFE253" s="40"/>
      <c r="AFF253" s="40"/>
      <c r="AFG253" s="40"/>
      <c r="AFH253" s="40"/>
      <c r="AFI253" s="40"/>
      <c r="AFJ253" s="40"/>
      <c r="AFK253" s="40"/>
      <c r="AFL253" s="40"/>
      <c r="AFM253" s="40"/>
      <c r="AFN253" s="40"/>
      <c r="AFO253" s="40"/>
      <c r="AFP253" s="40"/>
      <c r="AFQ253" s="40"/>
      <c r="AFR253" s="40"/>
      <c r="AFS253" s="40"/>
      <c r="AFT253" s="40"/>
      <c r="AFU253" s="40"/>
      <c r="AFV253" s="40"/>
      <c r="AFW253" s="40"/>
      <c r="AFX253" s="40"/>
      <c r="AFY253" s="40"/>
      <c r="AFZ253" s="40"/>
      <c r="AGA253" s="40"/>
      <c r="AGB253" s="40"/>
      <c r="AGC253" s="40"/>
      <c r="AGD253" s="40"/>
      <c r="AGE253" s="40"/>
      <c r="AGF253" s="40"/>
      <c r="AGG253" s="40"/>
      <c r="AGH253" s="40"/>
      <c r="AGI253" s="40"/>
      <c r="AGJ253" s="40"/>
      <c r="AGK253" s="40"/>
      <c r="AGL253" s="40"/>
      <c r="AGM253" s="40"/>
      <c r="AGN253" s="40"/>
      <c r="AGO253" s="40"/>
      <c r="AGP253" s="40"/>
      <c r="AGQ253" s="40"/>
      <c r="AGR253" s="40"/>
      <c r="AGS253" s="40"/>
      <c r="AGT253" s="40"/>
      <c r="AGU253" s="40"/>
      <c r="AGV253" s="40"/>
      <c r="AGW253" s="40"/>
      <c r="AGX253" s="40"/>
      <c r="AGY253" s="40"/>
      <c r="AGZ253" s="40"/>
      <c r="AHA253" s="40"/>
      <c r="AHB253" s="40"/>
      <c r="AHC253" s="40"/>
      <c r="AHD253" s="40"/>
      <c r="AHE253" s="40"/>
      <c r="AHF253" s="40"/>
      <c r="AHG253" s="40"/>
      <c r="AHH253" s="40"/>
      <c r="AHI253" s="40"/>
      <c r="AHJ253" s="40"/>
      <c r="AHK253" s="40"/>
      <c r="AHL253" s="40"/>
      <c r="AHM253" s="40"/>
      <c r="AHN253" s="40"/>
      <c r="AHO253" s="40"/>
      <c r="AHP253" s="40"/>
      <c r="AHQ253" s="40"/>
      <c r="AHR253" s="40"/>
      <c r="AHS253" s="40"/>
      <c r="AHT253" s="40"/>
      <c r="AHU253" s="40"/>
      <c r="AHV253" s="40"/>
      <c r="AHW253" s="40"/>
      <c r="AHX253" s="40"/>
      <c r="AHY253" s="40"/>
      <c r="AHZ253" s="40"/>
      <c r="AIA253" s="40"/>
      <c r="AIB253" s="40"/>
      <c r="AIC253" s="40"/>
      <c r="AID253" s="40"/>
      <c r="AIE253" s="40"/>
      <c r="AIF253" s="40"/>
      <c r="AIG253" s="40"/>
      <c r="AIH253" s="40"/>
      <c r="AII253" s="40"/>
      <c r="AIJ253" s="40"/>
      <c r="AIK253" s="40"/>
      <c r="AIL253" s="40"/>
      <c r="AIM253" s="40"/>
      <c r="AIN253" s="40"/>
      <c r="AIO253" s="40"/>
      <c r="AIP253" s="40"/>
      <c r="AIQ253" s="40"/>
      <c r="AIR253" s="40"/>
      <c r="AIS253" s="40"/>
      <c r="AIT253" s="40"/>
      <c r="AIU253" s="40"/>
      <c r="AIV253" s="40"/>
      <c r="AIW253" s="40"/>
      <c r="AIX253" s="40"/>
      <c r="AIY253" s="40"/>
      <c r="AIZ253" s="40"/>
      <c r="AJA253" s="40"/>
      <c r="AJB253" s="40"/>
      <c r="AJC253" s="40"/>
      <c r="AJD253" s="40"/>
      <c r="AJE253" s="40"/>
      <c r="AJF253" s="40"/>
      <c r="AJG253" s="40"/>
      <c r="AJH253" s="40"/>
      <c r="AJI253" s="40"/>
      <c r="AJJ253" s="40"/>
      <c r="AJK253" s="40"/>
      <c r="AJL253" s="40"/>
      <c r="AJM253" s="40"/>
      <c r="AJN253" s="40"/>
      <c r="AJO253" s="40"/>
      <c r="AJP253" s="40"/>
      <c r="AJQ253" s="40"/>
      <c r="AJR253" s="40"/>
      <c r="AJS253" s="40"/>
      <c r="AJT253" s="40"/>
      <c r="AJU253" s="40"/>
      <c r="AJV253" s="40"/>
      <c r="AJW253" s="40"/>
      <c r="AJX253" s="40"/>
      <c r="AJY253" s="40"/>
      <c r="AJZ253" s="40"/>
      <c r="AKA253" s="40"/>
      <c r="AKB253" s="40"/>
      <c r="AKC253" s="40"/>
      <c r="AKD253" s="40"/>
      <c r="AKE253" s="40"/>
      <c r="AKF253" s="40"/>
      <c r="AKG253" s="40"/>
      <c r="AKH253" s="40"/>
      <c r="AKI253" s="40"/>
      <c r="AKJ253" s="40"/>
      <c r="AKK253" s="40"/>
      <c r="AKL253" s="40"/>
      <c r="AKM253" s="40"/>
      <c r="AKN253" s="40"/>
      <c r="AKO253" s="40"/>
      <c r="AKP253" s="40"/>
      <c r="AKQ253" s="40"/>
      <c r="AKR253" s="40"/>
      <c r="AKS253" s="40"/>
      <c r="AKT253" s="40"/>
      <c r="AKU253" s="40"/>
      <c r="AKV253" s="40"/>
      <c r="AKW253" s="40"/>
      <c r="AKX253" s="40"/>
      <c r="AKY253" s="40"/>
      <c r="AKZ253" s="40"/>
      <c r="ALA253" s="40"/>
      <c r="ALB253" s="40"/>
      <c r="ALC253" s="40"/>
      <c r="ALD253" s="40"/>
      <c r="ALE253" s="40"/>
      <c r="ALF253" s="40"/>
      <c r="ALG253" s="40"/>
      <c r="ALH253" s="40"/>
      <c r="ALI253" s="40"/>
      <c r="ALJ253" s="40"/>
      <c r="ALK253" s="40"/>
      <c r="ALL253" s="40"/>
      <c r="ALM253" s="40"/>
      <c r="ALN253" s="40"/>
      <c r="ALO253" s="40"/>
      <c r="ALP253" s="40"/>
      <c r="ALQ253" s="40"/>
      <c r="ALR253" s="40"/>
      <c r="ALS253" s="40"/>
      <c r="ALT253" s="40"/>
      <c r="ALU253" s="40"/>
    </row>
    <row r="254" spans="1:1009" s="41" customFormat="1" ht="24" thickBot="1" x14ac:dyDescent="0.3">
      <c r="A254" s="221">
        <v>44199</v>
      </c>
      <c r="B254" s="222"/>
      <c r="C254" s="222"/>
      <c r="D254" s="222"/>
      <c r="E254" s="222"/>
      <c r="F254" s="222"/>
      <c r="G254" s="222"/>
      <c r="H254" s="223" t="str">
        <f>IF(OR(F254="",G254=""),"",IF(F254="1st",G254*D254,-G254))</f>
        <v/>
      </c>
      <c r="I254" s="19">
        <f t="shared" si="32"/>
        <v>-26.802500000000002</v>
      </c>
      <c r="J254" s="39"/>
      <c r="K254" s="50">
        <f t="shared" si="35"/>
        <v>-26.802500000000013</v>
      </c>
      <c r="L254" s="8">
        <f t="shared" si="39"/>
        <v>18.822499999999987</v>
      </c>
      <c r="M254" s="8"/>
      <c r="N254" s="121" t="str">
        <f t="shared" si="33"/>
        <v/>
      </c>
      <c r="O254" s="9" t="str">
        <f t="shared" si="34"/>
        <v/>
      </c>
      <c r="P254" s="9" t="str">
        <f t="shared" si="36"/>
        <v/>
      </c>
      <c r="Q254" s="122" t="str">
        <f t="shared" si="37"/>
        <v/>
      </c>
      <c r="R254" s="8"/>
      <c r="S254" s="9"/>
      <c r="T254" s="9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  <c r="IT254" s="40"/>
      <c r="IU254" s="40"/>
      <c r="IV254" s="40"/>
      <c r="IW254" s="40"/>
      <c r="IX254" s="40"/>
      <c r="IY254" s="40"/>
      <c r="IZ254" s="40"/>
      <c r="JA254" s="40"/>
      <c r="JB254" s="40"/>
      <c r="JC254" s="40"/>
      <c r="JD254" s="40"/>
      <c r="JE254" s="40"/>
      <c r="JF254" s="40"/>
      <c r="JG254" s="40"/>
      <c r="JH254" s="40"/>
      <c r="JI254" s="40"/>
      <c r="JJ254" s="40"/>
      <c r="JK254" s="40"/>
      <c r="JL254" s="40"/>
      <c r="JM254" s="40"/>
      <c r="JN254" s="40"/>
      <c r="JO254" s="40"/>
      <c r="JP254" s="40"/>
      <c r="JQ254" s="40"/>
      <c r="JR254" s="40"/>
      <c r="JS254" s="40"/>
      <c r="JT254" s="40"/>
      <c r="JU254" s="40"/>
      <c r="JV254" s="40"/>
      <c r="JW254" s="40"/>
      <c r="JX254" s="40"/>
      <c r="JY254" s="40"/>
      <c r="JZ254" s="40"/>
      <c r="KA254" s="40"/>
      <c r="KB254" s="40"/>
      <c r="KC254" s="40"/>
      <c r="KD254" s="40"/>
      <c r="KE254" s="40"/>
      <c r="KF254" s="40"/>
      <c r="KG254" s="40"/>
      <c r="KH254" s="40"/>
      <c r="KI254" s="40"/>
      <c r="KJ254" s="40"/>
      <c r="KK254" s="40"/>
      <c r="KL254" s="40"/>
      <c r="KM254" s="40"/>
      <c r="KN254" s="40"/>
      <c r="KO254" s="40"/>
      <c r="KP254" s="40"/>
      <c r="KQ254" s="40"/>
      <c r="KR254" s="40"/>
      <c r="KS254" s="40"/>
      <c r="KT254" s="40"/>
      <c r="KU254" s="40"/>
      <c r="KV254" s="40"/>
      <c r="KW254" s="40"/>
      <c r="KX254" s="40"/>
      <c r="KY254" s="40"/>
      <c r="KZ254" s="40"/>
      <c r="LA254" s="40"/>
      <c r="LB254" s="40"/>
      <c r="LC254" s="40"/>
      <c r="LD254" s="40"/>
      <c r="LE254" s="40"/>
      <c r="LF254" s="40"/>
      <c r="LG254" s="40"/>
      <c r="LH254" s="40"/>
      <c r="LI254" s="40"/>
      <c r="LJ254" s="40"/>
      <c r="LK254" s="40"/>
      <c r="LL254" s="40"/>
      <c r="LM254" s="40"/>
      <c r="LN254" s="40"/>
      <c r="LO254" s="40"/>
      <c r="LP254" s="40"/>
      <c r="LQ254" s="40"/>
      <c r="LR254" s="40"/>
      <c r="LS254" s="40"/>
      <c r="LT254" s="40"/>
      <c r="LU254" s="40"/>
      <c r="LV254" s="40"/>
      <c r="LW254" s="40"/>
      <c r="LX254" s="40"/>
      <c r="LY254" s="40"/>
      <c r="LZ254" s="40"/>
      <c r="MA254" s="40"/>
      <c r="MB254" s="40"/>
      <c r="MC254" s="40"/>
      <c r="MD254" s="40"/>
      <c r="ME254" s="40"/>
      <c r="MF254" s="40"/>
      <c r="MG254" s="40"/>
      <c r="MH254" s="40"/>
      <c r="MI254" s="40"/>
      <c r="MJ254" s="40"/>
      <c r="MK254" s="40"/>
      <c r="ML254" s="40"/>
      <c r="MM254" s="40"/>
      <c r="MN254" s="40"/>
      <c r="MO254" s="40"/>
      <c r="MP254" s="40"/>
      <c r="MQ254" s="40"/>
      <c r="MR254" s="40"/>
      <c r="MS254" s="40"/>
      <c r="MT254" s="40"/>
      <c r="MU254" s="40"/>
      <c r="MV254" s="40"/>
      <c r="MW254" s="40"/>
      <c r="MX254" s="40"/>
      <c r="MY254" s="40"/>
      <c r="MZ254" s="40"/>
      <c r="NA254" s="40"/>
      <c r="NB254" s="40"/>
      <c r="NC254" s="40"/>
      <c r="ND254" s="40"/>
      <c r="NE254" s="40"/>
      <c r="NF254" s="40"/>
      <c r="NG254" s="40"/>
      <c r="NH254" s="40"/>
      <c r="NI254" s="40"/>
      <c r="NJ254" s="40"/>
      <c r="NK254" s="40"/>
      <c r="NL254" s="40"/>
      <c r="NM254" s="40"/>
      <c r="NN254" s="40"/>
      <c r="NO254" s="40"/>
      <c r="NP254" s="40"/>
      <c r="NQ254" s="40"/>
      <c r="NR254" s="40"/>
      <c r="NS254" s="40"/>
      <c r="NT254" s="40"/>
      <c r="NU254" s="40"/>
      <c r="NV254" s="40"/>
      <c r="NW254" s="40"/>
      <c r="NX254" s="40"/>
      <c r="NY254" s="40"/>
      <c r="NZ254" s="40"/>
      <c r="OA254" s="40"/>
      <c r="OB254" s="40"/>
      <c r="OC254" s="40"/>
      <c r="OD254" s="40"/>
      <c r="OE254" s="40"/>
      <c r="OF254" s="40"/>
      <c r="OG254" s="40"/>
      <c r="OH254" s="40"/>
      <c r="OI254" s="40"/>
      <c r="OJ254" s="40"/>
      <c r="OK254" s="40"/>
      <c r="OL254" s="40"/>
      <c r="OM254" s="40"/>
      <c r="ON254" s="40"/>
      <c r="OO254" s="40"/>
      <c r="OP254" s="40"/>
      <c r="OQ254" s="40"/>
      <c r="OR254" s="40"/>
      <c r="OS254" s="40"/>
      <c r="OT254" s="40"/>
      <c r="OU254" s="40"/>
      <c r="OV254" s="40"/>
      <c r="OW254" s="40"/>
      <c r="OX254" s="40"/>
      <c r="OY254" s="40"/>
      <c r="OZ254" s="40"/>
      <c r="PA254" s="40"/>
      <c r="PB254" s="40"/>
      <c r="PC254" s="40"/>
      <c r="PD254" s="40"/>
      <c r="PE254" s="40"/>
      <c r="PF254" s="40"/>
      <c r="PG254" s="40"/>
      <c r="PH254" s="40"/>
      <c r="PI254" s="40"/>
      <c r="PJ254" s="40"/>
      <c r="PK254" s="40"/>
      <c r="PL254" s="40"/>
      <c r="PM254" s="40"/>
      <c r="PN254" s="40"/>
      <c r="PO254" s="40"/>
      <c r="PP254" s="40"/>
      <c r="PQ254" s="40"/>
      <c r="PR254" s="40"/>
      <c r="PS254" s="40"/>
      <c r="PT254" s="40"/>
      <c r="PU254" s="40"/>
      <c r="PV254" s="40"/>
      <c r="PW254" s="40"/>
      <c r="PX254" s="40"/>
      <c r="PY254" s="40"/>
      <c r="PZ254" s="40"/>
      <c r="QA254" s="40"/>
      <c r="QB254" s="40"/>
      <c r="QC254" s="40"/>
      <c r="QD254" s="40"/>
      <c r="QE254" s="40"/>
      <c r="QF254" s="40"/>
      <c r="QG254" s="40"/>
      <c r="QH254" s="40"/>
      <c r="QI254" s="40"/>
      <c r="QJ254" s="40"/>
      <c r="QK254" s="40"/>
      <c r="QL254" s="40"/>
      <c r="QM254" s="40"/>
      <c r="QN254" s="40"/>
      <c r="QO254" s="40"/>
      <c r="QP254" s="40"/>
      <c r="QQ254" s="40"/>
      <c r="QR254" s="40"/>
      <c r="QS254" s="40"/>
      <c r="QT254" s="40"/>
      <c r="QU254" s="40"/>
      <c r="QV254" s="40"/>
      <c r="QW254" s="40"/>
      <c r="QX254" s="40"/>
      <c r="QY254" s="40"/>
      <c r="QZ254" s="40"/>
      <c r="RA254" s="40"/>
      <c r="RB254" s="40"/>
      <c r="RC254" s="40"/>
      <c r="RD254" s="40"/>
      <c r="RE254" s="40"/>
      <c r="RF254" s="40"/>
      <c r="RG254" s="40"/>
      <c r="RH254" s="40"/>
      <c r="RI254" s="40"/>
      <c r="RJ254" s="40"/>
      <c r="RK254" s="40"/>
      <c r="RL254" s="40"/>
      <c r="RM254" s="40"/>
      <c r="RN254" s="40"/>
      <c r="RO254" s="40"/>
      <c r="RP254" s="40"/>
      <c r="RQ254" s="40"/>
      <c r="RR254" s="40"/>
      <c r="RS254" s="40"/>
      <c r="RT254" s="40"/>
      <c r="RU254" s="40"/>
      <c r="RV254" s="40"/>
      <c r="RW254" s="40"/>
      <c r="RX254" s="40"/>
      <c r="RY254" s="40"/>
      <c r="RZ254" s="40"/>
      <c r="SA254" s="40"/>
      <c r="SB254" s="40"/>
      <c r="SC254" s="40"/>
      <c r="SD254" s="40"/>
      <c r="SE254" s="40"/>
      <c r="SF254" s="40"/>
      <c r="SG254" s="40"/>
      <c r="SH254" s="40"/>
      <c r="SI254" s="40"/>
      <c r="SJ254" s="40"/>
      <c r="SK254" s="40"/>
      <c r="SL254" s="40"/>
      <c r="SM254" s="40"/>
      <c r="SN254" s="40"/>
      <c r="SO254" s="40"/>
      <c r="SP254" s="40"/>
      <c r="SQ254" s="40"/>
      <c r="SR254" s="40"/>
      <c r="SS254" s="40"/>
      <c r="ST254" s="40"/>
      <c r="SU254" s="40"/>
      <c r="SV254" s="40"/>
      <c r="SW254" s="40"/>
      <c r="SX254" s="40"/>
      <c r="SY254" s="40"/>
      <c r="SZ254" s="40"/>
      <c r="TA254" s="40"/>
      <c r="TB254" s="40"/>
      <c r="TC254" s="40"/>
      <c r="TD254" s="40"/>
      <c r="TE254" s="40"/>
      <c r="TF254" s="40"/>
      <c r="TG254" s="40"/>
      <c r="TH254" s="40"/>
      <c r="TI254" s="40"/>
      <c r="TJ254" s="40"/>
      <c r="TK254" s="40"/>
      <c r="TL254" s="40"/>
      <c r="TM254" s="40"/>
      <c r="TN254" s="40"/>
      <c r="TO254" s="40"/>
      <c r="TP254" s="40"/>
      <c r="TQ254" s="40"/>
      <c r="TR254" s="40"/>
      <c r="TS254" s="40"/>
      <c r="TT254" s="40"/>
      <c r="TU254" s="40"/>
      <c r="TV254" s="40"/>
      <c r="TW254" s="40"/>
      <c r="TX254" s="40"/>
      <c r="TY254" s="40"/>
      <c r="TZ254" s="40"/>
      <c r="UA254" s="40"/>
      <c r="UB254" s="40"/>
      <c r="UC254" s="40"/>
      <c r="UD254" s="40"/>
      <c r="UE254" s="40"/>
      <c r="UF254" s="40"/>
      <c r="UG254" s="40"/>
      <c r="UH254" s="40"/>
      <c r="UI254" s="40"/>
      <c r="UJ254" s="40"/>
      <c r="UK254" s="40"/>
      <c r="UL254" s="40"/>
      <c r="UM254" s="40"/>
      <c r="UN254" s="40"/>
      <c r="UO254" s="40"/>
      <c r="UP254" s="40"/>
      <c r="UQ254" s="40"/>
      <c r="UR254" s="40"/>
      <c r="US254" s="40"/>
      <c r="UT254" s="40"/>
      <c r="UU254" s="40"/>
      <c r="UV254" s="40"/>
      <c r="UW254" s="40"/>
      <c r="UX254" s="40"/>
      <c r="UY254" s="40"/>
      <c r="UZ254" s="40"/>
      <c r="VA254" s="40"/>
      <c r="VB254" s="40"/>
      <c r="VC254" s="40"/>
      <c r="VD254" s="40"/>
      <c r="VE254" s="40"/>
      <c r="VF254" s="40"/>
      <c r="VG254" s="40"/>
      <c r="VH254" s="40"/>
      <c r="VI254" s="40"/>
      <c r="VJ254" s="40"/>
      <c r="VK254" s="40"/>
      <c r="VL254" s="40"/>
      <c r="VM254" s="40"/>
      <c r="VN254" s="40"/>
      <c r="VO254" s="40"/>
      <c r="VP254" s="40"/>
      <c r="VQ254" s="40"/>
      <c r="VR254" s="40"/>
      <c r="VS254" s="40"/>
      <c r="VT254" s="40"/>
      <c r="VU254" s="40"/>
      <c r="VV254" s="40"/>
      <c r="VW254" s="40"/>
      <c r="VX254" s="40"/>
      <c r="VY254" s="40"/>
      <c r="VZ254" s="40"/>
      <c r="WA254" s="40"/>
      <c r="WB254" s="40"/>
      <c r="WC254" s="40"/>
      <c r="WD254" s="40"/>
      <c r="WE254" s="40"/>
      <c r="WF254" s="40"/>
      <c r="WG254" s="40"/>
      <c r="WH254" s="40"/>
      <c r="WI254" s="40"/>
      <c r="WJ254" s="40"/>
      <c r="WK254" s="40"/>
      <c r="WL254" s="40"/>
      <c r="WM254" s="40"/>
      <c r="WN254" s="40"/>
      <c r="WO254" s="40"/>
      <c r="WP254" s="40"/>
      <c r="WQ254" s="40"/>
      <c r="WR254" s="40"/>
      <c r="WS254" s="40"/>
      <c r="WT254" s="40"/>
      <c r="WU254" s="40"/>
      <c r="WV254" s="40"/>
      <c r="WW254" s="40"/>
      <c r="WX254" s="40"/>
      <c r="WY254" s="40"/>
      <c r="WZ254" s="40"/>
      <c r="XA254" s="40"/>
      <c r="XB254" s="40"/>
      <c r="XC254" s="40"/>
      <c r="XD254" s="40"/>
      <c r="XE254" s="40"/>
      <c r="XF254" s="40"/>
      <c r="XG254" s="40"/>
      <c r="XH254" s="40"/>
      <c r="XI254" s="40"/>
      <c r="XJ254" s="40"/>
      <c r="XK254" s="40"/>
      <c r="XL254" s="40"/>
      <c r="XM254" s="40"/>
      <c r="XN254" s="40"/>
      <c r="XO254" s="40"/>
      <c r="XP254" s="40"/>
      <c r="XQ254" s="40"/>
      <c r="XR254" s="40"/>
      <c r="XS254" s="40"/>
      <c r="XT254" s="40"/>
      <c r="XU254" s="40"/>
      <c r="XV254" s="40"/>
      <c r="XW254" s="40"/>
      <c r="XX254" s="40"/>
      <c r="XY254" s="40"/>
      <c r="XZ254" s="40"/>
      <c r="YA254" s="40"/>
      <c r="YB254" s="40"/>
      <c r="YC254" s="40"/>
      <c r="YD254" s="40"/>
      <c r="YE254" s="40"/>
      <c r="YF254" s="40"/>
      <c r="YG254" s="40"/>
      <c r="YH254" s="40"/>
      <c r="YI254" s="40"/>
      <c r="YJ254" s="40"/>
      <c r="YK254" s="40"/>
      <c r="YL254" s="40"/>
      <c r="YM254" s="40"/>
      <c r="YN254" s="40"/>
      <c r="YO254" s="40"/>
      <c r="YP254" s="40"/>
      <c r="YQ254" s="40"/>
      <c r="YR254" s="40"/>
      <c r="YS254" s="40"/>
      <c r="YT254" s="40"/>
      <c r="YU254" s="40"/>
      <c r="YV254" s="40"/>
      <c r="YW254" s="40"/>
      <c r="YX254" s="40"/>
      <c r="YY254" s="40"/>
      <c r="YZ254" s="40"/>
      <c r="ZA254" s="40"/>
      <c r="ZB254" s="40"/>
      <c r="ZC254" s="40"/>
      <c r="ZD254" s="40"/>
      <c r="ZE254" s="40"/>
      <c r="ZF254" s="40"/>
      <c r="ZG254" s="40"/>
      <c r="ZH254" s="40"/>
      <c r="ZI254" s="40"/>
      <c r="ZJ254" s="40"/>
      <c r="ZK254" s="40"/>
      <c r="ZL254" s="40"/>
      <c r="ZM254" s="40"/>
      <c r="ZN254" s="40"/>
      <c r="ZO254" s="40"/>
      <c r="ZP254" s="40"/>
      <c r="ZQ254" s="40"/>
      <c r="ZR254" s="40"/>
      <c r="ZS254" s="40"/>
      <c r="ZT254" s="40"/>
      <c r="ZU254" s="40"/>
      <c r="ZV254" s="40"/>
      <c r="ZW254" s="40"/>
      <c r="ZX254" s="40"/>
      <c r="ZY254" s="40"/>
      <c r="ZZ254" s="40"/>
      <c r="AAA254" s="40"/>
      <c r="AAB254" s="40"/>
      <c r="AAC254" s="40"/>
      <c r="AAD254" s="40"/>
      <c r="AAE254" s="40"/>
      <c r="AAF254" s="40"/>
      <c r="AAG254" s="40"/>
      <c r="AAH254" s="40"/>
      <c r="AAI254" s="40"/>
      <c r="AAJ254" s="40"/>
      <c r="AAK254" s="40"/>
      <c r="AAL254" s="40"/>
      <c r="AAM254" s="40"/>
      <c r="AAN254" s="40"/>
      <c r="AAO254" s="40"/>
      <c r="AAP254" s="40"/>
      <c r="AAQ254" s="40"/>
      <c r="AAR254" s="40"/>
      <c r="AAS254" s="40"/>
      <c r="AAT254" s="40"/>
      <c r="AAU254" s="40"/>
      <c r="AAV254" s="40"/>
      <c r="AAW254" s="40"/>
      <c r="AAX254" s="40"/>
      <c r="AAY254" s="40"/>
      <c r="AAZ254" s="40"/>
      <c r="ABA254" s="40"/>
      <c r="ABB254" s="40"/>
      <c r="ABC254" s="40"/>
      <c r="ABD254" s="40"/>
      <c r="ABE254" s="40"/>
      <c r="ABF254" s="40"/>
      <c r="ABG254" s="40"/>
      <c r="ABH254" s="40"/>
      <c r="ABI254" s="40"/>
      <c r="ABJ254" s="40"/>
      <c r="ABK254" s="40"/>
      <c r="ABL254" s="40"/>
      <c r="ABM254" s="40"/>
      <c r="ABN254" s="40"/>
      <c r="ABO254" s="40"/>
      <c r="ABP254" s="40"/>
      <c r="ABQ254" s="40"/>
      <c r="ABR254" s="40"/>
      <c r="ABS254" s="40"/>
      <c r="ABT254" s="40"/>
      <c r="ABU254" s="40"/>
      <c r="ABV254" s="40"/>
      <c r="ABW254" s="40"/>
      <c r="ABX254" s="40"/>
      <c r="ABY254" s="40"/>
      <c r="ABZ254" s="40"/>
      <c r="ACA254" s="40"/>
      <c r="ACB254" s="40"/>
      <c r="ACC254" s="40"/>
      <c r="ACD254" s="40"/>
      <c r="ACE254" s="40"/>
      <c r="ACF254" s="40"/>
      <c r="ACG254" s="40"/>
      <c r="ACH254" s="40"/>
      <c r="ACI254" s="40"/>
      <c r="ACJ254" s="40"/>
      <c r="ACK254" s="40"/>
      <c r="ACL254" s="40"/>
      <c r="ACM254" s="40"/>
      <c r="ACN254" s="40"/>
      <c r="ACO254" s="40"/>
      <c r="ACP254" s="40"/>
      <c r="ACQ254" s="40"/>
      <c r="ACR254" s="40"/>
      <c r="ACS254" s="40"/>
      <c r="ACT254" s="40"/>
      <c r="ACU254" s="40"/>
      <c r="ACV254" s="40"/>
      <c r="ACW254" s="40"/>
      <c r="ACX254" s="40"/>
      <c r="ACY254" s="40"/>
      <c r="ACZ254" s="40"/>
      <c r="ADA254" s="40"/>
      <c r="ADB254" s="40"/>
      <c r="ADC254" s="40"/>
      <c r="ADD254" s="40"/>
      <c r="ADE254" s="40"/>
      <c r="ADF254" s="40"/>
      <c r="ADG254" s="40"/>
      <c r="ADH254" s="40"/>
      <c r="ADI254" s="40"/>
      <c r="ADJ254" s="40"/>
      <c r="ADK254" s="40"/>
      <c r="ADL254" s="40"/>
      <c r="ADM254" s="40"/>
      <c r="ADN254" s="40"/>
      <c r="ADO254" s="40"/>
      <c r="ADP254" s="40"/>
      <c r="ADQ254" s="40"/>
      <c r="ADR254" s="40"/>
      <c r="ADS254" s="40"/>
      <c r="ADT254" s="40"/>
      <c r="ADU254" s="40"/>
      <c r="ADV254" s="40"/>
      <c r="ADW254" s="40"/>
      <c r="ADX254" s="40"/>
      <c r="ADY254" s="40"/>
      <c r="ADZ254" s="40"/>
      <c r="AEA254" s="40"/>
      <c r="AEB254" s="40"/>
      <c r="AEC254" s="40"/>
      <c r="AED254" s="40"/>
      <c r="AEE254" s="40"/>
      <c r="AEF254" s="40"/>
      <c r="AEG254" s="40"/>
      <c r="AEH254" s="40"/>
      <c r="AEI254" s="40"/>
      <c r="AEJ254" s="40"/>
      <c r="AEK254" s="40"/>
      <c r="AEL254" s="40"/>
      <c r="AEM254" s="40"/>
      <c r="AEN254" s="40"/>
      <c r="AEO254" s="40"/>
      <c r="AEP254" s="40"/>
      <c r="AEQ254" s="40"/>
      <c r="AER254" s="40"/>
      <c r="AES254" s="40"/>
      <c r="AET254" s="40"/>
      <c r="AEU254" s="40"/>
      <c r="AEV254" s="40"/>
      <c r="AEW254" s="40"/>
      <c r="AEX254" s="40"/>
      <c r="AEY254" s="40"/>
      <c r="AEZ254" s="40"/>
      <c r="AFA254" s="40"/>
      <c r="AFB254" s="40"/>
      <c r="AFC254" s="40"/>
      <c r="AFD254" s="40"/>
      <c r="AFE254" s="40"/>
      <c r="AFF254" s="40"/>
      <c r="AFG254" s="40"/>
      <c r="AFH254" s="40"/>
      <c r="AFI254" s="40"/>
      <c r="AFJ254" s="40"/>
      <c r="AFK254" s="40"/>
      <c r="AFL254" s="40"/>
      <c r="AFM254" s="40"/>
      <c r="AFN254" s="40"/>
      <c r="AFO254" s="40"/>
      <c r="AFP254" s="40"/>
      <c r="AFQ254" s="40"/>
      <c r="AFR254" s="40"/>
      <c r="AFS254" s="40"/>
      <c r="AFT254" s="40"/>
      <c r="AFU254" s="40"/>
      <c r="AFV254" s="40"/>
      <c r="AFW254" s="40"/>
      <c r="AFX254" s="40"/>
      <c r="AFY254" s="40"/>
      <c r="AFZ254" s="40"/>
      <c r="AGA254" s="40"/>
      <c r="AGB254" s="40"/>
      <c r="AGC254" s="40"/>
      <c r="AGD254" s="40"/>
      <c r="AGE254" s="40"/>
      <c r="AGF254" s="40"/>
      <c r="AGG254" s="40"/>
      <c r="AGH254" s="40"/>
      <c r="AGI254" s="40"/>
      <c r="AGJ254" s="40"/>
      <c r="AGK254" s="40"/>
      <c r="AGL254" s="40"/>
      <c r="AGM254" s="40"/>
      <c r="AGN254" s="40"/>
      <c r="AGO254" s="40"/>
      <c r="AGP254" s="40"/>
      <c r="AGQ254" s="40"/>
      <c r="AGR254" s="40"/>
      <c r="AGS254" s="40"/>
      <c r="AGT254" s="40"/>
      <c r="AGU254" s="40"/>
      <c r="AGV254" s="40"/>
      <c r="AGW254" s="40"/>
      <c r="AGX254" s="40"/>
      <c r="AGY254" s="40"/>
      <c r="AGZ254" s="40"/>
      <c r="AHA254" s="40"/>
      <c r="AHB254" s="40"/>
      <c r="AHC254" s="40"/>
      <c r="AHD254" s="40"/>
      <c r="AHE254" s="40"/>
      <c r="AHF254" s="40"/>
      <c r="AHG254" s="40"/>
      <c r="AHH254" s="40"/>
      <c r="AHI254" s="40"/>
      <c r="AHJ254" s="40"/>
      <c r="AHK254" s="40"/>
      <c r="AHL254" s="40"/>
      <c r="AHM254" s="40"/>
      <c r="AHN254" s="40"/>
      <c r="AHO254" s="40"/>
      <c r="AHP254" s="40"/>
      <c r="AHQ254" s="40"/>
      <c r="AHR254" s="40"/>
      <c r="AHS254" s="40"/>
      <c r="AHT254" s="40"/>
      <c r="AHU254" s="40"/>
      <c r="AHV254" s="40"/>
      <c r="AHW254" s="40"/>
      <c r="AHX254" s="40"/>
      <c r="AHY254" s="40"/>
      <c r="AHZ254" s="40"/>
      <c r="AIA254" s="40"/>
      <c r="AIB254" s="40"/>
      <c r="AIC254" s="40"/>
      <c r="AID254" s="40"/>
      <c r="AIE254" s="40"/>
      <c r="AIF254" s="40"/>
      <c r="AIG254" s="40"/>
      <c r="AIH254" s="40"/>
      <c r="AII254" s="40"/>
      <c r="AIJ254" s="40"/>
      <c r="AIK254" s="40"/>
      <c r="AIL254" s="40"/>
      <c r="AIM254" s="40"/>
      <c r="AIN254" s="40"/>
      <c r="AIO254" s="40"/>
      <c r="AIP254" s="40"/>
      <c r="AIQ254" s="40"/>
      <c r="AIR254" s="40"/>
      <c r="AIS254" s="40"/>
      <c r="AIT254" s="40"/>
      <c r="AIU254" s="40"/>
      <c r="AIV254" s="40"/>
      <c r="AIW254" s="40"/>
      <c r="AIX254" s="40"/>
      <c r="AIY254" s="40"/>
      <c r="AIZ254" s="40"/>
      <c r="AJA254" s="40"/>
      <c r="AJB254" s="40"/>
      <c r="AJC254" s="40"/>
      <c r="AJD254" s="40"/>
      <c r="AJE254" s="40"/>
      <c r="AJF254" s="40"/>
      <c r="AJG254" s="40"/>
      <c r="AJH254" s="40"/>
      <c r="AJI254" s="40"/>
      <c r="AJJ254" s="40"/>
      <c r="AJK254" s="40"/>
      <c r="AJL254" s="40"/>
      <c r="AJM254" s="40"/>
      <c r="AJN254" s="40"/>
      <c r="AJO254" s="40"/>
      <c r="AJP254" s="40"/>
      <c r="AJQ254" s="40"/>
      <c r="AJR254" s="40"/>
      <c r="AJS254" s="40"/>
      <c r="AJT254" s="40"/>
      <c r="AJU254" s="40"/>
      <c r="AJV254" s="40"/>
      <c r="AJW254" s="40"/>
      <c r="AJX254" s="40"/>
      <c r="AJY254" s="40"/>
      <c r="AJZ254" s="40"/>
      <c r="AKA254" s="40"/>
      <c r="AKB254" s="40"/>
      <c r="AKC254" s="40"/>
      <c r="AKD254" s="40"/>
      <c r="AKE254" s="40"/>
      <c r="AKF254" s="40"/>
      <c r="AKG254" s="40"/>
      <c r="AKH254" s="40"/>
      <c r="AKI254" s="40"/>
      <c r="AKJ254" s="40"/>
      <c r="AKK254" s="40"/>
      <c r="AKL254" s="40"/>
      <c r="AKM254" s="40"/>
      <c r="AKN254" s="40"/>
      <c r="AKO254" s="40"/>
      <c r="AKP254" s="40"/>
      <c r="AKQ254" s="40"/>
      <c r="AKR254" s="40"/>
      <c r="AKS254" s="40"/>
      <c r="AKT254" s="40"/>
      <c r="AKU254" s="40"/>
      <c r="AKV254" s="40"/>
      <c r="AKW254" s="40"/>
      <c r="AKX254" s="40"/>
      <c r="AKY254" s="40"/>
      <c r="AKZ254" s="40"/>
      <c r="ALA254" s="40"/>
      <c r="ALB254" s="40"/>
      <c r="ALC254" s="40"/>
      <c r="ALD254" s="40"/>
      <c r="ALE254" s="40"/>
      <c r="ALF254" s="40"/>
      <c r="ALG254" s="40"/>
      <c r="ALH254" s="40"/>
      <c r="ALI254" s="40"/>
      <c r="ALJ254" s="40"/>
      <c r="ALK254" s="40"/>
      <c r="ALL254" s="40"/>
      <c r="ALM254" s="40"/>
      <c r="ALN254" s="40"/>
      <c r="ALO254" s="40"/>
      <c r="ALP254" s="40"/>
      <c r="ALQ254" s="40"/>
      <c r="ALR254" s="40"/>
      <c r="ALS254" s="40"/>
      <c r="ALT254" s="40"/>
      <c r="ALU254" s="40"/>
    </row>
    <row r="255" spans="1:1009" s="41" customFormat="1" ht="18.75" x14ac:dyDescent="0.3">
      <c r="A255" s="10" t="s">
        <v>255</v>
      </c>
      <c r="B255" s="11" t="s">
        <v>231</v>
      </c>
      <c r="C255" s="12">
        <v>1</v>
      </c>
      <c r="D255" s="13">
        <v>1.22</v>
      </c>
      <c r="E255" s="14">
        <v>1.03</v>
      </c>
      <c r="F255" s="46" t="s">
        <v>24</v>
      </c>
      <c r="G255" s="15"/>
      <c r="H255" s="16" t="str">
        <f>IF(OR(F255="",G255=""),"",IF(F255="1st",G255*D255-G255,-G255))</f>
        <v/>
      </c>
      <c r="I255" s="19">
        <f t="shared" si="32"/>
        <v>-26.802500000000002</v>
      </c>
      <c r="J255" s="42">
        <f>SUM(H255:H265)</f>
        <v>-2.8999999999999995</v>
      </c>
      <c r="K255" s="50">
        <f t="shared" si="35"/>
        <v>-29.702500000000011</v>
      </c>
      <c r="L255" s="8">
        <f t="shared" si="39"/>
        <v>18.822499999999987</v>
      </c>
      <c r="M255" s="8"/>
      <c r="N255" s="121">
        <f t="shared" si="33"/>
        <v>1.22</v>
      </c>
      <c r="O255" s="9">
        <f t="shared" si="34"/>
        <v>-1</v>
      </c>
      <c r="P255" s="9">
        <f t="shared" si="36"/>
        <v>0.21999999999999997</v>
      </c>
      <c r="Q255" s="122">
        <f t="shared" si="37"/>
        <v>0.21999999999999997</v>
      </c>
      <c r="R255" s="8"/>
      <c r="S255" s="9"/>
      <c r="T255" s="9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  <c r="IT255" s="40"/>
      <c r="IU255" s="40"/>
      <c r="IV255" s="40"/>
      <c r="IW255" s="40"/>
      <c r="IX255" s="40"/>
      <c r="IY255" s="40"/>
      <c r="IZ255" s="40"/>
      <c r="JA255" s="40"/>
      <c r="JB255" s="40"/>
      <c r="JC255" s="40"/>
      <c r="JD255" s="40"/>
      <c r="JE255" s="40"/>
      <c r="JF255" s="40"/>
      <c r="JG255" s="40"/>
      <c r="JH255" s="40"/>
      <c r="JI255" s="40"/>
      <c r="JJ255" s="40"/>
      <c r="JK255" s="40"/>
      <c r="JL255" s="40"/>
      <c r="JM255" s="40"/>
      <c r="JN255" s="40"/>
      <c r="JO255" s="40"/>
      <c r="JP255" s="40"/>
      <c r="JQ255" s="40"/>
      <c r="JR255" s="40"/>
      <c r="JS255" s="40"/>
      <c r="JT255" s="40"/>
      <c r="JU255" s="40"/>
      <c r="JV255" s="40"/>
      <c r="JW255" s="40"/>
      <c r="JX255" s="40"/>
      <c r="JY255" s="40"/>
      <c r="JZ255" s="40"/>
      <c r="KA255" s="40"/>
      <c r="KB255" s="40"/>
      <c r="KC255" s="40"/>
      <c r="KD255" s="40"/>
      <c r="KE255" s="40"/>
      <c r="KF255" s="40"/>
      <c r="KG255" s="40"/>
      <c r="KH255" s="40"/>
      <c r="KI255" s="40"/>
      <c r="KJ255" s="40"/>
      <c r="KK255" s="40"/>
      <c r="KL255" s="40"/>
      <c r="KM255" s="40"/>
      <c r="KN255" s="40"/>
      <c r="KO255" s="40"/>
      <c r="KP255" s="40"/>
      <c r="KQ255" s="40"/>
      <c r="KR255" s="40"/>
      <c r="KS255" s="40"/>
      <c r="KT255" s="40"/>
      <c r="KU255" s="40"/>
      <c r="KV255" s="40"/>
      <c r="KW255" s="40"/>
      <c r="KX255" s="40"/>
      <c r="KY255" s="40"/>
      <c r="KZ255" s="40"/>
      <c r="LA255" s="40"/>
      <c r="LB255" s="40"/>
      <c r="LC255" s="40"/>
      <c r="LD255" s="40"/>
      <c r="LE255" s="40"/>
      <c r="LF255" s="40"/>
      <c r="LG255" s="40"/>
      <c r="LH255" s="40"/>
      <c r="LI255" s="40"/>
      <c r="LJ255" s="40"/>
      <c r="LK255" s="40"/>
      <c r="LL255" s="40"/>
      <c r="LM255" s="40"/>
      <c r="LN255" s="40"/>
      <c r="LO255" s="40"/>
      <c r="LP255" s="40"/>
      <c r="LQ255" s="40"/>
      <c r="LR255" s="40"/>
      <c r="LS255" s="40"/>
      <c r="LT255" s="40"/>
      <c r="LU255" s="40"/>
      <c r="LV255" s="40"/>
      <c r="LW255" s="40"/>
      <c r="LX255" s="40"/>
      <c r="LY255" s="40"/>
      <c r="LZ255" s="40"/>
      <c r="MA255" s="40"/>
      <c r="MB255" s="40"/>
      <c r="MC255" s="40"/>
      <c r="MD255" s="40"/>
      <c r="ME255" s="40"/>
      <c r="MF255" s="40"/>
      <c r="MG255" s="40"/>
      <c r="MH255" s="40"/>
      <c r="MI255" s="40"/>
      <c r="MJ255" s="40"/>
      <c r="MK255" s="40"/>
      <c r="ML255" s="40"/>
      <c r="MM255" s="40"/>
      <c r="MN255" s="40"/>
      <c r="MO255" s="40"/>
      <c r="MP255" s="40"/>
      <c r="MQ255" s="40"/>
      <c r="MR255" s="40"/>
      <c r="MS255" s="40"/>
      <c r="MT255" s="40"/>
      <c r="MU255" s="40"/>
      <c r="MV255" s="40"/>
      <c r="MW255" s="40"/>
      <c r="MX255" s="40"/>
      <c r="MY255" s="40"/>
      <c r="MZ255" s="40"/>
      <c r="NA255" s="40"/>
      <c r="NB255" s="40"/>
      <c r="NC255" s="40"/>
      <c r="ND255" s="40"/>
      <c r="NE255" s="40"/>
      <c r="NF255" s="40"/>
      <c r="NG255" s="40"/>
      <c r="NH255" s="40"/>
      <c r="NI255" s="40"/>
      <c r="NJ255" s="40"/>
      <c r="NK255" s="40"/>
      <c r="NL255" s="40"/>
      <c r="NM255" s="40"/>
      <c r="NN255" s="40"/>
      <c r="NO255" s="40"/>
      <c r="NP255" s="40"/>
      <c r="NQ255" s="40"/>
      <c r="NR255" s="40"/>
      <c r="NS255" s="40"/>
      <c r="NT255" s="40"/>
      <c r="NU255" s="40"/>
      <c r="NV255" s="40"/>
      <c r="NW255" s="40"/>
      <c r="NX255" s="40"/>
      <c r="NY255" s="40"/>
      <c r="NZ255" s="40"/>
      <c r="OA255" s="40"/>
      <c r="OB255" s="40"/>
      <c r="OC255" s="40"/>
      <c r="OD255" s="40"/>
      <c r="OE255" s="40"/>
      <c r="OF255" s="40"/>
      <c r="OG255" s="40"/>
      <c r="OH255" s="40"/>
      <c r="OI255" s="40"/>
      <c r="OJ255" s="40"/>
      <c r="OK255" s="40"/>
      <c r="OL255" s="40"/>
      <c r="OM255" s="40"/>
      <c r="ON255" s="40"/>
      <c r="OO255" s="40"/>
      <c r="OP255" s="40"/>
      <c r="OQ255" s="40"/>
      <c r="OR255" s="40"/>
      <c r="OS255" s="40"/>
      <c r="OT255" s="40"/>
      <c r="OU255" s="40"/>
      <c r="OV255" s="40"/>
      <c r="OW255" s="40"/>
      <c r="OX255" s="40"/>
      <c r="OY255" s="40"/>
      <c r="OZ255" s="40"/>
      <c r="PA255" s="40"/>
      <c r="PB255" s="40"/>
      <c r="PC255" s="40"/>
      <c r="PD255" s="40"/>
      <c r="PE255" s="40"/>
      <c r="PF255" s="40"/>
      <c r="PG255" s="40"/>
      <c r="PH255" s="40"/>
      <c r="PI255" s="40"/>
      <c r="PJ255" s="40"/>
      <c r="PK255" s="40"/>
      <c r="PL255" s="40"/>
      <c r="PM255" s="40"/>
      <c r="PN255" s="40"/>
      <c r="PO255" s="40"/>
      <c r="PP255" s="40"/>
      <c r="PQ255" s="40"/>
      <c r="PR255" s="40"/>
      <c r="PS255" s="40"/>
      <c r="PT255" s="40"/>
      <c r="PU255" s="40"/>
      <c r="PV255" s="40"/>
      <c r="PW255" s="40"/>
      <c r="PX255" s="40"/>
      <c r="PY255" s="40"/>
      <c r="PZ255" s="40"/>
      <c r="QA255" s="40"/>
      <c r="QB255" s="40"/>
      <c r="QC255" s="40"/>
      <c r="QD255" s="40"/>
      <c r="QE255" s="40"/>
      <c r="QF255" s="40"/>
      <c r="QG255" s="40"/>
      <c r="QH255" s="40"/>
      <c r="QI255" s="40"/>
      <c r="QJ255" s="40"/>
      <c r="QK255" s="40"/>
      <c r="QL255" s="40"/>
      <c r="QM255" s="40"/>
      <c r="QN255" s="40"/>
      <c r="QO255" s="40"/>
      <c r="QP255" s="40"/>
      <c r="QQ255" s="40"/>
      <c r="QR255" s="40"/>
      <c r="QS255" s="40"/>
      <c r="QT255" s="40"/>
      <c r="QU255" s="40"/>
      <c r="QV255" s="40"/>
      <c r="QW255" s="40"/>
      <c r="QX255" s="40"/>
      <c r="QY255" s="40"/>
      <c r="QZ255" s="40"/>
      <c r="RA255" s="40"/>
      <c r="RB255" s="40"/>
      <c r="RC255" s="40"/>
      <c r="RD255" s="40"/>
      <c r="RE255" s="40"/>
      <c r="RF255" s="40"/>
      <c r="RG255" s="40"/>
      <c r="RH255" s="40"/>
      <c r="RI255" s="40"/>
      <c r="RJ255" s="40"/>
      <c r="RK255" s="40"/>
      <c r="RL255" s="40"/>
      <c r="RM255" s="40"/>
      <c r="RN255" s="40"/>
      <c r="RO255" s="40"/>
      <c r="RP255" s="40"/>
      <c r="RQ255" s="40"/>
      <c r="RR255" s="40"/>
      <c r="RS255" s="40"/>
      <c r="RT255" s="40"/>
      <c r="RU255" s="40"/>
      <c r="RV255" s="40"/>
      <c r="RW255" s="40"/>
      <c r="RX255" s="40"/>
      <c r="RY255" s="40"/>
      <c r="RZ255" s="40"/>
      <c r="SA255" s="40"/>
      <c r="SB255" s="40"/>
      <c r="SC255" s="40"/>
      <c r="SD255" s="40"/>
      <c r="SE255" s="40"/>
      <c r="SF255" s="40"/>
      <c r="SG255" s="40"/>
      <c r="SH255" s="40"/>
      <c r="SI255" s="40"/>
      <c r="SJ255" s="40"/>
      <c r="SK255" s="40"/>
      <c r="SL255" s="40"/>
      <c r="SM255" s="40"/>
      <c r="SN255" s="40"/>
      <c r="SO255" s="40"/>
      <c r="SP255" s="40"/>
      <c r="SQ255" s="40"/>
      <c r="SR255" s="40"/>
      <c r="SS255" s="40"/>
      <c r="ST255" s="40"/>
      <c r="SU255" s="40"/>
      <c r="SV255" s="40"/>
      <c r="SW255" s="40"/>
      <c r="SX255" s="40"/>
      <c r="SY255" s="40"/>
      <c r="SZ255" s="40"/>
      <c r="TA255" s="40"/>
      <c r="TB255" s="40"/>
      <c r="TC255" s="40"/>
      <c r="TD255" s="40"/>
      <c r="TE255" s="40"/>
      <c r="TF255" s="40"/>
      <c r="TG255" s="40"/>
      <c r="TH255" s="40"/>
      <c r="TI255" s="40"/>
      <c r="TJ255" s="40"/>
      <c r="TK255" s="40"/>
      <c r="TL255" s="40"/>
      <c r="TM255" s="40"/>
      <c r="TN255" s="40"/>
      <c r="TO255" s="40"/>
      <c r="TP255" s="40"/>
      <c r="TQ255" s="40"/>
      <c r="TR255" s="40"/>
      <c r="TS255" s="40"/>
      <c r="TT255" s="40"/>
      <c r="TU255" s="40"/>
      <c r="TV255" s="40"/>
      <c r="TW255" s="40"/>
      <c r="TX255" s="40"/>
      <c r="TY255" s="40"/>
      <c r="TZ255" s="40"/>
      <c r="UA255" s="40"/>
      <c r="UB255" s="40"/>
      <c r="UC255" s="40"/>
      <c r="UD255" s="40"/>
      <c r="UE255" s="40"/>
      <c r="UF255" s="40"/>
      <c r="UG255" s="40"/>
      <c r="UH255" s="40"/>
      <c r="UI255" s="40"/>
      <c r="UJ255" s="40"/>
      <c r="UK255" s="40"/>
      <c r="UL255" s="40"/>
      <c r="UM255" s="40"/>
      <c r="UN255" s="40"/>
      <c r="UO255" s="40"/>
      <c r="UP255" s="40"/>
      <c r="UQ255" s="40"/>
      <c r="UR255" s="40"/>
      <c r="US255" s="40"/>
      <c r="UT255" s="40"/>
      <c r="UU255" s="40"/>
      <c r="UV255" s="40"/>
      <c r="UW255" s="40"/>
      <c r="UX255" s="40"/>
      <c r="UY255" s="40"/>
      <c r="UZ255" s="40"/>
      <c r="VA255" s="40"/>
      <c r="VB255" s="40"/>
      <c r="VC255" s="40"/>
      <c r="VD255" s="40"/>
      <c r="VE255" s="40"/>
      <c r="VF255" s="40"/>
      <c r="VG255" s="40"/>
      <c r="VH255" s="40"/>
      <c r="VI255" s="40"/>
      <c r="VJ255" s="40"/>
      <c r="VK255" s="40"/>
      <c r="VL255" s="40"/>
      <c r="VM255" s="40"/>
      <c r="VN255" s="40"/>
      <c r="VO255" s="40"/>
      <c r="VP255" s="40"/>
      <c r="VQ255" s="40"/>
      <c r="VR255" s="40"/>
      <c r="VS255" s="40"/>
      <c r="VT255" s="40"/>
      <c r="VU255" s="40"/>
      <c r="VV255" s="40"/>
      <c r="VW255" s="40"/>
      <c r="VX255" s="40"/>
      <c r="VY255" s="40"/>
      <c r="VZ255" s="40"/>
      <c r="WA255" s="40"/>
      <c r="WB255" s="40"/>
      <c r="WC255" s="40"/>
      <c r="WD255" s="40"/>
      <c r="WE255" s="40"/>
      <c r="WF255" s="40"/>
      <c r="WG255" s="40"/>
      <c r="WH255" s="40"/>
      <c r="WI255" s="40"/>
      <c r="WJ255" s="40"/>
      <c r="WK255" s="40"/>
      <c r="WL255" s="40"/>
      <c r="WM255" s="40"/>
      <c r="WN255" s="40"/>
      <c r="WO255" s="40"/>
      <c r="WP255" s="40"/>
      <c r="WQ255" s="40"/>
      <c r="WR255" s="40"/>
      <c r="WS255" s="40"/>
      <c r="WT255" s="40"/>
      <c r="WU255" s="40"/>
      <c r="WV255" s="40"/>
      <c r="WW255" s="40"/>
      <c r="WX255" s="40"/>
      <c r="WY255" s="40"/>
      <c r="WZ255" s="40"/>
      <c r="XA255" s="40"/>
      <c r="XB255" s="40"/>
      <c r="XC255" s="40"/>
      <c r="XD255" s="40"/>
      <c r="XE255" s="40"/>
      <c r="XF255" s="40"/>
      <c r="XG255" s="40"/>
      <c r="XH255" s="40"/>
      <c r="XI255" s="40"/>
      <c r="XJ255" s="40"/>
      <c r="XK255" s="40"/>
      <c r="XL255" s="40"/>
      <c r="XM255" s="40"/>
      <c r="XN255" s="40"/>
      <c r="XO255" s="40"/>
      <c r="XP255" s="40"/>
      <c r="XQ255" s="40"/>
      <c r="XR255" s="40"/>
      <c r="XS255" s="40"/>
      <c r="XT255" s="40"/>
      <c r="XU255" s="40"/>
      <c r="XV255" s="40"/>
      <c r="XW255" s="40"/>
      <c r="XX255" s="40"/>
      <c r="XY255" s="40"/>
      <c r="XZ255" s="40"/>
      <c r="YA255" s="40"/>
      <c r="YB255" s="40"/>
      <c r="YC255" s="40"/>
      <c r="YD255" s="40"/>
      <c r="YE255" s="40"/>
      <c r="YF255" s="40"/>
      <c r="YG255" s="40"/>
      <c r="YH255" s="40"/>
      <c r="YI255" s="40"/>
      <c r="YJ255" s="40"/>
      <c r="YK255" s="40"/>
      <c r="YL255" s="40"/>
      <c r="YM255" s="40"/>
      <c r="YN255" s="40"/>
      <c r="YO255" s="40"/>
      <c r="YP255" s="40"/>
      <c r="YQ255" s="40"/>
      <c r="YR255" s="40"/>
      <c r="YS255" s="40"/>
      <c r="YT255" s="40"/>
      <c r="YU255" s="40"/>
      <c r="YV255" s="40"/>
      <c r="YW255" s="40"/>
      <c r="YX255" s="40"/>
      <c r="YY255" s="40"/>
      <c r="YZ255" s="40"/>
      <c r="ZA255" s="40"/>
      <c r="ZB255" s="40"/>
      <c r="ZC255" s="40"/>
      <c r="ZD255" s="40"/>
      <c r="ZE255" s="40"/>
      <c r="ZF255" s="40"/>
      <c r="ZG255" s="40"/>
      <c r="ZH255" s="40"/>
      <c r="ZI255" s="40"/>
      <c r="ZJ255" s="40"/>
      <c r="ZK255" s="40"/>
      <c r="ZL255" s="40"/>
      <c r="ZM255" s="40"/>
      <c r="ZN255" s="40"/>
      <c r="ZO255" s="40"/>
      <c r="ZP255" s="40"/>
      <c r="ZQ255" s="40"/>
      <c r="ZR255" s="40"/>
      <c r="ZS255" s="40"/>
      <c r="ZT255" s="40"/>
      <c r="ZU255" s="40"/>
      <c r="ZV255" s="40"/>
      <c r="ZW255" s="40"/>
      <c r="ZX255" s="40"/>
      <c r="ZY255" s="40"/>
      <c r="ZZ255" s="40"/>
      <c r="AAA255" s="40"/>
      <c r="AAB255" s="40"/>
      <c r="AAC255" s="40"/>
      <c r="AAD255" s="40"/>
      <c r="AAE255" s="40"/>
      <c r="AAF255" s="40"/>
      <c r="AAG255" s="40"/>
      <c r="AAH255" s="40"/>
      <c r="AAI255" s="40"/>
      <c r="AAJ255" s="40"/>
      <c r="AAK255" s="40"/>
      <c r="AAL255" s="40"/>
      <c r="AAM255" s="40"/>
      <c r="AAN255" s="40"/>
      <c r="AAO255" s="40"/>
      <c r="AAP255" s="40"/>
      <c r="AAQ255" s="40"/>
      <c r="AAR255" s="40"/>
      <c r="AAS255" s="40"/>
      <c r="AAT255" s="40"/>
      <c r="AAU255" s="40"/>
      <c r="AAV255" s="40"/>
      <c r="AAW255" s="40"/>
      <c r="AAX255" s="40"/>
      <c r="AAY255" s="40"/>
      <c r="AAZ255" s="40"/>
      <c r="ABA255" s="40"/>
      <c r="ABB255" s="40"/>
      <c r="ABC255" s="40"/>
      <c r="ABD255" s="40"/>
      <c r="ABE255" s="40"/>
      <c r="ABF255" s="40"/>
      <c r="ABG255" s="40"/>
      <c r="ABH255" s="40"/>
      <c r="ABI255" s="40"/>
      <c r="ABJ255" s="40"/>
      <c r="ABK255" s="40"/>
      <c r="ABL255" s="40"/>
      <c r="ABM255" s="40"/>
      <c r="ABN255" s="40"/>
      <c r="ABO255" s="40"/>
      <c r="ABP255" s="40"/>
      <c r="ABQ255" s="40"/>
      <c r="ABR255" s="40"/>
      <c r="ABS255" s="40"/>
      <c r="ABT255" s="40"/>
      <c r="ABU255" s="40"/>
      <c r="ABV255" s="40"/>
      <c r="ABW255" s="40"/>
      <c r="ABX255" s="40"/>
      <c r="ABY255" s="40"/>
      <c r="ABZ255" s="40"/>
      <c r="ACA255" s="40"/>
      <c r="ACB255" s="40"/>
      <c r="ACC255" s="40"/>
      <c r="ACD255" s="40"/>
      <c r="ACE255" s="40"/>
      <c r="ACF255" s="40"/>
      <c r="ACG255" s="40"/>
      <c r="ACH255" s="40"/>
      <c r="ACI255" s="40"/>
      <c r="ACJ255" s="40"/>
      <c r="ACK255" s="40"/>
      <c r="ACL255" s="40"/>
      <c r="ACM255" s="40"/>
      <c r="ACN255" s="40"/>
      <c r="ACO255" s="40"/>
      <c r="ACP255" s="40"/>
      <c r="ACQ255" s="40"/>
      <c r="ACR255" s="40"/>
      <c r="ACS255" s="40"/>
      <c r="ACT255" s="40"/>
      <c r="ACU255" s="40"/>
      <c r="ACV255" s="40"/>
      <c r="ACW255" s="40"/>
      <c r="ACX255" s="40"/>
      <c r="ACY255" s="40"/>
      <c r="ACZ255" s="40"/>
      <c r="ADA255" s="40"/>
      <c r="ADB255" s="40"/>
      <c r="ADC255" s="40"/>
      <c r="ADD255" s="40"/>
      <c r="ADE255" s="40"/>
      <c r="ADF255" s="40"/>
      <c r="ADG255" s="40"/>
      <c r="ADH255" s="40"/>
      <c r="ADI255" s="40"/>
      <c r="ADJ255" s="40"/>
      <c r="ADK255" s="40"/>
      <c r="ADL255" s="40"/>
      <c r="ADM255" s="40"/>
      <c r="ADN255" s="40"/>
      <c r="ADO255" s="40"/>
      <c r="ADP255" s="40"/>
      <c r="ADQ255" s="40"/>
      <c r="ADR255" s="40"/>
      <c r="ADS255" s="40"/>
      <c r="ADT255" s="40"/>
      <c r="ADU255" s="40"/>
      <c r="ADV255" s="40"/>
      <c r="ADW255" s="40"/>
      <c r="ADX255" s="40"/>
      <c r="ADY255" s="40"/>
      <c r="ADZ255" s="40"/>
      <c r="AEA255" s="40"/>
      <c r="AEB255" s="40"/>
      <c r="AEC255" s="40"/>
      <c r="AED255" s="40"/>
      <c r="AEE255" s="40"/>
      <c r="AEF255" s="40"/>
      <c r="AEG255" s="40"/>
      <c r="AEH255" s="40"/>
      <c r="AEI255" s="40"/>
      <c r="AEJ255" s="40"/>
      <c r="AEK255" s="40"/>
      <c r="AEL255" s="40"/>
      <c r="AEM255" s="40"/>
      <c r="AEN255" s="40"/>
      <c r="AEO255" s="40"/>
      <c r="AEP255" s="40"/>
      <c r="AEQ255" s="40"/>
      <c r="AER255" s="40"/>
      <c r="AES255" s="40"/>
      <c r="AET255" s="40"/>
      <c r="AEU255" s="40"/>
      <c r="AEV255" s="40"/>
      <c r="AEW255" s="40"/>
      <c r="AEX255" s="40"/>
      <c r="AEY255" s="40"/>
      <c r="AEZ255" s="40"/>
      <c r="AFA255" s="40"/>
      <c r="AFB255" s="40"/>
      <c r="AFC255" s="40"/>
      <c r="AFD255" s="40"/>
      <c r="AFE255" s="40"/>
      <c r="AFF255" s="40"/>
      <c r="AFG255" s="40"/>
      <c r="AFH255" s="40"/>
      <c r="AFI255" s="40"/>
      <c r="AFJ255" s="40"/>
      <c r="AFK255" s="40"/>
      <c r="AFL255" s="40"/>
      <c r="AFM255" s="40"/>
      <c r="AFN255" s="40"/>
      <c r="AFO255" s="40"/>
      <c r="AFP255" s="40"/>
      <c r="AFQ255" s="40"/>
      <c r="AFR255" s="40"/>
      <c r="AFS255" s="40"/>
      <c r="AFT255" s="40"/>
      <c r="AFU255" s="40"/>
      <c r="AFV255" s="40"/>
      <c r="AFW255" s="40"/>
      <c r="AFX255" s="40"/>
      <c r="AFY255" s="40"/>
      <c r="AFZ255" s="40"/>
      <c r="AGA255" s="40"/>
      <c r="AGB255" s="40"/>
      <c r="AGC255" s="40"/>
      <c r="AGD255" s="40"/>
      <c r="AGE255" s="40"/>
      <c r="AGF255" s="40"/>
      <c r="AGG255" s="40"/>
      <c r="AGH255" s="40"/>
      <c r="AGI255" s="40"/>
      <c r="AGJ255" s="40"/>
      <c r="AGK255" s="40"/>
      <c r="AGL255" s="40"/>
      <c r="AGM255" s="40"/>
      <c r="AGN255" s="40"/>
      <c r="AGO255" s="40"/>
      <c r="AGP255" s="40"/>
      <c r="AGQ255" s="40"/>
      <c r="AGR255" s="40"/>
      <c r="AGS255" s="40"/>
      <c r="AGT255" s="40"/>
      <c r="AGU255" s="40"/>
      <c r="AGV255" s="40"/>
      <c r="AGW255" s="40"/>
      <c r="AGX255" s="40"/>
      <c r="AGY255" s="40"/>
      <c r="AGZ255" s="40"/>
      <c r="AHA255" s="40"/>
      <c r="AHB255" s="40"/>
      <c r="AHC255" s="40"/>
      <c r="AHD255" s="40"/>
      <c r="AHE255" s="40"/>
      <c r="AHF255" s="40"/>
      <c r="AHG255" s="40"/>
      <c r="AHH255" s="40"/>
      <c r="AHI255" s="40"/>
      <c r="AHJ255" s="40"/>
      <c r="AHK255" s="40"/>
      <c r="AHL255" s="40"/>
      <c r="AHM255" s="40"/>
      <c r="AHN255" s="40"/>
      <c r="AHO255" s="40"/>
      <c r="AHP255" s="40"/>
      <c r="AHQ255" s="40"/>
      <c r="AHR255" s="40"/>
      <c r="AHS255" s="40"/>
      <c r="AHT255" s="40"/>
      <c r="AHU255" s="40"/>
      <c r="AHV255" s="40"/>
      <c r="AHW255" s="40"/>
      <c r="AHX255" s="40"/>
      <c r="AHY255" s="40"/>
      <c r="AHZ255" s="40"/>
      <c r="AIA255" s="40"/>
      <c r="AIB255" s="40"/>
      <c r="AIC255" s="40"/>
      <c r="AID255" s="40"/>
      <c r="AIE255" s="40"/>
      <c r="AIF255" s="40"/>
      <c r="AIG255" s="40"/>
      <c r="AIH255" s="40"/>
      <c r="AII255" s="40"/>
      <c r="AIJ255" s="40"/>
      <c r="AIK255" s="40"/>
      <c r="AIL255" s="40"/>
      <c r="AIM255" s="40"/>
      <c r="AIN255" s="40"/>
      <c r="AIO255" s="40"/>
      <c r="AIP255" s="40"/>
      <c r="AIQ255" s="40"/>
      <c r="AIR255" s="40"/>
      <c r="AIS255" s="40"/>
      <c r="AIT255" s="40"/>
      <c r="AIU255" s="40"/>
      <c r="AIV255" s="40"/>
      <c r="AIW255" s="40"/>
      <c r="AIX255" s="40"/>
      <c r="AIY255" s="40"/>
      <c r="AIZ255" s="40"/>
      <c r="AJA255" s="40"/>
      <c r="AJB255" s="40"/>
      <c r="AJC255" s="40"/>
      <c r="AJD255" s="40"/>
      <c r="AJE255" s="40"/>
      <c r="AJF255" s="40"/>
      <c r="AJG255" s="40"/>
      <c r="AJH255" s="40"/>
      <c r="AJI255" s="40"/>
      <c r="AJJ255" s="40"/>
      <c r="AJK255" s="40"/>
      <c r="AJL255" s="40"/>
      <c r="AJM255" s="40"/>
      <c r="AJN255" s="40"/>
      <c r="AJO255" s="40"/>
      <c r="AJP255" s="40"/>
      <c r="AJQ255" s="40"/>
      <c r="AJR255" s="40"/>
      <c r="AJS255" s="40"/>
      <c r="AJT255" s="40"/>
      <c r="AJU255" s="40"/>
      <c r="AJV255" s="40"/>
      <c r="AJW255" s="40"/>
      <c r="AJX255" s="40"/>
      <c r="AJY255" s="40"/>
      <c r="AJZ255" s="40"/>
      <c r="AKA255" s="40"/>
      <c r="AKB255" s="40"/>
      <c r="AKC255" s="40"/>
      <c r="AKD255" s="40"/>
      <c r="AKE255" s="40"/>
      <c r="AKF255" s="40"/>
      <c r="AKG255" s="40"/>
      <c r="AKH255" s="40"/>
      <c r="AKI255" s="40"/>
      <c r="AKJ255" s="40"/>
      <c r="AKK255" s="40"/>
      <c r="AKL255" s="40"/>
      <c r="AKM255" s="40"/>
      <c r="AKN255" s="40"/>
      <c r="AKO255" s="40"/>
      <c r="AKP255" s="40"/>
      <c r="AKQ255" s="40"/>
      <c r="AKR255" s="40"/>
      <c r="AKS255" s="40"/>
      <c r="AKT255" s="40"/>
      <c r="AKU255" s="40"/>
      <c r="AKV255" s="40"/>
      <c r="AKW255" s="40"/>
      <c r="AKX255" s="40"/>
      <c r="AKY255" s="40"/>
      <c r="AKZ255" s="40"/>
      <c r="ALA255" s="40"/>
      <c r="ALB255" s="40"/>
      <c r="ALC255" s="40"/>
      <c r="ALD255" s="40"/>
      <c r="ALE255" s="40"/>
      <c r="ALF255" s="40"/>
      <c r="ALG255" s="40"/>
      <c r="ALH255" s="40"/>
      <c r="ALI255" s="40"/>
      <c r="ALJ255" s="40"/>
      <c r="ALK255" s="40"/>
      <c r="ALL255" s="40"/>
      <c r="ALM255" s="40"/>
      <c r="ALN255" s="40"/>
      <c r="ALO255" s="40"/>
      <c r="ALP255" s="40"/>
      <c r="ALQ255" s="40"/>
      <c r="ALR255" s="40"/>
      <c r="ALS255" s="40"/>
      <c r="ALT255" s="40"/>
      <c r="ALU255" s="40"/>
    </row>
    <row r="256" spans="1:1009" s="41" customFormat="1" ht="18.75" x14ac:dyDescent="0.3">
      <c r="A256" s="10" t="s">
        <v>256</v>
      </c>
      <c r="B256" s="11" t="s">
        <v>231</v>
      </c>
      <c r="C256" s="12">
        <v>3</v>
      </c>
      <c r="D256" s="13">
        <v>4.8</v>
      </c>
      <c r="E256" s="14">
        <v>2.0499999999999998</v>
      </c>
      <c r="F256" s="46" t="s">
        <v>107</v>
      </c>
      <c r="G256" s="15">
        <v>0.75</v>
      </c>
      <c r="H256" s="16">
        <f t="shared" ref="H256:H265" si="41">IF(OR(F256="",G256=""),"",IF(F256="1st",G256*D256-G256,-G256))</f>
        <v>-0.75</v>
      </c>
      <c r="I256" s="19">
        <f t="shared" si="32"/>
        <v>-27.552500000000002</v>
      </c>
      <c r="J256" s="39"/>
      <c r="K256" s="50">
        <f t="shared" si="35"/>
        <v>-29.702500000000011</v>
      </c>
      <c r="L256" s="8">
        <f t="shared" si="39"/>
        <v>18.822499999999987</v>
      </c>
      <c r="M256" s="8"/>
      <c r="N256" s="121">
        <f t="shared" si="33"/>
        <v>4.8</v>
      </c>
      <c r="O256" s="9">
        <f t="shared" si="34"/>
        <v>-1</v>
      </c>
      <c r="P256" s="9">
        <f t="shared" si="36"/>
        <v>-1</v>
      </c>
      <c r="Q256" s="122">
        <f t="shared" si="37"/>
        <v>-1</v>
      </c>
      <c r="R256" s="8"/>
      <c r="S256" s="9"/>
      <c r="T256" s="9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  <c r="JP256" s="40"/>
      <c r="JQ256" s="40"/>
      <c r="JR256" s="40"/>
      <c r="JS256" s="40"/>
      <c r="JT256" s="40"/>
      <c r="JU256" s="40"/>
      <c r="JV256" s="40"/>
      <c r="JW256" s="40"/>
      <c r="JX256" s="40"/>
      <c r="JY256" s="40"/>
      <c r="JZ256" s="40"/>
      <c r="KA256" s="40"/>
      <c r="KB256" s="40"/>
      <c r="KC256" s="40"/>
      <c r="KD256" s="40"/>
      <c r="KE256" s="40"/>
      <c r="KF256" s="40"/>
      <c r="KG256" s="40"/>
      <c r="KH256" s="40"/>
      <c r="KI256" s="40"/>
      <c r="KJ256" s="40"/>
      <c r="KK256" s="40"/>
      <c r="KL256" s="40"/>
      <c r="KM256" s="40"/>
      <c r="KN256" s="40"/>
      <c r="KO256" s="40"/>
      <c r="KP256" s="40"/>
      <c r="KQ256" s="40"/>
      <c r="KR256" s="40"/>
      <c r="KS256" s="40"/>
      <c r="KT256" s="40"/>
      <c r="KU256" s="40"/>
      <c r="KV256" s="40"/>
      <c r="KW256" s="40"/>
      <c r="KX256" s="40"/>
      <c r="KY256" s="40"/>
      <c r="KZ256" s="40"/>
      <c r="LA256" s="40"/>
      <c r="LB256" s="40"/>
      <c r="LC256" s="40"/>
      <c r="LD256" s="40"/>
      <c r="LE256" s="40"/>
      <c r="LF256" s="40"/>
      <c r="LG256" s="40"/>
      <c r="LH256" s="40"/>
      <c r="LI256" s="40"/>
      <c r="LJ256" s="40"/>
      <c r="LK256" s="40"/>
      <c r="LL256" s="40"/>
      <c r="LM256" s="40"/>
      <c r="LN256" s="40"/>
      <c r="LO256" s="40"/>
      <c r="LP256" s="40"/>
      <c r="LQ256" s="40"/>
      <c r="LR256" s="40"/>
      <c r="LS256" s="40"/>
      <c r="LT256" s="40"/>
      <c r="LU256" s="40"/>
      <c r="LV256" s="40"/>
      <c r="LW256" s="40"/>
      <c r="LX256" s="40"/>
      <c r="LY256" s="40"/>
      <c r="LZ256" s="40"/>
      <c r="MA256" s="40"/>
      <c r="MB256" s="40"/>
      <c r="MC256" s="40"/>
      <c r="MD256" s="40"/>
      <c r="ME256" s="40"/>
      <c r="MF256" s="40"/>
      <c r="MG256" s="40"/>
      <c r="MH256" s="40"/>
      <c r="MI256" s="40"/>
      <c r="MJ256" s="40"/>
      <c r="MK256" s="40"/>
      <c r="ML256" s="40"/>
      <c r="MM256" s="40"/>
      <c r="MN256" s="40"/>
      <c r="MO256" s="40"/>
      <c r="MP256" s="40"/>
      <c r="MQ256" s="40"/>
      <c r="MR256" s="40"/>
      <c r="MS256" s="40"/>
      <c r="MT256" s="40"/>
      <c r="MU256" s="40"/>
      <c r="MV256" s="40"/>
      <c r="MW256" s="40"/>
      <c r="MX256" s="40"/>
      <c r="MY256" s="40"/>
      <c r="MZ256" s="40"/>
      <c r="NA256" s="40"/>
      <c r="NB256" s="40"/>
      <c r="NC256" s="40"/>
      <c r="ND256" s="40"/>
      <c r="NE256" s="40"/>
      <c r="NF256" s="40"/>
      <c r="NG256" s="40"/>
      <c r="NH256" s="40"/>
      <c r="NI256" s="40"/>
      <c r="NJ256" s="40"/>
      <c r="NK256" s="40"/>
      <c r="NL256" s="40"/>
      <c r="NM256" s="40"/>
      <c r="NN256" s="40"/>
      <c r="NO256" s="40"/>
      <c r="NP256" s="40"/>
      <c r="NQ256" s="40"/>
      <c r="NR256" s="40"/>
      <c r="NS256" s="40"/>
      <c r="NT256" s="40"/>
      <c r="NU256" s="40"/>
      <c r="NV256" s="40"/>
      <c r="NW256" s="40"/>
      <c r="NX256" s="40"/>
      <c r="NY256" s="40"/>
      <c r="NZ256" s="40"/>
      <c r="OA256" s="40"/>
      <c r="OB256" s="40"/>
      <c r="OC256" s="40"/>
      <c r="OD256" s="40"/>
      <c r="OE256" s="40"/>
      <c r="OF256" s="40"/>
      <c r="OG256" s="40"/>
      <c r="OH256" s="40"/>
      <c r="OI256" s="40"/>
      <c r="OJ256" s="40"/>
      <c r="OK256" s="40"/>
      <c r="OL256" s="40"/>
      <c r="OM256" s="40"/>
      <c r="ON256" s="40"/>
      <c r="OO256" s="40"/>
      <c r="OP256" s="40"/>
      <c r="OQ256" s="40"/>
      <c r="OR256" s="40"/>
      <c r="OS256" s="40"/>
      <c r="OT256" s="40"/>
      <c r="OU256" s="40"/>
      <c r="OV256" s="40"/>
      <c r="OW256" s="40"/>
      <c r="OX256" s="40"/>
      <c r="OY256" s="40"/>
      <c r="OZ256" s="40"/>
      <c r="PA256" s="40"/>
      <c r="PB256" s="40"/>
      <c r="PC256" s="40"/>
      <c r="PD256" s="40"/>
      <c r="PE256" s="40"/>
      <c r="PF256" s="40"/>
      <c r="PG256" s="40"/>
      <c r="PH256" s="40"/>
      <c r="PI256" s="40"/>
      <c r="PJ256" s="40"/>
      <c r="PK256" s="40"/>
      <c r="PL256" s="40"/>
      <c r="PM256" s="40"/>
      <c r="PN256" s="40"/>
      <c r="PO256" s="40"/>
      <c r="PP256" s="40"/>
      <c r="PQ256" s="40"/>
      <c r="PR256" s="40"/>
      <c r="PS256" s="40"/>
      <c r="PT256" s="40"/>
      <c r="PU256" s="40"/>
      <c r="PV256" s="40"/>
      <c r="PW256" s="40"/>
      <c r="PX256" s="40"/>
      <c r="PY256" s="40"/>
      <c r="PZ256" s="40"/>
      <c r="QA256" s="40"/>
      <c r="QB256" s="40"/>
      <c r="QC256" s="40"/>
      <c r="QD256" s="40"/>
      <c r="QE256" s="40"/>
      <c r="QF256" s="40"/>
      <c r="QG256" s="40"/>
      <c r="QH256" s="40"/>
      <c r="QI256" s="40"/>
      <c r="QJ256" s="40"/>
      <c r="QK256" s="40"/>
      <c r="QL256" s="40"/>
      <c r="QM256" s="40"/>
      <c r="QN256" s="40"/>
      <c r="QO256" s="40"/>
      <c r="QP256" s="40"/>
      <c r="QQ256" s="40"/>
      <c r="QR256" s="40"/>
      <c r="QS256" s="40"/>
      <c r="QT256" s="40"/>
      <c r="QU256" s="40"/>
      <c r="QV256" s="40"/>
      <c r="QW256" s="40"/>
      <c r="QX256" s="40"/>
      <c r="QY256" s="40"/>
      <c r="QZ256" s="40"/>
      <c r="RA256" s="40"/>
      <c r="RB256" s="40"/>
      <c r="RC256" s="40"/>
      <c r="RD256" s="40"/>
      <c r="RE256" s="40"/>
      <c r="RF256" s="40"/>
      <c r="RG256" s="40"/>
      <c r="RH256" s="40"/>
      <c r="RI256" s="40"/>
      <c r="RJ256" s="40"/>
      <c r="RK256" s="40"/>
      <c r="RL256" s="40"/>
      <c r="RM256" s="40"/>
      <c r="RN256" s="40"/>
      <c r="RO256" s="40"/>
      <c r="RP256" s="40"/>
      <c r="RQ256" s="40"/>
      <c r="RR256" s="40"/>
      <c r="RS256" s="40"/>
      <c r="RT256" s="40"/>
      <c r="RU256" s="40"/>
      <c r="RV256" s="40"/>
      <c r="RW256" s="40"/>
      <c r="RX256" s="40"/>
      <c r="RY256" s="40"/>
      <c r="RZ256" s="40"/>
      <c r="SA256" s="40"/>
      <c r="SB256" s="40"/>
      <c r="SC256" s="40"/>
      <c r="SD256" s="40"/>
      <c r="SE256" s="40"/>
      <c r="SF256" s="40"/>
      <c r="SG256" s="40"/>
      <c r="SH256" s="40"/>
      <c r="SI256" s="40"/>
      <c r="SJ256" s="40"/>
      <c r="SK256" s="40"/>
      <c r="SL256" s="40"/>
      <c r="SM256" s="40"/>
      <c r="SN256" s="40"/>
      <c r="SO256" s="40"/>
      <c r="SP256" s="40"/>
      <c r="SQ256" s="40"/>
      <c r="SR256" s="40"/>
      <c r="SS256" s="40"/>
      <c r="ST256" s="40"/>
      <c r="SU256" s="40"/>
      <c r="SV256" s="40"/>
      <c r="SW256" s="40"/>
      <c r="SX256" s="40"/>
      <c r="SY256" s="40"/>
      <c r="SZ256" s="40"/>
      <c r="TA256" s="40"/>
      <c r="TB256" s="40"/>
      <c r="TC256" s="40"/>
      <c r="TD256" s="40"/>
      <c r="TE256" s="40"/>
      <c r="TF256" s="40"/>
      <c r="TG256" s="40"/>
      <c r="TH256" s="40"/>
      <c r="TI256" s="40"/>
      <c r="TJ256" s="40"/>
      <c r="TK256" s="40"/>
      <c r="TL256" s="40"/>
      <c r="TM256" s="40"/>
      <c r="TN256" s="40"/>
      <c r="TO256" s="40"/>
      <c r="TP256" s="40"/>
      <c r="TQ256" s="40"/>
      <c r="TR256" s="40"/>
      <c r="TS256" s="40"/>
      <c r="TT256" s="40"/>
      <c r="TU256" s="40"/>
      <c r="TV256" s="40"/>
      <c r="TW256" s="40"/>
      <c r="TX256" s="40"/>
      <c r="TY256" s="40"/>
      <c r="TZ256" s="40"/>
      <c r="UA256" s="40"/>
      <c r="UB256" s="40"/>
      <c r="UC256" s="40"/>
      <c r="UD256" s="40"/>
      <c r="UE256" s="40"/>
      <c r="UF256" s="40"/>
      <c r="UG256" s="40"/>
      <c r="UH256" s="40"/>
      <c r="UI256" s="40"/>
      <c r="UJ256" s="40"/>
      <c r="UK256" s="40"/>
      <c r="UL256" s="40"/>
      <c r="UM256" s="40"/>
      <c r="UN256" s="40"/>
      <c r="UO256" s="40"/>
      <c r="UP256" s="40"/>
      <c r="UQ256" s="40"/>
      <c r="UR256" s="40"/>
      <c r="US256" s="40"/>
      <c r="UT256" s="40"/>
      <c r="UU256" s="40"/>
      <c r="UV256" s="40"/>
      <c r="UW256" s="40"/>
      <c r="UX256" s="40"/>
      <c r="UY256" s="40"/>
      <c r="UZ256" s="40"/>
      <c r="VA256" s="40"/>
      <c r="VB256" s="40"/>
      <c r="VC256" s="40"/>
      <c r="VD256" s="40"/>
      <c r="VE256" s="40"/>
      <c r="VF256" s="40"/>
      <c r="VG256" s="40"/>
      <c r="VH256" s="40"/>
      <c r="VI256" s="40"/>
      <c r="VJ256" s="40"/>
      <c r="VK256" s="40"/>
      <c r="VL256" s="40"/>
      <c r="VM256" s="40"/>
      <c r="VN256" s="40"/>
      <c r="VO256" s="40"/>
      <c r="VP256" s="40"/>
      <c r="VQ256" s="40"/>
      <c r="VR256" s="40"/>
      <c r="VS256" s="40"/>
      <c r="VT256" s="40"/>
      <c r="VU256" s="40"/>
      <c r="VV256" s="40"/>
      <c r="VW256" s="40"/>
      <c r="VX256" s="40"/>
      <c r="VY256" s="40"/>
      <c r="VZ256" s="40"/>
      <c r="WA256" s="40"/>
      <c r="WB256" s="40"/>
      <c r="WC256" s="40"/>
      <c r="WD256" s="40"/>
      <c r="WE256" s="40"/>
      <c r="WF256" s="40"/>
      <c r="WG256" s="40"/>
      <c r="WH256" s="40"/>
      <c r="WI256" s="40"/>
      <c r="WJ256" s="40"/>
      <c r="WK256" s="40"/>
      <c r="WL256" s="40"/>
      <c r="WM256" s="40"/>
      <c r="WN256" s="40"/>
      <c r="WO256" s="40"/>
      <c r="WP256" s="40"/>
      <c r="WQ256" s="40"/>
      <c r="WR256" s="40"/>
      <c r="WS256" s="40"/>
      <c r="WT256" s="40"/>
      <c r="WU256" s="40"/>
      <c r="WV256" s="40"/>
      <c r="WW256" s="40"/>
      <c r="WX256" s="40"/>
      <c r="WY256" s="40"/>
      <c r="WZ256" s="40"/>
      <c r="XA256" s="40"/>
      <c r="XB256" s="40"/>
      <c r="XC256" s="40"/>
      <c r="XD256" s="40"/>
      <c r="XE256" s="40"/>
      <c r="XF256" s="40"/>
      <c r="XG256" s="40"/>
      <c r="XH256" s="40"/>
      <c r="XI256" s="40"/>
      <c r="XJ256" s="40"/>
      <c r="XK256" s="40"/>
      <c r="XL256" s="40"/>
      <c r="XM256" s="40"/>
      <c r="XN256" s="40"/>
      <c r="XO256" s="40"/>
      <c r="XP256" s="40"/>
      <c r="XQ256" s="40"/>
      <c r="XR256" s="40"/>
      <c r="XS256" s="40"/>
      <c r="XT256" s="40"/>
      <c r="XU256" s="40"/>
      <c r="XV256" s="40"/>
      <c r="XW256" s="40"/>
      <c r="XX256" s="40"/>
      <c r="XY256" s="40"/>
      <c r="XZ256" s="40"/>
      <c r="YA256" s="40"/>
      <c r="YB256" s="40"/>
      <c r="YC256" s="40"/>
      <c r="YD256" s="40"/>
      <c r="YE256" s="40"/>
      <c r="YF256" s="40"/>
      <c r="YG256" s="40"/>
      <c r="YH256" s="40"/>
      <c r="YI256" s="40"/>
      <c r="YJ256" s="40"/>
      <c r="YK256" s="40"/>
      <c r="YL256" s="40"/>
      <c r="YM256" s="40"/>
      <c r="YN256" s="40"/>
      <c r="YO256" s="40"/>
      <c r="YP256" s="40"/>
      <c r="YQ256" s="40"/>
      <c r="YR256" s="40"/>
      <c r="YS256" s="40"/>
      <c r="YT256" s="40"/>
      <c r="YU256" s="40"/>
      <c r="YV256" s="40"/>
      <c r="YW256" s="40"/>
      <c r="YX256" s="40"/>
      <c r="YY256" s="40"/>
      <c r="YZ256" s="40"/>
      <c r="ZA256" s="40"/>
      <c r="ZB256" s="40"/>
      <c r="ZC256" s="40"/>
      <c r="ZD256" s="40"/>
      <c r="ZE256" s="40"/>
      <c r="ZF256" s="40"/>
      <c r="ZG256" s="40"/>
      <c r="ZH256" s="40"/>
      <c r="ZI256" s="40"/>
      <c r="ZJ256" s="40"/>
      <c r="ZK256" s="40"/>
      <c r="ZL256" s="40"/>
      <c r="ZM256" s="40"/>
      <c r="ZN256" s="40"/>
      <c r="ZO256" s="40"/>
      <c r="ZP256" s="40"/>
      <c r="ZQ256" s="40"/>
      <c r="ZR256" s="40"/>
      <c r="ZS256" s="40"/>
      <c r="ZT256" s="40"/>
      <c r="ZU256" s="40"/>
      <c r="ZV256" s="40"/>
      <c r="ZW256" s="40"/>
      <c r="ZX256" s="40"/>
      <c r="ZY256" s="40"/>
      <c r="ZZ256" s="40"/>
      <c r="AAA256" s="40"/>
      <c r="AAB256" s="40"/>
      <c r="AAC256" s="40"/>
      <c r="AAD256" s="40"/>
      <c r="AAE256" s="40"/>
      <c r="AAF256" s="40"/>
      <c r="AAG256" s="40"/>
      <c r="AAH256" s="40"/>
      <c r="AAI256" s="40"/>
      <c r="AAJ256" s="40"/>
      <c r="AAK256" s="40"/>
      <c r="AAL256" s="40"/>
      <c r="AAM256" s="40"/>
      <c r="AAN256" s="40"/>
      <c r="AAO256" s="40"/>
      <c r="AAP256" s="40"/>
      <c r="AAQ256" s="40"/>
      <c r="AAR256" s="40"/>
      <c r="AAS256" s="40"/>
      <c r="AAT256" s="40"/>
      <c r="AAU256" s="40"/>
      <c r="AAV256" s="40"/>
      <c r="AAW256" s="40"/>
      <c r="AAX256" s="40"/>
      <c r="AAY256" s="40"/>
      <c r="AAZ256" s="40"/>
      <c r="ABA256" s="40"/>
      <c r="ABB256" s="40"/>
      <c r="ABC256" s="40"/>
      <c r="ABD256" s="40"/>
      <c r="ABE256" s="40"/>
      <c r="ABF256" s="40"/>
      <c r="ABG256" s="40"/>
      <c r="ABH256" s="40"/>
      <c r="ABI256" s="40"/>
      <c r="ABJ256" s="40"/>
      <c r="ABK256" s="40"/>
      <c r="ABL256" s="40"/>
      <c r="ABM256" s="40"/>
      <c r="ABN256" s="40"/>
      <c r="ABO256" s="40"/>
      <c r="ABP256" s="40"/>
      <c r="ABQ256" s="40"/>
      <c r="ABR256" s="40"/>
      <c r="ABS256" s="40"/>
      <c r="ABT256" s="40"/>
      <c r="ABU256" s="40"/>
      <c r="ABV256" s="40"/>
      <c r="ABW256" s="40"/>
      <c r="ABX256" s="40"/>
      <c r="ABY256" s="40"/>
      <c r="ABZ256" s="40"/>
      <c r="ACA256" s="40"/>
      <c r="ACB256" s="40"/>
      <c r="ACC256" s="40"/>
      <c r="ACD256" s="40"/>
      <c r="ACE256" s="40"/>
      <c r="ACF256" s="40"/>
      <c r="ACG256" s="40"/>
      <c r="ACH256" s="40"/>
      <c r="ACI256" s="40"/>
      <c r="ACJ256" s="40"/>
      <c r="ACK256" s="40"/>
      <c r="ACL256" s="40"/>
      <c r="ACM256" s="40"/>
      <c r="ACN256" s="40"/>
      <c r="ACO256" s="40"/>
      <c r="ACP256" s="40"/>
      <c r="ACQ256" s="40"/>
      <c r="ACR256" s="40"/>
      <c r="ACS256" s="40"/>
      <c r="ACT256" s="40"/>
      <c r="ACU256" s="40"/>
      <c r="ACV256" s="40"/>
      <c r="ACW256" s="40"/>
      <c r="ACX256" s="40"/>
      <c r="ACY256" s="40"/>
      <c r="ACZ256" s="40"/>
      <c r="ADA256" s="40"/>
      <c r="ADB256" s="40"/>
      <c r="ADC256" s="40"/>
      <c r="ADD256" s="40"/>
      <c r="ADE256" s="40"/>
      <c r="ADF256" s="40"/>
      <c r="ADG256" s="40"/>
      <c r="ADH256" s="40"/>
      <c r="ADI256" s="40"/>
      <c r="ADJ256" s="40"/>
      <c r="ADK256" s="40"/>
      <c r="ADL256" s="40"/>
      <c r="ADM256" s="40"/>
      <c r="ADN256" s="40"/>
      <c r="ADO256" s="40"/>
      <c r="ADP256" s="40"/>
      <c r="ADQ256" s="40"/>
      <c r="ADR256" s="40"/>
      <c r="ADS256" s="40"/>
      <c r="ADT256" s="40"/>
      <c r="ADU256" s="40"/>
      <c r="ADV256" s="40"/>
      <c r="ADW256" s="40"/>
      <c r="ADX256" s="40"/>
      <c r="ADY256" s="40"/>
      <c r="ADZ256" s="40"/>
      <c r="AEA256" s="40"/>
      <c r="AEB256" s="40"/>
      <c r="AEC256" s="40"/>
      <c r="AED256" s="40"/>
      <c r="AEE256" s="40"/>
      <c r="AEF256" s="40"/>
      <c r="AEG256" s="40"/>
      <c r="AEH256" s="40"/>
      <c r="AEI256" s="40"/>
      <c r="AEJ256" s="40"/>
      <c r="AEK256" s="40"/>
      <c r="AEL256" s="40"/>
      <c r="AEM256" s="40"/>
      <c r="AEN256" s="40"/>
      <c r="AEO256" s="40"/>
      <c r="AEP256" s="40"/>
      <c r="AEQ256" s="40"/>
      <c r="AER256" s="40"/>
      <c r="AES256" s="40"/>
      <c r="AET256" s="40"/>
      <c r="AEU256" s="40"/>
      <c r="AEV256" s="40"/>
      <c r="AEW256" s="40"/>
      <c r="AEX256" s="40"/>
      <c r="AEY256" s="40"/>
      <c r="AEZ256" s="40"/>
      <c r="AFA256" s="40"/>
      <c r="AFB256" s="40"/>
      <c r="AFC256" s="40"/>
      <c r="AFD256" s="40"/>
      <c r="AFE256" s="40"/>
      <c r="AFF256" s="40"/>
      <c r="AFG256" s="40"/>
      <c r="AFH256" s="40"/>
      <c r="AFI256" s="40"/>
      <c r="AFJ256" s="40"/>
      <c r="AFK256" s="40"/>
      <c r="AFL256" s="40"/>
      <c r="AFM256" s="40"/>
      <c r="AFN256" s="40"/>
      <c r="AFO256" s="40"/>
      <c r="AFP256" s="40"/>
      <c r="AFQ256" s="40"/>
      <c r="AFR256" s="40"/>
      <c r="AFS256" s="40"/>
      <c r="AFT256" s="40"/>
      <c r="AFU256" s="40"/>
      <c r="AFV256" s="40"/>
      <c r="AFW256" s="40"/>
      <c r="AFX256" s="40"/>
      <c r="AFY256" s="40"/>
      <c r="AFZ256" s="40"/>
      <c r="AGA256" s="40"/>
      <c r="AGB256" s="40"/>
      <c r="AGC256" s="40"/>
      <c r="AGD256" s="40"/>
      <c r="AGE256" s="40"/>
      <c r="AGF256" s="40"/>
      <c r="AGG256" s="40"/>
      <c r="AGH256" s="40"/>
      <c r="AGI256" s="40"/>
      <c r="AGJ256" s="40"/>
      <c r="AGK256" s="40"/>
      <c r="AGL256" s="40"/>
      <c r="AGM256" s="40"/>
      <c r="AGN256" s="40"/>
      <c r="AGO256" s="40"/>
      <c r="AGP256" s="40"/>
      <c r="AGQ256" s="40"/>
      <c r="AGR256" s="40"/>
      <c r="AGS256" s="40"/>
      <c r="AGT256" s="40"/>
      <c r="AGU256" s="40"/>
      <c r="AGV256" s="40"/>
      <c r="AGW256" s="40"/>
      <c r="AGX256" s="40"/>
      <c r="AGY256" s="40"/>
      <c r="AGZ256" s="40"/>
      <c r="AHA256" s="40"/>
      <c r="AHB256" s="40"/>
      <c r="AHC256" s="40"/>
      <c r="AHD256" s="40"/>
      <c r="AHE256" s="40"/>
      <c r="AHF256" s="40"/>
      <c r="AHG256" s="40"/>
      <c r="AHH256" s="40"/>
      <c r="AHI256" s="40"/>
      <c r="AHJ256" s="40"/>
      <c r="AHK256" s="40"/>
      <c r="AHL256" s="40"/>
      <c r="AHM256" s="40"/>
      <c r="AHN256" s="40"/>
      <c r="AHO256" s="40"/>
      <c r="AHP256" s="40"/>
      <c r="AHQ256" s="40"/>
      <c r="AHR256" s="40"/>
      <c r="AHS256" s="40"/>
      <c r="AHT256" s="40"/>
      <c r="AHU256" s="40"/>
      <c r="AHV256" s="40"/>
      <c r="AHW256" s="40"/>
      <c r="AHX256" s="40"/>
      <c r="AHY256" s="40"/>
      <c r="AHZ256" s="40"/>
      <c r="AIA256" s="40"/>
      <c r="AIB256" s="40"/>
      <c r="AIC256" s="40"/>
      <c r="AID256" s="40"/>
      <c r="AIE256" s="40"/>
      <c r="AIF256" s="40"/>
      <c r="AIG256" s="40"/>
      <c r="AIH256" s="40"/>
      <c r="AII256" s="40"/>
      <c r="AIJ256" s="40"/>
      <c r="AIK256" s="40"/>
      <c r="AIL256" s="40"/>
      <c r="AIM256" s="40"/>
      <c r="AIN256" s="40"/>
      <c r="AIO256" s="40"/>
      <c r="AIP256" s="40"/>
      <c r="AIQ256" s="40"/>
      <c r="AIR256" s="40"/>
      <c r="AIS256" s="40"/>
      <c r="AIT256" s="40"/>
      <c r="AIU256" s="40"/>
      <c r="AIV256" s="40"/>
      <c r="AIW256" s="40"/>
      <c r="AIX256" s="40"/>
      <c r="AIY256" s="40"/>
      <c r="AIZ256" s="40"/>
      <c r="AJA256" s="40"/>
      <c r="AJB256" s="40"/>
      <c r="AJC256" s="40"/>
      <c r="AJD256" s="40"/>
      <c r="AJE256" s="40"/>
      <c r="AJF256" s="40"/>
      <c r="AJG256" s="40"/>
      <c r="AJH256" s="40"/>
      <c r="AJI256" s="40"/>
      <c r="AJJ256" s="40"/>
      <c r="AJK256" s="40"/>
      <c r="AJL256" s="40"/>
      <c r="AJM256" s="40"/>
      <c r="AJN256" s="40"/>
      <c r="AJO256" s="40"/>
      <c r="AJP256" s="40"/>
      <c r="AJQ256" s="40"/>
      <c r="AJR256" s="40"/>
      <c r="AJS256" s="40"/>
      <c r="AJT256" s="40"/>
      <c r="AJU256" s="40"/>
      <c r="AJV256" s="40"/>
      <c r="AJW256" s="40"/>
      <c r="AJX256" s="40"/>
      <c r="AJY256" s="40"/>
      <c r="AJZ256" s="40"/>
      <c r="AKA256" s="40"/>
      <c r="AKB256" s="40"/>
      <c r="AKC256" s="40"/>
      <c r="AKD256" s="40"/>
      <c r="AKE256" s="40"/>
      <c r="AKF256" s="40"/>
      <c r="AKG256" s="40"/>
      <c r="AKH256" s="40"/>
      <c r="AKI256" s="40"/>
      <c r="AKJ256" s="40"/>
      <c r="AKK256" s="40"/>
      <c r="AKL256" s="40"/>
      <c r="AKM256" s="40"/>
      <c r="AKN256" s="40"/>
      <c r="AKO256" s="40"/>
      <c r="AKP256" s="40"/>
      <c r="AKQ256" s="40"/>
      <c r="AKR256" s="40"/>
      <c r="AKS256" s="40"/>
      <c r="AKT256" s="40"/>
      <c r="AKU256" s="40"/>
      <c r="AKV256" s="40"/>
      <c r="AKW256" s="40"/>
      <c r="AKX256" s="40"/>
      <c r="AKY256" s="40"/>
      <c r="AKZ256" s="40"/>
      <c r="ALA256" s="40"/>
      <c r="ALB256" s="40"/>
      <c r="ALC256" s="40"/>
      <c r="ALD256" s="40"/>
      <c r="ALE256" s="40"/>
      <c r="ALF256" s="40"/>
      <c r="ALG256" s="40"/>
      <c r="ALH256" s="40"/>
      <c r="ALI256" s="40"/>
      <c r="ALJ256" s="40"/>
      <c r="ALK256" s="40"/>
      <c r="ALL256" s="40"/>
      <c r="ALM256" s="40"/>
      <c r="ALN256" s="40"/>
      <c r="ALO256" s="40"/>
      <c r="ALP256" s="40"/>
      <c r="ALQ256" s="40"/>
      <c r="ALR256" s="40"/>
      <c r="ALS256" s="40"/>
      <c r="ALT256" s="40"/>
      <c r="ALU256" s="40"/>
    </row>
    <row r="257" spans="1:1009" s="41" customFormat="1" ht="18.75" x14ac:dyDescent="0.3">
      <c r="A257" s="10" t="s">
        <v>257</v>
      </c>
      <c r="B257" s="11" t="s">
        <v>231</v>
      </c>
      <c r="C257" s="12">
        <v>4</v>
      </c>
      <c r="D257" s="13">
        <v>1.4</v>
      </c>
      <c r="E257" s="14">
        <v>1.0900000000000001</v>
      </c>
      <c r="F257" s="46" t="s">
        <v>24</v>
      </c>
      <c r="G257" s="15"/>
      <c r="H257" s="16" t="str">
        <f t="shared" si="41"/>
        <v/>
      </c>
      <c r="I257" s="19">
        <f t="shared" si="32"/>
        <v>-27.552500000000002</v>
      </c>
      <c r="J257" s="39"/>
      <c r="K257" s="50">
        <f t="shared" si="35"/>
        <v>-29.702500000000011</v>
      </c>
      <c r="L257" s="8">
        <f t="shared" si="39"/>
        <v>18.822499999999987</v>
      </c>
      <c r="M257" s="8"/>
      <c r="N257" s="121">
        <f t="shared" si="33"/>
        <v>1.4</v>
      </c>
      <c r="O257" s="9">
        <f t="shared" si="34"/>
        <v>-1</v>
      </c>
      <c r="P257" s="9">
        <f t="shared" si="36"/>
        <v>0.39999999999999991</v>
      </c>
      <c r="Q257" s="122">
        <f t="shared" si="37"/>
        <v>0.39999999999999991</v>
      </c>
      <c r="R257" s="8"/>
      <c r="S257" s="9"/>
      <c r="T257" s="9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  <c r="IT257" s="40"/>
      <c r="IU257" s="40"/>
      <c r="IV257" s="40"/>
      <c r="IW257" s="40"/>
      <c r="IX257" s="40"/>
      <c r="IY257" s="40"/>
      <c r="IZ257" s="40"/>
      <c r="JA257" s="40"/>
      <c r="JB257" s="40"/>
      <c r="JC257" s="40"/>
      <c r="JD257" s="40"/>
      <c r="JE257" s="40"/>
      <c r="JF257" s="40"/>
      <c r="JG257" s="40"/>
      <c r="JH257" s="40"/>
      <c r="JI257" s="40"/>
      <c r="JJ257" s="40"/>
      <c r="JK257" s="40"/>
      <c r="JL257" s="40"/>
      <c r="JM257" s="40"/>
      <c r="JN257" s="40"/>
      <c r="JO257" s="40"/>
      <c r="JP257" s="40"/>
      <c r="JQ257" s="40"/>
      <c r="JR257" s="40"/>
      <c r="JS257" s="40"/>
      <c r="JT257" s="40"/>
      <c r="JU257" s="40"/>
      <c r="JV257" s="40"/>
      <c r="JW257" s="40"/>
      <c r="JX257" s="40"/>
      <c r="JY257" s="40"/>
      <c r="JZ257" s="40"/>
      <c r="KA257" s="40"/>
      <c r="KB257" s="40"/>
      <c r="KC257" s="40"/>
      <c r="KD257" s="40"/>
      <c r="KE257" s="40"/>
      <c r="KF257" s="40"/>
      <c r="KG257" s="40"/>
      <c r="KH257" s="40"/>
      <c r="KI257" s="40"/>
      <c r="KJ257" s="40"/>
      <c r="KK257" s="40"/>
      <c r="KL257" s="40"/>
      <c r="KM257" s="40"/>
      <c r="KN257" s="40"/>
      <c r="KO257" s="40"/>
      <c r="KP257" s="40"/>
      <c r="KQ257" s="40"/>
      <c r="KR257" s="40"/>
      <c r="KS257" s="40"/>
      <c r="KT257" s="40"/>
      <c r="KU257" s="40"/>
      <c r="KV257" s="40"/>
      <c r="KW257" s="40"/>
      <c r="KX257" s="40"/>
      <c r="KY257" s="40"/>
      <c r="KZ257" s="40"/>
      <c r="LA257" s="40"/>
      <c r="LB257" s="40"/>
      <c r="LC257" s="40"/>
      <c r="LD257" s="40"/>
      <c r="LE257" s="40"/>
      <c r="LF257" s="40"/>
      <c r="LG257" s="40"/>
      <c r="LH257" s="40"/>
      <c r="LI257" s="40"/>
      <c r="LJ257" s="40"/>
      <c r="LK257" s="40"/>
      <c r="LL257" s="40"/>
      <c r="LM257" s="40"/>
      <c r="LN257" s="40"/>
      <c r="LO257" s="40"/>
      <c r="LP257" s="40"/>
      <c r="LQ257" s="40"/>
      <c r="LR257" s="40"/>
      <c r="LS257" s="40"/>
      <c r="LT257" s="40"/>
      <c r="LU257" s="40"/>
      <c r="LV257" s="40"/>
      <c r="LW257" s="40"/>
      <c r="LX257" s="40"/>
      <c r="LY257" s="40"/>
      <c r="LZ257" s="40"/>
      <c r="MA257" s="40"/>
      <c r="MB257" s="40"/>
      <c r="MC257" s="40"/>
      <c r="MD257" s="40"/>
      <c r="ME257" s="40"/>
      <c r="MF257" s="40"/>
      <c r="MG257" s="40"/>
      <c r="MH257" s="40"/>
      <c r="MI257" s="40"/>
      <c r="MJ257" s="40"/>
      <c r="MK257" s="40"/>
      <c r="ML257" s="40"/>
      <c r="MM257" s="40"/>
      <c r="MN257" s="40"/>
      <c r="MO257" s="40"/>
      <c r="MP257" s="40"/>
      <c r="MQ257" s="40"/>
      <c r="MR257" s="40"/>
      <c r="MS257" s="40"/>
      <c r="MT257" s="40"/>
      <c r="MU257" s="40"/>
      <c r="MV257" s="40"/>
      <c r="MW257" s="40"/>
      <c r="MX257" s="40"/>
      <c r="MY257" s="40"/>
      <c r="MZ257" s="40"/>
      <c r="NA257" s="40"/>
      <c r="NB257" s="40"/>
      <c r="NC257" s="40"/>
      <c r="ND257" s="40"/>
      <c r="NE257" s="40"/>
      <c r="NF257" s="40"/>
      <c r="NG257" s="40"/>
      <c r="NH257" s="40"/>
      <c r="NI257" s="40"/>
      <c r="NJ257" s="40"/>
      <c r="NK257" s="40"/>
      <c r="NL257" s="40"/>
      <c r="NM257" s="40"/>
      <c r="NN257" s="40"/>
      <c r="NO257" s="40"/>
      <c r="NP257" s="40"/>
      <c r="NQ257" s="40"/>
      <c r="NR257" s="40"/>
      <c r="NS257" s="40"/>
      <c r="NT257" s="40"/>
      <c r="NU257" s="40"/>
      <c r="NV257" s="40"/>
      <c r="NW257" s="40"/>
      <c r="NX257" s="40"/>
      <c r="NY257" s="40"/>
      <c r="NZ257" s="40"/>
      <c r="OA257" s="40"/>
      <c r="OB257" s="40"/>
      <c r="OC257" s="40"/>
      <c r="OD257" s="40"/>
      <c r="OE257" s="40"/>
      <c r="OF257" s="40"/>
      <c r="OG257" s="40"/>
      <c r="OH257" s="40"/>
      <c r="OI257" s="40"/>
      <c r="OJ257" s="40"/>
      <c r="OK257" s="40"/>
      <c r="OL257" s="40"/>
      <c r="OM257" s="40"/>
      <c r="ON257" s="40"/>
      <c r="OO257" s="40"/>
      <c r="OP257" s="40"/>
      <c r="OQ257" s="40"/>
      <c r="OR257" s="40"/>
      <c r="OS257" s="40"/>
      <c r="OT257" s="40"/>
      <c r="OU257" s="40"/>
      <c r="OV257" s="40"/>
      <c r="OW257" s="40"/>
      <c r="OX257" s="40"/>
      <c r="OY257" s="40"/>
      <c r="OZ257" s="40"/>
      <c r="PA257" s="40"/>
      <c r="PB257" s="40"/>
      <c r="PC257" s="40"/>
      <c r="PD257" s="40"/>
      <c r="PE257" s="40"/>
      <c r="PF257" s="40"/>
      <c r="PG257" s="40"/>
      <c r="PH257" s="40"/>
      <c r="PI257" s="40"/>
      <c r="PJ257" s="40"/>
      <c r="PK257" s="40"/>
      <c r="PL257" s="40"/>
      <c r="PM257" s="40"/>
      <c r="PN257" s="40"/>
      <c r="PO257" s="40"/>
      <c r="PP257" s="40"/>
      <c r="PQ257" s="40"/>
      <c r="PR257" s="40"/>
      <c r="PS257" s="40"/>
      <c r="PT257" s="40"/>
      <c r="PU257" s="40"/>
      <c r="PV257" s="40"/>
      <c r="PW257" s="40"/>
      <c r="PX257" s="40"/>
      <c r="PY257" s="40"/>
      <c r="PZ257" s="40"/>
      <c r="QA257" s="40"/>
      <c r="QB257" s="40"/>
      <c r="QC257" s="40"/>
      <c r="QD257" s="40"/>
      <c r="QE257" s="40"/>
      <c r="QF257" s="40"/>
      <c r="QG257" s="40"/>
      <c r="QH257" s="40"/>
      <c r="QI257" s="40"/>
      <c r="QJ257" s="40"/>
      <c r="QK257" s="40"/>
      <c r="QL257" s="40"/>
      <c r="QM257" s="40"/>
      <c r="QN257" s="40"/>
      <c r="QO257" s="40"/>
      <c r="QP257" s="40"/>
      <c r="QQ257" s="40"/>
      <c r="QR257" s="40"/>
      <c r="QS257" s="40"/>
      <c r="QT257" s="40"/>
      <c r="QU257" s="40"/>
      <c r="QV257" s="40"/>
      <c r="QW257" s="40"/>
      <c r="QX257" s="40"/>
      <c r="QY257" s="40"/>
      <c r="QZ257" s="40"/>
      <c r="RA257" s="40"/>
      <c r="RB257" s="40"/>
      <c r="RC257" s="40"/>
      <c r="RD257" s="40"/>
      <c r="RE257" s="40"/>
      <c r="RF257" s="40"/>
      <c r="RG257" s="40"/>
      <c r="RH257" s="40"/>
      <c r="RI257" s="40"/>
      <c r="RJ257" s="40"/>
      <c r="RK257" s="40"/>
      <c r="RL257" s="40"/>
      <c r="RM257" s="40"/>
      <c r="RN257" s="40"/>
      <c r="RO257" s="40"/>
      <c r="RP257" s="40"/>
      <c r="RQ257" s="40"/>
      <c r="RR257" s="40"/>
      <c r="RS257" s="40"/>
      <c r="RT257" s="40"/>
      <c r="RU257" s="40"/>
      <c r="RV257" s="40"/>
      <c r="RW257" s="40"/>
      <c r="RX257" s="40"/>
      <c r="RY257" s="40"/>
      <c r="RZ257" s="40"/>
      <c r="SA257" s="40"/>
      <c r="SB257" s="40"/>
      <c r="SC257" s="40"/>
      <c r="SD257" s="40"/>
      <c r="SE257" s="40"/>
      <c r="SF257" s="40"/>
      <c r="SG257" s="40"/>
      <c r="SH257" s="40"/>
      <c r="SI257" s="40"/>
      <c r="SJ257" s="40"/>
      <c r="SK257" s="40"/>
      <c r="SL257" s="40"/>
      <c r="SM257" s="40"/>
      <c r="SN257" s="40"/>
      <c r="SO257" s="40"/>
      <c r="SP257" s="40"/>
      <c r="SQ257" s="40"/>
      <c r="SR257" s="40"/>
      <c r="SS257" s="40"/>
      <c r="ST257" s="40"/>
      <c r="SU257" s="40"/>
      <c r="SV257" s="40"/>
      <c r="SW257" s="40"/>
      <c r="SX257" s="40"/>
      <c r="SY257" s="40"/>
      <c r="SZ257" s="40"/>
      <c r="TA257" s="40"/>
      <c r="TB257" s="40"/>
      <c r="TC257" s="40"/>
      <c r="TD257" s="40"/>
      <c r="TE257" s="40"/>
      <c r="TF257" s="40"/>
      <c r="TG257" s="40"/>
      <c r="TH257" s="40"/>
      <c r="TI257" s="40"/>
      <c r="TJ257" s="40"/>
      <c r="TK257" s="40"/>
      <c r="TL257" s="40"/>
      <c r="TM257" s="40"/>
      <c r="TN257" s="40"/>
      <c r="TO257" s="40"/>
      <c r="TP257" s="40"/>
      <c r="TQ257" s="40"/>
      <c r="TR257" s="40"/>
      <c r="TS257" s="40"/>
      <c r="TT257" s="40"/>
      <c r="TU257" s="40"/>
      <c r="TV257" s="40"/>
      <c r="TW257" s="40"/>
      <c r="TX257" s="40"/>
      <c r="TY257" s="40"/>
      <c r="TZ257" s="40"/>
      <c r="UA257" s="40"/>
      <c r="UB257" s="40"/>
      <c r="UC257" s="40"/>
      <c r="UD257" s="40"/>
      <c r="UE257" s="40"/>
      <c r="UF257" s="40"/>
      <c r="UG257" s="40"/>
      <c r="UH257" s="40"/>
      <c r="UI257" s="40"/>
      <c r="UJ257" s="40"/>
      <c r="UK257" s="40"/>
      <c r="UL257" s="40"/>
      <c r="UM257" s="40"/>
      <c r="UN257" s="40"/>
      <c r="UO257" s="40"/>
      <c r="UP257" s="40"/>
      <c r="UQ257" s="40"/>
      <c r="UR257" s="40"/>
      <c r="US257" s="40"/>
      <c r="UT257" s="40"/>
      <c r="UU257" s="40"/>
      <c r="UV257" s="40"/>
      <c r="UW257" s="40"/>
      <c r="UX257" s="40"/>
      <c r="UY257" s="40"/>
      <c r="UZ257" s="40"/>
      <c r="VA257" s="40"/>
      <c r="VB257" s="40"/>
      <c r="VC257" s="40"/>
      <c r="VD257" s="40"/>
      <c r="VE257" s="40"/>
      <c r="VF257" s="40"/>
      <c r="VG257" s="40"/>
      <c r="VH257" s="40"/>
      <c r="VI257" s="40"/>
      <c r="VJ257" s="40"/>
      <c r="VK257" s="40"/>
      <c r="VL257" s="40"/>
      <c r="VM257" s="40"/>
      <c r="VN257" s="40"/>
      <c r="VO257" s="40"/>
      <c r="VP257" s="40"/>
      <c r="VQ257" s="40"/>
      <c r="VR257" s="40"/>
      <c r="VS257" s="40"/>
      <c r="VT257" s="40"/>
      <c r="VU257" s="40"/>
      <c r="VV257" s="40"/>
      <c r="VW257" s="40"/>
      <c r="VX257" s="40"/>
      <c r="VY257" s="40"/>
      <c r="VZ257" s="40"/>
      <c r="WA257" s="40"/>
      <c r="WB257" s="40"/>
      <c r="WC257" s="40"/>
      <c r="WD257" s="40"/>
      <c r="WE257" s="40"/>
      <c r="WF257" s="40"/>
      <c r="WG257" s="40"/>
      <c r="WH257" s="40"/>
      <c r="WI257" s="40"/>
      <c r="WJ257" s="40"/>
      <c r="WK257" s="40"/>
      <c r="WL257" s="40"/>
      <c r="WM257" s="40"/>
      <c r="WN257" s="40"/>
      <c r="WO257" s="40"/>
      <c r="WP257" s="40"/>
      <c r="WQ257" s="40"/>
      <c r="WR257" s="40"/>
      <c r="WS257" s="40"/>
      <c r="WT257" s="40"/>
      <c r="WU257" s="40"/>
      <c r="WV257" s="40"/>
      <c r="WW257" s="40"/>
      <c r="WX257" s="40"/>
      <c r="WY257" s="40"/>
      <c r="WZ257" s="40"/>
      <c r="XA257" s="40"/>
      <c r="XB257" s="40"/>
      <c r="XC257" s="40"/>
      <c r="XD257" s="40"/>
      <c r="XE257" s="40"/>
      <c r="XF257" s="40"/>
      <c r="XG257" s="40"/>
      <c r="XH257" s="40"/>
      <c r="XI257" s="40"/>
      <c r="XJ257" s="40"/>
      <c r="XK257" s="40"/>
      <c r="XL257" s="40"/>
      <c r="XM257" s="40"/>
      <c r="XN257" s="40"/>
      <c r="XO257" s="40"/>
      <c r="XP257" s="40"/>
      <c r="XQ257" s="40"/>
      <c r="XR257" s="40"/>
      <c r="XS257" s="40"/>
      <c r="XT257" s="40"/>
      <c r="XU257" s="40"/>
      <c r="XV257" s="40"/>
      <c r="XW257" s="40"/>
      <c r="XX257" s="40"/>
      <c r="XY257" s="40"/>
      <c r="XZ257" s="40"/>
      <c r="YA257" s="40"/>
      <c r="YB257" s="40"/>
      <c r="YC257" s="40"/>
      <c r="YD257" s="40"/>
      <c r="YE257" s="40"/>
      <c r="YF257" s="40"/>
      <c r="YG257" s="40"/>
      <c r="YH257" s="40"/>
      <c r="YI257" s="40"/>
      <c r="YJ257" s="40"/>
      <c r="YK257" s="40"/>
      <c r="YL257" s="40"/>
      <c r="YM257" s="40"/>
      <c r="YN257" s="40"/>
      <c r="YO257" s="40"/>
      <c r="YP257" s="40"/>
      <c r="YQ257" s="40"/>
      <c r="YR257" s="40"/>
      <c r="YS257" s="40"/>
      <c r="YT257" s="40"/>
      <c r="YU257" s="40"/>
      <c r="YV257" s="40"/>
      <c r="YW257" s="40"/>
      <c r="YX257" s="40"/>
      <c r="YY257" s="40"/>
      <c r="YZ257" s="40"/>
      <c r="ZA257" s="40"/>
      <c r="ZB257" s="40"/>
      <c r="ZC257" s="40"/>
      <c r="ZD257" s="40"/>
      <c r="ZE257" s="40"/>
      <c r="ZF257" s="40"/>
      <c r="ZG257" s="40"/>
      <c r="ZH257" s="40"/>
      <c r="ZI257" s="40"/>
      <c r="ZJ257" s="40"/>
      <c r="ZK257" s="40"/>
      <c r="ZL257" s="40"/>
      <c r="ZM257" s="40"/>
      <c r="ZN257" s="40"/>
      <c r="ZO257" s="40"/>
      <c r="ZP257" s="40"/>
      <c r="ZQ257" s="40"/>
      <c r="ZR257" s="40"/>
      <c r="ZS257" s="40"/>
      <c r="ZT257" s="40"/>
      <c r="ZU257" s="40"/>
      <c r="ZV257" s="40"/>
      <c r="ZW257" s="40"/>
      <c r="ZX257" s="40"/>
      <c r="ZY257" s="40"/>
      <c r="ZZ257" s="40"/>
      <c r="AAA257" s="40"/>
      <c r="AAB257" s="40"/>
      <c r="AAC257" s="40"/>
      <c r="AAD257" s="40"/>
      <c r="AAE257" s="40"/>
      <c r="AAF257" s="40"/>
      <c r="AAG257" s="40"/>
      <c r="AAH257" s="40"/>
      <c r="AAI257" s="40"/>
      <c r="AAJ257" s="40"/>
      <c r="AAK257" s="40"/>
      <c r="AAL257" s="40"/>
      <c r="AAM257" s="40"/>
      <c r="AAN257" s="40"/>
      <c r="AAO257" s="40"/>
      <c r="AAP257" s="40"/>
      <c r="AAQ257" s="40"/>
      <c r="AAR257" s="40"/>
      <c r="AAS257" s="40"/>
      <c r="AAT257" s="40"/>
      <c r="AAU257" s="40"/>
      <c r="AAV257" s="40"/>
      <c r="AAW257" s="40"/>
      <c r="AAX257" s="40"/>
      <c r="AAY257" s="40"/>
      <c r="AAZ257" s="40"/>
      <c r="ABA257" s="40"/>
      <c r="ABB257" s="40"/>
      <c r="ABC257" s="40"/>
      <c r="ABD257" s="40"/>
      <c r="ABE257" s="40"/>
      <c r="ABF257" s="40"/>
      <c r="ABG257" s="40"/>
      <c r="ABH257" s="40"/>
      <c r="ABI257" s="40"/>
      <c r="ABJ257" s="40"/>
      <c r="ABK257" s="40"/>
      <c r="ABL257" s="40"/>
      <c r="ABM257" s="40"/>
      <c r="ABN257" s="40"/>
      <c r="ABO257" s="40"/>
      <c r="ABP257" s="40"/>
      <c r="ABQ257" s="40"/>
      <c r="ABR257" s="40"/>
      <c r="ABS257" s="40"/>
      <c r="ABT257" s="40"/>
      <c r="ABU257" s="40"/>
      <c r="ABV257" s="40"/>
      <c r="ABW257" s="40"/>
      <c r="ABX257" s="40"/>
      <c r="ABY257" s="40"/>
      <c r="ABZ257" s="40"/>
      <c r="ACA257" s="40"/>
      <c r="ACB257" s="40"/>
      <c r="ACC257" s="40"/>
      <c r="ACD257" s="40"/>
      <c r="ACE257" s="40"/>
      <c r="ACF257" s="40"/>
      <c r="ACG257" s="40"/>
      <c r="ACH257" s="40"/>
      <c r="ACI257" s="40"/>
      <c r="ACJ257" s="40"/>
      <c r="ACK257" s="40"/>
      <c r="ACL257" s="40"/>
      <c r="ACM257" s="40"/>
      <c r="ACN257" s="40"/>
      <c r="ACO257" s="40"/>
      <c r="ACP257" s="40"/>
      <c r="ACQ257" s="40"/>
      <c r="ACR257" s="40"/>
      <c r="ACS257" s="40"/>
      <c r="ACT257" s="40"/>
      <c r="ACU257" s="40"/>
      <c r="ACV257" s="40"/>
      <c r="ACW257" s="40"/>
      <c r="ACX257" s="40"/>
      <c r="ACY257" s="40"/>
      <c r="ACZ257" s="40"/>
      <c r="ADA257" s="40"/>
      <c r="ADB257" s="40"/>
      <c r="ADC257" s="40"/>
      <c r="ADD257" s="40"/>
      <c r="ADE257" s="40"/>
      <c r="ADF257" s="40"/>
      <c r="ADG257" s="40"/>
      <c r="ADH257" s="40"/>
      <c r="ADI257" s="40"/>
      <c r="ADJ257" s="40"/>
      <c r="ADK257" s="40"/>
      <c r="ADL257" s="40"/>
      <c r="ADM257" s="40"/>
      <c r="ADN257" s="40"/>
      <c r="ADO257" s="40"/>
      <c r="ADP257" s="40"/>
      <c r="ADQ257" s="40"/>
      <c r="ADR257" s="40"/>
      <c r="ADS257" s="40"/>
      <c r="ADT257" s="40"/>
      <c r="ADU257" s="40"/>
      <c r="ADV257" s="40"/>
      <c r="ADW257" s="40"/>
      <c r="ADX257" s="40"/>
      <c r="ADY257" s="40"/>
      <c r="ADZ257" s="40"/>
      <c r="AEA257" s="40"/>
      <c r="AEB257" s="40"/>
      <c r="AEC257" s="40"/>
      <c r="AED257" s="40"/>
      <c r="AEE257" s="40"/>
      <c r="AEF257" s="40"/>
      <c r="AEG257" s="40"/>
      <c r="AEH257" s="40"/>
      <c r="AEI257" s="40"/>
      <c r="AEJ257" s="40"/>
      <c r="AEK257" s="40"/>
      <c r="AEL257" s="40"/>
      <c r="AEM257" s="40"/>
      <c r="AEN257" s="40"/>
      <c r="AEO257" s="40"/>
      <c r="AEP257" s="40"/>
      <c r="AEQ257" s="40"/>
      <c r="AER257" s="40"/>
      <c r="AES257" s="40"/>
      <c r="AET257" s="40"/>
      <c r="AEU257" s="40"/>
      <c r="AEV257" s="40"/>
      <c r="AEW257" s="40"/>
      <c r="AEX257" s="40"/>
      <c r="AEY257" s="40"/>
      <c r="AEZ257" s="40"/>
      <c r="AFA257" s="40"/>
      <c r="AFB257" s="40"/>
      <c r="AFC257" s="40"/>
      <c r="AFD257" s="40"/>
      <c r="AFE257" s="40"/>
      <c r="AFF257" s="40"/>
      <c r="AFG257" s="40"/>
      <c r="AFH257" s="40"/>
      <c r="AFI257" s="40"/>
      <c r="AFJ257" s="40"/>
      <c r="AFK257" s="40"/>
      <c r="AFL257" s="40"/>
      <c r="AFM257" s="40"/>
      <c r="AFN257" s="40"/>
      <c r="AFO257" s="40"/>
      <c r="AFP257" s="40"/>
      <c r="AFQ257" s="40"/>
      <c r="AFR257" s="40"/>
      <c r="AFS257" s="40"/>
      <c r="AFT257" s="40"/>
      <c r="AFU257" s="40"/>
      <c r="AFV257" s="40"/>
      <c r="AFW257" s="40"/>
      <c r="AFX257" s="40"/>
      <c r="AFY257" s="40"/>
      <c r="AFZ257" s="40"/>
      <c r="AGA257" s="40"/>
      <c r="AGB257" s="40"/>
      <c r="AGC257" s="40"/>
      <c r="AGD257" s="40"/>
      <c r="AGE257" s="40"/>
      <c r="AGF257" s="40"/>
      <c r="AGG257" s="40"/>
      <c r="AGH257" s="40"/>
      <c r="AGI257" s="40"/>
      <c r="AGJ257" s="40"/>
      <c r="AGK257" s="40"/>
      <c r="AGL257" s="40"/>
      <c r="AGM257" s="40"/>
      <c r="AGN257" s="40"/>
      <c r="AGO257" s="40"/>
      <c r="AGP257" s="40"/>
      <c r="AGQ257" s="40"/>
      <c r="AGR257" s="40"/>
      <c r="AGS257" s="40"/>
      <c r="AGT257" s="40"/>
      <c r="AGU257" s="40"/>
      <c r="AGV257" s="40"/>
      <c r="AGW257" s="40"/>
      <c r="AGX257" s="40"/>
      <c r="AGY257" s="40"/>
      <c r="AGZ257" s="40"/>
      <c r="AHA257" s="40"/>
      <c r="AHB257" s="40"/>
      <c r="AHC257" s="40"/>
      <c r="AHD257" s="40"/>
      <c r="AHE257" s="40"/>
      <c r="AHF257" s="40"/>
      <c r="AHG257" s="40"/>
      <c r="AHH257" s="40"/>
      <c r="AHI257" s="40"/>
      <c r="AHJ257" s="40"/>
      <c r="AHK257" s="40"/>
      <c r="AHL257" s="40"/>
      <c r="AHM257" s="40"/>
      <c r="AHN257" s="40"/>
      <c r="AHO257" s="40"/>
      <c r="AHP257" s="40"/>
      <c r="AHQ257" s="40"/>
      <c r="AHR257" s="40"/>
      <c r="AHS257" s="40"/>
      <c r="AHT257" s="40"/>
      <c r="AHU257" s="40"/>
      <c r="AHV257" s="40"/>
      <c r="AHW257" s="40"/>
      <c r="AHX257" s="40"/>
      <c r="AHY257" s="40"/>
      <c r="AHZ257" s="40"/>
      <c r="AIA257" s="40"/>
      <c r="AIB257" s="40"/>
      <c r="AIC257" s="40"/>
      <c r="AID257" s="40"/>
      <c r="AIE257" s="40"/>
      <c r="AIF257" s="40"/>
      <c r="AIG257" s="40"/>
      <c r="AIH257" s="40"/>
      <c r="AII257" s="40"/>
      <c r="AIJ257" s="40"/>
      <c r="AIK257" s="40"/>
      <c r="AIL257" s="40"/>
      <c r="AIM257" s="40"/>
      <c r="AIN257" s="40"/>
      <c r="AIO257" s="40"/>
      <c r="AIP257" s="40"/>
      <c r="AIQ257" s="40"/>
      <c r="AIR257" s="40"/>
      <c r="AIS257" s="40"/>
      <c r="AIT257" s="40"/>
      <c r="AIU257" s="40"/>
      <c r="AIV257" s="40"/>
      <c r="AIW257" s="40"/>
      <c r="AIX257" s="40"/>
      <c r="AIY257" s="40"/>
      <c r="AIZ257" s="40"/>
      <c r="AJA257" s="40"/>
      <c r="AJB257" s="40"/>
      <c r="AJC257" s="40"/>
      <c r="AJD257" s="40"/>
      <c r="AJE257" s="40"/>
      <c r="AJF257" s="40"/>
      <c r="AJG257" s="40"/>
      <c r="AJH257" s="40"/>
      <c r="AJI257" s="40"/>
      <c r="AJJ257" s="40"/>
      <c r="AJK257" s="40"/>
      <c r="AJL257" s="40"/>
      <c r="AJM257" s="40"/>
      <c r="AJN257" s="40"/>
      <c r="AJO257" s="40"/>
      <c r="AJP257" s="40"/>
      <c r="AJQ257" s="40"/>
      <c r="AJR257" s="40"/>
      <c r="AJS257" s="40"/>
      <c r="AJT257" s="40"/>
      <c r="AJU257" s="40"/>
      <c r="AJV257" s="40"/>
      <c r="AJW257" s="40"/>
      <c r="AJX257" s="40"/>
      <c r="AJY257" s="40"/>
      <c r="AJZ257" s="40"/>
      <c r="AKA257" s="40"/>
      <c r="AKB257" s="40"/>
      <c r="AKC257" s="40"/>
      <c r="AKD257" s="40"/>
      <c r="AKE257" s="40"/>
      <c r="AKF257" s="40"/>
      <c r="AKG257" s="40"/>
      <c r="AKH257" s="40"/>
      <c r="AKI257" s="40"/>
      <c r="AKJ257" s="40"/>
      <c r="AKK257" s="40"/>
      <c r="AKL257" s="40"/>
      <c r="AKM257" s="40"/>
      <c r="AKN257" s="40"/>
      <c r="AKO257" s="40"/>
      <c r="AKP257" s="40"/>
      <c r="AKQ257" s="40"/>
      <c r="AKR257" s="40"/>
      <c r="AKS257" s="40"/>
      <c r="AKT257" s="40"/>
      <c r="AKU257" s="40"/>
      <c r="AKV257" s="40"/>
      <c r="AKW257" s="40"/>
      <c r="AKX257" s="40"/>
      <c r="AKY257" s="40"/>
      <c r="AKZ257" s="40"/>
      <c r="ALA257" s="40"/>
      <c r="ALB257" s="40"/>
      <c r="ALC257" s="40"/>
      <c r="ALD257" s="40"/>
      <c r="ALE257" s="40"/>
      <c r="ALF257" s="40"/>
      <c r="ALG257" s="40"/>
      <c r="ALH257" s="40"/>
      <c r="ALI257" s="40"/>
      <c r="ALJ257" s="40"/>
      <c r="ALK257" s="40"/>
      <c r="ALL257" s="40"/>
      <c r="ALM257" s="40"/>
      <c r="ALN257" s="40"/>
      <c r="ALO257" s="40"/>
      <c r="ALP257" s="40"/>
      <c r="ALQ257" s="40"/>
      <c r="ALR257" s="40"/>
      <c r="ALS257" s="40"/>
      <c r="ALT257" s="40"/>
      <c r="ALU257" s="40"/>
    </row>
    <row r="258" spans="1:1009" s="41" customFormat="1" ht="18.75" x14ac:dyDescent="0.3">
      <c r="A258" s="10" t="s">
        <v>258</v>
      </c>
      <c r="B258" s="11" t="s">
        <v>231</v>
      </c>
      <c r="C258" s="12">
        <v>5</v>
      </c>
      <c r="D258" s="13">
        <v>3.4</v>
      </c>
      <c r="E258" s="14">
        <v>1.3</v>
      </c>
      <c r="F258" s="46" t="s">
        <v>16</v>
      </c>
      <c r="G258" s="15">
        <v>1</v>
      </c>
      <c r="H258" s="16">
        <f t="shared" si="41"/>
        <v>-1</v>
      </c>
      <c r="I258" s="19">
        <f t="shared" si="32"/>
        <v>-28.552500000000002</v>
      </c>
      <c r="J258" s="39"/>
      <c r="K258" s="50">
        <f t="shared" si="35"/>
        <v>-29.702500000000011</v>
      </c>
      <c r="L258" s="8">
        <f t="shared" si="39"/>
        <v>18.822499999999987</v>
      </c>
      <c r="M258" s="8"/>
      <c r="N258" s="121">
        <f t="shared" si="33"/>
        <v>0</v>
      </c>
      <c r="O258" s="9">
        <f t="shared" si="34"/>
        <v>0</v>
      </c>
      <c r="P258" s="9">
        <f t="shared" si="36"/>
        <v>0</v>
      </c>
      <c r="Q258" s="122" t="str">
        <f t="shared" si="37"/>
        <v/>
      </c>
      <c r="R258" s="8"/>
      <c r="S258" s="9"/>
      <c r="T258" s="9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  <c r="IT258" s="40"/>
      <c r="IU258" s="40"/>
      <c r="IV258" s="40"/>
      <c r="IW258" s="40"/>
      <c r="IX258" s="40"/>
      <c r="IY258" s="40"/>
      <c r="IZ258" s="40"/>
      <c r="JA258" s="40"/>
      <c r="JB258" s="40"/>
      <c r="JC258" s="40"/>
      <c r="JD258" s="40"/>
      <c r="JE258" s="40"/>
      <c r="JF258" s="40"/>
      <c r="JG258" s="40"/>
      <c r="JH258" s="40"/>
      <c r="JI258" s="40"/>
      <c r="JJ258" s="40"/>
      <c r="JK258" s="40"/>
      <c r="JL258" s="40"/>
      <c r="JM258" s="40"/>
      <c r="JN258" s="40"/>
      <c r="JO258" s="40"/>
      <c r="JP258" s="40"/>
      <c r="JQ258" s="40"/>
      <c r="JR258" s="40"/>
      <c r="JS258" s="40"/>
      <c r="JT258" s="40"/>
      <c r="JU258" s="40"/>
      <c r="JV258" s="40"/>
      <c r="JW258" s="40"/>
      <c r="JX258" s="40"/>
      <c r="JY258" s="40"/>
      <c r="JZ258" s="40"/>
      <c r="KA258" s="40"/>
      <c r="KB258" s="40"/>
      <c r="KC258" s="40"/>
      <c r="KD258" s="40"/>
      <c r="KE258" s="40"/>
      <c r="KF258" s="40"/>
      <c r="KG258" s="40"/>
      <c r="KH258" s="40"/>
      <c r="KI258" s="40"/>
      <c r="KJ258" s="40"/>
      <c r="KK258" s="40"/>
      <c r="KL258" s="40"/>
      <c r="KM258" s="40"/>
      <c r="KN258" s="40"/>
      <c r="KO258" s="40"/>
      <c r="KP258" s="40"/>
      <c r="KQ258" s="40"/>
      <c r="KR258" s="40"/>
      <c r="KS258" s="40"/>
      <c r="KT258" s="40"/>
      <c r="KU258" s="40"/>
      <c r="KV258" s="40"/>
      <c r="KW258" s="40"/>
      <c r="KX258" s="40"/>
      <c r="KY258" s="40"/>
      <c r="KZ258" s="40"/>
      <c r="LA258" s="40"/>
      <c r="LB258" s="40"/>
      <c r="LC258" s="40"/>
      <c r="LD258" s="40"/>
      <c r="LE258" s="40"/>
      <c r="LF258" s="40"/>
      <c r="LG258" s="40"/>
      <c r="LH258" s="40"/>
      <c r="LI258" s="40"/>
      <c r="LJ258" s="40"/>
      <c r="LK258" s="40"/>
      <c r="LL258" s="40"/>
      <c r="LM258" s="40"/>
      <c r="LN258" s="40"/>
      <c r="LO258" s="40"/>
      <c r="LP258" s="40"/>
      <c r="LQ258" s="40"/>
      <c r="LR258" s="40"/>
      <c r="LS258" s="40"/>
      <c r="LT258" s="40"/>
      <c r="LU258" s="40"/>
      <c r="LV258" s="40"/>
      <c r="LW258" s="40"/>
      <c r="LX258" s="40"/>
      <c r="LY258" s="40"/>
      <c r="LZ258" s="40"/>
      <c r="MA258" s="40"/>
      <c r="MB258" s="40"/>
      <c r="MC258" s="40"/>
      <c r="MD258" s="40"/>
      <c r="ME258" s="40"/>
      <c r="MF258" s="40"/>
      <c r="MG258" s="40"/>
      <c r="MH258" s="40"/>
      <c r="MI258" s="40"/>
      <c r="MJ258" s="40"/>
      <c r="MK258" s="40"/>
      <c r="ML258" s="40"/>
      <c r="MM258" s="40"/>
      <c r="MN258" s="40"/>
      <c r="MO258" s="40"/>
      <c r="MP258" s="40"/>
      <c r="MQ258" s="40"/>
      <c r="MR258" s="40"/>
      <c r="MS258" s="40"/>
      <c r="MT258" s="40"/>
      <c r="MU258" s="40"/>
      <c r="MV258" s="40"/>
      <c r="MW258" s="40"/>
      <c r="MX258" s="40"/>
      <c r="MY258" s="40"/>
      <c r="MZ258" s="40"/>
      <c r="NA258" s="40"/>
      <c r="NB258" s="40"/>
      <c r="NC258" s="40"/>
      <c r="ND258" s="40"/>
      <c r="NE258" s="40"/>
      <c r="NF258" s="40"/>
      <c r="NG258" s="40"/>
      <c r="NH258" s="40"/>
      <c r="NI258" s="40"/>
      <c r="NJ258" s="40"/>
      <c r="NK258" s="40"/>
      <c r="NL258" s="40"/>
      <c r="NM258" s="40"/>
      <c r="NN258" s="40"/>
      <c r="NO258" s="40"/>
      <c r="NP258" s="40"/>
      <c r="NQ258" s="40"/>
      <c r="NR258" s="40"/>
      <c r="NS258" s="40"/>
      <c r="NT258" s="40"/>
      <c r="NU258" s="40"/>
      <c r="NV258" s="40"/>
      <c r="NW258" s="40"/>
      <c r="NX258" s="40"/>
      <c r="NY258" s="40"/>
      <c r="NZ258" s="40"/>
      <c r="OA258" s="40"/>
      <c r="OB258" s="40"/>
      <c r="OC258" s="40"/>
      <c r="OD258" s="40"/>
      <c r="OE258" s="40"/>
      <c r="OF258" s="40"/>
      <c r="OG258" s="40"/>
      <c r="OH258" s="40"/>
      <c r="OI258" s="40"/>
      <c r="OJ258" s="40"/>
      <c r="OK258" s="40"/>
      <c r="OL258" s="40"/>
      <c r="OM258" s="40"/>
      <c r="ON258" s="40"/>
      <c r="OO258" s="40"/>
      <c r="OP258" s="40"/>
      <c r="OQ258" s="40"/>
      <c r="OR258" s="40"/>
      <c r="OS258" s="40"/>
      <c r="OT258" s="40"/>
      <c r="OU258" s="40"/>
      <c r="OV258" s="40"/>
      <c r="OW258" s="40"/>
      <c r="OX258" s="40"/>
      <c r="OY258" s="40"/>
      <c r="OZ258" s="40"/>
      <c r="PA258" s="40"/>
      <c r="PB258" s="40"/>
      <c r="PC258" s="40"/>
      <c r="PD258" s="40"/>
      <c r="PE258" s="40"/>
      <c r="PF258" s="40"/>
      <c r="PG258" s="40"/>
      <c r="PH258" s="40"/>
      <c r="PI258" s="40"/>
      <c r="PJ258" s="40"/>
      <c r="PK258" s="40"/>
      <c r="PL258" s="40"/>
      <c r="PM258" s="40"/>
      <c r="PN258" s="40"/>
      <c r="PO258" s="40"/>
      <c r="PP258" s="40"/>
      <c r="PQ258" s="40"/>
      <c r="PR258" s="40"/>
      <c r="PS258" s="40"/>
      <c r="PT258" s="40"/>
      <c r="PU258" s="40"/>
      <c r="PV258" s="40"/>
      <c r="PW258" s="40"/>
      <c r="PX258" s="40"/>
      <c r="PY258" s="40"/>
      <c r="PZ258" s="40"/>
      <c r="QA258" s="40"/>
      <c r="QB258" s="40"/>
      <c r="QC258" s="40"/>
      <c r="QD258" s="40"/>
      <c r="QE258" s="40"/>
      <c r="QF258" s="40"/>
      <c r="QG258" s="40"/>
      <c r="QH258" s="40"/>
      <c r="QI258" s="40"/>
      <c r="QJ258" s="40"/>
      <c r="QK258" s="40"/>
      <c r="QL258" s="40"/>
      <c r="QM258" s="40"/>
      <c r="QN258" s="40"/>
      <c r="QO258" s="40"/>
      <c r="QP258" s="40"/>
      <c r="QQ258" s="40"/>
      <c r="QR258" s="40"/>
      <c r="QS258" s="40"/>
      <c r="QT258" s="40"/>
      <c r="QU258" s="40"/>
      <c r="QV258" s="40"/>
      <c r="QW258" s="40"/>
      <c r="QX258" s="40"/>
      <c r="QY258" s="40"/>
      <c r="QZ258" s="40"/>
      <c r="RA258" s="40"/>
      <c r="RB258" s="40"/>
      <c r="RC258" s="40"/>
      <c r="RD258" s="40"/>
      <c r="RE258" s="40"/>
      <c r="RF258" s="40"/>
      <c r="RG258" s="40"/>
      <c r="RH258" s="40"/>
      <c r="RI258" s="40"/>
      <c r="RJ258" s="40"/>
      <c r="RK258" s="40"/>
      <c r="RL258" s="40"/>
      <c r="RM258" s="40"/>
      <c r="RN258" s="40"/>
      <c r="RO258" s="40"/>
      <c r="RP258" s="40"/>
      <c r="RQ258" s="40"/>
      <c r="RR258" s="40"/>
      <c r="RS258" s="40"/>
      <c r="RT258" s="40"/>
      <c r="RU258" s="40"/>
      <c r="RV258" s="40"/>
      <c r="RW258" s="40"/>
      <c r="RX258" s="40"/>
      <c r="RY258" s="40"/>
      <c r="RZ258" s="40"/>
      <c r="SA258" s="40"/>
      <c r="SB258" s="40"/>
      <c r="SC258" s="40"/>
      <c r="SD258" s="40"/>
      <c r="SE258" s="40"/>
      <c r="SF258" s="40"/>
      <c r="SG258" s="40"/>
      <c r="SH258" s="40"/>
      <c r="SI258" s="40"/>
      <c r="SJ258" s="40"/>
      <c r="SK258" s="40"/>
      <c r="SL258" s="40"/>
      <c r="SM258" s="40"/>
      <c r="SN258" s="40"/>
      <c r="SO258" s="40"/>
      <c r="SP258" s="40"/>
      <c r="SQ258" s="40"/>
      <c r="SR258" s="40"/>
      <c r="SS258" s="40"/>
      <c r="ST258" s="40"/>
      <c r="SU258" s="40"/>
      <c r="SV258" s="40"/>
      <c r="SW258" s="40"/>
      <c r="SX258" s="40"/>
      <c r="SY258" s="40"/>
      <c r="SZ258" s="40"/>
      <c r="TA258" s="40"/>
      <c r="TB258" s="40"/>
      <c r="TC258" s="40"/>
      <c r="TD258" s="40"/>
      <c r="TE258" s="40"/>
      <c r="TF258" s="40"/>
      <c r="TG258" s="40"/>
      <c r="TH258" s="40"/>
      <c r="TI258" s="40"/>
      <c r="TJ258" s="40"/>
      <c r="TK258" s="40"/>
      <c r="TL258" s="40"/>
      <c r="TM258" s="40"/>
      <c r="TN258" s="40"/>
      <c r="TO258" s="40"/>
      <c r="TP258" s="40"/>
      <c r="TQ258" s="40"/>
      <c r="TR258" s="40"/>
      <c r="TS258" s="40"/>
      <c r="TT258" s="40"/>
      <c r="TU258" s="40"/>
      <c r="TV258" s="40"/>
      <c r="TW258" s="40"/>
      <c r="TX258" s="40"/>
      <c r="TY258" s="40"/>
      <c r="TZ258" s="40"/>
      <c r="UA258" s="40"/>
      <c r="UB258" s="40"/>
      <c r="UC258" s="40"/>
      <c r="UD258" s="40"/>
      <c r="UE258" s="40"/>
      <c r="UF258" s="40"/>
      <c r="UG258" s="40"/>
      <c r="UH258" s="40"/>
      <c r="UI258" s="40"/>
      <c r="UJ258" s="40"/>
      <c r="UK258" s="40"/>
      <c r="UL258" s="40"/>
      <c r="UM258" s="40"/>
      <c r="UN258" s="40"/>
      <c r="UO258" s="40"/>
      <c r="UP258" s="40"/>
      <c r="UQ258" s="40"/>
      <c r="UR258" s="40"/>
      <c r="US258" s="40"/>
      <c r="UT258" s="40"/>
      <c r="UU258" s="40"/>
      <c r="UV258" s="40"/>
      <c r="UW258" s="40"/>
      <c r="UX258" s="40"/>
      <c r="UY258" s="40"/>
      <c r="UZ258" s="40"/>
      <c r="VA258" s="40"/>
      <c r="VB258" s="40"/>
      <c r="VC258" s="40"/>
      <c r="VD258" s="40"/>
      <c r="VE258" s="40"/>
      <c r="VF258" s="40"/>
      <c r="VG258" s="40"/>
      <c r="VH258" s="40"/>
      <c r="VI258" s="40"/>
      <c r="VJ258" s="40"/>
      <c r="VK258" s="40"/>
      <c r="VL258" s="40"/>
      <c r="VM258" s="40"/>
      <c r="VN258" s="40"/>
      <c r="VO258" s="40"/>
      <c r="VP258" s="40"/>
      <c r="VQ258" s="40"/>
      <c r="VR258" s="40"/>
      <c r="VS258" s="40"/>
      <c r="VT258" s="40"/>
      <c r="VU258" s="40"/>
      <c r="VV258" s="40"/>
      <c r="VW258" s="40"/>
      <c r="VX258" s="40"/>
      <c r="VY258" s="40"/>
      <c r="VZ258" s="40"/>
      <c r="WA258" s="40"/>
      <c r="WB258" s="40"/>
      <c r="WC258" s="40"/>
      <c r="WD258" s="40"/>
      <c r="WE258" s="40"/>
      <c r="WF258" s="40"/>
      <c r="WG258" s="40"/>
      <c r="WH258" s="40"/>
      <c r="WI258" s="40"/>
      <c r="WJ258" s="40"/>
      <c r="WK258" s="40"/>
      <c r="WL258" s="40"/>
      <c r="WM258" s="40"/>
      <c r="WN258" s="40"/>
      <c r="WO258" s="40"/>
      <c r="WP258" s="40"/>
      <c r="WQ258" s="40"/>
      <c r="WR258" s="40"/>
      <c r="WS258" s="40"/>
      <c r="WT258" s="40"/>
      <c r="WU258" s="40"/>
      <c r="WV258" s="40"/>
      <c r="WW258" s="40"/>
      <c r="WX258" s="40"/>
      <c r="WY258" s="40"/>
      <c r="WZ258" s="40"/>
      <c r="XA258" s="40"/>
      <c r="XB258" s="40"/>
      <c r="XC258" s="40"/>
      <c r="XD258" s="40"/>
      <c r="XE258" s="40"/>
      <c r="XF258" s="40"/>
      <c r="XG258" s="40"/>
      <c r="XH258" s="40"/>
      <c r="XI258" s="40"/>
      <c r="XJ258" s="40"/>
      <c r="XK258" s="40"/>
      <c r="XL258" s="40"/>
      <c r="XM258" s="40"/>
      <c r="XN258" s="40"/>
      <c r="XO258" s="40"/>
      <c r="XP258" s="40"/>
      <c r="XQ258" s="40"/>
      <c r="XR258" s="40"/>
      <c r="XS258" s="40"/>
      <c r="XT258" s="40"/>
      <c r="XU258" s="40"/>
      <c r="XV258" s="40"/>
      <c r="XW258" s="40"/>
      <c r="XX258" s="40"/>
      <c r="XY258" s="40"/>
      <c r="XZ258" s="40"/>
      <c r="YA258" s="40"/>
      <c r="YB258" s="40"/>
      <c r="YC258" s="40"/>
      <c r="YD258" s="40"/>
      <c r="YE258" s="40"/>
      <c r="YF258" s="40"/>
      <c r="YG258" s="40"/>
      <c r="YH258" s="40"/>
      <c r="YI258" s="40"/>
      <c r="YJ258" s="40"/>
      <c r="YK258" s="40"/>
      <c r="YL258" s="40"/>
      <c r="YM258" s="40"/>
      <c r="YN258" s="40"/>
      <c r="YO258" s="40"/>
      <c r="YP258" s="40"/>
      <c r="YQ258" s="40"/>
      <c r="YR258" s="40"/>
      <c r="YS258" s="40"/>
      <c r="YT258" s="40"/>
      <c r="YU258" s="40"/>
      <c r="YV258" s="40"/>
      <c r="YW258" s="40"/>
      <c r="YX258" s="40"/>
      <c r="YY258" s="40"/>
      <c r="YZ258" s="40"/>
      <c r="ZA258" s="40"/>
      <c r="ZB258" s="40"/>
      <c r="ZC258" s="40"/>
      <c r="ZD258" s="40"/>
      <c r="ZE258" s="40"/>
      <c r="ZF258" s="40"/>
      <c r="ZG258" s="40"/>
      <c r="ZH258" s="40"/>
      <c r="ZI258" s="40"/>
      <c r="ZJ258" s="40"/>
      <c r="ZK258" s="40"/>
      <c r="ZL258" s="40"/>
      <c r="ZM258" s="40"/>
      <c r="ZN258" s="40"/>
      <c r="ZO258" s="40"/>
      <c r="ZP258" s="40"/>
      <c r="ZQ258" s="40"/>
      <c r="ZR258" s="40"/>
      <c r="ZS258" s="40"/>
      <c r="ZT258" s="40"/>
      <c r="ZU258" s="40"/>
      <c r="ZV258" s="40"/>
      <c r="ZW258" s="40"/>
      <c r="ZX258" s="40"/>
      <c r="ZY258" s="40"/>
      <c r="ZZ258" s="40"/>
      <c r="AAA258" s="40"/>
      <c r="AAB258" s="40"/>
      <c r="AAC258" s="40"/>
      <c r="AAD258" s="40"/>
      <c r="AAE258" s="40"/>
      <c r="AAF258" s="40"/>
      <c r="AAG258" s="40"/>
      <c r="AAH258" s="40"/>
      <c r="AAI258" s="40"/>
      <c r="AAJ258" s="40"/>
      <c r="AAK258" s="40"/>
      <c r="AAL258" s="40"/>
      <c r="AAM258" s="40"/>
      <c r="AAN258" s="40"/>
      <c r="AAO258" s="40"/>
      <c r="AAP258" s="40"/>
      <c r="AAQ258" s="40"/>
      <c r="AAR258" s="40"/>
      <c r="AAS258" s="40"/>
      <c r="AAT258" s="40"/>
      <c r="AAU258" s="40"/>
      <c r="AAV258" s="40"/>
      <c r="AAW258" s="40"/>
      <c r="AAX258" s="40"/>
      <c r="AAY258" s="40"/>
      <c r="AAZ258" s="40"/>
      <c r="ABA258" s="40"/>
      <c r="ABB258" s="40"/>
      <c r="ABC258" s="40"/>
      <c r="ABD258" s="40"/>
      <c r="ABE258" s="40"/>
      <c r="ABF258" s="40"/>
      <c r="ABG258" s="40"/>
      <c r="ABH258" s="40"/>
      <c r="ABI258" s="40"/>
      <c r="ABJ258" s="40"/>
      <c r="ABK258" s="40"/>
      <c r="ABL258" s="40"/>
      <c r="ABM258" s="40"/>
      <c r="ABN258" s="40"/>
      <c r="ABO258" s="40"/>
      <c r="ABP258" s="40"/>
      <c r="ABQ258" s="40"/>
      <c r="ABR258" s="40"/>
      <c r="ABS258" s="40"/>
      <c r="ABT258" s="40"/>
      <c r="ABU258" s="40"/>
      <c r="ABV258" s="40"/>
      <c r="ABW258" s="40"/>
      <c r="ABX258" s="40"/>
      <c r="ABY258" s="40"/>
      <c r="ABZ258" s="40"/>
      <c r="ACA258" s="40"/>
      <c r="ACB258" s="40"/>
      <c r="ACC258" s="40"/>
      <c r="ACD258" s="40"/>
      <c r="ACE258" s="40"/>
      <c r="ACF258" s="40"/>
      <c r="ACG258" s="40"/>
      <c r="ACH258" s="40"/>
      <c r="ACI258" s="40"/>
      <c r="ACJ258" s="40"/>
      <c r="ACK258" s="40"/>
      <c r="ACL258" s="40"/>
      <c r="ACM258" s="40"/>
      <c r="ACN258" s="40"/>
      <c r="ACO258" s="40"/>
      <c r="ACP258" s="40"/>
      <c r="ACQ258" s="40"/>
      <c r="ACR258" s="40"/>
      <c r="ACS258" s="40"/>
      <c r="ACT258" s="40"/>
      <c r="ACU258" s="40"/>
      <c r="ACV258" s="40"/>
      <c r="ACW258" s="40"/>
      <c r="ACX258" s="40"/>
      <c r="ACY258" s="40"/>
      <c r="ACZ258" s="40"/>
      <c r="ADA258" s="40"/>
      <c r="ADB258" s="40"/>
      <c r="ADC258" s="40"/>
      <c r="ADD258" s="40"/>
      <c r="ADE258" s="40"/>
      <c r="ADF258" s="40"/>
      <c r="ADG258" s="40"/>
      <c r="ADH258" s="40"/>
      <c r="ADI258" s="40"/>
      <c r="ADJ258" s="40"/>
      <c r="ADK258" s="40"/>
      <c r="ADL258" s="40"/>
      <c r="ADM258" s="40"/>
      <c r="ADN258" s="40"/>
      <c r="ADO258" s="40"/>
      <c r="ADP258" s="40"/>
      <c r="ADQ258" s="40"/>
      <c r="ADR258" s="40"/>
      <c r="ADS258" s="40"/>
      <c r="ADT258" s="40"/>
      <c r="ADU258" s="40"/>
      <c r="ADV258" s="40"/>
      <c r="ADW258" s="40"/>
      <c r="ADX258" s="40"/>
      <c r="ADY258" s="40"/>
      <c r="ADZ258" s="40"/>
      <c r="AEA258" s="40"/>
      <c r="AEB258" s="40"/>
      <c r="AEC258" s="40"/>
      <c r="AED258" s="40"/>
      <c r="AEE258" s="40"/>
      <c r="AEF258" s="40"/>
      <c r="AEG258" s="40"/>
      <c r="AEH258" s="40"/>
      <c r="AEI258" s="40"/>
      <c r="AEJ258" s="40"/>
      <c r="AEK258" s="40"/>
      <c r="AEL258" s="40"/>
      <c r="AEM258" s="40"/>
      <c r="AEN258" s="40"/>
      <c r="AEO258" s="40"/>
      <c r="AEP258" s="40"/>
      <c r="AEQ258" s="40"/>
      <c r="AER258" s="40"/>
      <c r="AES258" s="40"/>
      <c r="AET258" s="40"/>
      <c r="AEU258" s="40"/>
      <c r="AEV258" s="40"/>
      <c r="AEW258" s="40"/>
      <c r="AEX258" s="40"/>
      <c r="AEY258" s="40"/>
      <c r="AEZ258" s="40"/>
      <c r="AFA258" s="40"/>
      <c r="AFB258" s="40"/>
      <c r="AFC258" s="40"/>
      <c r="AFD258" s="40"/>
      <c r="AFE258" s="40"/>
      <c r="AFF258" s="40"/>
      <c r="AFG258" s="40"/>
      <c r="AFH258" s="40"/>
      <c r="AFI258" s="40"/>
      <c r="AFJ258" s="40"/>
      <c r="AFK258" s="40"/>
      <c r="AFL258" s="40"/>
      <c r="AFM258" s="40"/>
      <c r="AFN258" s="40"/>
      <c r="AFO258" s="40"/>
      <c r="AFP258" s="40"/>
      <c r="AFQ258" s="40"/>
      <c r="AFR258" s="40"/>
      <c r="AFS258" s="40"/>
      <c r="AFT258" s="40"/>
      <c r="AFU258" s="40"/>
      <c r="AFV258" s="40"/>
      <c r="AFW258" s="40"/>
      <c r="AFX258" s="40"/>
      <c r="AFY258" s="40"/>
      <c r="AFZ258" s="40"/>
      <c r="AGA258" s="40"/>
      <c r="AGB258" s="40"/>
      <c r="AGC258" s="40"/>
      <c r="AGD258" s="40"/>
      <c r="AGE258" s="40"/>
      <c r="AGF258" s="40"/>
      <c r="AGG258" s="40"/>
      <c r="AGH258" s="40"/>
      <c r="AGI258" s="40"/>
      <c r="AGJ258" s="40"/>
      <c r="AGK258" s="40"/>
      <c r="AGL258" s="40"/>
      <c r="AGM258" s="40"/>
      <c r="AGN258" s="40"/>
      <c r="AGO258" s="40"/>
      <c r="AGP258" s="40"/>
      <c r="AGQ258" s="40"/>
      <c r="AGR258" s="40"/>
      <c r="AGS258" s="40"/>
      <c r="AGT258" s="40"/>
      <c r="AGU258" s="40"/>
      <c r="AGV258" s="40"/>
      <c r="AGW258" s="40"/>
      <c r="AGX258" s="40"/>
      <c r="AGY258" s="40"/>
      <c r="AGZ258" s="40"/>
      <c r="AHA258" s="40"/>
      <c r="AHB258" s="40"/>
      <c r="AHC258" s="40"/>
      <c r="AHD258" s="40"/>
      <c r="AHE258" s="40"/>
      <c r="AHF258" s="40"/>
      <c r="AHG258" s="40"/>
      <c r="AHH258" s="40"/>
      <c r="AHI258" s="40"/>
      <c r="AHJ258" s="40"/>
      <c r="AHK258" s="40"/>
      <c r="AHL258" s="40"/>
      <c r="AHM258" s="40"/>
      <c r="AHN258" s="40"/>
      <c r="AHO258" s="40"/>
      <c r="AHP258" s="40"/>
      <c r="AHQ258" s="40"/>
      <c r="AHR258" s="40"/>
      <c r="AHS258" s="40"/>
      <c r="AHT258" s="40"/>
      <c r="AHU258" s="40"/>
      <c r="AHV258" s="40"/>
      <c r="AHW258" s="40"/>
      <c r="AHX258" s="40"/>
      <c r="AHY258" s="40"/>
      <c r="AHZ258" s="40"/>
      <c r="AIA258" s="40"/>
      <c r="AIB258" s="40"/>
      <c r="AIC258" s="40"/>
      <c r="AID258" s="40"/>
      <c r="AIE258" s="40"/>
      <c r="AIF258" s="40"/>
      <c r="AIG258" s="40"/>
      <c r="AIH258" s="40"/>
      <c r="AII258" s="40"/>
      <c r="AIJ258" s="40"/>
      <c r="AIK258" s="40"/>
      <c r="AIL258" s="40"/>
      <c r="AIM258" s="40"/>
      <c r="AIN258" s="40"/>
      <c r="AIO258" s="40"/>
      <c r="AIP258" s="40"/>
      <c r="AIQ258" s="40"/>
      <c r="AIR258" s="40"/>
      <c r="AIS258" s="40"/>
      <c r="AIT258" s="40"/>
      <c r="AIU258" s="40"/>
      <c r="AIV258" s="40"/>
      <c r="AIW258" s="40"/>
      <c r="AIX258" s="40"/>
      <c r="AIY258" s="40"/>
      <c r="AIZ258" s="40"/>
      <c r="AJA258" s="40"/>
      <c r="AJB258" s="40"/>
      <c r="AJC258" s="40"/>
      <c r="AJD258" s="40"/>
      <c r="AJE258" s="40"/>
      <c r="AJF258" s="40"/>
      <c r="AJG258" s="40"/>
      <c r="AJH258" s="40"/>
      <c r="AJI258" s="40"/>
      <c r="AJJ258" s="40"/>
      <c r="AJK258" s="40"/>
      <c r="AJL258" s="40"/>
      <c r="AJM258" s="40"/>
      <c r="AJN258" s="40"/>
      <c r="AJO258" s="40"/>
      <c r="AJP258" s="40"/>
      <c r="AJQ258" s="40"/>
      <c r="AJR258" s="40"/>
      <c r="AJS258" s="40"/>
      <c r="AJT258" s="40"/>
      <c r="AJU258" s="40"/>
      <c r="AJV258" s="40"/>
      <c r="AJW258" s="40"/>
      <c r="AJX258" s="40"/>
      <c r="AJY258" s="40"/>
      <c r="AJZ258" s="40"/>
      <c r="AKA258" s="40"/>
      <c r="AKB258" s="40"/>
      <c r="AKC258" s="40"/>
      <c r="AKD258" s="40"/>
      <c r="AKE258" s="40"/>
      <c r="AKF258" s="40"/>
      <c r="AKG258" s="40"/>
      <c r="AKH258" s="40"/>
      <c r="AKI258" s="40"/>
      <c r="AKJ258" s="40"/>
      <c r="AKK258" s="40"/>
      <c r="AKL258" s="40"/>
      <c r="AKM258" s="40"/>
      <c r="AKN258" s="40"/>
      <c r="AKO258" s="40"/>
      <c r="AKP258" s="40"/>
      <c r="AKQ258" s="40"/>
      <c r="AKR258" s="40"/>
      <c r="AKS258" s="40"/>
      <c r="AKT258" s="40"/>
      <c r="AKU258" s="40"/>
      <c r="AKV258" s="40"/>
      <c r="AKW258" s="40"/>
      <c r="AKX258" s="40"/>
      <c r="AKY258" s="40"/>
      <c r="AKZ258" s="40"/>
      <c r="ALA258" s="40"/>
      <c r="ALB258" s="40"/>
      <c r="ALC258" s="40"/>
      <c r="ALD258" s="40"/>
      <c r="ALE258" s="40"/>
      <c r="ALF258" s="40"/>
      <c r="ALG258" s="40"/>
      <c r="ALH258" s="40"/>
      <c r="ALI258" s="40"/>
      <c r="ALJ258" s="40"/>
      <c r="ALK258" s="40"/>
      <c r="ALL258" s="40"/>
      <c r="ALM258" s="40"/>
      <c r="ALN258" s="40"/>
      <c r="ALO258" s="40"/>
      <c r="ALP258" s="40"/>
      <c r="ALQ258" s="40"/>
      <c r="ALR258" s="40"/>
      <c r="ALS258" s="40"/>
      <c r="ALT258" s="40"/>
      <c r="ALU258" s="40"/>
    </row>
    <row r="259" spans="1:1009" s="41" customFormat="1" ht="18.75" x14ac:dyDescent="0.3">
      <c r="A259" s="10" t="s">
        <v>259</v>
      </c>
      <c r="B259" s="11" t="s">
        <v>231</v>
      </c>
      <c r="C259" s="12">
        <v>7</v>
      </c>
      <c r="D259" s="13">
        <v>2.1</v>
      </c>
      <c r="E259" s="14">
        <v>1.3</v>
      </c>
      <c r="F259" s="46" t="s">
        <v>24</v>
      </c>
      <c r="G259" s="15">
        <v>2</v>
      </c>
      <c r="H259" s="16">
        <f t="shared" si="41"/>
        <v>2.2000000000000002</v>
      </c>
      <c r="I259" s="19">
        <f t="shared" ref="I259:I322" si="42">IF(H259="",I258,I258+H259)</f>
        <v>-26.352500000000003</v>
      </c>
      <c r="J259" s="39"/>
      <c r="K259" s="50">
        <f t="shared" si="35"/>
        <v>-29.702500000000011</v>
      </c>
      <c r="L259" s="8">
        <f t="shared" si="39"/>
        <v>18.822499999999987</v>
      </c>
      <c r="M259" s="8"/>
      <c r="N259" s="121">
        <f t="shared" ref="N259:N322" si="43">IF(D259="","",IF(D259&gt;$V$57,$X$57*D259,IF(AND(D259&gt;$V$56,D259&lt;$W$56),$X$56*D259,IF(AND(D259&lt;$W$55,D259&gt;$V$55),$X$55*D259,IF(D259&lt;$W$54,D259*$X$54,0)))))</f>
        <v>2.1</v>
      </c>
      <c r="O259" s="9">
        <f t="shared" ref="O259:O322" si="44">IF(D259="","",IF(D259&gt;=$V$57,-$X$57,IF(AND(D259&gt;=$V$56,D259&lt;$W$56),-$X$56,IF(AND(D259&lt;$W$55,D259&gt;=$V$55),-$X$55,IF(D259&lt;$W$54,-$X$54,0)))))</f>
        <v>-1</v>
      </c>
      <c r="P259" s="9">
        <f t="shared" si="36"/>
        <v>1.1000000000000001</v>
      </c>
      <c r="Q259" s="122">
        <f t="shared" si="37"/>
        <v>1.1000000000000001</v>
      </c>
      <c r="R259" s="8"/>
      <c r="S259" s="9"/>
      <c r="T259" s="9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  <c r="IT259" s="40"/>
      <c r="IU259" s="40"/>
      <c r="IV259" s="40"/>
      <c r="IW259" s="40"/>
      <c r="IX259" s="40"/>
      <c r="IY259" s="40"/>
      <c r="IZ259" s="40"/>
      <c r="JA259" s="40"/>
      <c r="JB259" s="40"/>
      <c r="JC259" s="40"/>
      <c r="JD259" s="40"/>
      <c r="JE259" s="40"/>
      <c r="JF259" s="40"/>
      <c r="JG259" s="40"/>
      <c r="JH259" s="40"/>
      <c r="JI259" s="40"/>
      <c r="JJ259" s="40"/>
      <c r="JK259" s="40"/>
      <c r="JL259" s="40"/>
      <c r="JM259" s="40"/>
      <c r="JN259" s="40"/>
      <c r="JO259" s="40"/>
      <c r="JP259" s="40"/>
      <c r="JQ259" s="40"/>
      <c r="JR259" s="40"/>
      <c r="JS259" s="40"/>
      <c r="JT259" s="40"/>
      <c r="JU259" s="40"/>
      <c r="JV259" s="40"/>
      <c r="JW259" s="40"/>
      <c r="JX259" s="40"/>
      <c r="JY259" s="40"/>
      <c r="JZ259" s="40"/>
      <c r="KA259" s="40"/>
      <c r="KB259" s="40"/>
      <c r="KC259" s="40"/>
      <c r="KD259" s="40"/>
      <c r="KE259" s="40"/>
      <c r="KF259" s="40"/>
      <c r="KG259" s="40"/>
      <c r="KH259" s="40"/>
      <c r="KI259" s="40"/>
      <c r="KJ259" s="40"/>
      <c r="KK259" s="40"/>
      <c r="KL259" s="40"/>
      <c r="KM259" s="40"/>
      <c r="KN259" s="40"/>
      <c r="KO259" s="40"/>
      <c r="KP259" s="40"/>
      <c r="KQ259" s="40"/>
      <c r="KR259" s="40"/>
      <c r="KS259" s="40"/>
      <c r="KT259" s="40"/>
      <c r="KU259" s="40"/>
      <c r="KV259" s="40"/>
      <c r="KW259" s="40"/>
      <c r="KX259" s="40"/>
      <c r="KY259" s="40"/>
      <c r="KZ259" s="40"/>
      <c r="LA259" s="40"/>
      <c r="LB259" s="40"/>
      <c r="LC259" s="40"/>
      <c r="LD259" s="40"/>
      <c r="LE259" s="40"/>
      <c r="LF259" s="40"/>
      <c r="LG259" s="40"/>
      <c r="LH259" s="40"/>
      <c r="LI259" s="40"/>
      <c r="LJ259" s="40"/>
      <c r="LK259" s="40"/>
      <c r="LL259" s="40"/>
      <c r="LM259" s="40"/>
      <c r="LN259" s="40"/>
      <c r="LO259" s="40"/>
      <c r="LP259" s="40"/>
      <c r="LQ259" s="40"/>
      <c r="LR259" s="40"/>
      <c r="LS259" s="40"/>
      <c r="LT259" s="40"/>
      <c r="LU259" s="40"/>
      <c r="LV259" s="40"/>
      <c r="LW259" s="40"/>
      <c r="LX259" s="40"/>
      <c r="LY259" s="40"/>
      <c r="LZ259" s="40"/>
      <c r="MA259" s="40"/>
      <c r="MB259" s="40"/>
      <c r="MC259" s="40"/>
      <c r="MD259" s="40"/>
      <c r="ME259" s="40"/>
      <c r="MF259" s="40"/>
      <c r="MG259" s="40"/>
      <c r="MH259" s="40"/>
      <c r="MI259" s="40"/>
      <c r="MJ259" s="40"/>
      <c r="MK259" s="40"/>
      <c r="ML259" s="40"/>
      <c r="MM259" s="40"/>
      <c r="MN259" s="40"/>
      <c r="MO259" s="40"/>
      <c r="MP259" s="40"/>
      <c r="MQ259" s="40"/>
      <c r="MR259" s="40"/>
      <c r="MS259" s="40"/>
      <c r="MT259" s="40"/>
      <c r="MU259" s="40"/>
      <c r="MV259" s="40"/>
      <c r="MW259" s="40"/>
      <c r="MX259" s="40"/>
      <c r="MY259" s="40"/>
      <c r="MZ259" s="40"/>
      <c r="NA259" s="40"/>
      <c r="NB259" s="40"/>
      <c r="NC259" s="40"/>
      <c r="ND259" s="40"/>
      <c r="NE259" s="40"/>
      <c r="NF259" s="40"/>
      <c r="NG259" s="40"/>
      <c r="NH259" s="40"/>
      <c r="NI259" s="40"/>
      <c r="NJ259" s="40"/>
      <c r="NK259" s="40"/>
      <c r="NL259" s="40"/>
      <c r="NM259" s="40"/>
      <c r="NN259" s="40"/>
      <c r="NO259" s="40"/>
      <c r="NP259" s="40"/>
      <c r="NQ259" s="40"/>
      <c r="NR259" s="40"/>
      <c r="NS259" s="40"/>
      <c r="NT259" s="40"/>
      <c r="NU259" s="40"/>
      <c r="NV259" s="40"/>
      <c r="NW259" s="40"/>
      <c r="NX259" s="40"/>
      <c r="NY259" s="40"/>
      <c r="NZ259" s="40"/>
      <c r="OA259" s="40"/>
      <c r="OB259" s="40"/>
      <c r="OC259" s="40"/>
      <c r="OD259" s="40"/>
      <c r="OE259" s="40"/>
      <c r="OF259" s="40"/>
      <c r="OG259" s="40"/>
      <c r="OH259" s="40"/>
      <c r="OI259" s="40"/>
      <c r="OJ259" s="40"/>
      <c r="OK259" s="40"/>
      <c r="OL259" s="40"/>
      <c r="OM259" s="40"/>
      <c r="ON259" s="40"/>
      <c r="OO259" s="40"/>
      <c r="OP259" s="40"/>
      <c r="OQ259" s="40"/>
      <c r="OR259" s="40"/>
      <c r="OS259" s="40"/>
      <c r="OT259" s="40"/>
      <c r="OU259" s="40"/>
      <c r="OV259" s="40"/>
      <c r="OW259" s="40"/>
      <c r="OX259" s="40"/>
      <c r="OY259" s="40"/>
      <c r="OZ259" s="40"/>
      <c r="PA259" s="40"/>
      <c r="PB259" s="40"/>
      <c r="PC259" s="40"/>
      <c r="PD259" s="40"/>
      <c r="PE259" s="40"/>
      <c r="PF259" s="40"/>
      <c r="PG259" s="40"/>
      <c r="PH259" s="40"/>
      <c r="PI259" s="40"/>
      <c r="PJ259" s="40"/>
      <c r="PK259" s="40"/>
      <c r="PL259" s="40"/>
      <c r="PM259" s="40"/>
      <c r="PN259" s="40"/>
      <c r="PO259" s="40"/>
      <c r="PP259" s="40"/>
      <c r="PQ259" s="40"/>
      <c r="PR259" s="40"/>
      <c r="PS259" s="40"/>
      <c r="PT259" s="40"/>
      <c r="PU259" s="40"/>
      <c r="PV259" s="40"/>
      <c r="PW259" s="40"/>
      <c r="PX259" s="40"/>
      <c r="PY259" s="40"/>
      <c r="PZ259" s="40"/>
      <c r="QA259" s="40"/>
      <c r="QB259" s="40"/>
      <c r="QC259" s="40"/>
      <c r="QD259" s="40"/>
      <c r="QE259" s="40"/>
      <c r="QF259" s="40"/>
      <c r="QG259" s="40"/>
      <c r="QH259" s="40"/>
      <c r="QI259" s="40"/>
      <c r="QJ259" s="40"/>
      <c r="QK259" s="40"/>
      <c r="QL259" s="40"/>
      <c r="QM259" s="40"/>
      <c r="QN259" s="40"/>
      <c r="QO259" s="40"/>
      <c r="QP259" s="40"/>
      <c r="QQ259" s="40"/>
      <c r="QR259" s="40"/>
      <c r="QS259" s="40"/>
      <c r="QT259" s="40"/>
      <c r="QU259" s="40"/>
      <c r="QV259" s="40"/>
      <c r="QW259" s="40"/>
      <c r="QX259" s="40"/>
      <c r="QY259" s="40"/>
      <c r="QZ259" s="40"/>
      <c r="RA259" s="40"/>
      <c r="RB259" s="40"/>
      <c r="RC259" s="40"/>
      <c r="RD259" s="40"/>
      <c r="RE259" s="40"/>
      <c r="RF259" s="40"/>
      <c r="RG259" s="40"/>
      <c r="RH259" s="40"/>
      <c r="RI259" s="40"/>
      <c r="RJ259" s="40"/>
      <c r="RK259" s="40"/>
      <c r="RL259" s="40"/>
      <c r="RM259" s="40"/>
      <c r="RN259" s="40"/>
      <c r="RO259" s="40"/>
      <c r="RP259" s="40"/>
      <c r="RQ259" s="40"/>
      <c r="RR259" s="40"/>
      <c r="RS259" s="40"/>
      <c r="RT259" s="40"/>
      <c r="RU259" s="40"/>
      <c r="RV259" s="40"/>
      <c r="RW259" s="40"/>
      <c r="RX259" s="40"/>
      <c r="RY259" s="40"/>
      <c r="RZ259" s="40"/>
      <c r="SA259" s="40"/>
      <c r="SB259" s="40"/>
      <c r="SC259" s="40"/>
      <c r="SD259" s="40"/>
      <c r="SE259" s="40"/>
      <c r="SF259" s="40"/>
      <c r="SG259" s="40"/>
      <c r="SH259" s="40"/>
      <c r="SI259" s="40"/>
      <c r="SJ259" s="40"/>
      <c r="SK259" s="40"/>
      <c r="SL259" s="40"/>
      <c r="SM259" s="40"/>
      <c r="SN259" s="40"/>
      <c r="SO259" s="40"/>
      <c r="SP259" s="40"/>
      <c r="SQ259" s="40"/>
      <c r="SR259" s="40"/>
      <c r="SS259" s="40"/>
      <c r="ST259" s="40"/>
      <c r="SU259" s="40"/>
      <c r="SV259" s="40"/>
      <c r="SW259" s="40"/>
      <c r="SX259" s="40"/>
      <c r="SY259" s="40"/>
      <c r="SZ259" s="40"/>
      <c r="TA259" s="40"/>
      <c r="TB259" s="40"/>
      <c r="TC259" s="40"/>
      <c r="TD259" s="40"/>
      <c r="TE259" s="40"/>
      <c r="TF259" s="40"/>
      <c r="TG259" s="40"/>
      <c r="TH259" s="40"/>
      <c r="TI259" s="40"/>
      <c r="TJ259" s="40"/>
      <c r="TK259" s="40"/>
      <c r="TL259" s="40"/>
      <c r="TM259" s="40"/>
      <c r="TN259" s="40"/>
      <c r="TO259" s="40"/>
      <c r="TP259" s="40"/>
      <c r="TQ259" s="40"/>
      <c r="TR259" s="40"/>
      <c r="TS259" s="40"/>
      <c r="TT259" s="40"/>
      <c r="TU259" s="40"/>
      <c r="TV259" s="40"/>
      <c r="TW259" s="40"/>
      <c r="TX259" s="40"/>
      <c r="TY259" s="40"/>
      <c r="TZ259" s="40"/>
      <c r="UA259" s="40"/>
      <c r="UB259" s="40"/>
      <c r="UC259" s="40"/>
      <c r="UD259" s="40"/>
      <c r="UE259" s="40"/>
      <c r="UF259" s="40"/>
      <c r="UG259" s="40"/>
      <c r="UH259" s="40"/>
      <c r="UI259" s="40"/>
      <c r="UJ259" s="40"/>
      <c r="UK259" s="40"/>
      <c r="UL259" s="40"/>
      <c r="UM259" s="40"/>
      <c r="UN259" s="40"/>
      <c r="UO259" s="40"/>
      <c r="UP259" s="40"/>
      <c r="UQ259" s="40"/>
      <c r="UR259" s="40"/>
      <c r="US259" s="40"/>
      <c r="UT259" s="40"/>
      <c r="UU259" s="40"/>
      <c r="UV259" s="40"/>
      <c r="UW259" s="40"/>
      <c r="UX259" s="40"/>
      <c r="UY259" s="40"/>
      <c r="UZ259" s="40"/>
      <c r="VA259" s="40"/>
      <c r="VB259" s="40"/>
      <c r="VC259" s="40"/>
      <c r="VD259" s="40"/>
      <c r="VE259" s="40"/>
      <c r="VF259" s="40"/>
      <c r="VG259" s="40"/>
      <c r="VH259" s="40"/>
      <c r="VI259" s="40"/>
      <c r="VJ259" s="40"/>
      <c r="VK259" s="40"/>
      <c r="VL259" s="40"/>
      <c r="VM259" s="40"/>
      <c r="VN259" s="40"/>
      <c r="VO259" s="40"/>
      <c r="VP259" s="40"/>
      <c r="VQ259" s="40"/>
      <c r="VR259" s="40"/>
      <c r="VS259" s="40"/>
      <c r="VT259" s="40"/>
      <c r="VU259" s="40"/>
      <c r="VV259" s="40"/>
      <c r="VW259" s="40"/>
      <c r="VX259" s="40"/>
      <c r="VY259" s="40"/>
      <c r="VZ259" s="40"/>
      <c r="WA259" s="40"/>
      <c r="WB259" s="40"/>
      <c r="WC259" s="40"/>
      <c r="WD259" s="40"/>
      <c r="WE259" s="40"/>
      <c r="WF259" s="40"/>
      <c r="WG259" s="40"/>
      <c r="WH259" s="40"/>
      <c r="WI259" s="40"/>
      <c r="WJ259" s="40"/>
      <c r="WK259" s="40"/>
      <c r="WL259" s="40"/>
      <c r="WM259" s="40"/>
      <c r="WN259" s="40"/>
      <c r="WO259" s="40"/>
      <c r="WP259" s="40"/>
      <c r="WQ259" s="40"/>
      <c r="WR259" s="40"/>
      <c r="WS259" s="40"/>
      <c r="WT259" s="40"/>
      <c r="WU259" s="40"/>
      <c r="WV259" s="40"/>
      <c r="WW259" s="40"/>
      <c r="WX259" s="40"/>
      <c r="WY259" s="40"/>
      <c r="WZ259" s="40"/>
      <c r="XA259" s="40"/>
      <c r="XB259" s="40"/>
      <c r="XC259" s="40"/>
      <c r="XD259" s="40"/>
      <c r="XE259" s="40"/>
      <c r="XF259" s="40"/>
      <c r="XG259" s="40"/>
      <c r="XH259" s="40"/>
      <c r="XI259" s="40"/>
      <c r="XJ259" s="40"/>
      <c r="XK259" s="40"/>
      <c r="XL259" s="40"/>
      <c r="XM259" s="40"/>
      <c r="XN259" s="40"/>
      <c r="XO259" s="40"/>
      <c r="XP259" s="40"/>
      <c r="XQ259" s="40"/>
      <c r="XR259" s="40"/>
      <c r="XS259" s="40"/>
      <c r="XT259" s="40"/>
      <c r="XU259" s="40"/>
      <c r="XV259" s="40"/>
      <c r="XW259" s="40"/>
      <c r="XX259" s="40"/>
      <c r="XY259" s="40"/>
      <c r="XZ259" s="40"/>
      <c r="YA259" s="40"/>
      <c r="YB259" s="40"/>
      <c r="YC259" s="40"/>
      <c r="YD259" s="40"/>
      <c r="YE259" s="40"/>
      <c r="YF259" s="40"/>
      <c r="YG259" s="40"/>
      <c r="YH259" s="40"/>
      <c r="YI259" s="40"/>
      <c r="YJ259" s="40"/>
      <c r="YK259" s="40"/>
      <c r="YL259" s="40"/>
      <c r="YM259" s="40"/>
      <c r="YN259" s="40"/>
      <c r="YO259" s="40"/>
      <c r="YP259" s="40"/>
      <c r="YQ259" s="40"/>
      <c r="YR259" s="40"/>
      <c r="YS259" s="40"/>
      <c r="YT259" s="40"/>
      <c r="YU259" s="40"/>
      <c r="YV259" s="40"/>
      <c r="YW259" s="40"/>
      <c r="YX259" s="40"/>
      <c r="YY259" s="40"/>
      <c r="YZ259" s="40"/>
      <c r="ZA259" s="40"/>
      <c r="ZB259" s="40"/>
      <c r="ZC259" s="40"/>
      <c r="ZD259" s="40"/>
      <c r="ZE259" s="40"/>
      <c r="ZF259" s="40"/>
      <c r="ZG259" s="40"/>
      <c r="ZH259" s="40"/>
      <c r="ZI259" s="40"/>
      <c r="ZJ259" s="40"/>
      <c r="ZK259" s="40"/>
      <c r="ZL259" s="40"/>
      <c r="ZM259" s="40"/>
      <c r="ZN259" s="40"/>
      <c r="ZO259" s="40"/>
      <c r="ZP259" s="40"/>
      <c r="ZQ259" s="40"/>
      <c r="ZR259" s="40"/>
      <c r="ZS259" s="40"/>
      <c r="ZT259" s="40"/>
      <c r="ZU259" s="40"/>
      <c r="ZV259" s="40"/>
      <c r="ZW259" s="40"/>
      <c r="ZX259" s="40"/>
      <c r="ZY259" s="40"/>
      <c r="ZZ259" s="40"/>
      <c r="AAA259" s="40"/>
      <c r="AAB259" s="40"/>
      <c r="AAC259" s="40"/>
      <c r="AAD259" s="40"/>
      <c r="AAE259" s="40"/>
      <c r="AAF259" s="40"/>
      <c r="AAG259" s="40"/>
      <c r="AAH259" s="40"/>
      <c r="AAI259" s="40"/>
      <c r="AAJ259" s="40"/>
      <c r="AAK259" s="40"/>
      <c r="AAL259" s="40"/>
      <c r="AAM259" s="40"/>
      <c r="AAN259" s="40"/>
      <c r="AAO259" s="40"/>
      <c r="AAP259" s="40"/>
      <c r="AAQ259" s="40"/>
      <c r="AAR259" s="40"/>
      <c r="AAS259" s="40"/>
      <c r="AAT259" s="40"/>
      <c r="AAU259" s="40"/>
      <c r="AAV259" s="40"/>
      <c r="AAW259" s="40"/>
      <c r="AAX259" s="40"/>
      <c r="AAY259" s="40"/>
      <c r="AAZ259" s="40"/>
      <c r="ABA259" s="40"/>
      <c r="ABB259" s="40"/>
      <c r="ABC259" s="40"/>
      <c r="ABD259" s="40"/>
      <c r="ABE259" s="40"/>
      <c r="ABF259" s="40"/>
      <c r="ABG259" s="40"/>
      <c r="ABH259" s="40"/>
      <c r="ABI259" s="40"/>
      <c r="ABJ259" s="40"/>
      <c r="ABK259" s="40"/>
      <c r="ABL259" s="40"/>
      <c r="ABM259" s="40"/>
      <c r="ABN259" s="40"/>
      <c r="ABO259" s="40"/>
      <c r="ABP259" s="40"/>
      <c r="ABQ259" s="40"/>
      <c r="ABR259" s="40"/>
      <c r="ABS259" s="40"/>
      <c r="ABT259" s="40"/>
      <c r="ABU259" s="40"/>
      <c r="ABV259" s="40"/>
      <c r="ABW259" s="40"/>
      <c r="ABX259" s="40"/>
      <c r="ABY259" s="40"/>
      <c r="ABZ259" s="40"/>
      <c r="ACA259" s="40"/>
      <c r="ACB259" s="40"/>
      <c r="ACC259" s="40"/>
      <c r="ACD259" s="40"/>
      <c r="ACE259" s="40"/>
      <c r="ACF259" s="40"/>
      <c r="ACG259" s="40"/>
      <c r="ACH259" s="40"/>
      <c r="ACI259" s="40"/>
      <c r="ACJ259" s="40"/>
      <c r="ACK259" s="40"/>
      <c r="ACL259" s="40"/>
      <c r="ACM259" s="40"/>
      <c r="ACN259" s="40"/>
      <c r="ACO259" s="40"/>
      <c r="ACP259" s="40"/>
      <c r="ACQ259" s="40"/>
      <c r="ACR259" s="40"/>
      <c r="ACS259" s="40"/>
      <c r="ACT259" s="40"/>
      <c r="ACU259" s="40"/>
      <c r="ACV259" s="40"/>
      <c r="ACW259" s="40"/>
      <c r="ACX259" s="40"/>
      <c r="ACY259" s="40"/>
      <c r="ACZ259" s="40"/>
      <c r="ADA259" s="40"/>
      <c r="ADB259" s="40"/>
      <c r="ADC259" s="40"/>
      <c r="ADD259" s="40"/>
      <c r="ADE259" s="40"/>
      <c r="ADF259" s="40"/>
      <c r="ADG259" s="40"/>
      <c r="ADH259" s="40"/>
      <c r="ADI259" s="40"/>
      <c r="ADJ259" s="40"/>
      <c r="ADK259" s="40"/>
      <c r="ADL259" s="40"/>
      <c r="ADM259" s="40"/>
      <c r="ADN259" s="40"/>
      <c r="ADO259" s="40"/>
      <c r="ADP259" s="40"/>
      <c r="ADQ259" s="40"/>
      <c r="ADR259" s="40"/>
      <c r="ADS259" s="40"/>
      <c r="ADT259" s="40"/>
      <c r="ADU259" s="40"/>
      <c r="ADV259" s="40"/>
      <c r="ADW259" s="40"/>
      <c r="ADX259" s="40"/>
      <c r="ADY259" s="40"/>
      <c r="ADZ259" s="40"/>
      <c r="AEA259" s="40"/>
      <c r="AEB259" s="40"/>
      <c r="AEC259" s="40"/>
      <c r="AED259" s="40"/>
      <c r="AEE259" s="40"/>
      <c r="AEF259" s="40"/>
      <c r="AEG259" s="40"/>
      <c r="AEH259" s="40"/>
      <c r="AEI259" s="40"/>
      <c r="AEJ259" s="40"/>
      <c r="AEK259" s="40"/>
      <c r="AEL259" s="40"/>
      <c r="AEM259" s="40"/>
      <c r="AEN259" s="40"/>
      <c r="AEO259" s="40"/>
      <c r="AEP259" s="40"/>
      <c r="AEQ259" s="40"/>
      <c r="AER259" s="40"/>
      <c r="AES259" s="40"/>
      <c r="AET259" s="40"/>
      <c r="AEU259" s="40"/>
      <c r="AEV259" s="40"/>
      <c r="AEW259" s="40"/>
      <c r="AEX259" s="40"/>
      <c r="AEY259" s="40"/>
      <c r="AEZ259" s="40"/>
      <c r="AFA259" s="40"/>
      <c r="AFB259" s="40"/>
      <c r="AFC259" s="40"/>
      <c r="AFD259" s="40"/>
      <c r="AFE259" s="40"/>
      <c r="AFF259" s="40"/>
      <c r="AFG259" s="40"/>
      <c r="AFH259" s="40"/>
      <c r="AFI259" s="40"/>
      <c r="AFJ259" s="40"/>
      <c r="AFK259" s="40"/>
      <c r="AFL259" s="40"/>
      <c r="AFM259" s="40"/>
      <c r="AFN259" s="40"/>
      <c r="AFO259" s="40"/>
      <c r="AFP259" s="40"/>
      <c r="AFQ259" s="40"/>
      <c r="AFR259" s="40"/>
      <c r="AFS259" s="40"/>
      <c r="AFT259" s="40"/>
      <c r="AFU259" s="40"/>
      <c r="AFV259" s="40"/>
      <c r="AFW259" s="40"/>
      <c r="AFX259" s="40"/>
      <c r="AFY259" s="40"/>
      <c r="AFZ259" s="40"/>
      <c r="AGA259" s="40"/>
      <c r="AGB259" s="40"/>
      <c r="AGC259" s="40"/>
      <c r="AGD259" s="40"/>
      <c r="AGE259" s="40"/>
      <c r="AGF259" s="40"/>
      <c r="AGG259" s="40"/>
      <c r="AGH259" s="40"/>
      <c r="AGI259" s="40"/>
      <c r="AGJ259" s="40"/>
      <c r="AGK259" s="40"/>
      <c r="AGL259" s="40"/>
      <c r="AGM259" s="40"/>
      <c r="AGN259" s="40"/>
      <c r="AGO259" s="40"/>
      <c r="AGP259" s="40"/>
      <c r="AGQ259" s="40"/>
      <c r="AGR259" s="40"/>
      <c r="AGS259" s="40"/>
      <c r="AGT259" s="40"/>
      <c r="AGU259" s="40"/>
      <c r="AGV259" s="40"/>
      <c r="AGW259" s="40"/>
      <c r="AGX259" s="40"/>
      <c r="AGY259" s="40"/>
      <c r="AGZ259" s="40"/>
      <c r="AHA259" s="40"/>
      <c r="AHB259" s="40"/>
      <c r="AHC259" s="40"/>
      <c r="AHD259" s="40"/>
      <c r="AHE259" s="40"/>
      <c r="AHF259" s="40"/>
      <c r="AHG259" s="40"/>
      <c r="AHH259" s="40"/>
      <c r="AHI259" s="40"/>
      <c r="AHJ259" s="40"/>
      <c r="AHK259" s="40"/>
      <c r="AHL259" s="40"/>
      <c r="AHM259" s="40"/>
      <c r="AHN259" s="40"/>
      <c r="AHO259" s="40"/>
      <c r="AHP259" s="40"/>
      <c r="AHQ259" s="40"/>
      <c r="AHR259" s="40"/>
      <c r="AHS259" s="40"/>
      <c r="AHT259" s="40"/>
      <c r="AHU259" s="40"/>
      <c r="AHV259" s="40"/>
      <c r="AHW259" s="40"/>
      <c r="AHX259" s="40"/>
      <c r="AHY259" s="40"/>
      <c r="AHZ259" s="40"/>
      <c r="AIA259" s="40"/>
      <c r="AIB259" s="40"/>
      <c r="AIC259" s="40"/>
      <c r="AID259" s="40"/>
      <c r="AIE259" s="40"/>
      <c r="AIF259" s="40"/>
      <c r="AIG259" s="40"/>
      <c r="AIH259" s="40"/>
      <c r="AII259" s="40"/>
      <c r="AIJ259" s="40"/>
      <c r="AIK259" s="40"/>
      <c r="AIL259" s="40"/>
      <c r="AIM259" s="40"/>
      <c r="AIN259" s="40"/>
      <c r="AIO259" s="40"/>
      <c r="AIP259" s="40"/>
      <c r="AIQ259" s="40"/>
      <c r="AIR259" s="40"/>
      <c r="AIS259" s="40"/>
      <c r="AIT259" s="40"/>
      <c r="AIU259" s="40"/>
      <c r="AIV259" s="40"/>
      <c r="AIW259" s="40"/>
      <c r="AIX259" s="40"/>
      <c r="AIY259" s="40"/>
      <c r="AIZ259" s="40"/>
      <c r="AJA259" s="40"/>
      <c r="AJB259" s="40"/>
      <c r="AJC259" s="40"/>
      <c r="AJD259" s="40"/>
      <c r="AJE259" s="40"/>
      <c r="AJF259" s="40"/>
      <c r="AJG259" s="40"/>
      <c r="AJH259" s="40"/>
      <c r="AJI259" s="40"/>
      <c r="AJJ259" s="40"/>
      <c r="AJK259" s="40"/>
      <c r="AJL259" s="40"/>
      <c r="AJM259" s="40"/>
      <c r="AJN259" s="40"/>
      <c r="AJO259" s="40"/>
      <c r="AJP259" s="40"/>
      <c r="AJQ259" s="40"/>
      <c r="AJR259" s="40"/>
      <c r="AJS259" s="40"/>
      <c r="AJT259" s="40"/>
      <c r="AJU259" s="40"/>
      <c r="AJV259" s="40"/>
      <c r="AJW259" s="40"/>
      <c r="AJX259" s="40"/>
      <c r="AJY259" s="40"/>
      <c r="AJZ259" s="40"/>
      <c r="AKA259" s="40"/>
      <c r="AKB259" s="40"/>
      <c r="AKC259" s="40"/>
      <c r="AKD259" s="40"/>
      <c r="AKE259" s="40"/>
      <c r="AKF259" s="40"/>
      <c r="AKG259" s="40"/>
      <c r="AKH259" s="40"/>
      <c r="AKI259" s="40"/>
      <c r="AKJ259" s="40"/>
      <c r="AKK259" s="40"/>
      <c r="AKL259" s="40"/>
      <c r="AKM259" s="40"/>
      <c r="AKN259" s="40"/>
      <c r="AKO259" s="40"/>
      <c r="AKP259" s="40"/>
      <c r="AKQ259" s="40"/>
      <c r="AKR259" s="40"/>
      <c r="AKS259" s="40"/>
      <c r="AKT259" s="40"/>
      <c r="AKU259" s="40"/>
      <c r="AKV259" s="40"/>
      <c r="AKW259" s="40"/>
      <c r="AKX259" s="40"/>
      <c r="AKY259" s="40"/>
      <c r="AKZ259" s="40"/>
      <c r="ALA259" s="40"/>
      <c r="ALB259" s="40"/>
      <c r="ALC259" s="40"/>
      <c r="ALD259" s="40"/>
      <c r="ALE259" s="40"/>
      <c r="ALF259" s="40"/>
      <c r="ALG259" s="40"/>
      <c r="ALH259" s="40"/>
      <c r="ALI259" s="40"/>
      <c r="ALJ259" s="40"/>
      <c r="ALK259" s="40"/>
      <c r="ALL259" s="40"/>
      <c r="ALM259" s="40"/>
      <c r="ALN259" s="40"/>
      <c r="ALO259" s="40"/>
      <c r="ALP259" s="40"/>
      <c r="ALQ259" s="40"/>
      <c r="ALR259" s="40"/>
      <c r="ALS259" s="40"/>
      <c r="ALT259" s="40"/>
      <c r="ALU259" s="40"/>
    </row>
    <row r="260" spans="1:1009" s="41" customFormat="1" ht="18.75" x14ac:dyDescent="0.3">
      <c r="A260" s="10" t="s">
        <v>260</v>
      </c>
      <c r="B260" s="11" t="s">
        <v>231</v>
      </c>
      <c r="C260" s="12">
        <v>8</v>
      </c>
      <c r="D260" s="13">
        <v>3.1</v>
      </c>
      <c r="E260" s="14">
        <v>1.03</v>
      </c>
      <c r="F260" s="46" t="s">
        <v>21</v>
      </c>
      <c r="G260" s="15">
        <v>1</v>
      </c>
      <c r="H260" s="16">
        <f t="shared" si="41"/>
        <v>-1</v>
      </c>
      <c r="I260" s="19">
        <f t="shared" si="42"/>
        <v>-27.352500000000003</v>
      </c>
      <c r="J260" s="39"/>
      <c r="K260" s="50">
        <f t="shared" ref="K260:K323" si="45">IF(J260="",K259,J260+K259)</f>
        <v>-29.702500000000011</v>
      </c>
      <c r="L260" s="8">
        <f t="shared" si="39"/>
        <v>18.822499999999987</v>
      </c>
      <c r="M260" s="8"/>
      <c r="N260" s="121">
        <f t="shared" si="43"/>
        <v>3.1</v>
      </c>
      <c r="O260" s="9">
        <f t="shared" si="44"/>
        <v>-1</v>
      </c>
      <c r="P260" s="9">
        <f t="shared" ref="P260:P323" si="46">IF(F260="1st",N260+O260,O260)</f>
        <v>-1</v>
      </c>
      <c r="Q260" s="122">
        <f t="shared" ref="Q260:Q323" si="47">IF(P260=0,"",P260)</f>
        <v>-1</v>
      </c>
      <c r="R260" s="8"/>
      <c r="S260" s="9"/>
      <c r="T260" s="9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  <c r="IT260" s="40"/>
      <c r="IU260" s="40"/>
      <c r="IV260" s="40"/>
      <c r="IW260" s="40"/>
      <c r="IX260" s="40"/>
      <c r="IY260" s="40"/>
      <c r="IZ260" s="40"/>
      <c r="JA260" s="40"/>
      <c r="JB260" s="40"/>
      <c r="JC260" s="40"/>
      <c r="JD260" s="40"/>
      <c r="JE260" s="40"/>
      <c r="JF260" s="40"/>
      <c r="JG260" s="40"/>
      <c r="JH260" s="40"/>
      <c r="JI260" s="40"/>
      <c r="JJ260" s="40"/>
      <c r="JK260" s="40"/>
      <c r="JL260" s="40"/>
      <c r="JM260" s="40"/>
      <c r="JN260" s="40"/>
      <c r="JO260" s="40"/>
      <c r="JP260" s="40"/>
      <c r="JQ260" s="40"/>
      <c r="JR260" s="40"/>
      <c r="JS260" s="40"/>
      <c r="JT260" s="40"/>
      <c r="JU260" s="40"/>
      <c r="JV260" s="40"/>
      <c r="JW260" s="40"/>
      <c r="JX260" s="40"/>
      <c r="JY260" s="40"/>
      <c r="JZ260" s="40"/>
      <c r="KA260" s="40"/>
      <c r="KB260" s="40"/>
      <c r="KC260" s="40"/>
      <c r="KD260" s="40"/>
      <c r="KE260" s="40"/>
      <c r="KF260" s="40"/>
      <c r="KG260" s="40"/>
      <c r="KH260" s="40"/>
      <c r="KI260" s="40"/>
      <c r="KJ260" s="40"/>
      <c r="KK260" s="40"/>
      <c r="KL260" s="40"/>
      <c r="KM260" s="40"/>
      <c r="KN260" s="40"/>
      <c r="KO260" s="40"/>
      <c r="KP260" s="40"/>
      <c r="KQ260" s="40"/>
      <c r="KR260" s="40"/>
      <c r="KS260" s="40"/>
      <c r="KT260" s="40"/>
      <c r="KU260" s="40"/>
      <c r="KV260" s="40"/>
      <c r="KW260" s="40"/>
      <c r="KX260" s="40"/>
      <c r="KY260" s="40"/>
      <c r="KZ260" s="40"/>
      <c r="LA260" s="40"/>
      <c r="LB260" s="40"/>
      <c r="LC260" s="40"/>
      <c r="LD260" s="40"/>
      <c r="LE260" s="40"/>
      <c r="LF260" s="40"/>
      <c r="LG260" s="40"/>
      <c r="LH260" s="40"/>
      <c r="LI260" s="40"/>
      <c r="LJ260" s="40"/>
      <c r="LK260" s="40"/>
      <c r="LL260" s="40"/>
      <c r="LM260" s="40"/>
      <c r="LN260" s="40"/>
      <c r="LO260" s="40"/>
      <c r="LP260" s="40"/>
      <c r="LQ260" s="40"/>
      <c r="LR260" s="40"/>
      <c r="LS260" s="40"/>
      <c r="LT260" s="40"/>
      <c r="LU260" s="40"/>
      <c r="LV260" s="40"/>
      <c r="LW260" s="40"/>
      <c r="LX260" s="40"/>
      <c r="LY260" s="40"/>
      <c r="LZ260" s="40"/>
      <c r="MA260" s="40"/>
      <c r="MB260" s="40"/>
      <c r="MC260" s="40"/>
      <c r="MD260" s="40"/>
      <c r="ME260" s="40"/>
      <c r="MF260" s="40"/>
      <c r="MG260" s="40"/>
      <c r="MH260" s="40"/>
      <c r="MI260" s="40"/>
      <c r="MJ260" s="40"/>
      <c r="MK260" s="40"/>
      <c r="ML260" s="40"/>
      <c r="MM260" s="40"/>
      <c r="MN260" s="40"/>
      <c r="MO260" s="40"/>
      <c r="MP260" s="40"/>
      <c r="MQ260" s="40"/>
      <c r="MR260" s="40"/>
      <c r="MS260" s="40"/>
      <c r="MT260" s="40"/>
      <c r="MU260" s="40"/>
      <c r="MV260" s="40"/>
      <c r="MW260" s="40"/>
      <c r="MX260" s="40"/>
      <c r="MY260" s="40"/>
      <c r="MZ260" s="40"/>
      <c r="NA260" s="40"/>
      <c r="NB260" s="40"/>
      <c r="NC260" s="40"/>
      <c r="ND260" s="40"/>
      <c r="NE260" s="40"/>
      <c r="NF260" s="40"/>
      <c r="NG260" s="40"/>
      <c r="NH260" s="40"/>
      <c r="NI260" s="40"/>
      <c r="NJ260" s="40"/>
      <c r="NK260" s="40"/>
      <c r="NL260" s="40"/>
      <c r="NM260" s="40"/>
      <c r="NN260" s="40"/>
      <c r="NO260" s="40"/>
      <c r="NP260" s="40"/>
      <c r="NQ260" s="40"/>
      <c r="NR260" s="40"/>
      <c r="NS260" s="40"/>
      <c r="NT260" s="40"/>
      <c r="NU260" s="40"/>
      <c r="NV260" s="40"/>
      <c r="NW260" s="40"/>
      <c r="NX260" s="40"/>
      <c r="NY260" s="40"/>
      <c r="NZ260" s="40"/>
      <c r="OA260" s="40"/>
      <c r="OB260" s="40"/>
      <c r="OC260" s="40"/>
      <c r="OD260" s="40"/>
      <c r="OE260" s="40"/>
      <c r="OF260" s="40"/>
      <c r="OG260" s="40"/>
      <c r="OH260" s="40"/>
      <c r="OI260" s="40"/>
      <c r="OJ260" s="40"/>
      <c r="OK260" s="40"/>
      <c r="OL260" s="40"/>
      <c r="OM260" s="40"/>
      <c r="ON260" s="40"/>
      <c r="OO260" s="40"/>
      <c r="OP260" s="40"/>
      <c r="OQ260" s="40"/>
      <c r="OR260" s="40"/>
      <c r="OS260" s="40"/>
      <c r="OT260" s="40"/>
      <c r="OU260" s="40"/>
      <c r="OV260" s="40"/>
      <c r="OW260" s="40"/>
      <c r="OX260" s="40"/>
      <c r="OY260" s="40"/>
      <c r="OZ260" s="40"/>
      <c r="PA260" s="40"/>
      <c r="PB260" s="40"/>
      <c r="PC260" s="40"/>
      <c r="PD260" s="40"/>
      <c r="PE260" s="40"/>
      <c r="PF260" s="40"/>
      <c r="PG260" s="40"/>
      <c r="PH260" s="40"/>
      <c r="PI260" s="40"/>
      <c r="PJ260" s="40"/>
      <c r="PK260" s="40"/>
      <c r="PL260" s="40"/>
      <c r="PM260" s="40"/>
      <c r="PN260" s="40"/>
      <c r="PO260" s="40"/>
      <c r="PP260" s="40"/>
      <c r="PQ260" s="40"/>
      <c r="PR260" s="40"/>
      <c r="PS260" s="40"/>
      <c r="PT260" s="40"/>
      <c r="PU260" s="40"/>
      <c r="PV260" s="40"/>
      <c r="PW260" s="40"/>
      <c r="PX260" s="40"/>
      <c r="PY260" s="40"/>
      <c r="PZ260" s="40"/>
      <c r="QA260" s="40"/>
      <c r="QB260" s="40"/>
      <c r="QC260" s="40"/>
      <c r="QD260" s="40"/>
      <c r="QE260" s="40"/>
      <c r="QF260" s="40"/>
      <c r="QG260" s="40"/>
      <c r="QH260" s="40"/>
      <c r="QI260" s="40"/>
      <c r="QJ260" s="40"/>
      <c r="QK260" s="40"/>
      <c r="QL260" s="40"/>
      <c r="QM260" s="40"/>
      <c r="QN260" s="40"/>
      <c r="QO260" s="40"/>
      <c r="QP260" s="40"/>
      <c r="QQ260" s="40"/>
      <c r="QR260" s="40"/>
      <c r="QS260" s="40"/>
      <c r="QT260" s="40"/>
      <c r="QU260" s="40"/>
      <c r="QV260" s="40"/>
      <c r="QW260" s="40"/>
      <c r="QX260" s="40"/>
      <c r="QY260" s="40"/>
      <c r="QZ260" s="40"/>
      <c r="RA260" s="40"/>
      <c r="RB260" s="40"/>
      <c r="RC260" s="40"/>
      <c r="RD260" s="40"/>
      <c r="RE260" s="40"/>
      <c r="RF260" s="40"/>
      <c r="RG260" s="40"/>
      <c r="RH260" s="40"/>
      <c r="RI260" s="40"/>
      <c r="RJ260" s="40"/>
      <c r="RK260" s="40"/>
      <c r="RL260" s="40"/>
      <c r="RM260" s="40"/>
      <c r="RN260" s="40"/>
      <c r="RO260" s="40"/>
      <c r="RP260" s="40"/>
      <c r="RQ260" s="40"/>
      <c r="RR260" s="40"/>
      <c r="RS260" s="40"/>
      <c r="RT260" s="40"/>
      <c r="RU260" s="40"/>
      <c r="RV260" s="40"/>
      <c r="RW260" s="40"/>
      <c r="RX260" s="40"/>
      <c r="RY260" s="40"/>
      <c r="RZ260" s="40"/>
      <c r="SA260" s="40"/>
      <c r="SB260" s="40"/>
      <c r="SC260" s="40"/>
      <c r="SD260" s="40"/>
      <c r="SE260" s="40"/>
      <c r="SF260" s="40"/>
      <c r="SG260" s="40"/>
      <c r="SH260" s="40"/>
      <c r="SI260" s="40"/>
      <c r="SJ260" s="40"/>
      <c r="SK260" s="40"/>
      <c r="SL260" s="40"/>
      <c r="SM260" s="40"/>
      <c r="SN260" s="40"/>
      <c r="SO260" s="40"/>
      <c r="SP260" s="40"/>
      <c r="SQ260" s="40"/>
      <c r="SR260" s="40"/>
      <c r="SS260" s="40"/>
      <c r="ST260" s="40"/>
      <c r="SU260" s="40"/>
      <c r="SV260" s="40"/>
      <c r="SW260" s="40"/>
      <c r="SX260" s="40"/>
      <c r="SY260" s="40"/>
      <c r="SZ260" s="40"/>
      <c r="TA260" s="40"/>
      <c r="TB260" s="40"/>
      <c r="TC260" s="40"/>
      <c r="TD260" s="40"/>
      <c r="TE260" s="40"/>
      <c r="TF260" s="40"/>
      <c r="TG260" s="40"/>
      <c r="TH260" s="40"/>
      <c r="TI260" s="40"/>
      <c r="TJ260" s="40"/>
      <c r="TK260" s="40"/>
      <c r="TL260" s="40"/>
      <c r="TM260" s="40"/>
      <c r="TN260" s="40"/>
      <c r="TO260" s="40"/>
      <c r="TP260" s="40"/>
      <c r="TQ260" s="40"/>
      <c r="TR260" s="40"/>
      <c r="TS260" s="40"/>
      <c r="TT260" s="40"/>
      <c r="TU260" s="40"/>
      <c r="TV260" s="40"/>
      <c r="TW260" s="40"/>
      <c r="TX260" s="40"/>
      <c r="TY260" s="40"/>
      <c r="TZ260" s="40"/>
      <c r="UA260" s="40"/>
      <c r="UB260" s="40"/>
      <c r="UC260" s="40"/>
      <c r="UD260" s="40"/>
      <c r="UE260" s="40"/>
      <c r="UF260" s="40"/>
      <c r="UG260" s="40"/>
      <c r="UH260" s="40"/>
      <c r="UI260" s="40"/>
      <c r="UJ260" s="40"/>
      <c r="UK260" s="40"/>
      <c r="UL260" s="40"/>
      <c r="UM260" s="40"/>
      <c r="UN260" s="40"/>
      <c r="UO260" s="40"/>
      <c r="UP260" s="40"/>
      <c r="UQ260" s="40"/>
      <c r="UR260" s="40"/>
      <c r="US260" s="40"/>
      <c r="UT260" s="40"/>
      <c r="UU260" s="40"/>
      <c r="UV260" s="40"/>
      <c r="UW260" s="40"/>
      <c r="UX260" s="40"/>
      <c r="UY260" s="40"/>
      <c r="UZ260" s="40"/>
      <c r="VA260" s="40"/>
      <c r="VB260" s="40"/>
      <c r="VC260" s="40"/>
      <c r="VD260" s="40"/>
      <c r="VE260" s="40"/>
      <c r="VF260" s="40"/>
      <c r="VG260" s="40"/>
      <c r="VH260" s="40"/>
      <c r="VI260" s="40"/>
      <c r="VJ260" s="40"/>
      <c r="VK260" s="40"/>
      <c r="VL260" s="40"/>
      <c r="VM260" s="40"/>
      <c r="VN260" s="40"/>
      <c r="VO260" s="40"/>
      <c r="VP260" s="40"/>
      <c r="VQ260" s="40"/>
      <c r="VR260" s="40"/>
      <c r="VS260" s="40"/>
      <c r="VT260" s="40"/>
      <c r="VU260" s="40"/>
      <c r="VV260" s="40"/>
      <c r="VW260" s="40"/>
      <c r="VX260" s="40"/>
      <c r="VY260" s="40"/>
      <c r="VZ260" s="40"/>
      <c r="WA260" s="40"/>
      <c r="WB260" s="40"/>
      <c r="WC260" s="40"/>
      <c r="WD260" s="40"/>
      <c r="WE260" s="40"/>
      <c r="WF260" s="40"/>
      <c r="WG260" s="40"/>
      <c r="WH260" s="40"/>
      <c r="WI260" s="40"/>
      <c r="WJ260" s="40"/>
      <c r="WK260" s="40"/>
      <c r="WL260" s="40"/>
      <c r="WM260" s="40"/>
      <c r="WN260" s="40"/>
      <c r="WO260" s="40"/>
      <c r="WP260" s="40"/>
      <c r="WQ260" s="40"/>
      <c r="WR260" s="40"/>
      <c r="WS260" s="40"/>
      <c r="WT260" s="40"/>
      <c r="WU260" s="40"/>
      <c r="WV260" s="40"/>
      <c r="WW260" s="40"/>
      <c r="WX260" s="40"/>
      <c r="WY260" s="40"/>
      <c r="WZ260" s="40"/>
      <c r="XA260" s="40"/>
      <c r="XB260" s="40"/>
      <c r="XC260" s="40"/>
      <c r="XD260" s="40"/>
      <c r="XE260" s="40"/>
      <c r="XF260" s="40"/>
      <c r="XG260" s="40"/>
      <c r="XH260" s="40"/>
      <c r="XI260" s="40"/>
      <c r="XJ260" s="40"/>
      <c r="XK260" s="40"/>
      <c r="XL260" s="40"/>
      <c r="XM260" s="40"/>
      <c r="XN260" s="40"/>
      <c r="XO260" s="40"/>
      <c r="XP260" s="40"/>
      <c r="XQ260" s="40"/>
      <c r="XR260" s="40"/>
      <c r="XS260" s="40"/>
      <c r="XT260" s="40"/>
      <c r="XU260" s="40"/>
      <c r="XV260" s="40"/>
      <c r="XW260" s="40"/>
      <c r="XX260" s="40"/>
      <c r="XY260" s="40"/>
      <c r="XZ260" s="40"/>
      <c r="YA260" s="40"/>
      <c r="YB260" s="40"/>
      <c r="YC260" s="40"/>
      <c r="YD260" s="40"/>
      <c r="YE260" s="40"/>
      <c r="YF260" s="40"/>
      <c r="YG260" s="40"/>
      <c r="YH260" s="40"/>
      <c r="YI260" s="40"/>
      <c r="YJ260" s="40"/>
      <c r="YK260" s="40"/>
      <c r="YL260" s="40"/>
      <c r="YM260" s="40"/>
      <c r="YN260" s="40"/>
      <c r="YO260" s="40"/>
      <c r="YP260" s="40"/>
      <c r="YQ260" s="40"/>
      <c r="YR260" s="40"/>
      <c r="YS260" s="40"/>
      <c r="YT260" s="40"/>
      <c r="YU260" s="40"/>
      <c r="YV260" s="40"/>
      <c r="YW260" s="40"/>
      <c r="YX260" s="40"/>
      <c r="YY260" s="40"/>
      <c r="YZ260" s="40"/>
      <c r="ZA260" s="40"/>
      <c r="ZB260" s="40"/>
      <c r="ZC260" s="40"/>
      <c r="ZD260" s="40"/>
      <c r="ZE260" s="40"/>
      <c r="ZF260" s="40"/>
      <c r="ZG260" s="40"/>
      <c r="ZH260" s="40"/>
      <c r="ZI260" s="40"/>
      <c r="ZJ260" s="40"/>
      <c r="ZK260" s="40"/>
      <c r="ZL260" s="40"/>
      <c r="ZM260" s="40"/>
      <c r="ZN260" s="40"/>
      <c r="ZO260" s="40"/>
      <c r="ZP260" s="40"/>
      <c r="ZQ260" s="40"/>
      <c r="ZR260" s="40"/>
      <c r="ZS260" s="40"/>
      <c r="ZT260" s="40"/>
      <c r="ZU260" s="40"/>
      <c r="ZV260" s="40"/>
      <c r="ZW260" s="40"/>
      <c r="ZX260" s="40"/>
      <c r="ZY260" s="40"/>
      <c r="ZZ260" s="40"/>
      <c r="AAA260" s="40"/>
      <c r="AAB260" s="40"/>
      <c r="AAC260" s="40"/>
      <c r="AAD260" s="40"/>
      <c r="AAE260" s="40"/>
      <c r="AAF260" s="40"/>
      <c r="AAG260" s="40"/>
      <c r="AAH260" s="40"/>
      <c r="AAI260" s="40"/>
      <c r="AAJ260" s="40"/>
      <c r="AAK260" s="40"/>
      <c r="AAL260" s="40"/>
      <c r="AAM260" s="40"/>
      <c r="AAN260" s="40"/>
      <c r="AAO260" s="40"/>
      <c r="AAP260" s="40"/>
      <c r="AAQ260" s="40"/>
      <c r="AAR260" s="40"/>
      <c r="AAS260" s="40"/>
      <c r="AAT260" s="40"/>
      <c r="AAU260" s="40"/>
      <c r="AAV260" s="40"/>
      <c r="AAW260" s="40"/>
      <c r="AAX260" s="40"/>
      <c r="AAY260" s="40"/>
      <c r="AAZ260" s="40"/>
      <c r="ABA260" s="40"/>
      <c r="ABB260" s="40"/>
      <c r="ABC260" s="40"/>
      <c r="ABD260" s="40"/>
      <c r="ABE260" s="40"/>
      <c r="ABF260" s="40"/>
      <c r="ABG260" s="40"/>
      <c r="ABH260" s="40"/>
      <c r="ABI260" s="40"/>
      <c r="ABJ260" s="40"/>
      <c r="ABK260" s="40"/>
      <c r="ABL260" s="40"/>
      <c r="ABM260" s="40"/>
      <c r="ABN260" s="40"/>
      <c r="ABO260" s="40"/>
      <c r="ABP260" s="40"/>
      <c r="ABQ260" s="40"/>
      <c r="ABR260" s="40"/>
      <c r="ABS260" s="40"/>
      <c r="ABT260" s="40"/>
      <c r="ABU260" s="40"/>
      <c r="ABV260" s="40"/>
      <c r="ABW260" s="40"/>
      <c r="ABX260" s="40"/>
      <c r="ABY260" s="40"/>
      <c r="ABZ260" s="40"/>
      <c r="ACA260" s="40"/>
      <c r="ACB260" s="40"/>
      <c r="ACC260" s="40"/>
      <c r="ACD260" s="40"/>
      <c r="ACE260" s="40"/>
      <c r="ACF260" s="40"/>
      <c r="ACG260" s="40"/>
      <c r="ACH260" s="40"/>
      <c r="ACI260" s="40"/>
      <c r="ACJ260" s="40"/>
      <c r="ACK260" s="40"/>
      <c r="ACL260" s="40"/>
      <c r="ACM260" s="40"/>
      <c r="ACN260" s="40"/>
      <c r="ACO260" s="40"/>
      <c r="ACP260" s="40"/>
      <c r="ACQ260" s="40"/>
      <c r="ACR260" s="40"/>
      <c r="ACS260" s="40"/>
      <c r="ACT260" s="40"/>
      <c r="ACU260" s="40"/>
      <c r="ACV260" s="40"/>
      <c r="ACW260" s="40"/>
      <c r="ACX260" s="40"/>
      <c r="ACY260" s="40"/>
      <c r="ACZ260" s="40"/>
      <c r="ADA260" s="40"/>
      <c r="ADB260" s="40"/>
      <c r="ADC260" s="40"/>
      <c r="ADD260" s="40"/>
      <c r="ADE260" s="40"/>
      <c r="ADF260" s="40"/>
      <c r="ADG260" s="40"/>
      <c r="ADH260" s="40"/>
      <c r="ADI260" s="40"/>
      <c r="ADJ260" s="40"/>
      <c r="ADK260" s="40"/>
      <c r="ADL260" s="40"/>
      <c r="ADM260" s="40"/>
      <c r="ADN260" s="40"/>
      <c r="ADO260" s="40"/>
      <c r="ADP260" s="40"/>
      <c r="ADQ260" s="40"/>
      <c r="ADR260" s="40"/>
      <c r="ADS260" s="40"/>
      <c r="ADT260" s="40"/>
      <c r="ADU260" s="40"/>
      <c r="ADV260" s="40"/>
      <c r="ADW260" s="40"/>
      <c r="ADX260" s="40"/>
      <c r="ADY260" s="40"/>
      <c r="ADZ260" s="40"/>
      <c r="AEA260" s="40"/>
      <c r="AEB260" s="40"/>
      <c r="AEC260" s="40"/>
      <c r="AED260" s="40"/>
      <c r="AEE260" s="40"/>
      <c r="AEF260" s="40"/>
      <c r="AEG260" s="40"/>
      <c r="AEH260" s="40"/>
      <c r="AEI260" s="40"/>
      <c r="AEJ260" s="40"/>
      <c r="AEK260" s="40"/>
      <c r="AEL260" s="40"/>
      <c r="AEM260" s="40"/>
      <c r="AEN260" s="40"/>
      <c r="AEO260" s="40"/>
      <c r="AEP260" s="40"/>
      <c r="AEQ260" s="40"/>
      <c r="AER260" s="40"/>
      <c r="AES260" s="40"/>
      <c r="AET260" s="40"/>
      <c r="AEU260" s="40"/>
      <c r="AEV260" s="40"/>
      <c r="AEW260" s="40"/>
      <c r="AEX260" s="40"/>
      <c r="AEY260" s="40"/>
      <c r="AEZ260" s="40"/>
      <c r="AFA260" s="40"/>
      <c r="AFB260" s="40"/>
      <c r="AFC260" s="40"/>
      <c r="AFD260" s="40"/>
      <c r="AFE260" s="40"/>
      <c r="AFF260" s="40"/>
      <c r="AFG260" s="40"/>
      <c r="AFH260" s="40"/>
      <c r="AFI260" s="40"/>
      <c r="AFJ260" s="40"/>
      <c r="AFK260" s="40"/>
      <c r="AFL260" s="40"/>
      <c r="AFM260" s="40"/>
      <c r="AFN260" s="40"/>
      <c r="AFO260" s="40"/>
      <c r="AFP260" s="40"/>
      <c r="AFQ260" s="40"/>
      <c r="AFR260" s="40"/>
      <c r="AFS260" s="40"/>
      <c r="AFT260" s="40"/>
      <c r="AFU260" s="40"/>
      <c r="AFV260" s="40"/>
      <c r="AFW260" s="40"/>
      <c r="AFX260" s="40"/>
      <c r="AFY260" s="40"/>
      <c r="AFZ260" s="40"/>
      <c r="AGA260" s="40"/>
      <c r="AGB260" s="40"/>
      <c r="AGC260" s="40"/>
      <c r="AGD260" s="40"/>
      <c r="AGE260" s="40"/>
      <c r="AGF260" s="40"/>
      <c r="AGG260" s="40"/>
      <c r="AGH260" s="40"/>
      <c r="AGI260" s="40"/>
      <c r="AGJ260" s="40"/>
      <c r="AGK260" s="40"/>
      <c r="AGL260" s="40"/>
      <c r="AGM260" s="40"/>
      <c r="AGN260" s="40"/>
      <c r="AGO260" s="40"/>
      <c r="AGP260" s="40"/>
      <c r="AGQ260" s="40"/>
      <c r="AGR260" s="40"/>
      <c r="AGS260" s="40"/>
      <c r="AGT260" s="40"/>
      <c r="AGU260" s="40"/>
      <c r="AGV260" s="40"/>
      <c r="AGW260" s="40"/>
      <c r="AGX260" s="40"/>
      <c r="AGY260" s="40"/>
      <c r="AGZ260" s="40"/>
      <c r="AHA260" s="40"/>
      <c r="AHB260" s="40"/>
      <c r="AHC260" s="40"/>
      <c r="AHD260" s="40"/>
      <c r="AHE260" s="40"/>
      <c r="AHF260" s="40"/>
      <c r="AHG260" s="40"/>
      <c r="AHH260" s="40"/>
      <c r="AHI260" s="40"/>
      <c r="AHJ260" s="40"/>
      <c r="AHK260" s="40"/>
      <c r="AHL260" s="40"/>
      <c r="AHM260" s="40"/>
      <c r="AHN260" s="40"/>
      <c r="AHO260" s="40"/>
      <c r="AHP260" s="40"/>
      <c r="AHQ260" s="40"/>
      <c r="AHR260" s="40"/>
      <c r="AHS260" s="40"/>
      <c r="AHT260" s="40"/>
      <c r="AHU260" s="40"/>
      <c r="AHV260" s="40"/>
      <c r="AHW260" s="40"/>
      <c r="AHX260" s="40"/>
      <c r="AHY260" s="40"/>
      <c r="AHZ260" s="40"/>
      <c r="AIA260" s="40"/>
      <c r="AIB260" s="40"/>
      <c r="AIC260" s="40"/>
      <c r="AID260" s="40"/>
      <c r="AIE260" s="40"/>
      <c r="AIF260" s="40"/>
      <c r="AIG260" s="40"/>
      <c r="AIH260" s="40"/>
      <c r="AII260" s="40"/>
      <c r="AIJ260" s="40"/>
      <c r="AIK260" s="40"/>
      <c r="AIL260" s="40"/>
      <c r="AIM260" s="40"/>
      <c r="AIN260" s="40"/>
      <c r="AIO260" s="40"/>
      <c r="AIP260" s="40"/>
      <c r="AIQ260" s="40"/>
      <c r="AIR260" s="40"/>
      <c r="AIS260" s="40"/>
      <c r="AIT260" s="40"/>
      <c r="AIU260" s="40"/>
      <c r="AIV260" s="40"/>
      <c r="AIW260" s="40"/>
      <c r="AIX260" s="40"/>
      <c r="AIY260" s="40"/>
      <c r="AIZ260" s="40"/>
      <c r="AJA260" s="40"/>
      <c r="AJB260" s="40"/>
      <c r="AJC260" s="40"/>
      <c r="AJD260" s="40"/>
      <c r="AJE260" s="40"/>
      <c r="AJF260" s="40"/>
      <c r="AJG260" s="40"/>
      <c r="AJH260" s="40"/>
      <c r="AJI260" s="40"/>
      <c r="AJJ260" s="40"/>
      <c r="AJK260" s="40"/>
      <c r="AJL260" s="40"/>
      <c r="AJM260" s="40"/>
      <c r="AJN260" s="40"/>
      <c r="AJO260" s="40"/>
      <c r="AJP260" s="40"/>
      <c r="AJQ260" s="40"/>
      <c r="AJR260" s="40"/>
      <c r="AJS260" s="40"/>
      <c r="AJT260" s="40"/>
      <c r="AJU260" s="40"/>
      <c r="AJV260" s="40"/>
      <c r="AJW260" s="40"/>
      <c r="AJX260" s="40"/>
      <c r="AJY260" s="40"/>
      <c r="AJZ260" s="40"/>
      <c r="AKA260" s="40"/>
      <c r="AKB260" s="40"/>
      <c r="AKC260" s="40"/>
      <c r="AKD260" s="40"/>
      <c r="AKE260" s="40"/>
      <c r="AKF260" s="40"/>
      <c r="AKG260" s="40"/>
      <c r="AKH260" s="40"/>
      <c r="AKI260" s="40"/>
      <c r="AKJ260" s="40"/>
      <c r="AKK260" s="40"/>
      <c r="AKL260" s="40"/>
      <c r="AKM260" s="40"/>
      <c r="AKN260" s="40"/>
      <c r="AKO260" s="40"/>
      <c r="AKP260" s="40"/>
      <c r="AKQ260" s="40"/>
      <c r="AKR260" s="40"/>
      <c r="AKS260" s="40"/>
      <c r="AKT260" s="40"/>
      <c r="AKU260" s="40"/>
      <c r="AKV260" s="40"/>
      <c r="AKW260" s="40"/>
      <c r="AKX260" s="40"/>
      <c r="AKY260" s="40"/>
      <c r="AKZ260" s="40"/>
      <c r="ALA260" s="40"/>
      <c r="ALB260" s="40"/>
      <c r="ALC260" s="40"/>
      <c r="ALD260" s="40"/>
      <c r="ALE260" s="40"/>
      <c r="ALF260" s="40"/>
      <c r="ALG260" s="40"/>
      <c r="ALH260" s="40"/>
      <c r="ALI260" s="40"/>
      <c r="ALJ260" s="40"/>
      <c r="ALK260" s="40"/>
      <c r="ALL260" s="40"/>
      <c r="ALM260" s="40"/>
      <c r="ALN260" s="40"/>
      <c r="ALO260" s="40"/>
      <c r="ALP260" s="40"/>
      <c r="ALQ260" s="40"/>
      <c r="ALR260" s="40"/>
      <c r="ALS260" s="40"/>
      <c r="ALT260" s="40"/>
      <c r="ALU260" s="40"/>
    </row>
    <row r="261" spans="1:1009" s="41" customFormat="1" ht="18.75" x14ac:dyDescent="0.3">
      <c r="A261" s="10" t="s">
        <v>261</v>
      </c>
      <c r="B261" s="11" t="s">
        <v>231</v>
      </c>
      <c r="C261" s="12">
        <v>9</v>
      </c>
      <c r="D261" s="13">
        <v>6.5</v>
      </c>
      <c r="E261" s="14">
        <v>0</v>
      </c>
      <c r="F261" s="46" t="s">
        <v>34</v>
      </c>
      <c r="G261" s="15">
        <v>1</v>
      </c>
      <c r="H261" s="16">
        <f t="shared" si="41"/>
        <v>-1</v>
      </c>
      <c r="I261" s="19">
        <f t="shared" si="42"/>
        <v>-28.352500000000003</v>
      </c>
      <c r="J261" s="39"/>
      <c r="K261" s="50">
        <f t="shared" si="45"/>
        <v>-29.702500000000011</v>
      </c>
      <c r="L261" s="8">
        <f t="shared" si="39"/>
        <v>18.822499999999987</v>
      </c>
      <c r="M261" s="8"/>
      <c r="N261" s="121">
        <f t="shared" si="43"/>
        <v>6.5</v>
      </c>
      <c r="O261" s="9">
        <f t="shared" si="44"/>
        <v>-1</v>
      </c>
      <c r="P261" s="9">
        <f t="shared" si="46"/>
        <v>-1</v>
      </c>
      <c r="Q261" s="122">
        <f t="shared" si="47"/>
        <v>-1</v>
      </c>
      <c r="R261" s="8"/>
      <c r="S261" s="9"/>
      <c r="T261" s="9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  <c r="IT261" s="40"/>
      <c r="IU261" s="40"/>
      <c r="IV261" s="40"/>
      <c r="IW261" s="40"/>
      <c r="IX261" s="40"/>
      <c r="IY261" s="40"/>
      <c r="IZ261" s="40"/>
      <c r="JA261" s="40"/>
      <c r="JB261" s="40"/>
      <c r="JC261" s="40"/>
      <c r="JD261" s="40"/>
      <c r="JE261" s="40"/>
      <c r="JF261" s="40"/>
      <c r="JG261" s="40"/>
      <c r="JH261" s="40"/>
      <c r="JI261" s="40"/>
      <c r="JJ261" s="40"/>
      <c r="JK261" s="40"/>
      <c r="JL261" s="40"/>
      <c r="JM261" s="40"/>
      <c r="JN261" s="40"/>
      <c r="JO261" s="40"/>
      <c r="JP261" s="40"/>
      <c r="JQ261" s="40"/>
      <c r="JR261" s="40"/>
      <c r="JS261" s="40"/>
      <c r="JT261" s="40"/>
      <c r="JU261" s="40"/>
      <c r="JV261" s="40"/>
      <c r="JW261" s="40"/>
      <c r="JX261" s="40"/>
      <c r="JY261" s="40"/>
      <c r="JZ261" s="40"/>
      <c r="KA261" s="40"/>
      <c r="KB261" s="40"/>
      <c r="KC261" s="40"/>
      <c r="KD261" s="40"/>
      <c r="KE261" s="40"/>
      <c r="KF261" s="40"/>
      <c r="KG261" s="40"/>
      <c r="KH261" s="40"/>
      <c r="KI261" s="40"/>
      <c r="KJ261" s="40"/>
      <c r="KK261" s="40"/>
      <c r="KL261" s="40"/>
      <c r="KM261" s="40"/>
      <c r="KN261" s="40"/>
      <c r="KO261" s="40"/>
      <c r="KP261" s="40"/>
      <c r="KQ261" s="40"/>
      <c r="KR261" s="40"/>
      <c r="KS261" s="40"/>
      <c r="KT261" s="40"/>
      <c r="KU261" s="40"/>
      <c r="KV261" s="40"/>
      <c r="KW261" s="40"/>
      <c r="KX261" s="40"/>
      <c r="KY261" s="40"/>
      <c r="KZ261" s="40"/>
      <c r="LA261" s="40"/>
      <c r="LB261" s="40"/>
      <c r="LC261" s="40"/>
      <c r="LD261" s="40"/>
      <c r="LE261" s="40"/>
      <c r="LF261" s="40"/>
      <c r="LG261" s="40"/>
      <c r="LH261" s="40"/>
      <c r="LI261" s="40"/>
      <c r="LJ261" s="40"/>
      <c r="LK261" s="40"/>
      <c r="LL261" s="40"/>
      <c r="LM261" s="40"/>
      <c r="LN261" s="40"/>
      <c r="LO261" s="40"/>
      <c r="LP261" s="40"/>
      <c r="LQ261" s="40"/>
      <c r="LR261" s="40"/>
      <c r="LS261" s="40"/>
      <c r="LT261" s="40"/>
      <c r="LU261" s="40"/>
      <c r="LV261" s="40"/>
      <c r="LW261" s="40"/>
      <c r="LX261" s="40"/>
      <c r="LY261" s="40"/>
      <c r="LZ261" s="40"/>
      <c r="MA261" s="40"/>
      <c r="MB261" s="40"/>
      <c r="MC261" s="40"/>
      <c r="MD261" s="40"/>
      <c r="ME261" s="40"/>
      <c r="MF261" s="40"/>
      <c r="MG261" s="40"/>
      <c r="MH261" s="40"/>
      <c r="MI261" s="40"/>
      <c r="MJ261" s="40"/>
      <c r="MK261" s="40"/>
      <c r="ML261" s="40"/>
      <c r="MM261" s="40"/>
      <c r="MN261" s="40"/>
      <c r="MO261" s="40"/>
      <c r="MP261" s="40"/>
      <c r="MQ261" s="40"/>
      <c r="MR261" s="40"/>
      <c r="MS261" s="40"/>
      <c r="MT261" s="40"/>
      <c r="MU261" s="40"/>
      <c r="MV261" s="40"/>
      <c r="MW261" s="40"/>
      <c r="MX261" s="40"/>
      <c r="MY261" s="40"/>
      <c r="MZ261" s="40"/>
      <c r="NA261" s="40"/>
      <c r="NB261" s="40"/>
      <c r="NC261" s="40"/>
      <c r="ND261" s="40"/>
      <c r="NE261" s="40"/>
      <c r="NF261" s="40"/>
      <c r="NG261" s="40"/>
      <c r="NH261" s="40"/>
      <c r="NI261" s="40"/>
      <c r="NJ261" s="40"/>
      <c r="NK261" s="40"/>
      <c r="NL261" s="40"/>
      <c r="NM261" s="40"/>
      <c r="NN261" s="40"/>
      <c r="NO261" s="40"/>
      <c r="NP261" s="40"/>
      <c r="NQ261" s="40"/>
      <c r="NR261" s="40"/>
      <c r="NS261" s="40"/>
      <c r="NT261" s="40"/>
      <c r="NU261" s="40"/>
      <c r="NV261" s="40"/>
      <c r="NW261" s="40"/>
      <c r="NX261" s="40"/>
      <c r="NY261" s="40"/>
      <c r="NZ261" s="40"/>
      <c r="OA261" s="40"/>
      <c r="OB261" s="40"/>
      <c r="OC261" s="40"/>
      <c r="OD261" s="40"/>
      <c r="OE261" s="40"/>
      <c r="OF261" s="40"/>
      <c r="OG261" s="40"/>
      <c r="OH261" s="40"/>
      <c r="OI261" s="40"/>
      <c r="OJ261" s="40"/>
      <c r="OK261" s="40"/>
      <c r="OL261" s="40"/>
      <c r="OM261" s="40"/>
      <c r="ON261" s="40"/>
      <c r="OO261" s="40"/>
      <c r="OP261" s="40"/>
      <c r="OQ261" s="40"/>
      <c r="OR261" s="40"/>
      <c r="OS261" s="40"/>
      <c r="OT261" s="40"/>
      <c r="OU261" s="40"/>
      <c r="OV261" s="40"/>
      <c r="OW261" s="40"/>
      <c r="OX261" s="40"/>
      <c r="OY261" s="40"/>
      <c r="OZ261" s="40"/>
      <c r="PA261" s="40"/>
      <c r="PB261" s="40"/>
      <c r="PC261" s="40"/>
      <c r="PD261" s="40"/>
      <c r="PE261" s="40"/>
      <c r="PF261" s="40"/>
      <c r="PG261" s="40"/>
      <c r="PH261" s="40"/>
      <c r="PI261" s="40"/>
      <c r="PJ261" s="40"/>
      <c r="PK261" s="40"/>
      <c r="PL261" s="40"/>
      <c r="PM261" s="40"/>
      <c r="PN261" s="40"/>
      <c r="PO261" s="40"/>
      <c r="PP261" s="40"/>
      <c r="PQ261" s="40"/>
      <c r="PR261" s="40"/>
      <c r="PS261" s="40"/>
      <c r="PT261" s="40"/>
      <c r="PU261" s="40"/>
      <c r="PV261" s="40"/>
      <c r="PW261" s="40"/>
      <c r="PX261" s="40"/>
      <c r="PY261" s="40"/>
      <c r="PZ261" s="40"/>
      <c r="QA261" s="40"/>
      <c r="QB261" s="40"/>
      <c r="QC261" s="40"/>
      <c r="QD261" s="40"/>
      <c r="QE261" s="40"/>
      <c r="QF261" s="40"/>
      <c r="QG261" s="40"/>
      <c r="QH261" s="40"/>
      <c r="QI261" s="40"/>
      <c r="QJ261" s="40"/>
      <c r="QK261" s="40"/>
      <c r="QL261" s="40"/>
      <c r="QM261" s="40"/>
      <c r="QN261" s="40"/>
      <c r="QO261" s="40"/>
      <c r="QP261" s="40"/>
      <c r="QQ261" s="40"/>
      <c r="QR261" s="40"/>
      <c r="QS261" s="40"/>
      <c r="QT261" s="40"/>
      <c r="QU261" s="40"/>
      <c r="QV261" s="40"/>
      <c r="QW261" s="40"/>
      <c r="QX261" s="40"/>
      <c r="QY261" s="40"/>
      <c r="QZ261" s="40"/>
      <c r="RA261" s="40"/>
      <c r="RB261" s="40"/>
      <c r="RC261" s="40"/>
      <c r="RD261" s="40"/>
      <c r="RE261" s="40"/>
      <c r="RF261" s="40"/>
      <c r="RG261" s="40"/>
      <c r="RH261" s="40"/>
      <c r="RI261" s="40"/>
      <c r="RJ261" s="40"/>
      <c r="RK261" s="40"/>
      <c r="RL261" s="40"/>
      <c r="RM261" s="40"/>
      <c r="RN261" s="40"/>
      <c r="RO261" s="40"/>
      <c r="RP261" s="40"/>
      <c r="RQ261" s="40"/>
      <c r="RR261" s="40"/>
      <c r="RS261" s="40"/>
      <c r="RT261" s="40"/>
      <c r="RU261" s="40"/>
      <c r="RV261" s="40"/>
      <c r="RW261" s="40"/>
      <c r="RX261" s="40"/>
      <c r="RY261" s="40"/>
      <c r="RZ261" s="40"/>
      <c r="SA261" s="40"/>
      <c r="SB261" s="40"/>
      <c r="SC261" s="40"/>
      <c r="SD261" s="40"/>
      <c r="SE261" s="40"/>
      <c r="SF261" s="40"/>
      <c r="SG261" s="40"/>
      <c r="SH261" s="40"/>
      <c r="SI261" s="40"/>
      <c r="SJ261" s="40"/>
      <c r="SK261" s="40"/>
      <c r="SL261" s="40"/>
      <c r="SM261" s="40"/>
      <c r="SN261" s="40"/>
      <c r="SO261" s="40"/>
      <c r="SP261" s="40"/>
      <c r="SQ261" s="40"/>
      <c r="SR261" s="40"/>
      <c r="SS261" s="40"/>
      <c r="ST261" s="40"/>
      <c r="SU261" s="40"/>
      <c r="SV261" s="40"/>
      <c r="SW261" s="40"/>
      <c r="SX261" s="40"/>
      <c r="SY261" s="40"/>
      <c r="SZ261" s="40"/>
      <c r="TA261" s="40"/>
      <c r="TB261" s="40"/>
      <c r="TC261" s="40"/>
      <c r="TD261" s="40"/>
      <c r="TE261" s="40"/>
      <c r="TF261" s="40"/>
      <c r="TG261" s="40"/>
      <c r="TH261" s="40"/>
      <c r="TI261" s="40"/>
      <c r="TJ261" s="40"/>
      <c r="TK261" s="40"/>
      <c r="TL261" s="40"/>
      <c r="TM261" s="40"/>
      <c r="TN261" s="40"/>
      <c r="TO261" s="40"/>
      <c r="TP261" s="40"/>
      <c r="TQ261" s="40"/>
      <c r="TR261" s="40"/>
      <c r="TS261" s="40"/>
      <c r="TT261" s="40"/>
      <c r="TU261" s="40"/>
      <c r="TV261" s="40"/>
      <c r="TW261" s="40"/>
      <c r="TX261" s="40"/>
      <c r="TY261" s="40"/>
      <c r="TZ261" s="40"/>
      <c r="UA261" s="40"/>
      <c r="UB261" s="40"/>
      <c r="UC261" s="40"/>
      <c r="UD261" s="40"/>
      <c r="UE261" s="40"/>
      <c r="UF261" s="40"/>
      <c r="UG261" s="40"/>
      <c r="UH261" s="40"/>
      <c r="UI261" s="40"/>
      <c r="UJ261" s="40"/>
      <c r="UK261" s="40"/>
      <c r="UL261" s="40"/>
      <c r="UM261" s="40"/>
      <c r="UN261" s="40"/>
      <c r="UO261" s="40"/>
      <c r="UP261" s="40"/>
      <c r="UQ261" s="40"/>
      <c r="UR261" s="40"/>
      <c r="US261" s="40"/>
      <c r="UT261" s="40"/>
      <c r="UU261" s="40"/>
      <c r="UV261" s="40"/>
      <c r="UW261" s="40"/>
      <c r="UX261" s="40"/>
      <c r="UY261" s="40"/>
      <c r="UZ261" s="40"/>
      <c r="VA261" s="40"/>
      <c r="VB261" s="40"/>
      <c r="VC261" s="40"/>
      <c r="VD261" s="40"/>
      <c r="VE261" s="40"/>
      <c r="VF261" s="40"/>
      <c r="VG261" s="40"/>
      <c r="VH261" s="40"/>
      <c r="VI261" s="40"/>
      <c r="VJ261" s="40"/>
      <c r="VK261" s="40"/>
      <c r="VL261" s="40"/>
      <c r="VM261" s="40"/>
      <c r="VN261" s="40"/>
      <c r="VO261" s="40"/>
      <c r="VP261" s="40"/>
      <c r="VQ261" s="40"/>
      <c r="VR261" s="40"/>
      <c r="VS261" s="40"/>
      <c r="VT261" s="40"/>
      <c r="VU261" s="40"/>
      <c r="VV261" s="40"/>
      <c r="VW261" s="40"/>
      <c r="VX261" s="40"/>
      <c r="VY261" s="40"/>
      <c r="VZ261" s="40"/>
      <c r="WA261" s="40"/>
      <c r="WB261" s="40"/>
      <c r="WC261" s="40"/>
      <c r="WD261" s="40"/>
      <c r="WE261" s="40"/>
      <c r="WF261" s="40"/>
      <c r="WG261" s="40"/>
      <c r="WH261" s="40"/>
      <c r="WI261" s="40"/>
      <c r="WJ261" s="40"/>
      <c r="WK261" s="40"/>
      <c r="WL261" s="40"/>
      <c r="WM261" s="40"/>
      <c r="WN261" s="40"/>
      <c r="WO261" s="40"/>
      <c r="WP261" s="40"/>
      <c r="WQ261" s="40"/>
      <c r="WR261" s="40"/>
      <c r="WS261" s="40"/>
      <c r="WT261" s="40"/>
      <c r="WU261" s="40"/>
      <c r="WV261" s="40"/>
      <c r="WW261" s="40"/>
      <c r="WX261" s="40"/>
      <c r="WY261" s="40"/>
      <c r="WZ261" s="40"/>
      <c r="XA261" s="40"/>
      <c r="XB261" s="40"/>
      <c r="XC261" s="40"/>
      <c r="XD261" s="40"/>
      <c r="XE261" s="40"/>
      <c r="XF261" s="40"/>
      <c r="XG261" s="40"/>
      <c r="XH261" s="40"/>
      <c r="XI261" s="40"/>
      <c r="XJ261" s="40"/>
      <c r="XK261" s="40"/>
      <c r="XL261" s="40"/>
      <c r="XM261" s="40"/>
      <c r="XN261" s="40"/>
      <c r="XO261" s="40"/>
      <c r="XP261" s="40"/>
      <c r="XQ261" s="40"/>
      <c r="XR261" s="40"/>
      <c r="XS261" s="40"/>
      <c r="XT261" s="40"/>
      <c r="XU261" s="40"/>
      <c r="XV261" s="40"/>
      <c r="XW261" s="40"/>
      <c r="XX261" s="40"/>
      <c r="XY261" s="40"/>
      <c r="XZ261" s="40"/>
      <c r="YA261" s="40"/>
      <c r="YB261" s="40"/>
      <c r="YC261" s="40"/>
      <c r="YD261" s="40"/>
      <c r="YE261" s="40"/>
      <c r="YF261" s="40"/>
      <c r="YG261" s="40"/>
      <c r="YH261" s="40"/>
      <c r="YI261" s="40"/>
      <c r="YJ261" s="40"/>
      <c r="YK261" s="40"/>
      <c r="YL261" s="40"/>
      <c r="YM261" s="40"/>
      <c r="YN261" s="40"/>
      <c r="YO261" s="40"/>
      <c r="YP261" s="40"/>
      <c r="YQ261" s="40"/>
      <c r="YR261" s="40"/>
      <c r="YS261" s="40"/>
      <c r="YT261" s="40"/>
      <c r="YU261" s="40"/>
      <c r="YV261" s="40"/>
      <c r="YW261" s="40"/>
      <c r="YX261" s="40"/>
      <c r="YY261" s="40"/>
      <c r="YZ261" s="40"/>
      <c r="ZA261" s="40"/>
      <c r="ZB261" s="40"/>
      <c r="ZC261" s="40"/>
      <c r="ZD261" s="40"/>
      <c r="ZE261" s="40"/>
      <c r="ZF261" s="40"/>
      <c r="ZG261" s="40"/>
      <c r="ZH261" s="40"/>
      <c r="ZI261" s="40"/>
      <c r="ZJ261" s="40"/>
      <c r="ZK261" s="40"/>
      <c r="ZL261" s="40"/>
      <c r="ZM261" s="40"/>
      <c r="ZN261" s="40"/>
      <c r="ZO261" s="40"/>
      <c r="ZP261" s="40"/>
      <c r="ZQ261" s="40"/>
      <c r="ZR261" s="40"/>
      <c r="ZS261" s="40"/>
      <c r="ZT261" s="40"/>
      <c r="ZU261" s="40"/>
      <c r="ZV261" s="40"/>
      <c r="ZW261" s="40"/>
      <c r="ZX261" s="40"/>
      <c r="ZY261" s="40"/>
      <c r="ZZ261" s="40"/>
      <c r="AAA261" s="40"/>
      <c r="AAB261" s="40"/>
      <c r="AAC261" s="40"/>
      <c r="AAD261" s="40"/>
      <c r="AAE261" s="40"/>
      <c r="AAF261" s="40"/>
      <c r="AAG261" s="40"/>
      <c r="AAH261" s="40"/>
      <c r="AAI261" s="40"/>
      <c r="AAJ261" s="40"/>
      <c r="AAK261" s="40"/>
      <c r="AAL261" s="40"/>
      <c r="AAM261" s="40"/>
      <c r="AAN261" s="40"/>
      <c r="AAO261" s="40"/>
      <c r="AAP261" s="40"/>
      <c r="AAQ261" s="40"/>
      <c r="AAR261" s="40"/>
      <c r="AAS261" s="40"/>
      <c r="AAT261" s="40"/>
      <c r="AAU261" s="40"/>
      <c r="AAV261" s="40"/>
      <c r="AAW261" s="40"/>
      <c r="AAX261" s="40"/>
      <c r="AAY261" s="40"/>
      <c r="AAZ261" s="40"/>
      <c r="ABA261" s="40"/>
      <c r="ABB261" s="40"/>
      <c r="ABC261" s="40"/>
      <c r="ABD261" s="40"/>
      <c r="ABE261" s="40"/>
      <c r="ABF261" s="40"/>
      <c r="ABG261" s="40"/>
      <c r="ABH261" s="40"/>
      <c r="ABI261" s="40"/>
      <c r="ABJ261" s="40"/>
      <c r="ABK261" s="40"/>
      <c r="ABL261" s="40"/>
      <c r="ABM261" s="40"/>
      <c r="ABN261" s="40"/>
      <c r="ABO261" s="40"/>
      <c r="ABP261" s="40"/>
      <c r="ABQ261" s="40"/>
      <c r="ABR261" s="40"/>
      <c r="ABS261" s="40"/>
      <c r="ABT261" s="40"/>
      <c r="ABU261" s="40"/>
      <c r="ABV261" s="40"/>
      <c r="ABW261" s="40"/>
      <c r="ABX261" s="40"/>
      <c r="ABY261" s="40"/>
      <c r="ABZ261" s="40"/>
      <c r="ACA261" s="40"/>
      <c r="ACB261" s="40"/>
      <c r="ACC261" s="40"/>
      <c r="ACD261" s="40"/>
      <c r="ACE261" s="40"/>
      <c r="ACF261" s="40"/>
      <c r="ACG261" s="40"/>
      <c r="ACH261" s="40"/>
      <c r="ACI261" s="40"/>
      <c r="ACJ261" s="40"/>
      <c r="ACK261" s="40"/>
      <c r="ACL261" s="40"/>
      <c r="ACM261" s="40"/>
      <c r="ACN261" s="40"/>
      <c r="ACO261" s="40"/>
      <c r="ACP261" s="40"/>
      <c r="ACQ261" s="40"/>
      <c r="ACR261" s="40"/>
      <c r="ACS261" s="40"/>
      <c r="ACT261" s="40"/>
      <c r="ACU261" s="40"/>
      <c r="ACV261" s="40"/>
      <c r="ACW261" s="40"/>
      <c r="ACX261" s="40"/>
      <c r="ACY261" s="40"/>
      <c r="ACZ261" s="40"/>
      <c r="ADA261" s="40"/>
      <c r="ADB261" s="40"/>
      <c r="ADC261" s="40"/>
      <c r="ADD261" s="40"/>
      <c r="ADE261" s="40"/>
      <c r="ADF261" s="40"/>
      <c r="ADG261" s="40"/>
      <c r="ADH261" s="40"/>
      <c r="ADI261" s="40"/>
      <c r="ADJ261" s="40"/>
      <c r="ADK261" s="40"/>
      <c r="ADL261" s="40"/>
      <c r="ADM261" s="40"/>
      <c r="ADN261" s="40"/>
      <c r="ADO261" s="40"/>
      <c r="ADP261" s="40"/>
      <c r="ADQ261" s="40"/>
      <c r="ADR261" s="40"/>
      <c r="ADS261" s="40"/>
      <c r="ADT261" s="40"/>
      <c r="ADU261" s="40"/>
      <c r="ADV261" s="40"/>
      <c r="ADW261" s="40"/>
      <c r="ADX261" s="40"/>
      <c r="ADY261" s="40"/>
      <c r="ADZ261" s="40"/>
      <c r="AEA261" s="40"/>
      <c r="AEB261" s="40"/>
      <c r="AEC261" s="40"/>
      <c r="AED261" s="40"/>
      <c r="AEE261" s="40"/>
      <c r="AEF261" s="40"/>
      <c r="AEG261" s="40"/>
      <c r="AEH261" s="40"/>
      <c r="AEI261" s="40"/>
      <c r="AEJ261" s="40"/>
      <c r="AEK261" s="40"/>
      <c r="AEL261" s="40"/>
      <c r="AEM261" s="40"/>
      <c r="AEN261" s="40"/>
      <c r="AEO261" s="40"/>
      <c r="AEP261" s="40"/>
      <c r="AEQ261" s="40"/>
      <c r="AER261" s="40"/>
      <c r="AES261" s="40"/>
      <c r="AET261" s="40"/>
      <c r="AEU261" s="40"/>
      <c r="AEV261" s="40"/>
      <c r="AEW261" s="40"/>
      <c r="AEX261" s="40"/>
      <c r="AEY261" s="40"/>
      <c r="AEZ261" s="40"/>
      <c r="AFA261" s="40"/>
      <c r="AFB261" s="40"/>
      <c r="AFC261" s="40"/>
      <c r="AFD261" s="40"/>
      <c r="AFE261" s="40"/>
      <c r="AFF261" s="40"/>
      <c r="AFG261" s="40"/>
      <c r="AFH261" s="40"/>
      <c r="AFI261" s="40"/>
      <c r="AFJ261" s="40"/>
      <c r="AFK261" s="40"/>
      <c r="AFL261" s="40"/>
      <c r="AFM261" s="40"/>
      <c r="AFN261" s="40"/>
      <c r="AFO261" s="40"/>
      <c r="AFP261" s="40"/>
      <c r="AFQ261" s="40"/>
      <c r="AFR261" s="40"/>
      <c r="AFS261" s="40"/>
      <c r="AFT261" s="40"/>
      <c r="AFU261" s="40"/>
      <c r="AFV261" s="40"/>
      <c r="AFW261" s="40"/>
      <c r="AFX261" s="40"/>
      <c r="AFY261" s="40"/>
      <c r="AFZ261" s="40"/>
      <c r="AGA261" s="40"/>
      <c r="AGB261" s="40"/>
      <c r="AGC261" s="40"/>
      <c r="AGD261" s="40"/>
      <c r="AGE261" s="40"/>
      <c r="AGF261" s="40"/>
      <c r="AGG261" s="40"/>
      <c r="AGH261" s="40"/>
      <c r="AGI261" s="40"/>
      <c r="AGJ261" s="40"/>
      <c r="AGK261" s="40"/>
      <c r="AGL261" s="40"/>
      <c r="AGM261" s="40"/>
      <c r="AGN261" s="40"/>
      <c r="AGO261" s="40"/>
      <c r="AGP261" s="40"/>
      <c r="AGQ261" s="40"/>
      <c r="AGR261" s="40"/>
      <c r="AGS261" s="40"/>
      <c r="AGT261" s="40"/>
      <c r="AGU261" s="40"/>
      <c r="AGV261" s="40"/>
      <c r="AGW261" s="40"/>
      <c r="AGX261" s="40"/>
      <c r="AGY261" s="40"/>
      <c r="AGZ261" s="40"/>
      <c r="AHA261" s="40"/>
      <c r="AHB261" s="40"/>
      <c r="AHC261" s="40"/>
      <c r="AHD261" s="40"/>
      <c r="AHE261" s="40"/>
      <c r="AHF261" s="40"/>
      <c r="AHG261" s="40"/>
      <c r="AHH261" s="40"/>
      <c r="AHI261" s="40"/>
      <c r="AHJ261" s="40"/>
      <c r="AHK261" s="40"/>
      <c r="AHL261" s="40"/>
      <c r="AHM261" s="40"/>
      <c r="AHN261" s="40"/>
      <c r="AHO261" s="40"/>
      <c r="AHP261" s="40"/>
      <c r="AHQ261" s="40"/>
      <c r="AHR261" s="40"/>
      <c r="AHS261" s="40"/>
      <c r="AHT261" s="40"/>
      <c r="AHU261" s="40"/>
      <c r="AHV261" s="40"/>
      <c r="AHW261" s="40"/>
      <c r="AHX261" s="40"/>
      <c r="AHY261" s="40"/>
      <c r="AHZ261" s="40"/>
      <c r="AIA261" s="40"/>
      <c r="AIB261" s="40"/>
      <c r="AIC261" s="40"/>
      <c r="AID261" s="40"/>
      <c r="AIE261" s="40"/>
      <c r="AIF261" s="40"/>
      <c r="AIG261" s="40"/>
      <c r="AIH261" s="40"/>
      <c r="AII261" s="40"/>
      <c r="AIJ261" s="40"/>
      <c r="AIK261" s="40"/>
      <c r="AIL261" s="40"/>
      <c r="AIM261" s="40"/>
      <c r="AIN261" s="40"/>
      <c r="AIO261" s="40"/>
      <c r="AIP261" s="40"/>
      <c r="AIQ261" s="40"/>
      <c r="AIR261" s="40"/>
      <c r="AIS261" s="40"/>
      <c r="AIT261" s="40"/>
      <c r="AIU261" s="40"/>
      <c r="AIV261" s="40"/>
      <c r="AIW261" s="40"/>
      <c r="AIX261" s="40"/>
      <c r="AIY261" s="40"/>
      <c r="AIZ261" s="40"/>
      <c r="AJA261" s="40"/>
      <c r="AJB261" s="40"/>
      <c r="AJC261" s="40"/>
      <c r="AJD261" s="40"/>
      <c r="AJE261" s="40"/>
      <c r="AJF261" s="40"/>
      <c r="AJG261" s="40"/>
      <c r="AJH261" s="40"/>
      <c r="AJI261" s="40"/>
      <c r="AJJ261" s="40"/>
      <c r="AJK261" s="40"/>
      <c r="AJL261" s="40"/>
      <c r="AJM261" s="40"/>
      <c r="AJN261" s="40"/>
      <c r="AJO261" s="40"/>
      <c r="AJP261" s="40"/>
      <c r="AJQ261" s="40"/>
      <c r="AJR261" s="40"/>
      <c r="AJS261" s="40"/>
      <c r="AJT261" s="40"/>
      <c r="AJU261" s="40"/>
      <c r="AJV261" s="40"/>
      <c r="AJW261" s="40"/>
      <c r="AJX261" s="40"/>
      <c r="AJY261" s="40"/>
      <c r="AJZ261" s="40"/>
      <c r="AKA261" s="40"/>
      <c r="AKB261" s="40"/>
      <c r="AKC261" s="40"/>
      <c r="AKD261" s="40"/>
      <c r="AKE261" s="40"/>
      <c r="AKF261" s="40"/>
      <c r="AKG261" s="40"/>
      <c r="AKH261" s="40"/>
      <c r="AKI261" s="40"/>
      <c r="AKJ261" s="40"/>
      <c r="AKK261" s="40"/>
      <c r="AKL261" s="40"/>
      <c r="AKM261" s="40"/>
      <c r="AKN261" s="40"/>
      <c r="AKO261" s="40"/>
      <c r="AKP261" s="40"/>
      <c r="AKQ261" s="40"/>
      <c r="AKR261" s="40"/>
      <c r="AKS261" s="40"/>
      <c r="AKT261" s="40"/>
      <c r="AKU261" s="40"/>
      <c r="AKV261" s="40"/>
      <c r="AKW261" s="40"/>
      <c r="AKX261" s="40"/>
      <c r="AKY261" s="40"/>
      <c r="AKZ261" s="40"/>
      <c r="ALA261" s="40"/>
      <c r="ALB261" s="40"/>
      <c r="ALC261" s="40"/>
      <c r="ALD261" s="40"/>
      <c r="ALE261" s="40"/>
      <c r="ALF261" s="40"/>
      <c r="ALG261" s="40"/>
      <c r="ALH261" s="40"/>
      <c r="ALI261" s="40"/>
      <c r="ALJ261" s="40"/>
      <c r="ALK261" s="40"/>
      <c r="ALL261" s="40"/>
      <c r="ALM261" s="40"/>
      <c r="ALN261" s="40"/>
      <c r="ALO261" s="40"/>
      <c r="ALP261" s="40"/>
      <c r="ALQ261" s="40"/>
      <c r="ALR261" s="40"/>
      <c r="ALS261" s="40"/>
      <c r="ALT261" s="40"/>
      <c r="ALU261" s="40"/>
    </row>
    <row r="262" spans="1:1009" s="41" customFormat="1" ht="18.75" x14ac:dyDescent="0.3">
      <c r="A262" s="10" t="s">
        <v>262</v>
      </c>
      <c r="B262" s="11" t="s">
        <v>231</v>
      </c>
      <c r="C262" s="12">
        <v>9</v>
      </c>
      <c r="D262" s="13">
        <v>2.2000000000000002</v>
      </c>
      <c r="E262" s="14">
        <v>0</v>
      </c>
      <c r="F262" s="46" t="s">
        <v>34</v>
      </c>
      <c r="G262" s="15">
        <v>1.5</v>
      </c>
      <c r="H262" s="16">
        <f t="shared" si="41"/>
        <v>-1.5</v>
      </c>
      <c r="I262" s="19">
        <f t="shared" si="42"/>
        <v>-29.852500000000003</v>
      </c>
      <c r="J262" s="39"/>
      <c r="K262" s="50">
        <f t="shared" si="45"/>
        <v>-29.702500000000011</v>
      </c>
      <c r="L262" s="8">
        <f t="shared" si="39"/>
        <v>18.822499999999987</v>
      </c>
      <c r="M262" s="8"/>
      <c r="N262" s="121">
        <f t="shared" si="43"/>
        <v>2.2000000000000002</v>
      </c>
      <c r="O262" s="9">
        <f t="shared" si="44"/>
        <v>-1</v>
      </c>
      <c r="P262" s="9">
        <f t="shared" si="46"/>
        <v>-1</v>
      </c>
      <c r="Q262" s="122">
        <f t="shared" si="47"/>
        <v>-1</v>
      </c>
      <c r="R262" s="8"/>
      <c r="S262" s="9"/>
      <c r="T262" s="9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  <c r="IT262" s="40"/>
      <c r="IU262" s="40"/>
      <c r="IV262" s="40"/>
      <c r="IW262" s="40"/>
      <c r="IX262" s="40"/>
      <c r="IY262" s="40"/>
      <c r="IZ262" s="40"/>
      <c r="JA262" s="40"/>
      <c r="JB262" s="40"/>
      <c r="JC262" s="40"/>
      <c r="JD262" s="40"/>
      <c r="JE262" s="40"/>
      <c r="JF262" s="40"/>
      <c r="JG262" s="40"/>
      <c r="JH262" s="40"/>
      <c r="JI262" s="40"/>
      <c r="JJ262" s="40"/>
      <c r="JK262" s="40"/>
      <c r="JL262" s="40"/>
      <c r="JM262" s="40"/>
      <c r="JN262" s="40"/>
      <c r="JO262" s="40"/>
      <c r="JP262" s="40"/>
      <c r="JQ262" s="40"/>
      <c r="JR262" s="40"/>
      <c r="JS262" s="40"/>
      <c r="JT262" s="40"/>
      <c r="JU262" s="40"/>
      <c r="JV262" s="40"/>
      <c r="JW262" s="40"/>
      <c r="JX262" s="40"/>
      <c r="JY262" s="40"/>
      <c r="JZ262" s="40"/>
      <c r="KA262" s="40"/>
      <c r="KB262" s="40"/>
      <c r="KC262" s="40"/>
      <c r="KD262" s="40"/>
      <c r="KE262" s="40"/>
      <c r="KF262" s="40"/>
      <c r="KG262" s="40"/>
      <c r="KH262" s="40"/>
      <c r="KI262" s="40"/>
      <c r="KJ262" s="40"/>
      <c r="KK262" s="40"/>
      <c r="KL262" s="40"/>
      <c r="KM262" s="40"/>
      <c r="KN262" s="40"/>
      <c r="KO262" s="40"/>
      <c r="KP262" s="40"/>
      <c r="KQ262" s="40"/>
      <c r="KR262" s="40"/>
      <c r="KS262" s="40"/>
      <c r="KT262" s="40"/>
      <c r="KU262" s="40"/>
      <c r="KV262" s="40"/>
      <c r="KW262" s="40"/>
      <c r="KX262" s="40"/>
      <c r="KY262" s="40"/>
      <c r="KZ262" s="40"/>
      <c r="LA262" s="40"/>
      <c r="LB262" s="40"/>
      <c r="LC262" s="40"/>
      <c r="LD262" s="40"/>
      <c r="LE262" s="40"/>
      <c r="LF262" s="40"/>
      <c r="LG262" s="40"/>
      <c r="LH262" s="40"/>
      <c r="LI262" s="40"/>
      <c r="LJ262" s="40"/>
      <c r="LK262" s="40"/>
      <c r="LL262" s="40"/>
      <c r="LM262" s="40"/>
      <c r="LN262" s="40"/>
      <c r="LO262" s="40"/>
      <c r="LP262" s="40"/>
      <c r="LQ262" s="40"/>
      <c r="LR262" s="40"/>
      <c r="LS262" s="40"/>
      <c r="LT262" s="40"/>
      <c r="LU262" s="40"/>
      <c r="LV262" s="40"/>
      <c r="LW262" s="40"/>
      <c r="LX262" s="40"/>
      <c r="LY262" s="40"/>
      <c r="LZ262" s="40"/>
      <c r="MA262" s="40"/>
      <c r="MB262" s="40"/>
      <c r="MC262" s="40"/>
      <c r="MD262" s="40"/>
      <c r="ME262" s="40"/>
      <c r="MF262" s="40"/>
      <c r="MG262" s="40"/>
      <c r="MH262" s="40"/>
      <c r="MI262" s="40"/>
      <c r="MJ262" s="40"/>
      <c r="MK262" s="40"/>
      <c r="ML262" s="40"/>
      <c r="MM262" s="40"/>
      <c r="MN262" s="40"/>
      <c r="MO262" s="40"/>
      <c r="MP262" s="40"/>
      <c r="MQ262" s="40"/>
      <c r="MR262" s="40"/>
      <c r="MS262" s="40"/>
      <c r="MT262" s="40"/>
      <c r="MU262" s="40"/>
      <c r="MV262" s="40"/>
      <c r="MW262" s="40"/>
      <c r="MX262" s="40"/>
      <c r="MY262" s="40"/>
      <c r="MZ262" s="40"/>
      <c r="NA262" s="40"/>
      <c r="NB262" s="40"/>
      <c r="NC262" s="40"/>
      <c r="ND262" s="40"/>
      <c r="NE262" s="40"/>
      <c r="NF262" s="40"/>
      <c r="NG262" s="40"/>
      <c r="NH262" s="40"/>
      <c r="NI262" s="40"/>
      <c r="NJ262" s="40"/>
      <c r="NK262" s="40"/>
      <c r="NL262" s="40"/>
      <c r="NM262" s="40"/>
      <c r="NN262" s="40"/>
      <c r="NO262" s="40"/>
      <c r="NP262" s="40"/>
      <c r="NQ262" s="40"/>
      <c r="NR262" s="40"/>
      <c r="NS262" s="40"/>
      <c r="NT262" s="40"/>
      <c r="NU262" s="40"/>
      <c r="NV262" s="40"/>
      <c r="NW262" s="40"/>
      <c r="NX262" s="40"/>
      <c r="NY262" s="40"/>
      <c r="NZ262" s="40"/>
      <c r="OA262" s="40"/>
      <c r="OB262" s="40"/>
      <c r="OC262" s="40"/>
      <c r="OD262" s="40"/>
      <c r="OE262" s="40"/>
      <c r="OF262" s="40"/>
      <c r="OG262" s="40"/>
      <c r="OH262" s="40"/>
      <c r="OI262" s="40"/>
      <c r="OJ262" s="40"/>
      <c r="OK262" s="40"/>
      <c r="OL262" s="40"/>
      <c r="OM262" s="40"/>
      <c r="ON262" s="40"/>
      <c r="OO262" s="40"/>
      <c r="OP262" s="40"/>
      <c r="OQ262" s="40"/>
      <c r="OR262" s="40"/>
      <c r="OS262" s="40"/>
      <c r="OT262" s="40"/>
      <c r="OU262" s="40"/>
      <c r="OV262" s="40"/>
      <c r="OW262" s="40"/>
      <c r="OX262" s="40"/>
      <c r="OY262" s="40"/>
      <c r="OZ262" s="40"/>
      <c r="PA262" s="40"/>
      <c r="PB262" s="40"/>
      <c r="PC262" s="40"/>
      <c r="PD262" s="40"/>
      <c r="PE262" s="40"/>
      <c r="PF262" s="40"/>
      <c r="PG262" s="40"/>
      <c r="PH262" s="40"/>
      <c r="PI262" s="40"/>
      <c r="PJ262" s="40"/>
      <c r="PK262" s="40"/>
      <c r="PL262" s="40"/>
      <c r="PM262" s="40"/>
      <c r="PN262" s="40"/>
      <c r="PO262" s="40"/>
      <c r="PP262" s="40"/>
      <c r="PQ262" s="40"/>
      <c r="PR262" s="40"/>
      <c r="PS262" s="40"/>
      <c r="PT262" s="40"/>
      <c r="PU262" s="40"/>
      <c r="PV262" s="40"/>
      <c r="PW262" s="40"/>
      <c r="PX262" s="40"/>
      <c r="PY262" s="40"/>
      <c r="PZ262" s="40"/>
      <c r="QA262" s="40"/>
      <c r="QB262" s="40"/>
      <c r="QC262" s="40"/>
      <c r="QD262" s="40"/>
      <c r="QE262" s="40"/>
      <c r="QF262" s="40"/>
      <c r="QG262" s="40"/>
      <c r="QH262" s="40"/>
      <c r="QI262" s="40"/>
      <c r="QJ262" s="40"/>
      <c r="QK262" s="40"/>
      <c r="QL262" s="40"/>
      <c r="QM262" s="40"/>
      <c r="QN262" s="40"/>
      <c r="QO262" s="40"/>
      <c r="QP262" s="40"/>
      <c r="QQ262" s="40"/>
      <c r="QR262" s="40"/>
      <c r="QS262" s="40"/>
      <c r="QT262" s="40"/>
      <c r="QU262" s="40"/>
      <c r="QV262" s="40"/>
      <c r="QW262" s="40"/>
      <c r="QX262" s="40"/>
      <c r="QY262" s="40"/>
      <c r="QZ262" s="40"/>
      <c r="RA262" s="40"/>
      <c r="RB262" s="40"/>
      <c r="RC262" s="40"/>
      <c r="RD262" s="40"/>
      <c r="RE262" s="40"/>
      <c r="RF262" s="40"/>
      <c r="RG262" s="40"/>
      <c r="RH262" s="40"/>
      <c r="RI262" s="40"/>
      <c r="RJ262" s="40"/>
      <c r="RK262" s="40"/>
      <c r="RL262" s="40"/>
      <c r="RM262" s="40"/>
      <c r="RN262" s="40"/>
      <c r="RO262" s="40"/>
      <c r="RP262" s="40"/>
      <c r="RQ262" s="40"/>
      <c r="RR262" s="40"/>
      <c r="RS262" s="40"/>
      <c r="RT262" s="40"/>
      <c r="RU262" s="40"/>
      <c r="RV262" s="40"/>
      <c r="RW262" s="40"/>
      <c r="RX262" s="40"/>
      <c r="RY262" s="40"/>
      <c r="RZ262" s="40"/>
      <c r="SA262" s="40"/>
      <c r="SB262" s="40"/>
      <c r="SC262" s="40"/>
      <c r="SD262" s="40"/>
      <c r="SE262" s="40"/>
      <c r="SF262" s="40"/>
      <c r="SG262" s="40"/>
      <c r="SH262" s="40"/>
      <c r="SI262" s="40"/>
      <c r="SJ262" s="40"/>
      <c r="SK262" s="40"/>
      <c r="SL262" s="40"/>
      <c r="SM262" s="40"/>
      <c r="SN262" s="40"/>
      <c r="SO262" s="40"/>
      <c r="SP262" s="40"/>
      <c r="SQ262" s="40"/>
      <c r="SR262" s="40"/>
      <c r="SS262" s="40"/>
      <c r="ST262" s="40"/>
      <c r="SU262" s="40"/>
      <c r="SV262" s="40"/>
      <c r="SW262" s="40"/>
      <c r="SX262" s="40"/>
      <c r="SY262" s="40"/>
      <c r="SZ262" s="40"/>
      <c r="TA262" s="40"/>
      <c r="TB262" s="40"/>
      <c r="TC262" s="40"/>
      <c r="TD262" s="40"/>
      <c r="TE262" s="40"/>
      <c r="TF262" s="40"/>
      <c r="TG262" s="40"/>
      <c r="TH262" s="40"/>
      <c r="TI262" s="40"/>
      <c r="TJ262" s="40"/>
      <c r="TK262" s="40"/>
      <c r="TL262" s="40"/>
      <c r="TM262" s="40"/>
      <c r="TN262" s="40"/>
      <c r="TO262" s="40"/>
      <c r="TP262" s="40"/>
      <c r="TQ262" s="40"/>
      <c r="TR262" s="40"/>
      <c r="TS262" s="40"/>
      <c r="TT262" s="40"/>
      <c r="TU262" s="40"/>
      <c r="TV262" s="40"/>
      <c r="TW262" s="40"/>
      <c r="TX262" s="40"/>
      <c r="TY262" s="40"/>
      <c r="TZ262" s="40"/>
      <c r="UA262" s="40"/>
      <c r="UB262" s="40"/>
      <c r="UC262" s="40"/>
      <c r="UD262" s="40"/>
      <c r="UE262" s="40"/>
      <c r="UF262" s="40"/>
      <c r="UG262" s="40"/>
      <c r="UH262" s="40"/>
      <c r="UI262" s="40"/>
      <c r="UJ262" s="40"/>
      <c r="UK262" s="40"/>
      <c r="UL262" s="40"/>
      <c r="UM262" s="40"/>
      <c r="UN262" s="40"/>
      <c r="UO262" s="40"/>
      <c r="UP262" s="40"/>
      <c r="UQ262" s="40"/>
      <c r="UR262" s="40"/>
      <c r="US262" s="40"/>
      <c r="UT262" s="40"/>
      <c r="UU262" s="40"/>
      <c r="UV262" s="40"/>
      <c r="UW262" s="40"/>
      <c r="UX262" s="40"/>
      <c r="UY262" s="40"/>
      <c r="UZ262" s="40"/>
      <c r="VA262" s="40"/>
      <c r="VB262" s="40"/>
      <c r="VC262" s="40"/>
      <c r="VD262" s="40"/>
      <c r="VE262" s="40"/>
      <c r="VF262" s="40"/>
      <c r="VG262" s="40"/>
      <c r="VH262" s="40"/>
      <c r="VI262" s="40"/>
      <c r="VJ262" s="40"/>
      <c r="VK262" s="40"/>
      <c r="VL262" s="40"/>
      <c r="VM262" s="40"/>
      <c r="VN262" s="40"/>
      <c r="VO262" s="40"/>
      <c r="VP262" s="40"/>
      <c r="VQ262" s="40"/>
      <c r="VR262" s="40"/>
      <c r="VS262" s="40"/>
      <c r="VT262" s="40"/>
      <c r="VU262" s="40"/>
      <c r="VV262" s="40"/>
      <c r="VW262" s="40"/>
      <c r="VX262" s="40"/>
      <c r="VY262" s="40"/>
      <c r="VZ262" s="40"/>
      <c r="WA262" s="40"/>
      <c r="WB262" s="40"/>
      <c r="WC262" s="40"/>
      <c r="WD262" s="40"/>
      <c r="WE262" s="40"/>
      <c r="WF262" s="40"/>
      <c r="WG262" s="40"/>
      <c r="WH262" s="40"/>
      <c r="WI262" s="40"/>
      <c r="WJ262" s="40"/>
      <c r="WK262" s="40"/>
      <c r="WL262" s="40"/>
      <c r="WM262" s="40"/>
      <c r="WN262" s="40"/>
      <c r="WO262" s="40"/>
      <c r="WP262" s="40"/>
      <c r="WQ262" s="40"/>
      <c r="WR262" s="40"/>
      <c r="WS262" s="40"/>
      <c r="WT262" s="40"/>
      <c r="WU262" s="40"/>
      <c r="WV262" s="40"/>
      <c r="WW262" s="40"/>
      <c r="WX262" s="40"/>
      <c r="WY262" s="40"/>
      <c r="WZ262" s="40"/>
      <c r="XA262" s="40"/>
      <c r="XB262" s="40"/>
      <c r="XC262" s="40"/>
      <c r="XD262" s="40"/>
      <c r="XE262" s="40"/>
      <c r="XF262" s="40"/>
      <c r="XG262" s="40"/>
      <c r="XH262" s="40"/>
      <c r="XI262" s="40"/>
      <c r="XJ262" s="40"/>
      <c r="XK262" s="40"/>
      <c r="XL262" s="40"/>
      <c r="XM262" s="40"/>
      <c r="XN262" s="40"/>
      <c r="XO262" s="40"/>
      <c r="XP262" s="40"/>
      <c r="XQ262" s="40"/>
      <c r="XR262" s="40"/>
      <c r="XS262" s="40"/>
      <c r="XT262" s="40"/>
      <c r="XU262" s="40"/>
      <c r="XV262" s="40"/>
      <c r="XW262" s="40"/>
      <c r="XX262" s="40"/>
      <c r="XY262" s="40"/>
      <c r="XZ262" s="40"/>
      <c r="YA262" s="40"/>
      <c r="YB262" s="40"/>
      <c r="YC262" s="40"/>
      <c r="YD262" s="40"/>
      <c r="YE262" s="40"/>
      <c r="YF262" s="40"/>
      <c r="YG262" s="40"/>
      <c r="YH262" s="40"/>
      <c r="YI262" s="40"/>
      <c r="YJ262" s="40"/>
      <c r="YK262" s="40"/>
      <c r="YL262" s="40"/>
      <c r="YM262" s="40"/>
      <c r="YN262" s="40"/>
      <c r="YO262" s="40"/>
      <c r="YP262" s="40"/>
      <c r="YQ262" s="40"/>
      <c r="YR262" s="40"/>
      <c r="YS262" s="40"/>
      <c r="YT262" s="40"/>
      <c r="YU262" s="40"/>
      <c r="YV262" s="40"/>
      <c r="YW262" s="40"/>
      <c r="YX262" s="40"/>
      <c r="YY262" s="40"/>
      <c r="YZ262" s="40"/>
      <c r="ZA262" s="40"/>
      <c r="ZB262" s="40"/>
      <c r="ZC262" s="40"/>
      <c r="ZD262" s="40"/>
      <c r="ZE262" s="40"/>
      <c r="ZF262" s="40"/>
      <c r="ZG262" s="40"/>
      <c r="ZH262" s="40"/>
      <c r="ZI262" s="40"/>
      <c r="ZJ262" s="40"/>
      <c r="ZK262" s="40"/>
      <c r="ZL262" s="40"/>
      <c r="ZM262" s="40"/>
      <c r="ZN262" s="40"/>
      <c r="ZO262" s="40"/>
      <c r="ZP262" s="40"/>
      <c r="ZQ262" s="40"/>
      <c r="ZR262" s="40"/>
      <c r="ZS262" s="40"/>
      <c r="ZT262" s="40"/>
      <c r="ZU262" s="40"/>
      <c r="ZV262" s="40"/>
      <c r="ZW262" s="40"/>
      <c r="ZX262" s="40"/>
      <c r="ZY262" s="40"/>
      <c r="ZZ262" s="40"/>
      <c r="AAA262" s="40"/>
      <c r="AAB262" s="40"/>
      <c r="AAC262" s="40"/>
      <c r="AAD262" s="40"/>
      <c r="AAE262" s="40"/>
      <c r="AAF262" s="40"/>
      <c r="AAG262" s="40"/>
      <c r="AAH262" s="40"/>
      <c r="AAI262" s="40"/>
      <c r="AAJ262" s="40"/>
      <c r="AAK262" s="40"/>
      <c r="AAL262" s="40"/>
      <c r="AAM262" s="40"/>
      <c r="AAN262" s="40"/>
      <c r="AAO262" s="40"/>
      <c r="AAP262" s="40"/>
      <c r="AAQ262" s="40"/>
      <c r="AAR262" s="40"/>
      <c r="AAS262" s="40"/>
      <c r="AAT262" s="40"/>
      <c r="AAU262" s="40"/>
      <c r="AAV262" s="40"/>
      <c r="AAW262" s="40"/>
      <c r="AAX262" s="40"/>
      <c r="AAY262" s="40"/>
      <c r="AAZ262" s="40"/>
      <c r="ABA262" s="40"/>
      <c r="ABB262" s="40"/>
      <c r="ABC262" s="40"/>
      <c r="ABD262" s="40"/>
      <c r="ABE262" s="40"/>
      <c r="ABF262" s="40"/>
      <c r="ABG262" s="40"/>
      <c r="ABH262" s="40"/>
      <c r="ABI262" s="40"/>
      <c r="ABJ262" s="40"/>
      <c r="ABK262" s="40"/>
      <c r="ABL262" s="40"/>
      <c r="ABM262" s="40"/>
      <c r="ABN262" s="40"/>
      <c r="ABO262" s="40"/>
      <c r="ABP262" s="40"/>
      <c r="ABQ262" s="40"/>
      <c r="ABR262" s="40"/>
      <c r="ABS262" s="40"/>
      <c r="ABT262" s="40"/>
      <c r="ABU262" s="40"/>
      <c r="ABV262" s="40"/>
      <c r="ABW262" s="40"/>
      <c r="ABX262" s="40"/>
      <c r="ABY262" s="40"/>
      <c r="ABZ262" s="40"/>
      <c r="ACA262" s="40"/>
      <c r="ACB262" s="40"/>
      <c r="ACC262" s="40"/>
      <c r="ACD262" s="40"/>
      <c r="ACE262" s="40"/>
      <c r="ACF262" s="40"/>
      <c r="ACG262" s="40"/>
      <c r="ACH262" s="40"/>
      <c r="ACI262" s="40"/>
      <c r="ACJ262" s="40"/>
      <c r="ACK262" s="40"/>
      <c r="ACL262" s="40"/>
      <c r="ACM262" s="40"/>
      <c r="ACN262" s="40"/>
      <c r="ACO262" s="40"/>
      <c r="ACP262" s="40"/>
      <c r="ACQ262" s="40"/>
      <c r="ACR262" s="40"/>
      <c r="ACS262" s="40"/>
      <c r="ACT262" s="40"/>
      <c r="ACU262" s="40"/>
      <c r="ACV262" s="40"/>
      <c r="ACW262" s="40"/>
      <c r="ACX262" s="40"/>
      <c r="ACY262" s="40"/>
      <c r="ACZ262" s="40"/>
      <c r="ADA262" s="40"/>
      <c r="ADB262" s="40"/>
      <c r="ADC262" s="40"/>
      <c r="ADD262" s="40"/>
      <c r="ADE262" s="40"/>
      <c r="ADF262" s="40"/>
      <c r="ADG262" s="40"/>
      <c r="ADH262" s="40"/>
      <c r="ADI262" s="40"/>
      <c r="ADJ262" s="40"/>
      <c r="ADK262" s="40"/>
      <c r="ADL262" s="40"/>
      <c r="ADM262" s="40"/>
      <c r="ADN262" s="40"/>
      <c r="ADO262" s="40"/>
      <c r="ADP262" s="40"/>
      <c r="ADQ262" s="40"/>
      <c r="ADR262" s="40"/>
      <c r="ADS262" s="40"/>
      <c r="ADT262" s="40"/>
      <c r="ADU262" s="40"/>
      <c r="ADV262" s="40"/>
      <c r="ADW262" s="40"/>
      <c r="ADX262" s="40"/>
      <c r="ADY262" s="40"/>
      <c r="ADZ262" s="40"/>
      <c r="AEA262" s="40"/>
      <c r="AEB262" s="40"/>
      <c r="AEC262" s="40"/>
      <c r="AED262" s="40"/>
      <c r="AEE262" s="40"/>
      <c r="AEF262" s="40"/>
      <c r="AEG262" s="40"/>
      <c r="AEH262" s="40"/>
      <c r="AEI262" s="40"/>
      <c r="AEJ262" s="40"/>
      <c r="AEK262" s="40"/>
      <c r="AEL262" s="40"/>
      <c r="AEM262" s="40"/>
      <c r="AEN262" s="40"/>
      <c r="AEO262" s="40"/>
      <c r="AEP262" s="40"/>
      <c r="AEQ262" s="40"/>
      <c r="AER262" s="40"/>
      <c r="AES262" s="40"/>
      <c r="AET262" s="40"/>
      <c r="AEU262" s="40"/>
      <c r="AEV262" s="40"/>
      <c r="AEW262" s="40"/>
      <c r="AEX262" s="40"/>
      <c r="AEY262" s="40"/>
      <c r="AEZ262" s="40"/>
      <c r="AFA262" s="40"/>
      <c r="AFB262" s="40"/>
      <c r="AFC262" s="40"/>
      <c r="AFD262" s="40"/>
      <c r="AFE262" s="40"/>
      <c r="AFF262" s="40"/>
      <c r="AFG262" s="40"/>
      <c r="AFH262" s="40"/>
      <c r="AFI262" s="40"/>
      <c r="AFJ262" s="40"/>
      <c r="AFK262" s="40"/>
      <c r="AFL262" s="40"/>
      <c r="AFM262" s="40"/>
      <c r="AFN262" s="40"/>
      <c r="AFO262" s="40"/>
      <c r="AFP262" s="40"/>
      <c r="AFQ262" s="40"/>
      <c r="AFR262" s="40"/>
      <c r="AFS262" s="40"/>
      <c r="AFT262" s="40"/>
      <c r="AFU262" s="40"/>
      <c r="AFV262" s="40"/>
      <c r="AFW262" s="40"/>
      <c r="AFX262" s="40"/>
      <c r="AFY262" s="40"/>
      <c r="AFZ262" s="40"/>
      <c r="AGA262" s="40"/>
      <c r="AGB262" s="40"/>
      <c r="AGC262" s="40"/>
      <c r="AGD262" s="40"/>
      <c r="AGE262" s="40"/>
      <c r="AGF262" s="40"/>
      <c r="AGG262" s="40"/>
      <c r="AGH262" s="40"/>
      <c r="AGI262" s="40"/>
      <c r="AGJ262" s="40"/>
      <c r="AGK262" s="40"/>
      <c r="AGL262" s="40"/>
      <c r="AGM262" s="40"/>
      <c r="AGN262" s="40"/>
      <c r="AGO262" s="40"/>
      <c r="AGP262" s="40"/>
      <c r="AGQ262" s="40"/>
      <c r="AGR262" s="40"/>
      <c r="AGS262" s="40"/>
      <c r="AGT262" s="40"/>
      <c r="AGU262" s="40"/>
      <c r="AGV262" s="40"/>
      <c r="AGW262" s="40"/>
      <c r="AGX262" s="40"/>
      <c r="AGY262" s="40"/>
      <c r="AGZ262" s="40"/>
      <c r="AHA262" s="40"/>
      <c r="AHB262" s="40"/>
      <c r="AHC262" s="40"/>
      <c r="AHD262" s="40"/>
      <c r="AHE262" s="40"/>
      <c r="AHF262" s="40"/>
      <c r="AHG262" s="40"/>
      <c r="AHH262" s="40"/>
      <c r="AHI262" s="40"/>
      <c r="AHJ262" s="40"/>
      <c r="AHK262" s="40"/>
      <c r="AHL262" s="40"/>
      <c r="AHM262" s="40"/>
      <c r="AHN262" s="40"/>
      <c r="AHO262" s="40"/>
      <c r="AHP262" s="40"/>
      <c r="AHQ262" s="40"/>
      <c r="AHR262" s="40"/>
      <c r="AHS262" s="40"/>
      <c r="AHT262" s="40"/>
      <c r="AHU262" s="40"/>
      <c r="AHV262" s="40"/>
      <c r="AHW262" s="40"/>
      <c r="AHX262" s="40"/>
      <c r="AHY262" s="40"/>
      <c r="AHZ262" s="40"/>
      <c r="AIA262" s="40"/>
      <c r="AIB262" s="40"/>
      <c r="AIC262" s="40"/>
      <c r="AID262" s="40"/>
      <c r="AIE262" s="40"/>
      <c r="AIF262" s="40"/>
      <c r="AIG262" s="40"/>
      <c r="AIH262" s="40"/>
      <c r="AII262" s="40"/>
      <c r="AIJ262" s="40"/>
      <c r="AIK262" s="40"/>
      <c r="AIL262" s="40"/>
      <c r="AIM262" s="40"/>
      <c r="AIN262" s="40"/>
      <c r="AIO262" s="40"/>
      <c r="AIP262" s="40"/>
      <c r="AIQ262" s="40"/>
      <c r="AIR262" s="40"/>
      <c r="AIS262" s="40"/>
      <c r="AIT262" s="40"/>
      <c r="AIU262" s="40"/>
      <c r="AIV262" s="40"/>
      <c r="AIW262" s="40"/>
      <c r="AIX262" s="40"/>
      <c r="AIY262" s="40"/>
      <c r="AIZ262" s="40"/>
      <c r="AJA262" s="40"/>
      <c r="AJB262" s="40"/>
      <c r="AJC262" s="40"/>
      <c r="AJD262" s="40"/>
      <c r="AJE262" s="40"/>
      <c r="AJF262" s="40"/>
      <c r="AJG262" s="40"/>
      <c r="AJH262" s="40"/>
      <c r="AJI262" s="40"/>
      <c r="AJJ262" s="40"/>
      <c r="AJK262" s="40"/>
      <c r="AJL262" s="40"/>
      <c r="AJM262" s="40"/>
      <c r="AJN262" s="40"/>
      <c r="AJO262" s="40"/>
      <c r="AJP262" s="40"/>
      <c r="AJQ262" s="40"/>
      <c r="AJR262" s="40"/>
      <c r="AJS262" s="40"/>
      <c r="AJT262" s="40"/>
      <c r="AJU262" s="40"/>
      <c r="AJV262" s="40"/>
      <c r="AJW262" s="40"/>
      <c r="AJX262" s="40"/>
      <c r="AJY262" s="40"/>
      <c r="AJZ262" s="40"/>
      <c r="AKA262" s="40"/>
      <c r="AKB262" s="40"/>
      <c r="AKC262" s="40"/>
      <c r="AKD262" s="40"/>
      <c r="AKE262" s="40"/>
      <c r="AKF262" s="40"/>
      <c r="AKG262" s="40"/>
      <c r="AKH262" s="40"/>
      <c r="AKI262" s="40"/>
      <c r="AKJ262" s="40"/>
      <c r="AKK262" s="40"/>
      <c r="AKL262" s="40"/>
      <c r="AKM262" s="40"/>
      <c r="AKN262" s="40"/>
      <c r="AKO262" s="40"/>
      <c r="AKP262" s="40"/>
      <c r="AKQ262" s="40"/>
      <c r="AKR262" s="40"/>
      <c r="AKS262" s="40"/>
      <c r="AKT262" s="40"/>
      <c r="AKU262" s="40"/>
      <c r="AKV262" s="40"/>
      <c r="AKW262" s="40"/>
      <c r="AKX262" s="40"/>
      <c r="AKY262" s="40"/>
      <c r="AKZ262" s="40"/>
      <c r="ALA262" s="40"/>
      <c r="ALB262" s="40"/>
      <c r="ALC262" s="40"/>
      <c r="ALD262" s="40"/>
      <c r="ALE262" s="40"/>
      <c r="ALF262" s="40"/>
      <c r="ALG262" s="40"/>
      <c r="ALH262" s="40"/>
      <c r="ALI262" s="40"/>
      <c r="ALJ262" s="40"/>
      <c r="ALK262" s="40"/>
      <c r="ALL262" s="40"/>
      <c r="ALM262" s="40"/>
      <c r="ALN262" s="40"/>
      <c r="ALO262" s="40"/>
      <c r="ALP262" s="40"/>
      <c r="ALQ262" s="40"/>
      <c r="ALR262" s="40"/>
      <c r="ALS262" s="40"/>
      <c r="ALT262" s="40"/>
      <c r="ALU262" s="40"/>
    </row>
    <row r="263" spans="1:1009" s="41" customFormat="1" ht="18.75" x14ac:dyDescent="0.3">
      <c r="A263" s="10" t="s">
        <v>263</v>
      </c>
      <c r="B263" s="11" t="s">
        <v>231</v>
      </c>
      <c r="C263" s="12">
        <v>10</v>
      </c>
      <c r="D263" s="13">
        <v>3.1</v>
      </c>
      <c r="E263" s="14">
        <v>1.55</v>
      </c>
      <c r="F263" s="46" t="s">
        <v>24</v>
      </c>
      <c r="G263" s="15">
        <v>1.5</v>
      </c>
      <c r="H263" s="16">
        <f t="shared" si="41"/>
        <v>3.1500000000000004</v>
      </c>
      <c r="I263" s="19">
        <f t="shared" si="42"/>
        <v>-26.702500000000001</v>
      </c>
      <c r="J263" s="39"/>
      <c r="K263" s="50">
        <f t="shared" si="45"/>
        <v>-29.702500000000011</v>
      </c>
      <c r="L263" s="8">
        <f t="shared" si="39"/>
        <v>18.822499999999987</v>
      </c>
      <c r="M263" s="8"/>
      <c r="N263" s="121">
        <f t="shared" si="43"/>
        <v>3.1</v>
      </c>
      <c r="O263" s="9">
        <f t="shared" si="44"/>
        <v>-1</v>
      </c>
      <c r="P263" s="9">
        <f t="shared" si="46"/>
        <v>2.1</v>
      </c>
      <c r="Q263" s="122">
        <f t="shared" si="47"/>
        <v>2.1</v>
      </c>
      <c r="R263" s="8"/>
      <c r="S263" s="9"/>
      <c r="T263" s="9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  <c r="IT263" s="40"/>
      <c r="IU263" s="40"/>
      <c r="IV263" s="40"/>
      <c r="IW263" s="40"/>
      <c r="IX263" s="40"/>
      <c r="IY263" s="40"/>
      <c r="IZ263" s="40"/>
      <c r="JA263" s="40"/>
      <c r="JB263" s="40"/>
      <c r="JC263" s="40"/>
      <c r="JD263" s="40"/>
      <c r="JE263" s="40"/>
      <c r="JF263" s="40"/>
      <c r="JG263" s="40"/>
      <c r="JH263" s="40"/>
      <c r="JI263" s="40"/>
      <c r="JJ263" s="40"/>
      <c r="JK263" s="40"/>
      <c r="JL263" s="40"/>
      <c r="JM263" s="40"/>
      <c r="JN263" s="40"/>
      <c r="JO263" s="40"/>
      <c r="JP263" s="40"/>
      <c r="JQ263" s="40"/>
      <c r="JR263" s="40"/>
      <c r="JS263" s="40"/>
      <c r="JT263" s="40"/>
      <c r="JU263" s="40"/>
      <c r="JV263" s="40"/>
      <c r="JW263" s="40"/>
      <c r="JX263" s="40"/>
      <c r="JY263" s="40"/>
      <c r="JZ263" s="40"/>
      <c r="KA263" s="40"/>
      <c r="KB263" s="40"/>
      <c r="KC263" s="40"/>
      <c r="KD263" s="40"/>
      <c r="KE263" s="40"/>
      <c r="KF263" s="40"/>
      <c r="KG263" s="40"/>
      <c r="KH263" s="40"/>
      <c r="KI263" s="40"/>
      <c r="KJ263" s="40"/>
      <c r="KK263" s="40"/>
      <c r="KL263" s="40"/>
      <c r="KM263" s="40"/>
      <c r="KN263" s="40"/>
      <c r="KO263" s="40"/>
      <c r="KP263" s="40"/>
      <c r="KQ263" s="40"/>
      <c r="KR263" s="40"/>
      <c r="KS263" s="40"/>
      <c r="KT263" s="40"/>
      <c r="KU263" s="40"/>
      <c r="KV263" s="40"/>
      <c r="KW263" s="40"/>
      <c r="KX263" s="40"/>
      <c r="KY263" s="40"/>
      <c r="KZ263" s="40"/>
      <c r="LA263" s="40"/>
      <c r="LB263" s="40"/>
      <c r="LC263" s="40"/>
      <c r="LD263" s="40"/>
      <c r="LE263" s="40"/>
      <c r="LF263" s="40"/>
      <c r="LG263" s="40"/>
      <c r="LH263" s="40"/>
      <c r="LI263" s="40"/>
      <c r="LJ263" s="40"/>
      <c r="LK263" s="40"/>
      <c r="LL263" s="40"/>
      <c r="LM263" s="40"/>
      <c r="LN263" s="40"/>
      <c r="LO263" s="40"/>
      <c r="LP263" s="40"/>
      <c r="LQ263" s="40"/>
      <c r="LR263" s="40"/>
      <c r="LS263" s="40"/>
      <c r="LT263" s="40"/>
      <c r="LU263" s="40"/>
      <c r="LV263" s="40"/>
      <c r="LW263" s="40"/>
      <c r="LX263" s="40"/>
      <c r="LY263" s="40"/>
      <c r="LZ263" s="40"/>
      <c r="MA263" s="40"/>
      <c r="MB263" s="40"/>
      <c r="MC263" s="40"/>
      <c r="MD263" s="40"/>
      <c r="ME263" s="40"/>
      <c r="MF263" s="40"/>
      <c r="MG263" s="40"/>
      <c r="MH263" s="40"/>
      <c r="MI263" s="40"/>
      <c r="MJ263" s="40"/>
      <c r="MK263" s="40"/>
      <c r="ML263" s="40"/>
      <c r="MM263" s="40"/>
      <c r="MN263" s="40"/>
      <c r="MO263" s="40"/>
      <c r="MP263" s="40"/>
      <c r="MQ263" s="40"/>
      <c r="MR263" s="40"/>
      <c r="MS263" s="40"/>
      <c r="MT263" s="40"/>
      <c r="MU263" s="40"/>
      <c r="MV263" s="40"/>
      <c r="MW263" s="40"/>
      <c r="MX263" s="40"/>
      <c r="MY263" s="40"/>
      <c r="MZ263" s="40"/>
      <c r="NA263" s="40"/>
      <c r="NB263" s="40"/>
      <c r="NC263" s="40"/>
      <c r="ND263" s="40"/>
      <c r="NE263" s="40"/>
      <c r="NF263" s="40"/>
      <c r="NG263" s="40"/>
      <c r="NH263" s="40"/>
      <c r="NI263" s="40"/>
      <c r="NJ263" s="40"/>
      <c r="NK263" s="40"/>
      <c r="NL263" s="40"/>
      <c r="NM263" s="40"/>
      <c r="NN263" s="40"/>
      <c r="NO263" s="40"/>
      <c r="NP263" s="40"/>
      <c r="NQ263" s="40"/>
      <c r="NR263" s="40"/>
      <c r="NS263" s="40"/>
      <c r="NT263" s="40"/>
      <c r="NU263" s="40"/>
      <c r="NV263" s="40"/>
      <c r="NW263" s="40"/>
      <c r="NX263" s="40"/>
      <c r="NY263" s="40"/>
      <c r="NZ263" s="40"/>
      <c r="OA263" s="40"/>
      <c r="OB263" s="40"/>
      <c r="OC263" s="40"/>
      <c r="OD263" s="40"/>
      <c r="OE263" s="40"/>
      <c r="OF263" s="40"/>
      <c r="OG263" s="40"/>
      <c r="OH263" s="40"/>
      <c r="OI263" s="40"/>
      <c r="OJ263" s="40"/>
      <c r="OK263" s="40"/>
      <c r="OL263" s="40"/>
      <c r="OM263" s="40"/>
      <c r="ON263" s="40"/>
      <c r="OO263" s="40"/>
      <c r="OP263" s="40"/>
      <c r="OQ263" s="40"/>
      <c r="OR263" s="40"/>
      <c r="OS263" s="40"/>
      <c r="OT263" s="40"/>
      <c r="OU263" s="40"/>
      <c r="OV263" s="40"/>
      <c r="OW263" s="40"/>
      <c r="OX263" s="40"/>
      <c r="OY263" s="40"/>
      <c r="OZ263" s="40"/>
      <c r="PA263" s="40"/>
      <c r="PB263" s="40"/>
      <c r="PC263" s="40"/>
      <c r="PD263" s="40"/>
      <c r="PE263" s="40"/>
      <c r="PF263" s="40"/>
      <c r="PG263" s="40"/>
      <c r="PH263" s="40"/>
      <c r="PI263" s="40"/>
      <c r="PJ263" s="40"/>
      <c r="PK263" s="40"/>
      <c r="PL263" s="40"/>
      <c r="PM263" s="40"/>
      <c r="PN263" s="40"/>
      <c r="PO263" s="40"/>
      <c r="PP263" s="40"/>
      <c r="PQ263" s="40"/>
      <c r="PR263" s="40"/>
      <c r="PS263" s="40"/>
      <c r="PT263" s="40"/>
      <c r="PU263" s="40"/>
      <c r="PV263" s="40"/>
      <c r="PW263" s="40"/>
      <c r="PX263" s="40"/>
      <c r="PY263" s="40"/>
      <c r="PZ263" s="40"/>
      <c r="QA263" s="40"/>
      <c r="QB263" s="40"/>
      <c r="QC263" s="40"/>
      <c r="QD263" s="40"/>
      <c r="QE263" s="40"/>
      <c r="QF263" s="40"/>
      <c r="QG263" s="40"/>
      <c r="QH263" s="40"/>
      <c r="QI263" s="40"/>
      <c r="QJ263" s="40"/>
      <c r="QK263" s="40"/>
      <c r="QL263" s="40"/>
      <c r="QM263" s="40"/>
      <c r="QN263" s="40"/>
      <c r="QO263" s="40"/>
      <c r="QP263" s="40"/>
      <c r="QQ263" s="40"/>
      <c r="QR263" s="40"/>
      <c r="QS263" s="40"/>
      <c r="QT263" s="40"/>
      <c r="QU263" s="40"/>
      <c r="QV263" s="40"/>
      <c r="QW263" s="40"/>
      <c r="QX263" s="40"/>
      <c r="QY263" s="40"/>
      <c r="QZ263" s="40"/>
      <c r="RA263" s="40"/>
      <c r="RB263" s="40"/>
      <c r="RC263" s="40"/>
      <c r="RD263" s="40"/>
      <c r="RE263" s="40"/>
      <c r="RF263" s="40"/>
      <c r="RG263" s="40"/>
      <c r="RH263" s="40"/>
      <c r="RI263" s="40"/>
      <c r="RJ263" s="40"/>
      <c r="RK263" s="40"/>
      <c r="RL263" s="40"/>
      <c r="RM263" s="40"/>
      <c r="RN263" s="40"/>
      <c r="RO263" s="40"/>
      <c r="RP263" s="40"/>
      <c r="RQ263" s="40"/>
      <c r="RR263" s="40"/>
      <c r="RS263" s="40"/>
      <c r="RT263" s="40"/>
      <c r="RU263" s="40"/>
      <c r="RV263" s="40"/>
      <c r="RW263" s="40"/>
      <c r="RX263" s="40"/>
      <c r="RY263" s="40"/>
      <c r="RZ263" s="40"/>
      <c r="SA263" s="40"/>
      <c r="SB263" s="40"/>
      <c r="SC263" s="40"/>
      <c r="SD263" s="40"/>
      <c r="SE263" s="40"/>
      <c r="SF263" s="40"/>
      <c r="SG263" s="40"/>
      <c r="SH263" s="40"/>
      <c r="SI263" s="40"/>
      <c r="SJ263" s="40"/>
      <c r="SK263" s="40"/>
      <c r="SL263" s="40"/>
      <c r="SM263" s="40"/>
      <c r="SN263" s="40"/>
      <c r="SO263" s="40"/>
      <c r="SP263" s="40"/>
      <c r="SQ263" s="40"/>
      <c r="SR263" s="40"/>
      <c r="SS263" s="40"/>
      <c r="ST263" s="40"/>
      <c r="SU263" s="40"/>
      <c r="SV263" s="40"/>
      <c r="SW263" s="40"/>
      <c r="SX263" s="40"/>
      <c r="SY263" s="40"/>
      <c r="SZ263" s="40"/>
      <c r="TA263" s="40"/>
      <c r="TB263" s="40"/>
      <c r="TC263" s="40"/>
      <c r="TD263" s="40"/>
      <c r="TE263" s="40"/>
      <c r="TF263" s="40"/>
      <c r="TG263" s="40"/>
      <c r="TH263" s="40"/>
      <c r="TI263" s="40"/>
      <c r="TJ263" s="40"/>
      <c r="TK263" s="40"/>
      <c r="TL263" s="40"/>
      <c r="TM263" s="40"/>
      <c r="TN263" s="40"/>
      <c r="TO263" s="40"/>
      <c r="TP263" s="40"/>
      <c r="TQ263" s="40"/>
      <c r="TR263" s="40"/>
      <c r="TS263" s="40"/>
      <c r="TT263" s="40"/>
      <c r="TU263" s="40"/>
      <c r="TV263" s="40"/>
      <c r="TW263" s="40"/>
      <c r="TX263" s="40"/>
      <c r="TY263" s="40"/>
      <c r="TZ263" s="40"/>
      <c r="UA263" s="40"/>
      <c r="UB263" s="40"/>
      <c r="UC263" s="40"/>
      <c r="UD263" s="40"/>
      <c r="UE263" s="40"/>
      <c r="UF263" s="40"/>
      <c r="UG263" s="40"/>
      <c r="UH263" s="40"/>
      <c r="UI263" s="40"/>
      <c r="UJ263" s="40"/>
      <c r="UK263" s="40"/>
      <c r="UL263" s="40"/>
      <c r="UM263" s="40"/>
      <c r="UN263" s="40"/>
      <c r="UO263" s="40"/>
      <c r="UP263" s="40"/>
      <c r="UQ263" s="40"/>
      <c r="UR263" s="40"/>
      <c r="US263" s="40"/>
      <c r="UT263" s="40"/>
      <c r="UU263" s="40"/>
      <c r="UV263" s="40"/>
      <c r="UW263" s="40"/>
      <c r="UX263" s="40"/>
      <c r="UY263" s="40"/>
      <c r="UZ263" s="40"/>
      <c r="VA263" s="40"/>
      <c r="VB263" s="40"/>
      <c r="VC263" s="40"/>
      <c r="VD263" s="40"/>
      <c r="VE263" s="40"/>
      <c r="VF263" s="40"/>
      <c r="VG263" s="40"/>
      <c r="VH263" s="40"/>
      <c r="VI263" s="40"/>
      <c r="VJ263" s="40"/>
      <c r="VK263" s="40"/>
      <c r="VL263" s="40"/>
      <c r="VM263" s="40"/>
      <c r="VN263" s="40"/>
      <c r="VO263" s="40"/>
      <c r="VP263" s="40"/>
      <c r="VQ263" s="40"/>
      <c r="VR263" s="40"/>
      <c r="VS263" s="40"/>
      <c r="VT263" s="40"/>
      <c r="VU263" s="40"/>
      <c r="VV263" s="40"/>
      <c r="VW263" s="40"/>
      <c r="VX263" s="40"/>
      <c r="VY263" s="40"/>
      <c r="VZ263" s="40"/>
      <c r="WA263" s="40"/>
      <c r="WB263" s="40"/>
      <c r="WC263" s="40"/>
      <c r="WD263" s="40"/>
      <c r="WE263" s="40"/>
      <c r="WF263" s="40"/>
      <c r="WG263" s="40"/>
      <c r="WH263" s="40"/>
      <c r="WI263" s="40"/>
      <c r="WJ263" s="40"/>
      <c r="WK263" s="40"/>
      <c r="WL263" s="40"/>
      <c r="WM263" s="40"/>
      <c r="WN263" s="40"/>
      <c r="WO263" s="40"/>
      <c r="WP263" s="40"/>
      <c r="WQ263" s="40"/>
      <c r="WR263" s="40"/>
      <c r="WS263" s="40"/>
      <c r="WT263" s="40"/>
      <c r="WU263" s="40"/>
      <c r="WV263" s="40"/>
      <c r="WW263" s="40"/>
      <c r="WX263" s="40"/>
      <c r="WY263" s="40"/>
      <c r="WZ263" s="40"/>
      <c r="XA263" s="40"/>
      <c r="XB263" s="40"/>
      <c r="XC263" s="40"/>
      <c r="XD263" s="40"/>
      <c r="XE263" s="40"/>
      <c r="XF263" s="40"/>
      <c r="XG263" s="40"/>
      <c r="XH263" s="40"/>
      <c r="XI263" s="40"/>
      <c r="XJ263" s="40"/>
      <c r="XK263" s="40"/>
      <c r="XL263" s="40"/>
      <c r="XM263" s="40"/>
      <c r="XN263" s="40"/>
      <c r="XO263" s="40"/>
      <c r="XP263" s="40"/>
      <c r="XQ263" s="40"/>
      <c r="XR263" s="40"/>
      <c r="XS263" s="40"/>
      <c r="XT263" s="40"/>
      <c r="XU263" s="40"/>
      <c r="XV263" s="40"/>
      <c r="XW263" s="40"/>
      <c r="XX263" s="40"/>
      <c r="XY263" s="40"/>
      <c r="XZ263" s="40"/>
      <c r="YA263" s="40"/>
      <c r="YB263" s="40"/>
      <c r="YC263" s="40"/>
      <c r="YD263" s="40"/>
      <c r="YE263" s="40"/>
      <c r="YF263" s="40"/>
      <c r="YG263" s="40"/>
      <c r="YH263" s="40"/>
      <c r="YI263" s="40"/>
      <c r="YJ263" s="40"/>
      <c r="YK263" s="40"/>
      <c r="YL263" s="40"/>
      <c r="YM263" s="40"/>
      <c r="YN263" s="40"/>
      <c r="YO263" s="40"/>
      <c r="YP263" s="40"/>
      <c r="YQ263" s="40"/>
      <c r="YR263" s="40"/>
      <c r="YS263" s="40"/>
      <c r="YT263" s="40"/>
      <c r="YU263" s="40"/>
      <c r="YV263" s="40"/>
      <c r="YW263" s="40"/>
      <c r="YX263" s="40"/>
      <c r="YY263" s="40"/>
      <c r="YZ263" s="40"/>
      <c r="ZA263" s="40"/>
      <c r="ZB263" s="40"/>
      <c r="ZC263" s="40"/>
      <c r="ZD263" s="40"/>
      <c r="ZE263" s="40"/>
      <c r="ZF263" s="40"/>
      <c r="ZG263" s="40"/>
      <c r="ZH263" s="40"/>
      <c r="ZI263" s="40"/>
      <c r="ZJ263" s="40"/>
      <c r="ZK263" s="40"/>
      <c r="ZL263" s="40"/>
      <c r="ZM263" s="40"/>
      <c r="ZN263" s="40"/>
      <c r="ZO263" s="40"/>
      <c r="ZP263" s="40"/>
      <c r="ZQ263" s="40"/>
      <c r="ZR263" s="40"/>
      <c r="ZS263" s="40"/>
      <c r="ZT263" s="40"/>
      <c r="ZU263" s="40"/>
      <c r="ZV263" s="40"/>
      <c r="ZW263" s="40"/>
      <c r="ZX263" s="40"/>
      <c r="ZY263" s="40"/>
      <c r="ZZ263" s="40"/>
      <c r="AAA263" s="40"/>
      <c r="AAB263" s="40"/>
      <c r="AAC263" s="40"/>
      <c r="AAD263" s="40"/>
      <c r="AAE263" s="40"/>
      <c r="AAF263" s="40"/>
      <c r="AAG263" s="40"/>
      <c r="AAH263" s="40"/>
      <c r="AAI263" s="40"/>
      <c r="AAJ263" s="40"/>
      <c r="AAK263" s="40"/>
      <c r="AAL263" s="40"/>
      <c r="AAM263" s="40"/>
      <c r="AAN263" s="40"/>
      <c r="AAO263" s="40"/>
      <c r="AAP263" s="40"/>
      <c r="AAQ263" s="40"/>
      <c r="AAR263" s="40"/>
      <c r="AAS263" s="40"/>
      <c r="AAT263" s="40"/>
      <c r="AAU263" s="40"/>
      <c r="AAV263" s="40"/>
      <c r="AAW263" s="40"/>
      <c r="AAX263" s="40"/>
      <c r="AAY263" s="40"/>
      <c r="AAZ263" s="40"/>
      <c r="ABA263" s="40"/>
      <c r="ABB263" s="40"/>
      <c r="ABC263" s="40"/>
      <c r="ABD263" s="40"/>
      <c r="ABE263" s="40"/>
      <c r="ABF263" s="40"/>
      <c r="ABG263" s="40"/>
      <c r="ABH263" s="40"/>
      <c r="ABI263" s="40"/>
      <c r="ABJ263" s="40"/>
      <c r="ABK263" s="40"/>
      <c r="ABL263" s="40"/>
      <c r="ABM263" s="40"/>
      <c r="ABN263" s="40"/>
      <c r="ABO263" s="40"/>
      <c r="ABP263" s="40"/>
      <c r="ABQ263" s="40"/>
      <c r="ABR263" s="40"/>
      <c r="ABS263" s="40"/>
      <c r="ABT263" s="40"/>
      <c r="ABU263" s="40"/>
      <c r="ABV263" s="40"/>
      <c r="ABW263" s="40"/>
      <c r="ABX263" s="40"/>
      <c r="ABY263" s="40"/>
      <c r="ABZ263" s="40"/>
      <c r="ACA263" s="40"/>
      <c r="ACB263" s="40"/>
      <c r="ACC263" s="40"/>
      <c r="ACD263" s="40"/>
      <c r="ACE263" s="40"/>
      <c r="ACF263" s="40"/>
      <c r="ACG263" s="40"/>
      <c r="ACH263" s="40"/>
      <c r="ACI263" s="40"/>
      <c r="ACJ263" s="40"/>
      <c r="ACK263" s="40"/>
      <c r="ACL263" s="40"/>
      <c r="ACM263" s="40"/>
      <c r="ACN263" s="40"/>
      <c r="ACO263" s="40"/>
      <c r="ACP263" s="40"/>
      <c r="ACQ263" s="40"/>
      <c r="ACR263" s="40"/>
      <c r="ACS263" s="40"/>
      <c r="ACT263" s="40"/>
      <c r="ACU263" s="40"/>
      <c r="ACV263" s="40"/>
      <c r="ACW263" s="40"/>
      <c r="ACX263" s="40"/>
      <c r="ACY263" s="40"/>
      <c r="ACZ263" s="40"/>
      <c r="ADA263" s="40"/>
      <c r="ADB263" s="40"/>
      <c r="ADC263" s="40"/>
      <c r="ADD263" s="40"/>
      <c r="ADE263" s="40"/>
      <c r="ADF263" s="40"/>
      <c r="ADG263" s="40"/>
      <c r="ADH263" s="40"/>
      <c r="ADI263" s="40"/>
      <c r="ADJ263" s="40"/>
      <c r="ADK263" s="40"/>
      <c r="ADL263" s="40"/>
      <c r="ADM263" s="40"/>
      <c r="ADN263" s="40"/>
      <c r="ADO263" s="40"/>
      <c r="ADP263" s="40"/>
      <c r="ADQ263" s="40"/>
      <c r="ADR263" s="40"/>
      <c r="ADS263" s="40"/>
      <c r="ADT263" s="40"/>
      <c r="ADU263" s="40"/>
      <c r="ADV263" s="40"/>
      <c r="ADW263" s="40"/>
      <c r="ADX263" s="40"/>
      <c r="ADY263" s="40"/>
      <c r="ADZ263" s="40"/>
      <c r="AEA263" s="40"/>
      <c r="AEB263" s="40"/>
      <c r="AEC263" s="40"/>
      <c r="AED263" s="40"/>
      <c r="AEE263" s="40"/>
      <c r="AEF263" s="40"/>
      <c r="AEG263" s="40"/>
      <c r="AEH263" s="40"/>
      <c r="AEI263" s="40"/>
      <c r="AEJ263" s="40"/>
      <c r="AEK263" s="40"/>
      <c r="AEL263" s="40"/>
      <c r="AEM263" s="40"/>
      <c r="AEN263" s="40"/>
      <c r="AEO263" s="40"/>
      <c r="AEP263" s="40"/>
      <c r="AEQ263" s="40"/>
      <c r="AER263" s="40"/>
      <c r="AES263" s="40"/>
      <c r="AET263" s="40"/>
      <c r="AEU263" s="40"/>
      <c r="AEV263" s="40"/>
      <c r="AEW263" s="40"/>
      <c r="AEX263" s="40"/>
      <c r="AEY263" s="40"/>
      <c r="AEZ263" s="40"/>
      <c r="AFA263" s="40"/>
      <c r="AFB263" s="40"/>
      <c r="AFC263" s="40"/>
      <c r="AFD263" s="40"/>
      <c r="AFE263" s="40"/>
      <c r="AFF263" s="40"/>
      <c r="AFG263" s="40"/>
      <c r="AFH263" s="40"/>
      <c r="AFI263" s="40"/>
      <c r="AFJ263" s="40"/>
      <c r="AFK263" s="40"/>
      <c r="AFL263" s="40"/>
      <c r="AFM263" s="40"/>
      <c r="AFN263" s="40"/>
      <c r="AFO263" s="40"/>
      <c r="AFP263" s="40"/>
      <c r="AFQ263" s="40"/>
      <c r="AFR263" s="40"/>
      <c r="AFS263" s="40"/>
      <c r="AFT263" s="40"/>
      <c r="AFU263" s="40"/>
      <c r="AFV263" s="40"/>
      <c r="AFW263" s="40"/>
      <c r="AFX263" s="40"/>
      <c r="AFY263" s="40"/>
      <c r="AFZ263" s="40"/>
      <c r="AGA263" s="40"/>
      <c r="AGB263" s="40"/>
      <c r="AGC263" s="40"/>
      <c r="AGD263" s="40"/>
      <c r="AGE263" s="40"/>
      <c r="AGF263" s="40"/>
      <c r="AGG263" s="40"/>
      <c r="AGH263" s="40"/>
      <c r="AGI263" s="40"/>
      <c r="AGJ263" s="40"/>
      <c r="AGK263" s="40"/>
      <c r="AGL263" s="40"/>
      <c r="AGM263" s="40"/>
      <c r="AGN263" s="40"/>
      <c r="AGO263" s="40"/>
      <c r="AGP263" s="40"/>
      <c r="AGQ263" s="40"/>
      <c r="AGR263" s="40"/>
      <c r="AGS263" s="40"/>
      <c r="AGT263" s="40"/>
      <c r="AGU263" s="40"/>
      <c r="AGV263" s="40"/>
      <c r="AGW263" s="40"/>
      <c r="AGX263" s="40"/>
      <c r="AGY263" s="40"/>
      <c r="AGZ263" s="40"/>
      <c r="AHA263" s="40"/>
      <c r="AHB263" s="40"/>
      <c r="AHC263" s="40"/>
      <c r="AHD263" s="40"/>
      <c r="AHE263" s="40"/>
      <c r="AHF263" s="40"/>
      <c r="AHG263" s="40"/>
      <c r="AHH263" s="40"/>
      <c r="AHI263" s="40"/>
      <c r="AHJ263" s="40"/>
      <c r="AHK263" s="40"/>
      <c r="AHL263" s="40"/>
      <c r="AHM263" s="40"/>
      <c r="AHN263" s="40"/>
      <c r="AHO263" s="40"/>
      <c r="AHP263" s="40"/>
      <c r="AHQ263" s="40"/>
      <c r="AHR263" s="40"/>
      <c r="AHS263" s="40"/>
      <c r="AHT263" s="40"/>
      <c r="AHU263" s="40"/>
      <c r="AHV263" s="40"/>
      <c r="AHW263" s="40"/>
      <c r="AHX263" s="40"/>
      <c r="AHY263" s="40"/>
      <c r="AHZ263" s="40"/>
      <c r="AIA263" s="40"/>
      <c r="AIB263" s="40"/>
      <c r="AIC263" s="40"/>
      <c r="AID263" s="40"/>
      <c r="AIE263" s="40"/>
      <c r="AIF263" s="40"/>
      <c r="AIG263" s="40"/>
      <c r="AIH263" s="40"/>
      <c r="AII263" s="40"/>
      <c r="AIJ263" s="40"/>
      <c r="AIK263" s="40"/>
      <c r="AIL263" s="40"/>
      <c r="AIM263" s="40"/>
      <c r="AIN263" s="40"/>
      <c r="AIO263" s="40"/>
      <c r="AIP263" s="40"/>
      <c r="AIQ263" s="40"/>
      <c r="AIR263" s="40"/>
      <c r="AIS263" s="40"/>
      <c r="AIT263" s="40"/>
      <c r="AIU263" s="40"/>
      <c r="AIV263" s="40"/>
      <c r="AIW263" s="40"/>
      <c r="AIX263" s="40"/>
      <c r="AIY263" s="40"/>
      <c r="AIZ263" s="40"/>
      <c r="AJA263" s="40"/>
      <c r="AJB263" s="40"/>
      <c r="AJC263" s="40"/>
      <c r="AJD263" s="40"/>
      <c r="AJE263" s="40"/>
      <c r="AJF263" s="40"/>
      <c r="AJG263" s="40"/>
      <c r="AJH263" s="40"/>
      <c r="AJI263" s="40"/>
      <c r="AJJ263" s="40"/>
      <c r="AJK263" s="40"/>
      <c r="AJL263" s="40"/>
      <c r="AJM263" s="40"/>
      <c r="AJN263" s="40"/>
      <c r="AJO263" s="40"/>
      <c r="AJP263" s="40"/>
      <c r="AJQ263" s="40"/>
      <c r="AJR263" s="40"/>
      <c r="AJS263" s="40"/>
      <c r="AJT263" s="40"/>
      <c r="AJU263" s="40"/>
      <c r="AJV263" s="40"/>
      <c r="AJW263" s="40"/>
      <c r="AJX263" s="40"/>
      <c r="AJY263" s="40"/>
      <c r="AJZ263" s="40"/>
      <c r="AKA263" s="40"/>
      <c r="AKB263" s="40"/>
      <c r="AKC263" s="40"/>
      <c r="AKD263" s="40"/>
      <c r="AKE263" s="40"/>
      <c r="AKF263" s="40"/>
      <c r="AKG263" s="40"/>
      <c r="AKH263" s="40"/>
      <c r="AKI263" s="40"/>
      <c r="AKJ263" s="40"/>
      <c r="AKK263" s="40"/>
      <c r="AKL263" s="40"/>
      <c r="AKM263" s="40"/>
      <c r="AKN263" s="40"/>
      <c r="AKO263" s="40"/>
      <c r="AKP263" s="40"/>
      <c r="AKQ263" s="40"/>
      <c r="AKR263" s="40"/>
      <c r="AKS263" s="40"/>
      <c r="AKT263" s="40"/>
      <c r="AKU263" s="40"/>
      <c r="AKV263" s="40"/>
      <c r="AKW263" s="40"/>
      <c r="AKX263" s="40"/>
      <c r="AKY263" s="40"/>
      <c r="AKZ263" s="40"/>
      <c r="ALA263" s="40"/>
      <c r="ALB263" s="40"/>
      <c r="ALC263" s="40"/>
      <c r="ALD263" s="40"/>
      <c r="ALE263" s="40"/>
      <c r="ALF263" s="40"/>
      <c r="ALG263" s="40"/>
      <c r="ALH263" s="40"/>
      <c r="ALI263" s="40"/>
      <c r="ALJ263" s="40"/>
      <c r="ALK263" s="40"/>
      <c r="ALL263" s="40"/>
      <c r="ALM263" s="40"/>
      <c r="ALN263" s="40"/>
      <c r="ALO263" s="40"/>
      <c r="ALP263" s="40"/>
      <c r="ALQ263" s="40"/>
      <c r="ALR263" s="40"/>
      <c r="ALS263" s="40"/>
      <c r="ALT263" s="40"/>
      <c r="ALU263" s="40"/>
    </row>
    <row r="264" spans="1:1009" s="41" customFormat="1" ht="18.75" x14ac:dyDescent="0.3">
      <c r="A264" s="10" t="s">
        <v>264</v>
      </c>
      <c r="B264" s="11" t="s">
        <v>231</v>
      </c>
      <c r="C264" s="12">
        <v>10</v>
      </c>
      <c r="D264" s="13">
        <v>9</v>
      </c>
      <c r="E264" s="14">
        <v>3.7</v>
      </c>
      <c r="F264" s="46" t="s">
        <v>26</v>
      </c>
      <c r="G264" s="15">
        <v>1</v>
      </c>
      <c r="H264" s="16">
        <f t="shared" si="41"/>
        <v>-1</v>
      </c>
      <c r="I264" s="19">
        <f t="shared" si="42"/>
        <v>-27.702500000000001</v>
      </c>
      <c r="J264" s="39"/>
      <c r="K264" s="50">
        <f t="shared" si="45"/>
        <v>-29.702500000000011</v>
      </c>
      <c r="L264" s="8">
        <f t="shared" si="39"/>
        <v>18.822499999999987</v>
      </c>
      <c r="M264" s="8"/>
      <c r="N264" s="121">
        <f t="shared" si="43"/>
        <v>0</v>
      </c>
      <c r="O264" s="9">
        <f t="shared" si="44"/>
        <v>0</v>
      </c>
      <c r="P264" s="9">
        <f t="shared" si="46"/>
        <v>0</v>
      </c>
      <c r="Q264" s="122" t="str">
        <f t="shared" si="47"/>
        <v/>
      </c>
      <c r="R264" s="8"/>
      <c r="S264" s="9"/>
      <c r="T264" s="9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40"/>
      <c r="IW264" s="40"/>
      <c r="IX264" s="40"/>
      <c r="IY264" s="40"/>
      <c r="IZ264" s="40"/>
      <c r="JA264" s="40"/>
      <c r="JB264" s="40"/>
      <c r="JC264" s="40"/>
      <c r="JD264" s="40"/>
      <c r="JE264" s="40"/>
      <c r="JF264" s="40"/>
      <c r="JG264" s="40"/>
      <c r="JH264" s="40"/>
      <c r="JI264" s="40"/>
      <c r="JJ264" s="40"/>
      <c r="JK264" s="40"/>
      <c r="JL264" s="40"/>
      <c r="JM264" s="40"/>
      <c r="JN264" s="40"/>
      <c r="JO264" s="40"/>
      <c r="JP264" s="40"/>
      <c r="JQ264" s="40"/>
      <c r="JR264" s="40"/>
      <c r="JS264" s="40"/>
      <c r="JT264" s="40"/>
      <c r="JU264" s="40"/>
      <c r="JV264" s="40"/>
      <c r="JW264" s="40"/>
      <c r="JX264" s="40"/>
      <c r="JY264" s="40"/>
      <c r="JZ264" s="40"/>
      <c r="KA264" s="40"/>
      <c r="KB264" s="40"/>
      <c r="KC264" s="40"/>
      <c r="KD264" s="40"/>
      <c r="KE264" s="40"/>
      <c r="KF264" s="40"/>
      <c r="KG264" s="40"/>
      <c r="KH264" s="40"/>
      <c r="KI264" s="40"/>
      <c r="KJ264" s="40"/>
      <c r="KK264" s="40"/>
      <c r="KL264" s="40"/>
      <c r="KM264" s="40"/>
      <c r="KN264" s="40"/>
      <c r="KO264" s="40"/>
      <c r="KP264" s="40"/>
      <c r="KQ264" s="40"/>
      <c r="KR264" s="40"/>
      <c r="KS264" s="40"/>
      <c r="KT264" s="40"/>
      <c r="KU264" s="40"/>
      <c r="KV264" s="40"/>
      <c r="KW264" s="40"/>
      <c r="KX264" s="40"/>
      <c r="KY264" s="40"/>
      <c r="KZ264" s="40"/>
      <c r="LA264" s="40"/>
      <c r="LB264" s="40"/>
      <c r="LC264" s="40"/>
      <c r="LD264" s="40"/>
      <c r="LE264" s="40"/>
      <c r="LF264" s="40"/>
      <c r="LG264" s="40"/>
      <c r="LH264" s="40"/>
      <c r="LI264" s="40"/>
      <c r="LJ264" s="40"/>
      <c r="LK264" s="40"/>
      <c r="LL264" s="40"/>
      <c r="LM264" s="40"/>
      <c r="LN264" s="40"/>
      <c r="LO264" s="40"/>
      <c r="LP264" s="40"/>
      <c r="LQ264" s="40"/>
      <c r="LR264" s="40"/>
      <c r="LS264" s="40"/>
      <c r="LT264" s="40"/>
      <c r="LU264" s="40"/>
      <c r="LV264" s="40"/>
      <c r="LW264" s="40"/>
      <c r="LX264" s="40"/>
      <c r="LY264" s="40"/>
      <c r="LZ264" s="40"/>
      <c r="MA264" s="40"/>
      <c r="MB264" s="40"/>
      <c r="MC264" s="40"/>
      <c r="MD264" s="40"/>
      <c r="ME264" s="40"/>
      <c r="MF264" s="40"/>
      <c r="MG264" s="40"/>
      <c r="MH264" s="40"/>
      <c r="MI264" s="40"/>
      <c r="MJ264" s="40"/>
      <c r="MK264" s="40"/>
      <c r="ML264" s="40"/>
      <c r="MM264" s="40"/>
      <c r="MN264" s="40"/>
      <c r="MO264" s="40"/>
      <c r="MP264" s="40"/>
      <c r="MQ264" s="40"/>
      <c r="MR264" s="40"/>
      <c r="MS264" s="40"/>
      <c r="MT264" s="40"/>
      <c r="MU264" s="40"/>
      <c r="MV264" s="40"/>
      <c r="MW264" s="40"/>
      <c r="MX264" s="40"/>
      <c r="MY264" s="40"/>
      <c r="MZ264" s="40"/>
      <c r="NA264" s="40"/>
      <c r="NB264" s="40"/>
      <c r="NC264" s="40"/>
      <c r="ND264" s="40"/>
      <c r="NE264" s="40"/>
      <c r="NF264" s="40"/>
      <c r="NG264" s="40"/>
      <c r="NH264" s="40"/>
      <c r="NI264" s="40"/>
      <c r="NJ264" s="40"/>
      <c r="NK264" s="40"/>
      <c r="NL264" s="40"/>
      <c r="NM264" s="40"/>
      <c r="NN264" s="40"/>
      <c r="NO264" s="40"/>
      <c r="NP264" s="40"/>
      <c r="NQ264" s="40"/>
      <c r="NR264" s="40"/>
      <c r="NS264" s="40"/>
      <c r="NT264" s="40"/>
      <c r="NU264" s="40"/>
      <c r="NV264" s="40"/>
      <c r="NW264" s="40"/>
      <c r="NX264" s="40"/>
      <c r="NY264" s="40"/>
      <c r="NZ264" s="40"/>
      <c r="OA264" s="40"/>
      <c r="OB264" s="40"/>
      <c r="OC264" s="40"/>
      <c r="OD264" s="40"/>
      <c r="OE264" s="40"/>
      <c r="OF264" s="40"/>
      <c r="OG264" s="40"/>
      <c r="OH264" s="40"/>
      <c r="OI264" s="40"/>
      <c r="OJ264" s="40"/>
      <c r="OK264" s="40"/>
      <c r="OL264" s="40"/>
      <c r="OM264" s="40"/>
      <c r="ON264" s="40"/>
      <c r="OO264" s="40"/>
      <c r="OP264" s="40"/>
      <c r="OQ264" s="40"/>
      <c r="OR264" s="40"/>
      <c r="OS264" s="40"/>
      <c r="OT264" s="40"/>
      <c r="OU264" s="40"/>
      <c r="OV264" s="40"/>
      <c r="OW264" s="40"/>
      <c r="OX264" s="40"/>
      <c r="OY264" s="40"/>
      <c r="OZ264" s="40"/>
      <c r="PA264" s="40"/>
      <c r="PB264" s="40"/>
      <c r="PC264" s="40"/>
      <c r="PD264" s="40"/>
      <c r="PE264" s="40"/>
      <c r="PF264" s="40"/>
      <c r="PG264" s="40"/>
      <c r="PH264" s="40"/>
      <c r="PI264" s="40"/>
      <c r="PJ264" s="40"/>
      <c r="PK264" s="40"/>
      <c r="PL264" s="40"/>
      <c r="PM264" s="40"/>
      <c r="PN264" s="40"/>
      <c r="PO264" s="40"/>
      <c r="PP264" s="40"/>
      <c r="PQ264" s="40"/>
      <c r="PR264" s="40"/>
      <c r="PS264" s="40"/>
      <c r="PT264" s="40"/>
      <c r="PU264" s="40"/>
      <c r="PV264" s="40"/>
      <c r="PW264" s="40"/>
      <c r="PX264" s="40"/>
      <c r="PY264" s="40"/>
      <c r="PZ264" s="40"/>
      <c r="QA264" s="40"/>
      <c r="QB264" s="40"/>
      <c r="QC264" s="40"/>
      <c r="QD264" s="40"/>
      <c r="QE264" s="40"/>
      <c r="QF264" s="40"/>
      <c r="QG264" s="40"/>
      <c r="QH264" s="40"/>
      <c r="QI264" s="40"/>
      <c r="QJ264" s="40"/>
      <c r="QK264" s="40"/>
      <c r="QL264" s="40"/>
      <c r="QM264" s="40"/>
      <c r="QN264" s="40"/>
      <c r="QO264" s="40"/>
      <c r="QP264" s="40"/>
      <c r="QQ264" s="40"/>
      <c r="QR264" s="40"/>
      <c r="QS264" s="40"/>
      <c r="QT264" s="40"/>
      <c r="QU264" s="40"/>
      <c r="QV264" s="40"/>
      <c r="QW264" s="40"/>
      <c r="QX264" s="40"/>
      <c r="QY264" s="40"/>
      <c r="QZ264" s="40"/>
      <c r="RA264" s="40"/>
      <c r="RB264" s="40"/>
      <c r="RC264" s="40"/>
      <c r="RD264" s="40"/>
      <c r="RE264" s="40"/>
      <c r="RF264" s="40"/>
      <c r="RG264" s="40"/>
      <c r="RH264" s="40"/>
      <c r="RI264" s="40"/>
      <c r="RJ264" s="40"/>
      <c r="RK264" s="40"/>
      <c r="RL264" s="40"/>
      <c r="RM264" s="40"/>
      <c r="RN264" s="40"/>
      <c r="RO264" s="40"/>
      <c r="RP264" s="40"/>
      <c r="RQ264" s="40"/>
      <c r="RR264" s="40"/>
      <c r="RS264" s="40"/>
      <c r="RT264" s="40"/>
      <c r="RU264" s="40"/>
      <c r="RV264" s="40"/>
      <c r="RW264" s="40"/>
      <c r="RX264" s="40"/>
      <c r="RY264" s="40"/>
      <c r="RZ264" s="40"/>
      <c r="SA264" s="40"/>
      <c r="SB264" s="40"/>
      <c r="SC264" s="40"/>
      <c r="SD264" s="40"/>
      <c r="SE264" s="40"/>
      <c r="SF264" s="40"/>
      <c r="SG264" s="40"/>
      <c r="SH264" s="40"/>
      <c r="SI264" s="40"/>
      <c r="SJ264" s="40"/>
      <c r="SK264" s="40"/>
      <c r="SL264" s="40"/>
      <c r="SM264" s="40"/>
      <c r="SN264" s="40"/>
      <c r="SO264" s="40"/>
      <c r="SP264" s="40"/>
      <c r="SQ264" s="40"/>
      <c r="SR264" s="40"/>
      <c r="SS264" s="40"/>
      <c r="ST264" s="40"/>
      <c r="SU264" s="40"/>
      <c r="SV264" s="40"/>
      <c r="SW264" s="40"/>
      <c r="SX264" s="40"/>
      <c r="SY264" s="40"/>
      <c r="SZ264" s="40"/>
      <c r="TA264" s="40"/>
      <c r="TB264" s="40"/>
      <c r="TC264" s="40"/>
      <c r="TD264" s="40"/>
      <c r="TE264" s="40"/>
      <c r="TF264" s="40"/>
      <c r="TG264" s="40"/>
      <c r="TH264" s="40"/>
      <c r="TI264" s="40"/>
      <c r="TJ264" s="40"/>
      <c r="TK264" s="40"/>
      <c r="TL264" s="40"/>
      <c r="TM264" s="40"/>
      <c r="TN264" s="40"/>
      <c r="TO264" s="40"/>
      <c r="TP264" s="40"/>
      <c r="TQ264" s="40"/>
      <c r="TR264" s="40"/>
      <c r="TS264" s="40"/>
      <c r="TT264" s="40"/>
      <c r="TU264" s="40"/>
      <c r="TV264" s="40"/>
      <c r="TW264" s="40"/>
      <c r="TX264" s="40"/>
      <c r="TY264" s="40"/>
      <c r="TZ264" s="40"/>
      <c r="UA264" s="40"/>
      <c r="UB264" s="40"/>
      <c r="UC264" s="40"/>
      <c r="UD264" s="40"/>
      <c r="UE264" s="40"/>
      <c r="UF264" s="40"/>
      <c r="UG264" s="40"/>
      <c r="UH264" s="40"/>
      <c r="UI264" s="40"/>
      <c r="UJ264" s="40"/>
      <c r="UK264" s="40"/>
      <c r="UL264" s="40"/>
      <c r="UM264" s="40"/>
      <c r="UN264" s="40"/>
      <c r="UO264" s="40"/>
      <c r="UP264" s="40"/>
      <c r="UQ264" s="40"/>
      <c r="UR264" s="40"/>
      <c r="US264" s="40"/>
      <c r="UT264" s="40"/>
      <c r="UU264" s="40"/>
      <c r="UV264" s="40"/>
      <c r="UW264" s="40"/>
      <c r="UX264" s="40"/>
      <c r="UY264" s="40"/>
      <c r="UZ264" s="40"/>
      <c r="VA264" s="40"/>
      <c r="VB264" s="40"/>
      <c r="VC264" s="40"/>
      <c r="VD264" s="40"/>
      <c r="VE264" s="40"/>
      <c r="VF264" s="40"/>
      <c r="VG264" s="40"/>
      <c r="VH264" s="40"/>
      <c r="VI264" s="40"/>
      <c r="VJ264" s="40"/>
      <c r="VK264" s="40"/>
      <c r="VL264" s="40"/>
      <c r="VM264" s="40"/>
      <c r="VN264" s="40"/>
      <c r="VO264" s="40"/>
      <c r="VP264" s="40"/>
      <c r="VQ264" s="40"/>
      <c r="VR264" s="40"/>
      <c r="VS264" s="40"/>
      <c r="VT264" s="40"/>
      <c r="VU264" s="40"/>
      <c r="VV264" s="40"/>
      <c r="VW264" s="40"/>
      <c r="VX264" s="40"/>
      <c r="VY264" s="40"/>
      <c r="VZ264" s="40"/>
      <c r="WA264" s="40"/>
      <c r="WB264" s="40"/>
      <c r="WC264" s="40"/>
      <c r="WD264" s="40"/>
      <c r="WE264" s="40"/>
      <c r="WF264" s="40"/>
      <c r="WG264" s="40"/>
      <c r="WH264" s="40"/>
      <c r="WI264" s="40"/>
      <c r="WJ264" s="40"/>
      <c r="WK264" s="40"/>
      <c r="WL264" s="40"/>
      <c r="WM264" s="40"/>
      <c r="WN264" s="40"/>
      <c r="WO264" s="40"/>
      <c r="WP264" s="40"/>
      <c r="WQ264" s="40"/>
      <c r="WR264" s="40"/>
      <c r="WS264" s="40"/>
      <c r="WT264" s="40"/>
      <c r="WU264" s="40"/>
      <c r="WV264" s="40"/>
      <c r="WW264" s="40"/>
      <c r="WX264" s="40"/>
      <c r="WY264" s="40"/>
      <c r="WZ264" s="40"/>
      <c r="XA264" s="40"/>
      <c r="XB264" s="40"/>
      <c r="XC264" s="40"/>
      <c r="XD264" s="40"/>
      <c r="XE264" s="40"/>
      <c r="XF264" s="40"/>
      <c r="XG264" s="40"/>
      <c r="XH264" s="40"/>
      <c r="XI264" s="40"/>
      <c r="XJ264" s="40"/>
      <c r="XK264" s="40"/>
      <c r="XL264" s="40"/>
      <c r="XM264" s="40"/>
      <c r="XN264" s="40"/>
      <c r="XO264" s="40"/>
      <c r="XP264" s="40"/>
      <c r="XQ264" s="40"/>
      <c r="XR264" s="40"/>
      <c r="XS264" s="40"/>
      <c r="XT264" s="40"/>
      <c r="XU264" s="40"/>
      <c r="XV264" s="40"/>
      <c r="XW264" s="40"/>
      <c r="XX264" s="40"/>
      <c r="XY264" s="40"/>
      <c r="XZ264" s="40"/>
      <c r="YA264" s="40"/>
      <c r="YB264" s="40"/>
      <c r="YC264" s="40"/>
      <c r="YD264" s="40"/>
      <c r="YE264" s="40"/>
      <c r="YF264" s="40"/>
      <c r="YG264" s="40"/>
      <c r="YH264" s="40"/>
      <c r="YI264" s="40"/>
      <c r="YJ264" s="40"/>
      <c r="YK264" s="40"/>
      <c r="YL264" s="40"/>
      <c r="YM264" s="40"/>
      <c r="YN264" s="40"/>
      <c r="YO264" s="40"/>
      <c r="YP264" s="40"/>
      <c r="YQ264" s="40"/>
      <c r="YR264" s="40"/>
      <c r="YS264" s="40"/>
      <c r="YT264" s="40"/>
      <c r="YU264" s="40"/>
      <c r="YV264" s="40"/>
      <c r="YW264" s="40"/>
      <c r="YX264" s="40"/>
      <c r="YY264" s="40"/>
      <c r="YZ264" s="40"/>
      <c r="ZA264" s="40"/>
      <c r="ZB264" s="40"/>
      <c r="ZC264" s="40"/>
      <c r="ZD264" s="40"/>
      <c r="ZE264" s="40"/>
      <c r="ZF264" s="40"/>
      <c r="ZG264" s="40"/>
      <c r="ZH264" s="40"/>
      <c r="ZI264" s="40"/>
      <c r="ZJ264" s="40"/>
      <c r="ZK264" s="40"/>
      <c r="ZL264" s="40"/>
      <c r="ZM264" s="40"/>
      <c r="ZN264" s="40"/>
      <c r="ZO264" s="40"/>
      <c r="ZP264" s="40"/>
      <c r="ZQ264" s="40"/>
      <c r="ZR264" s="40"/>
      <c r="ZS264" s="40"/>
      <c r="ZT264" s="40"/>
      <c r="ZU264" s="40"/>
      <c r="ZV264" s="40"/>
      <c r="ZW264" s="40"/>
      <c r="ZX264" s="40"/>
      <c r="ZY264" s="40"/>
      <c r="ZZ264" s="40"/>
      <c r="AAA264" s="40"/>
      <c r="AAB264" s="40"/>
      <c r="AAC264" s="40"/>
      <c r="AAD264" s="40"/>
      <c r="AAE264" s="40"/>
      <c r="AAF264" s="40"/>
      <c r="AAG264" s="40"/>
      <c r="AAH264" s="40"/>
      <c r="AAI264" s="40"/>
      <c r="AAJ264" s="40"/>
      <c r="AAK264" s="40"/>
      <c r="AAL264" s="40"/>
      <c r="AAM264" s="40"/>
      <c r="AAN264" s="40"/>
      <c r="AAO264" s="40"/>
      <c r="AAP264" s="40"/>
      <c r="AAQ264" s="40"/>
      <c r="AAR264" s="40"/>
      <c r="AAS264" s="40"/>
      <c r="AAT264" s="40"/>
      <c r="AAU264" s="40"/>
      <c r="AAV264" s="40"/>
      <c r="AAW264" s="40"/>
      <c r="AAX264" s="40"/>
      <c r="AAY264" s="40"/>
      <c r="AAZ264" s="40"/>
      <c r="ABA264" s="40"/>
      <c r="ABB264" s="40"/>
      <c r="ABC264" s="40"/>
      <c r="ABD264" s="40"/>
      <c r="ABE264" s="40"/>
      <c r="ABF264" s="40"/>
      <c r="ABG264" s="40"/>
      <c r="ABH264" s="40"/>
      <c r="ABI264" s="40"/>
      <c r="ABJ264" s="40"/>
      <c r="ABK264" s="40"/>
      <c r="ABL264" s="40"/>
      <c r="ABM264" s="40"/>
      <c r="ABN264" s="40"/>
      <c r="ABO264" s="40"/>
      <c r="ABP264" s="40"/>
      <c r="ABQ264" s="40"/>
      <c r="ABR264" s="40"/>
      <c r="ABS264" s="40"/>
      <c r="ABT264" s="40"/>
      <c r="ABU264" s="40"/>
      <c r="ABV264" s="40"/>
      <c r="ABW264" s="40"/>
      <c r="ABX264" s="40"/>
      <c r="ABY264" s="40"/>
      <c r="ABZ264" s="40"/>
      <c r="ACA264" s="40"/>
      <c r="ACB264" s="40"/>
      <c r="ACC264" s="40"/>
      <c r="ACD264" s="40"/>
      <c r="ACE264" s="40"/>
      <c r="ACF264" s="40"/>
      <c r="ACG264" s="40"/>
      <c r="ACH264" s="40"/>
      <c r="ACI264" s="40"/>
      <c r="ACJ264" s="40"/>
      <c r="ACK264" s="40"/>
      <c r="ACL264" s="40"/>
      <c r="ACM264" s="40"/>
      <c r="ACN264" s="40"/>
      <c r="ACO264" s="40"/>
      <c r="ACP264" s="40"/>
      <c r="ACQ264" s="40"/>
      <c r="ACR264" s="40"/>
      <c r="ACS264" s="40"/>
      <c r="ACT264" s="40"/>
      <c r="ACU264" s="40"/>
      <c r="ACV264" s="40"/>
      <c r="ACW264" s="40"/>
      <c r="ACX264" s="40"/>
      <c r="ACY264" s="40"/>
      <c r="ACZ264" s="40"/>
      <c r="ADA264" s="40"/>
      <c r="ADB264" s="40"/>
      <c r="ADC264" s="40"/>
      <c r="ADD264" s="40"/>
      <c r="ADE264" s="40"/>
      <c r="ADF264" s="40"/>
      <c r="ADG264" s="40"/>
      <c r="ADH264" s="40"/>
      <c r="ADI264" s="40"/>
      <c r="ADJ264" s="40"/>
      <c r="ADK264" s="40"/>
      <c r="ADL264" s="40"/>
      <c r="ADM264" s="40"/>
      <c r="ADN264" s="40"/>
      <c r="ADO264" s="40"/>
      <c r="ADP264" s="40"/>
      <c r="ADQ264" s="40"/>
      <c r="ADR264" s="40"/>
      <c r="ADS264" s="40"/>
      <c r="ADT264" s="40"/>
      <c r="ADU264" s="40"/>
      <c r="ADV264" s="40"/>
      <c r="ADW264" s="40"/>
      <c r="ADX264" s="40"/>
      <c r="ADY264" s="40"/>
      <c r="ADZ264" s="40"/>
      <c r="AEA264" s="40"/>
      <c r="AEB264" s="40"/>
      <c r="AEC264" s="40"/>
      <c r="AED264" s="40"/>
      <c r="AEE264" s="40"/>
      <c r="AEF264" s="40"/>
      <c r="AEG264" s="40"/>
      <c r="AEH264" s="40"/>
      <c r="AEI264" s="40"/>
      <c r="AEJ264" s="40"/>
      <c r="AEK264" s="40"/>
      <c r="AEL264" s="40"/>
      <c r="AEM264" s="40"/>
      <c r="AEN264" s="40"/>
      <c r="AEO264" s="40"/>
      <c r="AEP264" s="40"/>
      <c r="AEQ264" s="40"/>
      <c r="AER264" s="40"/>
      <c r="AES264" s="40"/>
      <c r="AET264" s="40"/>
      <c r="AEU264" s="40"/>
      <c r="AEV264" s="40"/>
      <c r="AEW264" s="40"/>
      <c r="AEX264" s="40"/>
      <c r="AEY264" s="40"/>
      <c r="AEZ264" s="40"/>
      <c r="AFA264" s="40"/>
      <c r="AFB264" s="40"/>
      <c r="AFC264" s="40"/>
      <c r="AFD264" s="40"/>
      <c r="AFE264" s="40"/>
      <c r="AFF264" s="40"/>
      <c r="AFG264" s="40"/>
      <c r="AFH264" s="40"/>
      <c r="AFI264" s="40"/>
      <c r="AFJ264" s="40"/>
      <c r="AFK264" s="40"/>
      <c r="AFL264" s="40"/>
      <c r="AFM264" s="40"/>
      <c r="AFN264" s="40"/>
      <c r="AFO264" s="40"/>
      <c r="AFP264" s="40"/>
      <c r="AFQ264" s="40"/>
      <c r="AFR264" s="40"/>
      <c r="AFS264" s="40"/>
      <c r="AFT264" s="40"/>
      <c r="AFU264" s="40"/>
      <c r="AFV264" s="40"/>
      <c r="AFW264" s="40"/>
      <c r="AFX264" s="40"/>
      <c r="AFY264" s="40"/>
      <c r="AFZ264" s="40"/>
      <c r="AGA264" s="40"/>
      <c r="AGB264" s="40"/>
      <c r="AGC264" s="40"/>
      <c r="AGD264" s="40"/>
      <c r="AGE264" s="40"/>
      <c r="AGF264" s="40"/>
      <c r="AGG264" s="40"/>
      <c r="AGH264" s="40"/>
      <c r="AGI264" s="40"/>
      <c r="AGJ264" s="40"/>
      <c r="AGK264" s="40"/>
      <c r="AGL264" s="40"/>
      <c r="AGM264" s="40"/>
      <c r="AGN264" s="40"/>
      <c r="AGO264" s="40"/>
      <c r="AGP264" s="40"/>
      <c r="AGQ264" s="40"/>
      <c r="AGR264" s="40"/>
      <c r="AGS264" s="40"/>
      <c r="AGT264" s="40"/>
      <c r="AGU264" s="40"/>
      <c r="AGV264" s="40"/>
      <c r="AGW264" s="40"/>
      <c r="AGX264" s="40"/>
      <c r="AGY264" s="40"/>
      <c r="AGZ264" s="40"/>
      <c r="AHA264" s="40"/>
      <c r="AHB264" s="40"/>
      <c r="AHC264" s="40"/>
      <c r="AHD264" s="40"/>
      <c r="AHE264" s="40"/>
      <c r="AHF264" s="40"/>
      <c r="AHG264" s="40"/>
      <c r="AHH264" s="40"/>
      <c r="AHI264" s="40"/>
      <c r="AHJ264" s="40"/>
      <c r="AHK264" s="40"/>
      <c r="AHL264" s="40"/>
      <c r="AHM264" s="40"/>
      <c r="AHN264" s="40"/>
      <c r="AHO264" s="40"/>
      <c r="AHP264" s="40"/>
      <c r="AHQ264" s="40"/>
      <c r="AHR264" s="40"/>
      <c r="AHS264" s="40"/>
      <c r="AHT264" s="40"/>
      <c r="AHU264" s="40"/>
      <c r="AHV264" s="40"/>
      <c r="AHW264" s="40"/>
      <c r="AHX264" s="40"/>
      <c r="AHY264" s="40"/>
      <c r="AHZ264" s="40"/>
      <c r="AIA264" s="40"/>
      <c r="AIB264" s="40"/>
      <c r="AIC264" s="40"/>
      <c r="AID264" s="40"/>
      <c r="AIE264" s="40"/>
      <c r="AIF264" s="40"/>
      <c r="AIG264" s="40"/>
      <c r="AIH264" s="40"/>
      <c r="AII264" s="40"/>
      <c r="AIJ264" s="40"/>
      <c r="AIK264" s="40"/>
      <c r="AIL264" s="40"/>
      <c r="AIM264" s="40"/>
      <c r="AIN264" s="40"/>
      <c r="AIO264" s="40"/>
      <c r="AIP264" s="40"/>
      <c r="AIQ264" s="40"/>
      <c r="AIR264" s="40"/>
      <c r="AIS264" s="40"/>
      <c r="AIT264" s="40"/>
      <c r="AIU264" s="40"/>
      <c r="AIV264" s="40"/>
      <c r="AIW264" s="40"/>
      <c r="AIX264" s="40"/>
      <c r="AIY264" s="40"/>
      <c r="AIZ264" s="40"/>
      <c r="AJA264" s="40"/>
      <c r="AJB264" s="40"/>
      <c r="AJC264" s="40"/>
      <c r="AJD264" s="40"/>
      <c r="AJE264" s="40"/>
      <c r="AJF264" s="40"/>
      <c r="AJG264" s="40"/>
      <c r="AJH264" s="40"/>
      <c r="AJI264" s="40"/>
      <c r="AJJ264" s="40"/>
      <c r="AJK264" s="40"/>
      <c r="AJL264" s="40"/>
      <c r="AJM264" s="40"/>
      <c r="AJN264" s="40"/>
      <c r="AJO264" s="40"/>
      <c r="AJP264" s="40"/>
      <c r="AJQ264" s="40"/>
      <c r="AJR264" s="40"/>
      <c r="AJS264" s="40"/>
      <c r="AJT264" s="40"/>
      <c r="AJU264" s="40"/>
      <c r="AJV264" s="40"/>
      <c r="AJW264" s="40"/>
      <c r="AJX264" s="40"/>
      <c r="AJY264" s="40"/>
      <c r="AJZ264" s="40"/>
      <c r="AKA264" s="40"/>
      <c r="AKB264" s="40"/>
      <c r="AKC264" s="40"/>
      <c r="AKD264" s="40"/>
      <c r="AKE264" s="40"/>
      <c r="AKF264" s="40"/>
      <c r="AKG264" s="40"/>
      <c r="AKH264" s="40"/>
      <c r="AKI264" s="40"/>
      <c r="AKJ264" s="40"/>
      <c r="AKK264" s="40"/>
      <c r="AKL264" s="40"/>
      <c r="AKM264" s="40"/>
      <c r="AKN264" s="40"/>
      <c r="AKO264" s="40"/>
      <c r="AKP264" s="40"/>
      <c r="AKQ264" s="40"/>
      <c r="AKR264" s="40"/>
      <c r="AKS264" s="40"/>
      <c r="AKT264" s="40"/>
      <c r="AKU264" s="40"/>
      <c r="AKV264" s="40"/>
      <c r="AKW264" s="40"/>
      <c r="AKX264" s="40"/>
      <c r="AKY264" s="40"/>
      <c r="AKZ264" s="40"/>
      <c r="ALA264" s="40"/>
      <c r="ALB264" s="40"/>
      <c r="ALC264" s="40"/>
      <c r="ALD264" s="40"/>
      <c r="ALE264" s="40"/>
      <c r="ALF264" s="40"/>
      <c r="ALG264" s="40"/>
      <c r="ALH264" s="40"/>
      <c r="ALI264" s="40"/>
      <c r="ALJ264" s="40"/>
      <c r="ALK264" s="40"/>
      <c r="ALL264" s="40"/>
      <c r="ALM264" s="40"/>
      <c r="ALN264" s="40"/>
      <c r="ALO264" s="40"/>
      <c r="ALP264" s="40"/>
      <c r="ALQ264" s="40"/>
      <c r="ALR264" s="40"/>
      <c r="ALS264" s="40"/>
      <c r="ALT264" s="40"/>
      <c r="ALU264" s="40"/>
    </row>
    <row r="265" spans="1:1009" s="41" customFormat="1" ht="19.5" thickBot="1" x14ac:dyDescent="0.35">
      <c r="A265" s="10" t="s">
        <v>265</v>
      </c>
      <c r="B265" s="11" t="s">
        <v>91</v>
      </c>
      <c r="C265" s="12">
        <v>8</v>
      </c>
      <c r="D265" s="13">
        <v>2.5</v>
      </c>
      <c r="E265" s="14">
        <v>1.3</v>
      </c>
      <c r="F265" s="46" t="s">
        <v>16</v>
      </c>
      <c r="G265" s="15">
        <v>2</v>
      </c>
      <c r="H265" s="16">
        <f t="shared" si="41"/>
        <v>-2</v>
      </c>
      <c r="I265" s="19">
        <f t="shared" si="42"/>
        <v>-29.702500000000001</v>
      </c>
      <c r="J265" s="39"/>
      <c r="K265" s="50">
        <f t="shared" si="45"/>
        <v>-29.702500000000011</v>
      </c>
      <c r="L265" s="8">
        <f t="shared" si="39"/>
        <v>18.822499999999987</v>
      </c>
      <c r="M265" s="8"/>
      <c r="N265" s="121">
        <f t="shared" si="43"/>
        <v>2.5</v>
      </c>
      <c r="O265" s="9">
        <f t="shared" si="44"/>
        <v>-1</v>
      </c>
      <c r="P265" s="9">
        <f t="shared" si="46"/>
        <v>-1</v>
      </c>
      <c r="Q265" s="122">
        <f t="shared" si="47"/>
        <v>-1</v>
      </c>
      <c r="R265" s="8"/>
      <c r="S265" s="9"/>
      <c r="T265" s="9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40"/>
      <c r="IW265" s="40"/>
      <c r="IX265" s="40"/>
      <c r="IY265" s="40"/>
      <c r="IZ265" s="40"/>
      <c r="JA265" s="40"/>
      <c r="JB265" s="40"/>
      <c r="JC265" s="40"/>
      <c r="JD265" s="40"/>
      <c r="JE265" s="40"/>
      <c r="JF265" s="40"/>
      <c r="JG265" s="40"/>
      <c r="JH265" s="40"/>
      <c r="JI265" s="40"/>
      <c r="JJ265" s="40"/>
      <c r="JK265" s="40"/>
      <c r="JL265" s="40"/>
      <c r="JM265" s="40"/>
      <c r="JN265" s="40"/>
      <c r="JO265" s="40"/>
      <c r="JP265" s="40"/>
      <c r="JQ265" s="40"/>
      <c r="JR265" s="40"/>
      <c r="JS265" s="40"/>
      <c r="JT265" s="40"/>
      <c r="JU265" s="40"/>
      <c r="JV265" s="40"/>
      <c r="JW265" s="40"/>
      <c r="JX265" s="40"/>
      <c r="JY265" s="40"/>
      <c r="JZ265" s="40"/>
      <c r="KA265" s="40"/>
      <c r="KB265" s="40"/>
      <c r="KC265" s="40"/>
      <c r="KD265" s="40"/>
      <c r="KE265" s="40"/>
      <c r="KF265" s="40"/>
      <c r="KG265" s="40"/>
      <c r="KH265" s="40"/>
      <c r="KI265" s="40"/>
      <c r="KJ265" s="40"/>
      <c r="KK265" s="40"/>
      <c r="KL265" s="40"/>
      <c r="KM265" s="40"/>
      <c r="KN265" s="40"/>
      <c r="KO265" s="40"/>
      <c r="KP265" s="40"/>
      <c r="KQ265" s="40"/>
      <c r="KR265" s="40"/>
      <c r="KS265" s="40"/>
      <c r="KT265" s="40"/>
      <c r="KU265" s="40"/>
      <c r="KV265" s="40"/>
      <c r="KW265" s="40"/>
      <c r="KX265" s="40"/>
      <c r="KY265" s="40"/>
      <c r="KZ265" s="40"/>
      <c r="LA265" s="40"/>
      <c r="LB265" s="40"/>
      <c r="LC265" s="40"/>
      <c r="LD265" s="40"/>
      <c r="LE265" s="40"/>
      <c r="LF265" s="40"/>
      <c r="LG265" s="40"/>
      <c r="LH265" s="40"/>
      <c r="LI265" s="40"/>
      <c r="LJ265" s="40"/>
      <c r="LK265" s="40"/>
      <c r="LL265" s="40"/>
      <c r="LM265" s="40"/>
      <c r="LN265" s="40"/>
      <c r="LO265" s="40"/>
      <c r="LP265" s="40"/>
      <c r="LQ265" s="40"/>
      <c r="LR265" s="40"/>
      <c r="LS265" s="40"/>
      <c r="LT265" s="40"/>
      <c r="LU265" s="40"/>
      <c r="LV265" s="40"/>
      <c r="LW265" s="40"/>
      <c r="LX265" s="40"/>
      <c r="LY265" s="40"/>
      <c r="LZ265" s="40"/>
      <c r="MA265" s="40"/>
      <c r="MB265" s="40"/>
      <c r="MC265" s="40"/>
      <c r="MD265" s="40"/>
      <c r="ME265" s="40"/>
      <c r="MF265" s="40"/>
      <c r="MG265" s="40"/>
      <c r="MH265" s="40"/>
      <c r="MI265" s="40"/>
      <c r="MJ265" s="40"/>
      <c r="MK265" s="40"/>
      <c r="ML265" s="40"/>
      <c r="MM265" s="40"/>
      <c r="MN265" s="40"/>
      <c r="MO265" s="40"/>
      <c r="MP265" s="40"/>
      <c r="MQ265" s="40"/>
      <c r="MR265" s="40"/>
      <c r="MS265" s="40"/>
      <c r="MT265" s="40"/>
      <c r="MU265" s="40"/>
      <c r="MV265" s="40"/>
      <c r="MW265" s="40"/>
      <c r="MX265" s="40"/>
      <c r="MY265" s="40"/>
      <c r="MZ265" s="40"/>
      <c r="NA265" s="40"/>
      <c r="NB265" s="40"/>
      <c r="NC265" s="40"/>
      <c r="ND265" s="40"/>
      <c r="NE265" s="40"/>
      <c r="NF265" s="40"/>
      <c r="NG265" s="40"/>
      <c r="NH265" s="40"/>
      <c r="NI265" s="40"/>
      <c r="NJ265" s="40"/>
      <c r="NK265" s="40"/>
      <c r="NL265" s="40"/>
      <c r="NM265" s="40"/>
      <c r="NN265" s="40"/>
      <c r="NO265" s="40"/>
      <c r="NP265" s="40"/>
      <c r="NQ265" s="40"/>
      <c r="NR265" s="40"/>
      <c r="NS265" s="40"/>
      <c r="NT265" s="40"/>
      <c r="NU265" s="40"/>
      <c r="NV265" s="40"/>
      <c r="NW265" s="40"/>
      <c r="NX265" s="40"/>
      <c r="NY265" s="40"/>
      <c r="NZ265" s="40"/>
      <c r="OA265" s="40"/>
      <c r="OB265" s="40"/>
      <c r="OC265" s="40"/>
      <c r="OD265" s="40"/>
      <c r="OE265" s="40"/>
      <c r="OF265" s="40"/>
      <c r="OG265" s="40"/>
      <c r="OH265" s="40"/>
      <c r="OI265" s="40"/>
      <c r="OJ265" s="40"/>
      <c r="OK265" s="40"/>
      <c r="OL265" s="40"/>
      <c r="OM265" s="40"/>
      <c r="ON265" s="40"/>
      <c r="OO265" s="40"/>
      <c r="OP265" s="40"/>
      <c r="OQ265" s="40"/>
      <c r="OR265" s="40"/>
      <c r="OS265" s="40"/>
      <c r="OT265" s="40"/>
      <c r="OU265" s="40"/>
      <c r="OV265" s="40"/>
      <c r="OW265" s="40"/>
      <c r="OX265" s="40"/>
      <c r="OY265" s="40"/>
      <c r="OZ265" s="40"/>
      <c r="PA265" s="40"/>
      <c r="PB265" s="40"/>
      <c r="PC265" s="40"/>
      <c r="PD265" s="40"/>
      <c r="PE265" s="40"/>
      <c r="PF265" s="40"/>
      <c r="PG265" s="40"/>
      <c r="PH265" s="40"/>
      <c r="PI265" s="40"/>
      <c r="PJ265" s="40"/>
      <c r="PK265" s="40"/>
      <c r="PL265" s="40"/>
      <c r="PM265" s="40"/>
      <c r="PN265" s="40"/>
      <c r="PO265" s="40"/>
      <c r="PP265" s="40"/>
      <c r="PQ265" s="40"/>
      <c r="PR265" s="40"/>
      <c r="PS265" s="40"/>
      <c r="PT265" s="40"/>
      <c r="PU265" s="40"/>
      <c r="PV265" s="40"/>
      <c r="PW265" s="40"/>
      <c r="PX265" s="40"/>
      <c r="PY265" s="40"/>
      <c r="PZ265" s="40"/>
      <c r="QA265" s="40"/>
      <c r="QB265" s="40"/>
      <c r="QC265" s="40"/>
      <c r="QD265" s="40"/>
      <c r="QE265" s="40"/>
      <c r="QF265" s="40"/>
      <c r="QG265" s="40"/>
      <c r="QH265" s="40"/>
      <c r="QI265" s="40"/>
      <c r="QJ265" s="40"/>
      <c r="QK265" s="40"/>
      <c r="QL265" s="40"/>
      <c r="QM265" s="40"/>
      <c r="QN265" s="40"/>
      <c r="QO265" s="40"/>
      <c r="QP265" s="40"/>
      <c r="QQ265" s="40"/>
      <c r="QR265" s="40"/>
      <c r="QS265" s="40"/>
      <c r="QT265" s="40"/>
      <c r="QU265" s="40"/>
      <c r="QV265" s="40"/>
      <c r="QW265" s="40"/>
      <c r="QX265" s="40"/>
      <c r="QY265" s="40"/>
      <c r="QZ265" s="40"/>
      <c r="RA265" s="40"/>
      <c r="RB265" s="40"/>
      <c r="RC265" s="40"/>
      <c r="RD265" s="40"/>
      <c r="RE265" s="40"/>
      <c r="RF265" s="40"/>
      <c r="RG265" s="40"/>
      <c r="RH265" s="40"/>
      <c r="RI265" s="40"/>
      <c r="RJ265" s="40"/>
      <c r="RK265" s="40"/>
      <c r="RL265" s="40"/>
      <c r="RM265" s="40"/>
      <c r="RN265" s="40"/>
      <c r="RO265" s="40"/>
      <c r="RP265" s="40"/>
      <c r="RQ265" s="40"/>
      <c r="RR265" s="40"/>
      <c r="RS265" s="40"/>
      <c r="RT265" s="40"/>
      <c r="RU265" s="40"/>
      <c r="RV265" s="40"/>
      <c r="RW265" s="40"/>
      <c r="RX265" s="40"/>
      <c r="RY265" s="40"/>
      <c r="RZ265" s="40"/>
      <c r="SA265" s="40"/>
      <c r="SB265" s="40"/>
      <c r="SC265" s="40"/>
      <c r="SD265" s="40"/>
      <c r="SE265" s="40"/>
      <c r="SF265" s="40"/>
      <c r="SG265" s="40"/>
      <c r="SH265" s="40"/>
      <c r="SI265" s="40"/>
      <c r="SJ265" s="40"/>
      <c r="SK265" s="40"/>
      <c r="SL265" s="40"/>
      <c r="SM265" s="40"/>
      <c r="SN265" s="40"/>
      <c r="SO265" s="40"/>
      <c r="SP265" s="40"/>
      <c r="SQ265" s="40"/>
      <c r="SR265" s="40"/>
      <c r="SS265" s="40"/>
      <c r="ST265" s="40"/>
      <c r="SU265" s="40"/>
      <c r="SV265" s="40"/>
      <c r="SW265" s="40"/>
      <c r="SX265" s="40"/>
      <c r="SY265" s="40"/>
      <c r="SZ265" s="40"/>
      <c r="TA265" s="40"/>
      <c r="TB265" s="40"/>
      <c r="TC265" s="40"/>
      <c r="TD265" s="40"/>
      <c r="TE265" s="40"/>
      <c r="TF265" s="40"/>
      <c r="TG265" s="40"/>
      <c r="TH265" s="40"/>
      <c r="TI265" s="40"/>
      <c r="TJ265" s="40"/>
      <c r="TK265" s="40"/>
      <c r="TL265" s="40"/>
      <c r="TM265" s="40"/>
      <c r="TN265" s="40"/>
      <c r="TO265" s="40"/>
      <c r="TP265" s="40"/>
      <c r="TQ265" s="40"/>
      <c r="TR265" s="40"/>
      <c r="TS265" s="40"/>
      <c r="TT265" s="40"/>
      <c r="TU265" s="40"/>
      <c r="TV265" s="40"/>
      <c r="TW265" s="40"/>
      <c r="TX265" s="40"/>
      <c r="TY265" s="40"/>
      <c r="TZ265" s="40"/>
      <c r="UA265" s="40"/>
      <c r="UB265" s="40"/>
      <c r="UC265" s="40"/>
      <c r="UD265" s="40"/>
      <c r="UE265" s="40"/>
      <c r="UF265" s="40"/>
      <c r="UG265" s="40"/>
      <c r="UH265" s="40"/>
      <c r="UI265" s="40"/>
      <c r="UJ265" s="40"/>
      <c r="UK265" s="40"/>
      <c r="UL265" s="40"/>
      <c r="UM265" s="40"/>
      <c r="UN265" s="40"/>
      <c r="UO265" s="40"/>
      <c r="UP265" s="40"/>
      <c r="UQ265" s="40"/>
      <c r="UR265" s="40"/>
      <c r="US265" s="40"/>
      <c r="UT265" s="40"/>
      <c r="UU265" s="40"/>
      <c r="UV265" s="40"/>
      <c r="UW265" s="40"/>
      <c r="UX265" s="40"/>
      <c r="UY265" s="40"/>
      <c r="UZ265" s="40"/>
      <c r="VA265" s="40"/>
      <c r="VB265" s="40"/>
      <c r="VC265" s="40"/>
      <c r="VD265" s="40"/>
      <c r="VE265" s="40"/>
      <c r="VF265" s="40"/>
      <c r="VG265" s="40"/>
      <c r="VH265" s="40"/>
      <c r="VI265" s="40"/>
      <c r="VJ265" s="40"/>
      <c r="VK265" s="40"/>
      <c r="VL265" s="40"/>
      <c r="VM265" s="40"/>
      <c r="VN265" s="40"/>
      <c r="VO265" s="40"/>
      <c r="VP265" s="40"/>
      <c r="VQ265" s="40"/>
      <c r="VR265" s="40"/>
      <c r="VS265" s="40"/>
      <c r="VT265" s="40"/>
      <c r="VU265" s="40"/>
      <c r="VV265" s="40"/>
      <c r="VW265" s="40"/>
      <c r="VX265" s="40"/>
      <c r="VY265" s="40"/>
      <c r="VZ265" s="40"/>
      <c r="WA265" s="40"/>
      <c r="WB265" s="40"/>
      <c r="WC265" s="40"/>
      <c r="WD265" s="40"/>
      <c r="WE265" s="40"/>
      <c r="WF265" s="40"/>
      <c r="WG265" s="40"/>
      <c r="WH265" s="40"/>
      <c r="WI265" s="40"/>
      <c r="WJ265" s="40"/>
      <c r="WK265" s="40"/>
      <c r="WL265" s="40"/>
      <c r="WM265" s="40"/>
      <c r="WN265" s="40"/>
      <c r="WO265" s="40"/>
      <c r="WP265" s="40"/>
      <c r="WQ265" s="40"/>
      <c r="WR265" s="40"/>
      <c r="WS265" s="40"/>
      <c r="WT265" s="40"/>
      <c r="WU265" s="40"/>
      <c r="WV265" s="40"/>
      <c r="WW265" s="40"/>
      <c r="WX265" s="40"/>
      <c r="WY265" s="40"/>
      <c r="WZ265" s="40"/>
      <c r="XA265" s="40"/>
      <c r="XB265" s="40"/>
      <c r="XC265" s="40"/>
      <c r="XD265" s="40"/>
      <c r="XE265" s="40"/>
      <c r="XF265" s="40"/>
      <c r="XG265" s="40"/>
      <c r="XH265" s="40"/>
      <c r="XI265" s="40"/>
      <c r="XJ265" s="40"/>
      <c r="XK265" s="40"/>
      <c r="XL265" s="40"/>
      <c r="XM265" s="40"/>
      <c r="XN265" s="40"/>
      <c r="XO265" s="40"/>
      <c r="XP265" s="40"/>
      <c r="XQ265" s="40"/>
      <c r="XR265" s="40"/>
      <c r="XS265" s="40"/>
      <c r="XT265" s="40"/>
      <c r="XU265" s="40"/>
      <c r="XV265" s="40"/>
      <c r="XW265" s="40"/>
      <c r="XX265" s="40"/>
      <c r="XY265" s="40"/>
      <c r="XZ265" s="40"/>
      <c r="YA265" s="40"/>
      <c r="YB265" s="40"/>
      <c r="YC265" s="40"/>
      <c r="YD265" s="40"/>
      <c r="YE265" s="40"/>
      <c r="YF265" s="40"/>
      <c r="YG265" s="40"/>
      <c r="YH265" s="40"/>
      <c r="YI265" s="40"/>
      <c r="YJ265" s="40"/>
      <c r="YK265" s="40"/>
      <c r="YL265" s="40"/>
      <c r="YM265" s="40"/>
      <c r="YN265" s="40"/>
      <c r="YO265" s="40"/>
      <c r="YP265" s="40"/>
      <c r="YQ265" s="40"/>
      <c r="YR265" s="40"/>
      <c r="YS265" s="40"/>
      <c r="YT265" s="40"/>
      <c r="YU265" s="40"/>
      <c r="YV265" s="40"/>
      <c r="YW265" s="40"/>
      <c r="YX265" s="40"/>
      <c r="YY265" s="40"/>
      <c r="YZ265" s="40"/>
      <c r="ZA265" s="40"/>
      <c r="ZB265" s="40"/>
      <c r="ZC265" s="40"/>
      <c r="ZD265" s="40"/>
      <c r="ZE265" s="40"/>
      <c r="ZF265" s="40"/>
      <c r="ZG265" s="40"/>
      <c r="ZH265" s="40"/>
      <c r="ZI265" s="40"/>
      <c r="ZJ265" s="40"/>
      <c r="ZK265" s="40"/>
      <c r="ZL265" s="40"/>
      <c r="ZM265" s="40"/>
      <c r="ZN265" s="40"/>
      <c r="ZO265" s="40"/>
      <c r="ZP265" s="40"/>
      <c r="ZQ265" s="40"/>
      <c r="ZR265" s="40"/>
      <c r="ZS265" s="40"/>
      <c r="ZT265" s="40"/>
      <c r="ZU265" s="40"/>
      <c r="ZV265" s="40"/>
      <c r="ZW265" s="40"/>
      <c r="ZX265" s="40"/>
      <c r="ZY265" s="40"/>
      <c r="ZZ265" s="40"/>
      <c r="AAA265" s="40"/>
      <c r="AAB265" s="40"/>
      <c r="AAC265" s="40"/>
      <c r="AAD265" s="40"/>
      <c r="AAE265" s="40"/>
      <c r="AAF265" s="40"/>
      <c r="AAG265" s="40"/>
      <c r="AAH265" s="40"/>
      <c r="AAI265" s="40"/>
      <c r="AAJ265" s="40"/>
      <c r="AAK265" s="40"/>
      <c r="AAL265" s="40"/>
      <c r="AAM265" s="40"/>
      <c r="AAN265" s="40"/>
      <c r="AAO265" s="40"/>
      <c r="AAP265" s="40"/>
      <c r="AAQ265" s="40"/>
      <c r="AAR265" s="40"/>
      <c r="AAS265" s="40"/>
      <c r="AAT265" s="40"/>
      <c r="AAU265" s="40"/>
      <c r="AAV265" s="40"/>
      <c r="AAW265" s="40"/>
      <c r="AAX265" s="40"/>
      <c r="AAY265" s="40"/>
      <c r="AAZ265" s="40"/>
      <c r="ABA265" s="40"/>
      <c r="ABB265" s="40"/>
      <c r="ABC265" s="40"/>
      <c r="ABD265" s="40"/>
      <c r="ABE265" s="40"/>
      <c r="ABF265" s="40"/>
      <c r="ABG265" s="40"/>
      <c r="ABH265" s="40"/>
      <c r="ABI265" s="40"/>
      <c r="ABJ265" s="40"/>
      <c r="ABK265" s="40"/>
      <c r="ABL265" s="40"/>
      <c r="ABM265" s="40"/>
      <c r="ABN265" s="40"/>
      <c r="ABO265" s="40"/>
      <c r="ABP265" s="40"/>
      <c r="ABQ265" s="40"/>
      <c r="ABR265" s="40"/>
      <c r="ABS265" s="40"/>
      <c r="ABT265" s="40"/>
      <c r="ABU265" s="40"/>
      <c r="ABV265" s="40"/>
      <c r="ABW265" s="40"/>
      <c r="ABX265" s="40"/>
      <c r="ABY265" s="40"/>
      <c r="ABZ265" s="40"/>
      <c r="ACA265" s="40"/>
      <c r="ACB265" s="40"/>
      <c r="ACC265" s="40"/>
      <c r="ACD265" s="40"/>
      <c r="ACE265" s="40"/>
      <c r="ACF265" s="40"/>
      <c r="ACG265" s="40"/>
      <c r="ACH265" s="40"/>
      <c r="ACI265" s="40"/>
      <c r="ACJ265" s="40"/>
      <c r="ACK265" s="40"/>
      <c r="ACL265" s="40"/>
      <c r="ACM265" s="40"/>
      <c r="ACN265" s="40"/>
      <c r="ACO265" s="40"/>
      <c r="ACP265" s="40"/>
      <c r="ACQ265" s="40"/>
      <c r="ACR265" s="40"/>
      <c r="ACS265" s="40"/>
      <c r="ACT265" s="40"/>
      <c r="ACU265" s="40"/>
      <c r="ACV265" s="40"/>
      <c r="ACW265" s="40"/>
      <c r="ACX265" s="40"/>
      <c r="ACY265" s="40"/>
      <c r="ACZ265" s="40"/>
      <c r="ADA265" s="40"/>
      <c r="ADB265" s="40"/>
      <c r="ADC265" s="40"/>
      <c r="ADD265" s="40"/>
      <c r="ADE265" s="40"/>
      <c r="ADF265" s="40"/>
      <c r="ADG265" s="40"/>
      <c r="ADH265" s="40"/>
      <c r="ADI265" s="40"/>
      <c r="ADJ265" s="40"/>
      <c r="ADK265" s="40"/>
      <c r="ADL265" s="40"/>
      <c r="ADM265" s="40"/>
      <c r="ADN265" s="40"/>
      <c r="ADO265" s="40"/>
      <c r="ADP265" s="40"/>
      <c r="ADQ265" s="40"/>
      <c r="ADR265" s="40"/>
      <c r="ADS265" s="40"/>
      <c r="ADT265" s="40"/>
      <c r="ADU265" s="40"/>
      <c r="ADV265" s="40"/>
      <c r="ADW265" s="40"/>
      <c r="ADX265" s="40"/>
      <c r="ADY265" s="40"/>
      <c r="ADZ265" s="40"/>
      <c r="AEA265" s="40"/>
      <c r="AEB265" s="40"/>
      <c r="AEC265" s="40"/>
      <c r="AED265" s="40"/>
      <c r="AEE265" s="40"/>
      <c r="AEF265" s="40"/>
      <c r="AEG265" s="40"/>
      <c r="AEH265" s="40"/>
      <c r="AEI265" s="40"/>
      <c r="AEJ265" s="40"/>
      <c r="AEK265" s="40"/>
      <c r="AEL265" s="40"/>
      <c r="AEM265" s="40"/>
      <c r="AEN265" s="40"/>
      <c r="AEO265" s="40"/>
      <c r="AEP265" s="40"/>
      <c r="AEQ265" s="40"/>
      <c r="AER265" s="40"/>
      <c r="AES265" s="40"/>
      <c r="AET265" s="40"/>
      <c r="AEU265" s="40"/>
      <c r="AEV265" s="40"/>
      <c r="AEW265" s="40"/>
      <c r="AEX265" s="40"/>
      <c r="AEY265" s="40"/>
      <c r="AEZ265" s="40"/>
      <c r="AFA265" s="40"/>
      <c r="AFB265" s="40"/>
      <c r="AFC265" s="40"/>
      <c r="AFD265" s="40"/>
      <c r="AFE265" s="40"/>
      <c r="AFF265" s="40"/>
      <c r="AFG265" s="40"/>
      <c r="AFH265" s="40"/>
      <c r="AFI265" s="40"/>
      <c r="AFJ265" s="40"/>
      <c r="AFK265" s="40"/>
      <c r="AFL265" s="40"/>
      <c r="AFM265" s="40"/>
      <c r="AFN265" s="40"/>
      <c r="AFO265" s="40"/>
      <c r="AFP265" s="40"/>
      <c r="AFQ265" s="40"/>
      <c r="AFR265" s="40"/>
      <c r="AFS265" s="40"/>
      <c r="AFT265" s="40"/>
      <c r="AFU265" s="40"/>
      <c r="AFV265" s="40"/>
      <c r="AFW265" s="40"/>
      <c r="AFX265" s="40"/>
      <c r="AFY265" s="40"/>
      <c r="AFZ265" s="40"/>
      <c r="AGA265" s="40"/>
      <c r="AGB265" s="40"/>
      <c r="AGC265" s="40"/>
      <c r="AGD265" s="40"/>
      <c r="AGE265" s="40"/>
      <c r="AGF265" s="40"/>
      <c r="AGG265" s="40"/>
      <c r="AGH265" s="40"/>
      <c r="AGI265" s="40"/>
      <c r="AGJ265" s="40"/>
      <c r="AGK265" s="40"/>
      <c r="AGL265" s="40"/>
      <c r="AGM265" s="40"/>
      <c r="AGN265" s="40"/>
      <c r="AGO265" s="40"/>
      <c r="AGP265" s="40"/>
      <c r="AGQ265" s="40"/>
      <c r="AGR265" s="40"/>
      <c r="AGS265" s="40"/>
      <c r="AGT265" s="40"/>
      <c r="AGU265" s="40"/>
      <c r="AGV265" s="40"/>
      <c r="AGW265" s="40"/>
      <c r="AGX265" s="40"/>
      <c r="AGY265" s="40"/>
      <c r="AGZ265" s="40"/>
      <c r="AHA265" s="40"/>
      <c r="AHB265" s="40"/>
      <c r="AHC265" s="40"/>
      <c r="AHD265" s="40"/>
      <c r="AHE265" s="40"/>
      <c r="AHF265" s="40"/>
      <c r="AHG265" s="40"/>
      <c r="AHH265" s="40"/>
      <c r="AHI265" s="40"/>
      <c r="AHJ265" s="40"/>
      <c r="AHK265" s="40"/>
      <c r="AHL265" s="40"/>
      <c r="AHM265" s="40"/>
      <c r="AHN265" s="40"/>
      <c r="AHO265" s="40"/>
      <c r="AHP265" s="40"/>
      <c r="AHQ265" s="40"/>
      <c r="AHR265" s="40"/>
      <c r="AHS265" s="40"/>
      <c r="AHT265" s="40"/>
      <c r="AHU265" s="40"/>
      <c r="AHV265" s="40"/>
      <c r="AHW265" s="40"/>
      <c r="AHX265" s="40"/>
      <c r="AHY265" s="40"/>
      <c r="AHZ265" s="40"/>
      <c r="AIA265" s="40"/>
      <c r="AIB265" s="40"/>
      <c r="AIC265" s="40"/>
      <c r="AID265" s="40"/>
      <c r="AIE265" s="40"/>
      <c r="AIF265" s="40"/>
      <c r="AIG265" s="40"/>
      <c r="AIH265" s="40"/>
      <c r="AII265" s="40"/>
      <c r="AIJ265" s="40"/>
      <c r="AIK265" s="40"/>
      <c r="AIL265" s="40"/>
      <c r="AIM265" s="40"/>
      <c r="AIN265" s="40"/>
      <c r="AIO265" s="40"/>
      <c r="AIP265" s="40"/>
      <c r="AIQ265" s="40"/>
      <c r="AIR265" s="40"/>
      <c r="AIS265" s="40"/>
      <c r="AIT265" s="40"/>
      <c r="AIU265" s="40"/>
      <c r="AIV265" s="40"/>
      <c r="AIW265" s="40"/>
      <c r="AIX265" s="40"/>
      <c r="AIY265" s="40"/>
      <c r="AIZ265" s="40"/>
      <c r="AJA265" s="40"/>
      <c r="AJB265" s="40"/>
      <c r="AJC265" s="40"/>
      <c r="AJD265" s="40"/>
      <c r="AJE265" s="40"/>
      <c r="AJF265" s="40"/>
      <c r="AJG265" s="40"/>
      <c r="AJH265" s="40"/>
      <c r="AJI265" s="40"/>
      <c r="AJJ265" s="40"/>
      <c r="AJK265" s="40"/>
      <c r="AJL265" s="40"/>
      <c r="AJM265" s="40"/>
      <c r="AJN265" s="40"/>
      <c r="AJO265" s="40"/>
      <c r="AJP265" s="40"/>
      <c r="AJQ265" s="40"/>
      <c r="AJR265" s="40"/>
      <c r="AJS265" s="40"/>
      <c r="AJT265" s="40"/>
      <c r="AJU265" s="40"/>
      <c r="AJV265" s="40"/>
      <c r="AJW265" s="40"/>
      <c r="AJX265" s="40"/>
      <c r="AJY265" s="40"/>
      <c r="AJZ265" s="40"/>
      <c r="AKA265" s="40"/>
      <c r="AKB265" s="40"/>
      <c r="AKC265" s="40"/>
      <c r="AKD265" s="40"/>
      <c r="AKE265" s="40"/>
      <c r="AKF265" s="40"/>
      <c r="AKG265" s="40"/>
      <c r="AKH265" s="40"/>
      <c r="AKI265" s="40"/>
      <c r="AKJ265" s="40"/>
      <c r="AKK265" s="40"/>
      <c r="AKL265" s="40"/>
      <c r="AKM265" s="40"/>
      <c r="AKN265" s="40"/>
      <c r="AKO265" s="40"/>
      <c r="AKP265" s="40"/>
      <c r="AKQ265" s="40"/>
      <c r="AKR265" s="40"/>
      <c r="AKS265" s="40"/>
      <c r="AKT265" s="40"/>
      <c r="AKU265" s="40"/>
      <c r="AKV265" s="40"/>
      <c r="AKW265" s="40"/>
      <c r="AKX265" s="40"/>
      <c r="AKY265" s="40"/>
      <c r="AKZ265" s="40"/>
      <c r="ALA265" s="40"/>
      <c r="ALB265" s="40"/>
      <c r="ALC265" s="40"/>
      <c r="ALD265" s="40"/>
      <c r="ALE265" s="40"/>
      <c r="ALF265" s="40"/>
      <c r="ALG265" s="40"/>
      <c r="ALH265" s="40"/>
      <c r="ALI265" s="40"/>
      <c r="ALJ265" s="40"/>
      <c r="ALK265" s="40"/>
      <c r="ALL265" s="40"/>
      <c r="ALM265" s="40"/>
      <c r="ALN265" s="40"/>
      <c r="ALO265" s="40"/>
      <c r="ALP265" s="40"/>
      <c r="ALQ265" s="40"/>
      <c r="ALR265" s="40"/>
      <c r="ALS265" s="40"/>
      <c r="ALT265" s="40"/>
      <c r="ALU265" s="40"/>
    </row>
    <row r="266" spans="1:1009" s="41" customFormat="1" ht="24" thickBot="1" x14ac:dyDescent="0.3">
      <c r="A266" s="221">
        <v>44201</v>
      </c>
      <c r="B266" s="222"/>
      <c r="C266" s="222"/>
      <c r="D266" s="222"/>
      <c r="E266" s="222"/>
      <c r="F266" s="222"/>
      <c r="G266" s="222"/>
      <c r="H266" s="223" t="str">
        <f>IF(OR(F266="",G266=""),"",IF(F266="1st",G266*D266,-G266))</f>
        <v/>
      </c>
      <c r="I266" s="19">
        <f t="shared" si="42"/>
        <v>-29.702500000000001</v>
      </c>
      <c r="J266" s="39"/>
      <c r="K266" s="50">
        <f t="shared" si="45"/>
        <v>-29.702500000000011</v>
      </c>
      <c r="L266" s="8">
        <f t="shared" si="39"/>
        <v>18.822499999999987</v>
      </c>
      <c r="M266" s="8"/>
      <c r="N266" s="121" t="str">
        <f t="shared" si="43"/>
        <v/>
      </c>
      <c r="O266" s="9" t="str">
        <f t="shared" si="44"/>
        <v/>
      </c>
      <c r="P266" s="9" t="str">
        <f t="shared" si="46"/>
        <v/>
      </c>
      <c r="Q266" s="122" t="str">
        <f t="shared" si="47"/>
        <v/>
      </c>
      <c r="R266" s="8"/>
      <c r="S266" s="9"/>
      <c r="T266" s="9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  <c r="IT266" s="40"/>
      <c r="IU266" s="40"/>
      <c r="IV266" s="40"/>
      <c r="IW266" s="40"/>
      <c r="IX266" s="40"/>
      <c r="IY266" s="40"/>
      <c r="IZ266" s="40"/>
      <c r="JA266" s="40"/>
      <c r="JB266" s="40"/>
      <c r="JC266" s="40"/>
      <c r="JD266" s="40"/>
      <c r="JE266" s="40"/>
      <c r="JF266" s="40"/>
      <c r="JG266" s="40"/>
      <c r="JH266" s="40"/>
      <c r="JI266" s="40"/>
      <c r="JJ266" s="40"/>
      <c r="JK266" s="40"/>
      <c r="JL266" s="40"/>
      <c r="JM266" s="40"/>
      <c r="JN266" s="40"/>
      <c r="JO266" s="40"/>
      <c r="JP266" s="40"/>
      <c r="JQ266" s="40"/>
      <c r="JR266" s="40"/>
      <c r="JS266" s="40"/>
      <c r="JT266" s="40"/>
      <c r="JU266" s="40"/>
      <c r="JV266" s="40"/>
      <c r="JW266" s="40"/>
      <c r="JX266" s="40"/>
      <c r="JY266" s="40"/>
      <c r="JZ266" s="40"/>
      <c r="KA266" s="40"/>
      <c r="KB266" s="40"/>
      <c r="KC266" s="40"/>
      <c r="KD266" s="40"/>
      <c r="KE266" s="40"/>
      <c r="KF266" s="40"/>
      <c r="KG266" s="40"/>
      <c r="KH266" s="40"/>
      <c r="KI266" s="40"/>
      <c r="KJ266" s="40"/>
      <c r="KK266" s="40"/>
      <c r="KL266" s="40"/>
      <c r="KM266" s="40"/>
      <c r="KN266" s="40"/>
      <c r="KO266" s="40"/>
      <c r="KP266" s="40"/>
      <c r="KQ266" s="40"/>
      <c r="KR266" s="40"/>
      <c r="KS266" s="40"/>
      <c r="KT266" s="40"/>
      <c r="KU266" s="40"/>
      <c r="KV266" s="40"/>
      <c r="KW266" s="40"/>
      <c r="KX266" s="40"/>
      <c r="KY266" s="40"/>
      <c r="KZ266" s="40"/>
      <c r="LA266" s="40"/>
      <c r="LB266" s="40"/>
      <c r="LC266" s="40"/>
      <c r="LD266" s="40"/>
      <c r="LE266" s="40"/>
      <c r="LF266" s="40"/>
      <c r="LG266" s="40"/>
      <c r="LH266" s="40"/>
      <c r="LI266" s="40"/>
      <c r="LJ266" s="40"/>
      <c r="LK266" s="40"/>
      <c r="LL266" s="40"/>
      <c r="LM266" s="40"/>
      <c r="LN266" s="40"/>
      <c r="LO266" s="40"/>
      <c r="LP266" s="40"/>
      <c r="LQ266" s="40"/>
      <c r="LR266" s="40"/>
      <c r="LS266" s="40"/>
      <c r="LT266" s="40"/>
      <c r="LU266" s="40"/>
      <c r="LV266" s="40"/>
      <c r="LW266" s="40"/>
      <c r="LX266" s="40"/>
      <c r="LY266" s="40"/>
      <c r="LZ266" s="40"/>
      <c r="MA266" s="40"/>
      <c r="MB266" s="40"/>
      <c r="MC266" s="40"/>
      <c r="MD266" s="40"/>
      <c r="ME266" s="40"/>
      <c r="MF266" s="40"/>
      <c r="MG266" s="40"/>
      <c r="MH266" s="40"/>
      <c r="MI266" s="40"/>
      <c r="MJ266" s="40"/>
      <c r="MK266" s="40"/>
      <c r="ML266" s="40"/>
      <c r="MM266" s="40"/>
      <c r="MN266" s="40"/>
      <c r="MO266" s="40"/>
      <c r="MP266" s="40"/>
      <c r="MQ266" s="40"/>
      <c r="MR266" s="40"/>
      <c r="MS266" s="40"/>
      <c r="MT266" s="40"/>
      <c r="MU266" s="40"/>
      <c r="MV266" s="40"/>
      <c r="MW266" s="40"/>
      <c r="MX266" s="40"/>
      <c r="MY266" s="40"/>
      <c r="MZ266" s="40"/>
      <c r="NA266" s="40"/>
      <c r="NB266" s="40"/>
      <c r="NC266" s="40"/>
      <c r="ND266" s="40"/>
      <c r="NE266" s="40"/>
      <c r="NF266" s="40"/>
      <c r="NG266" s="40"/>
      <c r="NH266" s="40"/>
      <c r="NI266" s="40"/>
      <c r="NJ266" s="40"/>
      <c r="NK266" s="40"/>
      <c r="NL266" s="40"/>
      <c r="NM266" s="40"/>
      <c r="NN266" s="40"/>
      <c r="NO266" s="40"/>
      <c r="NP266" s="40"/>
      <c r="NQ266" s="40"/>
      <c r="NR266" s="40"/>
      <c r="NS266" s="40"/>
      <c r="NT266" s="40"/>
      <c r="NU266" s="40"/>
      <c r="NV266" s="40"/>
      <c r="NW266" s="40"/>
      <c r="NX266" s="40"/>
      <c r="NY266" s="40"/>
      <c r="NZ266" s="40"/>
      <c r="OA266" s="40"/>
      <c r="OB266" s="40"/>
      <c r="OC266" s="40"/>
      <c r="OD266" s="40"/>
      <c r="OE266" s="40"/>
      <c r="OF266" s="40"/>
      <c r="OG266" s="40"/>
      <c r="OH266" s="40"/>
      <c r="OI266" s="40"/>
      <c r="OJ266" s="40"/>
      <c r="OK266" s="40"/>
      <c r="OL266" s="40"/>
      <c r="OM266" s="40"/>
      <c r="ON266" s="40"/>
      <c r="OO266" s="40"/>
      <c r="OP266" s="40"/>
      <c r="OQ266" s="40"/>
      <c r="OR266" s="40"/>
      <c r="OS266" s="40"/>
      <c r="OT266" s="40"/>
      <c r="OU266" s="40"/>
      <c r="OV266" s="40"/>
      <c r="OW266" s="40"/>
      <c r="OX266" s="40"/>
      <c r="OY266" s="40"/>
      <c r="OZ266" s="40"/>
      <c r="PA266" s="40"/>
      <c r="PB266" s="40"/>
      <c r="PC266" s="40"/>
      <c r="PD266" s="40"/>
      <c r="PE266" s="40"/>
      <c r="PF266" s="40"/>
      <c r="PG266" s="40"/>
      <c r="PH266" s="40"/>
      <c r="PI266" s="40"/>
      <c r="PJ266" s="40"/>
      <c r="PK266" s="40"/>
      <c r="PL266" s="40"/>
      <c r="PM266" s="40"/>
      <c r="PN266" s="40"/>
      <c r="PO266" s="40"/>
      <c r="PP266" s="40"/>
      <c r="PQ266" s="40"/>
      <c r="PR266" s="40"/>
      <c r="PS266" s="40"/>
      <c r="PT266" s="40"/>
      <c r="PU266" s="40"/>
      <c r="PV266" s="40"/>
      <c r="PW266" s="40"/>
      <c r="PX266" s="40"/>
      <c r="PY266" s="40"/>
      <c r="PZ266" s="40"/>
      <c r="QA266" s="40"/>
      <c r="QB266" s="40"/>
      <c r="QC266" s="40"/>
      <c r="QD266" s="40"/>
      <c r="QE266" s="40"/>
      <c r="QF266" s="40"/>
      <c r="QG266" s="40"/>
      <c r="QH266" s="40"/>
      <c r="QI266" s="40"/>
      <c r="QJ266" s="40"/>
      <c r="QK266" s="40"/>
      <c r="QL266" s="40"/>
      <c r="QM266" s="40"/>
      <c r="QN266" s="40"/>
      <c r="QO266" s="40"/>
      <c r="QP266" s="40"/>
      <c r="QQ266" s="40"/>
      <c r="QR266" s="40"/>
      <c r="QS266" s="40"/>
      <c r="QT266" s="40"/>
      <c r="QU266" s="40"/>
      <c r="QV266" s="40"/>
      <c r="QW266" s="40"/>
      <c r="QX266" s="40"/>
      <c r="QY266" s="40"/>
      <c r="QZ266" s="40"/>
      <c r="RA266" s="40"/>
      <c r="RB266" s="40"/>
      <c r="RC266" s="40"/>
      <c r="RD266" s="40"/>
      <c r="RE266" s="40"/>
      <c r="RF266" s="40"/>
      <c r="RG266" s="40"/>
      <c r="RH266" s="40"/>
      <c r="RI266" s="40"/>
      <c r="RJ266" s="40"/>
      <c r="RK266" s="40"/>
      <c r="RL266" s="40"/>
      <c r="RM266" s="40"/>
      <c r="RN266" s="40"/>
      <c r="RO266" s="40"/>
      <c r="RP266" s="40"/>
      <c r="RQ266" s="40"/>
      <c r="RR266" s="40"/>
      <c r="RS266" s="40"/>
      <c r="RT266" s="40"/>
      <c r="RU266" s="40"/>
      <c r="RV266" s="40"/>
      <c r="RW266" s="40"/>
      <c r="RX266" s="40"/>
      <c r="RY266" s="40"/>
      <c r="RZ266" s="40"/>
      <c r="SA266" s="40"/>
      <c r="SB266" s="40"/>
      <c r="SC266" s="40"/>
      <c r="SD266" s="40"/>
      <c r="SE266" s="40"/>
      <c r="SF266" s="40"/>
      <c r="SG266" s="40"/>
      <c r="SH266" s="40"/>
      <c r="SI266" s="40"/>
      <c r="SJ266" s="40"/>
      <c r="SK266" s="40"/>
      <c r="SL266" s="40"/>
      <c r="SM266" s="40"/>
      <c r="SN266" s="40"/>
      <c r="SO266" s="40"/>
      <c r="SP266" s="40"/>
      <c r="SQ266" s="40"/>
      <c r="SR266" s="40"/>
      <c r="SS266" s="40"/>
      <c r="ST266" s="40"/>
      <c r="SU266" s="40"/>
      <c r="SV266" s="40"/>
      <c r="SW266" s="40"/>
      <c r="SX266" s="40"/>
      <c r="SY266" s="40"/>
      <c r="SZ266" s="40"/>
      <c r="TA266" s="40"/>
      <c r="TB266" s="40"/>
      <c r="TC266" s="40"/>
      <c r="TD266" s="40"/>
      <c r="TE266" s="40"/>
      <c r="TF266" s="40"/>
      <c r="TG266" s="40"/>
      <c r="TH266" s="40"/>
      <c r="TI266" s="40"/>
      <c r="TJ266" s="40"/>
      <c r="TK266" s="40"/>
      <c r="TL266" s="40"/>
      <c r="TM266" s="40"/>
      <c r="TN266" s="40"/>
      <c r="TO266" s="40"/>
      <c r="TP266" s="40"/>
      <c r="TQ266" s="40"/>
      <c r="TR266" s="40"/>
      <c r="TS266" s="40"/>
      <c r="TT266" s="40"/>
      <c r="TU266" s="40"/>
      <c r="TV266" s="40"/>
      <c r="TW266" s="40"/>
      <c r="TX266" s="40"/>
      <c r="TY266" s="40"/>
      <c r="TZ266" s="40"/>
      <c r="UA266" s="40"/>
      <c r="UB266" s="40"/>
      <c r="UC266" s="40"/>
      <c r="UD266" s="40"/>
      <c r="UE266" s="40"/>
      <c r="UF266" s="40"/>
      <c r="UG266" s="40"/>
      <c r="UH266" s="40"/>
      <c r="UI266" s="40"/>
      <c r="UJ266" s="40"/>
      <c r="UK266" s="40"/>
      <c r="UL266" s="40"/>
      <c r="UM266" s="40"/>
      <c r="UN266" s="40"/>
      <c r="UO266" s="40"/>
      <c r="UP266" s="40"/>
      <c r="UQ266" s="40"/>
      <c r="UR266" s="40"/>
      <c r="US266" s="40"/>
      <c r="UT266" s="40"/>
      <c r="UU266" s="40"/>
      <c r="UV266" s="40"/>
      <c r="UW266" s="40"/>
      <c r="UX266" s="40"/>
      <c r="UY266" s="40"/>
      <c r="UZ266" s="40"/>
      <c r="VA266" s="40"/>
      <c r="VB266" s="40"/>
      <c r="VC266" s="40"/>
      <c r="VD266" s="40"/>
      <c r="VE266" s="40"/>
      <c r="VF266" s="40"/>
      <c r="VG266" s="40"/>
      <c r="VH266" s="40"/>
      <c r="VI266" s="40"/>
      <c r="VJ266" s="40"/>
      <c r="VK266" s="40"/>
      <c r="VL266" s="40"/>
      <c r="VM266" s="40"/>
      <c r="VN266" s="40"/>
      <c r="VO266" s="40"/>
      <c r="VP266" s="40"/>
      <c r="VQ266" s="40"/>
      <c r="VR266" s="40"/>
      <c r="VS266" s="40"/>
      <c r="VT266" s="40"/>
      <c r="VU266" s="40"/>
      <c r="VV266" s="40"/>
      <c r="VW266" s="40"/>
      <c r="VX266" s="40"/>
      <c r="VY266" s="40"/>
      <c r="VZ266" s="40"/>
      <c r="WA266" s="40"/>
      <c r="WB266" s="40"/>
      <c r="WC266" s="40"/>
      <c r="WD266" s="40"/>
      <c r="WE266" s="40"/>
      <c r="WF266" s="40"/>
      <c r="WG266" s="40"/>
      <c r="WH266" s="40"/>
      <c r="WI266" s="40"/>
      <c r="WJ266" s="40"/>
      <c r="WK266" s="40"/>
      <c r="WL266" s="40"/>
      <c r="WM266" s="40"/>
      <c r="WN266" s="40"/>
      <c r="WO266" s="40"/>
      <c r="WP266" s="40"/>
      <c r="WQ266" s="40"/>
      <c r="WR266" s="40"/>
      <c r="WS266" s="40"/>
      <c r="WT266" s="40"/>
      <c r="WU266" s="40"/>
      <c r="WV266" s="40"/>
      <c r="WW266" s="40"/>
      <c r="WX266" s="40"/>
      <c r="WY266" s="40"/>
      <c r="WZ266" s="40"/>
      <c r="XA266" s="40"/>
      <c r="XB266" s="40"/>
      <c r="XC266" s="40"/>
      <c r="XD266" s="40"/>
      <c r="XE266" s="40"/>
      <c r="XF266" s="40"/>
      <c r="XG266" s="40"/>
      <c r="XH266" s="40"/>
      <c r="XI266" s="40"/>
      <c r="XJ266" s="40"/>
      <c r="XK266" s="40"/>
      <c r="XL266" s="40"/>
      <c r="XM266" s="40"/>
      <c r="XN266" s="40"/>
      <c r="XO266" s="40"/>
      <c r="XP266" s="40"/>
      <c r="XQ266" s="40"/>
      <c r="XR266" s="40"/>
      <c r="XS266" s="40"/>
      <c r="XT266" s="40"/>
      <c r="XU266" s="40"/>
      <c r="XV266" s="40"/>
      <c r="XW266" s="40"/>
      <c r="XX266" s="40"/>
      <c r="XY266" s="40"/>
      <c r="XZ266" s="40"/>
      <c r="YA266" s="40"/>
      <c r="YB266" s="40"/>
      <c r="YC266" s="40"/>
      <c r="YD266" s="40"/>
      <c r="YE266" s="40"/>
      <c r="YF266" s="40"/>
      <c r="YG266" s="40"/>
      <c r="YH266" s="40"/>
      <c r="YI266" s="40"/>
      <c r="YJ266" s="40"/>
      <c r="YK266" s="40"/>
      <c r="YL266" s="40"/>
      <c r="YM266" s="40"/>
      <c r="YN266" s="40"/>
      <c r="YO266" s="40"/>
      <c r="YP266" s="40"/>
      <c r="YQ266" s="40"/>
      <c r="YR266" s="40"/>
      <c r="YS266" s="40"/>
      <c r="YT266" s="40"/>
      <c r="YU266" s="40"/>
      <c r="YV266" s="40"/>
      <c r="YW266" s="40"/>
      <c r="YX266" s="40"/>
      <c r="YY266" s="40"/>
      <c r="YZ266" s="40"/>
      <c r="ZA266" s="40"/>
      <c r="ZB266" s="40"/>
      <c r="ZC266" s="40"/>
      <c r="ZD266" s="40"/>
      <c r="ZE266" s="40"/>
      <c r="ZF266" s="40"/>
      <c r="ZG266" s="40"/>
      <c r="ZH266" s="40"/>
      <c r="ZI266" s="40"/>
      <c r="ZJ266" s="40"/>
      <c r="ZK266" s="40"/>
      <c r="ZL266" s="40"/>
      <c r="ZM266" s="40"/>
      <c r="ZN266" s="40"/>
      <c r="ZO266" s="40"/>
      <c r="ZP266" s="40"/>
      <c r="ZQ266" s="40"/>
      <c r="ZR266" s="40"/>
      <c r="ZS266" s="40"/>
      <c r="ZT266" s="40"/>
      <c r="ZU266" s="40"/>
      <c r="ZV266" s="40"/>
      <c r="ZW266" s="40"/>
      <c r="ZX266" s="40"/>
      <c r="ZY266" s="40"/>
      <c r="ZZ266" s="40"/>
      <c r="AAA266" s="40"/>
      <c r="AAB266" s="40"/>
      <c r="AAC266" s="40"/>
      <c r="AAD266" s="40"/>
      <c r="AAE266" s="40"/>
      <c r="AAF266" s="40"/>
      <c r="AAG266" s="40"/>
      <c r="AAH266" s="40"/>
      <c r="AAI266" s="40"/>
      <c r="AAJ266" s="40"/>
      <c r="AAK266" s="40"/>
      <c r="AAL266" s="40"/>
      <c r="AAM266" s="40"/>
      <c r="AAN266" s="40"/>
      <c r="AAO266" s="40"/>
      <c r="AAP266" s="40"/>
      <c r="AAQ266" s="40"/>
      <c r="AAR266" s="40"/>
      <c r="AAS266" s="40"/>
      <c r="AAT266" s="40"/>
      <c r="AAU266" s="40"/>
      <c r="AAV266" s="40"/>
      <c r="AAW266" s="40"/>
      <c r="AAX266" s="40"/>
      <c r="AAY266" s="40"/>
      <c r="AAZ266" s="40"/>
      <c r="ABA266" s="40"/>
      <c r="ABB266" s="40"/>
      <c r="ABC266" s="40"/>
      <c r="ABD266" s="40"/>
      <c r="ABE266" s="40"/>
      <c r="ABF266" s="40"/>
      <c r="ABG266" s="40"/>
      <c r="ABH266" s="40"/>
      <c r="ABI266" s="40"/>
      <c r="ABJ266" s="40"/>
      <c r="ABK266" s="40"/>
      <c r="ABL266" s="40"/>
      <c r="ABM266" s="40"/>
      <c r="ABN266" s="40"/>
      <c r="ABO266" s="40"/>
      <c r="ABP266" s="40"/>
      <c r="ABQ266" s="40"/>
      <c r="ABR266" s="40"/>
      <c r="ABS266" s="40"/>
      <c r="ABT266" s="40"/>
      <c r="ABU266" s="40"/>
      <c r="ABV266" s="40"/>
      <c r="ABW266" s="40"/>
      <c r="ABX266" s="40"/>
      <c r="ABY266" s="40"/>
      <c r="ABZ266" s="40"/>
      <c r="ACA266" s="40"/>
      <c r="ACB266" s="40"/>
      <c r="ACC266" s="40"/>
      <c r="ACD266" s="40"/>
      <c r="ACE266" s="40"/>
      <c r="ACF266" s="40"/>
      <c r="ACG266" s="40"/>
      <c r="ACH266" s="40"/>
      <c r="ACI266" s="40"/>
      <c r="ACJ266" s="40"/>
      <c r="ACK266" s="40"/>
      <c r="ACL266" s="40"/>
      <c r="ACM266" s="40"/>
      <c r="ACN266" s="40"/>
      <c r="ACO266" s="40"/>
      <c r="ACP266" s="40"/>
      <c r="ACQ266" s="40"/>
      <c r="ACR266" s="40"/>
      <c r="ACS266" s="40"/>
      <c r="ACT266" s="40"/>
      <c r="ACU266" s="40"/>
      <c r="ACV266" s="40"/>
      <c r="ACW266" s="40"/>
      <c r="ACX266" s="40"/>
      <c r="ACY266" s="40"/>
      <c r="ACZ266" s="40"/>
      <c r="ADA266" s="40"/>
      <c r="ADB266" s="40"/>
      <c r="ADC266" s="40"/>
      <c r="ADD266" s="40"/>
      <c r="ADE266" s="40"/>
      <c r="ADF266" s="40"/>
      <c r="ADG266" s="40"/>
      <c r="ADH266" s="40"/>
      <c r="ADI266" s="40"/>
      <c r="ADJ266" s="40"/>
      <c r="ADK266" s="40"/>
      <c r="ADL266" s="40"/>
      <c r="ADM266" s="40"/>
      <c r="ADN266" s="40"/>
      <c r="ADO266" s="40"/>
      <c r="ADP266" s="40"/>
      <c r="ADQ266" s="40"/>
      <c r="ADR266" s="40"/>
      <c r="ADS266" s="40"/>
      <c r="ADT266" s="40"/>
      <c r="ADU266" s="40"/>
      <c r="ADV266" s="40"/>
      <c r="ADW266" s="40"/>
      <c r="ADX266" s="40"/>
      <c r="ADY266" s="40"/>
      <c r="ADZ266" s="40"/>
      <c r="AEA266" s="40"/>
      <c r="AEB266" s="40"/>
      <c r="AEC266" s="40"/>
      <c r="AED266" s="40"/>
      <c r="AEE266" s="40"/>
      <c r="AEF266" s="40"/>
      <c r="AEG266" s="40"/>
      <c r="AEH266" s="40"/>
      <c r="AEI266" s="40"/>
      <c r="AEJ266" s="40"/>
      <c r="AEK266" s="40"/>
      <c r="AEL266" s="40"/>
      <c r="AEM266" s="40"/>
      <c r="AEN266" s="40"/>
      <c r="AEO266" s="40"/>
      <c r="AEP266" s="40"/>
      <c r="AEQ266" s="40"/>
      <c r="AER266" s="40"/>
      <c r="AES266" s="40"/>
      <c r="AET266" s="40"/>
      <c r="AEU266" s="40"/>
      <c r="AEV266" s="40"/>
      <c r="AEW266" s="40"/>
      <c r="AEX266" s="40"/>
      <c r="AEY266" s="40"/>
      <c r="AEZ266" s="40"/>
      <c r="AFA266" s="40"/>
      <c r="AFB266" s="40"/>
      <c r="AFC266" s="40"/>
      <c r="AFD266" s="40"/>
      <c r="AFE266" s="40"/>
      <c r="AFF266" s="40"/>
      <c r="AFG266" s="40"/>
      <c r="AFH266" s="40"/>
      <c r="AFI266" s="40"/>
      <c r="AFJ266" s="40"/>
      <c r="AFK266" s="40"/>
      <c r="AFL266" s="40"/>
      <c r="AFM266" s="40"/>
      <c r="AFN266" s="40"/>
      <c r="AFO266" s="40"/>
      <c r="AFP266" s="40"/>
      <c r="AFQ266" s="40"/>
      <c r="AFR266" s="40"/>
      <c r="AFS266" s="40"/>
      <c r="AFT266" s="40"/>
      <c r="AFU266" s="40"/>
      <c r="AFV266" s="40"/>
      <c r="AFW266" s="40"/>
      <c r="AFX266" s="40"/>
      <c r="AFY266" s="40"/>
      <c r="AFZ266" s="40"/>
      <c r="AGA266" s="40"/>
      <c r="AGB266" s="40"/>
      <c r="AGC266" s="40"/>
      <c r="AGD266" s="40"/>
      <c r="AGE266" s="40"/>
      <c r="AGF266" s="40"/>
      <c r="AGG266" s="40"/>
      <c r="AGH266" s="40"/>
      <c r="AGI266" s="40"/>
      <c r="AGJ266" s="40"/>
      <c r="AGK266" s="40"/>
      <c r="AGL266" s="40"/>
      <c r="AGM266" s="40"/>
      <c r="AGN266" s="40"/>
      <c r="AGO266" s="40"/>
      <c r="AGP266" s="40"/>
      <c r="AGQ266" s="40"/>
      <c r="AGR266" s="40"/>
      <c r="AGS266" s="40"/>
      <c r="AGT266" s="40"/>
      <c r="AGU266" s="40"/>
      <c r="AGV266" s="40"/>
      <c r="AGW266" s="40"/>
      <c r="AGX266" s="40"/>
      <c r="AGY266" s="40"/>
      <c r="AGZ266" s="40"/>
      <c r="AHA266" s="40"/>
      <c r="AHB266" s="40"/>
      <c r="AHC266" s="40"/>
      <c r="AHD266" s="40"/>
      <c r="AHE266" s="40"/>
      <c r="AHF266" s="40"/>
      <c r="AHG266" s="40"/>
      <c r="AHH266" s="40"/>
      <c r="AHI266" s="40"/>
      <c r="AHJ266" s="40"/>
      <c r="AHK266" s="40"/>
      <c r="AHL266" s="40"/>
      <c r="AHM266" s="40"/>
      <c r="AHN266" s="40"/>
      <c r="AHO266" s="40"/>
      <c r="AHP266" s="40"/>
      <c r="AHQ266" s="40"/>
      <c r="AHR266" s="40"/>
      <c r="AHS266" s="40"/>
      <c r="AHT266" s="40"/>
      <c r="AHU266" s="40"/>
      <c r="AHV266" s="40"/>
      <c r="AHW266" s="40"/>
      <c r="AHX266" s="40"/>
      <c r="AHY266" s="40"/>
      <c r="AHZ266" s="40"/>
      <c r="AIA266" s="40"/>
      <c r="AIB266" s="40"/>
      <c r="AIC266" s="40"/>
      <c r="AID266" s="40"/>
      <c r="AIE266" s="40"/>
      <c r="AIF266" s="40"/>
      <c r="AIG266" s="40"/>
      <c r="AIH266" s="40"/>
      <c r="AII266" s="40"/>
      <c r="AIJ266" s="40"/>
      <c r="AIK266" s="40"/>
      <c r="AIL266" s="40"/>
      <c r="AIM266" s="40"/>
      <c r="AIN266" s="40"/>
      <c r="AIO266" s="40"/>
      <c r="AIP266" s="40"/>
      <c r="AIQ266" s="40"/>
      <c r="AIR266" s="40"/>
      <c r="AIS266" s="40"/>
      <c r="AIT266" s="40"/>
      <c r="AIU266" s="40"/>
      <c r="AIV266" s="40"/>
      <c r="AIW266" s="40"/>
      <c r="AIX266" s="40"/>
      <c r="AIY266" s="40"/>
      <c r="AIZ266" s="40"/>
      <c r="AJA266" s="40"/>
      <c r="AJB266" s="40"/>
      <c r="AJC266" s="40"/>
      <c r="AJD266" s="40"/>
      <c r="AJE266" s="40"/>
      <c r="AJF266" s="40"/>
      <c r="AJG266" s="40"/>
      <c r="AJH266" s="40"/>
      <c r="AJI266" s="40"/>
      <c r="AJJ266" s="40"/>
      <c r="AJK266" s="40"/>
      <c r="AJL266" s="40"/>
      <c r="AJM266" s="40"/>
      <c r="AJN266" s="40"/>
      <c r="AJO266" s="40"/>
      <c r="AJP266" s="40"/>
      <c r="AJQ266" s="40"/>
      <c r="AJR266" s="40"/>
      <c r="AJS266" s="40"/>
      <c r="AJT266" s="40"/>
      <c r="AJU266" s="40"/>
      <c r="AJV266" s="40"/>
      <c r="AJW266" s="40"/>
      <c r="AJX266" s="40"/>
      <c r="AJY266" s="40"/>
      <c r="AJZ266" s="40"/>
      <c r="AKA266" s="40"/>
      <c r="AKB266" s="40"/>
      <c r="AKC266" s="40"/>
      <c r="AKD266" s="40"/>
      <c r="AKE266" s="40"/>
      <c r="AKF266" s="40"/>
      <c r="AKG266" s="40"/>
      <c r="AKH266" s="40"/>
      <c r="AKI266" s="40"/>
      <c r="AKJ266" s="40"/>
      <c r="AKK266" s="40"/>
      <c r="AKL266" s="40"/>
      <c r="AKM266" s="40"/>
      <c r="AKN266" s="40"/>
      <c r="AKO266" s="40"/>
      <c r="AKP266" s="40"/>
      <c r="AKQ266" s="40"/>
      <c r="AKR266" s="40"/>
      <c r="AKS266" s="40"/>
      <c r="AKT266" s="40"/>
      <c r="AKU266" s="40"/>
      <c r="AKV266" s="40"/>
      <c r="AKW266" s="40"/>
      <c r="AKX266" s="40"/>
      <c r="AKY266" s="40"/>
      <c r="AKZ266" s="40"/>
      <c r="ALA266" s="40"/>
      <c r="ALB266" s="40"/>
      <c r="ALC266" s="40"/>
      <c r="ALD266" s="40"/>
      <c r="ALE266" s="40"/>
      <c r="ALF266" s="40"/>
      <c r="ALG266" s="40"/>
      <c r="ALH266" s="40"/>
      <c r="ALI266" s="40"/>
      <c r="ALJ266" s="40"/>
      <c r="ALK266" s="40"/>
      <c r="ALL266" s="40"/>
      <c r="ALM266" s="40"/>
      <c r="ALN266" s="40"/>
      <c r="ALO266" s="40"/>
      <c r="ALP266" s="40"/>
      <c r="ALQ266" s="40"/>
      <c r="ALR266" s="40"/>
      <c r="ALS266" s="40"/>
      <c r="ALT266" s="40"/>
      <c r="ALU266" s="40"/>
    </row>
    <row r="267" spans="1:1009" s="41" customFormat="1" ht="18.75" x14ac:dyDescent="0.3">
      <c r="A267" s="10" t="s">
        <v>239</v>
      </c>
      <c r="B267" s="11" t="s">
        <v>45</v>
      </c>
      <c r="C267" s="12">
        <v>5</v>
      </c>
      <c r="D267" s="13">
        <v>2.8</v>
      </c>
      <c r="E267" s="14">
        <v>1.4</v>
      </c>
      <c r="F267" s="46" t="s">
        <v>24</v>
      </c>
      <c r="G267" s="15">
        <v>3</v>
      </c>
      <c r="H267" s="16">
        <f>IF(OR(F267="",G267=""),"",IF(F267="1st",G267*D267-G267,-G267))</f>
        <v>5.3999999999999986</v>
      </c>
      <c r="I267" s="19">
        <f t="shared" si="42"/>
        <v>-24.302500000000002</v>
      </c>
      <c r="J267" s="42">
        <f>SUM(H267:H268)</f>
        <v>3.8999999999999986</v>
      </c>
      <c r="K267" s="50">
        <f t="shared" si="45"/>
        <v>-25.802500000000013</v>
      </c>
      <c r="L267" s="8">
        <f t="shared" si="39"/>
        <v>18.822499999999987</v>
      </c>
      <c r="M267" s="8"/>
      <c r="N267" s="121">
        <f t="shared" si="43"/>
        <v>2.8</v>
      </c>
      <c r="O267" s="9">
        <f t="shared" si="44"/>
        <v>-1</v>
      </c>
      <c r="P267" s="9">
        <f t="shared" si="46"/>
        <v>1.7999999999999998</v>
      </c>
      <c r="Q267" s="122">
        <f t="shared" si="47"/>
        <v>1.7999999999999998</v>
      </c>
      <c r="R267" s="8"/>
      <c r="S267" s="9"/>
      <c r="T267" s="9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40"/>
      <c r="IW267" s="40"/>
      <c r="IX267" s="40"/>
      <c r="IY267" s="40"/>
      <c r="IZ267" s="40"/>
      <c r="JA267" s="40"/>
      <c r="JB267" s="40"/>
      <c r="JC267" s="40"/>
      <c r="JD267" s="40"/>
      <c r="JE267" s="40"/>
      <c r="JF267" s="40"/>
      <c r="JG267" s="40"/>
      <c r="JH267" s="40"/>
      <c r="JI267" s="40"/>
      <c r="JJ267" s="40"/>
      <c r="JK267" s="40"/>
      <c r="JL267" s="40"/>
      <c r="JM267" s="40"/>
      <c r="JN267" s="40"/>
      <c r="JO267" s="40"/>
      <c r="JP267" s="40"/>
      <c r="JQ267" s="40"/>
      <c r="JR267" s="40"/>
      <c r="JS267" s="40"/>
      <c r="JT267" s="40"/>
      <c r="JU267" s="40"/>
      <c r="JV267" s="40"/>
      <c r="JW267" s="40"/>
      <c r="JX267" s="40"/>
      <c r="JY267" s="40"/>
      <c r="JZ267" s="40"/>
      <c r="KA267" s="40"/>
      <c r="KB267" s="40"/>
      <c r="KC267" s="40"/>
      <c r="KD267" s="40"/>
      <c r="KE267" s="40"/>
      <c r="KF267" s="40"/>
      <c r="KG267" s="40"/>
      <c r="KH267" s="40"/>
      <c r="KI267" s="40"/>
      <c r="KJ267" s="40"/>
      <c r="KK267" s="40"/>
      <c r="KL267" s="40"/>
      <c r="KM267" s="40"/>
      <c r="KN267" s="40"/>
      <c r="KO267" s="40"/>
      <c r="KP267" s="40"/>
      <c r="KQ267" s="40"/>
      <c r="KR267" s="40"/>
      <c r="KS267" s="40"/>
      <c r="KT267" s="40"/>
      <c r="KU267" s="40"/>
      <c r="KV267" s="40"/>
      <c r="KW267" s="40"/>
      <c r="KX267" s="40"/>
      <c r="KY267" s="40"/>
      <c r="KZ267" s="40"/>
      <c r="LA267" s="40"/>
      <c r="LB267" s="40"/>
      <c r="LC267" s="40"/>
      <c r="LD267" s="40"/>
      <c r="LE267" s="40"/>
      <c r="LF267" s="40"/>
      <c r="LG267" s="40"/>
      <c r="LH267" s="40"/>
      <c r="LI267" s="40"/>
      <c r="LJ267" s="40"/>
      <c r="LK267" s="40"/>
      <c r="LL267" s="40"/>
      <c r="LM267" s="40"/>
      <c r="LN267" s="40"/>
      <c r="LO267" s="40"/>
      <c r="LP267" s="40"/>
      <c r="LQ267" s="40"/>
      <c r="LR267" s="40"/>
      <c r="LS267" s="40"/>
      <c r="LT267" s="40"/>
      <c r="LU267" s="40"/>
      <c r="LV267" s="40"/>
      <c r="LW267" s="40"/>
      <c r="LX267" s="40"/>
      <c r="LY267" s="40"/>
      <c r="LZ267" s="40"/>
      <c r="MA267" s="40"/>
      <c r="MB267" s="40"/>
      <c r="MC267" s="40"/>
      <c r="MD267" s="40"/>
      <c r="ME267" s="40"/>
      <c r="MF267" s="40"/>
      <c r="MG267" s="40"/>
      <c r="MH267" s="40"/>
      <c r="MI267" s="40"/>
      <c r="MJ267" s="40"/>
      <c r="MK267" s="40"/>
      <c r="ML267" s="40"/>
      <c r="MM267" s="40"/>
      <c r="MN267" s="40"/>
      <c r="MO267" s="40"/>
      <c r="MP267" s="40"/>
      <c r="MQ267" s="40"/>
      <c r="MR267" s="40"/>
      <c r="MS267" s="40"/>
      <c r="MT267" s="40"/>
      <c r="MU267" s="40"/>
      <c r="MV267" s="40"/>
      <c r="MW267" s="40"/>
      <c r="MX267" s="40"/>
      <c r="MY267" s="40"/>
      <c r="MZ267" s="40"/>
      <c r="NA267" s="40"/>
      <c r="NB267" s="40"/>
      <c r="NC267" s="40"/>
      <c r="ND267" s="40"/>
      <c r="NE267" s="40"/>
      <c r="NF267" s="40"/>
      <c r="NG267" s="40"/>
      <c r="NH267" s="40"/>
      <c r="NI267" s="40"/>
      <c r="NJ267" s="40"/>
      <c r="NK267" s="40"/>
      <c r="NL267" s="40"/>
      <c r="NM267" s="40"/>
      <c r="NN267" s="40"/>
      <c r="NO267" s="40"/>
      <c r="NP267" s="40"/>
      <c r="NQ267" s="40"/>
      <c r="NR267" s="40"/>
      <c r="NS267" s="40"/>
      <c r="NT267" s="40"/>
      <c r="NU267" s="40"/>
      <c r="NV267" s="40"/>
      <c r="NW267" s="40"/>
      <c r="NX267" s="40"/>
      <c r="NY267" s="40"/>
      <c r="NZ267" s="40"/>
      <c r="OA267" s="40"/>
      <c r="OB267" s="40"/>
      <c r="OC267" s="40"/>
      <c r="OD267" s="40"/>
      <c r="OE267" s="40"/>
      <c r="OF267" s="40"/>
      <c r="OG267" s="40"/>
      <c r="OH267" s="40"/>
      <c r="OI267" s="40"/>
      <c r="OJ267" s="40"/>
      <c r="OK267" s="40"/>
      <c r="OL267" s="40"/>
      <c r="OM267" s="40"/>
      <c r="ON267" s="40"/>
      <c r="OO267" s="40"/>
      <c r="OP267" s="40"/>
      <c r="OQ267" s="40"/>
      <c r="OR267" s="40"/>
      <c r="OS267" s="40"/>
      <c r="OT267" s="40"/>
      <c r="OU267" s="40"/>
      <c r="OV267" s="40"/>
      <c r="OW267" s="40"/>
      <c r="OX267" s="40"/>
      <c r="OY267" s="40"/>
      <c r="OZ267" s="40"/>
      <c r="PA267" s="40"/>
      <c r="PB267" s="40"/>
      <c r="PC267" s="40"/>
      <c r="PD267" s="40"/>
      <c r="PE267" s="40"/>
      <c r="PF267" s="40"/>
      <c r="PG267" s="40"/>
      <c r="PH267" s="40"/>
      <c r="PI267" s="40"/>
      <c r="PJ267" s="40"/>
      <c r="PK267" s="40"/>
      <c r="PL267" s="40"/>
      <c r="PM267" s="40"/>
      <c r="PN267" s="40"/>
      <c r="PO267" s="40"/>
      <c r="PP267" s="40"/>
      <c r="PQ267" s="40"/>
      <c r="PR267" s="40"/>
      <c r="PS267" s="40"/>
      <c r="PT267" s="40"/>
      <c r="PU267" s="40"/>
      <c r="PV267" s="40"/>
      <c r="PW267" s="40"/>
      <c r="PX267" s="40"/>
      <c r="PY267" s="40"/>
      <c r="PZ267" s="40"/>
      <c r="QA267" s="40"/>
      <c r="QB267" s="40"/>
      <c r="QC267" s="40"/>
      <c r="QD267" s="40"/>
      <c r="QE267" s="40"/>
      <c r="QF267" s="40"/>
      <c r="QG267" s="40"/>
      <c r="QH267" s="40"/>
      <c r="QI267" s="40"/>
      <c r="QJ267" s="40"/>
      <c r="QK267" s="40"/>
      <c r="QL267" s="40"/>
      <c r="QM267" s="40"/>
      <c r="QN267" s="40"/>
      <c r="QO267" s="40"/>
      <c r="QP267" s="40"/>
      <c r="QQ267" s="40"/>
      <c r="QR267" s="40"/>
      <c r="QS267" s="40"/>
      <c r="QT267" s="40"/>
      <c r="QU267" s="40"/>
      <c r="QV267" s="40"/>
      <c r="QW267" s="40"/>
      <c r="QX267" s="40"/>
      <c r="QY267" s="40"/>
      <c r="QZ267" s="40"/>
      <c r="RA267" s="40"/>
      <c r="RB267" s="40"/>
      <c r="RC267" s="40"/>
      <c r="RD267" s="40"/>
      <c r="RE267" s="40"/>
      <c r="RF267" s="40"/>
      <c r="RG267" s="40"/>
      <c r="RH267" s="40"/>
      <c r="RI267" s="40"/>
      <c r="RJ267" s="40"/>
      <c r="RK267" s="40"/>
      <c r="RL267" s="40"/>
      <c r="RM267" s="40"/>
      <c r="RN267" s="40"/>
      <c r="RO267" s="40"/>
      <c r="RP267" s="40"/>
      <c r="RQ267" s="40"/>
      <c r="RR267" s="40"/>
      <c r="RS267" s="40"/>
      <c r="RT267" s="40"/>
      <c r="RU267" s="40"/>
      <c r="RV267" s="40"/>
      <c r="RW267" s="40"/>
      <c r="RX267" s="40"/>
      <c r="RY267" s="40"/>
      <c r="RZ267" s="40"/>
      <c r="SA267" s="40"/>
      <c r="SB267" s="40"/>
      <c r="SC267" s="40"/>
      <c r="SD267" s="40"/>
      <c r="SE267" s="40"/>
      <c r="SF267" s="40"/>
      <c r="SG267" s="40"/>
      <c r="SH267" s="40"/>
      <c r="SI267" s="40"/>
      <c r="SJ267" s="40"/>
      <c r="SK267" s="40"/>
      <c r="SL267" s="40"/>
      <c r="SM267" s="40"/>
      <c r="SN267" s="40"/>
      <c r="SO267" s="40"/>
      <c r="SP267" s="40"/>
      <c r="SQ267" s="40"/>
      <c r="SR267" s="40"/>
      <c r="SS267" s="40"/>
      <c r="ST267" s="40"/>
      <c r="SU267" s="40"/>
      <c r="SV267" s="40"/>
      <c r="SW267" s="40"/>
      <c r="SX267" s="40"/>
      <c r="SY267" s="40"/>
      <c r="SZ267" s="40"/>
      <c r="TA267" s="40"/>
      <c r="TB267" s="40"/>
      <c r="TC267" s="40"/>
      <c r="TD267" s="40"/>
      <c r="TE267" s="40"/>
      <c r="TF267" s="40"/>
      <c r="TG267" s="40"/>
      <c r="TH267" s="40"/>
      <c r="TI267" s="40"/>
      <c r="TJ267" s="40"/>
      <c r="TK267" s="40"/>
      <c r="TL267" s="40"/>
      <c r="TM267" s="40"/>
      <c r="TN267" s="40"/>
      <c r="TO267" s="40"/>
      <c r="TP267" s="40"/>
      <c r="TQ267" s="40"/>
      <c r="TR267" s="40"/>
      <c r="TS267" s="40"/>
      <c r="TT267" s="40"/>
      <c r="TU267" s="40"/>
      <c r="TV267" s="40"/>
      <c r="TW267" s="40"/>
      <c r="TX267" s="40"/>
      <c r="TY267" s="40"/>
      <c r="TZ267" s="40"/>
      <c r="UA267" s="40"/>
      <c r="UB267" s="40"/>
      <c r="UC267" s="40"/>
      <c r="UD267" s="40"/>
      <c r="UE267" s="40"/>
      <c r="UF267" s="40"/>
      <c r="UG267" s="40"/>
      <c r="UH267" s="40"/>
      <c r="UI267" s="40"/>
      <c r="UJ267" s="40"/>
      <c r="UK267" s="40"/>
      <c r="UL267" s="40"/>
      <c r="UM267" s="40"/>
      <c r="UN267" s="40"/>
      <c r="UO267" s="40"/>
      <c r="UP267" s="40"/>
      <c r="UQ267" s="40"/>
      <c r="UR267" s="40"/>
      <c r="US267" s="40"/>
      <c r="UT267" s="40"/>
      <c r="UU267" s="40"/>
      <c r="UV267" s="40"/>
      <c r="UW267" s="40"/>
      <c r="UX267" s="40"/>
      <c r="UY267" s="40"/>
      <c r="UZ267" s="40"/>
      <c r="VA267" s="40"/>
      <c r="VB267" s="40"/>
      <c r="VC267" s="40"/>
      <c r="VD267" s="40"/>
      <c r="VE267" s="40"/>
      <c r="VF267" s="40"/>
      <c r="VG267" s="40"/>
      <c r="VH267" s="40"/>
      <c r="VI267" s="40"/>
      <c r="VJ267" s="40"/>
      <c r="VK267" s="40"/>
      <c r="VL267" s="40"/>
      <c r="VM267" s="40"/>
      <c r="VN267" s="40"/>
      <c r="VO267" s="40"/>
      <c r="VP267" s="40"/>
      <c r="VQ267" s="40"/>
      <c r="VR267" s="40"/>
      <c r="VS267" s="40"/>
      <c r="VT267" s="40"/>
      <c r="VU267" s="40"/>
      <c r="VV267" s="40"/>
      <c r="VW267" s="40"/>
      <c r="VX267" s="40"/>
      <c r="VY267" s="40"/>
      <c r="VZ267" s="40"/>
      <c r="WA267" s="40"/>
      <c r="WB267" s="40"/>
      <c r="WC267" s="40"/>
      <c r="WD267" s="40"/>
      <c r="WE267" s="40"/>
      <c r="WF267" s="40"/>
      <c r="WG267" s="40"/>
      <c r="WH267" s="40"/>
      <c r="WI267" s="40"/>
      <c r="WJ267" s="40"/>
      <c r="WK267" s="40"/>
      <c r="WL267" s="40"/>
      <c r="WM267" s="40"/>
      <c r="WN267" s="40"/>
      <c r="WO267" s="40"/>
      <c r="WP267" s="40"/>
      <c r="WQ267" s="40"/>
      <c r="WR267" s="40"/>
      <c r="WS267" s="40"/>
      <c r="WT267" s="40"/>
      <c r="WU267" s="40"/>
      <c r="WV267" s="40"/>
      <c r="WW267" s="40"/>
      <c r="WX267" s="40"/>
      <c r="WY267" s="40"/>
      <c r="WZ267" s="40"/>
      <c r="XA267" s="40"/>
      <c r="XB267" s="40"/>
      <c r="XC267" s="40"/>
      <c r="XD267" s="40"/>
      <c r="XE267" s="40"/>
      <c r="XF267" s="40"/>
      <c r="XG267" s="40"/>
      <c r="XH267" s="40"/>
      <c r="XI267" s="40"/>
      <c r="XJ267" s="40"/>
      <c r="XK267" s="40"/>
      <c r="XL267" s="40"/>
      <c r="XM267" s="40"/>
      <c r="XN267" s="40"/>
      <c r="XO267" s="40"/>
      <c r="XP267" s="40"/>
      <c r="XQ267" s="40"/>
      <c r="XR267" s="40"/>
      <c r="XS267" s="40"/>
      <c r="XT267" s="40"/>
      <c r="XU267" s="40"/>
      <c r="XV267" s="40"/>
      <c r="XW267" s="40"/>
      <c r="XX267" s="40"/>
      <c r="XY267" s="40"/>
      <c r="XZ267" s="40"/>
      <c r="YA267" s="40"/>
      <c r="YB267" s="40"/>
      <c r="YC267" s="40"/>
      <c r="YD267" s="40"/>
      <c r="YE267" s="40"/>
      <c r="YF267" s="40"/>
      <c r="YG267" s="40"/>
      <c r="YH267" s="40"/>
      <c r="YI267" s="40"/>
      <c r="YJ267" s="40"/>
      <c r="YK267" s="40"/>
      <c r="YL267" s="40"/>
      <c r="YM267" s="40"/>
      <c r="YN267" s="40"/>
      <c r="YO267" s="40"/>
      <c r="YP267" s="40"/>
      <c r="YQ267" s="40"/>
      <c r="YR267" s="40"/>
      <c r="YS267" s="40"/>
      <c r="YT267" s="40"/>
      <c r="YU267" s="40"/>
      <c r="YV267" s="40"/>
      <c r="YW267" s="40"/>
      <c r="YX267" s="40"/>
      <c r="YY267" s="40"/>
      <c r="YZ267" s="40"/>
      <c r="ZA267" s="40"/>
      <c r="ZB267" s="40"/>
      <c r="ZC267" s="40"/>
      <c r="ZD267" s="40"/>
      <c r="ZE267" s="40"/>
      <c r="ZF267" s="40"/>
      <c r="ZG267" s="40"/>
      <c r="ZH267" s="40"/>
      <c r="ZI267" s="40"/>
      <c r="ZJ267" s="40"/>
      <c r="ZK267" s="40"/>
      <c r="ZL267" s="40"/>
      <c r="ZM267" s="40"/>
      <c r="ZN267" s="40"/>
      <c r="ZO267" s="40"/>
      <c r="ZP267" s="40"/>
      <c r="ZQ267" s="40"/>
      <c r="ZR267" s="40"/>
      <c r="ZS267" s="40"/>
      <c r="ZT267" s="40"/>
      <c r="ZU267" s="40"/>
      <c r="ZV267" s="40"/>
      <c r="ZW267" s="40"/>
      <c r="ZX267" s="40"/>
      <c r="ZY267" s="40"/>
      <c r="ZZ267" s="40"/>
      <c r="AAA267" s="40"/>
      <c r="AAB267" s="40"/>
      <c r="AAC267" s="40"/>
      <c r="AAD267" s="40"/>
      <c r="AAE267" s="40"/>
      <c r="AAF267" s="40"/>
      <c r="AAG267" s="40"/>
      <c r="AAH267" s="40"/>
      <c r="AAI267" s="40"/>
      <c r="AAJ267" s="40"/>
      <c r="AAK267" s="40"/>
      <c r="AAL267" s="40"/>
      <c r="AAM267" s="40"/>
      <c r="AAN267" s="40"/>
      <c r="AAO267" s="40"/>
      <c r="AAP267" s="40"/>
      <c r="AAQ267" s="40"/>
      <c r="AAR267" s="40"/>
      <c r="AAS267" s="40"/>
      <c r="AAT267" s="40"/>
      <c r="AAU267" s="40"/>
      <c r="AAV267" s="40"/>
      <c r="AAW267" s="40"/>
      <c r="AAX267" s="40"/>
      <c r="AAY267" s="40"/>
      <c r="AAZ267" s="40"/>
      <c r="ABA267" s="40"/>
      <c r="ABB267" s="40"/>
      <c r="ABC267" s="40"/>
      <c r="ABD267" s="40"/>
      <c r="ABE267" s="40"/>
      <c r="ABF267" s="40"/>
      <c r="ABG267" s="40"/>
      <c r="ABH267" s="40"/>
      <c r="ABI267" s="40"/>
      <c r="ABJ267" s="40"/>
      <c r="ABK267" s="40"/>
      <c r="ABL267" s="40"/>
      <c r="ABM267" s="40"/>
      <c r="ABN267" s="40"/>
      <c r="ABO267" s="40"/>
      <c r="ABP267" s="40"/>
      <c r="ABQ267" s="40"/>
      <c r="ABR267" s="40"/>
      <c r="ABS267" s="40"/>
      <c r="ABT267" s="40"/>
      <c r="ABU267" s="40"/>
      <c r="ABV267" s="40"/>
      <c r="ABW267" s="40"/>
      <c r="ABX267" s="40"/>
      <c r="ABY267" s="40"/>
      <c r="ABZ267" s="40"/>
      <c r="ACA267" s="40"/>
      <c r="ACB267" s="40"/>
      <c r="ACC267" s="40"/>
      <c r="ACD267" s="40"/>
      <c r="ACE267" s="40"/>
      <c r="ACF267" s="40"/>
      <c r="ACG267" s="40"/>
      <c r="ACH267" s="40"/>
      <c r="ACI267" s="40"/>
      <c r="ACJ267" s="40"/>
      <c r="ACK267" s="40"/>
      <c r="ACL267" s="40"/>
      <c r="ACM267" s="40"/>
      <c r="ACN267" s="40"/>
      <c r="ACO267" s="40"/>
      <c r="ACP267" s="40"/>
      <c r="ACQ267" s="40"/>
      <c r="ACR267" s="40"/>
      <c r="ACS267" s="40"/>
      <c r="ACT267" s="40"/>
      <c r="ACU267" s="40"/>
      <c r="ACV267" s="40"/>
      <c r="ACW267" s="40"/>
      <c r="ACX267" s="40"/>
      <c r="ACY267" s="40"/>
      <c r="ACZ267" s="40"/>
      <c r="ADA267" s="40"/>
      <c r="ADB267" s="40"/>
      <c r="ADC267" s="40"/>
      <c r="ADD267" s="40"/>
      <c r="ADE267" s="40"/>
      <c r="ADF267" s="40"/>
      <c r="ADG267" s="40"/>
      <c r="ADH267" s="40"/>
      <c r="ADI267" s="40"/>
      <c r="ADJ267" s="40"/>
      <c r="ADK267" s="40"/>
      <c r="ADL267" s="40"/>
      <c r="ADM267" s="40"/>
      <c r="ADN267" s="40"/>
      <c r="ADO267" s="40"/>
      <c r="ADP267" s="40"/>
      <c r="ADQ267" s="40"/>
      <c r="ADR267" s="40"/>
      <c r="ADS267" s="40"/>
      <c r="ADT267" s="40"/>
      <c r="ADU267" s="40"/>
      <c r="ADV267" s="40"/>
      <c r="ADW267" s="40"/>
      <c r="ADX267" s="40"/>
      <c r="ADY267" s="40"/>
      <c r="ADZ267" s="40"/>
      <c r="AEA267" s="40"/>
      <c r="AEB267" s="40"/>
      <c r="AEC267" s="40"/>
      <c r="AED267" s="40"/>
      <c r="AEE267" s="40"/>
      <c r="AEF267" s="40"/>
      <c r="AEG267" s="40"/>
      <c r="AEH267" s="40"/>
      <c r="AEI267" s="40"/>
      <c r="AEJ267" s="40"/>
      <c r="AEK267" s="40"/>
      <c r="AEL267" s="40"/>
      <c r="AEM267" s="40"/>
      <c r="AEN267" s="40"/>
      <c r="AEO267" s="40"/>
      <c r="AEP267" s="40"/>
      <c r="AEQ267" s="40"/>
      <c r="AER267" s="40"/>
      <c r="AES267" s="40"/>
      <c r="AET267" s="40"/>
      <c r="AEU267" s="40"/>
      <c r="AEV267" s="40"/>
      <c r="AEW267" s="40"/>
      <c r="AEX267" s="40"/>
      <c r="AEY267" s="40"/>
      <c r="AEZ267" s="40"/>
      <c r="AFA267" s="40"/>
      <c r="AFB267" s="40"/>
      <c r="AFC267" s="40"/>
      <c r="AFD267" s="40"/>
      <c r="AFE267" s="40"/>
      <c r="AFF267" s="40"/>
      <c r="AFG267" s="40"/>
      <c r="AFH267" s="40"/>
      <c r="AFI267" s="40"/>
      <c r="AFJ267" s="40"/>
      <c r="AFK267" s="40"/>
      <c r="AFL267" s="40"/>
      <c r="AFM267" s="40"/>
      <c r="AFN267" s="40"/>
      <c r="AFO267" s="40"/>
      <c r="AFP267" s="40"/>
      <c r="AFQ267" s="40"/>
      <c r="AFR267" s="40"/>
      <c r="AFS267" s="40"/>
      <c r="AFT267" s="40"/>
      <c r="AFU267" s="40"/>
      <c r="AFV267" s="40"/>
      <c r="AFW267" s="40"/>
      <c r="AFX267" s="40"/>
      <c r="AFY267" s="40"/>
      <c r="AFZ267" s="40"/>
      <c r="AGA267" s="40"/>
      <c r="AGB267" s="40"/>
      <c r="AGC267" s="40"/>
      <c r="AGD267" s="40"/>
      <c r="AGE267" s="40"/>
      <c r="AGF267" s="40"/>
      <c r="AGG267" s="40"/>
      <c r="AGH267" s="40"/>
      <c r="AGI267" s="40"/>
      <c r="AGJ267" s="40"/>
      <c r="AGK267" s="40"/>
      <c r="AGL267" s="40"/>
      <c r="AGM267" s="40"/>
      <c r="AGN267" s="40"/>
      <c r="AGO267" s="40"/>
      <c r="AGP267" s="40"/>
      <c r="AGQ267" s="40"/>
      <c r="AGR267" s="40"/>
      <c r="AGS267" s="40"/>
      <c r="AGT267" s="40"/>
      <c r="AGU267" s="40"/>
      <c r="AGV267" s="40"/>
      <c r="AGW267" s="40"/>
      <c r="AGX267" s="40"/>
      <c r="AGY267" s="40"/>
      <c r="AGZ267" s="40"/>
      <c r="AHA267" s="40"/>
      <c r="AHB267" s="40"/>
      <c r="AHC267" s="40"/>
      <c r="AHD267" s="40"/>
      <c r="AHE267" s="40"/>
      <c r="AHF267" s="40"/>
      <c r="AHG267" s="40"/>
      <c r="AHH267" s="40"/>
      <c r="AHI267" s="40"/>
      <c r="AHJ267" s="40"/>
      <c r="AHK267" s="40"/>
      <c r="AHL267" s="40"/>
      <c r="AHM267" s="40"/>
      <c r="AHN267" s="40"/>
      <c r="AHO267" s="40"/>
      <c r="AHP267" s="40"/>
      <c r="AHQ267" s="40"/>
      <c r="AHR267" s="40"/>
      <c r="AHS267" s="40"/>
      <c r="AHT267" s="40"/>
      <c r="AHU267" s="40"/>
      <c r="AHV267" s="40"/>
      <c r="AHW267" s="40"/>
      <c r="AHX267" s="40"/>
      <c r="AHY267" s="40"/>
      <c r="AHZ267" s="40"/>
      <c r="AIA267" s="40"/>
      <c r="AIB267" s="40"/>
      <c r="AIC267" s="40"/>
      <c r="AID267" s="40"/>
      <c r="AIE267" s="40"/>
      <c r="AIF267" s="40"/>
      <c r="AIG267" s="40"/>
      <c r="AIH267" s="40"/>
      <c r="AII267" s="40"/>
      <c r="AIJ267" s="40"/>
      <c r="AIK267" s="40"/>
      <c r="AIL267" s="40"/>
      <c r="AIM267" s="40"/>
      <c r="AIN267" s="40"/>
      <c r="AIO267" s="40"/>
      <c r="AIP267" s="40"/>
      <c r="AIQ267" s="40"/>
      <c r="AIR267" s="40"/>
      <c r="AIS267" s="40"/>
      <c r="AIT267" s="40"/>
      <c r="AIU267" s="40"/>
      <c r="AIV267" s="40"/>
      <c r="AIW267" s="40"/>
      <c r="AIX267" s="40"/>
      <c r="AIY267" s="40"/>
      <c r="AIZ267" s="40"/>
      <c r="AJA267" s="40"/>
      <c r="AJB267" s="40"/>
      <c r="AJC267" s="40"/>
      <c r="AJD267" s="40"/>
      <c r="AJE267" s="40"/>
      <c r="AJF267" s="40"/>
      <c r="AJG267" s="40"/>
      <c r="AJH267" s="40"/>
      <c r="AJI267" s="40"/>
      <c r="AJJ267" s="40"/>
      <c r="AJK267" s="40"/>
      <c r="AJL267" s="40"/>
      <c r="AJM267" s="40"/>
      <c r="AJN267" s="40"/>
      <c r="AJO267" s="40"/>
      <c r="AJP267" s="40"/>
      <c r="AJQ267" s="40"/>
      <c r="AJR267" s="40"/>
      <c r="AJS267" s="40"/>
      <c r="AJT267" s="40"/>
      <c r="AJU267" s="40"/>
      <c r="AJV267" s="40"/>
      <c r="AJW267" s="40"/>
      <c r="AJX267" s="40"/>
      <c r="AJY267" s="40"/>
      <c r="AJZ267" s="40"/>
      <c r="AKA267" s="40"/>
      <c r="AKB267" s="40"/>
      <c r="AKC267" s="40"/>
      <c r="AKD267" s="40"/>
      <c r="AKE267" s="40"/>
      <c r="AKF267" s="40"/>
      <c r="AKG267" s="40"/>
      <c r="AKH267" s="40"/>
      <c r="AKI267" s="40"/>
      <c r="AKJ267" s="40"/>
      <c r="AKK267" s="40"/>
      <c r="AKL267" s="40"/>
      <c r="AKM267" s="40"/>
      <c r="AKN267" s="40"/>
      <c r="AKO267" s="40"/>
      <c r="AKP267" s="40"/>
      <c r="AKQ267" s="40"/>
      <c r="AKR267" s="40"/>
      <c r="AKS267" s="40"/>
      <c r="AKT267" s="40"/>
      <c r="AKU267" s="40"/>
      <c r="AKV267" s="40"/>
      <c r="AKW267" s="40"/>
      <c r="AKX267" s="40"/>
      <c r="AKY267" s="40"/>
      <c r="AKZ267" s="40"/>
      <c r="ALA267" s="40"/>
      <c r="ALB267" s="40"/>
      <c r="ALC267" s="40"/>
      <c r="ALD267" s="40"/>
      <c r="ALE267" s="40"/>
      <c r="ALF267" s="40"/>
      <c r="ALG267" s="40"/>
      <c r="ALH267" s="40"/>
      <c r="ALI267" s="40"/>
      <c r="ALJ267" s="40"/>
      <c r="ALK267" s="40"/>
      <c r="ALL267" s="40"/>
      <c r="ALM267" s="40"/>
      <c r="ALN267" s="40"/>
      <c r="ALO267" s="40"/>
      <c r="ALP267" s="40"/>
      <c r="ALQ267" s="40"/>
      <c r="ALR267" s="40"/>
      <c r="ALS267" s="40"/>
      <c r="ALT267" s="40"/>
      <c r="ALU267" s="40"/>
    </row>
    <row r="268" spans="1:1009" s="41" customFormat="1" ht="19.5" thickBot="1" x14ac:dyDescent="0.35">
      <c r="A268" s="10" t="s">
        <v>266</v>
      </c>
      <c r="B268" s="11" t="s">
        <v>267</v>
      </c>
      <c r="C268" s="12">
        <v>10</v>
      </c>
      <c r="D268" s="13">
        <v>2.6</v>
      </c>
      <c r="E268" s="14">
        <v>1.4</v>
      </c>
      <c r="F268" s="46" t="s">
        <v>21</v>
      </c>
      <c r="G268" s="15">
        <v>1.5</v>
      </c>
      <c r="H268" s="16">
        <f>IF(OR(F268="",G268=""),"",IF(F268="1st",G268*D268-G268,-G268))</f>
        <v>-1.5</v>
      </c>
      <c r="I268" s="19">
        <f t="shared" si="42"/>
        <v>-25.802500000000002</v>
      </c>
      <c r="J268" s="39"/>
      <c r="K268" s="50">
        <f t="shared" si="45"/>
        <v>-25.802500000000013</v>
      </c>
      <c r="L268" s="8">
        <f t="shared" si="39"/>
        <v>18.822499999999987</v>
      </c>
      <c r="M268" s="8"/>
      <c r="N268" s="121">
        <f t="shared" si="43"/>
        <v>2.6</v>
      </c>
      <c r="O268" s="9">
        <f t="shared" si="44"/>
        <v>-1</v>
      </c>
      <c r="P268" s="9">
        <f t="shared" si="46"/>
        <v>-1</v>
      </c>
      <c r="Q268" s="122">
        <f t="shared" si="47"/>
        <v>-1</v>
      </c>
      <c r="R268" s="8"/>
      <c r="S268" s="9"/>
      <c r="T268" s="9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  <c r="IT268" s="40"/>
      <c r="IU268" s="40"/>
      <c r="IV268" s="40"/>
      <c r="IW268" s="40"/>
      <c r="IX268" s="40"/>
      <c r="IY268" s="40"/>
      <c r="IZ268" s="40"/>
      <c r="JA268" s="40"/>
      <c r="JB268" s="40"/>
      <c r="JC268" s="40"/>
      <c r="JD268" s="40"/>
      <c r="JE268" s="40"/>
      <c r="JF268" s="40"/>
      <c r="JG268" s="40"/>
      <c r="JH268" s="40"/>
      <c r="JI268" s="40"/>
      <c r="JJ268" s="40"/>
      <c r="JK268" s="40"/>
      <c r="JL268" s="40"/>
      <c r="JM268" s="40"/>
      <c r="JN268" s="40"/>
      <c r="JO268" s="40"/>
      <c r="JP268" s="40"/>
      <c r="JQ268" s="40"/>
      <c r="JR268" s="40"/>
      <c r="JS268" s="40"/>
      <c r="JT268" s="40"/>
      <c r="JU268" s="40"/>
      <c r="JV268" s="40"/>
      <c r="JW268" s="40"/>
      <c r="JX268" s="40"/>
      <c r="JY268" s="40"/>
      <c r="JZ268" s="40"/>
      <c r="KA268" s="40"/>
      <c r="KB268" s="40"/>
      <c r="KC268" s="40"/>
      <c r="KD268" s="40"/>
      <c r="KE268" s="40"/>
      <c r="KF268" s="40"/>
      <c r="KG268" s="40"/>
      <c r="KH268" s="40"/>
      <c r="KI268" s="40"/>
      <c r="KJ268" s="40"/>
      <c r="KK268" s="40"/>
      <c r="KL268" s="40"/>
      <c r="KM268" s="40"/>
      <c r="KN268" s="40"/>
      <c r="KO268" s="40"/>
      <c r="KP268" s="40"/>
      <c r="KQ268" s="40"/>
      <c r="KR268" s="40"/>
      <c r="KS268" s="40"/>
      <c r="KT268" s="40"/>
      <c r="KU268" s="40"/>
      <c r="KV268" s="40"/>
      <c r="KW268" s="40"/>
      <c r="KX268" s="40"/>
      <c r="KY268" s="40"/>
      <c r="KZ268" s="40"/>
      <c r="LA268" s="40"/>
      <c r="LB268" s="40"/>
      <c r="LC268" s="40"/>
      <c r="LD268" s="40"/>
      <c r="LE268" s="40"/>
      <c r="LF268" s="40"/>
      <c r="LG268" s="40"/>
      <c r="LH268" s="40"/>
      <c r="LI268" s="40"/>
      <c r="LJ268" s="40"/>
      <c r="LK268" s="40"/>
      <c r="LL268" s="40"/>
      <c r="LM268" s="40"/>
      <c r="LN268" s="40"/>
      <c r="LO268" s="40"/>
      <c r="LP268" s="40"/>
      <c r="LQ268" s="40"/>
      <c r="LR268" s="40"/>
      <c r="LS268" s="40"/>
      <c r="LT268" s="40"/>
      <c r="LU268" s="40"/>
      <c r="LV268" s="40"/>
      <c r="LW268" s="40"/>
      <c r="LX268" s="40"/>
      <c r="LY268" s="40"/>
      <c r="LZ268" s="40"/>
      <c r="MA268" s="40"/>
      <c r="MB268" s="40"/>
      <c r="MC268" s="40"/>
      <c r="MD268" s="40"/>
      <c r="ME268" s="40"/>
      <c r="MF268" s="40"/>
      <c r="MG268" s="40"/>
      <c r="MH268" s="40"/>
      <c r="MI268" s="40"/>
      <c r="MJ268" s="40"/>
      <c r="MK268" s="40"/>
      <c r="ML268" s="40"/>
      <c r="MM268" s="40"/>
      <c r="MN268" s="40"/>
      <c r="MO268" s="40"/>
      <c r="MP268" s="40"/>
      <c r="MQ268" s="40"/>
      <c r="MR268" s="40"/>
      <c r="MS268" s="40"/>
      <c r="MT268" s="40"/>
      <c r="MU268" s="40"/>
      <c r="MV268" s="40"/>
      <c r="MW268" s="40"/>
      <c r="MX268" s="40"/>
      <c r="MY268" s="40"/>
      <c r="MZ268" s="40"/>
      <c r="NA268" s="40"/>
      <c r="NB268" s="40"/>
      <c r="NC268" s="40"/>
      <c r="ND268" s="40"/>
      <c r="NE268" s="40"/>
      <c r="NF268" s="40"/>
      <c r="NG268" s="40"/>
      <c r="NH268" s="40"/>
      <c r="NI268" s="40"/>
      <c r="NJ268" s="40"/>
      <c r="NK268" s="40"/>
      <c r="NL268" s="40"/>
      <c r="NM268" s="40"/>
      <c r="NN268" s="40"/>
      <c r="NO268" s="40"/>
      <c r="NP268" s="40"/>
      <c r="NQ268" s="40"/>
      <c r="NR268" s="40"/>
      <c r="NS268" s="40"/>
      <c r="NT268" s="40"/>
      <c r="NU268" s="40"/>
      <c r="NV268" s="40"/>
      <c r="NW268" s="40"/>
      <c r="NX268" s="40"/>
      <c r="NY268" s="40"/>
      <c r="NZ268" s="40"/>
      <c r="OA268" s="40"/>
      <c r="OB268" s="40"/>
      <c r="OC268" s="40"/>
      <c r="OD268" s="40"/>
      <c r="OE268" s="40"/>
      <c r="OF268" s="40"/>
      <c r="OG268" s="40"/>
      <c r="OH268" s="40"/>
      <c r="OI268" s="40"/>
      <c r="OJ268" s="40"/>
      <c r="OK268" s="40"/>
      <c r="OL268" s="40"/>
      <c r="OM268" s="40"/>
      <c r="ON268" s="40"/>
      <c r="OO268" s="40"/>
      <c r="OP268" s="40"/>
      <c r="OQ268" s="40"/>
      <c r="OR268" s="40"/>
      <c r="OS268" s="40"/>
      <c r="OT268" s="40"/>
      <c r="OU268" s="40"/>
      <c r="OV268" s="40"/>
      <c r="OW268" s="40"/>
      <c r="OX268" s="40"/>
      <c r="OY268" s="40"/>
      <c r="OZ268" s="40"/>
      <c r="PA268" s="40"/>
      <c r="PB268" s="40"/>
      <c r="PC268" s="40"/>
      <c r="PD268" s="40"/>
      <c r="PE268" s="40"/>
      <c r="PF268" s="40"/>
      <c r="PG268" s="40"/>
      <c r="PH268" s="40"/>
      <c r="PI268" s="40"/>
      <c r="PJ268" s="40"/>
      <c r="PK268" s="40"/>
      <c r="PL268" s="40"/>
      <c r="PM268" s="40"/>
      <c r="PN268" s="40"/>
      <c r="PO268" s="40"/>
      <c r="PP268" s="40"/>
      <c r="PQ268" s="40"/>
      <c r="PR268" s="40"/>
      <c r="PS268" s="40"/>
      <c r="PT268" s="40"/>
      <c r="PU268" s="40"/>
      <c r="PV268" s="40"/>
      <c r="PW268" s="40"/>
      <c r="PX268" s="40"/>
      <c r="PY268" s="40"/>
      <c r="PZ268" s="40"/>
      <c r="QA268" s="40"/>
      <c r="QB268" s="40"/>
      <c r="QC268" s="40"/>
      <c r="QD268" s="40"/>
      <c r="QE268" s="40"/>
      <c r="QF268" s="40"/>
      <c r="QG268" s="40"/>
      <c r="QH268" s="40"/>
      <c r="QI268" s="40"/>
      <c r="QJ268" s="40"/>
      <c r="QK268" s="40"/>
      <c r="QL268" s="40"/>
      <c r="QM268" s="40"/>
      <c r="QN268" s="40"/>
      <c r="QO268" s="40"/>
      <c r="QP268" s="40"/>
      <c r="QQ268" s="40"/>
      <c r="QR268" s="40"/>
      <c r="QS268" s="40"/>
      <c r="QT268" s="40"/>
      <c r="QU268" s="40"/>
      <c r="QV268" s="40"/>
      <c r="QW268" s="40"/>
      <c r="QX268" s="40"/>
      <c r="QY268" s="40"/>
      <c r="QZ268" s="40"/>
      <c r="RA268" s="40"/>
      <c r="RB268" s="40"/>
      <c r="RC268" s="40"/>
      <c r="RD268" s="40"/>
      <c r="RE268" s="40"/>
      <c r="RF268" s="40"/>
      <c r="RG268" s="40"/>
      <c r="RH268" s="40"/>
      <c r="RI268" s="40"/>
      <c r="RJ268" s="40"/>
      <c r="RK268" s="40"/>
      <c r="RL268" s="40"/>
      <c r="RM268" s="40"/>
      <c r="RN268" s="40"/>
      <c r="RO268" s="40"/>
      <c r="RP268" s="40"/>
      <c r="RQ268" s="40"/>
      <c r="RR268" s="40"/>
      <c r="RS268" s="40"/>
      <c r="RT268" s="40"/>
      <c r="RU268" s="40"/>
      <c r="RV268" s="40"/>
      <c r="RW268" s="40"/>
      <c r="RX268" s="40"/>
      <c r="RY268" s="40"/>
      <c r="RZ268" s="40"/>
      <c r="SA268" s="40"/>
      <c r="SB268" s="40"/>
      <c r="SC268" s="40"/>
      <c r="SD268" s="40"/>
      <c r="SE268" s="40"/>
      <c r="SF268" s="40"/>
      <c r="SG268" s="40"/>
      <c r="SH268" s="40"/>
      <c r="SI268" s="40"/>
      <c r="SJ268" s="40"/>
      <c r="SK268" s="40"/>
      <c r="SL268" s="40"/>
      <c r="SM268" s="40"/>
      <c r="SN268" s="40"/>
      <c r="SO268" s="40"/>
      <c r="SP268" s="40"/>
      <c r="SQ268" s="40"/>
      <c r="SR268" s="40"/>
      <c r="SS268" s="40"/>
      <c r="ST268" s="40"/>
      <c r="SU268" s="40"/>
      <c r="SV268" s="40"/>
      <c r="SW268" s="40"/>
      <c r="SX268" s="40"/>
      <c r="SY268" s="40"/>
      <c r="SZ268" s="40"/>
      <c r="TA268" s="40"/>
      <c r="TB268" s="40"/>
      <c r="TC268" s="40"/>
      <c r="TD268" s="40"/>
      <c r="TE268" s="40"/>
      <c r="TF268" s="40"/>
      <c r="TG268" s="40"/>
      <c r="TH268" s="40"/>
      <c r="TI268" s="40"/>
      <c r="TJ268" s="40"/>
      <c r="TK268" s="40"/>
      <c r="TL268" s="40"/>
      <c r="TM268" s="40"/>
      <c r="TN268" s="40"/>
      <c r="TO268" s="40"/>
      <c r="TP268" s="40"/>
      <c r="TQ268" s="40"/>
      <c r="TR268" s="40"/>
      <c r="TS268" s="40"/>
      <c r="TT268" s="40"/>
      <c r="TU268" s="40"/>
      <c r="TV268" s="40"/>
      <c r="TW268" s="40"/>
      <c r="TX268" s="40"/>
      <c r="TY268" s="40"/>
      <c r="TZ268" s="40"/>
      <c r="UA268" s="40"/>
      <c r="UB268" s="40"/>
      <c r="UC268" s="40"/>
      <c r="UD268" s="40"/>
      <c r="UE268" s="40"/>
      <c r="UF268" s="40"/>
      <c r="UG268" s="40"/>
      <c r="UH268" s="40"/>
      <c r="UI268" s="40"/>
      <c r="UJ268" s="40"/>
      <c r="UK268" s="40"/>
      <c r="UL268" s="40"/>
      <c r="UM268" s="40"/>
      <c r="UN268" s="40"/>
      <c r="UO268" s="40"/>
      <c r="UP268" s="40"/>
      <c r="UQ268" s="40"/>
      <c r="UR268" s="40"/>
      <c r="US268" s="40"/>
      <c r="UT268" s="40"/>
      <c r="UU268" s="40"/>
      <c r="UV268" s="40"/>
      <c r="UW268" s="40"/>
      <c r="UX268" s="40"/>
      <c r="UY268" s="40"/>
      <c r="UZ268" s="40"/>
      <c r="VA268" s="40"/>
      <c r="VB268" s="40"/>
      <c r="VC268" s="40"/>
      <c r="VD268" s="40"/>
      <c r="VE268" s="40"/>
      <c r="VF268" s="40"/>
      <c r="VG268" s="40"/>
      <c r="VH268" s="40"/>
      <c r="VI268" s="40"/>
      <c r="VJ268" s="40"/>
      <c r="VK268" s="40"/>
      <c r="VL268" s="40"/>
      <c r="VM268" s="40"/>
      <c r="VN268" s="40"/>
      <c r="VO268" s="40"/>
      <c r="VP268" s="40"/>
      <c r="VQ268" s="40"/>
      <c r="VR268" s="40"/>
      <c r="VS268" s="40"/>
      <c r="VT268" s="40"/>
      <c r="VU268" s="40"/>
      <c r="VV268" s="40"/>
      <c r="VW268" s="40"/>
      <c r="VX268" s="40"/>
      <c r="VY268" s="40"/>
      <c r="VZ268" s="40"/>
      <c r="WA268" s="40"/>
      <c r="WB268" s="40"/>
      <c r="WC268" s="40"/>
      <c r="WD268" s="40"/>
      <c r="WE268" s="40"/>
      <c r="WF268" s="40"/>
      <c r="WG268" s="40"/>
      <c r="WH268" s="40"/>
      <c r="WI268" s="40"/>
      <c r="WJ268" s="40"/>
      <c r="WK268" s="40"/>
      <c r="WL268" s="40"/>
      <c r="WM268" s="40"/>
      <c r="WN268" s="40"/>
      <c r="WO268" s="40"/>
      <c r="WP268" s="40"/>
      <c r="WQ268" s="40"/>
      <c r="WR268" s="40"/>
      <c r="WS268" s="40"/>
      <c r="WT268" s="40"/>
      <c r="WU268" s="40"/>
      <c r="WV268" s="40"/>
      <c r="WW268" s="40"/>
      <c r="WX268" s="40"/>
      <c r="WY268" s="40"/>
      <c r="WZ268" s="40"/>
      <c r="XA268" s="40"/>
      <c r="XB268" s="40"/>
      <c r="XC268" s="40"/>
      <c r="XD268" s="40"/>
      <c r="XE268" s="40"/>
      <c r="XF268" s="40"/>
      <c r="XG268" s="40"/>
      <c r="XH268" s="40"/>
      <c r="XI268" s="40"/>
      <c r="XJ268" s="40"/>
      <c r="XK268" s="40"/>
      <c r="XL268" s="40"/>
      <c r="XM268" s="40"/>
      <c r="XN268" s="40"/>
      <c r="XO268" s="40"/>
      <c r="XP268" s="40"/>
      <c r="XQ268" s="40"/>
      <c r="XR268" s="40"/>
      <c r="XS268" s="40"/>
      <c r="XT268" s="40"/>
      <c r="XU268" s="40"/>
      <c r="XV268" s="40"/>
      <c r="XW268" s="40"/>
      <c r="XX268" s="40"/>
      <c r="XY268" s="40"/>
      <c r="XZ268" s="40"/>
      <c r="YA268" s="40"/>
      <c r="YB268" s="40"/>
      <c r="YC268" s="40"/>
      <c r="YD268" s="40"/>
      <c r="YE268" s="40"/>
      <c r="YF268" s="40"/>
      <c r="YG268" s="40"/>
      <c r="YH268" s="40"/>
      <c r="YI268" s="40"/>
      <c r="YJ268" s="40"/>
      <c r="YK268" s="40"/>
      <c r="YL268" s="40"/>
      <c r="YM268" s="40"/>
      <c r="YN268" s="40"/>
      <c r="YO268" s="40"/>
      <c r="YP268" s="40"/>
      <c r="YQ268" s="40"/>
      <c r="YR268" s="40"/>
      <c r="YS268" s="40"/>
      <c r="YT268" s="40"/>
      <c r="YU268" s="40"/>
      <c r="YV268" s="40"/>
      <c r="YW268" s="40"/>
      <c r="YX268" s="40"/>
      <c r="YY268" s="40"/>
      <c r="YZ268" s="40"/>
      <c r="ZA268" s="40"/>
      <c r="ZB268" s="40"/>
      <c r="ZC268" s="40"/>
      <c r="ZD268" s="40"/>
      <c r="ZE268" s="40"/>
      <c r="ZF268" s="40"/>
      <c r="ZG268" s="40"/>
      <c r="ZH268" s="40"/>
      <c r="ZI268" s="40"/>
      <c r="ZJ268" s="40"/>
      <c r="ZK268" s="40"/>
      <c r="ZL268" s="40"/>
      <c r="ZM268" s="40"/>
      <c r="ZN268" s="40"/>
      <c r="ZO268" s="40"/>
      <c r="ZP268" s="40"/>
      <c r="ZQ268" s="40"/>
      <c r="ZR268" s="40"/>
      <c r="ZS268" s="40"/>
      <c r="ZT268" s="40"/>
      <c r="ZU268" s="40"/>
      <c r="ZV268" s="40"/>
      <c r="ZW268" s="40"/>
      <c r="ZX268" s="40"/>
      <c r="ZY268" s="40"/>
      <c r="ZZ268" s="40"/>
      <c r="AAA268" s="40"/>
      <c r="AAB268" s="40"/>
      <c r="AAC268" s="40"/>
      <c r="AAD268" s="40"/>
      <c r="AAE268" s="40"/>
      <c r="AAF268" s="40"/>
      <c r="AAG268" s="40"/>
      <c r="AAH268" s="40"/>
      <c r="AAI268" s="40"/>
      <c r="AAJ268" s="40"/>
      <c r="AAK268" s="40"/>
      <c r="AAL268" s="40"/>
      <c r="AAM268" s="40"/>
      <c r="AAN268" s="40"/>
      <c r="AAO268" s="40"/>
      <c r="AAP268" s="40"/>
      <c r="AAQ268" s="40"/>
      <c r="AAR268" s="40"/>
      <c r="AAS268" s="40"/>
      <c r="AAT268" s="40"/>
      <c r="AAU268" s="40"/>
      <c r="AAV268" s="40"/>
      <c r="AAW268" s="40"/>
      <c r="AAX268" s="40"/>
      <c r="AAY268" s="40"/>
      <c r="AAZ268" s="40"/>
      <c r="ABA268" s="40"/>
      <c r="ABB268" s="40"/>
      <c r="ABC268" s="40"/>
      <c r="ABD268" s="40"/>
      <c r="ABE268" s="40"/>
      <c r="ABF268" s="40"/>
      <c r="ABG268" s="40"/>
      <c r="ABH268" s="40"/>
      <c r="ABI268" s="40"/>
      <c r="ABJ268" s="40"/>
      <c r="ABK268" s="40"/>
      <c r="ABL268" s="40"/>
      <c r="ABM268" s="40"/>
      <c r="ABN268" s="40"/>
      <c r="ABO268" s="40"/>
      <c r="ABP268" s="40"/>
      <c r="ABQ268" s="40"/>
      <c r="ABR268" s="40"/>
      <c r="ABS268" s="40"/>
      <c r="ABT268" s="40"/>
      <c r="ABU268" s="40"/>
      <c r="ABV268" s="40"/>
      <c r="ABW268" s="40"/>
      <c r="ABX268" s="40"/>
      <c r="ABY268" s="40"/>
      <c r="ABZ268" s="40"/>
      <c r="ACA268" s="40"/>
      <c r="ACB268" s="40"/>
      <c r="ACC268" s="40"/>
      <c r="ACD268" s="40"/>
      <c r="ACE268" s="40"/>
      <c r="ACF268" s="40"/>
      <c r="ACG268" s="40"/>
      <c r="ACH268" s="40"/>
      <c r="ACI268" s="40"/>
      <c r="ACJ268" s="40"/>
      <c r="ACK268" s="40"/>
      <c r="ACL268" s="40"/>
      <c r="ACM268" s="40"/>
      <c r="ACN268" s="40"/>
      <c r="ACO268" s="40"/>
      <c r="ACP268" s="40"/>
      <c r="ACQ268" s="40"/>
      <c r="ACR268" s="40"/>
      <c r="ACS268" s="40"/>
      <c r="ACT268" s="40"/>
      <c r="ACU268" s="40"/>
      <c r="ACV268" s="40"/>
      <c r="ACW268" s="40"/>
      <c r="ACX268" s="40"/>
      <c r="ACY268" s="40"/>
      <c r="ACZ268" s="40"/>
      <c r="ADA268" s="40"/>
      <c r="ADB268" s="40"/>
      <c r="ADC268" s="40"/>
      <c r="ADD268" s="40"/>
      <c r="ADE268" s="40"/>
      <c r="ADF268" s="40"/>
      <c r="ADG268" s="40"/>
      <c r="ADH268" s="40"/>
      <c r="ADI268" s="40"/>
      <c r="ADJ268" s="40"/>
      <c r="ADK268" s="40"/>
      <c r="ADL268" s="40"/>
      <c r="ADM268" s="40"/>
      <c r="ADN268" s="40"/>
      <c r="ADO268" s="40"/>
      <c r="ADP268" s="40"/>
      <c r="ADQ268" s="40"/>
      <c r="ADR268" s="40"/>
      <c r="ADS268" s="40"/>
      <c r="ADT268" s="40"/>
      <c r="ADU268" s="40"/>
      <c r="ADV268" s="40"/>
      <c r="ADW268" s="40"/>
      <c r="ADX268" s="40"/>
      <c r="ADY268" s="40"/>
      <c r="ADZ268" s="40"/>
      <c r="AEA268" s="40"/>
      <c r="AEB268" s="40"/>
      <c r="AEC268" s="40"/>
      <c r="AED268" s="40"/>
      <c r="AEE268" s="40"/>
      <c r="AEF268" s="40"/>
      <c r="AEG268" s="40"/>
      <c r="AEH268" s="40"/>
      <c r="AEI268" s="40"/>
      <c r="AEJ268" s="40"/>
      <c r="AEK268" s="40"/>
      <c r="AEL268" s="40"/>
      <c r="AEM268" s="40"/>
      <c r="AEN268" s="40"/>
      <c r="AEO268" s="40"/>
      <c r="AEP268" s="40"/>
      <c r="AEQ268" s="40"/>
      <c r="AER268" s="40"/>
      <c r="AES268" s="40"/>
      <c r="AET268" s="40"/>
      <c r="AEU268" s="40"/>
      <c r="AEV268" s="40"/>
      <c r="AEW268" s="40"/>
      <c r="AEX268" s="40"/>
      <c r="AEY268" s="40"/>
      <c r="AEZ268" s="40"/>
      <c r="AFA268" s="40"/>
      <c r="AFB268" s="40"/>
      <c r="AFC268" s="40"/>
      <c r="AFD268" s="40"/>
      <c r="AFE268" s="40"/>
      <c r="AFF268" s="40"/>
      <c r="AFG268" s="40"/>
      <c r="AFH268" s="40"/>
      <c r="AFI268" s="40"/>
      <c r="AFJ268" s="40"/>
      <c r="AFK268" s="40"/>
      <c r="AFL268" s="40"/>
      <c r="AFM268" s="40"/>
      <c r="AFN268" s="40"/>
      <c r="AFO268" s="40"/>
      <c r="AFP268" s="40"/>
      <c r="AFQ268" s="40"/>
      <c r="AFR268" s="40"/>
      <c r="AFS268" s="40"/>
      <c r="AFT268" s="40"/>
      <c r="AFU268" s="40"/>
      <c r="AFV268" s="40"/>
      <c r="AFW268" s="40"/>
      <c r="AFX268" s="40"/>
      <c r="AFY268" s="40"/>
      <c r="AFZ268" s="40"/>
      <c r="AGA268" s="40"/>
      <c r="AGB268" s="40"/>
      <c r="AGC268" s="40"/>
      <c r="AGD268" s="40"/>
      <c r="AGE268" s="40"/>
      <c r="AGF268" s="40"/>
      <c r="AGG268" s="40"/>
      <c r="AGH268" s="40"/>
      <c r="AGI268" s="40"/>
      <c r="AGJ268" s="40"/>
      <c r="AGK268" s="40"/>
      <c r="AGL268" s="40"/>
      <c r="AGM268" s="40"/>
      <c r="AGN268" s="40"/>
      <c r="AGO268" s="40"/>
      <c r="AGP268" s="40"/>
      <c r="AGQ268" s="40"/>
      <c r="AGR268" s="40"/>
      <c r="AGS268" s="40"/>
      <c r="AGT268" s="40"/>
      <c r="AGU268" s="40"/>
      <c r="AGV268" s="40"/>
      <c r="AGW268" s="40"/>
      <c r="AGX268" s="40"/>
      <c r="AGY268" s="40"/>
      <c r="AGZ268" s="40"/>
      <c r="AHA268" s="40"/>
      <c r="AHB268" s="40"/>
      <c r="AHC268" s="40"/>
      <c r="AHD268" s="40"/>
      <c r="AHE268" s="40"/>
      <c r="AHF268" s="40"/>
      <c r="AHG268" s="40"/>
      <c r="AHH268" s="40"/>
      <c r="AHI268" s="40"/>
      <c r="AHJ268" s="40"/>
      <c r="AHK268" s="40"/>
      <c r="AHL268" s="40"/>
      <c r="AHM268" s="40"/>
      <c r="AHN268" s="40"/>
      <c r="AHO268" s="40"/>
      <c r="AHP268" s="40"/>
      <c r="AHQ268" s="40"/>
      <c r="AHR268" s="40"/>
      <c r="AHS268" s="40"/>
      <c r="AHT268" s="40"/>
      <c r="AHU268" s="40"/>
      <c r="AHV268" s="40"/>
      <c r="AHW268" s="40"/>
      <c r="AHX268" s="40"/>
      <c r="AHY268" s="40"/>
      <c r="AHZ268" s="40"/>
      <c r="AIA268" s="40"/>
      <c r="AIB268" s="40"/>
      <c r="AIC268" s="40"/>
      <c r="AID268" s="40"/>
      <c r="AIE268" s="40"/>
      <c r="AIF268" s="40"/>
      <c r="AIG268" s="40"/>
      <c r="AIH268" s="40"/>
      <c r="AII268" s="40"/>
      <c r="AIJ268" s="40"/>
      <c r="AIK268" s="40"/>
      <c r="AIL268" s="40"/>
      <c r="AIM268" s="40"/>
      <c r="AIN268" s="40"/>
      <c r="AIO268" s="40"/>
      <c r="AIP268" s="40"/>
      <c r="AIQ268" s="40"/>
      <c r="AIR268" s="40"/>
      <c r="AIS268" s="40"/>
      <c r="AIT268" s="40"/>
      <c r="AIU268" s="40"/>
      <c r="AIV268" s="40"/>
      <c r="AIW268" s="40"/>
      <c r="AIX268" s="40"/>
      <c r="AIY268" s="40"/>
      <c r="AIZ268" s="40"/>
      <c r="AJA268" s="40"/>
      <c r="AJB268" s="40"/>
      <c r="AJC268" s="40"/>
      <c r="AJD268" s="40"/>
      <c r="AJE268" s="40"/>
      <c r="AJF268" s="40"/>
      <c r="AJG268" s="40"/>
      <c r="AJH268" s="40"/>
      <c r="AJI268" s="40"/>
      <c r="AJJ268" s="40"/>
      <c r="AJK268" s="40"/>
      <c r="AJL268" s="40"/>
      <c r="AJM268" s="40"/>
      <c r="AJN268" s="40"/>
      <c r="AJO268" s="40"/>
      <c r="AJP268" s="40"/>
      <c r="AJQ268" s="40"/>
      <c r="AJR268" s="40"/>
      <c r="AJS268" s="40"/>
      <c r="AJT268" s="40"/>
      <c r="AJU268" s="40"/>
      <c r="AJV268" s="40"/>
      <c r="AJW268" s="40"/>
      <c r="AJX268" s="40"/>
      <c r="AJY268" s="40"/>
      <c r="AJZ268" s="40"/>
      <c r="AKA268" s="40"/>
      <c r="AKB268" s="40"/>
      <c r="AKC268" s="40"/>
      <c r="AKD268" s="40"/>
      <c r="AKE268" s="40"/>
      <c r="AKF268" s="40"/>
      <c r="AKG268" s="40"/>
      <c r="AKH268" s="40"/>
      <c r="AKI268" s="40"/>
      <c r="AKJ268" s="40"/>
      <c r="AKK268" s="40"/>
      <c r="AKL268" s="40"/>
      <c r="AKM268" s="40"/>
      <c r="AKN268" s="40"/>
      <c r="AKO268" s="40"/>
      <c r="AKP268" s="40"/>
      <c r="AKQ268" s="40"/>
      <c r="AKR268" s="40"/>
      <c r="AKS268" s="40"/>
      <c r="AKT268" s="40"/>
      <c r="AKU268" s="40"/>
      <c r="AKV268" s="40"/>
      <c r="AKW268" s="40"/>
      <c r="AKX268" s="40"/>
      <c r="AKY268" s="40"/>
      <c r="AKZ268" s="40"/>
      <c r="ALA268" s="40"/>
      <c r="ALB268" s="40"/>
      <c r="ALC268" s="40"/>
      <c r="ALD268" s="40"/>
      <c r="ALE268" s="40"/>
      <c r="ALF268" s="40"/>
      <c r="ALG268" s="40"/>
      <c r="ALH268" s="40"/>
      <c r="ALI268" s="40"/>
      <c r="ALJ268" s="40"/>
      <c r="ALK268" s="40"/>
      <c r="ALL268" s="40"/>
      <c r="ALM268" s="40"/>
      <c r="ALN268" s="40"/>
      <c r="ALO268" s="40"/>
      <c r="ALP268" s="40"/>
      <c r="ALQ268" s="40"/>
      <c r="ALR268" s="40"/>
      <c r="ALS268" s="40"/>
      <c r="ALT268" s="40"/>
      <c r="ALU268" s="40"/>
    </row>
    <row r="269" spans="1:1009" s="41" customFormat="1" ht="24" thickBot="1" x14ac:dyDescent="0.3">
      <c r="A269" s="221">
        <v>44202</v>
      </c>
      <c r="B269" s="222"/>
      <c r="C269" s="222"/>
      <c r="D269" s="222"/>
      <c r="E269" s="222"/>
      <c r="F269" s="222"/>
      <c r="G269" s="222"/>
      <c r="H269" s="223" t="str">
        <f>IF(OR(F269="",G269=""),"",IF(F269="1st",G269*D269,-G269))</f>
        <v/>
      </c>
      <c r="I269" s="19">
        <f t="shared" si="42"/>
        <v>-25.802500000000002</v>
      </c>
      <c r="J269" s="39"/>
      <c r="K269" s="50">
        <f t="shared" si="45"/>
        <v>-25.802500000000013</v>
      </c>
      <c r="L269" s="8">
        <f t="shared" si="39"/>
        <v>18.822499999999987</v>
      </c>
      <c r="M269" s="8"/>
      <c r="N269" s="121" t="str">
        <f t="shared" si="43"/>
        <v/>
      </c>
      <c r="O269" s="9" t="str">
        <f t="shared" si="44"/>
        <v/>
      </c>
      <c r="P269" s="9" t="str">
        <f t="shared" si="46"/>
        <v/>
      </c>
      <c r="Q269" s="122" t="str">
        <f t="shared" si="47"/>
        <v/>
      </c>
      <c r="R269" s="8"/>
      <c r="S269" s="9"/>
      <c r="T269" s="9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  <c r="IT269" s="40"/>
      <c r="IU269" s="40"/>
      <c r="IV269" s="40"/>
      <c r="IW269" s="40"/>
      <c r="IX269" s="40"/>
      <c r="IY269" s="40"/>
      <c r="IZ269" s="40"/>
      <c r="JA269" s="40"/>
      <c r="JB269" s="40"/>
      <c r="JC269" s="40"/>
      <c r="JD269" s="40"/>
      <c r="JE269" s="40"/>
      <c r="JF269" s="40"/>
      <c r="JG269" s="40"/>
      <c r="JH269" s="40"/>
      <c r="JI269" s="40"/>
      <c r="JJ269" s="40"/>
      <c r="JK269" s="40"/>
      <c r="JL269" s="40"/>
      <c r="JM269" s="40"/>
      <c r="JN269" s="40"/>
      <c r="JO269" s="40"/>
      <c r="JP269" s="40"/>
      <c r="JQ269" s="40"/>
      <c r="JR269" s="40"/>
      <c r="JS269" s="40"/>
      <c r="JT269" s="40"/>
      <c r="JU269" s="40"/>
      <c r="JV269" s="40"/>
      <c r="JW269" s="40"/>
      <c r="JX269" s="40"/>
      <c r="JY269" s="40"/>
      <c r="JZ269" s="40"/>
      <c r="KA269" s="40"/>
      <c r="KB269" s="40"/>
      <c r="KC269" s="40"/>
      <c r="KD269" s="40"/>
      <c r="KE269" s="40"/>
      <c r="KF269" s="40"/>
      <c r="KG269" s="40"/>
      <c r="KH269" s="40"/>
      <c r="KI269" s="40"/>
      <c r="KJ269" s="40"/>
      <c r="KK269" s="40"/>
      <c r="KL269" s="40"/>
      <c r="KM269" s="40"/>
      <c r="KN269" s="40"/>
      <c r="KO269" s="40"/>
      <c r="KP269" s="40"/>
      <c r="KQ269" s="40"/>
      <c r="KR269" s="40"/>
      <c r="KS269" s="40"/>
      <c r="KT269" s="40"/>
      <c r="KU269" s="40"/>
      <c r="KV269" s="40"/>
      <c r="KW269" s="40"/>
      <c r="KX269" s="40"/>
      <c r="KY269" s="40"/>
      <c r="KZ269" s="40"/>
      <c r="LA269" s="40"/>
      <c r="LB269" s="40"/>
      <c r="LC269" s="40"/>
      <c r="LD269" s="40"/>
      <c r="LE269" s="40"/>
      <c r="LF269" s="40"/>
      <c r="LG269" s="40"/>
      <c r="LH269" s="40"/>
      <c r="LI269" s="40"/>
      <c r="LJ269" s="40"/>
      <c r="LK269" s="40"/>
      <c r="LL269" s="40"/>
      <c r="LM269" s="40"/>
      <c r="LN269" s="40"/>
      <c r="LO269" s="40"/>
      <c r="LP269" s="40"/>
      <c r="LQ269" s="40"/>
      <c r="LR269" s="40"/>
      <c r="LS269" s="40"/>
      <c r="LT269" s="40"/>
      <c r="LU269" s="40"/>
      <c r="LV269" s="40"/>
      <c r="LW269" s="40"/>
      <c r="LX269" s="40"/>
      <c r="LY269" s="40"/>
      <c r="LZ269" s="40"/>
      <c r="MA269" s="40"/>
      <c r="MB269" s="40"/>
      <c r="MC269" s="40"/>
      <c r="MD269" s="40"/>
      <c r="ME269" s="40"/>
      <c r="MF269" s="40"/>
      <c r="MG269" s="40"/>
      <c r="MH269" s="40"/>
      <c r="MI269" s="40"/>
      <c r="MJ269" s="40"/>
      <c r="MK269" s="40"/>
      <c r="ML269" s="40"/>
      <c r="MM269" s="40"/>
      <c r="MN269" s="40"/>
      <c r="MO269" s="40"/>
      <c r="MP269" s="40"/>
      <c r="MQ269" s="40"/>
      <c r="MR269" s="40"/>
      <c r="MS269" s="40"/>
      <c r="MT269" s="40"/>
      <c r="MU269" s="40"/>
      <c r="MV269" s="40"/>
      <c r="MW269" s="40"/>
      <c r="MX269" s="40"/>
      <c r="MY269" s="40"/>
      <c r="MZ269" s="40"/>
      <c r="NA269" s="40"/>
      <c r="NB269" s="40"/>
      <c r="NC269" s="40"/>
      <c r="ND269" s="40"/>
      <c r="NE269" s="40"/>
      <c r="NF269" s="40"/>
      <c r="NG269" s="40"/>
      <c r="NH269" s="40"/>
      <c r="NI269" s="40"/>
      <c r="NJ269" s="40"/>
      <c r="NK269" s="40"/>
      <c r="NL269" s="40"/>
      <c r="NM269" s="40"/>
      <c r="NN269" s="40"/>
      <c r="NO269" s="40"/>
      <c r="NP269" s="40"/>
      <c r="NQ269" s="40"/>
      <c r="NR269" s="40"/>
      <c r="NS269" s="40"/>
      <c r="NT269" s="40"/>
      <c r="NU269" s="40"/>
      <c r="NV269" s="40"/>
      <c r="NW269" s="40"/>
      <c r="NX269" s="40"/>
      <c r="NY269" s="40"/>
      <c r="NZ269" s="40"/>
      <c r="OA269" s="40"/>
      <c r="OB269" s="40"/>
      <c r="OC269" s="40"/>
      <c r="OD269" s="40"/>
      <c r="OE269" s="40"/>
      <c r="OF269" s="40"/>
      <c r="OG269" s="40"/>
      <c r="OH269" s="40"/>
      <c r="OI269" s="40"/>
      <c r="OJ269" s="40"/>
      <c r="OK269" s="40"/>
      <c r="OL269" s="40"/>
      <c r="OM269" s="40"/>
      <c r="ON269" s="40"/>
      <c r="OO269" s="40"/>
      <c r="OP269" s="40"/>
      <c r="OQ269" s="40"/>
      <c r="OR269" s="40"/>
      <c r="OS269" s="40"/>
      <c r="OT269" s="40"/>
      <c r="OU269" s="40"/>
      <c r="OV269" s="40"/>
      <c r="OW269" s="40"/>
      <c r="OX269" s="40"/>
      <c r="OY269" s="40"/>
      <c r="OZ269" s="40"/>
      <c r="PA269" s="40"/>
      <c r="PB269" s="40"/>
      <c r="PC269" s="40"/>
      <c r="PD269" s="40"/>
      <c r="PE269" s="40"/>
      <c r="PF269" s="40"/>
      <c r="PG269" s="40"/>
      <c r="PH269" s="40"/>
      <c r="PI269" s="40"/>
      <c r="PJ269" s="40"/>
      <c r="PK269" s="40"/>
      <c r="PL269" s="40"/>
      <c r="PM269" s="40"/>
      <c r="PN269" s="40"/>
      <c r="PO269" s="40"/>
      <c r="PP269" s="40"/>
      <c r="PQ269" s="40"/>
      <c r="PR269" s="40"/>
      <c r="PS269" s="40"/>
      <c r="PT269" s="40"/>
      <c r="PU269" s="40"/>
      <c r="PV269" s="40"/>
      <c r="PW269" s="40"/>
      <c r="PX269" s="40"/>
      <c r="PY269" s="40"/>
      <c r="PZ269" s="40"/>
      <c r="QA269" s="40"/>
      <c r="QB269" s="40"/>
      <c r="QC269" s="40"/>
      <c r="QD269" s="40"/>
      <c r="QE269" s="40"/>
      <c r="QF269" s="40"/>
      <c r="QG269" s="40"/>
      <c r="QH269" s="40"/>
      <c r="QI269" s="40"/>
      <c r="QJ269" s="40"/>
      <c r="QK269" s="40"/>
      <c r="QL269" s="40"/>
      <c r="QM269" s="40"/>
      <c r="QN269" s="40"/>
      <c r="QO269" s="40"/>
      <c r="QP269" s="40"/>
      <c r="QQ269" s="40"/>
      <c r="QR269" s="40"/>
      <c r="QS269" s="40"/>
      <c r="QT269" s="40"/>
      <c r="QU269" s="40"/>
      <c r="QV269" s="40"/>
      <c r="QW269" s="40"/>
      <c r="QX269" s="40"/>
      <c r="QY269" s="40"/>
      <c r="QZ269" s="40"/>
      <c r="RA269" s="40"/>
      <c r="RB269" s="40"/>
      <c r="RC269" s="40"/>
      <c r="RD269" s="40"/>
      <c r="RE269" s="40"/>
      <c r="RF269" s="40"/>
      <c r="RG269" s="40"/>
      <c r="RH269" s="40"/>
      <c r="RI269" s="40"/>
      <c r="RJ269" s="40"/>
      <c r="RK269" s="40"/>
      <c r="RL269" s="40"/>
      <c r="RM269" s="40"/>
      <c r="RN269" s="40"/>
      <c r="RO269" s="40"/>
      <c r="RP269" s="40"/>
      <c r="RQ269" s="40"/>
      <c r="RR269" s="40"/>
      <c r="RS269" s="40"/>
      <c r="RT269" s="40"/>
      <c r="RU269" s="40"/>
      <c r="RV269" s="40"/>
      <c r="RW269" s="40"/>
      <c r="RX269" s="40"/>
      <c r="RY269" s="40"/>
      <c r="RZ269" s="40"/>
      <c r="SA269" s="40"/>
      <c r="SB269" s="40"/>
      <c r="SC269" s="40"/>
      <c r="SD269" s="40"/>
      <c r="SE269" s="40"/>
      <c r="SF269" s="40"/>
      <c r="SG269" s="40"/>
      <c r="SH269" s="40"/>
      <c r="SI269" s="40"/>
      <c r="SJ269" s="40"/>
      <c r="SK269" s="40"/>
      <c r="SL269" s="40"/>
      <c r="SM269" s="40"/>
      <c r="SN269" s="40"/>
      <c r="SO269" s="40"/>
      <c r="SP269" s="40"/>
      <c r="SQ269" s="40"/>
      <c r="SR269" s="40"/>
      <c r="SS269" s="40"/>
      <c r="ST269" s="40"/>
      <c r="SU269" s="40"/>
      <c r="SV269" s="40"/>
      <c r="SW269" s="40"/>
      <c r="SX269" s="40"/>
      <c r="SY269" s="40"/>
      <c r="SZ269" s="40"/>
      <c r="TA269" s="40"/>
      <c r="TB269" s="40"/>
      <c r="TC269" s="40"/>
      <c r="TD269" s="40"/>
      <c r="TE269" s="40"/>
      <c r="TF269" s="40"/>
      <c r="TG269" s="40"/>
      <c r="TH269" s="40"/>
      <c r="TI269" s="40"/>
      <c r="TJ269" s="40"/>
      <c r="TK269" s="40"/>
      <c r="TL269" s="40"/>
      <c r="TM269" s="40"/>
      <c r="TN269" s="40"/>
      <c r="TO269" s="40"/>
      <c r="TP269" s="40"/>
      <c r="TQ269" s="40"/>
      <c r="TR269" s="40"/>
      <c r="TS269" s="40"/>
      <c r="TT269" s="40"/>
      <c r="TU269" s="40"/>
      <c r="TV269" s="40"/>
      <c r="TW269" s="40"/>
      <c r="TX269" s="40"/>
      <c r="TY269" s="40"/>
      <c r="TZ269" s="40"/>
      <c r="UA269" s="40"/>
      <c r="UB269" s="40"/>
      <c r="UC269" s="40"/>
      <c r="UD269" s="40"/>
      <c r="UE269" s="40"/>
      <c r="UF269" s="40"/>
      <c r="UG269" s="40"/>
      <c r="UH269" s="40"/>
      <c r="UI269" s="40"/>
      <c r="UJ269" s="40"/>
      <c r="UK269" s="40"/>
      <c r="UL269" s="40"/>
      <c r="UM269" s="40"/>
      <c r="UN269" s="40"/>
      <c r="UO269" s="40"/>
      <c r="UP269" s="40"/>
      <c r="UQ269" s="40"/>
      <c r="UR269" s="40"/>
      <c r="US269" s="40"/>
      <c r="UT269" s="40"/>
      <c r="UU269" s="40"/>
      <c r="UV269" s="40"/>
      <c r="UW269" s="40"/>
      <c r="UX269" s="40"/>
      <c r="UY269" s="40"/>
      <c r="UZ269" s="40"/>
      <c r="VA269" s="40"/>
      <c r="VB269" s="40"/>
      <c r="VC269" s="40"/>
      <c r="VD269" s="40"/>
      <c r="VE269" s="40"/>
      <c r="VF269" s="40"/>
      <c r="VG269" s="40"/>
      <c r="VH269" s="40"/>
      <c r="VI269" s="40"/>
      <c r="VJ269" s="40"/>
      <c r="VK269" s="40"/>
      <c r="VL269" s="40"/>
      <c r="VM269" s="40"/>
      <c r="VN269" s="40"/>
      <c r="VO269" s="40"/>
      <c r="VP269" s="40"/>
      <c r="VQ269" s="40"/>
      <c r="VR269" s="40"/>
      <c r="VS269" s="40"/>
      <c r="VT269" s="40"/>
      <c r="VU269" s="40"/>
      <c r="VV269" s="40"/>
      <c r="VW269" s="40"/>
      <c r="VX269" s="40"/>
      <c r="VY269" s="40"/>
      <c r="VZ269" s="40"/>
      <c r="WA269" s="40"/>
      <c r="WB269" s="40"/>
      <c r="WC269" s="40"/>
      <c r="WD269" s="40"/>
      <c r="WE269" s="40"/>
      <c r="WF269" s="40"/>
      <c r="WG269" s="40"/>
      <c r="WH269" s="40"/>
      <c r="WI269" s="40"/>
      <c r="WJ269" s="40"/>
      <c r="WK269" s="40"/>
      <c r="WL269" s="40"/>
      <c r="WM269" s="40"/>
      <c r="WN269" s="40"/>
      <c r="WO269" s="40"/>
      <c r="WP269" s="40"/>
      <c r="WQ269" s="40"/>
      <c r="WR269" s="40"/>
      <c r="WS269" s="40"/>
      <c r="WT269" s="40"/>
      <c r="WU269" s="40"/>
      <c r="WV269" s="40"/>
      <c r="WW269" s="40"/>
      <c r="WX269" s="40"/>
      <c r="WY269" s="40"/>
      <c r="WZ269" s="40"/>
      <c r="XA269" s="40"/>
      <c r="XB269" s="40"/>
      <c r="XC269" s="40"/>
      <c r="XD269" s="40"/>
      <c r="XE269" s="40"/>
      <c r="XF269" s="40"/>
      <c r="XG269" s="40"/>
      <c r="XH269" s="40"/>
      <c r="XI269" s="40"/>
      <c r="XJ269" s="40"/>
      <c r="XK269" s="40"/>
      <c r="XL269" s="40"/>
      <c r="XM269" s="40"/>
      <c r="XN269" s="40"/>
      <c r="XO269" s="40"/>
      <c r="XP269" s="40"/>
      <c r="XQ269" s="40"/>
      <c r="XR269" s="40"/>
      <c r="XS269" s="40"/>
      <c r="XT269" s="40"/>
      <c r="XU269" s="40"/>
      <c r="XV269" s="40"/>
      <c r="XW269" s="40"/>
      <c r="XX269" s="40"/>
      <c r="XY269" s="40"/>
      <c r="XZ269" s="40"/>
      <c r="YA269" s="40"/>
      <c r="YB269" s="40"/>
      <c r="YC269" s="40"/>
      <c r="YD269" s="40"/>
      <c r="YE269" s="40"/>
      <c r="YF269" s="40"/>
      <c r="YG269" s="40"/>
      <c r="YH269" s="40"/>
      <c r="YI269" s="40"/>
      <c r="YJ269" s="40"/>
      <c r="YK269" s="40"/>
      <c r="YL269" s="40"/>
      <c r="YM269" s="40"/>
      <c r="YN269" s="40"/>
      <c r="YO269" s="40"/>
      <c r="YP269" s="40"/>
      <c r="YQ269" s="40"/>
      <c r="YR269" s="40"/>
      <c r="YS269" s="40"/>
      <c r="YT269" s="40"/>
      <c r="YU269" s="40"/>
      <c r="YV269" s="40"/>
      <c r="YW269" s="40"/>
      <c r="YX269" s="40"/>
      <c r="YY269" s="40"/>
      <c r="YZ269" s="40"/>
      <c r="ZA269" s="40"/>
      <c r="ZB269" s="40"/>
      <c r="ZC269" s="40"/>
      <c r="ZD269" s="40"/>
      <c r="ZE269" s="40"/>
      <c r="ZF269" s="40"/>
      <c r="ZG269" s="40"/>
      <c r="ZH269" s="40"/>
      <c r="ZI269" s="40"/>
      <c r="ZJ269" s="40"/>
      <c r="ZK269" s="40"/>
      <c r="ZL269" s="40"/>
      <c r="ZM269" s="40"/>
      <c r="ZN269" s="40"/>
      <c r="ZO269" s="40"/>
      <c r="ZP269" s="40"/>
      <c r="ZQ269" s="40"/>
      <c r="ZR269" s="40"/>
      <c r="ZS269" s="40"/>
      <c r="ZT269" s="40"/>
      <c r="ZU269" s="40"/>
      <c r="ZV269" s="40"/>
      <c r="ZW269" s="40"/>
      <c r="ZX269" s="40"/>
      <c r="ZY269" s="40"/>
      <c r="ZZ269" s="40"/>
      <c r="AAA269" s="40"/>
      <c r="AAB269" s="40"/>
      <c r="AAC269" s="40"/>
      <c r="AAD269" s="40"/>
      <c r="AAE269" s="40"/>
      <c r="AAF269" s="40"/>
      <c r="AAG269" s="40"/>
      <c r="AAH269" s="40"/>
      <c r="AAI269" s="40"/>
      <c r="AAJ269" s="40"/>
      <c r="AAK269" s="40"/>
      <c r="AAL269" s="40"/>
      <c r="AAM269" s="40"/>
      <c r="AAN269" s="40"/>
      <c r="AAO269" s="40"/>
      <c r="AAP269" s="40"/>
      <c r="AAQ269" s="40"/>
      <c r="AAR269" s="40"/>
      <c r="AAS269" s="40"/>
      <c r="AAT269" s="40"/>
      <c r="AAU269" s="40"/>
      <c r="AAV269" s="40"/>
      <c r="AAW269" s="40"/>
      <c r="AAX269" s="40"/>
      <c r="AAY269" s="40"/>
      <c r="AAZ269" s="40"/>
      <c r="ABA269" s="40"/>
      <c r="ABB269" s="40"/>
      <c r="ABC269" s="40"/>
      <c r="ABD269" s="40"/>
      <c r="ABE269" s="40"/>
      <c r="ABF269" s="40"/>
      <c r="ABG269" s="40"/>
      <c r="ABH269" s="40"/>
      <c r="ABI269" s="40"/>
      <c r="ABJ269" s="40"/>
      <c r="ABK269" s="40"/>
      <c r="ABL269" s="40"/>
      <c r="ABM269" s="40"/>
      <c r="ABN269" s="40"/>
      <c r="ABO269" s="40"/>
      <c r="ABP269" s="40"/>
      <c r="ABQ269" s="40"/>
      <c r="ABR269" s="40"/>
      <c r="ABS269" s="40"/>
      <c r="ABT269" s="40"/>
      <c r="ABU269" s="40"/>
      <c r="ABV269" s="40"/>
      <c r="ABW269" s="40"/>
      <c r="ABX269" s="40"/>
      <c r="ABY269" s="40"/>
      <c r="ABZ269" s="40"/>
      <c r="ACA269" s="40"/>
      <c r="ACB269" s="40"/>
      <c r="ACC269" s="40"/>
      <c r="ACD269" s="40"/>
      <c r="ACE269" s="40"/>
      <c r="ACF269" s="40"/>
      <c r="ACG269" s="40"/>
      <c r="ACH269" s="40"/>
      <c r="ACI269" s="40"/>
      <c r="ACJ269" s="40"/>
      <c r="ACK269" s="40"/>
      <c r="ACL269" s="40"/>
      <c r="ACM269" s="40"/>
      <c r="ACN269" s="40"/>
      <c r="ACO269" s="40"/>
      <c r="ACP269" s="40"/>
      <c r="ACQ269" s="40"/>
      <c r="ACR269" s="40"/>
      <c r="ACS269" s="40"/>
      <c r="ACT269" s="40"/>
      <c r="ACU269" s="40"/>
      <c r="ACV269" s="40"/>
      <c r="ACW269" s="40"/>
      <c r="ACX269" s="40"/>
      <c r="ACY269" s="40"/>
      <c r="ACZ269" s="40"/>
      <c r="ADA269" s="40"/>
      <c r="ADB269" s="40"/>
      <c r="ADC269" s="40"/>
      <c r="ADD269" s="40"/>
      <c r="ADE269" s="40"/>
      <c r="ADF269" s="40"/>
      <c r="ADG269" s="40"/>
      <c r="ADH269" s="40"/>
      <c r="ADI269" s="40"/>
      <c r="ADJ269" s="40"/>
      <c r="ADK269" s="40"/>
      <c r="ADL269" s="40"/>
      <c r="ADM269" s="40"/>
      <c r="ADN269" s="40"/>
      <c r="ADO269" s="40"/>
      <c r="ADP269" s="40"/>
      <c r="ADQ269" s="40"/>
      <c r="ADR269" s="40"/>
      <c r="ADS269" s="40"/>
      <c r="ADT269" s="40"/>
      <c r="ADU269" s="40"/>
      <c r="ADV269" s="40"/>
      <c r="ADW269" s="40"/>
      <c r="ADX269" s="40"/>
      <c r="ADY269" s="40"/>
      <c r="ADZ269" s="40"/>
      <c r="AEA269" s="40"/>
      <c r="AEB269" s="40"/>
      <c r="AEC269" s="40"/>
      <c r="AED269" s="40"/>
      <c r="AEE269" s="40"/>
      <c r="AEF269" s="40"/>
      <c r="AEG269" s="40"/>
      <c r="AEH269" s="40"/>
      <c r="AEI269" s="40"/>
      <c r="AEJ269" s="40"/>
      <c r="AEK269" s="40"/>
      <c r="AEL269" s="40"/>
      <c r="AEM269" s="40"/>
      <c r="AEN269" s="40"/>
      <c r="AEO269" s="40"/>
      <c r="AEP269" s="40"/>
      <c r="AEQ269" s="40"/>
      <c r="AER269" s="40"/>
      <c r="AES269" s="40"/>
      <c r="AET269" s="40"/>
      <c r="AEU269" s="40"/>
      <c r="AEV269" s="40"/>
      <c r="AEW269" s="40"/>
      <c r="AEX269" s="40"/>
      <c r="AEY269" s="40"/>
      <c r="AEZ269" s="40"/>
      <c r="AFA269" s="40"/>
      <c r="AFB269" s="40"/>
      <c r="AFC269" s="40"/>
      <c r="AFD269" s="40"/>
      <c r="AFE269" s="40"/>
      <c r="AFF269" s="40"/>
      <c r="AFG269" s="40"/>
      <c r="AFH269" s="40"/>
      <c r="AFI269" s="40"/>
      <c r="AFJ269" s="40"/>
      <c r="AFK269" s="40"/>
      <c r="AFL269" s="40"/>
      <c r="AFM269" s="40"/>
      <c r="AFN269" s="40"/>
      <c r="AFO269" s="40"/>
      <c r="AFP269" s="40"/>
      <c r="AFQ269" s="40"/>
      <c r="AFR269" s="40"/>
      <c r="AFS269" s="40"/>
      <c r="AFT269" s="40"/>
      <c r="AFU269" s="40"/>
      <c r="AFV269" s="40"/>
      <c r="AFW269" s="40"/>
      <c r="AFX269" s="40"/>
      <c r="AFY269" s="40"/>
      <c r="AFZ269" s="40"/>
      <c r="AGA269" s="40"/>
      <c r="AGB269" s="40"/>
      <c r="AGC269" s="40"/>
      <c r="AGD269" s="40"/>
      <c r="AGE269" s="40"/>
      <c r="AGF269" s="40"/>
      <c r="AGG269" s="40"/>
      <c r="AGH269" s="40"/>
      <c r="AGI269" s="40"/>
      <c r="AGJ269" s="40"/>
      <c r="AGK269" s="40"/>
      <c r="AGL269" s="40"/>
      <c r="AGM269" s="40"/>
      <c r="AGN269" s="40"/>
      <c r="AGO269" s="40"/>
      <c r="AGP269" s="40"/>
      <c r="AGQ269" s="40"/>
      <c r="AGR269" s="40"/>
      <c r="AGS269" s="40"/>
      <c r="AGT269" s="40"/>
      <c r="AGU269" s="40"/>
      <c r="AGV269" s="40"/>
      <c r="AGW269" s="40"/>
      <c r="AGX269" s="40"/>
      <c r="AGY269" s="40"/>
      <c r="AGZ269" s="40"/>
      <c r="AHA269" s="40"/>
      <c r="AHB269" s="40"/>
      <c r="AHC269" s="40"/>
      <c r="AHD269" s="40"/>
      <c r="AHE269" s="40"/>
      <c r="AHF269" s="40"/>
      <c r="AHG269" s="40"/>
      <c r="AHH269" s="40"/>
      <c r="AHI269" s="40"/>
      <c r="AHJ269" s="40"/>
      <c r="AHK269" s="40"/>
      <c r="AHL269" s="40"/>
      <c r="AHM269" s="40"/>
      <c r="AHN269" s="40"/>
      <c r="AHO269" s="40"/>
      <c r="AHP269" s="40"/>
      <c r="AHQ269" s="40"/>
      <c r="AHR269" s="40"/>
      <c r="AHS269" s="40"/>
      <c r="AHT269" s="40"/>
      <c r="AHU269" s="40"/>
      <c r="AHV269" s="40"/>
      <c r="AHW269" s="40"/>
      <c r="AHX269" s="40"/>
      <c r="AHY269" s="40"/>
      <c r="AHZ269" s="40"/>
      <c r="AIA269" s="40"/>
      <c r="AIB269" s="40"/>
      <c r="AIC269" s="40"/>
      <c r="AID269" s="40"/>
      <c r="AIE269" s="40"/>
      <c r="AIF269" s="40"/>
      <c r="AIG269" s="40"/>
      <c r="AIH269" s="40"/>
      <c r="AII269" s="40"/>
      <c r="AIJ269" s="40"/>
      <c r="AIK269" s="40"/>
      <c r="AIL269" s="40"/>
      <c r="AIM269" s="40"/>
      <c r="AIN269" s="40"/>
      <c r="AIO269" s="40"/>
      <c r="AIP269" s="40"/>
      <c r="AIQ269" s="40"/>
      <c r="AIR269" s="40"/>
      <c r="AIS269" s="40"/>
      <c r="AIT269" s="40"/>
      <c r="AIU269" s="40"/>
      <c r="AIV269" s="40"/>
      <c r="AIW269" s="40"/>
      <c r="AIX269" s="40"/>
      <c r="AIY269" s="40"/>
      <c r="AIZ269" s="40"/>
      <c r="AJA269" s="40"/>
      <c r="AJB269" s="40"/>
      <c r="AJC269" s="40"/>
      <c r="AJD269" s="40"/>
      <c r="AJE269" s="40"/>
      <c r="AJF269" s="40"/>
      <c r="AJG269" s="40"/>
      <c r="AJH269" s="40"/>
      <c r="AJI269" s="40"/>
      <c r="AJJ269" s="40"/>
      <c r="AJK269" s="40"/>
      <c r="AJL269" s="40"/>
      <c r="AJM269" s="40"/>
      <c r="AJN269" s="40"/>
      <c r="AJO269" s="40"/>
      <c r="AJP269" s="40"/>
      <c r="AJQ269" s="40"/>
      <c r="AJR269" s="40"/>
      <c r="AJS269" s="40"/>
      <c r="AJT269" s="40"/>
      <c r="AJU269" s="40"/>
      <c r="AJV269" s="40"/>
      <c r="AJW269" s="40"/>
      <c r="AJX269" s="40"/>
      <c r="AJY269" s="40"/>
      <c r="AJZ269" s="40"/>
      <c r="AKA269" s="40"/>
      <c r="AKB269" s="40"/>
      <c r="AKC269" s="40"/>
      <c r="AKD269" s="40"/>
      <c r="AKE269" s="40"/>
      <c r="AKF269" s="40"/>
      <c r="AKG269" s="40"/>
      <c r="AKH269" s="40"/>
      <c r="AKI269" s="40"/>
      <c r="AKJ269" s="40"/>
      <c r="AKK269" s="40"/>
      <c r="AKL269" s="40"/>
      <c r="AKM269" s="40"/>
      <c r="AKN269" s="40"/>
      <c r="AKO269" s="40"/>
      <c r="AKP269" s="40"/>
      <c r="AKQ269" s="40"/>
      <c r="AKR269" s="40"/>
      <c r="AKS269" s="40"/>
      <c r="AKT269" s="40"/>
      <c r="AKU269" s="40"/>
      <c r="AKV269" s="40"/>
      <c r="AKW269" s="40"/>
      <c r="AKX269" s="40"/>
      <c r="AKY269" s="40"/>
      <c r="AKZ269" s="40"/>
      <c r="ALA269" s="40"/>
      <c r="ALB269" s="40"/>
      <c r="ALC269" s="40"/>
      <c r="ALD269" s="40"/>
      <c r="ALE269" s="40"/>
      <c r="ALF269" s="40"/>
      <c r="ALG269" s="40"/>
      <c r="ALH269" s="40"/>
      <c r="ALI269" s="40"/>
      <c r="ALJ269" s="40"/>
      <c r="ALK269" s="40"/>
      <c r="ALL269" s="40"/>
      <c r="ALM269" s="40"/>
      <c r="ALN269" s="40"/>
      <c r="ALO269" s="40"/>
      <c r="ALP269" s="40"/>
      <c r="ALQ269" s="40"/>
      <c r="ALR269" s="40"/>
      <c r="ALS269" s="40"/>
      <c r="ALT269" s="40"/>
      <c r="ALU269" s="40"/>
    </row>
    <row r="270" spans="1:1009" s="41" customFormat="1" ht="18.75" x14ac:dyDescent="0.3">
      <c r="A270" s="10" t="s">
        <v>268</v>
      </c>
      <c r="B270" s="11" t="s">
        <v>224</v>
      </c>
      <c r="C270" s="12">
        <v>6</v>
      </c>
      <c r="D270" s="13">
        <v>2.9</v>
      </c>
      <c r="E270" s="14">
        <v>1.55</v>
      </c>
      <c r="F270" s="46" t="s">
        <v>21</v>
      </c>
      <c r="G270" s="15">
        <v>1</v>
      </c>
      <c r="H270" s="16">
        <f>IF(OR(F270="",G270=""),"",IF(F270="1st",G270*D270-G270,-G270))</f>
        <v>-1</v>
      </c>
      <c r="I270" s="19">
        <f t="shared" si="42"/>
        <v>-26.802500000000002</v>
      </c>
      <c r="J270" s="42">
        <f>SUM(H270:H273)</f>
        <v>-2.3000000000000007</v>
      </c>
      <c r="K270" s="50">
        <f t="shared" si="45"/>
        <v>-28.102500000000013</v>
      </c>
      <c r="L270" s="8">
        <f t="shared" si="39"/>
        <v>18.822499999999987</v>
      </c>
      <c r="M270" s="8"/>
      <c r="N270" s="121">
        <f t="shared" si="43"/>
        <v>2.9</v>
      </c>
      <c r="O270" s="9">
        <f t="shared" si="44"/>
        <v>-1</v>
      </c>
      <c r="P270" s="9">
        <f t="shared" si="46"/>
        <v>-1</v>
      </c>
      <c r="Q270" s="122">
        <f t="shared" si="47"/>
        <v>-1</v>
      </c>
      <c r="R270" s="8"/>
      <c r="S270" s="9"/>
      <c r="T270" s="9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  <c r="IO270" s="40"/>
      <c r="IP270" s="40"/>
      <c r="IQ270" s="40"/>
      <c r="IR270" s="40"/>
      <c r="IS270" s="40"/>
      <c r="IT270" s="40"/>
      <c r="IU270" s="40"/>
      <c r="IV270" s="40"/>
      <c r="IW270" s="40"/>
      <c r="IX270" s="40"/>
      <c r="IY270" s="40"/>
      <c r="IZ270" s="40"/>
      <c r="JA270" s="40"/>
      <c r="JB270" s="40"/>
      <c r="JC270" s="40"/>
      <c r="JD270" s="40"/>
      <c r="JE270" s="40"/>
      <c r="JF270" s="40"/>
      <c r="JG270" s="40"/>
      <c r="JH270" s="40"/>
      <c r="JI270" s="40"/>
      <c r="JJ270" s="40"/>
      <c r="JK270" s="40"/>
      <c r="JL270" s="40"/>
      <c r="JM270" s="40"/>
      <c r="JN270" s="40"/>
      <c r="JO270" s="40"/>
      <c r="JP270" s="40"/>
      <c r="JQ270" s="40"/>
      <c r="JR270" s="40"/>
      <c r="JS270" s="40"/>
      <c r="JT270" s="40"/>
      <c r="JU270" s="40"/>
      <c r="JV270" s="40"/>
      <c r="JW270" s="40"/>
      <c r="JX270" s="40"/>
      <c r="JY270" s="40"/>
      <c r="JZ270" s="40"/>
      <c r="KA270" s="40"/>
      <c r="KB270" s="40"/>
      <c r="KC270" s="40"/>
      <c r="KD270" s="40"/>
      <c r="KE270" s="40"/>
      <c r="KF270" s="40"/>
      <c r="KG270" s="40"/>
      <c r="KH270" s="40"/>
      <c r="KI270" s="40"/>
      <c r="KJ270" s="40"/>
      <c r="KK270" s="40"/>
      <c r="KL270" s="40"/>
      <c r="KM270" s="40"/>
      <c r="KN270" s="40"/>
      <c r="KO270" s="40"/>
      <c r="KP270" s="40"/>
      <c r="KQ270" s="40"/>
      <c r="KR270" s="40"/>
      <c r="KS270" s="40"/>
      <c r="KT270" s="40"/>
      <c r="KU270" s="40"/>
      <c r="KV270" s="40"/>
      <c r="KW270" s="40"/>
      <c r="KX270" s="40"/>
      <c r="KY270" s="40"/>
      <c r="KZ270" s="40"/>
      <c r="LA270" s="40"/>
      <c r="LB270" s="40"/>
      <c r="LC270" s="40"/>
      <c r="LD270" s="40"/>
      <c r="LE270" s="40"/>
      <c r="LF270" s="40"/>
      <c r="LG270" s="40"/>
      <c r="LH270" s="40"/>
      <c r="LI270" s="40"/>
      <c r="LJ270" s="40"/>
      <c r="LK270" s="40"/>
      <c r="LL270" s="40"/>
      <c r="LM270" s="40"/>
      <c r="LN270" s="40"/>
      <c r="LO270" s="40"/>
      <c r="LP270" s="40"/>
      <c r="LQ270" s="40"/>
      <c r="LR270" s="40"/>
      <c r="LS270" s="40"/>
      <c r="LT270" s="40"/>
      <c r="LU270" s="40"/>
      <c r="LV270" s="40"/>
      <c r="LW270" s="40"/>
      <c r="LX270" s="40"/>
      <c r="LY270" s="40"/>
      <c r="LZ270" s="40"/>
      <c r="MA270" s="40"/>
      <c r="MB270" s="40"/>
      <c r="MC270" s="40"/>
      <c r="MD270" s="40"/>
      <c r="ME270" s="40"/>
      <c r="MF270" s="40"/>
      <c r="MG270" s="40"/>
      <c r="MH270" s="40"/>
      <c r="MI270" s="40"/>
      <c r="MJ270" s="40"/>
      <c r="MK270" s="40"/>
      <c r="ML270" s="40"/>
      <c r="MM270" s="40"/>
      <c r="MN270" s="40"/>
      <c r="MO270" s="40"/>
      <c r="MP270" s="40"/>
      <c r="MQ270" s="40"/>
      <c r="MR270" s="40"/>
      <c r="MS270" s="40"/>
      <c r="MT270" s="40"/>
      <c r="MU270" s="40"/>
      <c r="MV270" s="40"/>
      <c r="MW270" s="40"/>
      <c r="MX270" s="40"/>
      <c r="MY270" s="40"/>
      <c r="MZ270" s="40"/>
      <c r="NA270" s="40"/>
      <c r="NB270" s="40"/>
      <c r="NC270" s="40"/>
      <c r="ND270" s="40"/>
      <c r="NE270" s="40"/>
      <c r="NF270" s="40"/>
      <c r="NG270" s="40"/>
      <c r="NH270" s="40"/>
      <c r="NI270" s="40"/>
      <c r="NJ270" s="40"/>
      <c r="NK270" s="40"/>
      <c r="NL270" s="40"/>
      <c r="NM270" s="40"/>
      <c r="NN270" s="40"/>
      <c r="NO270" s="40"/>
      <c r="NP270" s="40"/>
      <c r="NQ270" s="40"/>
      <c r="NR270" s="40"/>
      <c r="NS270" s="40"/>
      <c r="NT270" s="40"/>
      <c r="NU270" s="40"/>
      <c r="NV270" s="40"/>
      <c r="NW270" s="40"/>
      <c r="NX270" s="40"/>
      <c r="NY270" s="40"/>
      <c r="NZ270" s="40"/>
      <c r="OA270" s="40"/>
      <c r="OB270" s="40"/>
      <c r="OC270" s="40"/>
      <c r="OD270" s="40"/>
      <c r="OE270" s="40"/>
      <c r="OF270" s="40"/>
      <c r="OG270" s="40"/>
      <c r="OH270" s="40"/>
      <c r="OI270" s="40"/>
      <c r="OJ270" s="40"/>
      <c r="OK270" s="40"/>
      <c r="OL270" s="40"/>
      <c r="OM270" s="40"/>
      <c r="ON270" s="40"/>
      <c r="OO270" s="40"/>
      <c r="OP270" s="40"/>
      <c r="OQ270" s="40"/>
      <c r="OR270" s="40"/>
      <c r="OS270" s="40"/>
      <c r="OT270" s="40"/>
      <c r="OU270" s="40"/>
      <c r="OV270" s="40"/>
      <c r="OW270" s="40"/>
      <c r="OX270" s="40"/>
      <c r="OY270" s="40"/>
      <c r="OZ270" s="40"/>
      <c r="PA270" s="40"/>
      <c r="PB270" s="40"/>
      <c r="PC270" s="40"/>
      <c r="PD270" s="40"/>
      <c r="PE270" s="40"/>
      <c r="PF270" s="40"/>
      <c r="PG270" s="40"/>
      <c r="PH270" s="40"/>
      <c r="PI270" s="40"/>
      <c r="PJ270" s="40"/>
      <c r="PK270" s="40"/>
      <c r="PL270" s="40"/>
      <c r="PM270" s="40"/>
      <c r="PN270" s="40"/>
      <c r="PO270" s="40"/>
      <c r="PP270" s="40"/>
      <c r="PQ270" s="40"/>
      <c r="PR270" s="40"/>
      <c r="PS270" s="40"/>
      <c r="PT270" s="40"/>
      <c r="PU270" s="40"/>
      <c r="PV270" s="40"/>
      <c r="PW270" s="40"/>
      <c r="PX270" s="40"/>
      <c r="PY270" s="40"/>
      <c r="PZ270" s="40"/>
      <c r="QA270" s="40"/>
      <c r="QB270" s="40"/>
      <c r="QC270" s="40"/>
      <c r="QD270" s="40"/>
      <c r="QE270" s="40"/>
      <c r="QF270" s="40"/>
      <c r="QG270" s="40"/>
      <c r="QH270" s="40"/>
      <c r="QI270" s="40"/>
      <c r="QJ270" s="40"/>
      <c r="QK270" s="40"/>
      <c r="QL270" s="40"/>
      <c r="QM270" s="40"/>
      <c r="QN270" s="40"/>
      <c r="QO270" s="40"/>
      <c r="QP270" s="40"/>
      <c r="QQ270" s="40"/>
      <c r="QR270" s="40"/>
      <c r="QS270" s="40"/>
      <c r="QT270" s="40"/>
      <c r="QU270" s="40"/>
      <c r="QV270" s="40"/>
      <c r="QW270" s="40"/>
      <c r="QX270" s="40"/>
      <c r="QY270" s="40"/>
      <c r="QZ270" s="40"/>
      <c r="RA270" s="40"/>
      <c r="RB270" s="40"/>
      <c r="RC270" s="40"/>
      <c r="RD270" s="40"/>
      <c r="RE270" s="40"/>
      <c r="RF270" s="40"/>
      <c r="RG270" s="40"/>
      <c r="RH270" s="40"/>
      <c r="RI270" s="40"/>
      <c r="RJ270" s="40"/>
      <c r="RK270" s="40"/>
      <c r="RL270" s="40"/>
      <c r="RM270" s="40"/>
      <c r="RN270" s="40"/>
      <c r="RO270" s="40"/>
      <c r="RP270" s="40"/>
      <c r="RQ270" s="40"/>
      <c r="RR270" s="40"/>
      <c r="RS270" s="40"/>
      <c r="RT270" s="40"/>
      <c r="RU270" s="40"/>
      <c r="RV270" s="40"/>
      <c r="RW270" s="40"/>
      <c r="RX270" s="40"/>
      <c r="RY270" s="40"/>
      <c r="RZ270" s="40"/>
      <c r="SA270" s="40"/>
      <c r="SB270" s="40"/>
      <c r="SC270" s="40"/>
      <c r="SD270" s="40"/>
      <c r="SE270" s="40"/>
      <c r="SF270" s="40"/>
      <c r="SG270" s="40"/>
      <c r="SH270" s="40"/>
      <c r="SI270" s="40"/>
      <c r="SJ270" s="40"/>
      <c r="SK270" s="40"/>
      <c r="SL270" s="40"/>
      <c r="SM270" s="40"/>
      <c r="SN270" s="40"/>
      <c r="SO270" s="40"/>
      <c r="SP270" s="40"/>
      <c r="SQ270" s="40"/>
      <c r="SR270" s="40"/>
      <c r="SS270" s="40"/>
      <c r="ST270" s="40"/>
      <c r="SU270" s="40"/>
      <c r="SV270" s="40"/>
      <c r="SW270" s="40"/>
      <c r="SX270" s="40"/>
      <c r="SY270" s="40"/>
      <c r="SZ270" s="40"/>
      <c r="TA270" s="40"/>
      <c r="TB270" s="40"/>
      <c r="TC270" s="40"/>
      <c r="TD270" s="40"/>
      <c r="TE270" s="40"/>
      <c r="TF270" s="40"/>
      <c r="TG270" s="40"/>
      <c r="TH270" s="40"/>
      <c r="TI270" s="40"/>
      <c r="TJ270" s="40"/>
      <c r="TK270" s="40"/>
      <c r="TL270" s="40"/>
      <c r="TM270" s="40"/>
      <c r="TN270" s="40"/>
      <c r="TO270" s="40"/>
      <c r="TP270" s="40"/>
      <c r="TQ270" s="40"/>
      <c r="TR270" s="40"/>
      <c r="TS270" s="40"/>
      <c r="TT270" s="40"/>
      <c r="TU270" s="40"/>
      <c r="TV270" s="40"/>
      <c r="TW270" s="40"/>
      <c r="TX270" s="40"/>
      <c r="TY270" s="40"/>
      <c r="TZ270" s="40"/>
      <c r="UA270" s="40"/>
      <c r="UB270" s="40"/>
      <c r="UC270" s="40"/>
      <c r="UD270" s="40"/>
      <c r="UE270" s="40"/>
      <c r="UF270" s="40"/>
      <c r="UG270" s="40"/>
      <c r="UH270" s="40"/>
      <c r="UI270" s="40"/>
      <c r="UJ270" s="40"/>
      <c r="UK270" s="40"/>
      <c r="UL270" s="40"/>
      <c r="UM270" s="40"/>
      <c r="UN270" s="40"/>
      <c r="UO270" s="40"/>
      <c r="UP270" s="40"/>
      <c r="UQ270" s="40"/>
      <c r="UR270" s="40"/>
      <c r="US270" s="40"/>
      <c r="UT270" s="40"/>
      <c r="UU270" s="40"/>
      <c r="UV270" s="40"/>
      <c r="UW270" s="40"/>
      <c r="UX270" s="40"/>
      <c r="UY270" s="40"/>
      <c r="UZ270" s="40"/>
      <c r="VA270" s="40"/>
      <c r="VB270" s="40"/>
      <c r="VC270" s="40"/>
      <c r="VD270" s="40"/>
      <c r="VE270" s="40"/>
      <c r="VF270" s="40"/>
      <c r="VG270" s="40"/>
      <c r="VH270" s="40"/>
      <c r="VI270" s="40"/>
      <c r="VJ270" s="40"/>
      <c r="VK270" s="40"/>
      <c r="VL270" s="40"/>
      <c r="VM270" s="40"/>
      <c r="VN270" s="40"/>
      <c r="VO270" s="40"/>
      <c r="VP270" s="40"/>
      <c r="VQ270" s="40"/>
      <c r="VR270" s="40"/>
      <c r="VS270" s="40"/>
      <c r="VT270" s="40"/>
      <c r="VU270" s="40"/>
      <c r="VV270" s="40"/>
      <c r="VW270" s="40"/>
      <c r="VX270" s="40"/>
      <c r="VY270" s="40"/>
      <c r="VZ270" s="40"/>
      <c r="WA270" s="40"/>
      <c r="WB270" s="40"/>
      <c r="WC270" s="40"/>
      <c r="WD270" s="40"/>
      <c r="WE270" s="40"/>
      <c r="WF270" s="40"/>
      <c r="WG270" s="40"/>
      <c r="WH270" s="40"/>
      <c r="WI270" s="40"/>
      <c r="WJ270" s="40"/>
      <c r="WK270" s="40"/>
      <c r="WL270" s="40"/>
      <c r="WM270" s="40"/>
      <c r="WN270" s="40"/>
      <c r="WO270" s="40"/>
      <c r="WP270" s="40"/>
      <c r="WQ270" s="40"/>
      <c r="WR270" s="40"/>
      <c r="WS270" s="40"/>
      <c r="WT270" s="40"/>
      <c r="WU270" s="40"/>
      <c r="WV270" s="40"/>
      <c r="WW270" s="40"/>
      <c r="WX270" s="40"/>
      <c r="WY270" s="40"/>
      <c r="WZ270" s="40"/>
      <c r="XA270" s="40"/>
      <c r="XB270" s="40"/>
      <c r="XC270" s="40"/>
      <c r="XD270" s="40"/>
      <c r="XE270" s="40"/>
      <c r="XF270" s="40"/>
      <c r="XG270" s="40"/>
      <c r="XH270" s="40"/>
      <c r="XI270" s="40"/>
      <c r="XJ270" s="40"/>
      <c r="XK270" s="40"/>
      <c r="XL270" s="40"/>
      <c r="XM270" s="40"/>
      <c r="XN270" s="40"/>
      <c r="XO270" s="40"/>
      <c r="XP270" s="40"/>
      <c r="XQ270" s="40"/>
      <c r="XR270" s="40"/>
      <c r="XS270" s="40"/>
      <c r="XT270" s="40"/>
      <c r="XU270" s="40"/>
      <c r="XV270" s="40"/>
      <c r="XW270" s="40"/>
      <c r="XX270" s="40"/>
      <c r="XY270" s="40"/>
      <c r="XZ270" s="40"/>
      <c r="YA270" s="40"/>
      <c r="YB270" s="40"/>
      <c r="YC270" s="40"/>
      <c r="YD270" s="40"/>
      <c r="YE270" s="40"/>
      <c r="YF270" s="40"/>
      <c r="YG270" s="40"/>
      <c r="YH270" s="40"/>
      <c r="YI270" s="40"/>
      <c r="YJ270" s="40"/>
      <c r="YK270" s="40"/>
      <c r="YL270" s="40"/>
      <c r="YM270" s="40"/>
      <c r="YN270" s="40"/>
      <c r="YO270" s="40"/>
      <c r="YP270" s="40"/>
      <c r="YQ270" s="40"/>
      <c r="YR270" s="40"/>
      <c r="YS270" s="40"/>
      <c r="YT270" s="40"/>
      <c r="YU270" s="40"/>
      <c r="YV270" s="40"/>
      <c r="YW270" s="40"/>
      <c r="YX270" s="40"/>
      <c r="YY270" s="40"/>
      <c r="YZ270" s="40"/>
      <c r="ZA270" s="40"/>
      <c r="ZB270" s="40"/>
      <c r="ZC270" s="40"/>
      <c r="ZD270" s="40"/>
      <c r="ZE270" s="40"/>
      <c r="ZF270" s="40"/>
      <c r="ZG270" s="40"/>
      <c r="ZH270" s="40"/>
      <c r="ZI270" s="40"/>
      <c r="ZJ270" s="40"/>
      <c r="ZK270" s="40"/>
      <c r="ZL270" s="40"/>
      <c r="ZM270" s="40"/>
      <c r="ZN270" s="40"/>
      <c r="ZO270" s="40"/>
      <c r="ZP270" s="40"/>
      <c r="ZQ270" s="40"/>
      <c r="ZR270" s="40"/>
      <c r="ZS270" s="40"/>
      <c r="ZT270" s="40"/>
      <c r="ZU270" s="40"/>
      <c r="ZV270" s="40"/>
      <c r="ZW270" s="40"/>
      <c r="ZX270" s="40"/>
      <c r="ZY270" s="40"/>
      <c r="ZZ270" s="40"/>
      <c r="AAA270" s="40"/>
      <c r="AAB270" s="40"/>
      <c r="AAC270" s="40"/>
      <c r="AAD270" s="40"/>
      <c r="AAE270" s="40"/>
      <c r="AAF270" s="40"/>
      <c r="AAG270" s="40"/>
      <c r="AAH270" s="40"/>
      <c r="AAI270" s="40"/>
      <c r="AAJ270" s="40"/>
      <c r="AAK270" s="40"/>
      <c r="AAL270" s="40"/>
      <c r="AAM270" s="40"/>
      <c r="AAN270" s="40"/>
      <c r="AAO270" s="40"/>
      <c r="AAP270" s="40"/>
      <c r="AAQ270" s="40"/>
      <c r="AAR270" s="40"/>
      <c r="AAS270" s="40"/>
      <c r="AAT270" s="40"/>
      <c r="AAU270" s="40"/>
      <c r="AAV270" s="40"/>
      <c r="AAW270" s="40"/>
      <c r="AAX270" s="40"/>
      <c r="AAY270" s="40"/>
      <c r="AAZ270" s="40"/>
      <c r="ABA270" s="40"/>
      <c r="ABB270" s="40"/>
      <c r="ABC270" s="40"/>
      <c r="ABD270" s="40"/>
      <c r="ABE270" s="40"/>
      <c r="ABF270" s="40"/>
      <c r="ABG270" s="40"/>
      <c r="ABH270" s="40"/>
      <c r="ABI270" s="40"/>
      <c r="ABJ270" s="40"/>
      <c r="ABK270" s="40"/>
      <c r="ABL270" s="40"/>
      <c r="ABM270" s="40"/>
      <c r="ABN270" s="40"/>
      <c r="ABO270" s="40"/>
      <c r="ABP270" s="40"/>
      <c r="ABQ270" s="40"/>
      <c r="ABR270" s="40"/>
      <c r="ABS270" s="40"/>
      <c r="ABT270" s="40"/>
      <c r="ABU270" s="40"/>
      <c r="ABV270" s="40"/>
      <c r="ABW270" s="40"/>
      <c r="ABX270" s="40"/>
      <c r="ABY270" s="40"/>
      <c r="ABZ270" s="40"/>
      <c r="ACA270" s="40"/>
      <c r="ACB270" s="40"/>
      <c r="ACC270" s="40"/>
      <c r="ACD270" s="40"/>
      <c r="ACE270" s="40"/>
      <c r="ACF270" s="40"/>
      <c r="ACG270" s="40"/>
      <c r="ACH270" s="40"/>
      <c r="ACI270" s="40"/>
      <c r="ACJ270" s="40"/>
      <c r="ACK270" s="40"/>
      <c r="ACL270" s="40"/>
      <c r="ACM270" s="40"/>
      <c r="ACN270" s="40"/>
      <c r="ACO270" s="40"/>
      <c r="ACP270" s="40"/>
      <c r="ACQ270" s="40"/>
      <c r="ACR270" s="40"/>
      <c r="ACS270" s="40"/>
      <c r="ACT270" s="40"/>
      <c r="ACU270" s="40"/>
      <c r="ACV270" s="40"/>
      <c r="ACW270" s="40"/>
      <c r="ACX270" s="40"/>
      <c r="ACY270" s="40"/>
      <c r="ACZ270" s="40"/>
      <c r="ADA270" s="40"/>
      <c r="ADB270" s="40"/>
      <c r="ADC270" s="40"/>
      <c r="ADD270" s="40"/>
      <c r="ADE270" s="40"/>
      <c r="ADF270" s="40"/>
      <c r="ADG270" s="40"/>
      <c r="ADH270" s="40"/>
      <c r="ADI270" s="40"/>
      <c r="ADJ270" s="40"/>
      <c r="ADK270" s="40"/>
      <c r="ADL270" s="40"/>
      <c r="ADM270" s="40"/>
      <c r="ADN270" s="40"/>
      <c r="ADO270" s="40"/>
      <c r="ADP270" s="40"/>
      <c r="ADQ270" s="40"/>
      <c r="ADR270" s="40"/>
      <c r="ADS270" s="40"/>
      <c r="ADT270" s="40"/>
      <c r="ADU270" s="40"/>
      <c r="ADV270" s="40"/>
      <c r="ADW270" s="40"/>
      <c r="ADX270" s="40"/>
      <c r="ADY270" s="40"/>
      <c r="ADZ270" s="40"/>
      <c r="AEA270" s="40"/>
      <c r="AEB270" s="40"/>
      <c r="AEC270" s="40"/>
      <c r="AED270" s="40"/>
      <c r="AEE270" s="40"/>
      <c r="AEF270" s="40"/>
      <c r="AEG270" s="40"/>
      <c r="AEH270" s="40"/>
      <c r="AEI270" s="40"/>
      <c r="AEJ270" s="40"/>
      <c r="AEK270" s="40"/>
      <c r="AEL270" s="40"/>
      <c r="AEM270" s="40"/>
      <c r="AEN270" s="40"/>
      <c r="AEO270" s="40"/>
      <c r="AEP270" s="40"/>
      <c r="AEQ270" s="40"/>
      <c r="AER270" s="40"/>
      <c r="AES270" s="40"/>
      <c r="AET270" s="40"/>
      <c r="AEU270" s="40"/>
      <c r="AEV270" s="40"/>
      <c r="AEW270" s="40"/>
      <c r="AEX270" s="40"/>
      <c r="AEY270" s="40"/>
      <c r="AEZ270" s="40"/>
      <c r="AFA270" s="40"/>
      <c r="AFB270" s="40"/>
      <c r="AFC270" s="40"/>
      <c r="AFD270" s="40"/>
      <c r="AFE270" s="40"/>
      <c r="AFF270" s="40"/>
      <c r="AFG270" s="40"/>
      <c r="AFH270" s="40"/>
      <c r="AFI270" s="40"/>
      <c r="AFJ270" s="40"/>
      <c r="AFK270" s="40"/>
      <c r="AFL270" s="40"/>
      <c r="AFM270" s="40"/>
      <c r="AFN270" s="40"/>
      <c r="AFO270" s="40"/>
      <c r="AFP270" s="40"/>
      <c r="AFQ270" s="40"/>
      <c r="AFR270" s="40"/>
      <c r="AFS270" s="40"/>
      <c r="AFT270" s="40"/>
      <c r="AFU270" s="40"/>
      <c r="AFV270" s="40"/>
      <c r="AFW270" s="40"/>
      <c r="AFX270" s="40"/>
      <c r="AFY270" s="40"/>
      <c r="AFZ270" s="40"/>
      <c r="AGA270" s="40"/>
      <c r="AGB270" s="40"/>
      <c r="AGC270" s="40"/>
      <c r="AGD270" s="40"/>
      <c r="AGE270" s="40"/>
      <c r="AGF270" s="40"/>
      <c r="AGG270" s="40"/>
      <c r="AGH270" s="40"/>
      <c r="AGI270" s="40"/>
      <c r="AGJ270" s="40"/>
      <c r="AGK270" s="40"/>
      <c r="AGL270" s="40"/>
      <c r="AGM270" s="40"/>
      <c r="AGN270" s="40"/>
      <c r="AGO270" s="40"/>
      <c r="AGP270" s="40"/>
      <c r="AGQ270" s="40"/>
      <c r="AGR270" s="40"/>
      <c r="AGS270" s="40"/>
      <c r="AGT270" s="40"/>
      <c r="AGU270" s="40"/>
      <c r="AGV270" s="40"/>
      <c r="AGW270" s="40"/>
      <c r="AGX270" s="40"/>
      <c r="AGY270" s="40"/>
      <c r="AGZ270" s="40"/>
      <c r="AHA270" s="40"/>
      <c r="AHB270" s="40"/>
      <c r="AHC270" s="40"/>
      <c r="AHD270" s="40"/>
      <c r="AHE270" s="40"/>
      <c r="AHF270" s="40"/>
      <c r="AHG270" s="40"/>
      <c r="AHH270" s="40"/>
      <c r="AHI270" s="40"/>
      <c r="AHJ270" s="40"/>
      <c r="AHK270" s="40"/>
      <c r="AHL270" s="40"/>
      <c r="AHM270" s="40"/>
      <c r="AHN270" s="40"/>
      <c r="AHO270" s="40"/>
      <c r="AHP270" s="40"/>
      <c r="AHQ270" s="40"/>
      <c r="AHR270" s="40"/>
      <c r="AHS270" s="40"/>
      <c r="AHT270" s="40"/>
      <c r="AHU270" s="40"/>
      <c r="AHV270" s="40"/>
      <c r="AHW270" s="40"/>
      <c r="AHX270" s="40"/>
      <c r="AHY270" s="40"/>
      <c r="AHZ270" s="40"/>
      <c r="AIA270" s="40"/>
      <c r="AIB270" s="40"/>
      <c r="AIC270" s="40"/>
      <c r="AID270" s="40"/>
      <c r="AIE270" s="40"/>
      <c r="AIF270" s="40"/>
      <c r="AIG270" s="40"/>
      <c r="AIH270" s="40"/>
      <c r="AII270" s="40"/>
      <c r="AIJ270" s="40"/>
      <c r="AIK270" s="40"/>
      <c r="AIL270" s="40"/>
      <c r="AIM270" s="40"/>
      <c r="AIN270" s="40"/>
      <c r="AIO270" s="40"/>
      <c r="AIP270" s="40"/>
      <c r="AIQ270" s="40"/>
      <c r="AIR270" s="40"/>
      <c r="AIS270" s="40"/>
      <c r="AIT270" s="40"/>
      <c r="AIU270" s="40"/>
      <c r="AIV270" s="40"/>
      <c r="AIW270" s="40"/>
      <c r="AIX270" s="40"/>
      <c r="AIY270" s="40"/>
      <c r="AIZ270" s="40"/>
      <c r="AJA270" s="40"/>
      <c r="AJB270" s="40"/>
      <c r="AJC270" s="40"/>
      <c r="AJD270" s="40"/>
      <c r="AJE270" s="40"/>
      <c r="AJF270" s="40"/>
      <c r="AJG270" s="40"/>
      <c r="AJH270" s="40"/>
      <c r="AJI270" s="40"/>
      <c r="AJJ270" s="40"/>
      <c r="AJK270" s="40"/>
      <c r="AJL270" s="40"/>
      <c r="AJM270" s="40"/>
      <c r="AJN270" s="40"/>
      <c r="AJO270" s="40"/>
      <c r="AJP270" s="40"/>
      <c r="AJQ270" s="40"/>
      <c r="AJR270" s="40"/>
      <c r="AJS270" s="40"/>
      <c r="AJT270" s="40"/>
      <c r="AJU270" s="40"/>
      <c r="AJV270" s="40"/>
      <c r="AJW270" s="40"/>
      <c r="AJX270" s="40"/>
      <c r="AJY270" s="40"/>
      <c r="AJZ270" s="40"/>
      <c r="AKA270" s="40"/>
      <c r="AKB270" s="40"/>
      <c r="AKC270" s="40"/>
      <c r="AKD270" s="40"/>
      <c r="AKE270" s="40"/>
      <c r="AKF270" s="40"/>
      <c r="AKG270" s="40"/>
      <c r="AKH270" s="40"/>
      <c r="AKI270" s="40"/>
      <c r="AKJ270" s="40"/>
      <c r="AKK270" s="40"/>
      <c r="AKL270" s="40"/>
      <c r="AKM270" s="40"/>
      <c r="AKN270" s="40"/>
      <c r="AKO270" s="40"/>
      <c r="AKP270" s="40"/>
      <c r="AKQ270" s="40"/>
      <c r="AKR270" s="40"/>
      <c r="AKS270" s="40"/>
      <c r="AKT270" s="40"/>
      <c r="AKU270" s="40"/>
      <c r="AKV270" s="40"/>
      <c r="AKW270" s="40"/>
      <c r="AKX270" s="40"/>
      <c r="AKY270" s="40"/>
      <c r="AKZ270" s="40"/>
      <c r="ALA270" s="40"/>
      <c r="ALB270" s="40"/>
      <c r="ALC270" s="40"/>
      <c r="ALD270" s="40"/>
      <c r="ALE270" s="40"/>
      <c r="ALF270" s="40"/>
      <c r="ALG270" s="40"/>
      <c r="ALH270" s="40"/>
      <c r="ALI270" s="40"/>
      <c r="ALJ270" s="40"/>
      <c r="ALK270" s="40"/>
      <c r="ALL270" s="40"/>
      <c r="ALM270" s="40"/>
      <c r="ALN270" s="40"/>
      <c r="ALO270" s="40"/>
      <c r="ALP270" s="40"/>
      <c r="ALQ270" s="40"/>
      <c r="ALR270" s="40"/>
      <c r="ALS270" s="40"/>
      <c r="ALT270" s="40"/>
      <c r="ALU270" s="40"/>
    </row>
    <row r="271" spans="1:1009" s="41" customFormat="1" ht="18.75" x14ac:dyDescent="0.3">
      <c r="A271" s="10" t="s">
        <v>269</v>
      </c>
      <c r="B271" s="11" t="s">
        <v>30</v>
      </c>
      <c r="C271" s="12">
        <v>4</v>
      </c>
      <c r="D271" s="13">
        <v>1.45</v>
      </c>
      <c r="E271" s="14">
        <v>1.1200000000000001</v>
      </c>
      <c r="F271" s="46" t="s">
        <v>24</v>
      </c>
      <c r="G271" s="15">
        <v>6</v>
      </c>
      <c r="H271" s="16">
        <f>IF(OR(F271="",G271=""),"",IF(F271="1st",G271*D271-G271,-G271))</f>
        <v>2.6999999999999993</v>
      </c>
      <c r="I271" s="19">
        <f t="shared" si="42"/>
        <v>-24.102500000000003</v>
      </c>
      <c r="J271" s="39"/>
      <c r="K271" s="50">
        <f t="shared" si="45"/>
        <v>-28.102500000000013</v>
      </c>
      <c r="L271" s="8">
        <f t="shared" si="39"/>
        <v>18.822499999999987</v>
      </c>
      <c r="M271" s="8"/>
      <c r="N271" s="121">
        <f t="shared" si="43"/>
        <v>1.45</v>
      </c>
      <c r="O271" s="9">
        <f t="shared" si="44"/>
        <v>-1</v>
      </c>
      <c r="P271" s="9">
        <f t="shared" si="46"/>
        <v>0.44999999999999996</v>
      </c>
      <c r="Q271" s="122">
        <f t="shared" si="47"/>
        <v>0.44999999999999996</v>
      </c>
      <c r="R271" s="8"/>
      <c r="S271" s="9"/>
      <c r="T271" s="9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  <c r="HV271" s="40"/>
      <c r="HW271" s="40"/>
      <c r="HX271" s="40"/>
      <c r="HY271" s="40"/>
      <c r="HZ271" s="40"/>
      <c r="IA271" s="40"/>
      <c r="IB271" s="40"/>
      <c r="IC271" s="40"/>
      <c r="ID271" s="40"/>
      <c r="IE271" s="40"/>
      <c r="IF271" s="40"/>
      <c r="IG271" s="40"/>
      <c r="IH271" s="40"/>
      <c r="II271" s="40"/>
      <c r="IJ271" s="40"/>
      <c r="IK271" s="40"/>
      <c r="IL271" s="40"/>
      <c r="IM271" s="40"/>
      <c r="IN271" s="40"/>
      <c r="IO271" s="40"/>
      <c r="IP271" s="40"/>
      <c r="IQ271" s="40"/>
      <c r="IR271" s="40"/>
      <c r="IS271" s="40"/>
      <c r="IT271" s="40"/>
      <c r="IU271" s="40"/>
      <c r="IV271" s="40"/>
      <c r="IW271" s="40"/>
      <c r="IX271" s="40"/>
      <c r="IY271" s="40"/>
      <c r="IZ271" s="40"/>
      <c r="JA271" s="40"/>
      <c r="JB271" s="40"/>
      <c r="JC271" s="40"/>
      <c r="JD271" s="40"/>
      <c r="JE271" s="40"/>
      <c r="JF271" s="40"/>
      <c r="JG271" s="40"/>
      <c r="JH271" s="40"/>
      <c r="JI271" s="40"/>
      <c r="JJ271" s="40"/>
      <c r="JK271" s="40"/>
      <c r="JL271" s="40"/>
      <c r="JM271" s="40"/>
      <c r="JN271" s="40"/>
      <c r="JO271" s="40"/>
      <c r="JP271" s="40"/>
      <c r="JQ271" s="40"/>
      <c r="JR271" s="40"/>
      <c r="JS271" s="40"/>
      <c r="JT271" s="40"/>
      <c r="JU271" s="40"/>
      <c r="JV271" s="40"/>
      <c r="JW271" s="40"/>
      <c r="JX271" s="40"/>
      <c r="JY271" s="40"/>
      <c r="JZ271" s="40"/>
      <c r="KA271" s="40"/>
      <c r="KB271" s="40"/>
      <c r="KC271" s="40"/>
      <c r="KD271" s="40"/>
      <c r="KE271" s="40"/>
      <c r="KF271" s="40"/>
      <c r="KG271" s="40"/>
      <c r="KH271" s="40"/>
      <c r="KI271" s="40"/>
      <c r="KJ271" s="40"/>
      <c r="KK271" s="40"/>
      <c r="KL271" s="40"/>
      <c r="KM271" s="40"/>
      <c r="KN271" s="40"/>
      <c r="KO271" s="40"/>
      <c r="KP271" s="40"/>
      <c r="KQ271" s="40"/>
      <c r="KR271" s="40"/>
      <c r="KS271" s="40"/>
      <c r="KT271" s="40"/>
      <c r="KU271" s="40"/>
      <c r="KV271" s="40"/>
      <c r="KW271" s="40"/>
      <c r="KX271" s="40"/>
      <c r="KY271" s="40"/>
      <c r="KZ271" s="40"/>
      <c r="LA271" s="40"/>
      <c r="LB271" s="40"/>
      <c r="LC271" s="40"/>
      <c r="LD271" s="40"/>
      <c r="LE271" s="40"/>
      <c r="LF271" s="40"/>
      <c r="LG271" s="40"/>
      <c r="LH271" s="40"/>
      <c r="LI271" s="40"/>
      <c r="LJ271" s="40"/>
      <c r="LK271" s="40"/>
      <c r="LL271" s="40"/>
      <c r="LM271" s="40"/>
      <c r="LN271" s="40"/>
      <c r="LO271" s="40"/>
      <c r="LP271" s="40"/>
      <c r="LQ271" s="40"/>
      <c r="LR271" s="40"/>
      <c r="LS271" s="40"/>
      <c r="LT271" s="40"/>
      <c r="LU271" s="40"/>
      <c r="LV271" s="40"/>
      <c r="LW271" s="40"/>
      <c r="LX271" s="40"/>
      <c r="LY271" s="40"/>
      <c r="LZ271" s="40"/>
      <c r="MA271" s="40"/>
      <c r="MB271" s="40"/>
      <c r="MC271" s="40"/>
      <c r="MD271" s="40"/>
      <c r="ME271" s="40"/>
      <c r="MF271" s="40"/>
      <c r="MG271" s="40"/>
      <c r="MH271" s="40"/>
      <c r="MI271" s="40"/>
      <c r="MJ271" s="40"/>
      <c r="MK271" s="40"/>
      <c r="ML271" s="40"/>
      <c r="MM271" s="40"/>
      <c r="MN271" s="40"/>
      <c r="MO271" s="40"/>
      <c r="MP271" s="40"/>
      <c r="MQ271" s="40"/>
      <c r="MR271" s="40"/>
      <c r="MS271" s="40"/>
      <c r="MT271" s="40"/>
      <c r="MU271" s="40"/>
      <c r="MV271" s="40"/>
      <c r="MW271" s="40"/>
      <c r="MX271" s="40"/>
      <c r="MY271" s="40"/>
      <c r="MZ271" s="40"/>
      <c r="NA271" s="40"/>
      <c r="NB271" s="40"/>
      <c r="NC271" s="40"/>
      <c r="ND271" s="40"/>
      <c r="NE271" s="40"/>
      <c r="NF271" s="40"/>
      <c r="NG271" s="40"/>
      <c r="NH271" s="40"/>
      <c r="NI271" s="40"/>
      <c r="NJ271" s="40"/>
      <c r="NK271" s="40"/>
      <c r="NL271" s="40"/>
      <c r="NM271" s="40"/>
      <c r="NN271" s="40"/>
      <c r="NO271" s="40"/>
      <c r="NP271" s="40"/>
      <c r="NQ271" s="40"/>
      <c r="NR271" s="40"/>
      <c r="NS271" s="40"/>
      <c r="NT271" s="40"/>
      <c r="NU271" s="40"/>
      <c r="NV271" s="40"/>
      <c r="NW271" s="40"/>
      <c r="NX271" s="40"/>
      <c r="NY271" s="40"/>
      <c r="NZ271" s="40"/>
      <c r="OA271" s="40"/>
      <c r="OB271" s="40"/>
      <c r="OC271" s="40"/>
      <c r="OD271" s="40"/>
      <c r="OE271" s="40"/>
      <c r="OF271" s="40"/>
      <c r="OG271" s="40"/>
      <c r="OH271" s="40"/>
      <c r="OI271" s="40"/>
      <c r="OJ271" s="40"/>
      <c r="OK271" s="40"/>
      <c r="OL271" s="40"/>
      <c r="OM271" s="40"/>
      <c r="ON271" s="40"/>
      <c r="OO271" s="40"/>
      <c r="OP271" s="40"/>
      <c r="OQ271" s="40"/>
      <c r="OR271" s="40"/>
      <c r="OS271" s="40"/>
      <c r="OT271" s="40"/>
      <c r="OU271" s="40"/>
      <c r="OV271" s="40"/>
      <c r="OW271" s="40"/>
      <c r="OX271" s="40"/>
      <c r="OY271" s="40"/>
      <c r="OZ271" s="40"/>
      <c r="PA271" s="40"/>
      <c r="PB271" s="40"/>
      <c r="PC271" s="40"/>
      <c r="PD271" s="40"/>
      <c r="PE271" s="40"/>
      <c r="PF271" s="40"/>
      <c r="PG271" s="40"/>
      <c r="PH271" s="40"/>
      <c r="PI271" s="40"/>
      <c r="PJ271" s="40"/>
      <c r="PK271" s="40"/>
      <c r="PL271" s="40"/>
      <c r="PM271" s="40"/>
      <c r="PN271" s="40"/>
      <c r="PO271" s="40"/>
      <c r="PP271" s="40"/>
      <c r="PQ271" s="40"/>
      <c r="PR271" s="40"/>
      <c r="PS271" s="40"/>
      <c r="PT271" s="40"/>
      <c r="PU271" s="40"/>
      <c r="PV271" s="40"/>
      <c r="PW271" s="40"/>
      <c r="PX271" s="40"/>
      <c r="PY271" s="40"/>
      <c r="PZ271" s="40"/>
      <c r="QA271" s="40"/>
      <c r="QB271" s="40"/>
      <c r="QC271" s="40"/>
      <c r="QD271" s="40"/>
      <c r="QE271" s="40"/>
      <c r="QF271" s="40"/>
      <c r="QG271" s="40"/>
      <c r="QH271" s="40"/>
      <c r="QI271" s="40"/>
      <c r="QJ271" s="40"/>
      <c r="QK271" s="40"/>
      <c r="QL271" s="40"/>
      <c r="QM271" s="40"/>
      <c r="QN271" s="40"/>
      <c r="QO271" s="40"/>
      <c r="QP271" s="40"/>
      <c r="QQ271" s="40"/>
      <c r="QR271" s="40"/>
      <c r="QS271" s="40"/>
      <c r="QT271" s="40"/>
      <c r="QU271" s="40"/>
      <c r="QV271" s="40"/>
      <c r="QW271" s="40"/>
      <c r="QX271" s="40"/>
      <c r="QY271" s="40"/>
      <c r="QZ271" s="40"/>
      <c r="RA271" s="40"/>
      <c r="RB271" s="40"/>
      <c r="RC271" s="40"/>
      <c r="RD271" s="40"/>
      <c r="RE271" s="40"/>
      <c r="RF271" s="40"/>
      <c r="RG271" s="40"/>
      <c r="RH271" s="40"/>
      <c r="RI271" s="40"/>
      <c r="RJ271" s="40"/>
      <c r="RK271" s="40"/>
      <c r="RL271" s="40"/>
      <c r="RM271" s="40"/>
      <c r="RN271" s="40"/>
      <c r="RO271" s="40"/>
      <c r="RP271" s="40"/>
      <c r="RQ271" s="40"/>
      <c r="RR271" s="40"/>
      <c r="RS271" s="40"/>
      <c r="RT271" s="40"/>
      <c r="RU271" s="40"/>
      <c r="RV271" s="40"/>
      <c r="RW271" s="40"/>
      <c r="RX271" s="40"/>
      <c r="RY271" s="40"/>
      <c r="RZ271" s="40"/>
      <c r="SA271" s="40"/>
      <c r="SB271" s="40"/>
      <c r="SC271" s="40"/>
      <c r="SD271" s="40"/>
      <c r="SE271" s="40"/>
      <c r="SF271" s="40"/>
      <c r="SG271" s="40"/>
      <c r="SH271" s="40"/>
      <c r="SI271" s="40"/>
      <c r="SJ271" s="40"/>
      <c r="SK271" s="40"/>
      <c r="SL271" s="40"/>
      <c r="SM271" s="40"/>
      <c r="SN271" s="40"/>
      <c r="SO271" s="40"/>
      <c r="SP271" s="40"/>
      <c r="SQ271" s="40"/>
      <c r="SR271" s="40"/>
      <c r="SS271" s="40"/>
      <c r="ST271" s="40"/>
      <c r="SU271" s="40"/>
      <c r="SV271" s="40"/>
      <c r="SW271" s="40"/>
      <c r="SX271" s="40"/>
      <c r="SY271" s="40"/>
      <c r="SZ271" s="40"/>
      <c r="TA271" s="40"/>
      <c r="TB271" s="40"/>
      <c r="TC271" s="40"/>
      <c r="TD271" s="40"/>
      <c r="TE271" s="40"/>
      <c r="TF271" s="40"/>
      <c r="TG271" s="40"/>
      <c r="TH271" s="40"/>
      <c r="TI271" s="40"/>
      <c r="TJ271" s="40"/>
      <c r="TK271" s="40"/>
      <c r="TL271" s="40"/>
      <c r="TM271" s="40"/>
      <c r="TN271" s="40"/>
      <c r="TO271" s="40"/>
      <c r="TP271" s="40"/>
      <c r="TQ271" s="40"/>
      <c r="TR271" s="40"/>
      <c r="TS271" s="40"/>
      <c r="TT271" s="40"/>
      <c r="TU271" s="40"/>
      <c r="TV271" s="40"/>
      <c r="TW271" s="40"/>
      <c r="TX271" s="40"/>
      <c r="TY271" s="40"/>
      <c r="TZ271" s="40"/>
      <c r="UA271" s="40"/>
      <c r="UB271" s="40"/>
      <c r="UC271" s="40"/>
      <c r="UD271" s="40"/>
      <c r="UE271" s="40"/>
      <c r="UF271" s="40"/>
      <c r="UG271" s="40"/>
      <c r="UH271" s="40"/>
      <c r="UI271" s="40"/>
      <c r="UJ271" s="40"/>
      <c r="UK271" s="40"/>
      <c r="UL271" s="40"/>
      <c r="UM271" s="40"/>
      <c r="UN271" s="40"/>
      <c r="UO271" s="40"/>
      <c r="UP271" s="40"/>
      <c r="UQ271" s="40"/>
      <c r="UR271" s="40"/>
      <c r="US271" s="40"/>
      <c r="UT271" s="40"/>
      <c r="UU271" s="40"/>
      <c r="UV271" s="40"/>
      <c r="UW271" s="40"/>
      <c r="UX271" s="40"/>
      <c r="UY271" s="40"/>
      <c r="UZ271" s="40"/>
      <c r="VA271" s="40"/>
      <c r="VB271" s="40"/>
      <c r="VC271" s="40"/>
      <c r="VD271" s="40"/>
      <c r="VE271" s="40"/>
      <c r="VF271" s="40"/>
      <c r="VG271" s="40"/>
      <c r="VH271" s="40"/>
      <c r="VI271" s="40"/>
      <c r="VJ271" s="40"/>
      <c r="VK271" s="40"/>
      <c r="VL271" s="40"/>
      <c r="VM271" s="40"/>
      <c r="VN271" s="40"/>
      <c r="VO271" s="40"/>
      <c r="VP271" s="40"/>
      <c r="VQ271" s="40"/>
      <c r="VR271" s="40"/>
      <c r="VS271" s="40"/>
      <c r="VT271" s="40"/>
      <c r="VU271" s="40"/>
      <c r="VV271" s="40"/>
      <c r="VW271" s="40"/>
      <c r="VX271" s="40"/>
      <c r="VY271" s="40"/>
      <c r="VZ271" s="40"/>
      <c r="WA271" s="40"/>
      <c r="WB271" s="40"/>
      <c r="WC271" s="40"/>
      <c r="WD271" s="40"/>
      <c r="WE271" s="40"/>
      <c r="WF271" s="40"/>
      <c r="WG271" s="40"/>
      <c r="WH271" s="40"/>
      <c r="WI271" s="40"/>
      <c r="WJ271" s="40"/>
      <c r="WK271" s="40"/>
      <c r="WL271" s="40"/>
      <c r="WM271" s="40"/>
      <c r="WN271" s="40"/>
      <c r="WO271" s="40"/>
      <c r="WP271" s="40"/>
      <c r="WQ271" s="40"/>
      <c r="WR271" s="40"/>
      <c r="WS271" s="40"/>
      <c r="WT271" s="40"/>
      <c r="WU271" s="40"/>
      <c r="WV271" s="40"/>
      <c r="WW271" s="40"/>
      <c r="WX271" s="40"/>
      <c r="WY271" s="40"/>
      <c r="WZ271" s="40"/>
      <c r="XA271" s="40"/>
      <c r="XB271" s="40"/>
      <c r="XC271" s="40"/>
      <c r="XD271" s="40"/>
      <c r="XE271" s="40"/>
      <c r="XF271" s="40"/>
      <c r="XG271" s="40"/>
      <c r="XH271" s="40"/>
      <c r="XI271" s="40"/>
      <c r="XJ271" s="40"/>
      <c r="XK271" s="40"/>
      <c r="XL271" s="40"/>
      <c r="XM271" s="40"/>
      <c r="XN271" s="40"/>
      <c r="XO271" s="40"/>
      <c r="XP271" s="40"/>
      <c r="XQ271" s="40"/>
      <c r="XR271" s="40"/>
      <c r="XS271" s="40"/>
      <c r="XT271" s="40"/>
      <c r="XU271" s="40"/>
      <c r="XV271" s="40"/>
      <c r="XW271" s="40"/>
      <c r="XX271" s="40"/>
      <c r="XY271" s="40"/>
      <c r="XZ271" s="40"/>
      <c r="YA271" s="40"/>
      <c r="YB271" s="40"/>
      <c r="YC271" s="40"/>
      <c r="YD271" s="40"/>
      <c r="YE271" s="40"/>
      <c r="YF271" s="40"/>
      <c r="YG271" s="40"/>
      <c r="YH271" s="40"/>
      <c r="YI271" s="40"/>
      <c r="YJ271" s="40"/>
      <c r="YK271" s="40"/>
      <c r="YL271" s="40"/>
      <c r="YM271" s="40"/>
      <c r="YN271" s="40"/>
      <c r="YO271" s="40"/>
      <c r="YP271" s="40"/>
      <c r="YQ271" s="40"/>
      <c r="YR271" s="40"/>
      <c r="YS271" s="40"/>
      <c r="YT271" s="40"/>
      <c r="YU271" s="40"/>
      <c r="YV271" s="40"/>
      <c r="YW271" s="40"/>
      <c r="YX271" s="40"/>
      <c r="YY271" s="40"/>
      <c r="YZ271" s="40"/>
      <c r="ZA271" s="40"/>
      <c r="ZB271" s="40"/>
      <c r="ZC271" s="40"/>
      <c r="ZD271" s="40"/>
      <c r="ZE271" s="40"/>
      <c r="ZF271" s="40"/>
      <c r="ZG271" s="40"/>
      <c r="ZH271" s="40"/>
      <c r="ZI271" s="40"/>
      <c r="ZJ271" s="40"/>
      <c r="ZK271" s="40"/>
      <c r="ZL271" s="40"/>
      <c r="ZM271" s="40"/>
      <c r="ZN271" s="40"/>
      <c r="ZO271" s="40"/>
      <c r="ZP271" s="40"/>
      <c r="ZQ271" s="40"/>
      <c r="ZR271" s="40"/>
      <c r="ZS271" s="40"/>
      <c r="ZT271" s="40"/>
      <c r="ZU271" s="40"/>
      <c r="ZV271" s="40"/>
      <c r="ZW271" s="40"/>
      <c r="ZX271" s="40"/>
      <c r="ZY271" s="40"/>
      <c r="ZZ271" s="40"/>
      <c r="AAA271" s="40"/>
      <c r="AAB271" s="40"/>
      <c r="AAC271" s="40"/>
      <c r="AAD271" s="40"/>
      <c r="AAE271" s="40"/>
      <c r="AAF271" s="40"/>
      <c r="AAG271" s="40"/>
      <c r="AAH271" s="40"/>
      <c r="AAI271" s="40"/>
      <c r="AAJ271" s="40"/>
      <c r="AAK271" s="40"/>
      <c r="AAL271" s="40"/>
      <c r="AAM271" s="40"/>
      <c r="AAN271" s="40"/>
      <c r="AAO271" s="40"/>
      <c r="AAP271" s="40"/>
      <c r="AAQ271" s="40"/>
      <c r="AAR271" s="40"/>
      <c r="AAS271" s="40"/>
      <c r="AAT271" s="40"/>
      <c r="AAU271" s="40"/>
      <c r="AAV271" s="40"/>
      <c r="AAW271" s="40"/>
      <c r="AAX271" s="40"/>
      <c r="AAY271" s="40"/>
      <c r="AAZ271" s="40"/>
      <c r="ABA271" s="40"/>
      <c r="ABB271" s="40"/>
      <c r="ABC271" s="40"/>
      <c r="ABD271" s="40"/>
      <c r="ABE271" s="40"/>
      <c r="ABF271" s="40"/>
      <c r="ABG271" s="40"/>
      <c r="ABH271" s="40"/>
      <c r="ABI271" s="40"/>
      <c r="ABJ271" s="40"/>
      <c r="ABK271" s="40"/>
      <c r="ABL271" s="40"/>
      <c r="ABM271" s="40"/>
      <c r="ABN271" s="40"/>
      <c r="ABO271" s="40"/>
      <c r="ABP271" s="40"/>
      <c r="ABQ271" s="40"/>
      <c r="ABR271" s="40"/>
      <c r="ABS271" s="40"/>
      <c r="ABT271" s="40"/>
      <c r="ABU271" s="40"/>
      <c r="ABV271" s="40"/>
      <c r="ABW271" s="40"/>
      <c r="ABX271" s="40"/>
      <c r="ABY271" s="40"/>
      <c r="ABZ271" s="40"/>
      <c r="ACA271" s="40"/>
      <c r="ACB271" s="40"/>
      <c r="ACC271" s="40"/>
      <c r="ACD271" s="40"/>
      <c r="ACE271" s="40"/>
      <c r="ACF271" s="40"/>
      <c r="ACG271" s="40"/>
      <c r="ACH271" s="40"/>
      <c r="ACI271" s="40"/>
      <c r="ACJ271" s="40"/>
      <c r="ACK271" s="40"/>
      <c r="ACL271" s="40"/>
      <c r="ACM271" s="40"/>
      <c r="ACN271" s="40"/>
      <c r="ACO271" s="40"/>
      <c r="ACP271" s="40"/>
      <c r="ACQ271" s="40"/>
      <c r="ACR271" s="40"/>
      <c r="ACS271" s="40"/>
      <c r="ACT271" s="40"/>
      <c r="ACU271" s="40"/>
      <c r="ACV271" s="40"/>
      <c r="ACW271" s="40"/>
      <c r="ACX271" s="40"/>
      <c r="ACY271" s="40"/>
      <c r="ACZ271" s="40"/>
      <c r="ADA271" s="40"/>
      <c r="ADB271" s="40"/>
      <c r="ADC271" s="40"/>
      <c r="ADD271" s="40"/>
      <c r="ADE271" s="40"/>
      <c r="ADF271" s="40"/>
      <c r="ADG271" s="40"/>
      <c r="ADH271" s="40"/>
      <c r="ADI271" s="40"/>
      <c r="ADJ271" s="40"/>
      <c r="ADK271" s="40"/>
      <c r="ADL271" s="40"/>
      <c r="ADM271" s="40"/>
      <c r="ADN271" s="40"/>
      <c r="ADO271" s="40"/>
      <c r="ADP271" s="40"/>
      <c r="ADQ271" s="40"/>
      <c r="ADR271" s="40"/>
      <c r="ADS271" s="40"/>
      <c r="ADT271" s="40"/>
      <c r="ADU271" s="40"/>
      <c r="ADV271" s="40"/>
      <c r="ADW271" s="40"/>
      <c r="ADX271" s="40"/>
      <c r="ADY271" s="40"/>
      <c r="ADZ271" s="40"/>
      <c r="AEA271" s="40"/>
      <c r="AEB271" s="40"/>
      <c r="AEC271" s="40"/>
      <c r="AED271" s="40"/>
      <c r="AEE271" s="40"/>
      <c r="AEF271" s="40"/>
      <c r="AEG271" s="40"/>
      <c r="AEH271" s="40"/>
      <c r="AEI271" s="40"/>
      <c r="AEJ271" s="40"/>
      <c r="AEK271" s="40"/>
      <c r="AEL271" s="40"/>
      <c r="AEM271" s="40"/>
      <c r="AEN271" s="40"/>
      <c r="AEO271" s="40"/>
      <c r="AEP271" s="40"/>
      <c r="AEQ271" s="40"/>
      <c r="AER271" s="40"/>
      <c r="AES271" s="40"/>
      <c r="AET271" s="40"/>
      <c r="AEU271" s="40"/>
      <c r="AEV271" s="40"/>
      <c r="AEW271" s="40"/>
      <c r="AEX271" s="40"/>
      <c r="AEY271" s="40"/>
      <c r="AEZ271" s="40"/>
      <c r="AFA271" s="40"/>
      <c r="AFB271" s="40"/>
      <c r="AFC271" s="40"/>
      <c r="AFD271" s="40"/>
      <c r="AFE271" s="40"/>
      <c r="AFF271" s="40"/>
      <c r="AFG271" s="40"/>
      <c r="AFH271" s="40"/>
      <c r="AFI271" s="40"/>
      <c r="AFJ271" s="40"/>
      <c r="AFK271" s="40"/>
      <c r="AFL271" s="40"/>
      <c r="AFM271" s="40"/>
      <c r="AFN271" s="40"/>
      <c r="AFO271" s="40"/>
      <c r="AFP271" s="40"/>
      <c r="AFQ271" s="40"/>
      <c r="AFR271" s="40"/>
      <c r="AFS271" s="40"/>
      <c r="AFT271" s="40"/>
      <c r="AFU271" s="40"/>
      <c r="AFV271" s="40"/>
      <c r="AFW271" s="40"/>
      <c r="AFX271" s="40"/>
      <c r="AFY271" s="40"/>
      <c r="AFZ271" s="40"/>
      <c r="AGA271" s="40"/>
      <c r="AGB271" s="40"/>
      <c r="AGC271" s="40"/>
      <c r="AGD271" s="40"/>
      <c r="AGE271" s="40"/>
      <c r="AGF271" s="40"/>
      <c r="AGG271" s="40"/>
      <c r="AGH271" s="40"/>
      <c r="AGI271" s="40"/>
      <c r="AGJ271" s="40"/>
      <c r="AGK271" s="40"/>
      <c r="AGL271" s="40"/>
      <c r="AGM271" s="40"/>
      <c r="AGN271" s="40"/>
      <c r="AGO271" s="40"/>
      <c r="AGP271" s="40"/>
      <c r="AGQ271" s="40"/>
      <c r="AGR271" s="40"/>
      <c r="AGS271" s="40"/>
      <c r="AGT271" s="40"/>
      <c r="AGU271" s="40"/>
      <c r="AGV271" s="40"/>
      <c r="AGW271" s="40"/>
      <c r="AGX271" s="40"/>
      <c r="AGY271" s="40"/>
      <c r="AGZ271" s="40"/>
      <c r="AHA271" s="40"/>
      <c r="AHB271" s="40"/>
      <c r="AHC271" s="40"/>
      <c r="AHD271" s="40"/>
      <c r="AHE271" s="40"/>
      <c r="AHF271" s="40"/>
      <c r="AHG271" s="40"/>
      <c r="AHH271" s="40"/>
      <c r="AHI271" s="40"/>
      <c r="AHJ271" s="40"/>
      <c r="AHK271" s="40"/>
      <c r="AHL271" s="40"/>
      <c r="AHM271" s="40"/>
      <c r="AHN271" s="40"/>
      <c r="AHO271" s="40"/>
      <c r="AHP271" s="40"/>
      <c r="AHQ271" s="40"/>
      <c r="AHR271" s="40"/>
      <c r="AHS271" s="40"/>
      <c r="AHT271" s="40"/>
      <c r="AHU271" s="40"/>
      <c r="AHV271" s="40"/>
      <c r="AHW271" s="40"/>
      <c r="AHX271" s="40"/>
      <c r="AHY271" s="40"/>
      <c r="AHZ271" s="40"/>
      <c r="AIA271" s="40"/>
      <c r="AIB271" s="40"/>
      <c r="AIC271" s="40"/>
      <c r="AID271" s="40"/>
      <c r="AIE271" s="40"/>
      <c r="AIF271" s="40"/>
      <c r="AIG271" s="40"/>
      <c r="AIH271" s="40"/>
      <c r="AII271" s="40"/>
      <c r="AIJ271" s="40"/>
      <c r="AIK271" s="40"/>
      <c r="AIL271" s="40"/>
      <c r="AIM271" s="40"/>
      <c r="AIN271" s="40"/>
      <c r="AIO271" s="40"/>
      <c r="AIP271" s="40"/>
      <c r="AIQ271" s="40"/>
      <c r="AIR271" s="40"/>
      <c r="AIS271" s="40"/>
      <c r="AIT271" s="40"/>
      <c r="AIU271" s="40"/>
      <c r="AIV271" s="40"/>
      <c r="AIW271" s="40"/>
      <c r="AIX271" s="40"/>
      <c r="AIY271" s="40"/>
      <c r="AIZ271" s="40"/>
      <c r="AJA271" s="40"/>
      <c r="AJB271" s="40"/>
      <c r="AJC271" s="40"/>
      <c r="AJD271" s="40"/>
      <c r="AJE271" s="40"/>
      <c r="AJF271" s="40"/>
      <c r="AJG271" s="40"/>
      <c r="AJH271" s="40"/>
      <c r="AJI271" s="40"/>
      <c r="AJJ271" s="40"/>
      <c r="AJK271" s="40"/>
      <c r="AJL271" s="40"/>
      <c r="AJM271" s="40"/>
      <c r="AJN271" s="40"/>
      <c r="AJO271" s="40"/>
      <c r="AJP271" s="40"/>
      <c r="AJQ271" s="40"/>
      <c r="AJR271" s="40"/>
      <c r="AJS271" s="40"/>
      <c r="AJT271" s="40"/>
      <c r="AJU271" s="40"/>
      <c r="AJV271" s="40"/>
      <c r="AJW271" s="40"/>
      <c r="AJX271" s="40"/>
      <c r="AJY271" s="40"/>
      <c r="AJZ271" s="40"/>
      <c r="AKA271" s="40"/>
      <c r="AKB271" s="40"/>
      <c r="AKC271" s="40"/>
      <c r="AKD271" s="40"/>
      <c r="AKE271" s="40"/>
      <c r="AKF271" s="40"/>
      <c r="AKG271" s="40"/>
      <c r="AKH271" s="40"/>
      <c r="AKI271" s="40"/>
      <c r="AKJ271" s="40"/>
      <c r="AKK271" s="40"/>
      <c r="AKL271" s="40"/>
      <c r="AKM271" s="40"/>
      <c r="AKN271" s="40"/>
      <c r="AKO271" s="40"/>
      <c r="AKP271" s="40"/>
      <c r="AKQ271" s="40"/>
      <c r="AKR271" s="40"/>
      <c r="AKS271" s="40"/>
      <c r="AKT271" s="40"/>
      <c r="AKU271" s="40"/>
      <c r="AKV271" s="40"/>
      <c r="AKW271" s="40"/>
      <c r="AKX271" s="40"/>
      <c r="AKY271" s="40"/>
      <c r="AKZ271" s="40"/>
      <c r="ALA271" s="40"/>
      <c r="ALB271" s="40"/>
      <c r="ALC271" s="40"/>
      <c r="ALD271" s="40"/>
      <c r="ALE271" s="40"/>
      <c r="ALF271" s="40"/>
      <c r="ALG271" s="40"/>
      <c r="ALH271" s="40"/>
      <c r="ALI271" s="40"/>
      <c r="ALJ271" s="40"/>
      <c r="ALK271" s="40"/>
      <c r="ALL271" s="40"/>
      <c r="ALM271" s="40"/>
      <c r="ALN271" s="40"/>
      <c r="ALO271" s="40"/>
      <c r="ALP271" s="40"/>
      <c r="ALQ271" s="40"/>
      <c r="ALR271" s="40"/>
      <c r="ALS271" s="40"/>
      <c r="ALT271" s="40"/>
      <c r="ALU271" s="40"/>
    </row>
    <row r="272" spans="1:1009" s="41" customFormat="1" ht="18.75" x14ac:dyDescent="0.3">
      <c r="A272" s="10" t="s">
        <v>270</v>
      </c>
      <c r="B272" s="11" t="s">
        <v>30</v>
      </c>
      <c r="C272" s="12">
        <v>8</v>
      </c>
      <c r="D272" s="13">
        <v>1.8</v>
      </c>
      <c r="E272" s="14">
        <v>1.04</v>
      </c>
      <c r="F272" s="46" t="s">
        <v>34</v>
      </c>
      <c r="G272" s="15">
        <v>2</v>
      </c>
      <c r="H272" s="16">
        <f>IF(OR(F272="",G272=""),"",IF(F272="1st",G272*D272-G272,-G272))</f>
        <v>-2</v>
      </c>
      <c r="I272" s="19">
        <f t="shared" si="42"/>
        <v>-26.102500000000003</v>
      </c>
      <c r="J272" s="39"/>
      <c r="K272" s="50">
        <f t="shared" si="45"/>
        <v>-28.102500000000013</v>
      </c>
      <c r="L272" s="8">
        <f t="shared" si="39"/>
        <v>18.822499999999987</v>
      </c>
      <c r="M272" s="8"/>
      <c r="N272" s="121">
        <f t="shared" si="43"/>
        <v>1.8</v>
      </c>
      <c r="O272" s="9">
        <f t="shared" si="44"/>
        <v>-1</v>
      </c>
      <c r="P272" s="9">
        <f t="shared" si="46"/>
        <v>-1</v>
      </c>
      <c r="Q272" s="122">
        <f t="shared" si="47"/>
        <v>-1</v>
      </c>
      <c r="R272" s="8"/>
      <c r="S272" s="9"/>
      <c r="T272" s="9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/>
      <c r="IS272" s="40"/>
      <c r="IT272" s="40"/>
      <c r="IU272" s="40"/>
      <c r="IV272" s="40"/>
      <c r="IW272" s="40"/>
      <c r="IX272" s="40"/>
      <c r="IY272" s="40"/>
      <c r="IZ272" s="40"/>
      <c r="JA272" s="40"/>
      <c r="JB272" s="40"/>
      <c r="JC272" s="40"/>
      <c r="JD272" s="40"/>
      <c r="JE272" s="40"/>
      <c r="JF272" s="40"/>
      <c r="JG272" s="40"/>
      <c r="JH272" s="40"/>
      <c r="JI272" s="40"/>
      <c r="JJ272" s="40"/>
      <c r="JK272" s="40"/>
      <c r="JL272" s="40"/>
      <c r="JM272" s="40"/>
      <c r="JN272" s="40"/>
      <c r="JO272" s="40"/>
      <c r="JP272" s="40"/>
      <c r="JQ272" s="40"/>
      <c r="JR272" s="40"/>
      <c r="JS272" s="40"/>
      <c r="JT272" s="40"/>
      <c r="JU272" s="40"/>
      <c r="JV272" s="40"/>
      <c r="JW272" s="40"/>
      <c r="JX272" s="40"/>
      <c r="JY272" s="40"/>
      <c r="JZ272" s="40"/>
      <c r="KA272" s="40"/>
      <c r="KB272" s="40"/>
      <c r="KC272" s="40"/>
      <c r="KD272" s="40"/>
      <c r="KE272" s="40"/>
      <c r="KF272" s="40"/>
      <c r="KG272" s="40"/>
      <c r="KH272" s="40"/>
      <c r="KI272" s="40"/>
      <c r="KJ272" s="40"/>
      <c r="KK272" s="40"/>
      <c r="KL272" s="40"/>
      <c r="KM272" s="40"/>
      <c r="KN272" s="40"/>
      <c r="KO272" s="40"/>
      <c r="KP272" s="40"/>
      <c r="KQ272" s="40"/>
      <c r="KR272" s="40"/>
      <c r="KS272" s="40"/>
      <c r="KT272" s="40"/>
      <c r="KU272" s="40"/>
      <c r="KV272" s="40"/>
      <c r="KW272" s="40"/>
      <c r="KX272" s="40"/>
      <c r="KY272" s="40"/>
      <c r="KZ272" s="40"/>
      <c r="LA272" s="40"/>
      <c r="LB272" s="40"/>
      <c r="LC272" s="40"/>
      <c r="LD272" s="40"/>
      <c r="LE272" s="40"/>
      <c r="LF272" s="40"/>
      <c r="LG272" s="40"/>
      <c r="LH272" s="40"/>
      <c r="LI272" s="40"/>
      <c r="LJ272" s="40"/>
      <c r="LK272" s="40"/>
      <c r="LL272" s="40"/>
      <c r="LM272" s="40"/>
      <c r="LN272" s="40"/>
      <c r="LO272" s="40"/>
      <c r="LP272" s="40"/>
      <c r="LQ272" s="40"/>
      <c r="LR272" s="40"/>
      <c r="LS272" s="40"/>
      <c r="LT272" s="40"/>
      <c r="LU272" s="40"/>
      <c r="LV272" s="40"/>
      <c r="LW272" s="40"/>
      <c r="LX272" s="40"/>
      <c r="LY272" s="40"/>
      <c r="LZ272" s="40"/>
      <c r="MA272" s="40"/>
      <c r="MB272" s="40"/>
      <c r="MC272" s="40"/>
      <c r="MD272" s="40"/>
      <c r="ME272" s="40"/>
      <c r="MF272" s="40"/>
      <c r="MG272" s="40"/>
      <c r="MH272" s="40"/>
      <c r="MI272" s="40"/>
      <c r="MJ272" s="40"/>
      <c r="MK272" s="40"/>
      <c r="ML272" s="40"/>
      <c r="MM272" s="40"/>
      <c r="MN272" s="40"/>
      <c r="MO272" s="40"/>
      <c r="MP272" s="40"/>
      <c r="MQ272" s="40"/>
      <c r="MR272" s="40"/>
      <c r="MS272" s="40"/>
      <c r="MT272" s="40"/>
      <c r="MU272" s="40"/>
      <c r="MV272" s="40"/>
      <c r="MW272" s="40"/>
      <c r="MX272" s="40"/>
      <c r="MY272" s="40"/>
      <c r="MZ272" s="40"/>
      <c r="NA272" s="40"/>
      <c r="NB272" s="40"/>
      <c r="NC272" s="40"/>
      <c r="ND272" s="40"/>
      <c r="NE272" s="40"/>
      <c r="NF272" s="40"/>
      <c r="NG272" s="40"/>
      <c r="NH272" s="40"/>
      <c r="NI272" s="40"/>
      <c r="NJ272" s="40"/>
      <c r="NK272" s="40"/>
      <c r="NL272" s="40"/>
      <c r="NM272" s="40"/>
      <c r="NN272" s="40"/>
      <c r="NO272" s="40"/>
      <c r="NP272" s="40"/>
      <c r="NQ272" s="40"/>
      <c r="NR272" s="40"/>
      <c r="NS272" s="40"/>
      <c r="NT272" s="40"/>
      <c r="NU272" s="40"/>
      <c r="NV272" s="40"/>
      <c r="NW272" s="40"/>
      <c r="NX272" s="40"/>
      <c r="NY272" s="40"/>
      <c r="NZ272" s="40"/>
      <c r="OA272" s="40"/>
      <c r="OB272" s="40"/>
      <c r="OC272" s="40"/>
      <c r="OD272" s="40"/>
      <c r="OE272" s="40"/>
      <c r="OF272" s="40"/>
      <c r="OG272" s="40"/>
      <c r="OH272" s="40"/>
      <c r="OI272" s="40"/>
      <c r="OJ272" s="40"/>
      <c r="OK272" s="40"/>
      <c r="OL272" s="40"/>
      <c r="OM272" s="40"/>
      <c r="ON272" s="40"/>
      <c r="OO272" s="40"/>
      <c r="OP272" s="40"/>
      <c r="OQ272" s="40"/>
      <c r="OR272" s="40"/>
      <c r="OS272" s="40"/>
      <c r="OT272" s="40"/>
      <c r="OU272" s="40"/>
      <c r="OV272" s="40"/>
      <c r="OW272" s="40"/>
      <c r="OX272" s="40"/>
      <c r="OY272" s="40"/>
      <c r="OZ272" s="40"/>
      <c r="PA272" s="40"/>
      <c r="PB272" s="40"/>
      <c r="PC272" s="40"/>
      <c r="PD272" s="40"/>
      <c r="PE272" s="40"/>
      <c r="PF272" s="40"/>
      <c r="PG272" s="40"/>
      <c r="PH272" s="40"/>
      <c r="PI272" s="40"/>
      <c r="PJ272" s="40"/>
      <c r="PK272" s="40"/>
      <c r="PL272" s="40"/>
      <c r="PM272" s="40"/>
      <c r="PN272" s="40"/>
      <c r="PO272" s="40"/>
      <c r="PP272" s="40"/>
      <c r="PQ272" s="40"/>
      <c r="PR272" s="40"/>
      <c r="PS272" s="40"/>
      <c r="PT272" s="40"/>
      <c r="PU272" s="40"/>
      <c r="PV272" s="40"/>
      <c r="PW272" s="40"/>
      <c r="PX272" s="40"/>
      <c r="PY272" s="40"/>
      <c r="PZ272" s="40"/>
      <c r="QA272" s="40"/>
      <c r="QB272" s="40"/>
      <c r="QC272" s="40"/>
      <c r="QD272" s="40"/>
      <c r="QE272" s="40"/>
      <c r="QF272" s="40"/>
      <c r="QG272" s="40"/>
      <c r="QH272" s="40"/>
      <c r="QI272" s="40"/>
      <c r="QJ272" s="40"/>
      <c r="QK272" s="40"/>
      <c r="QL272" s="40"/>
      <c r="QM272" s="40"/>
      <c r="QN272" s="40"/>
      <c r="QO272" s="40"/>
      <c r="QP272" s="40"/>
      <c r="QQ272" s="40"/>
      <c r="QR272" s="40"/>
      <c r="QS272" s="40"/>
      <c r="QT272" s="40"/>
      <c r="QU272" s="40"/>
      <c r="QV272" s="40"/>
      <c r="QW272" s="40"/>
      <c r="QX272" s="40"/>
      <c r="QY272" s="40"/>
      <c r="QZ272" s="40"/>
      <c r="RA272" s="40"/>
      <c r="RB272" s="40"/>
      <c r="RC272" s="40"/>
      <c r="RD272" s="40"/>
      <c r="RE272" s="40"/>
      <c r="RF272" s="40"/>
      <c r="RG272" s="40"/>
      <c r="RH272" s="40"/>
      <c r="RI272" s="40"/>
      <c r="RJ272" s="40"/>
      <c r="RK272" s="40"/>
      <c r="RL272" s="40"/>
      <c r="RM272" s="40"/>
      <c r="RN272" s="40"/>
      <c r="RO272" s="40"/>
      <c r="RP272" s="40"/>
      <c r="RQ272" s="40"/>
      <c r="RR272" s="40"/>
      <c r="RS272" s="40"/>
      <c r="RT272" s="40"/>
      <c r="RU272" s="40"/>
      <c r="RV272" s="40"/>
      <c r="RW272" s="40"/>
      <c r="RX272" s="40"/>
      <c r="RY272" s="40"/>
      <c r="RZ272" s="40"/>
      <c r="SA272" s="40"/>
      <c r="SB272" s="40"/>
      <c r="SC272" s="40"/>
      <c r="SD272" s="40"/>
      <c r="SE272" s="40"/>
      <c r="SF272" s="40"/>
      <c r="SG272" s="40"/>
      <c r="SH272" s="40"/>
      <c r="SI272" s="40"/>
      <c r="SJ272" s="40"/>
      <c r="SK272" s="40"/>
      <c r="SL272" s="40"/>
      <c r="SM272" s="40"/>
      <c r="SN272" s="40"/>
      <c r="SO272" s="40"/>
      <c r="SP272" s="40"/>
      <c r="SQ272" s="40"/>
      <c r="SR272" s="40"/>
      <c r="SS272" s="40"/>
      <c r="ST272" s="40"/>
      <c r="SU272" s="40"/>
      <c r="SV272" s="40"/>
      <c r="SW272" s="40"/>
      <c r="SX272" s="40"/>
      <c r="SY272" s="40"/>
      <c r="SZ272" s="40"/>
      <c r="TA272" s="40"/>
      <c r="TB272" s="40"/>
      <c r="TC272" s="40"/>
      <c r="TD272" s="40"/>
      <c r="TE272" s="40"/>
      <c r="TF272" s="40"/>
      <c r="TG272" s="40"/>
      <c r="TH272" s="40"/>
      <c r="TI272" s="40"/>
      <c r="TJ272" s="40"/>
      <c r="TK272" s="40"/>
      <c r="TL272" s="40"/>
      <c r="TM272" s="40"/>
      <c r="TN272" s="40"/>
      <c r="TO272" s="40"/>
      <c r="TP272" s="40"/>
      <c r="TQ272" s="40"/>
      <c r="TR272" s="40"/>
      <c r="TS272" s="40"/>
      <c r="TT272" s="40"/>
      <c r="TU272" s="40"/>
      <c r="TV272" s="40"/>
      <c r="TW272" s="40"/>
      <c r="TX272" s="40"/>
      <c r="TY272" s="40"/>
      <c r="TZ272" s="40"/>
      <c r="UA272" s="40"/>
      <c r="UB272" s="40"/>
      <c r="UC272" s="40"/>
      <c r="UD272" s="40"/>
      <c r="UE272" s="40"/>
      <c r="UF272" s="40"/>
      <c r="UG272" s="40"/>
      <c r="UH272" s="40"/>
      <c r="UI272" s="40"/>
      <c r="UJ272" s="40"/>
      <c r="UK272" s="40"/>
      <c r="UL272" s="40"/>
      <c r="UM272" s="40"/>
      <c r="UN272" s="40"/>
      <c r="UO272" s="40"/>
      <c r="UP272" s="40"/>
      <c r="UQ272" s="40"/>
      <c r="UR272" s="40"/>
      <c r="US272" s="40"/>
      <c r="UT272" s="40"/>
      <c r="UU272" s="40"/>
      <c r="UV272" s="40"/>
      <c r="UW272" s="40"/>
      <c r="UX272" s="40"/>
      <c r="UY272" s="40"/>
      <c r="UZ272" s="40"/>
      <c r="VA272" s="40"/>
      <c r="VB272" s="40"/>
      <c r="VC272" s="40"/>
      <c r="VD272" s="40"/>
      <c r="VE272" s="40"/>
      <c r="VF272" s="40"/>
      <c r="VG272" s="40"/>
      <c r="VH272" s="40"/>
      <c r="VI272" s="40"/>
      <c r="VJ272" s="40"/>
      <c r="VK272" s="40"/>
      <c r="VL272" s="40"/>
      <c r="VM272" s="40"/>
      <c r="VN272" s="40"/>
      <c r="VO272" s="40"/>
      <c r="VP272" s="40"/>
      <c r="VQ272" s="40"/>
      <c r="VR272" s="40"/>
      <c r="VS272" s="40"/>
      <c r="VT272" s="40"/>
      <c r="VU272" s="40"/>
      <c r="VV272" s="40"/>
      <c r="VW272" s="40"/>
      <c r="VX272" s="40"/>
      <c r="VY272" s="40"/>
      <c r="VZ272" s="40"/>
      <c r="WA272" s="40"/>
      <c r="WB272" s="40"/>
      <c r="WC272" s="40"/>
      <c r="WD272" s="40"/>
      <c r="WE272" s="40"/>
      <c r="WF272" s="40"/>
      <c r="WG272" s="40"/>
      <c r="WH272" s="40"/>
      <c r="WI272" s="40"/>
      <c r="WJ272" s="40"/>
      <c r="WK272" s="40"/>
      <c r="WL272" s="40"/>
      <c r="WM272" s="40"/>
      <c r="WN272" s="40"/>
      <c r="WO272" s="40"/>
      <c r="WP272" s="40"/>
      <c r="WQ272" s="40"/>
      <c r="WR272" s="40"/>
      <c r="WS272" s="40"/>
      <c r="WT272" s="40"/>
      <c r="WU272" s="40"/>
      <c r="WV272" s="40"/>
      <c r="WW272" s="40"/>
      <c r="WX272" s="40"/>
      <c r="WY272" s="40"/>
      <c r="WZ272" s="40"/>
      <c r="XA272" s="40"/>
      <c r="XB272" s="40"/>
      <c r="XC272" s="40"/>
      <c r="XD272" s="40"/>
      <c r="XE272" s="40"/>
      <c r="XF272" s="40"/>
      <c r="XG272" s="40"/>
      <c r="XH272" s="40"/>
      <c r="XI272" s="40"/>
      <c r="XJ272" s="40"/>
      <c r="XK272" s="40"/>
      <c r="XL272" s="40"/>
      <c r="XM272" s="40"/>
      <c r="XN272" s="40"/>
      <c r="XO272" s="40"/>
      <c r="XP272" s="40"/>
      <c r="XQ272" s="40"/>
      <c r="XR272" s="40"/>
      <c r="XS272" s="40"/>
      <c r="XT272" s="40"/>
      <c r="XU272" s="40"/>
      <c r="XV272" s="40"/>
      <c r="XW272" s="40"/>
      <c r="XX272" s="40"/>
      <c r="XY272" s="40"/>
      <c r="XZ272" s="40"/>
      <c r="YA272" s="40"/>
      <c r="YB272" s="40"/>
      <c r="YC272" s="40"/>
      <c r="YD272" s="40"/>
      <c r="YE272" s="40"/>
      <c r="YF272" s="40"/>
      <c r="YG272" s="40"/>
      <c r="YH272" s="40"/>
      <c r="YI272" s="40"/>
      <c r="YJ272" s="40"/>
      <c r="YK272" s="40"/>
      <c r="YL272" s="40"/>
      <c r="YM272" s="40"/>
      <c r="YN272" s="40"/>
      <c r="YO272" s="40"/>
      <c r="YP272" s="40"/>
      <c r="YQ272" s="40"/>
      <c r="YR272" s="40"/>
      <c r="YS272" s="40"/>
      <c r="YT272" s="40"/>
      <c r="YU272" s="40"/>
      <c r="YV272" s="40"/>
      <c r="YW272" s="40"/>
      <c r="YX272" s="40"/>
      <c r="YY272" s="40"/>
      <c r="YZ272" s="40"/>
      <c r="ZA272" s="40"/>
      <c r="ZB272" s="40"/>
      <c r="ZC272" s="40"/>
      <c r="ZD272" s="40"/>
      <c r="ZE272" s="40"/>
      <c r="ZF272" s="40"/>
      <c r="ZG272" s="40"/>
      <c r="ZH272" s="40"/>
      <c r="ZI272" s="40"/>
      <c r="ZJ272" s="40"/>
      <c r="ZK272" s="40"/>
      <c r="ZL272" s="40"/>
      <c r="ZM272" s="40"/>
      <c r="ZN272" s="40"/>
      <c r="ZO272" s="40"/>
      <c r="ZP272" s="40"/>
      <c r="ZQ272" s="40"/>
      <c r="ZR272" s="40"/>
      <c r="ZS272" s="40"/>
      <c r="ZT272" s="40"/>
      <c r="ZU272" s="40"/>
      <c r="ZV272" s="40"/>
      <c r="ZW272" s="40"/>
      <c r="ZX272" s="40"/>
      <c r="ZY272" s="40"/>
      <c r="ZZ272" s="40"/>
      <c r="AAA272" s="40"/>
      <c r="AAB272" s="40"/>
      <c r="AAC272" s="40"/>
      <c r="AAD272" s="40"/>
      <c r="AAE272" s="40"/>
      <c r="AAF272" s="40"/>
      <c r="AAG272" s="40"/>
      <c r="AAH272" s="40"/>
      <c r="AAI272" s="40"/>
      <c r="AAJ272" s="40"/>
      <c r="AAK272" s="40"/>
      <c r="AAL272" s="40"/>
      <c r="AAM272" s="40"/>
      <c r="AAN272" s="40"/>
      <c r="AAO272" s="40"/>
      <c r="AAP272" s="40"/>
      <c r="AAQ272" s="40"/>
      <c r="AAR272" s="40"/>
      <c r="AAS272" s="40"/>
      <c r="AAT272" s="40"/>
      <c r="AAU272" s="40"/>
      <c r="AAV272" s="40"/>
      <c r="AAW272" s="40"/>
      <c r="AAX272" s="40"/>
      <c r="AAY272" s="40"/>
      <c r="AAZ272" s="40"/>
      <c r="ABA272" s="40"/>
      <c r="ABB272" s="40"/>
      <c r="ABC272" s="40"/>
      <c r="ABD272" s="40"/>
      <c r="ABE272" s="40"/>
      <c r="ABF272" s="40"/>
      <c r="ABG272" s="40"/>
      <c r="ABH272" s="40"/>
      <c r="ABI272" s="40"/>
      <c r="ABJ272" s="40"/>
      <c r="ABK272" s="40"/>
      <c r="ABL272" s="40"/>
      <c r="ABM272" s="40"/>
      <c r="ABN272" s="40"/>
      <c r="ABO272" s="40"/>
      <c r="ABP272" s="40"/>
      <c r="ABQ272" s="40"/>
      <c r="ABR272" s="40"/>
      <c r="ABS272" s="40"/>
      <c r="ABT272" s="40"/>
      <c r="ABU272" s="40"/>
      <c r="ABV272" s="40"/>
      <c r="ABW272" s="40"/>
      <c r="ABX272" s="40"/>
      <c r="ABY272" s="40"/>
      <c r="ABZ272" s="40"/>
      <c r="ACA272" s="40"/>
      <c r="ACB272" s="40"/>
      <c r="ACC272" s="40"/>
      <c r="ACD272" s="40"/>
      <c r="ACE272" s="40"/>
      <c r="ACF272" s="40"/>
      <c r="ACG272" s="40"/>
      <c r="ACH272" s="40"/>
      <c r="ACI272" s="40"/>
      <c r="ACJ272" s="40"/>
      <c r="ACK272" s="40"/>
      <c r="ACL272" s="40"/>
      <c r="ACM272" s="40"/>
      <c r="ACN272" s="40"/>
      <c r="ACO272" s="40"/>
      <c r="ACP272" s="40"/>
      <c r="ACQ272" s="40"/>
      <c r="ACR272" s="40"/>
      <c r="ACS272" s="40"/>
      <c r="ACT272" s="40"/>
      <c r="ACU272" s="40"/>
      <c r="ACV272" s="40"/>
      <c r="ACW272" s="40"/>
      <c r="ACX272" s="40"/>
      <c r="ACY272" s="40"/>
      <c r="ACZ272" s="40"/>
      <c r="ADA272" s="40"/>
      <c r="ADB272" s="40"/>
      <c r="ADC272" s="40"/>
      <c r="ADD272" s="40"/>
      <c r="ADE272" s="40"/>
      <c r="ADF272" s="40"/>
      <c r="ADG272" s="40"/>
      <c r="ADH272" s="40"/>
      <c r="ADI272" s="40"/>
      <c r="ADJ272" s="40"/>
      <c r="ADK272" s="40"/>
      <c r="ADL272" s="40"/>
      <c r="ADM272" s="40"/>
      <c r="ADN272" s="40"/>
      <c r="ADO272" s="40"/>
      <c r="ADP272" s="40"/>
      <c r="ADQ272" s="40"/>
      <c r="ADR272" s="40"/>
      <c r="ADS272" s="40"/>
      <c r="ADT272" s="40"/>
      <c r="ADU272" s="40"/>
      <c r="ADV272" s="40"/>
      <c r="ADW272" s="40"/>
      <c r="ADX272" s="40"/>
      <c r="ADY272" s="40"/>
      <c r="ADZ272" s="40"/>
      <c r="AEA272" s="40"/>
      <c r="AEB272" s="40"/>
      <c r="AEC272" s="40"/>
      <c r="AED272" s="40"/>
      <c r="AEE272" s="40"/>
      <c r="AEF272" s="40"/>
      <c r="AEG272" s="40"/>
      <c r="AEH272" s="40"/>
      <c r="AEI272" s="40"/>
      <c r="AEJ272" s="40"/>
      <c r="AEK272" s="40"/>
      <c r="AEL272" s="40"/>
      <c r="AEM272" s="40"/>
      <c r="AEN272" s="40"/>
      <c r="AEO272" s="40"/>
      <c r="AEP272" s="40"/>
      <c r="AEQ272" s="40"/>
      <c r="AER272" s="40"/>
      <c r="AES272" s="40"/>
      <c r="AET272" s="40"/>
      <c r="AEU272" s="40"/>
      <c r="AEV272" s="40"/>
      <c r="AEW272" s="40"/>
      <c r="AEX272" s="40"/>
      <c r="AEY272" s="40"/>
      <c r="AEZ272" s="40"/>
      <c r="AFA272" s="40"/>
      <c r="AFB272" s="40"/>
      <c r="AFC272" s="40"/>
      <c r="AFD272" s="40"/>
      <c r="AFE272" s="40"/>
      <c r="AFF272" s="40"/>
      <c r="AFG272" s="40"/>
      <c r="AFH272" s="40"/>
      <c r="AFI272" s="40"/>
      <c r="AFJ272" s="40"/>
      <c r="AFK272" s="40"/>
      <c r="AFL272" s="40"/>
      <c r="AFM272" s="40"/>
      <c r="AFN272" s="40"/>
      <c r="AFO272" s="40"/>
      <c r="AFP272" s="40"/>
      <c r="AFQ272" s="40"/>
      <c r="AFR272" s="40"/>
      <c r="AFS272" s="40"/>
      <c r="AFT272" s="40"/>
      <c r="AFU272" s="40"/>
      <c r="AFV272" s="40"/>
      <c r="AFW272" s="40"/>
      <c r="AFX272" s="40"/>
      <c r="AFY272" s="40"/>
      <c r="AFZ272" s="40"/>
      <c r="AGA272" s="40"/>
      <c r="AGB272" s="40"/>
      <c r="AGC272" s="40"/>
      <c r="AGD272" s="40"/>
      <c r="AGE272" s="40"/>
      <c r="AGF272" s="40"/>
      <c r="AGG272" s="40"/>
      <c r="AGH272" s="40"/>
      <c r="AGI272" s="40"/>
      <c r="AGJ272" s="40"/>
      <c r="AGK272" s="40"/>
      <c r="AGL272" s="40"/>
      <c r="AGM272" s="40"/>
      <c r="AGN272" s="40"/>
      <c r="AGO272" s="40"/>
      <c r="AGP272" s="40"/>
      <c r="AGQ272" s="40"/>
      <c r="AGR272" s="40"/>
      <c r="AGS272" s="40"/>
      <c r="AGT272" s="40"/>
      <c r="AGU272" s="40"/>
      <c r="AGV272" s="40"/>
      <c r="AGW272" s="40"/>
      <c r="AGX272" s="40"/>
      <c r="AGY272" s="40"/>
      <c r="AGZ272" s="40"/>
      <c r="AHA272" s="40"/>
      <c r="AHB272" s="40"/>
      <c r="AHC272" s="40"/>
      <c r="AHD272" s="40"/>
      <c r="AHE272" s="40"/>
      <c r="AHF272" s="40"/>
      <c r="AHG272" s="40"/>
      <c r="AHH272" s="40"/>
      <c r="AHI272" s="40"/>
      <c r="AHJ272" s="40"/>
      <c r="AHK272" s="40"/>
      <c r="AHL272" s="40"/>
      <c r="AHM272" s="40"/>
      <c r="AHN272" s="40"/>
      <c r="AHO272" s="40"/>
      <c r="AHP272" s="40"/>
      <c r="AHQ272" s="40"/>
      <c r="AHR272" s="40"/>
      <c r="AHS272" s="40"/>
      <c r="AHT272" s="40"/>
      <c r="AHU272" s="40"/>
      <c r="AHV272" s="40"/>
      <c r="AHW272" s="40"/>
      <c r="AHX272" s="40"/>
      <c r="AHY272" s="40"/>
      <c r="AHZ272" s="40"/>
      <c r="AIA272" s="40"/>
      <c r="AIB272" s="40"/>
      <c r="AIC272" s="40"/>
      <c r="AID272" s="40"/>
      <c r="AIE272" s="40"/>
      <c r="AIF272" s="40"/>
      <c r="AIG272" s="40"/>
      <c r="AIH272" s="40"/>
      <c r="AII272" s="40"/>
      <c r="AIJ272" s="40"/>
      <c r="AIK272" s="40"/>
      <c r="AIL272" s="40"/>
      <c r="AIM272" s="40"/>
      <c r="AIN272" s="40"/>
      <c r="AIO272" s="40"/>
      <c r="AIP272" s="40"/>
      <c r="AIQ272" s="40"/>
      <c r="AIR272" s="40"/>
      <c r="AIS272" s="40"/>
      <c r="AIT272" s="40"/>
      <c r="AIU272" s="40"/>
      <c r="AIV272" s="40"/>
      <c r="AIW272" s="40"/>
      <c r="AIX272" s="40"/>
      <c r="AIY272" s="40"/>
      <c r="AIZ272" s="40"/>
      <c r="AJA272" s="40"/>
      <c r="AJB272" s="40"/>
      <c r="AJC272" s="40"/>
      <c r="AJD272" s="40"/>
      <c r="AJE272" s="40"/>
      <c r="AJF272" s="40"/>
      <c r="AJG272" s="40"/>
      <c r="AJH272" s="40"/>
      <c r="AJI272" s="40"/>
      <c r="AJJ272" s="40"/>
      <c r="AJK272" s="40"/>
      <c r="AJL272" s="40"/>
      <c r="AJM272" s="40"/>
      <c r="AJN272" s="40"/>
      <c r="AJO272" s="40"/>
      <c r="AJP272" s="40"/>
      <c r="AJQ272" s="40"/>
      <c r="AJR272" s="40"/>
      <c r="AJS272" s="40"/>
      <c r="AJT272" s="40"/>
      <c r="AJU272" s="40"/>
      <c r="AJV272" s="40"/>
      <c r="AJW272" s="40"/>
      <c r="AJX272" s="40"/>
      <c r="AJY272" s="40"/>
      <c r="AJZ272" s="40"/>
      <c r="AKA272" s="40"/>
      <c r="AKB272" s="40"/>
      <c r="AKC272" s="40"/>
      <c r="AKD272" s="40"/>
      <c r="AKE272" s="40"/>
      <c r="AKF272" s="40"/>
      <c r="AKG272" s="40"/>
      <c r="AKH272" s="40"/>
      <c r="AKI272" s="40"/>
      <c r="AKJ272" s="40"/>
      <c r="AKK272" s="40"/>
      <c r="AKL272" s="40"/>
      <c r="AKM272" s="40"/>
      <c r="AKN272" s="40"/>
      <c r="AKO272" s="40"/>
      <c r="AKP272" s="40"/>
      <c r="AKQ272" s="40"/>
      <c r="AKR272" s="40"/>
      <c r="AKS272" s="40"/>
      <c r="AKT272" s="40"/>
      <c r="AKU272" s="40"/>
      <c r="AKV272" s="40"/>
      <c r="AKW272" s="40"/>
      <c r="AKX272" s="40"/>
      <c r="AKY272" s="40"/>
      <c r="AKZ272" s="40"/>
      <c r="ALA272" s="40"/>
      <c r="ALB272" s="40"/>
      <c r="ALC272" s="40"/>
      <c r="ALD272" s="40"/>
      <c r="ALE272" s="40"/>
      <c r="ALF272" s="40"/>
      <c r="ALG272" s="40"/>
      <c r="ALH272" s="40"/>
      <c r="ALI272" s="40"/>
      <c r="ALJ272" s="40"/>
      <c r="ALK272" s="40"/>
      <c r="ALL272" s="40"/>
      <c r="ALM272" s="40"/>
      <c r="ALN272" s="40"/>
      <c r="ALO272" s="40"/>
      <c r="ALP272" s="40"/>
      <c r="ALQ272" s="40"/>
      <c r="ALR272" s="40"/>
      <c r="ALS272" s="40"/>
      <c r="ALT272" s="40"/>
      <c r="ALU272" s="40"/>
    </row>
    <row r="273" spans="1:1009" s="41" customFormat="1" ht="19.5" thickBot="1" x14ac:dyDescent="0.35">
      <c r="A273" s="10" t="s">
        <v>215</v>
      </c>
      <c r="B273" s="11" t="s">
        <v>127</v>
      </c>
      <c r="C273" s="12">
        <v>11</v>
      </c>
      <c r="D273" s="13">
        <v>2.4500000000000002</v>
      </c>
      <c r="E273" s="14">
        <v>1.5</v>
      </c>
      <c r="F273" s="46" t="s">
        <v>34</v>
      </c>
      <c r="G273" s="15">
        <v>2</v>
      </c>
      <c r="H273" s="16">
        <f>IF(OR(F273="",G273=""),"",IF(F273="1st",G273*D273-G273,-G273))</f>
        <v>-2</v>
      </c>
      <c r="I273" s="19">
        <f t="shared" si="42"/>
        <v>-28.102500000000003</v>
      </c>
      <c r="J273" s="39"/>
      <c r="K273" s="50">
        <f t="shared" si="45"/>
        <v>-28.102500000000013</v>
      </c>
      <c r="L273" s="8">
        <f t="shared" si="39"/>
        <v>18.822499999999987</v>
      </c>
      <c r="M273" s="8"/>
      <c r="N273" s="121">
        <f t="shared" si="43"/>
        <v>2.4500000000000002</v>
      </c>
      <c r="O273" s="9">
        <f t="shared" si="44"/>
        <v>-1</v>
      </c>
      <c r="P273" s="9">
        <f t="shared" si="46"/>
        <v>-1</v>
      </c>
      <c r="Q273" s="122">
        <f t="shared" si="47"/>
        <v>-1</v>
      </c>
      <c r="R273" s="8"/>
      <c r="S273" s="9"/>
      <c r="T273" s="9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  <c r="IT273" s="40"/>
      <c r="IU273" s="40"/>
      <c r="IV273" s="40"/>
      <c r="IW273" s="40"/>
      <c r="IX273" s="40"/>
      <c r="IY273" s="40"/>
      <c r="IZ273" s="40"/>
      <c r="JA273" s="40"/>
      <c r="JB273" s="40"/>
      <c r="JC273" s="40"/>
      <c r="JD273" s="40"/>
      <c r="JE273" s="40"/>
      <c r="JF273" s="40"/>
      <c r="JG273" s="40"/>
      <c r="JH273" s="40"/>
      <c r="JI273" s="40"/>
      <c r="JJ273" s="40"/>
      <c r="JK273" s="40"/>
      <c r="JL273" s="40"/>
      <c r="JM273" s="40"/>
      <c r="JN273" s="40"/>
      <c r="JO273" s="40"/>
      <c r="JP273" s="40"/>
      <c r="JQ273" s="40"/>
      <c r="JR273" s="40"/>
      <c r="JS273" s="40"/>
      <c r="JT273" s="40"/>
      <c r="JU273" s="40"/>
      <c r="JV273" s="40"/>
      <c r="JW273" s="40"/>
      <c r="JX273" s="40"/>
      <c r="JY273" s="40"/>
      <c r="JZ273" s="40"/>
      <c r="KA273" s="40"/>
      <c r="KB273" s="40"/>
      <c r="KC273" s="40"/>
      <c r="KD273" s="40"/>
      <c r="KE273" s="40"/>
      <c r="KF273" s="40"/>
      <c r="KG273" s="40"/>
      <c r="KH273" s="40"/>
      <c r="KI273" s="40"/>
      <c r="KJ273" s="40"/>
      <c r="KK273" s="40"/>
      <c r="KL273" s="40"/>
      <c r="KM273" s="40"/>
      <c r="KN273" s="40"/>
      <c r="KO273" s="40"/>
      <c r="KP273" s="40"/>
      <c r="KQ273" s="40"/>
      <c r="KR273" s="40"/>
      <c r="KS273" s="40"/>
      <c r="KT273" s="40"/>
      <c r="KU273" s="40"/>
      <c r="KV273" s="40"/>
      <c r="KW273" s="40"/>
      <c r="KX273" s="40"/>
      <c r="KY273" s="40"/>
      <c r="KZ273" s="40"/>
      <c r="LA273" s="40"/>
      <c r="LB273" s="40"/>
      <c r="LC273" s="40"/>
      <c r="LD273" s="40"/>
      <c r="LE273" s="40"/>
      <c r="LF273" s="40"/>
      <c r="LG273" s="40"/>
      <c r="LH273" s="40"/>
      <c r="LI273" s="40"/>
      <c r="LJ273" s="40"/>
      <c r="LK273" s="40"/>
      <c r="LL273" s="40"/>
      <c r="LM273" s="40"/>
      <c r="LN273" s="40"/>
      <c r="LO273" s="40"/>
      <c r="LP273" s="40"/>
      <c r="LQ273" s="40"/>
      <c r="LR273" s="40"/>
      <c r="LS273" s="40"/>
      <c r="LT273" s="40"/>
      <c r="LU273" s="40"/>
      <c r="LV273" s="40"/>
      <c r="LW273" s="40"/>
      <c r="LX273" s="40"/>
      <c r="LY273" s="40"/>
      <c r="LZ273" s="40"/>
      <c r="MA273" s="40"/>
      <c r="MB273" s="40"/>
      <c r="MC273" s="40"/>
      <c r="MD273" s="40"/>
      <c r="ME273" s="40"/>
      <c r="MF273" s="40"/>
      <c r="MG273" s="40"/>
      <c r="MH273" s="40"/>
      <c r="MI273" s="40"/>
      <c r="MJ273" s="40"/>
      <c r="MK273" s="40"/>
      <c r="ML273" s="40"/>
      <c r="MM273" s="40"/>
      <c r="MN273" s="40"/>
      <c r="MO273" s="40"/>
      <c r="MP273" s="40"/>
      <c r="MQ273" s="40"/>
      <c r="MR273" s="40"/>
      <c r="MS273" s="40"/>
      <c r="MT273" s="40"/>
      <c r="MU273" s="40"/>
      <c r="MV273" s="40"/>
      <c r="MW273" s="40"/>
      <c r="MX273" s="40"/>
      <c r="MY273" s="40"/>
      <c r="MZ273" s="40"/>
      <c r="NA273" s="40"/>
      <c r="NB273" s="40"/>
      <c r="NC273" s="40"/>
      <c r="ND273" s="40"/>
      <c r="NE273" s="40"/>
      <c r="NF273" s="40"/>
      <c r="NG273" s="40"/>
      <c r="NH273" s="40"/>
      <c r="NI273" s="40"/>
      <c r="NJ273" s="40"/>
      <c r="NK273" s="40"/>
      <c r="NL273" s="40"/>
      <c r="NM273" s="40"/>
      <c r="NN273" s="40"/>
      <c r="NO273" s="40"/>
      <c r="NP273" s="40"/>
      <c r="NQ273" s="40"/>
      <c r="NR273" s="40"/>
      <c r="NS273" s="40"/>
      <c r="NT273" s="40"/>
      <c r="NU273" s="40"/>
      <c r="NV273" s="40"/>
      <c r="NW273" s="40"/>
      <c r="NX273" s="40"/>
      <c r="NY273" s="40"/>
      <c r="NZ273" s="40"/>
      <c r="OA273" s="40"/>
      <c r="OB273" s="40"/>
      <c r="OC273" s="40"/>
      <c r="OD273" s="40"/>
      <c r="OE273" s="40"/>
      <c r="OF273" s="40"/>
      <c r="OG273" s="40"/>
      <c r="OH273" s="40"/>
      <c r="OI273" s="40"/>
      <c r="OJ273" s="40"/>
      <c r="OK273" s="40"/>
      <c r="OL273" s="40"/>
      <c r="OM273" s="40"/>
      <c r="ON273" s="40"/>
      <c r="OO273" s="40"/>
      <c r="OP273" s="40"/>
      <c r="OQ273" s="40"/>
      <c r="OR273" s="40"/>
      <c r="OS273" s="40"/>
      <c r="OT273" s="40"/>
      <c r="OU273" s="40"/>
      <c r="OV273" s="40"/>
      <c r="OW273" s="40"/>
      <c r="OX273" s="40"/>
      <c r="OY273" s="40"/>
      <c r="OZ273" s="40"/>
      <c r="PA273" s="40"/>
      <c r="PB273" s="40"/>
      <c r="PC273" s="40"/>
      <c r="PD273" s="40"/>
      <c r="PE273" s="40"/>
      <c r="PF273" s="40"/>
      <c r="PG273" s="40"/>
      <c r="PH273" s="40"/>
      <c r="PI273" s="40"/>
      <c r="PJ273" s="40"/>
      <c r="PK273" s="40"/>
      <c r="PL273" s="40"/>
      <c r="PM273" s="40"/>
      <c r="PN273" s="40"/>
      <c r="PO273" s="40"/>
      <c r="PP273" s="40"/>
      <c r="PQ273" s="40"/>
      <c r="PR273" s="40"/>
      <c r="PS273" s="40"/>
      <c r="PT273" s="40"/>
      <c r="PU273" s="40"/>
      <c r="PV273" s="40"/>
      <c r="PW273" s="40"/>
      <c r="PX273" s="40"/>
      <c r="PY273" s="40"/>
      <c r="PZ273" s="40"/>
      <c r="QA273" s="40"/>
      <c r="QB273" s="40"/>
      <c r="QC273" s="40"/>
      <c r="QD273" s="40"/>
      <c r="QE273" s="40"/>
      <c r="QF273" s="40"/>
      <c r="QG273" s="40"/>
      <c r="QH273" s="40"/>
      <c r="QI273" s="40"/>
      <c r="QJ273" s="40"/>
      <c r="QK273" s="40"/>
      <c r="QL273" s="40"/>
      <c r="QM273" s="40"/>
      <c r="QN273" s="40"/>
      <c r="QO273" s="40"/>
      <c r="QP273" s="40"/>
      <c r="QQ273" s="40"/>
      <c r="QR273" s="40"/>
      <c r="QS273" s="40"/>
      <c r="QT273" s="40"/>
      <c r="QU273" s="40"/>
      <c r="QV273" s="40"/>
      <c r="QW273" s="40"/>
      <c r="QX273" s="40"/>
      <c r="QY273" s="40"/>
      <c r="QZ273" s="40"/>
      <c r="RA273" s="40"/>
      <c r="RB273" s="40"/>
      <c r="RC273" s="40"/>
      <c r="RD273" s="40"/>
      <c r="RE273" s="40"/>
      <c r="RF273" s="40"/>
      <c r="RG273" s="40"/>
      <c r="RH273" s="40"/>
      <c r="RI273" s="40"/>
      <c r="RJ273" s="40"/>
      <c r="RK273" s="40"/>
      <c r="RL273" s="40"/>
      <c r="RM273" s="40"/>
      <c r="RN273" s="40"/>
      <c r="RO273" s="40"/>
      <c r="RP273" s="40"/>
      <c r="RQ273" s="40"/>
      <c r="RR273" s="40"/>
      <c r="RS273" s="40"/>
      <c r="RT273" s="40"/>
      <c r="RU273" s="40"/>
      <c r="RV273" s="40"/>
      <c r="RW273" s="40"/>
      <c r="RX273" s="40"/>
      <c r="RY273" s="40"/>
      <c r="RZ273" s="40"/>
      <c r="SA273" s="40"/>
      <c r="SB273" s="40"/>
      <c r="SC273" s="40"/>
      <c r="SD273" s="40"/>
      <c r="SE273" s="40"/>
      <c r="SF273" s="40"/>
      <c r="SG273" s="40"/>
      <c r="SH273" s="40"/>
      <c r="SI273" s="40"/>
      <c r="SJ273" s="40"/>
      <c r="SK273" s="40"/>
      <c r="SL273" s="40"/>
      <c r="SM273" s="40"/>
      <c r="SN273" s="40"/>
      <c r="SO273" s="40"/>
      <c r="SP273" s="40"/>
      <c r="SQ273" s="40"/>
      <c r="SR273" s="40"/>
      <c r="SS273" s="40"/>
      <c r="ST273" s="40"/>
      <c r="SU273" s="40"/>
      <c r="SV273" s="40"/>
      <c r="SW273" s="40"/>
      <c r="SX273" s="40"/>
      <c r="SY273" s="40"/>
      <c r="SZ273" s="40"/>
      <c r="TA273" s="40"/>
      <c r="TB273" s="40"/>
      <c r="TC273" s="40"/>
      <c r="TD273" s="40"/>
      <c r="TE273" s="40"/>
      <c r="TF273" s="40"/>
      <c r="TG273" s="40"/>
      <c r="TH273" s="40"/>
      <c r="TI273" s="40"/>
      <c r="TJ273" s="40"/>
      <c r="TK273" s="40"/>
      <c r="TL273" s="40"/>
      <c r="TM273" s="40"/>
      <c r="TN273" s="40"/>
      <c r="TO273" s="40"/>
      <c r="TP273" s="40"/>
      <c r="TQ273" s="40"/>
      <c r="TR273" s="40"/>
      <c r="TS273" s="40"/>
      <c r="TT273" s="40"/>
      <c r="TU273" s="40"/>
      <c r="TV273" s="40"/>
      <c r="TW273" s="40"/>
      <c r="TX273" s="40"/>
      <c r="TY273" s="40"/>
      <c r="TZ273" s="40"/>
      <c r="UA273" s="40"/>
      <c r="UB273" s="40"/>
      <c r="UC273" s="40"/>
      <c r="UD273" s="40"/>
      <c r="UE273" s="40"/>
      <c r="UF273" s="40"/>
      <c r="UG273" s="40"/>
      <c r="UH273" s="40"/>
      <c r="UI273" s="40"/>
      <c r="UJ273" s="40"/>
      <c r="UK273" s="40"/>
      <c r="UL273" s="40"/>
      <c r="UM273" s="40"/>
      <c r="UN273" s="40"/>
      <c r="UO273" s="40"/>
      <c r="UP273" s="40"/>
      <c r="UQ273" s="40"/>
      <c r="UR273" s="40"/>
      <c r="US273" s="40"/>
      <c r="UT273" s="40"/>
      <c r="UU273" s="40"/>
      <c r="UV273" s="40"/>
      <c r="UW273" s="40"/>
      <c r="UX273" s="40"/>
      <c r="UY273" s="40"/>
      <c r="UZ273" s="40"/>
      <c r="VA273" s="40"/>
      <c r="VB273" s="40"/>
      <c r="VC273" s="40"/>
      <c r="VD273" s="40"/>
      <c r="VE273" s="40"/>
      <c r="VF273" s="40"/>
      <c r="VG273" s="40"/>
      <c r="VH273" s="40"/>
      <c r="VI273" s="40"/>
      <c r="VJ273" s="40"/>
      <c r="VK273" s="40"/>
      <c r="VL273" s="40"/>
      <c r="VM273" s="40"/>
      <c r="VN273" s="40"/>
      <c r="VO273" s="40"/>
      <c r="VP273" s="40"/>
      <c r="VQ273" s="40"/>
      <c r="VR273" s="40"/>
      <c r="VS273" s="40"/>
      <c r="VT273" s="40"/>
      <c r="VU273" s="40"/>
      <c r="VV273" s="40"/>
      <c r="VW273" s="40"/>
      <c r="VX273" s="40"/>
      <c r="VY273" s="40"/>
      <c r="VZ273" s="40"/>
      <c r="WA273" s="40"/>
      <c r="WB273" s="40"/>
      <c r="WC273" s="40"/>
      <c r="WD273" s="40"/>
      <c r="WE273" s="40"/>
      <c r="WF273" s="40"/>
      <c r="WG273" s="40"/>
      <c r="WH273" s="40"/>
      <c r="WI273" s="40"/>
      <c r="WJ273" s="40"/>
      <c r="WK273" s="40"/>
      <c r="WL273" s="40"/>
      <c r="WM273" s="40"/>
      <c r="WN273" s="40"/>
      <c r="WO273" s="40"/>
      <c r="WP273" s="40"/>
      <c r="WQ273" s="40"/>
      <c r="WR273" s="40"/>
      <c r="WS273" s="40"/>
      <c r="WT273" s="40"/>
      <c r="WU273" s="40"/>
      <c r="WV273" s="40"/>
      <c r="WW273" s="40"/>
      <c r="WX273" s="40"/>
      <c r="WY273" s="40"/>
      <c r="WZ273" s="40"/>
      <c r="XA273" s="40"/>
      <c r="XB273" s="40"/>
      <c r="XC273" s="40"/>
      <c r="XD273" s="40"/>
      <c r="XE273" s="40"/>
      <c r="XF273" s="40"/>
      <c r="XG273" s="40"/>
      <c r="XH273" s="40"/>
      <c r="XI273" s="40"/>
      <c r="XJ273" s="40"/>
      <c r="XK273" s="40"/>
      <c r="XL273" s="40"/>
      <c r="XM273" s="40"/>
      <c r="XN273" s="40"/>
      <c r="XO273" s="40"/>
      <c r="XP273" s="40"/>
      <c r="XQ273" s="40"/>
      <c r="XR273" s="40"/>
      <c r="XS273" s="40"/>
      <c r="XT273" s="40"/>
      <c r="XU273" s="40"/>
      <c r="XV273" s="40"/>
      <c r="XW273" s="40"/>
      <c r="XX273" s="40"/>
      <c r="XY273" s="40"/>
      <c r="XZ273" s="40"/>
      <c r="YA273" s="40"/>
      <c r="YB273" s="40"/>
      <c r="YC273" s="40"/>
      <c r="YD273" s="40"/>
      <c r="YE273" s="40"/>
      <c r="YF273" s="40"/>
      <c r="YG273" s="40"/>
      <c r="YH273" s="40"/>
      <c r="YI273" s="40"/>
      <c r="YJ273" s="40"/>
      <c r="YK273" s="40"/>
      <c r="YL273" s="40"/>
      <c r="YM273" s="40"/>
      <c r="YN273" s="40"/>
      <c r="YO273" s="40"/>
      <c r="YP273" s="40"/>
      <c r="YQ273" s="40"/>
      <c r="YR273" s="40"/>
      <c r="YS273" s="40"/>
      <c r="YT273" s="40"/>
      <c r="YU273" s="40"/>
      <c r="YV273" s="40"/>
      <c r="YW273" s="40"/>
      <c r="YX273" s="40"/>
      <c r="YY273" s="40"/>
      <c r="YZ273" s="40"/>
      <c r="ZA273" s="40"/>
      <c r="ZB273" s="40"/>
      <c r="ZC273" s="40"/>
      <c r="ZD273" s="40"/>
      <c r="ZE273" s="40"/>
      <c r="ZF273" s="40"/>
      <c r="ZG273" s="40"/>
      <c r="ZH273" s="40"/>
      <c r="ZI273" s="40"/>
      <c r="ZJ273" s="40"/>
      <c r="ZK273" s="40"/>
      <c r="ZL273" s="40"/>
      <c r="ZM273" s="40"/>
      <c r="ZN273" s="40"/>
      <c r="ZO273" s="40"/>
      <c r="ZP273" s="40"/>
      <c r="ZQ273" s="40"/>
      <c r="ZR273" s="40"/>
      <c r="ZS273" s="40"/>
      <c r="ZT273" s="40"/>
      <c r="ZU273" s="40"/>
      <c r="ZV273" s="40"/>
      <c r="ZW273" s="40"/>
      <c r="ZX273" s="40"/>
      <c r="ZY273" s="40"/>
      <c r="ZZ273" s="40"/>
      <c r="AAA273" s="40"/>
      <c r="AAB273" s="40"/>
      <c r="AAC273" s="40"/>
      <c r="AAD273" s="40"/>
      <c r="AAE273" s="40"/>
      <c r="AAF273" s="40"/>
      <c r="AAG273" s="40"/>
      <c r="AAH273" s="40"/>
      <c r="AAI273" s="40"/>
      <c r="AAJ273" s="40"/>
      <c r="AAK273" s="40"/>
      <c r="AAL273" s="40"/>
      <c r="AAM273" s="40"/>
      <c r="AAN273" s="40"/>
      <c r="AAO273" s="40"/>
      <c r="AAP273" s="40"/>
      <c r="AAQ273" s="40"/>
      <c r="AAR273" s="40"/>
      <c r="AAS273" s="40"/>
      <c r="AAT273" s="40"/>
      <c r="AAU273" s="40"/>
      <c r="AAV273" s="40"/>
      <c r="AAW273" s="40"/>
      <c r="AAX273" s="40"/>
      <c r="AAY273" s="40"/>
      <c r="AAZ273" s="40"/>
      <c r="ABA273" s="40"/>
      <c r="ABB273" s="40"/>
      <c r="ABC273" s="40"/>
      <c r="ABD273" s="40"/>
      <c r="ABE273" s="40"/>
      <c r="ABF273" s="40"/>
      <c r="ABG273" s="40"/>
      <c r="ABH273" s="40"/>
      <c r="ABI273" s="40"/>
      <c r="ABJ273" s="40"/>
      <c r="ABK273" s="40"/>
      <c r="ABL273" s="40"/>
      <c r="ABM273" s="40"/>
      <c r="ABN273" s="40"/>
      <c r="ABO273" s="40"/>
      <c r="ABP273" s="40"/>
      <c r="ABQ273" s="40"/>
      <c r="ABR273" s="40"/>
      <c r="ABS273" s="40"/>
      <c r="ABT273" s="40"/>
      <c r="ABU273" s="40"/>
      <c r="ABV273" s="40"/>
      <c r="ABW273" s="40"/>
      <c r="ABX273" s="40"/>
      <c r="ABY273" s="40"/>
      <c r="ABZ273" s="40"/>
      <c r="ACA273" s="40"/>
      <c r="ACB273" s="40"/>
      <c r="ACC273" s="40"/>
      <c r="ACD273" s="40"/>
      <c r="ACE273" s="40"/>
      <c r="ACF273" s="40"/>
      <c r="ACG273" s="40"/>
      <c r="ACH273" s="40"/>
      <c r="ACI273" s="40"/>
      <c r="ACJ273" s="40"/>
      <c r="ACK273" s="40"/>
      <c r="ACL273" s="40"/>
      <c r="ACM273" s="40"/>
      <c r="ACN273" s="40"/>
      <c r="ACO273" s="40"/>
      <c r="ACP273" s="40"/>
      <c r="ACQ273" s="40"/>
      <c r="ACR273" s="40"/>
      <c r="ACS273" s="40"/>
      <c r="ACT273" s="40"/>
      <c r="ACU273" s="40"/>
      <c r="ACV273" s="40"/>
      <c r="ACW273" s="40"/>
      <c r="ACX273" s="40"/>
      <c r="ACY273" s="40"/>
      <c r="ACZ273" s="40"/>
      <c r="ADA273" s="40"/>
      <c r="ADB273" s="40"/>
      <c r="ADC273" s="40"/>
      <c r="ADD273" s="40"/>
      <c r="ADE273" s="40"/>
      <c r="ADF273" s="40"/>
      <c r="ADG273" s="40"/>
      <c r="ADH273" s="40"/>
      <c r="ADI273" s="40"/>
      <c r="ADJ273" s="40"/>
      <c r="ADK273" s="40"/>
      <c r="ADL273" s="40"/>
      <c r="ADM273" s="40"/>
      <c r="ADN273" s="40"/>
      <c r="ADO273" s="40"/>
      <c r="ADP273" s="40"/>
      <c r="ADQ273" s="40"/>
      <c r="ADR273" s="40"/>
      <c r="ADS273" s="40"/>
      <c r="ADT273" s="40"/>
      <c r="ADU273" s="40"/>
      <c r="ADV273" s="40"/>
      <c r="ADW273" s="40"/>
      <c r="ADX273" s="40"/>
      <c r="ADY273" s="40"/>
      <c r="ADZ273" s="40"/>
      <c r="AEA273" s="40"/>
      <c r="AEB273" s="40"/>
      <c r="AEC273" s="40"/>
      <c r="AED273" s="40"/>
      <c r="AEE273" s="40"/>
      <c r="AEF273" s="40"/>
      <c r="AEG273" s="40"/>
      <c r="AEH273" s="40"/>
      <c r="AEI273" s="40"/>
      <c r="AEJ273" s="40"/>
      <c r="AEK273" s="40"/>
      <c r="AEL273" s="40"/>
      <c r="AEM273" s="40"/>
      <c r="AEN273" s="40"/>
      <c r="AEO273" s="40"/>
      <c r="AEP273" s="40"/>
      <c r="AEQ273" s="40"/>
      <c r="AER273" s="40"/>
      <c r="AES273" s="40"/>
      <c r="AET273" s="40"/>
      <c r="AEU273" s="40"/>
      <c r="AEV273" s="40"/>
      <c r="AEW273" s="40"/>
      <c r="AEX273" s="40"/>
      <c r="AEY273" s="40"/>
      <c r="AEZ273" s="40"/>
      <c r="AFA273" s="40"/>
      <c r="AFB273" s="40"/>
      <c r="AFC273" s="40"/>
      <c r="AFD273" s="40"/>
      <c r="AFE273" s="40"/>
      <c r="AFF273" s="40"/>
      <c r="AFG273" s="40"/>
      <c r="AFH273" s="40"/>
      <c r="AFI273" s="40"/>
      <c r="AFJ273" s="40"/>
      <c r="AFK273" s="40"/>
      <c r="AFL273" s="40"/>
      <c r="AFM273" s="40"/>
      <c r="AFN273" s="40"/>
      <c r="AFO273" s="40"/>
      <c r="AFP273" s="40"/>
      <c r="AFQ273" s="40"/>
      <c r="AFR273" s="40"/>
      <c r="AFS273" s="40"/>
      <c r="AFT273" s="40"/>
      <c r="AFU273" s="40"/>
      <c r="AFV273" s="40"/>
      <c r="AFW273" s="40"/>
      <c r="AFX273" s="40"/>
      <c r="AFY273" s="40"/>
      <c r="AFZ273" s="40"/>
      <c r="AGA273" s="40"/>
      <c r="AGB273" s="40"/>
      <c r="AGC273" s="40"/>
      <c r="AGD273" s="40"/>
      <c r="AGE273" s="40"/>
      <c r="AGF273" s="40"/>
      <c r="AGG273" s="40"/>
      <c r="AGH273" s="40"/>
      <c r="AGI273" s="40"/>
      <c r="AGJ273" s="40"/>
      <c r="AGK273" s="40"/>
      <c r="AGL273" s="40"/>
      <c r="AGM273" s="40"/>
      <c r="AGN273" s="40"/>
      <c r="AGO273" s="40"/>
      <c r="AGP273" s="40"/>
      <c r="AGQ273" s="40"/>
      <c r="AGR273" s="40"/>
      <c r="AGS273" s="40"/>
      <c r="AGT273" s="40"/>
      <c r="AGU273" s="40"/>
      <c r="AGV273" s="40"/>
      <c r="AGW273" s="40"/>
      <c r="AGX273" s="40"/>
      <c r="AGY273" s="40"/>
      <c r="AGZ273" s="40"/>
      <c r="AHA273" s="40"/>
      <c r="AHB273" s="40"/>
      <c r="AHC273" s="40"/>
      <c r="AHD273" s="40"/>
      <c r="AHE273" s="40"/>
      <c r="AHF273" s="40"/>
      <c r="AHG273" s="40"/>
      <c r="AHH273" s="40"/>
      <c r="AHI273" s="40"/>
      <c r="AHJ273" s="40"/>
      <c r="AHK273" s="40"/>
      <c r="AHL273" s="40"/>
      <c r="AHM273" s="40"/>
      <c r="AHN273" s="40"/>
      <c r="AHO273" s="40"/>
      <c r="AHP273" s="40"/>
      <c r="AHQ273" s="40"/>
      <c r="AHR273" s="40"/>
      <c r="AHS273" s="40"/>
      <c r="AHT273" s="40"/>
      <c r="AHU273" s="40"/>
      <c r="AHV273" s="40"/>
      <c r="AHW273" s="40"/>
      <c r="AHX273" s="40"/>
      <c r="AHY273" s="40"/>
      <c r="AHZ273" s="40"/>
      <c r="AIA273" s="40"/>
      <c r="AIB273" s="40"/>
      <c r="AIC273" s="40"/>
      <c r="AID273" s="40"/>
      <c r="AIE273" s="40"/>
      <c r="AIF273" s="40"/>
      <c r="AIG273" s="40"/>
      <c r="AIH273" s="40"/>
      <c r="AII273" s="40"/>
      <c r="AIJ273" s="40"/>
      <c r="AIK273" s="40"/>
      <c r="AIL273" s="40"/>
      <c r="AIM273" s="40"/>
      <c r="AIN273" s="40"/>
      <c r="AIO273" s="40"/>
      <c r="AIP273" s="40"/>
      <c r="AIQ273" s="40"/>
      <c r="AIR273" s="40"/>
      <c r="AIS273" s="40"/>
      <c r="AIT273" s="40"/>
      <c r="AIU273" s="40"/>
      <c r="AIV273" s="40"/>
      <c r="AIW273" s="40"/>
      <c r="AIX273" s="40"/>
      <c r="AIY273" s="40"/>
      <c r="AIZ273" s="40"/>
      <c r="AJA273" s="40"/>
      <c r="AJB273" s="40"/>
      <c r="AJC273" s="40"/>
      <c r="AJD273" s="40"/>
      <c r="AJE273" s="40"/>
      <c r="AJF273" s="40"/>
      <c r="AJG273" s="40"/>
      <c r="AJH273" s="40"/>
      <c r="AJI273" s="40"/>
      <c r="AJJ273" s="40"/>
      <c r="AJK273" s="40"/>
      <c r="AJL273" s="40"/>
      <c r="AJM273" s="40"/>
      <c r="AJN273" s="40"/>
      <c r="AJO273" s="40"/>
      <c r="AJP273" s="40"/>
      <c r="AJQ273" s="40"/>
      <c r="AJR273" s="40"/>
      <c r="AJS273" s="40"/>
      <c r="AJT273" s="40"/>
      <c r="AJU273" s="40"/>
      <c r="AJV273" s="40"/>
      <c r="AJW273" s="40"/>
      <c r="AJX273" s="40"/>
      <c r="AJY273" s="40"/>
      <c r="AJZ273" s="40"/>
      <c r="AKA273" s="40"/>
      <c r="AKB273" s="40"/>
      <c r="AKC273" s="40"/>
      <c r="AKD273" s="40"/>
      <c r="AKE273" s="40"/>
      <c r="AKF273" s="40"/>
      <c r="AKG273" s="40"/>
      <c r="AKH273" s="40"/>
      <c r="AKI273" s="40"/>
      <c r="AKJ273" s="40"/>
      <c r="AKK273" s="40"/>
      <c r="AKL273" s="40"/>
      <c r="AKM273" s="40"/>
      <c r="AKN273" s="40"/>
      <c r="AKO273" s="40"/>
      <c r="AKP273" s="40"/>
      <c r="AKQ273" s="40"/>
      <c r="AKR273" s="40"/>
      <c r="AKS273" s="40"/>
      <c r="AKT273" s="40"/>
      <c r="AKU273" s="40"/>
      <c r="AKV273" s="40"/>
      <c r="AKW273" s="40"/>
      <c r="AKX273" s="40"/>
      <c r="AKY273" s="40"/>
      <c r="AKZ273" s="40"/>
      <c r="ALA273" s="40"/>
      <c r="ALB273" s="40"/>
      <c r="ALC273" s="40"/>
      <c r="ALD273" s="40"/>
      <c r="ALE273" s="40"/>
      <c r="ALF273" s="40"/>
      <c r="ALG273" s="40"/>
      <c r="ALH273" s="40"/>
      <c r="ALI273" s="40"/>
      <c r="ALJ273" s="40"/>
      <c r="ALK273" s="40"/>
      <c r="ALL273" s="40"/>
      <c r="ALM273" s="40"/>
      <c r="ALN273" s="40"/>
      <c r="ALO273" s="40"/>
      <c r="ALP273" s="40"/>
      <c r="ALQ273" s="40"/>
      <c r="ALR273" s="40"/>
      <c r="ALS273" s="40"/>
      <c r="ALT273" s="40"/>
      <c r="ALU273" s="40"/>
    </row>
    <row r="274" spans="1:1009" s="41" customFormat="1" ht="24" thickBot="1" x14ac:dyDescent="0.3">
      <c r="A274" s="221">
        <v>44203</v>
      </c>
      <c r="B274" s="222"/>
      <c r="C274" s="222"/>
      <c r="D274" s="222"/>
      <c r="E274" s="222"/>
      <c r="F274" s="222"/>
      <c r="G274" s="222"/>
      <c r="H274" s="223" t="str">
        <f>IF(OR(F274="",G274=""),"",IF(F274="1st",G274*D274,-G274))</f>
        <v/>
      </c>
      <c r="I274" s="19">
        <f t="shared" si="42"/>
        <v>-28.102500000000003</v>
      </c>
      <c r="J274" s="39"/>
      <c r="K274" s="50">
        <f t="shared" si="45"/>
        <v>-28.102500000000013</v>
      </c>
      <c r="L274" s="8">
        <f t="shared" si="39"/>
        <v>18.822499999999987</v>
      </c>
      <c r="M274" s="8"/>
      <c r="N274" s="121" t="str">
        <f t="shared" si="43"/>
        <v/>
      </c>
      <c r="O274" s="9" t="str">
        <f t="shared" si="44"/>
        <v/>
      </c>
      <c r="P274" s="9" t="str">
        <f t="shared" si="46"/>
        <v/>
      </c>
      <c r="Q274" s="122" t="str">
        <f t="shared" si="47"/>
        <v/>
      </c>
      <c r="R274" s="8"/>
      <c r="S274" s="9"/>
      <c r="T274" s="9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  <c r="IT274" s="40"/>
      <c r="IU274" s="40"/>
      <c r="IV274" s="40"/>
      <c r="IW274" s="40"/>
      <c r="IX274" s="40"/>
      <c r="IY274" s="40"/>
      <c r="IZ274" s="40"/>
      <c r="JA274" s="40"/>
      <c r="JB274" s="40"/>
      <c r="JC274" s="40"/>
      <c r="JD274" s="40"/>
      <c r="JE274" s="40"/>
      <c r="JF274" s="40"/>
      <c r="JG274" s="40"/>
      <c r="JH274" s="40"/>
      <c r="JI274" s="40"/>
      <c r="JJ274" s="40"/>
      <c r="JK274" s="40"/>
      <c r="JL274" s="40"/>
      <c r="JM274" s="40"/>
      <c r="JN274" s="40"/>
      <c r="JO274" s="40"/>
      <c r="JP274" s="40"/>
      <c r="JQ274" s="40"/>
      <c r="JR274" s="40"/>
      <c r="JS274" s="40"/>
      <c r="JT274" s="40"/>
      <c r="JU274" s="40"/>
      <c r="JV274" s="40"/>
      <c r="JW274" s="40"/>
      <c r="JX274" s="40"/>
      <c r="JY274" s="40"/>
      <c r="JZ274" s="40"/>
      <c r="KA274" s="40"/>
      <c r="KB274" s="40"/>
      <c r="KC274" s="40"/>
      <c r="KD274" s="40"/>
      <c r="KE274" s="40"/>
      <c r="KF274" s="40"/>
      <c r="KG274" s="40"/>
      <c r="KH274" s="40"/>
      <c r="KI274" s="40"/>
      <c r="KJ274" s="40"/>
      <c r="KK274" s="40"/>
      <c r="KL274" s="40"/>
      <c r="KM274" s="40"/>
      <c r="KN274" s="40"/>
      <c r="KO274" s="40"/>
      <c r="KP274" s="40"/>
      <c r="KQ274" s="40"/>
      <c r="KR274" s="40"/>
      <c r="KS274" s="40"/>
      <c r="KT274" s="40"/>
      <c r="KU274" s="40"/>
      <c r="KV274" s="40"/>
      <c r="KW274" s="40"/>
      <c r="KX274" s="40"/>
      <c r="KY274" s="40"/>
      <c r="KZ274" s="40"/>
      <c r="LA274" s="40"/>
      <c r="LB274" s="40"/>
      <c r="LC274" s="40"/>
      <c r="LD274" s="40"/>
      <c r="LE274" s="40"/>
      <c r="LF274" s="40"/>
      <c r="LG274" s="40"/>
      <c r="LH274" s="40"/>
      <c r="LI274" s="40"/>
      <c r="LJ274" s="40"/>
      <c r="LK274" s="40"/>
      <c r="LL274" s="40"/>
      <c r="LM274" s="40"/>
      <c r="LN274" s="40"/>
      <c r="LO274" s="40"/>
      <c r="LP274" s="40"/>
      <c r="LQ274" s="40"/>
      <c r="LR274" s="40"/>
      <c r="LS274" s="40"/>
      <c r="LT274" s="40"/>
      <c r="LU274" s="40"/>
      <c r="LV274" s="40"/>
      <c r="LW274" s="40"/>
      <c r="LX274" s="40"/>
      <c r="LY274" s="40"/>
      <c r="LZ274" s="40"/>
      <c r="MA274" s="40"/>
      <c r="MB274" s="40"/>
      <c r="MC274" s="40"/>
      <c r="MD274" s="40"/>
      <c r="ME274" s="40"/>
      <c r="MF274" s="40"/>
      <c r="MG274" s="40"/>
      <c r="MH274" s="40"/>
      <c r="MI274" s="40"/>
      <c r="MJ274" s="40"/>
      <c r="MK274" s="40"/>
      <c r="ML274" s="40"/>
      <c r="MM274" s="40"/>
      <c r="MN274" s="40"/>
      <c r="MO274" s="40"/>
      <c r="MP274" s="40"/>
      <c r="MQ274" s="40"/>
      <c r="MR274" s="40"/>
      <c r="MS274" s="40"/>
      <c r="MT274" s="40"/>
      <c r="MU274" s="40"/>
      <c r="MV274" s="40"/>
      <c r="MW274" s="40"/>
      <c r="MX274" s="40"/>
      <c r="MY274" s="40"/>
      <c r="MZ274" s="40"/>
      <c r="NA274" s="40"/>
      <c r="NB274" s="40"/>
      <c r="NC274" s="40"/>
      <c r="ND274" s="40"/>
      <c r="NE274" s="40"/>
      <c r="NF274" s="40"/>
      <c r="NG274" s="40"/>
      <c r="NH274" s="40"/>
      <c r="NI274" s="40"/>
      <c r="NJ274" s="40"/>
      <c r="NK274" s="40"/>
      <c r="NL274" s="40"/>
      <c r="NM274" s="40"/>
      <c r="NN274" s="40"/>
      <c r="NO274" s="40"/>
      <c r="NP274" s="40"/>
      <c r="NQ274" s="40"/>
      <c r="NR274" s="40"/>
      <c r="NS274" s="40"/>
      <c r="NT274" s="40"/>
      <c r="NU274" s="40"/>
      <c r="NV274" s="40"/>
      <c r="NW274" s="40"/>
      <c r="NX274" s="40"/>
      <c r="NY274" s="40"/>
      <c r="NZ274" s="40"/>
      <c r="OA274" s="40"/>
      <c r="OB274" s="40"/>
      <c r="OC274" s="40"/>
      <c r="OD274" s="40"/>
      <c r="OE274" s="40"/>
      <c r="OF274" s="40"/>
      <c r="OG274" s="40"/>
      <c r="OH274" s="40"/>
      <c r="OI274" s="40"/>
      <c r="OJ274" s="40"/>
      <c r="OK274" s="40"/>
      <c r="OL274" s="40"/>
      <c r="OM274" s="40"/>
      <c r="ON274" s="40"/>
      <c r="OO274" s="40"/>
      <c r="OP274" s="40"/>
      <c r="OQ274" s="40"/>
      <c r="OR274" s="40"/>
      <c r="OS274" s="40"/>
      <c r="OT274" s="40"/>
      <c r="OU274" s="40"/>
      <c r="OV274" s="40"/>
      <c r="OW274" s="40"/>
      <c r="OX274" s="40"/>
      <c r="OY274" s="40"/>
      <c r="OZ274" s="40"/>
      <c r="PA274" s="40"/>
      <c r="PB274" s="40"/>
      <c r="PC274" s="40"/>
      <c r="PD274" s="40"/>
      <c r="PE274" s="40"/>
      <c r="PF274" s="40"/>
      <c r="PG274" s="40"/>
      <c r="PH274" s="40"/>
      <c r="PI274" s="40"/>
      <c r="PJ274" s="40"/>
      <c r="PK274" s="40"/>
      <c r="PL274" s="40"/>
      <c r="PM274" s="40"/>
      <c r="PN274" s="40"/>
      <c r="PO274" s="40"/>
      <c r="PP274" s="40"/>
      <c r="PQ274" s="40"/>
      <c r="PR274" s="40"/>
      <c r="PS274" s="40"/>
      <c r="PT274" s="40"/>
      <c r="PU274" s="40"/>
      <c r="PV274" s="40"/>
      <c r="PW274" s="40"/>
      <c r="PX274" s="40"/>
      <c r="PY274" s="40"/>
      <c r="PZ274" s="40"/>
      <c r="QA274" s="40"/>
      <c r="QB274" s="40"/>
      <c r="QC274" s="40"/>
      <c r="QD274" s="40"/>
      <c r="QE274" s="40"/>
      <c r="QF274" s="40"/>
      <c r="QG274" s="40"/>
      <c r="QH274" s="40"/>
      <c r="QI274" s="40"/>
      <c r="QJ274" s="40"/>
      <c r="QK274" s="40"/>
      <c r="QL274" s="40"/>
      <c r="QM274" s="40"/>
      <c r="QN274" s="40"/>
      <c r="QO274" s="40"/>
      <c r="QP274" s="40"/>
      <c r="QQ274" s="40"/>
      <c r="QR274" s="40"/>
      <c r="QS274" s="40"/>
      <c r="QT274" s="40"/>
      <c r="QU274" s="40"/>
      <c r="QV274" s="40"/>
      <c r="QW274" s="40"/>
      <c r="QX274" s="40"/>
      <c r="QY274" s="40"/>
      <c r="QZ274" s="40"/>
      <c r="RA274" s="40"/>
      <c r="RB274" s="40"/>
      <c r="RC274" s="40"/>
      <c r="RD274" s="40"/>
      <c r="RE274" s="40"/>
      <c r="RF274" s="40"/>
      <c r="RG274" s="40"/>
      <c r="RH274" s="40"/>
      <c r="RI274" s="40"/>
      <c r="RJ274" s="40"/>
      <c r="RK274" s="40"/>
      <c r="RL274" s="40"/>
      <c r="RM274" s="40"/>
      <c r="RN274" s="40"/>
      <c r="RO274" s="40"/>
      <c r="RP274" s="40"/>
      <c r="RQ274" s="40"/>
      <c r="RR274" s="40"/>
      <c r="RS274" s="40"/>
      <c r="RT274" s="40"/>
      <c r="RU274" s="40"/>
      <c r="RV274" s="40"/>
      <c r="RW274" s="40"/>
      <c r="RX274" s="40"/>
      <c r="RY274" s="40"/>
      <c r="RZ274" s="40"/>
      <c r="SA274" s="40"/>
      <c r="SB274" s="40"/>
      <c r="SC274" s="40"/>
      <c r="SD274" s="40"/>
      <c r="SE274" s="40"/>
      <c r="SF274" s="40"/>
      <c r="SG274" s="40"/>
      <c r="SH274" s="40"/>
      <c r="SI274" s="40"/>
      <c r="SJ274" s="40"/>
      <c r="SK274" s="40"/>
      <c r="SL274" s="40"/>
      <c r="SM274" s="40"/>
      <c r="SN274" s="40"/>
      <c r="SO274" s="40"/>
      <c r="SP274" s="40"/>
      <c r="SQ274" s="40"/>
      <c r="SR274" s="40"/>
      <c r="SS274" s="40"/>
      <c r="ST274" s="40"/>
      <c r="SU274" s="40"/>
      <c r="SV274" s="40"/>
      <c r="SW274" s="40"/>
      <c r="SX274" s="40"/>
      <c r="SY274" s="40"/>
      <c r="SZ274" s="40"/>
      <c r="TA274" s="40"/>
      <c r="TB274" s="40"/>
      <c r="TC274" s="40"/>
      <c r="TD274" s="40"/>
      <c r="TE274" s="40"/>
      <c r="TF274" s="40"/>
      <c r="TG274" s="40"/>
      <c r="TH274" s="40"/>
      <c r="TI274" s="40"/>
      <c r="TJ274" s="40"/>
      <c r="TK274" s="40"/>
      <c r="TL274" s="40"/>
      <c r="TM274" s="40"/>
      <c r="TN274" s="40"/>
      <c r="TO274" s="40"/>
      <c r="TP274" s="40"/>
      <c r="TQ274" s="40"/>
      <c r="TR274" s="40"/>
      <c r="TS274" s="40"/>
      <c r="TT274" s="40"/>
      <c r="TU274" s="40"/>
      <c r="TV274" s="40"/>
      <c r="TW274" s="40"/>
      <c r="TX274" s="40"/>
      <c r="TY274" s="40"/>
      <c r="TZ274" s="40"/>
      <c r="UA274" s="40"/>
      <c r="UB274" s="40"/>
      <c r="UC274" s="40"/>
      <c r="UD274" s="40"/>
      <c r="UE274" s="40"/>
      <c r="UF274" s="40"/>
      <c r="UG274" s="40"/>
      <c r="UH274" s="40"/>
      <c r="UI274" s="40"/>
      <c r="UJ274" s="40"/>
      <c r="UK274" s="40"/>
      <c r="UL274" s="40"/>
      <c r="UM274" s="40"/>
      <c r="UN274" s="40"/>
      <c r="UO274" s="40"/>
      <c r="UP274" s="40"/>
      <c r="UQ274" s="40"/>
      <c r="UR274" s="40"/>
      <c r="US274" s="40"/>
      <c r="UT274" s="40"/>
      <c r="UU274" s="40"/>
      <c r="UV274" s="40"/>
      <c r="UW274" s="40"/>
      <c r="UX274" s="40"/>
      <c r="UY274" s="40"/>
      <c r="UZ274" s="40"/>
      <c r="VA274" s="40"/>
      <c r="VB274" s="40"/>
      <c r="VC274" s="40"/>
      <c r="VD274" s="40"/>
      <c r="VE274" s="40"/>
      <c r="VF274" s="40"/>
      <c r="VG274" s="40"/>
      <c r="VH274" s="40"/>
      <c r="VI274" s="40"/>
      <c r="VJ274" s="40"/>
      <c r="VK274" s="40"/>
      <c r="VL274" s="40"/>
      <c r="VM274" s="40"/>
      <c r="VN274" s="40"/>
      <c r="VO274" s="40"/>
      <c r="VP274" s="40"/>
      <c r="VQ274" s="40"/>
      <c r="VR274" s="40"/>
      <c r="VS274" s="40"/>
      <c r="VT274" s="40"/>
      <c r="VU274" s="40"/>
      <c r="VV274" s="40"/>
      <c r="VW274" s="40"/>
      <c r="VX274" s="40"/>
      <c r="VY274" s="40"/>
      <c r="VZ274" s="40"/>
      <c r="WA274" s="40"/>
      <c r="WB274" s="40"/>
      <c r="WC274" s="40"/>
      <c r="WD274" s="40"/>
      <c r="WE274" s="40"/>
      <c r="WF274" s="40"/>
      <c r="WG274" s="40"/>
      <c r="WH274" s="40"/>
      <c r="WI274" s="40"/>
      <c r="WJ274" s="40"/>
      <c r="WK274" s="40"/>
      <c r="WL274" s="40"/>
      <c r="WM274" s="40"/>
      <c r="WN274" s="40"/>
      <c r="WO274" s="40"/>
      <c r="WP274" s="40"/>
      <c r="WQ274" s="40"/>
      <c r="WR274" s="40"/>
      <c r="WS274" s="40"/>
      <c r="WT274" s="40"/>
      <c r="WU274" s="40"/>
      <c r="WV274" s="40"/>
      <c r="WW274" s="40"/>
      <c r="WX274" s="40"/>
      <c r="WY274" s="40"/>
      <c r="WZ274" s="40"/>
      <c r="XA274" s="40"/>
      <c r="XB274" s="40"/>
      <c r="XC274" s="40"/>
      <c r="XD274" s="40"/>
      <c r="XE274" s="40"/>
      <c r="XF274" s="40"/>
      <c r="XG274" s="40"/>
      <c r="XH274" s="40"/>
      <c r="XI274" s="40"/>
      <c r="XJ274" s="40"/>
      <c r="XK274" s="40"/>
      <c r="XL274" s="40"/>
      <c r="XM274" s="40"/>
      <c r="XN274" s="40"/>
      <c r="XO274" s="40"/>
      <c r="XP274" s="40"/>
      <c r="XQ274" s="40"/>
      <c r="XR274" s="40"/>
      <c r="XS274" s="40"/>
      <c r="XT274" s="40"/>
      <c r="XU274" s="40"/>
      <c r="XV274" s="40"/>
      <c r="XW274" s="40"/>
      <c r="XX274" s="40"/>
      <c r="XY274" s="40"/>
      <c r="XZ274" s="40"/>
      <c r="YA274" s="40"/>
      <c r="YB274" s="40"/>
      <c r="YC274" s="40"/>
      <c r="YD274" s="40"/>
      <c r="YE274" s="40"/>
      <c r="YF274" s="40"/>
      <c r="YG274" s="40"/>
      <c r="YH274" s="40"/>
      <c r="YI274" s="40"/>
      <c r="YJ274" s="40"/>
      <c r="YK274" s="40"/>
      <c r="YL274" s="40"/>
      <c r="YM274" s="40"/>
      <c r="YN274" s="40"/>
      <c r="YO274" s="40"/>
      <c r="YP274" s="40"/>
      <c r="YQ274" s="40"/>
      <c r="YR274" s="40"/>
      <c r="YS274" s="40"/>
      <c r="YT274" s="40"/>
      <c r="YU274" s="40"/>
      <c r="YV274" s="40"/>
      <c r="YW274" s="40"/>
      <c r="YX274" s="40"/>
      <c r="YY274" s="40"/>
      <c r="YZ274" s="40"/>
      <c r="ZA274" s="40"/>
      <c r="ZB274" s="40"/>
      <c r="ZC274" s="40"/>
      <c r="ZD274" s="40"/>
      <c r="ZE274" s="40"/>
      <c r="ZF274" s="40"/>
      <c r="ZG274" s="40"/>
      <c r="ZH274" s="40"/>
      <c r="ZI274" s="40"/>
      <c r="ZJ274" s="40"/>
      <c r="ZK274" s="40"/>
      <c r="ZL274" s="40"/>
      <c r="ZM274" s="40"/>
      <c r="ZN274" s="40"/>
      <c r="ZO274" s="40"/>
      <c r="ZP274" s="40"/>
      <c r="ZQ274" s="40"/>
      <c r="ZR274" s="40"/>
      <c r="ZS274" s="40"/>
      <c r="ZT274" s="40"/>
      <c r="ZU274" s="40"/>
      <c r="ZV274" s="40"/>
      <c r="ZW274" s="40"/>
      <c r="ZX274" s="40"/>
      <c r="ZY274" s="40"/>
      <c r="ZZ274" s="40"/>
      <c r="AAA274" s="40"/>
      <c r="AAB274" s="40"/>
      <c r="AAC274" s="40"/>
      <c r="AAD274" s="40"/>
      <c r="AAE274" s="40"/>
      <c r="AAF274" s="40"/>
      <c r="AAG274" s="40"/>
      <c r="AAH274" s="40"/>
      <c r="AAI274" s="40"/>
      <c r="AAJ274" s="40"/>
      <c r="AAK274" s="40"/>
      <c r="AAL274" s="40"/>
      <c r="AAM274" s="40"/>
      <c r="AAN274" s="40"/>
      <c r="AAO274" s="40"/>
      <c r="AAP274" s="40"/>
      <c r="AAQ274" s="40"/>
      <c r="AAR274" s="40"/>
      <c r="AAS274" s="40"/>
      <c r="AAT274" s="40"/>
      <c r="AAU274" s="40"/>
      <c r="AAV274" s="40"/>
      <c r="AAW274" s="40"/>
      <c r="AAX274" s="40"/>
      <c r="AAY274" s="40"/>
      <c r="AAZ274" s="40"/>
      <c r="ABA274" s="40"/>
      <c r="ABB274" s="40"/>
      <c r="ABC274" s="40"/>
      <c r="ABD274" s="40"/>
      <c r="ABE274" s="40"/>
      <c r="ABF274" s="40"/>
      <c r="ABG274" s="40"/>
      <c r="ABH274" s="40"/>
      <c r="ABI274" s="40"/>
      <c r="ABJ274" s="40"/>
      <c r="ABK274" s="40"/>
      <c r="ABL274" s="40"/>
      <c r="ABM274" s="40"/>
      <c r="ABN274" s="40"/>
      <c r="ABO274" s="40"/>
      <c r="ABP274" s="40"/>
      <c r="ABQ274" s="40"/>
      <c r="ABR274" s="40"/>
      <c r="ABS274" s="40"/>
      <c r="ABT274" s="40"/>
      <c r="ABU274" s="40"/>
      <c r="ABV274" s="40"/>
      <c r="ABW274" s="40"/>
      <c r="ABX274" s="40"/>
      <c r="ABY274" s="40"/>
      <c r="ABZ274" s="40"/>
      <c r="ACA274" s="40"/>
      <c r="ACB274" s="40"/>
      <c r="ACC274" s="40"/>
      <c r="ACD274" s="40"/>
      <c r="ACE274" s="40"/>
      <c r="ACF274" s="40"/>
      <c r="ACG274" s="40"/>
      <c r="ACH274" s="40"/>
      <c r="ACI274" s="40"/>
      <c r="ACJ274" s="40"/>
      <c r="ACK274" s="40"/>
      <c r="ACL274" s="40"/>
      <c r="ACM274" s="40"/>
      <c r="ACN274" s="40"/>
      <c r="ACO274" s="40"/>
      <c r="ACP274" s="40"/>
      <c r="ACQ274" s="40"/>
      <c r="ACR274" s="40"/>
      <c r="ACS274" s="40"/>
      <c r="ACT274" s="40"/>
      <c r="ACU274" s="40"/>
      <c r="ACV274" s="40"/>
      <c r="ACW274" s="40"/>
      <c r="ACX274" s="40"/>
      <c r="ACY274" s="40"/>
      <c r="ACZ274" s="40"/>
      <c r="ADA274" s="40"/>
      <c r="ADB274" s="40"/>
      <c r="ADC274" s="40"/>
      <c r="ADD274" s="40"/>
      <c r="ADE274" s="40"/>
      <c r="ADF274" s="40"/>
      <c r="ADG274" s="40"/>
      <c r="ADH274" s="40"/>
      <c r="ADI274" s="40"/>
      <c r="ADJ274" s="40"/>
      <c r="ADK274" s="40"/>
      <c r="ADL274" s="40"/>
      <c r="ADM274" s="40"/>
      <c r="ADN274" s="40"/>
      <c r="ADO274" s="40"/>
      <c r="ADP274" s="40"/>
      <c r="ADQ274" s="40"/>
      <c r="ADR274" s="40"/>
      <c r="ADS274" s="40"/>
      <c r="ADT274" s="40"/>
      <c r="ADU274" s="40"/>
      <c r="ADV274" s="40"/>
      <c r="ADW274" s="40"/>
      <c r="ADX274" s="40"/>
      <c r="ADY274" s="40"/>
      <c r="ADZ274" s="40"/>
      <c r="AEA274" s="40"/>
      <c r="AEB274" s="40"/>
      <c r="AEC274" s="40"/>
      <c r="AED274" s="40"/>
      <c r="AEE274" s="40"/>
      <c r="AEF274" s="40"/>
      <c r="AEG274" s="40"/>
      <c r="AEH274" s="40"/>
      <c r="AEI274" s="40"/>
      <c r="AEJ274" s="40"/>
      <c r="AEK274" s="40"/>
      <c r="AEL274" s="40"/>
      <c r="AEM274" s="40"/>
      <c r="AEN274" s="40"/>
      <c r="AEO274" s="40"/>
      <c r="AEP274" s="40"/>
      <c r="AEQ274" s="40"/>
      <c r="AER274" s="40"/>
      <c r="AES274" s="40"/>
      <c r="AET274" s="40"/>
      <c r="AEU274" s="40"/>
      <c r="AEV274" s="40"/>
      <c r="AEW274" s="40"/>
      <c r="AEX274" s="40"/>
      <c r="AEY274" s="40"/>
      <c r="AEZ274" s="40"/>
      <c r="AFA274" s="40"/>
      <c r="AFB274" s="40"/>
      <c r="AFC274" s="40"/>
      <c r="AFD274" s="40"/>
      <c r="AFE274" s="40"/>
      <c r="AFF274" s="40"/>
      <c r="AFG274" s="40"/>
      <c r="AFH274" s="40"/>
      <c r="AFI274" s="40"/>
      <c r="AFJ274" s="40"/>
      <c r="AFK274" s="40"/>
      <c r="AFL274" s="40"/>
      <c r="AFM274" s="40"/>
      <c r="AFN274" s="40"/>
      <c r="AFO274" s="40"/>
      <c r="AFP274" s="40"/>
      <c r="AFQ274" s="40"/>
      <c r="AFR274" s="40"/>
      <c r="AFS274" s="40"/>
      <c r="AFT274" s="40"/>
      <c r="AFU274" s="40"/>
      <c r="AFV274" s="40"/>
      <c r="AFW274" s="40"/>
      <c r="AFX274" s="40"/>
      <c r="AFY274" s="40"/>
      <c r="AFZ274" s="40"/>
      <c r="AGA274" s="40"/>
      <c r="AGB274" s="40"/>
      <c r="AGC274" s="40"/>
      <c r="AGD274" s="40"/>
      <c r="AGE274" s="40"/>
      <c r="AGF274" s="40"/>
      <c r="AGG274" s="40"/>
      <c r="AGH274" s="40"/>
      <c r="AGI274" s="40"/>
      <c r="AGJ274" s="40"/>
      <c r="AGK274" s="40"/>
      <c r="AGL274" s="40"/>
      <c r="AGM274" s="40"/>
      <c r="AGN274" s="40"/>
      <c r="AGO274" s="40"/>
      <c r="AGP274" s="40"/>
      <c r="AGQ274" s="40"/>
      <c r="AGR274" s="40"/>
      <c r="AGS274" s="40"/>
      <c r="AGT274" s="40"/>
      <c r="AGU274" s="40"/>
      <c r="AGV274" s="40"/>
      <c r="AGW274" s="40"/>
      <c r="AGX274" s="40"/>
      <c r="AGY274" s="40"/>
      <c r="AGZ274" s="40"/>
      <c r="AHA274" s="40"/>
      <c r="AHB274" s="40"/>
      <c r="AHC274" s="40"/>
      <c r="AHD274" s="40"/>
      <c r="AHE274" s="40"/>
      <c r="AHF274" s="40"/>
      <c r="AHG274" s="40"/>
      <c r="AHH274" s="40"/>
      <c r="AHI274" s="40"/>
      <c r="AHJ274" s="40"/>
      <c r="AHK274" s="40"/>
      <c r="AHL274" s="40"/>
      <c r="AHM274" s="40"/>
      <c r="AHN274" s="40"/>
      <c r="AHO274" s="40"/>
      <c r="AHP274" s="40"/>
      <c r="AHQ274" s="40"/>
      <c r="AHR274" s="40"/>
      <c r="AHS274" s="40"/>
      <c r="AHT274" s="40"/>
      <c r="AHU274" s="40"/>
      <c r="AHV274" s="40"/>
      <c r="AHW274" s="40"/>
      <c r="AHX274" s="40"/>
      <c r="AHY274" s="40"/>
      <c r="AHZ274" s="40"/>
      <c r="AIA274" s="40"/>
      <c r="AIB274" s="40"/>
      <c r="AIC274" s="40"/>
      <c r="AID274" s="40"/>
      <c r="AIE274" s="40"/>
      <c r="AIF274" s="40"/>
      <c r="AIG274" s="40"/>
      <c r="AIH274" s="40"/>
      <c r="AII274" s="40"/>
      <c r="AIJ274" s="40"/>
      <c r="AIK274" s="40"/>
      <c r="AIL274" s="40"/>
      <c r="AIM274" s="40"/>
      <c r="AIN274" s="40"/>
      <c r="AIO274" s="40"/>
      <c r="AIP274" s="40"/>
      <c r="AIQ274" s="40"/>
      <c r="AIR274" s="40"/>
      <c r="AIS274" s="40"/>
      <c r="AIT274" s="40"/>
      <c r="AIU274" s="40"/>
      <c r="AIV274" s="40"/>
      <c r="AIW274" s="40"/>
      <c r="AIX274" s="40"/>
      <c r="AIY274" s="40"/>
      <c r="AIZ274" s="40"/>
      <c r="AJA274" s="40"/>
      <c r="AJB274" s="40"/>
      <c r="AJC274" s="40"/>
      <c r="AJD274" s="40"/>
      <c r="AJE274" s="40"/>
      <c r="AJF274" s="40"/>
      <c r="AJG274" s="40"/>
      <c r="AJH274" s="40"/>
      <c r="AJI274" s="40"/>
      <c r="AJJ274" s="40"/>
      <c r="AJK274" s="40"/>
      <c r="AJL274" s="40"/>
      <c r="AJM274" s="40"/>
      <c r="AJN274" s="40"/>
      <c r="AJO274" s="40"/>
      <c r="AJP274" s="40"/>
      <c r="AJQ274" s="40"/>
      <c r="AJR274" s="40"/>
      <c r="AJS274" s="40"/>
      <c r="AJT274" s="40"/>
      <c r="AJU274" s="40"/>
      <c r="AJV274" s="40"/>
      <c r="AJW274" s="40"/>
      <c r="AJX274" s="40"/>
      <c r="AJY274" s="40"/>
      <c r="AJZ274" s="40"/>
      <c r="AKA274" s="40"/>
      <c r="AKB274" s="40"/>
      <c r="AKC274" s="40"/>
      <c r="AKD274" s="40"/>
      <c r="AKE274" s="40"/>
      <c r="AKF274" s="40"/>
      <c r="AKG274" s="40"/>
      <c r="AKH274" s="40"/>
      <c r="AKI274" s="40"/>
      <c r="AKJ274" s="40"/>
      <c r="AKK274" s="40"/>
      <c r="AKL274" s="40"/>
      <c r="AKM274" s="40"/>
      <c r="AKN274" s="40"/>
      <c r="AKO274" s="40"/>
      <c r="AKP274" s="40"/>
      <c r="AKQ274" s="40"/>
      <c r="AKR274" s="40"/>
      <c r="AKS274" s="40"/>
      <c r="AKT274" s="40"/>
      <c r="AKU274" s="40"/>
      <c r="AKV274" s="40"/>
      <c r="AKW274" s="40"/>
      <c r="AKX274" s="40"/>
      <c r="AKY274" s="40"/>
      <c r="AKZ274" s="40"/>
      <c r="ALA274" s="40"/>
      <c r="ALB274" s="40"/>
      <c r="ALC274" s="40"/>
      <c r="ALD274" s="40"/>
      <c r="ALE274" s="40"/>
      <c r="ALF274" s="40"/>
      <c r="ALG274" s="40"/>
      <c r="ALH274" s="40"/>
      <c r="ALI274" s="40"/>
      <c r="ALJ274" s="40"/>
      <c r="ALK274" s="40"/>
      <c r="ALL274" s="40"/>
      <c r="ALM274" s="40"/>
      <c r="ALN274" s="40"/>
      <c r="ALO274" s="40"/>
      <c r="ALP274" s="40"/>
      <c r="ALQ274" s="40"/>
      <c r="ALR274" s="40"/>
      <c r="ALS274" s="40"/>
      <c r="ALT274" s="40"/>
      <c r="ALU274" s="40"/>
    </row>
    <row r="275" spans="1:1009" s="41" customFormat="1" ht="18.75" x14ac:dyDescent="0.3">
      <c r="A275" s="10" t="s">
        <v>271</v>
      </c>
      <c r="B275" s="11" t="s">
        <v>38</v>
      </c>
      <c r="C275" s="12">
        <v>7</v>
      </c>
      <c r="D275" s="13">
        <v>2</v>
      </c>
      <c r="E275" s="14">
        <v>1.25</v>
      </c>
      <c r="F275" s="46" t="s">
        <v>24</v>
      </c>
      <c r="G275" s="15">
        <v>4</v>
      </c>
      <c r="H275" s="16">
        <f>IF(OR(F275="",G275=""),"",IF(F275="1st",G275*D275-G275,-G275))</f>
        <v>4</v>
      </c>
      <c r="I275" s="19">
        <f t="shared" si="42"/>
        <v>-24.102500000000003</v>
      </c>
      <c r="J275" s="42">
        <f>SUM(H275:H278)</f>
        <v>2.75</v>
      </c>
      <c r="K275" s="50">
        <f t="shared" si="45"/>
        <v>-25.352500000000013</v>
      </c>
      <c r="L275" s="8">
        <f t="shared" si="39"/>
        <v>18.822499999999987</v>
      </c>
      <c r="M275" s="8"/>
      <c r="N275" s="121">
        <f t="shared" si="43"/>
        <v>2</v>
      </c>
      <c r="O275" s="9">
        <f t="shared" si="44"/>
        <v>-1</v>
      </c>
      <c r="P275" s="9">
        <f t="shared" si="46"/>
        <v>1</v>
      </c>
      <c r="Q275" s="122">
        <f t="shared" si="47"/>
        <v>1</v>
      </c>
      <c r="R275" s="8"/>
      <c r="S275" s="9"/>
      <c r="T275" s="9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  <c r="IT275" s="40"/>
      <c r="IU275" s="40"/>
      <c r="IV275" s="40"/>
      <c r="IW275" s="40"/>
      <c r="IX275" s="40"/>
      <c r="IY275" s="40"/>
      <c r="IZ275" s="40"/>
      <c r="JA275" s="40"/>
      <c r="JB275" s="40"/>
      <c r="JC275" s="40"/>
      <c r="JD275" s="40"/>
      <c r="JE275" s="40"/>
      <c r="JF275" s="40"/>
      <c r="JG275" s="40"/>
      <c r="JH275" s="40"/>
      <c r="JI275" s="40"/>
      <c r="JJ275" s="40"/>
      <c r="JK275" s="40"/>
      <c r="JL275" s="40"/>
      <c r="JM275" s="40"/>
      <c r="JN275" s="40"/>
      <c r="JO275" s="40"/>
      <c r="JP275" s="40"/>
      <c r="JQ275" s="40"/>
      <c r="JR275" s="40"/>
      <c r="JS275" s="40"/>
      <c r="JT275" s="40"/>
      <c r="JU275" s="40"/>
      <c r="JV275" s="40"/>
      <c r="JW275" s="40"/>
      <c r="JX275" s="40"/>
      <c r="JY275" s="40"/>
      <c r="JZ275" s="40"/>
      <c r="KA275" s="40"/>
      <c r="KB275" s="40"/>
      <c r="KC275" s="40"/>
      <c r="KD275" s="40"/>
      <c r="KE275" s="40"/>
      <c r="KF275" s="40"/>
      <c r="KG275" s="40"/>
      <c r="KH275" s="40"/>
      <c r="KI275" s="40"/>
      <c r="KJ275" s="40"/>
      <c r="KK275" s="40"/>
      <c r="KL275" s="40"/>
      <c r="KM275" s="40"/>
      <c r="KN275" s="40"/>
      <c r="KO275" s="40"/>
      <c r="KP275" s="40"/>
      <c r="KQ275" s="40"/>
      <c r="KR275" s="40"/>
      <c r="KS275" s="40"/>
      <c r="KT275" s="40"/>
      <c r="KU275" s="40"/>
      <c r="KV275" s="40"/>
      <c r="KW275" s="40"/>
      <c r="KX275" s="40"/>
      <c r="KY275" s="40"/>
      <c r="KZ275" s="40"/>
      <c r="LA275" s="40"/>
      <c r="LB275" s="40"/>
      <c r="LC275" s="40"/>
      <c r="LD275" s="40"/>
      <c r="LE275" s="40"/>
      <c r="LF275" s="40"/>
      <c r="LG275" s="40"/>
      <c r="LH275" s="40"/>
      <c r="LI275" s="40"/>
      <c r="LJ275" s="40"/>
      <c r="LK275" s="40"/>
      <c r="LL275" s="40"/>
      <c r="LM275" s="40"/>
      <c r="LN275" s="40"/>
      <c r="LO275" s="40"/>
      <c r="LP275" s="40"/>
      <c r="LQ275" s="40"/>
      <c r="LR275" s="40"/>
      <c r="LS275" s="40"/>
      <c r="LT275" s="40"/>
      <c r="LU275" s="40"/>
      <c r="LV275" s="40"/>
      <c r="LW275" s="40"/>
      <c r="LX275" s="40"/>
      <c r="LY275" s="40"/>
      <c r="LZ275" s="40"/>
      <c r="MA275" s="40"/>
      <c r="MB275" s="40"/>
      <c r="MC275" s="40"/>
      <c r="MD275" s="40"/>
      <c r="ME275" s="40"/>
      <c r="MF275" s="40"/>
      <c r="MG275" s="40"/>
      <c r="MH275" s="40"/>
      <c r="MI275" s="40"/>
      <c r="MJ275" s="40"/>
      <c r="MK275" s="40"/>
      <c r="ML275" s="40"/>
      <c r="MM275" s="40"/>
      <c r="MN275" s="40"/>
      <c r="MO275" s="40"/>
      <c r="MP275" s="40"/>
      <c r="MQ275" s="40"/>
      <c r="MR275" s="40"/>
      <c r="MS275" s="40"/>
      <c r="MT275" s="40"/>
      <c r="MU275" s="40"/>
      <c r="MV275" s="40"/>
      <c r="MW275" s="40"/>
      <c r="MX275" s="40"/>
      <c r="MY275" s="40"/>
      <c r="MZ275" s="40"/>
      <c r="NA275" s="40"/>
      <c r="NB275" s="40"/>
      <c r="NC275" s="40"/>
      <c r="ND275" s="40"/>
      <c r="NE275" s="40"/>
      <c r="NF275" s="40"/>
      <c r="NG275" s="40"/>
      <c r="NH275" s="40"/>
      <c r="NI275" s="40"/>
      <c r="NJ275" s="40"/>
      <c r="NK275" s="40"/>
      <c r="NL275" s="40"/>
      <c r="NM275" s="40"/>
      <c r="NN275" s="40"/>
      <c r="NO275" s="40"/>
      <c r="NP275" s="40"/>
      <c r="NQ275" s="40"/>
      <c r="NR275" s="40"/>
      <c r="NS275" s="40"/>
      <c r="NT275" s="40"/>
      <c r="NU275" s="40"/>
      <c r="NV275" s="40"/>
      <c r="NW275" s="40"/>
      <c r="NX275" s="40"/>
      <c r="NY275" s="40"/>
      <c r="NZ275" s="40"/>
      <c r="OA275" s="40"/>
      <c r="OB275" s="40"/>
      <c r="OC275" s="40"/>
      <c r="OD275" s="40"/>
      <c r="OE275" s="40"/>
      <c r="OF275" s="40"/>
      <c r="OG275" s="40"/>
      <c r="OH275" s="40"/>
      <c r="OI275" s="40"/>
      <c r="OJ275" s="40"/>
      <c r="OK275" s="40"/>
      <c r="OL275" s="40"/>
      <c r="OM275" s="40"/>
      <c r="ON275" s="40"/>
      <c r="OO275" s="40"/>
      <c r="OP275" s="40"/>
      <c r="OQ275" s="40"/>
      <c r="OR275" s="40"/>
      <c r="OS275" s="40"/>
      <c r="OT275" s="40"/>
      <c r="OU275" s="40"/>
      <c r="OV275" s="40"/>
      <c r="OW275" s="40"/>
      <c r="OX275" s="40"/>
      <c r="OY275" s="40"/>
      <c r="OZ275" s="40"/>
      <c r="PA275" s="40"/>
      <c r="PB275" s="40"/>
      <c r="PC275" s="40"/>
      <c r="PD275" s="40"/>
      <c r="PE275" s="40"/>
      <c r="PF275" s="40"/>
      <c r="PG275" s="40"/>
      <c r="PH275" s="40"/>
      <c r="PI275" s="40"/>
      <c r="PJ275" s="40"/>
      <c r="PK275" s="40"/>
      <c r="PL275" s="40"/>
      <c r="PM275" s="40"/>
      <c r="PN275" s="40"/>
      <c r="PO275" s="40"/>
      <c r="PP275" s="40"/>
      <c r="PQ275" s="40"/>
      <c r="PR275" s="40"/>
      <c r="PS275" s="40"/>
      <c r="PT275" s="40"/>
      <c r="PU275" s="40"/>
      <c r="PV275" s="40"/>
      <c r="PW275" s="40"/>
      <c r="PX275" s="40"/>
      <c r="PY275" s="40"/>
      <c r="PZ275" s="40"/>
      <c r="QA275" s="40"/>
      <c r="QB275" s="40"/>
      <c r="QC275" s="40"/>
      <c r="QD275" s="40"/>
      <c r="QE275" s="40"/>
      <c r="QF275" s="40"/>
      <c r="QG275" s="40"/>
      <c r="QH275" s="40"/>
      <c r="QI275" s="40"/>
      <c r="QJ275" s="40"/>
      <c r="QK275" s="40"/>
      <c r="QL275" s="40"/>
      <c r="QM275" s="40"/>
      <c r="QN275" s="40"/>
      <c r="QO275" s="40"/>
      <c r="QP275" s="40"/>
      <c r="QQ275" s="40"/>
      <c r="QR275" s="40"/>
      <c r="QS275" s="40"/>
      <c r="QT275" s="40"/>
      <c r="QU275" s="40"/>
      <c r="QV275" s="40"/>
      <c r="QW275" s="40"/>
      <c r="QX275" s="40"/>
      <c r="QY275" s="40"/>
      <c r="QZ275" s="40"/>
      <c r="RA275" s="40"/>
      <c r="RB275" s="40"/>
      <c r="RC275" s="40"/>
      <c r="RD275" s="40"/>
      <c r="RE275" s="40"/>
      <c r="RF275" s="40"/>
      <c r="RG275" s="40"/>
      <c r="RH275" s="40"/>
      <c r="RI275" s="40"/>
      <c r="RJ275" s="40"/>
      <c r="RK275" s="40"/>
      <c r="RL275" s="40"/>
      <c r="RM275" s="40"/>
      <c r="RN275" s="40"/>
      <c r="RO275" s="40"/>
      <c r="RP275" s="40"/>
      <c r="RQ275" s="40"/>
      <c r="RR275" s="40"/>
      <c r="RS275" s="40"/>
      <c r="RT275" s="40"/>
      <c r="RU275" s="40"/>
      <c r="RV275" s="40"/>
      <c r="RW275" s="40"/>
      <c r="RX275" s="40"/>
      <c r="RY275" s="40"/>
      <c r="RZ275" s="40"/>
      <c r="SA275" s="40"/>
      <c r="SB275" s="40"/>
      <c r="SC275" s="40"/>
      <c r="SD275" s="40"/>
      <c r="SE275" s="40"/>
      <c r="SF275" s="40"/>
      <c r="SG275" s="40"/>
      <c r="SH275" s="40"/>
      <c r="SI275" s="40"/>
      <c r="SJ275" s="40"/>
      <c r="SK275" s="40"/>
      <c r="SL275" s="40"/>
      <c r="SM275" s="40"/>
      <c r="SN275" s="40"/>
      <c r="SO275" s="40"/>
      <c r="SP275" s="40"/>
      <c r="SQ275" s="40"/>
      <c r="SR275" s="40"/>
      <c r="SS275" s="40"/>
      <c r="ST275" s="40"/>
      <c r="SU275" s="40"/>
      <c r="SV275" s="40"/>
      <c r="SW275" s="40"/>
      <c r="SX275" s="40"/>
      <c r="SY275" s="40"/>
      <c r="SZ275" s="40"/>
      <c r="TA275" s="40"/>
      <c r="TB275" s="40"/>
      <c r="TC275" s="40"/>
      <c r="TD275" s="40"/>
      <c r="TE275" s="40"/>
      <c r="TF275" s="40"/>
      <c r="TG275" s="40"/>
      <c r="TH275" s="40"/>
      <c r="TI275" s="40"/>
      <c r="TJ275" s="40"/>
      <c r="TK275" s="40"/>
      <c r="TL275" s="40"/>
      <c r="TM275" s="40"/>
      <c r="TN275" s="40"/>
      <c r="TO275" s="40"/>
      <c r="TP275" s="40"/>
      <c r="TQ275" s="40"/>
      <c r="TR275" s="40"/>
      <c r="TS275" s="40"/>
      <c r="TT275" s="40"/>
      <c r="TU275" s="40"/>
      <c r="TV275" s="40"/>
      <c r="TW275" s="40"/>
      <c r="TX275" s="40"/>
      <c r="TY275" s="40"/>
      <c r="TZ275" s="40"/>
      <c r="UA275" s="40"/>
      <c r="UB275" s="40"/>
      <c r="UC275" s="40"/>
      <c r="UD275" s="40"/>
      <c r="UE275" s="40"/>
      <c r="UF275" s="40"/>
      <c r="UG275" s="40"/>
      <c r="UH275" s="40"/>
      <c r="UI275" s="40"/>
      <c r="UJ275" s="40"/>
      <c r="UK275" s="40"/>
      <c r="UL275" s="40"/>
      <c r="UM275" s="40"/>
      <c r="UN275" s="40"/>
      <c r="UO275" s="40"/>
      <c r="UP275" s="40"/>
      <c r="UQ275" s="40"/>
      <c r="UR275" s="40"/>
      <c r="US275" s="40"/>
      <c r="UT275" s="40"/>
      <c r="UU275" s="40"/>
      <c r="UV275" s="40"/>
      <c r="UW275" s="40"/>
      <c r="UX275" s="40"/>
      <c r="UY275" s="40"/>
      <c r="UZ275" s="40"/>
      <c r="VA275" s="40"/>
      <c r="VB275" s="40"/>
      <c r="VC275" s="40"/>
      <c r="VD275" s="40"/>
      <c r="VE275" s="40"/>
      <c r="VF275" s="40"/>
      <c r="VG275" s="40"/>
      <c r="VH275" s="40"/>
      <c r="VI275" s="40"/>
      <c r="VJ275" s="40"/>
      <c r="VK275" s="40"/>
      <c r="VL275" s="40"/>
      <c r="VM275" s="40"/>
      <c r="VN275" s="40"/>
      <c r="VO275" s="40"/>
      <c r="VP275" s="40"/>
      <c r="VQ275" s="40"/>
      <c r="VR275" s="40"/>
      <c r="VS275" s="40"/>
      <c r="VT275" s="40"/>
      <c r="VU275" s="40"/>
      <c r="VV275" s="40"/>
      <c r="VW275" s="40"/>
      <c r="VX275" s="40"/>
      <c r="VY275" s="40"/>
      <c r="VZ275" s="40"/>
      <c r="WA275" s="40"/>
      <c r="WB275" s="40"/>
      <c r="WC275" s="40"/>
      <c r="WD275" s="40"/>
      <c r="WE275" s="40"/>
      <c r="WF275" s="40"/>
      <c r="WG275" s="40"/>
      <c r="WH275" s="40"/>
      <c r="WI275" s="40"/>
      <c r="WJ275" s="40"/>
      <c r="WK275" s="40"/>
      <c r="WL275" s="40"/>
      <c r="WM275" s="40"/>
      <c r="WN275" s="40"/>
      <c r="WO275" s="40"/>
      <c r="WP275" s="40"/>
      <c r="WQ275" s="40"/>
      <c r="WR275" s="40"/>
      <c r="WS275" s="40"/>
      <c r="WT275" s="40"/>
      <c r="WU275" s="40"/>
      <c r="WV275" s="40"/>
      <c r="WW275" s="40"/>
      <c r="WX275" s="40"/>
      <c r="WY275" s="40"/>
      <c r="WZ275" s="40"/>
      <c r="XA275" s="40"/>
      <c r="XB275" s="40"/>
      <c r="XC275" s="40"/>
      <c r="XD275" s="40"/>
      <c r="XE275" s="40"/>
      <c r="XF275" s="40"/>
      <c r="XG275" s="40"/>
      <c r="XH275" s="40"/>
      <c r="XI275" s="40"/>
      <c r="XJ275" s="40"/>
      <c r="XK275" s="40"/>
      <c r="XL275" s="40"/>
      <c r="XM275" s="40"/>
      <c r="XN275" s="40"/>
      <c r="XO275" s="40"/>
      <c r="XP275" s="40"/>
      <c r="XQ275" s="40"/>
      <c r="XR275" s="40"/>
      <c r="XS275" s="40"/>
      <c r="XT275" s="40"/>
      <c r="XU275" s="40"/>
      <c r="XV275" s="40"/>
      <c r="XW275" s="40"/>
      <c r="XX275" s="40"/>
      <c r="XY275" s="40"/>
      <c r="XZ275" s="40"/>
      <c r="YA275" s="40"/>
      <c r="YB275" s="40"/>
      <c r="YC275" s="40"/>
      <c r="YD275" s="40"/>
      <c r="YE275" s="40"/>
      <c r="YF275" s="40"/>
      <c r="YG275" s="40"/>
      <c r="YH275" s="40"/>
      <c r="YI275" s="40"/>
      <c r="YJ275" s="40"/>
      <c r="YK275" s="40"/>
      <c r="YL275" s="40"/>
      <c r="YM275" s="40"/>
      <c r="YN275" s="40"/>
      <c r="YO275" s="40"/>
      <c r="YP275" s="40"/>
      <c r="YQ275" s="40"/>
      <c r="YR275" s="40"/>
      <c r="YS275" s="40"/>
      <c r="YT275" s="40"/>
      <c r="YU275" s="40"/>
      <c r="YV275" s="40"/>
      <c r="YW275" s="40"/>
      <c r="YX275" s="40"/>
      <c r="YY275" s="40"/>
      <c r="YZ275" s="40"/>
      <c r="ZA275" s="40"/>
      <c r="ZB275" s="40"/>
      <c r="ZC275" s="40"/>
      <c r="ZD275" s="40"/>
      <c r="ZE275" s="40"/>
      <c r="ZF275" s="40"/>
      <c r="ZG275" s="40"/>
      <c r="ZH275" s="40"/>
      <c r="ZI275" s="40"/>
      <c r="ZJ275" s="40"/>
      <c r="ZK275" s="40"/>
      <c r="ZL275" s="40"/>
      <c r="ZM275" s="40"/>
      <c r="ZN275" s="40"/>
      <c r="ZO275" s="40"/>
      <c r="ZP275" s="40"/>
      <c r="ZQ275" s="40"/>
      <c r="ZR275" s="40"/>
      <c r="ZS275" s="40"/>
      <c r="ZT275" s="40"/>
      <c r="ZU275" s="40"/>
      <c r="ZV275" s="40"/>
      <c r="ZW275" s="40"/>
      <c r="ZX275" s="40"/>
      <c r="ZY275" s="40"/>
      <c r="ZZ275" s="40"/>
      <c r="AAA275" s="40"/>
      <c r="AAB275" s="40"/>
      <c r="AAC275" s="40"/>
      <c r="AAD275" s="40"/>
      <c r="AAE275" s="40"/>
      <c r="AAF275" s="40"/>
      <c r="AAG275" s="40"/>
      <c r="AAH275" s="40"/>
      <c r="AAI275" s="40"/>
      <c r="AAJ275" s="40"/>
      <c r="AAK275" s="40"/>
      <c r="AAL275" s="40"/>
      <c r="AAM275" s="40"/>
      <c r="AAN275" s="40"/>
      <c r="AAO275" s="40"/>
      <c r="AAP275" s="40"/>
      <c r="AAQ275" s="40"/>
      <c r="AAR275" s="40"/>
      <c r="AAS275" s="40"/>
      <c r="AAT275" s="40"/>
      <c r="AAU275" s="40"/>
      <c r="AAV275" s="40"/>
      <c r="AAW275" s="40"/>
      <c r="AAX275" s="40"/>
      <c r="AAY275" s="40"/>
      <c r="AAZ275" s="40"/>
      <c r="ABA275" s="40"/>
      <c r="ABB275" s="40"/>
      <c r="ABC275" s="40"/>
      <c r="ABD275" s="40"/>
      <c r="ABE275" s="40"/>
      <c r="ABF275" s="40"/>
      <c r="ABG275" s="40"/>
      <c r="ABH275" s="40"/>
      <c r="ABI275" s="40"/>
      <c r="ABJ275" s="40"/>
      <c r="ABK275" s="40"/>
      <c r="ABL275" s="40"/>
      <c r="ABM275" s="40"/>
      <c r="ABN275" s="40"/>
      <c r="ABO275" s="40"/>
      <c r="ABP275" s="40"/>
      <c r="ABQ275" s="40"/>
      <c r="ABR275" s="40"/>
      <c r="ABS275" s="40"/>
      <c r="ABT275" s="40"/>
      <c r="ABU275" s="40"/>
      <c r="ABV275" s="40"/>
      <c r="ABW275" s="40"/>
      <c r="ABX275" s="40"/>
      <c r="ABY275" s="40"/>
      <c r="ABZ275" s="40"/>
      <c r="ACA275" s="40"/>
      <c r="ACB275" s="40"/>
      <c r="ACC275" s="40"/>
      <c r="ACD275" s="40"/>
      <c r="ACE275" s="40"/>
      <c r="ACF275" s="40"/>
      <c r="ACG275" s="40"/>
      <c r="ACH275" s="40"/>
      <c r="ACI275" s="40"/>
      <c r="ACJ275" s="40"/>
      <c r="ACK275" s="40"/>
      <c r="ACL275" s="40"/>
      <c r="ACM275" s="40"/>
      <c r="ACN275" s="40"/>
      <c r="ACO275" s="40"/>
      <c r="ACP275" s="40"/>
      <c r="ACQ275" s="40"/>
      <c r="ACR275" s="40"/>
      <c r="ACS275" s="40"/>
      <c r="ACT275" s="40"/>
      <c r="ACU275" s="40"/>
      <c r="ACV275" s="40"/>
      <c r="ACW275" s="40"/>
      <c r="ACX275" s="40"/>
      <c r="ACY275" s="40"/>
      <c r="ACZ275" s="40"/>
      <c r="ADA275" s="40"/>
      <c r="ADB275" s="40"/>
      <c r="ADC275" s="40"/>
      <c r="ADD275" s="40"/>
      <c r="ADE275" s="40"/>
      <c r="ADF275" s="40"/>
      <c r="ADG275" s="40"/>
      <c r="ADH275" s="40"/>
      <c r="ADI275" s="40"/>
      <c r="ADJ275" s="40"/>
      <c r="ADK275" s="40"/>
      <c r="ADL275" s="40"/>
      <c r="ADM275" s="40"/>
      <c r="ADN275" s="40"/>
      <c r="ADO275" s="40"/>
      <c r="ADP275" s="40"/>
      <c r="ADQ275" s="40"/>
      <c r="ADR275" s="40"/>
      <c r="ADS275" s="40"/>
      <c r="ADT275" s="40"/>
      <c r="ADU275" s="40"/>
      <c r="ADV275" s="40"/>
      <c r="ADW275" s="40"/>
      <c r="ADX275" s="40"/>
      <c r="ADY275" s="40"/>
      <c r="ADZ275" s="40"/>
      <c r="AEA275" s="40"/>
      <c r="AEB275" s="40"/>
      <c r="AEC275" s="40"/>
      <c r="AED275" s="40"/>
      <c r="AEE275" s="40"/>
      <c r="AEF275" s="40"/>
      <c r="AEG275" s="40"/>
      <c r="AEH275" s="40"/>
      <c r="AEI275" s="40"/>
      <c r="AEJ275" s="40"/>
      <c r="AEK275" s="40"/>
      <c r="AEL275" s="40"/>
      <c r="AEM275" s="40"/>
      <c r="AEN275" s="40"/>
      <c r="AEO275" s="40"/>
      <c r="AEP275" s="40"/>
      <c r="AEQ275" s="40"/>
      <c r="AER275" s="40"/>
      <c r="AES275" s="40"/>
      <c r="AET275" s="40"/>
      <c r="AEU275" s="40"/>
      <c r="AEV275" s="40"/>
      <c r="AEW275" s="40"/>
      <c r="AEX275" s="40"/>
      <c r="AEY275" s="40"/>
      <c r="AEZ275" s="40"/>
      <c r="AFA275" s="40"/>
      <c r="AFB275" s="40"/>
      <c r="AFC275" s="40"/>
      <c r="AFD275" s="40"/>
      <c r="AFE275" s="40"/>
      <c r="AFF275" s="40"/>
      <c r="AFG275" s="40"/>
      <c r="AFH275" s="40"/>
      <c r="AFI275" s="40"/>
      <c r="AFJ275" s="40"/>
      <c r="AFK275" s="40"/>
      <c r="AFL275" s="40"/>
      <c r="AFM275" s="40"/>
      <c r="AFN275" s="40"/>
      <c r="AFO275" s="40"/>
      <c r="AFP275" s="40"/>
      <c r="AFQ275" s="40"/>
      <c r="AFR275" s="40"/>
      <c r="AFS275" s="40"/>
      <c r="AFT275" s="40"/>
      <c r="AFU275" s="40"/>
      <c r="AFV275" s="40"/>
      <c r="AFW275" s="40"/>
      <c r="AFX275" s="40"/>
      <c r="AFY275" s="40"/>
      <c r="AFZ275" s="40"/>
      <c r="AGA275" s="40"/>
      <c r="AGB275" s="40"/>
      <c r="AGC275" s="40"/>
      <c r="AGD275" s="40"/>
      <c r="AGE275" s="40"/>
      <c r="AGF275" s="40"/>
      <c r="AGG275" s="40"/>
      <c r="AGH275" s="40"/>
      <c r="AGI275" s="40"/>
      <c r="AGJ275" s="40"/>
      <c r="AGK275" s="40"/>
      <c r="AGL275" s="40"/>
      <c r="AGM275" s="40"/>
      <c r="AGN275" s="40"/>
      <c r="AGO275" s="40"/>
      <c r="AGP275" s="40"/>
      <c r="AGQ275" s="40"/>
      <c r="AGR275" s="40"/>
      <c r="AGS275" s="40"/>
      <c r="AGT275" s="40"/>
      <c r="AGU275" s="40"/>
      <c r="AGV275" s="40"/>
      <c r="AGW275" s="40"/>
      <c r="AGX275" s="40"/>
      <c r="AGY275" s="40"/>
      <c r="AGZ275" s="40"/>
      <c r="AHA275" s="40"/>
      <c r="AHB275" s="40"/>
      <c r="AHC275" s="40"/>
      <c r="AHD275" s="40"/>
      <c r="AHE275" s="40"/>
      <c r="AHF275" s="40"/>
      <c r="AHG275" s="40"/>
      <c r="AHH275" s="40"/>
      <c r="AHI275" s="40"/>
      <c r="AHJ275" s="40"/>
      <c r="AHK275" s="40"/>
      <c r="AHL275" s="40"/>
      <c r="AHM275" s="40"/>
      <c r="AHN275" s="40"/>
      <c r="AHO275" s="40"/>
      <c r="AHP275" s="40"/>
      <c r="AHQ275" s="40"/>
      <c r="AHR275" s="40"/>
      <c r="AHS275" s="40"/>
      <c r="AHT275" s="40"/>
      <c r="AHU275" s="40"/>
      <c r="AHV275" s="40"/>
      <c r="AHW275" s="40"/>
      <c r="AHX275" s="40"/>
      <c r="AHY275" s="40"/>
      <c r="AHZ275" s="40"/>
      <c r="AIA275" s="40"/>
      <c r="AIB275" s="40"/>
      <c r="AIC275" s="40"/>
      <c r="AID275" s="40"/>
      <c r="AIE275" s="40"/>
      <c r="AIF275" s="40"/>
      <c r="AIG275" s="40"/>
      <c r="AIH275" s="40"/>
      <c r="AII275" s="40"/>
      <c r="AIJ275" s="40"/>
      <c r="AIK275" s="40"/>
      <c r="AIL275" s="40"/>
      <c r="AIM275" s="40"/>
      <c r="AIN275" s="40"/>
      <c r="AIO275" s="40"/>
      <c r="AIP275" s="40"/>
      <c r="AIQ275" s="40"/>
      <c r="AIR275" s="40"/>
      <c r="AIS275" s="40"/>
      <c r="AIT275" s="40"/>
      <c r="AIU275" s="40"/>
      <c r="AIV275" s="40"/>
      <c r="AIW275" s="40"/>
      <c r="AIX275" s="40"/>
      <c r="AIY275" s="40"/>
      <c r="AIZ275" s="40"/>
      <c r="AJA275" s="40"/>
      <c r="AJB275" s="40"/>
      <c r="AJC275" s="40"/>
      <c r="AJD275" s="40"/>
      <c r="AJE275" s="40"/>
      <c r="AJF275" s="40"/>
      <c r="AJG275" s="40"/>
      <c r="AJH275" s="40"/>
      <c r="AJI275" s="40"/>
      <c r="AJJ275" s="40"/>
      <c r="AJK275" s="40"/>
      <c r="AJL275" s="40"/>
      <c r="AJM275" s="40"/>
      <c r="AJN275" s="40"/>
      <c r="AJO275" s="40"/>
      <c r="AJP275" s="40"/>
      <c r="AJQ275" s="40"/>
      <c r="AJR275" s="40"/>
      <c r="AJS275" s="40"/>
      <c r="AJT275" s="40"/>
      <c r="AJU275" s="40"/>
      <c r="AJV275" s="40"/>
      <c r="AJW275" s="40"/>
      <c r="AJX275" s="40"/>
      <c r="AJY275" s="40"/>
      <c r="AJZ275" s="40"/>
      <c r="AKA275" s="40"/>
      <c r="AKB275" s="40"/>
      <c r="AKC275" s="40"/>
      <c r="AKD275" s="40"/>
      <c r="AKE275" s="40"/>
      <c r="AKF275" s="40"/>
      <c r="AKG275" s="40"/>
      <c r="AKH275" s="40"/>
      <c r="AKI275" s="40"/>
      <c r="AKJ275" s="40"/>
      <c r="AKK275" s="40"/>
      <c r="AKL275" s="40"/>
      <c r="AKM275" s="40"/>
      <c r="AKN275" s="40"/>
      <c r="AKO275" s="40"/>
      <c r="AKP275" s="40"/>
      <c r="AKQ275" s="40"/>
      <c r="AKR275" s="40"/>
      <c r="AKS275" s="40"/>
      <c r="AKT275" s="40"/>
      <c r="AKU275" s="40"/>
      <c r="AKV275" s="40"/>
      <c r="AKW275" s="40"/>
      <c r="AKX275" s="40"/>
      <c r="AKY275" s="40"/>
      <c r="AKZ275" s="40"/>
      <c r="ALA275" s="40"/>
      <c r="ALB275" s="40"/>
      <c r="ALC275" s="40"/>
      <c r="ALD275" s="40"/>
      <c r="ALE275" s="40"/>
      <c r="ALF275" s="40"/>
      <c r="ALG275" s="40"/>
      <c r="ALH275" s="40"/>
      <c r="ALI275" s="40"/>
      <c r="ALJ275" s="40"/>
      <c r="ALK275" s="40"/>
      <c r="ALL275" s="40"/>
      <c r="ALM275" s="40"/>
      <c r="ALN275" s="40"/>
      <c r="ALO275" s="40"/>
      <c r="ALP275" s="40"/>
      <c r="ALQ275" s="40"/>
      <c r="ALR275" s="40"/>
      <c r="ALS275" s="40"/>
      <c r="ALT275" s="40"/>
      <c r="ALU275" s="40"/>
    </row>
    <row r="276" spans="1:1009" s="41" customFormat="1" ht="18.75" x14ac:dyDescent="0.3">
      <c r="A276" s="10" t="s">
        <v>272</v>
      </c>
      <c r="B276" s="11" t="s">
        <v>38</v>
      </c>
      <c r="C276" s="12">
        <v>3</v>
      </c>
      <c r="D276" s="13">
        <v>1.85</v>
      </c>
      <c r="E276" s="14">
        <v>1.26</v>
      </c>
      <c r="F276" s="46" t="s">
        <v>16</v>
      </c>
      <c r="G276" s="15">
        <v>2</v>
      </c>
      <c r="H276" s="16">
        <f>IF(OR(F276="",G276=""),"",IF(F276="1st",G276*D276-G276,-G276))</f>
        <v>-2</v>
      </c>
      <c r="I276" s="19">
        <f t="shared" si="42"/>
        <v>-26.102500000000003</v>
      </c>
      <c r="J276" s="39"/>
      <c r="K276" s="50">
        <f t="shared" si="45"/>
        <v>-25.352500000000013</v>
      </c>
      <c r="L276" s="8">
        <f t="shared" si="39"/>
        <v>18.822499999999987</v>
      </c>
      <c r="M276" s="8"/>
      <c r="N276" s="121">
        <f t="shared" si="43"/>
        <v>1.85</v>
      </c>
      <c r="O276" s="9">
        <f t="shared" si="44"/>
        <v>-1</v>
      </c>
      <c r="P276" s="9">
        <f t="shared" si="46"/>
        <v>-1</v>
      </c>
      <c r="Q276" s="122">
        <f t="shared" si="47"/>
        <v>-1</v>
      </c>
      <c r="R276" s="8"/>
      <c r="S276" s="9"/>
      <c r="T276" s="9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  <c r="IT276" s="40"/>
      <c r="IU276" s="40"/>
      <c r="IV276" s="40"/>
      <c r="IW276" s="40"/>
      <c r="IX276" s="40"/>
      <c r="IY276" s="40"/>
      <c r="IZ276" s="40"/>
      <c r="JA276" s="40"/>
      <c r="JB276" s="40"/>
      <c r="JC276" s="40"/>
      <c r="JD276" s="40"/>
      <c r="JE276" s="40"/>
      <c r="JF276" s="40"/>
      <c r="JG276" s="40"/>
      <c r="JH276" s="40"/>
      <c r="JI276" s="40"/>
      <c r="JJ276" s="40"/>
      <c r="JK276" s="40"/>
      <c r="JL276" s="40"/>
      <c r="JM276" s="40"/>
      <c r="JN276" s="40"/>
      <c r="JO276" s="40"/>
      <c r="JP276" s="40"/>
      <c r="JQ276" s="40"/>
      <c r="JR276" s="40"/>
      <c r="JS276" s="40"/>
      <c r="JT276" s="40"/>
      <c r="JU276" s="40"/>
      <c r="JV276" s="40"/>
      <c r="JW276" s="40"/>
      <c r="JX276" s="40"/>
      <c r="JY276" s="40"/>
      <c r="JZ276" s="40"/>
      <c r="KA276" s="40"/>
      <c r="KB276" s="40"/>
      <c r="KC276" s="40"/>
      <c r="KD276" s="40"/>
      <c r="KE276" s="40"/>
      <c r="KF276" s="40"/>
      <c r="KG276" s="40"/>
      <c r="KH276" s="40"/>
      <c r="KI276" s="40"/>
      <c r="KJ276" s="40"/>
      <c r="KK276" s="40"/>
      <c r="KL276" s="40"/>
      <c r="KM276" s="40"/>
      <c r="KN276" s="40"/>
      <c r="KO276" s="40"/>
      <c r="KP276" s="40"/>
      <c r="KQ276" s="40"/>
      <c r="KR276" s="40"/>
      <c r="KS276" s="40"/>
      <c r="KT276" s="40"/>
      <c r="KU276" s="40"/>
      <c r="KV276" s="40"/>
      <c r="KW276" s="40"/>
      <c r="KX276" s="40"/>
      <c r="KY276" s="40"/>
      <c r="KZ276" s="40"/>
      <c r="LA276" s="40"/>
      <c r="LB276" s="40"/>
      <c r="LC276" s="40"/>
      <c r="LD276" s="40"/>
      <c r="LE276" s="40"/>
      <c r="LF276" s="40"/>
      <c r="LG276" s="40"/>
      <c r="LH276" s="40"/>
      <c r="LI276" s="40"/>
      <c r="LJ276" s="40"/>
      <c r="LK276" s="40"/>
      <c r="LL276" s="40"/>
      <c r="LM276" s="40"/>
      <c r="LN276" s="40"/>
      <c r="LO276" s="40"/>
      <c r="LP276" s="40"/>
      <c r="LQ276" s="40"/>
      <c r="LR276" s="40"/>
      <c r="LS276" s="40"/>
      <c r="LT276" s="40"/>
      <c r="LU276" s="40"/>
      <c r="LV276" s="40"/>
      <c r="LW276" s="40"/>
      <c r="LX276" s="40"/>
      <c r="LY276" s="40"/>
      <c r="LZ276" s="40"/>
      <c r="MA276" s="40"/>
      <c r="MB276" s="40"/>
      <c r="MC276" s="40"/>
      <c r="MD276" s="40"/>
      <c r="ME276" s="40"/>
      <c r="MF276" s="40"/>
      <c r="MG276" s="40"/>
      <c r="MH276" s="40"/>
      <c r="MI276" s="40"/>
      <c r="MJ276" s="40"/>
      <c r="MK276" s="40"/>
      <c r="ML276" s="40"/>
      <c r="MM276" s="40"/>
      <c r="MN276" s="40"/>
      <c r="MO276" s="40"/>
      <c r="MP276" s="40"/>
      <c r="MQ276" s="40"/>
      <c r="MR276" s="40"/>
      <c r="MS276" s="40"/>
      <c r="MT276" s="40"/>
      <c r="MU276" s="40"/>
      <c r="MV276" s="40"/>
      <c r="MW276" s="40"/>
      <c r="MX276" s="40"/>
      <c r="MY276" s="40"/>
      <c r="MZ276" s="40"/>
      <c r="NA276" s="40"/>
      <c r="NB276" s="40"/>
      <c r="NC276" s="40"/>
      <c r="ND276" s="40"/>
      <c r="NE276" s="40"/>
      <c r="NF276" s="40"/>
      <c r="NG276" s="40"/>
      <c r="NH276" s="40"/>
      <c r="NI276" s="40"/>
      <c r="NJ276" s="40"/>
      <c r="NK276" s="40"/>
      <c r="NL276" s="40"/>
      <c r="NM276" s="40"/>
      <c r="NN276" s="40"/>
      <c r="NO276" s="40"/>
      <c r="NP276" s="40"/>
      <c r="NQ276" s="40"/>
      <c r="NR276" s="40"/>
      <c r="NS276" s="40"/>
      <c r="NT276" s="40"/>
      <c r="NU276" s="40"/>
      <c r="NV276" s="40"/>
      <c r="NW276" s="40"/>
      <c r="NX276" s="40"/>
      <c r="NY276" s="40"/>
      <c r="NZ276" s="40"/>
      <c r="OA276" s="40"/>
      <c r="OB276" s="40"/>
      <c r="OC276" s="40"/>
      <c r="OD276" s="40"/>
      <c r="OE276" s="40"/>
      <c r="OF276" s="40"/>
      <c r="OG276" s="40"/>
      <c r="OH276" s="40"/>
      <c r="OI276" s="40"/>
      <c r="OJ276" s="40"/>
      <c r="OK276" s="40"/>
      <c r="OL276" s="40"/>
      <c r="OM276" s="40"/>
      <c r="ON276" s="40"/>
      <c r="OO276" s="40"/>
      <c r="OP276" s="40"/>
      <c r="OQ276" s="40"/>
      <c r="OR276" s="40"/>
      <c r="OS276" s="40"/>
      <c r="OT276" s="40"/>
      <c r="OU276" s="40"/>
      <c r="OV276" s="40"/>
      <c r="OW276" s="40"/>
      <c r="OX276" s="40"/>
      <c r="OY276" s="40"/>
      <c r="OZ276" s="40"/>
      <c r="PA276" s="40"/>
      <c r="PB276" s="40"/>
      <c r="PC276" s="40"/>
      <c r="PD276" s="40"/>
      <c r="PE276" s="40"/>
      <c r="PF276" s="40"/>
      <c r="PG276" s="40"/>
      <c r="PH276" s="40"/>
      <c r="PI276" s="40"/>
      <c r="PJ276" s="40"/>
      <c r="PK276" s="40"/>
      <c r="PL276" s="40"/>
      <c r="PM276" s="40"/>
      <c r="PN276" s="40"/>
      <c r="PO276" s="40"/>
      <c r="PP276" s="40"/>
      <c r="PQ276" s="40"/>
      <c r="PR276" s="40"/>
      <c r="PS276" s="40"/>
      <c r="PT276" s="40"/>
      <c r="PU276" s="40"/>
      <c r="PV276" s="40"/>
      <c r="PW276" s="40"/>
      <c r="PX276" s="40"/>
      <c r="PY276" s="40"/>
      <c r="PZ276" s="40"/>
      <c r="QA276" s="40"/>
      <c r="QB276" s="40"/>
      <c r="QC276" s="40"/>
      <c r="QD276" s="40"/>
      <c r="QE276" s="40"/>
      <c r="QF276" s="40"/>
      <c r="QG276" s="40"/>
      <c r="QH276" s="40"/>
      <c r="QI276" s="40"/>
      <c r="QJ276" s="40"/>
      <c r="QK276" s="40"/>
      <c r="QL276" s="40"/>
      <c r="QM276" s="40"/>
      <c r="QN276" s="40"/>
      <c r="QO276" s="40"/>
      <c r="QP276" s="40"/>
      <c r="QQ276" s="40"/>
      <c r="QR276" s="40"/>
      <c r="QS276" s="40"/>
      <c r="QT276" s="40"/>
      <c r="QU276" s="40"/>
      <c r="QV276" s="40"/>
      <c r="QW276" s="40"/>
      <c r="QX276" s="40"/>
      <c r="QY276" s="40"/>
      <c r="QZ276" s="40"/>
      <c r="RA276" s="40"/>
      <c r="RB276" s="40"/>
      <c r="RC276" s="40"/>
      <c r="RD276" s="40"/>
      <c r="RE276" s="40"/>
      <c r="RF276" s="40"/>
      <c r="RG276" s="40"/>
      <c r="RH276" s="40"/>
      <c r="RI276" s="40"/>
      <c r="RJ276" s="40"/>
      <c r="RK276" s="40"/>
      <c r="RL276" s="40"/>
      <c r="RM276" s="40"/>
      <c r="RN276" s="40"/>
      <c r="RO276" s="40"/>
      <c r="RP276" s="40"/>
      <c r="RQ276" s="40"/>
      <c r="RR276" s="40"/>
      <c r="RS276" s="40"/>
      <c r="RT276" s="40"/>
      <c r="RU276" s="40"/>
      <c r="RV276" s="40"/>
      <c r="RW276" s="40"/>
      <c r="RX276" s="40"/>
      <c r="RY276" s="40"/>
      <c r="RZ276" s="40"/>
      <c r="SA276" s="40"/>
      <c r="SB276" s="40"/>
      <c r="SC276" s="40"/>
      <c r="SD276" s="40"/>
      <c r="SE276" s="40"/>
      <c r="SF276" s="40"/>
      <c r="SG276" s="40"/>
      <c r="SH276" s="40"/>
      <c r="SI276" s="40"/>
      <c r="SJ276" s="40"/>
      <c r="SK276" s="40"/>
      <c r="SL276" s="40"/>
      <c r="SM276" s="40"/>
      <c r="SN276" s="40"/>
      <c r="SO276" s="40"/>
      <c r="SP276" s="40"/>
      <c r="SQ276" s="40"/>
      <c r="SR276" s="40"/>
      <c r="SS276" s="40"/>
      <c r="ST276" s="40"/>
      <c r="SU276" s="40"/>
      <c r="SV276" s="40"/>
      <c r="SW276" s="40"/>
      <c r="SX276" s="40"/>
      <c r="SY276" s="40"/>
      <c r="SZ276" s="40"/>
      <c r="TA276" s="40"/>
      <c r="TB276" s="40"/>
      <c r="TC276" s="40"/>
      <c r="TD276" s="40"/>
      <c r="TE276" s="40"/>
      <c r="TF276" s="40"/>
      <c r="TG276" s="40"/>
      <c r="TH276" s="40"/>
      <c r="TI276" s="40"/>
      <c r="TJ276" s="40"/>
      <c r="TK276" s="40"/>
      <c r="TL276" s="40"/>
      <c r="TM276" s="40"/>
      <c r="TN276" s="40"/>
      <c r="TO276" s="40"/>
      <c r="TP276" s="40"/>
      <c r="TQ276" s="40"/>
      <c r="TR276" s="40"/>
      <c r="TS276" s="40"/>
      <c r="TT276" s="40"/>
      <c r="TU276" s="40"/>
      <c r="TV276" s="40"/>
      <c r="TW276" s="40"/>
      <c r="TX276" s="40"/>
      <c r="TY276" s="40"/>
      <c r="TZ276" s="40"/>
      <c r="UA276" s="40"/>
      <c r="UB276" s="40"/>
      <c r="UC276" s="40"/>
      <c r="UD276" s="40"/>
      <c r="UE276" s="40"/>
      <c r="UF276" s="40"/>
      <c r="UG276" s="40"/>
      <c r="UH276" s="40"/>
      <c r="UI276" s="40"/>
      <c r="UJ276" s="40"/>
      <c r="UK276" s="40"/>
      <c r="UL276" s="40"/>
      <c r="UM276" s="40"/>
      <c r="UN276" s="40"/>
      <c r="UO276" s="40"/>
      <c r="UP276" s="40"/>
      <c r="UQ276" s="40"/>
      <c r="UR276" s="40"/>
      <c r="US276" s="40"/>
      <c r="UT276" s="40"/>
      <c r="UU276" s="40"/>
      <c r="UV276" s="40"/>
      <c r="UW276" s="40"/>
      <c r="UX276" s="40"/>
      <c r="UY276" s="40"/>
      <c r="UZ276" s="40"/>
      <c r="VA276" s="40"/>
      <c r="VB276" s="40"/>
      <c r="VC276" s="40"/>
      <c r="VD276" s="40"/>
      <c r="VE276" s="40"/>
      <c r="VF276" s="40"/>
      <c r="VG276" s="40"/>
      <c r="VH276" s="40"/>
      <c r="VI276" s="40"/>
      <c r="VJ276" s="40"/>
      <c r="VK276" s="40"/>
      <c r="VL276" s="40"/>
      <c r="VM276" s="40"/>
      <c r="VN276" s="40"/>
      <c r="VO276" s="40"/>
      <c r="VP276" s="40"/>
      <c r="VQ276" s="40"/>
      <c r="VR276" s="40"/>
      <c r="VS276" s="40"/>
      <c r="VT276" s="40"/>
      <c r="VU276" s="40"/>
      <c r="VV276" s="40"/>
      <c r="VW276" s="40"/>
      <c r="VX276" s="40"/>
      <c r="VY276" s="40"/>
      <c r="VZ276" s="40"/>
      <c r="WA276" s="40"/>
      <c r="WB276" s="40"/>
      <c r="WC276" s="40"/>
      <c r="WD276" s="40"/>
      <c r="WE276" s="40"/>
      <c r="WF276" s="40"/>
      <c r="WG276" s="40"/>
      <c r="WH276" s="40"/>
      <c r="WI276" s="40"/>
      <c r="WJ276" s="40"/>
      <c r="WK276" s="40"/>
      <c r="WL276" s="40"/>
      <c r="WM276" s="40"/>
      <c r="WN276" s="40"/>
      <c r="WO276" s="40"/>
      <c r="WP276" s="40"/>
      <c r="WQ276" s="40"/>
      <c r="WR276" s="40"/>
      <c r="WS276" s="40"/>
      <c r="WT276" s="40"/>
      <c r="WU276" s="40"/>
      <c r="WV276" s="40"/>
      <c r="WW276" s="40"/>
      <c r="WX276" s="40"/>
      <c r="WY276" s="40"/>
      <c r="WZ276" s="40"/>
      <c r="XA276" s="40"/>
      <c r="XB276" s="40"/>
      <c r="XC276" s="40"/>
      <c r="XD276" s="40"/>
      <c r="XE276" s="40"/>
      <c r="XF276" s="40"/>
      <c r="XG276" s="40"/>
      <c r="XH276" s="40"/>
      <c r="XI276" s="40"/>
      <c r="XJ276" s="40"/>
      <c r="XK276" s="40"/>
      <c r="XL276" s="40"/>
      <c r="XM276" s="40"/>
      <c r="XN276" s="40"/>
      <c r="XO276" s="40"/>
      <c r="XP276" s="40"/>
      <c r="XQ276" s="40"/>
      <c r="XR276" s="40"/>
      <c r="XS276" s="40"/>
      <c r="XT276" s="40"/>
      <c r="XU276" s="40"/>
      <c r="XV276" s="40"/>
      <c r="XW276" s="40"/>
      <c r="XX276" s="40"/>
      <c r="XY276" s="40"/>
      <c r="XZ276" s="40"/>
      <c r="YA276" s="40"/>
      <c r="YB276" s="40"/>
      <c r="YC276" s="40"/>
      <c r="YD276" s="40"/>
      <c r="YE276" s="40"/>
      <c r="YF276" s="40"/>
      <c r="YG276" s="40"/>
      <c r="YH276" s="40"/>
      <c r="YI276" s="40"/>
      <c r="YJ276" s="40"/>
      <c r="YK276" s="40"/>
      <c r="YL276" s="40"/>
      <c r="YM276" s="40"/>
      <c r="YN276" s="40"/>
      <c r="YO276" s="40"/>
      <c r="YP276" s="40"/>
      <c r="YQ276" s="40"/>
      <c r="YR276" s="40"/>
      <c r="YS276" s="40"/>
      <c r="YT276" s="40"/>
      <c r="YU276" s="40"/>
      <c r="YV276" s="40"/>
      <c r="YW276" s="40"/>
      <c r="YX276" s="40"/>
      <c r="YY276" s="40"/>
      <c r="YZ276" s="40"/>
      <c r="ZA276" s="40"/>
      <c r="ZB276" s="40"/>
      <c r="ZC276" s="40"/>
      <c r="ZD276" s="40"/>
      <c r="ZE276" s="40"/>
      <c r="ZF276" s="40"/>
      <c r="ZG276" s="40"/>
      <c r="ZH276" s="40"/>
      <c r="ZI276" s="40"/>
      <c r="ZJ276" s="40"/>
      <c r="ZK276" s="40"/>
      <c r="ZL276" s="40"/>
      <c r="ZM276" s="40"/>
      <c r="ZN276" s="40"/>
      <c r="ZO276" s="40"/>
      <c r="ZP276" s="40"/>
      <c r="ZQ276" s="40"/>
      <c r="ZR276" s="40"/>
      <c r="ZS276" s="40"/>
      <c r="ZT276" s="40"/>
      <c r="ZU276" s="40"/>
      <c r="ZV276" s="40"/>
      <c r="ZW276" s="40"/>
      <c r="ZX276" s="40"/>
      <c r="ZY276" s="40"/>
      <c r="ZZ276" s="40"/>
      <c r="AAA276" s="40"/>
      <c r="AAB276" s="40"/>
      <c r="AAC276" s="40"/>
      <c r="AAD276" s="40"/>
      <c r="AAE276" s="40"/>
      <c r="AAF276" s="40"/>
      <c r="AAG276" s="40"/>
      <c r="AAH276" s="40"/>
      <c r="AAI276" s="40"/>
      <c r="AAJ276" s="40"/>
      <c r="AAK276" s="40"/>
      <c r="AAL276" s="40"/>
      <c r="AAM276" s="40"/>
      <c r="AAN276" s="40"/>
      <c r="AAO276" s="40"/>
      <c r="AAP276" s="40"/>
      <c r="AAQ276" s="40"/>
      <c r="AAR276" s="40"/>
      <c r="AAS276" s="40"/>
      <c r="AAT276" s="40"/>
      <c r="AAU276" s="40"/>
      <c r="AAV276" s="40"/>
      <c r="AAW276" s="40"/>
      <c r="AAX276" s="40"/>
      <c r="AAY276" s="40"/>
      <c r="AAZ276" s="40"/>
      <c r="ABA276" s="40"/>
      <c r="ABB276" s="40"/>
      <c r="ABC276" s="40"/>
      <c r="ABD276" s="40"/>
      <c r="ABE276" s="40"/>
      <c r="ABF276" s="40"/>
      <c r="ABG276" s="40"/>
      <c r="ABH276" s="40"/>
      <c r="ABI276" s="40"/>
      <c r="ABJ276" s="40"/>
      <c r="ABK276" s="40"/>
      <c r="ABL276" s="40"/>
      <c r="ABM276" s="40"/>
      <c r="ABN276" s="40"/>
      <c r="ABO276" s="40"/>
      <c r="ABP276" s="40"/>
      <c r="ABQ276" s="40"/>
      <c r="ABR276" s="40"/>
      <c r="ABS276" s="40"/>
      <c r="ABT276" s="40"/>
      <c r="ABU276" s="40"/>
      <c r="ABV276" s="40"/>
      <c r="ABW276" s="40"/>
      <c r="ABX276" s="40"/>
      <c r="ABY276" s="40"/>
      <c r="ABZ276" s="40"/>
      <c r="ACA276" s="40"/>
      <c r="ACB276" s="40"/>
      <c r="ACC276" s="40"/>
      <c r="ACD276" s="40"/>
      <c r="ACE276" s="40"/>
      <c r="ACF276" s="40"/>
      <c r="ACG276" s="40"/>
      <c r="ACH276" s="40"/>
      <c r="ACI276" s="40"/>
      <c r="ACJ276" s="40"/>
      <c r="ACK276" s="40"/>
      <c r="ACL276" s="40"/>
      <c r="ACM276" s="40"/>
      <c r="ACN276" s="40"/>
      <c r="ACO276" s="40"/>
      <c r="ACP276" s="40"/>
      <c r="ACQ276" s="40"/>
      <c r="ACR276" s="40"/>
      <c r="ACS276" s="40"/>
      <c r="ACT276" s="40"/>
      <c r="ACU276" s="40"/>
      <c r="ACV276" s="40"/>
      <c r="ACW276" s="40"/>
      <c r="ACX276" s="40"/>
      <c r="ACY276" s="40"/>
      <c r="ACZ276" s="40"/>
      <c r="ADA276" s="40"/>
      <c r="ADB276" s="40"/>
      <c r="ADC276" s="40"/>
      <c r="ADD276" s="40"/>
      <c r="ADE276" s="40"/>
      <c r="ADF276" s="40"/>
      <c r="ADG276" s="40"/>
      <c r="ADH276" s="40"/>
      <c r="ADI276" s="40"/>
      <c r="ADJ276" s="40"/>
      <c r="ADK276" s="40"/>
      <c r="ADL276" s="40"/>
      <c r="ADM276" s="40"/>
      <c r="ADN276" s="40"/>
      <c r="ADO276" s="40"/>
      <c r="ADP276" s="40"/>
      <c r="ADQ276" s="40"/>
      <c r="ADR276" s="40"/>
      <c r="ADS276" s="40"/>
      <c r="ADT276" s="40"/>
      <c r="ADU276" s="40"/>
      <c r="ADV276" s="40"/>
      <c r="ADW276" s="40"/>
      <c r="ADX276" s="40"/>
      <c r="ADY276" s="40"/>
      <c r="ADZ276" s="40"/>
      <c r="AEA276" s="40"/>
      <c r="AEB276" s="40"/>
      <c r="AEC276" s="40"/>
      <c r="AED276" s="40"/>
      <c r="AEE276" s="40"/>
      <c r="AEF276" s="40"/>
      <c r="AEG276" s="40"/>
      <c r="AEH276" s="40"/>
      <c r="AEI276" s="40"/>
      <c r="AEJ276" s="40"/>
      <c r="AEK276" s="40"/>
      <c r="AEL276" s="40"/>
      <c r="AEM276" s="40"/>
      <c r="AEN276" s="40"/>
      <c r="AEO276" s="40"/>
      <c r="AEP276" s="40"/>
      <c r="AEQ276" s="40"/>
      <c r="AER276" s="40"/>
      <c r="AES276" s="40"/>
      <c r="AET276" s="40"/>
      <c r="AEU276" s="40"/>
      <c r="AEV276" s="40"/>
      <c r="AEW276" s="40"/>
      <c r="AEX276" s="40"/>
      <c r="AEY276" s="40"/>
      <c r="AEZ276" s="40"/>
      <c r="AFA276" s="40"/>
      <c r="AFB276" s="40"/>
      <c r="AFC276" s="40"/>
      <c r="AFD276" s="40"/>
      <c r="AFE276" s="40"/>
      <c r="AFF276" s="40"/>
      <c r="AFG276" s="40"/>
      <c r="AFH276" s="40"/>
      <c r="AFI276" s="40"/>
      <c r="AFJ276" s="40"/>
      <c r="AFK276" s="40"/>
      <c r="AFL276" s="40"/>
      <c r="AFM276" s="40"/>
      <c r="AFN276" s="40"/>
      <c r="AFO276" s="40"/>
      <c r="AFP276" s="40"/>
      <c r="AFQ276" s="40"/>
      <c r="AFR276" s="40"/>
      <c r="AFS276" s="40"/>
      <c r="AFT276" s="40"/>
      <c r="AFU276" s="40"/>
      <c r="AFV276" s="40"/>
      <c r="AFW276" s="40"/>
      <c r="AFX276" s="40"/>
      <c r="AFY276" s="40"/>
      <c r="AFZ276" s="40"/>
      <c r="AGA276" s="40"/>
      <c r="AGB276" s="40"/>
      <c r="AGC276" s="40"/>
      <c r="AGD276" s="40"/>
      <c r="AGE276" s="40"/>
      <c r="AGF276" s="40"/>
      <c r="AGG276" s="40"/>
      <c r="AGH276" s="40"/>
      <c r="AGI276" s="40"/>
      <c r="AGJ276" s="40"/>
      <c r="AGK276" s="40"/>
      <c r="AGL276" s="40"/>
      <c r="AGM276" s="40"/>
      <c r="AGN276" s="40"/>
      <c r="AGO276" s="40"/>
      <c r="AGP276" s="40"/>
      <c r="AGQ276" s="40"/>
      <c r="AGR276" s="40"/>
      <c r="AGS276" s="40"/>
      <c r="AGT276" s="40"/>
      <c r="AGU276" s="40"/>
      <c r="AGV276" s="40"/>
      <c r="AGW276" s="40"/>
      <c r="AGX276" s="40"/>
      <c r="AGY276" s="40"/>
      <c r="AGZ276" s="40"/>
      <c r="AHA276" s="40"/>
      <c r="AHB276" s="40"/>
      <c r="AHC276" s="40"/>
      <c r="AHD276" s="40"/>
      <c r="AHE276" s="40"/>
      <c r="AHF276" s="40"/>
      <c r="AHG276" s="40"/>
      <c r="AHH276" s="40"/>
      <c r="AHI276" s="40"/>
      <c r="AHJ276" s="40"/>
      <c r="AHK276" s="40"/>
      <c r="AHL276" s="40"/>
      <c r="AHM276" s="40"/>
      <c r="AHN276" s="40"/>
      <c r="AHO276" s="40"/>
      <c r="AHP276" s="40"/>
      <c r="AHQ276" s="40"/>
      <c r="AHR276" s="40"/>
      <c r="AHS276" s="40"/>
      <c r="AHT276" s="40"/>
      <c r="AHU276" s="40"/>
      <c r="AHV276" s="40"/>
      <c r="AHW276" s="40"/>
      <c r="AHX276" s="40"/>
      <c r="AHY276" s="40"/>
      <c r="AHZ276" s="40"/>
      <c r="AIA276" s="40"/>
      <c r="AIB276" s="40"/>
      <c r="AIC276" s="40"/>
      <c r="AID276" s="40"/>
      <c r="AIE276" s="40"/>
      <c r="AIF276" s="40"/>
      <c r="AIG276" s="40"/>
      <c r="AIH276" s="40"/>
      <c r="AII276" s="40"/>
      <c r="AIJ276" s="40"/>
      <c r="AIK276" s="40"/>
      <c r="AIL276" s="40"/>
      <c r="AIM276" s="40"/>
      <c r="AIN276" s="40"/>
      <c r="AIO276" s="40"/>
      <c r="AIP276" s="40"/>
      <c r="AIQ276" s="40"/>
      <c r="AIR276" s="40"/>
      <c r="AIS276" s="40"/>
      <c r="AIT276" s="40"/>
      <c r="AIU276" s="40"/>
      <c r="AIV276" s="40"/>
      <c r="AIW276" s="40"/>
      <c r="AIX276" s="40"/>
      <c r="AIY276" s="40"/>
      <c r="AIZ276" s="40"/>
      <c r="AJA276" s="40"/>
      <c r="AJB276" s="40"/>
      <c r="AJC276" s="40"/>
      <c r="AJD276" s="40"/>
      <c r="AJE276" s="40"/>
      <c r="AJF276" s="40"/>
      <c r="AJG276" s="40"/>
      <c r="AJH276" s="40"/>
      <c r="AJI276" s="40"/>
      <c r="AJJ276" s="40"/>
      <c r="AJK276" s="40"/>
      <c r="AJL276" s="40"/>
      <c r="AJM276" s="40"/>
      <c r="AJN276" s="40"/>
      <c r="AJO276" s="40"/>
      <c r="AJP276" s="40"/>
      <c r="AJQ276" s="40"/>
      <c r="AJR276" s="40"/>
      <c r="AJS276" s="40"/>
      <c r="AJT276" s="40"/>
      <c r="AJU276" s="40"/>
      <c r="AJV276" s="40"/>
      <c r="AJW276" s="40"/>
      <c r="AJX276" s="40"/>
      <c r="AJY276" s="40"/>
      <c r="AJZ276" s="40"/>
      <c r="AKA276" s="40"/>
      <c r="AKB276" s="40"/>
      <c r="AKC276" s="40"/>
      <c r="AKD276" s="40"/>
      <c r="AKE276" s="40"/>
      <c r="AKF276" s="40"/>
      <c r="AKG276" s="40"/>
      <c r="AKH276" s="40"/>
      <c r="AKI276" s="40"/>
      <c r="AKJ276" s="40"/>
      <c r="AKK276" s="40"/>
      <c r="AKL276" s="40"/>
      <c r="AKM276" s="40"/>
      <c r="AKN276" s="40"/>
      <c r="AKO276" s="40"/>
      <c r="AKP276" s="40"/>
      <c r="AKQ276" s="40"/>
      <c r="AKR276" s="40"/>
      <c r="AKS276" s="40"/>
      <c r="AKT276" s="40"/>
      <c r="AKU276" s="40"/>
      <c r="AKV276" s="40"/>
      <c r="AKW276" s="40"/>
      <c r="AKX276" s="40"/>
      <c r="AKY276" s="40"/>
      <c r="AKZ276" s="40"/>
      <c r="ALA276" s="40"/>
      <c r="ALB276" s="40"/>
      <c r="ALC276" s="40"/>
      <c r="ALD276" s="40"/>
      <c r="ALE276" s="40"/>
      <c r="ALF276" s="40"/>
      <c r="ALG276" s="40"/>
      <c r="ALH276" s="40"/>
      <c r="ALI276" s="40"/>
      <c r="ALJ276" s="40"/>
      <c r="ALK276" s="40"/>
      <c r="ALL276" s="40"/>
      <c r="ALM276" s="40"/>
      <c r="ALN276" s="40"/>
      <c r="ALO276" s="40"/>
      <c r="ALP276" s="40"/>
      <c r="ALQ276" s="40"/>
      <c r="ALR276" s="40"/>
      <c r="ALS276" s="40"/>
      <c r="ALT276" s="40"/>
      <c r="ALU276" s="40"/>
    </row>
    <row r="277" spans="1:1009" s="41" customFormat="1" ht="18.75" x14ac:dyDescent="0.3">
      <c r="A277" s="10" t="s">
        <v>273</v>
      </c>
      <c r="B277" s="11" t="s">
        <v>55</v>
      </c>
      <c r="C277" s="12">
        <v>9</v>
      </c>
      <c r="D277" s="13">
        <v>4.4000000000000004</v>
      </c>
      <c r="E277" s="14">
        <v>2</v>
      </c>
      <c r="F277" s="46" t="s">
        <v>21</v>
      </c>
      <c r="G277" s="15">
        <v>1</v>
      </c>
      <c r="H277" s="16">
        <f>IF(OR(F277="",G277=""),"",IF(F277="1st",G277*D277-G277,-G277))</f>
        <v>-1</v>
      </c>
      <c r="I277" s="19">
        <f t="shared" si="42"/>
        <v>-27.102500000000003</v>
      </c>
      <c r="J277" s="39"/>
      <c r="K277" s="50">
        <f t="shared" si="45"/>
        <v>-25.352500000000013</v>
      </c>
      <c r="L277" s="8">
        <f t="shared" si="39"/>
        <v>18.822499999999987</v>
      </c>
      <c r="M277" s="8"/>
      <c r="N277" s="121">
        <f t="shared" si="43"/>
        <v>4.4000000000000004</v>
      </c>
      <c r="O277" s="9">
        <f t="shared" si="44"/>
        <v>-1</v>
      </c>
      <c r="P277" s="9">
        <f t="shared" si="46"/>
        <v>-1</v>
      </c>
      <c r="Q277" s="122">
        <f t="shared" si="47"/>
        <v>-1</v>
      </c>
      <c r="R277" s="8"/>
      <c r="S277" s="9"/>
      <c r="T277" s="9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  <c r="IT277" s="40"/>
      <c r="IU277" s="40"/>
      <c r="IV277" s="40"/>
      <c r="IW277" s="40"/>
      <c r="IX277" s="40"/>
      <c r="IY277" s="40"/>
      <c r="IZ277" s="40"/>
      <c r="JA277" s="40"/>
      <c r="JB277" s="40"/>
      <c r="JC277" s="40"/>
      <c r="JD277" s="40"/>
      <c r="JE277" s="40"/>
      <c r="JF277" s="40"/>
      <c r="JG277" s="40"/>
      <c r="JH277" s="40"/>
      <c r="JI277" s="40"/>
      <c r="JJ277" s="40"/>
      <c r="JK277" s="40"/>
      <c r="JL277" s="40"/>
      <c r="JM277" s="40"/>
      <c r="JN277" s="40"/>
      <c r="JO277" s="40"/>
      <c r="JP277" s="40"/>
      <c r="JQ277" s="40"/>
      <c r="JR277" s="40"/>
      <c r="JS277" s="40"/>
      <c r="JT277" s="40"/>
      <c r="JU277" s="40"/>
      <c r="JV277" s="40"/>
      <c r="JW277" s="40"/>
      <c r="JX277" s="40"/>
      <c r="JY277" s="40"/>
      <c r="JZ277" s="40"/>
      <c r="KA277" s="40"/>
      <c r="KB277" s="40"/>
      <c r="KC277" s="40"/>
      <c r="KD277" s="40"/>
      <c r="KE277" s="40"/>
      <c r="KF277" s="40"/>
      <c r="KG277" s="40"/>
      <c r="KH277" s="40"/>
      <c r="KI277" s="40"/>
      <c r="KJ277" s="40"/>
      <c r="KK277" s="40"/>
      <c r="KL277" s="40"/>
      <c r="KM277" s="40"/>
      <c r="KN277" s="40"/>
      <c r="KO277" s="40"/>
      <c r="KP277" s="40"/>
      <c r="KQ277" s="40"/>
      <c r="KR277" s="40"/>
      <c r="KS277" s="40"/>
      <c r="KT277" s="40"/>
      <c r="KU277" s="40"/>
      <c r="KV277" s="40"/>
      <c r="KW277" s="40"/>
      <c r="KX277" s="40"/>
      <c r="KY277" s="40"/>
      <c r="KZ277" s="40"/>
      <c r="LA277" s="40"/>
      <c r="LB277" s="40"/>
      <c r="LC277" s="40"/>
      <c r="LD277" s="40"/>
      <c r="LE277" s="40"/>
      <c r="LF277" s="40"/>
      <c r="LG277" s="40"/>
      <c r="LH277" s="40"/>
      <c r="LI277" s="40"/>
      <c r="LJ277" s="40"/>
      <c r="LK277" s="40"/>
      <c r="LL277" s="40"/>
      <c r="LM277" s="40"/>
      <c r="LN277" s="40"/>
      <c r="LO277" s="40"/>
      <c r="LP277" s="40"/>
      <c r="LQ277" s="40"/>
      <c r="LR277" s="40"/>
      <c r="LS277" s="40"/>
      <c r="LT277" s="40"/>
      <c r="LU277" s="40"/>
      <c r="LV277" s="40"/>
      <c r="LW277" s="40"/>
      <c r="LX277" s="40"/>
      <c r="LY277" s="40"/>
      <c r="LZ277" s="40"/>
      <c r="MA277" s="40"/>
      <c r="MB277" s="40"/>
      <c r="MC277" s="40"/>
      <c r="MD277" s="40"/>
      <c r="ME277" s="40"/>
      <c r="MF277" s="40"/>
      <c r="MG277" s="40"/>
      <c r="MH277" s="40"/>
      <c r="MI277" s="40"/>
      <c r="MJ277" s="40"/>
      <c r="MK277" s="40"/>
      <c r="ML277" s="40"/>
      <c r="MM277" s="40"/>
      <c r="MN277" s="40"/>
      <c r="MO277" s="40"/>
      <c r="MP277" s="40"/>
      <c r="MQ277" s="40"/>
      <c r="MR277" s="40"/>
      <c r="MS277" s="40"/>
      <c r="MT277" s="40"/>
      <c r="MU277" s="40"/>
      <c r="MV277" s="40"/>
      <c r="MW277" s="40"/>
      <c r="MX277" s="40"/>
      <c r="MY277" s="40"/>
      <c r="MZ277" s="40"/>
      <c r="NA277" s="40"/>
      <c r="NB277" s="40"/>
      <c r="NC277" s="40"/>
      <c r="ND277" s="40"/>
      <c r="NE277" s="40"/>
      <c r="NF277" s="40"/>
      <c r="NG277" s="40"/>
      <c r="NH277" s="40"/>
      <c r="NI277" s="40"/>
      <c r="NJ277" s="40"/>
      <c r="NK277" s="40"/>
      <c r="NL277" s="40"/>
      <c r="NM277" s="40"/>
      <c r="NN277" s="40"/>
      <c r="NO277" s="40"/>
      <c r="NP277" s="40"/>
      <c r="NQ277" s="40"/>
      <c r="NR277" s="40"/>
      <c r="NS277" s="40"/>
      <c r="NT277" s="40"/>
      <c r="NU277" s="40"/>
      <c r="NV277" s="40"/>
      <c r="NW277" s="40"/>
      <c r="NX277" s="40"/>
      <c r="NY277" s="40"/>
      <c r="NZ277" s="40"/>
      <c r="OA277" s="40"/>
      <c r="OB277" s="40"/>
      <c r="OC277" s="40"/>
      <c r="OD277" s="40"/>
      <c r="OE277" s="40"/>
      <c r="OF277" s="40"/>
      <c r="OG277" s="40"/>
      <c r="OH277" s="40"/>
      <c r="OI277" s="40"/>
      <c r="OJ277" s="40"/>
      <c r="OK277" s="40"/>
      <c r="OL277" s="40"/>
      <c r="OM277" s="40"/>
      <c r="ON277" s="40"/>
      <c r="OO277" s="40"/>
      <c r="OP277" s="40"/>
      <c r="OQ277" s="40"/>
      <c r="OR277" s="40"/>
      <c r="OS277" s="40"/>
      <c r="OT277" s="40"/>
      <c r="OU277" s="40"/>
      <c r="OV277" s="40"/>
      <c r="OW277" s="40"/>
      <c r="OX277" s="40"/>
      <c r="OY277" s="40"/>
      <c r="OZ277" s="40"/>
      <c r="PA277" s="40"/>
      <c r="PB277" s="40"/>
      <c r="PC277" s="40"/>
      <c r="PD277" s="40"/>
      <c r="PE277" s="40"/>
      <c r="PF277" s="40"/>
      <c r="PG277" s="40"/>
      <c r="PH277" s="40"/>
      <c r="PI277" s="40"/>
      <c r="PJ277" s="40"/>
      <c r="PK277" s="40"/>
      <c r="PL277" s="40"/>
      <c r="PM277" s="40"/>
      <c r="PN277" s="40"/>
      <c r="PO277" s="40"/>
      <c r="PP277" s="40"/>
      <c r="PQ277" s="40"/>
      <c r="PR277" s="40"/>
      <c r="PS277" s="40"/>
      <c r="PT277" s="40"/>
      <c r="PU277" s="40"/>
      <c r="PV277" s="40"/>
      <c r="PW277" s="40"/>
      <c r="PX277" s="40"/>
      <c r="PY277" s="40"/>
      <c r="PZ277" s="40"/>
      <c r="QA277" s="40"/>
      <c r="QB277" s="40"/>
      <c r="QC277" s="40"/>
      <c r="QD277" s="40"/>
      <c r="QE277" s="40"/>
      <c r="QF277" s="40"/>
      <c r="QG277" s="40"/>
      <c r="QH277" s="40"/>
      <c r="QI277" s="40"/>
      <c r="QJ277" s="40"/>
      <c r="QK277" s="40"/>
      <c r="QL277" s="40"/>
      <c r="QM277" s="40"/>
      <c r="QN277" s="40"/>
      <c r="QO277" s="40"/>
      <c r="QP277" s="40"/>
      <c r="QQ277" s="40"/>
      <c r="QR277" s="40"/>
      <c r="QS277" s="40"/>
      <c r="QT277" s="40"/>
      <c r="QU277" s="40"/>
      <c r="QV277" s="40"/>
      <c r="QW277" s="40"/>
      <c r="QX277" s="40"/>
      <c r="QY277" s="40"/>
      <c r="QZ277" s="40"/>
      <c r="RA277" s="40"/>
      <c r="RB277" s="40"/>
      <c r="RC277" s="40"/>
      <c r="RD277" s="40"/>
      <c r="RE277" s="40"/>
      <c r="RF277" s="40"/>
      <c r="RG277" s="40"/>
      <c r="RH277" s="40"/>
      <c r="RI277" s="40"/>
      <c r="RJ277" s="40"/>
      <c r="RK277" s="40"/>
      <c r="RL277" s="40"/>
      <c r="RM277" s="40"/>
      <c r="RN277" s="40"/>
      <c r="RO277" s="40"/>
      <c r="RP277" s="40"/>
      <c r="RQ277" s="40"/>
      <c r="RR277" s="40"/>
      <c r="RS277" s="40"/>
      <c r="RT277" s="40"/>
      <c r="RU277" s="40"/>
      <c r="RV277" s="40"/>
      <c r="RW277" s="40"/>
      <c r="RX277" s="40"/>
      <c r="RY277" s="40"/>
      <c r="RZ277" s="40"/>
      <c r="SA277" s="40"/>
      <c r="SB277" s="40"/>
      <c r="SC277" s="40"/>
      <c r="SD277" s="40"/>
      <c r="SE277" s="40"/>
      <c r="SF277" s="40"/>
      <c r="SG277" s="40"/>
      <c r="SH277" s="40"/>
      <c r="SI277" s="40"/>
      <c r="SJ277" s="40"/>
      <c r="SK277" s="40"/>
      <c r="SL277" s="40"/>
      <c r="SM277" s="40"/>
      <c r="SN277" s="40"/>
      <c r="SO277" s="40"/>
      <c r="SP277" s="40"/>
      <c r="SQ277" s="40"/>
      <c r="SR277" s="40"/>
      <c r="SS277" s="40"/>
      <c r="ST277" s="40"/>
      <c r="SU277" s="40"/>
      <c r="SV277" s="40"/>
      <c r="SW277" s="40"/>
      <c r="SX277" s="40"/>
      <c r="SY277" s="40"/>
      <c r="SZ277" s="40"/>
      <c r="TA277" s="40"/>
      <c r="TB277" s="40"/>
      <c r="TC277" s="40"/>
      <c r="TD277" s="40"/>
      <c r="TE277" s="40"/>
      <c r="TF277" s="40"/>
      <c r="TG277" s="40"/>
      <c r="TH277" s="40"/>
      <c r="TI277" s="40"/>
      <c r="TJ277" s="40"/>
      <c r="TK277" s="40"/>
      <c r="TL277" s="40"/>
      <c r="TM277" s="40"/>
      <c r="TN277" s="40"/>
      <c r="TO277" s="40"/>
      <c r="TP277" s="40"/>
      <c r="TQ277" s="40"/>
      <c r="TR277" s="40"/>
      <c r="TS277" s="40"/>
      <c r="TT277" s="40"/>
      <c r="TU277" s="40"/>
      <c r="TV277" s="40"/>
      <c r="TW277" s="40"/>
      <c r="TX277" s="40"/>
      <c r="TY277" s="40"/>
      <c r="TZ277" s="40"/>
      <c r="UA277" s="40"/>
      <c r="UB277" s="40"/>
      <c r="UC277" s="40"/>
      <c r="UD277" s="40"/>
      <c r="UE277" s="40"/>
      <c r="UF277" s="40"/>
      <c r="UG277" s="40"/>
      <c r="UH277" s="40"/>
      <c r="UI277" s="40"/>
      <c r="UJ277" s="40"/>
      <c r="UK277" s="40"/>
      <c r="UL277" s="40"/>
      <c r="UM277" s="40"/>
      <c r="UN277" s="40"/>
      <c r="UO277" s="40"/>
      <c r="UP277" s="40"/>
      <c r="UQ277" s="40"/>
      <c r="UR277" s="40"/>
      <c r="US277" s="40"/>
      <c r="UT277" s="40"/>
      <c r="UU277" s="40"/>
      <c r="UV277" s="40"/>
      <c r="UW277" s="40"/>
      <c r="UX277" s="40"/>
      <c r="UY277" s="40"/>
      <c r="UZ277" s="40"/>
      <c r="VA277" s="40"/>
      <c r="VB277" s="40"/>
      <c r="VC277" s="40"/>
      <c r="VD277" s="40"/>
      <c r="VE277" s="40"/>
      <c r="VF277" s="40"/>
      <c r="VG277" s="40"/>
      <c r="VH277" s="40"/>
      <c r="VI277" s="40"/>
      <c r="VJ277" s="40"/>
      <c r="VK277" s="40"/>
      <c r="VL277" s="40"/>
      <c r="VM277" s="40"/>
      <c r="VN277" s="40"/>
      <c r="VO277" s="40"/>
      <c r="VP277" s="40"/>
      <c r="VQ277" s="40"/>
      <c r="VR277" s="40"/>
      <c r="VS277" s="40"/>
      <c r="VT277" s="40"/>
      <c r="VU277" s="40"/>
      <c r="VV277" s="40"/>
      <c r="VW277" s="40"/>
      <c r="VX277" s="40"/>
      <c r="VY277" s="40"/>
      <c r="VZ277" s="40"/>
      <c r="WA277" s="40"/>
      <c r="WB277" s="40"/>
      <c r="WC277" s="40"/>
      <c r="WD277" s="40"/>
      <c r="WE277" s="40"/>
      <c r="WF277" s="40"/>
      <c r="WG277" s="40"/>
      <c r="WH277" s="40"/>
      <c r="WI277" s="40"/>
      <c r="WJ277" s="40"/>
      <c r="WK277" s="40"/>
      <c r="WL277" s="40"/>
      <c r="WM277" s="40"/>
      <c r="WN277" s="40"/>
      <c r="WO277" s="40"/>
      <c r="WP277" s="40"/>
      <c r="WQ277" s="40"/>
      <c r="WR277" s="40"/>
      <c r="WS277" s="40"/>
      <c r="WT277" s="40"/>
      <c r="WU277" s="40"/>
      <c r="WV277" s="40"/>
      <c r="WW277" s="40"/>
      <c r="WX277" s="40"/>
      <c r="WY277" s="40"/>
      <c r="WZ277" s="40"/>
      <c r="XA277" s="40"/>
      <c r="XB277" s="40"/>
      <c r="XC277" s="40"/>
      <c r="XD277" s="40"/>
      <c r="XE277" s="40"/>
      <c r="XF277" s="40"/>
      <c r="XG277" s="40"/>
      <c r="XH277" s="40"/>
      <c r="XI277" s="40"/>
      <c r="XJ277" s="40"/>
      <c r="XK277" s="40"/>
      <c r="XL277" s="40"/>
      <c r="XM277" s="40"/>
      <c r="XN277" s="40"/>
      <c r="XO277" s="40"/>
      <c r="XP277" s="40"/>
      <c r="XQ277" s="40"/>
      <c r="XR277" s="40"/>
      <c r="XS277" s="40"/>
      <c r="XT277" s="40"/>
      <c r="XU277" s="40"/>
      <c r="XV277" s="40"/>
      <c r="XW277" s="40"/>
      <c r="XX277" s="40"/>
      <c r="XY277" s="40"/>
      <c r="XZ277" s="40"/>
      <c r="YA277" s="40"/>
      <c r="YB277" s="40"/>
      <c r="YC277" s="40"/>
      <c r="YD277" s="40"/>
      <c r="YE277" s="40"/>
      <c r="YF277" s="40"/>
      <c r="YG277" s="40"/>
      <c r="YH277" s="40"/>
      <c r="YI277" s="40"/>
      <c r="YJ277" s="40"/>
      <c r="YK277" s="40"/>
      <c r="YL277" s="40"/>
      <c r="YM277" s="40"/>
      <c r="YN277" s="40"/>
      <c r="YO277" s="40"/>
      <c r="YP277" s="40"/>
      <c r="YQ277" s="40"/>
      <c r="YR277" s="40"/>
      <c r="YS277" s="40"/>
      <c r="YT277" s="40"/>
      <c r="YU277" s="40"/>
      <c r="YV277" s="40"/>
      <c r="YW277" s="40"/>
      <c r="YX277" s="40"/>
      <c r="YY277" s="40"/>
      <c r="YZ277" s="40"/>
      <c r="ZA277" s="40"/>
      <c r="ZB277" s="40"/>
      <c r="ZC277" s="40"/>
      <c r="ZD277" s="40"/>
      <c r="ZE277" s="40"/>
      <c r="ZF277" s="40"/>
      <c r="ZG277" s="40"/>
      <c r="ZH277" s="40"/>
      <c r="ZI277" s="40"/>
      <c r="ZJ277" s="40"/>
      <c r="ZK277" s="40"/>
      <c r="ZL277" s="40"/>
      <c r="ZM277" s="40"/>
      <c r="ZN277" s="40"/>
      <c r="ZO277" s="40"/>
      <c r="ZP277" s="40"/>
      <c r="ZQ277" s="40"/>
      <c r="ZR277" s="40"/>
      <c r="ZS277" s="40"/>
      <c r="ZT277" s="40"/>
      <c r="ZU277" s="40"/>
      <c r="ZV277" s="40"/>
      <c r="ZW277" s="40"/>
      <c r="ZX277" s="40"/>
      <c r="ZY277" s="40"/>
      <c r="ZZ277" s="40"/>
      <c r="AAA277" s="40"/>
      <c r="AAB277" s="40"/>
      <c r="AAC277" s="40"/>
      <c r="AAD277" s="40"/>
      <c r="AAE277" s="40"/>
      <c r="AAF277" s="40"/>
      <c r="AAG277" s="40"/>
      <c r="AAH277" s="40"/>
      <c r="AAI277" s="40"/>
      <c r="AAJ277" s="40"/>
      <c r="AAK277" s="40"/>
      <c r="AAL277" s="40"/>
      <c r="AAM277" s="40"/>
      <c r="AAN277" s="40"/>
      <c r="AAO277" s="40"/>
      <c r="AAP277" s="40"/>
      <c r="AAQ277" s="40"/>
      <c r="AAR277" s="40"/>
      <c r="AAS277" s="40"/>
      <c r="AAT277" s="40"/>
      <c r="AAU277" s="40"/>
      <c r="AAV277" s="40"/>
      <c r="AAW277" s="40"/>
      <c r="AAX277" s="40"/>
      <c r="AAY277" s="40"/>
      <c r="AAZ277" s="40"/>
      <c r="ABA277" s="40"/>
      <c r="ABB277" s="40"/>
      <c r="ABC277" s="40"/>
      <c r="ABD277" s="40"/>
      <c r="ABE277" s="40"/>
      <c r="ABF277" s="40"/>
      <c r="ABG277" s="40"/>
      <c r="ABH277" s="40"/>
      <c r="ABI277" s="40"/>
      <c r="ABJ277" s="40"/>
      <c r="ABK277" s="40"/>
      <c r="ABL277" s="40"/>
      <c r="ABM277" s="40"/>
      <c r="ABN277" s="40"/>
      <c r="ABO277" s="40"/>
      <c r="ABP277" s="40"/>
      <c r="ABQ277" s="40"/>
      <c r="ABR277" s="40"/>
      <c r="ABS277" s="40"/>
      <c r="ABT277" s="40"/>
      <c r="ABU277" s="40"/>
      <c r="ABV277" s="40"/>
      <c r="ABW277" s="40"/>
      <c r="ABX277" s="40"/>
      <c r="ABY277" s="40"/>
      <c r="ABZ277" s="40"/>
      <c r="ACA277" s="40"/>
      <c r="ACB277" s="40"/>
      <c r="ACC277" s="40"/>
      <c r="ACD277" s="40"/>
      <c r="ACE277" s="40"/>
      <c r="ACF277" s="40"/>
      <c r="ACG277" s="40"/>
      <c r="ACH277" s="40"/>
      <c r="ACI277" s="40"/>
      <c r="ACJ277" s="40"/>
      <c r="ACK277" s="40"/>
      <c r="ACL277" s="40"/>
      <c r="ACM277" s="40"/>
      <c r="ACN277" s="40"/>
      <c r="ACO277" s="40"/>
      <c r="ACP277" s="40"/>
      <c r="ACQ277" s="40"/>
      <c r="ACR277" s="40"/>
      <c r="ACS277" s="40"/>
      <c r="ACT277" s="40"/>
      <c r="ACU277" s="40"/>
      <c r="ACV277" s="40"/>
      <c r="ACW277" s="40"/>
      <c r="ACX277" s="40"/>
      <c r="ACY277" s="40"/>
      <c r="ACZ277" s="40"/>
      <c r="ADA277" s="40"/>
      <c r="ADB277" s="40"/>
      <c r="ADC277" s="40"/>
      <c r="ADD277" s="40"/>
      <c r="ADE277" s="40"/>
      <c r="ADF277" s="40"/>
      <c r="ADG277" s="40"/>
      <c r="ADH277" s="40"/>
      <c r="ADI277" s="40"/>
      <c r="ADJ277" s="40"/>
      <c r="ADK277" s="40"/>
      <c r="ADL277" s="40"/>
      <c r="ADM277" s="40"/>
      <c r="ADN277" s="40"/>
      <c r="ADO277" s="40"/>
      <c r="ADP277" s="40"/>
      <c r="ADQ277" s="40"/>
      <c r="ADR277" s="40"/>
      <c r="ADS277" s="40"/>
      <c r="ADT277" s="40"/>
      <c r="ADU277" s="40"/>
      <c r="ADV277" s="40"/>
      <c r="ADW277" s="40"/>
      <c r="ADX277" s="40"/>
      <c r="ADY277" s="40"/>
      <c r="ADZ277" s="40"/>
      <c r="AEA277" s="40"/>
      <c r="AEB277" s="40"/>
      <c r="AEC277" s="40"/>
      <c r="AED277" s="40"/>
      <c r="AEE277" s="40"/>
      <c r="AEF277" s="40"/>
      <c r="AEG277" s="40"/>
      <c r="AEH277" s="40"/>
      <c r="AEI277" s="40"/>
      <c r="AEJ277" s="40"/>
      <c r="AEK277" s="40"/>
      <c r="AEL277" s="40"/>
      <c r="AEM277" s="40"/>
      <c r="AEN277" s="40"/>
      <c r="AEO277" s="40"/>
      <c r="AEP277" s="40"/>
      <c r="AEQ277" s="40"/>
      <c r="AER277" s="40"/>
      <c r="AES277" s="40"/>
      <c r="AET277" s="40"/>
      <c r="AEU277" s="40"/>
      <c r="AEV277" s="40"/>
      <c r="AEW277" s="40"/>
      <c r="AEX277" s="40"/>
      <c r="AEY277" s="40"/>
      <c r="AEZ277" s="40"/>
      <c r="AFA277" s="40"/>
      <c r="AFB277" s="40"/>
      <c r="AFC277" s="40"/>
      <c r="AFD277" s="40"/>
      <c r="AFE277" s="40"/>
      <c r="AFF277" s="40"/>
      <c r="AFG277" s="40"/>
      <c r="AFH277" s="40"/>
      <c r="AFI277" s="40"/>
      <c r="AFJ277" s="40"/>
      <c r="AFK277" s="40"/>
      <c r="AFL277" s="40"/>
      <c r="AFM277" s="40"/>
      <c r="AFN277" s="40"/>
      <c r="AFO277" s="40"/>
      <c r="AFP277" s="40"/>
      <c r="AFQ277" s="40"/>
      <c r="AFR277" s="40"/>
      <c r="AFS277" s="40"/>
      <c r="AFT277" s="40"/>
      <c r="AFU277" s="40"/>
      <c r="AFV277" s="40"/>
      <c r="AFW277" s="40"/>
      <c r="AFX277" s="40"/>
      <c r="AFY277" s="40"/>
      <c r="AFZ277" s="40"/>
      <c r="AGA277" s="40"/>
      <c r="AGB277" s="40"/>
      <c r="AGC277" s="40"/>
      <c r="AGD277" s="40"/>
      <c r="AGE277" s="40"/>
      <c r="AGF277" s="40"/>
      <c r="AGG277" s="40"/>
      <c r="AGH277" s="40"/>
      <c r="AGI277" s="40"/>
      <c r="AGJ277" s="40"/>
      <c r="AGK277" s="40"/>
      <c r="AGL277" s="40"/>
      <c r="AGM277" s="40"/>
      <c r="AGN277" s="40"/>
      <c r="AGO277" s="40"/>
      <c r="AGP277" s="40"/>
      <c r="AGQ277" s="40"/>
      <c r="AGR277" s="40"/>
      <c r="AGS277" s="40"/>
      <c r="AGT277" s="40"/>
      <c r="AGU277" s="40"/>
      <c r="AGV277" s="40"/>
      <c r="AGW277" s="40"/>
      <c r="AGX277" s="40"/>
      <c r="AGY277" s="40"/>
      <c r="AGZ277" s="40"/>
      <c r="AHA277" s="40"/>
      <c r="AHB277" s="40"/>
      <c r="AHC277" s="40"/>
      <c r="AHD277" s="40"/>
      <c r="AHE277" s="40"/>
      <c r="AHF277" s="40"/>
      <c r="AHG277" s="40"/>
      <c r="AHH277" s="40"/>
      <c r="AHI277" s="40"/>
      <c r="AHJ277" s="40"/>
      <c r="AHK277" s="40"/>
      <c r="AHL277" s="40"/>
      <c r="AHM277" s="40"/>
      <c r="AHN277" s="40"/>
      <c r="AHO277" s="40"/>
      <c r="AHP277" s="40"/>
      <c r="AHQ277" s="40"/>
      <c r="AHR277" s="40"/>
      <c r="AHS277" s="40"/>
      <c r="AHT277" s="40"/>
      <c r="AHU277" s="40"/>
      <c r="AHV277" s="40"/>
      <c r="AHW277" s="40"/>
      <c r="AHX277" s="40"/>
      <c r="AHY277" s="40"/>
      <c r="AHZ277" s="40"/>
      <c r="AIA277" s="40"/>
      <c r="AIB277" s="40"/>
      <c r="AIC277" s="40"/>
      <c r="AID277" s="40"/>
      <c r="AIE277" s="40"/>
      <c r="AIF277" s="40"/>
      <c r="AIG277" s="40"/>
      <c r="AIH277" s="40"/>
      <c r="AII277" s="40"/>
      <c r="AIJ277" s="40"/>
      <c r="AIK277" s="40"/>
      <c r="AIL277" s="40"/>
      <c r="AIM277" s="40"/>
      <c r="AIN277" s="40"/>
      <c r="AIO277" s="40"/>
      <c r="AIP277" s="40"/>
      <c r="AIQ277" s="40"/>
      <c r="AIR277" s="40"/>
      <c r="AIS277" s="40"/>
      <c r="AIT277" s="40"/>
      <c r="AIU277" s="40"/>
      <c r="AIV277" s="40"/>
      <c r="AIW277" s="40"/>
      <c r="AIX277" s="40"/>
      <c r="AIY277" s="40"/>
      <c r="AIZ277" s="40"/>
      <c r="AJA277" s="40"/>
      <c r="AJB277" s="40"/>
      <c r="AJC277" s="40"/>
      <c r="AJD277" s="40"/>
      <c r="AJE277" s="40"/>
      <c r="AJF277" s="40"/>
      <c r="AJG277" s="40"/>
      <c r="AJH277" s="40"/>
      <c r="AJI277" s="40"/>
      <c r="AJJ277" s="40"/>
      <c r="AJK277" s="40"/>
      <c r="AJL277" s="40"/>
      <c r="AJM277" s="40"/>
      <c r="AJN277" s="40"/>
      <c r="AJO277" s="40"/>
      <c r="AJP277" s="40"/>
      <c r="AJQ277" s="40"/>
      <c r="AJR277" s="40"/>
      <c r="AJS277" s="40"/>
      <c r="AJT277" s="40"/>
      <c r="AJU277" s="40"/>
      <c r="AJV277" s="40"/>
      <c r="AJW277" s="40"/>
      <c r="AJX277" s="40"/>
      <c r="AJY277" s="40"/>
      <c r="AJZ277" s="40"/>
      <c r="AKA277" s="40"/>
      <c r="AKB277" s="40"/>
      <c r="AKC277" s="40"/>
      <c r="AKD277" s="40"/>
      <c r="AKE277" s="40"/>
      <c r="AKF277" s="40"/>
      <c r="AKG277" s="40"/>
      <c r="AKH277" s="40"/>
      <c r="AKI277" s="40"/>
      <c r="AKJ277" s="40"/>
      <c r="AKK277" s="40"/>
      <c r="AKL277" s="40"/>
      <c r="AKM277" s="40"/>
      <c r="AKN277" s="40"/>
      <c r="AKO277" s="40"/>
      <c r="AKP277" s="40"/>
      <c r="AKQ277" s="40"/>
      <c r="AKR277" s="40"/>
      <c r="AKS277" s="40"/>
      <c r="AKT277" s="40"/>
      <c r="AKU277" s="40"/>
      <c r="AKV277" s="40"/>
      <c r="AKW277" s="40"/>
      <c r="AKX277" s="40"/>
      <c r="AKY277" s="40"/>
      <c r="AKZ277" s="40"/>
      <c r="ALA277" s="40"/>
      <c r="ALB277" s="40"/>
      <c r="ALC277" s="40"/>
      <c r="ALD277" s="40"/>
      <c r="ALE277" s="40"/>
      <c r="ALF277" s="40"/>
      <c r="ALG277" s="40"/>
      <c r="ALH277" s="40"/>
      <c r="ALI277" s="40"/>
      <c r="ALJ277" s="40"/>
      <c r="ALK277" s="40"/>
      <c r="ALL277" s="40"/>
      <c r="ALM277" s="40"/>
      <c r="ALN277" s="40"/>
      <c r="ALO277" s="40"/>
      <c r="ALP277" s="40"/>
      <c r="ALQ277" s="40"/>
      <c r="ALR277" s="40"/>
      <c r="ALS277" s="40"/>
      <c r="ALT277" s="40"/>
      <c r="ALU277" s="40"/>
    </row>
    <row r="278" spans="1:1009" s="41" customFormat="1" ht="19.5" thickBot="1" x14ac:dyDescent="0.35">
      <c r="A278" s="10" t="s">
        <v>129</v>
      </c>
      <c r="B278" s="11" t="s">
        <v>91</v>
      </c>
      <c r="C278" s="12">
        <v>7</v>
      </c>
      <c r="D278" s="13">
        <v>2.75</v>
      </c>
      <c r="E278" s="14">
        <v>1.5</v>
      </c>
      <c r="F278" s="46" t="s">
        <v>24</v>
      </c>
      <c r="G278" s="15">
        <v>1</v>
      </c>
      <c r="H278" s="16">
        <f>IF(OR(F278="",G278=""),"",IF(F278="1st",G278*D278-G278,-G278))</f>
        <v>1.75</v>
      </c>
      <c r="I278" s="19">
        <f t="shared" si="42"/>
        <v>-25.352500000000003</v>
      </c>
      <c r="J278" s="39"/>
      <c r="K278" s="50">
        <f t="shared" si="45"/>
        <v>-25.352500000000013</v>
      </c>
      <c r="L278" s="8">
        <f t="shared" si="39"/>
        <v>18.822499999999987</v>
      </c>
      <c r="M278" s="8"/>
      <c r="N278" s="121">
        <f t="shared" si="43"/>
        <v>2.75</v>
      </c>
      <c r="O278" s="9">
        <f t="shared" si="44"/>
        <v>-1</v>
      </c>
      <c r="P278" s="9">
        <f t="shared" si="46"/>
        <v>1.75</v>
      </c>
      <c r="Q278" s="122">
        <f t="shared" si="47"/>
        <v>1.75</v>
      </c>
      <c r="R278" s="8"/>
      <c r="S278" s="9"/>
      <c r="T278" s="9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  <c r="IH278" s="40"/>
      <c r="II278" s="40"/>
      <c r="IJ278" s="40"/>
      <c r="IK278" s="40"/>
      <c r="IL278" s="40"/>
      <c r="IM278" s="40"/>
      <c r="IN278" s="40"/>
      <c r="IO278" s="40"/>
      <c r="IP278" s="40"/>
      <c r="IQ278" s="40"/>
      <c r="IR278" s="40"/>
      <c r="IS278" s="40"/>
      <c r="IT278" s="40"/>
      <c r="IU278" s="40"/>
      <c r="IV278" s="40"/>
      <c r="IW278" s="40"/>
      <c r="IX278" s="40"/>
      <c r="IY278" s="40"/>
      <c r="IZ278" s="40"/>
      <c r="JA278" s="40"/>
      <c r="JB278" s="40"/>
      <c r="JC278" s="40"/>
      <c r="JD278" s="40"/>
      <c r="JE278" s="40"/>
      <c r="JF278" s="40"/>
      <c r="JG278" s="40"/>
      <c r="JH278" s="40"/>
      <c r="JI278" s="40"/>
      <c r="JJ278" s="40"/>
      <c r="JK278" s="40"/>
      <c r="JL278" s="40"/>
      <c r="JM278" s="40"/>
      <c r="JN278" s="40"/>
      <c r="JO278" s="40"/>
      <c r="JP278" s="40"/>
      <c r="JQ278" s="40"/>
      <c r="JR278" s="40"/>
      <c r="JS278" s="40"/>
      <c r="JT278" s="40"/>
      <c r="JU278" s="40"/>
      <c r="JV278" s="40"/>
      <c r="JW278" s="40"/>
      <c r="JX278" s="40"/>
      <c r="JY278" s="40"/>
      <c r="JZ278" s="40"/>
      <c r="KA278" s="40"/>
      <c r="KB278" s="40"/>
      <c r="KC278" s="40"/>
      <c r="KD278" s="40"/>
      <c r="KE278" s="40"/>
      <c r="KF278" s="40"/>
      <c r="KG278" s="40"/>
      <c r="KH278" s="40"/>
      <c r="KI278" s="40"/>
      <c r="KJ278" s="40"/>
      <c r="KK278" s="40"/>
      <c r="KL278" s="40"/>
      <c r="KM278" s="40"/>
      <c r="KN278" s="40"/>
      <c r="KO278" s="40"/>
      <c r="KP278" s="40"/>
      <c r="KQ278" s="40"/>
      <c r="KR278" s="40"/>
      <c r="KS278" s="40"/>
      <c r="KT278" s="40"/>
      <c r="KU278" s="40"/>
      <c r="KV278" s="40"/>
      <c r="KW278" s="40"/>
      <c r="KX278" s="40"/>
      <c r="KY278" s="40"/>
      <c r="KZ278" s="40"/>
      <c r="LA278" s="40"/>
      <c r="LB278" s="40"/>
      <c r="LC278" s="40"/>
      <c r="LD278" s="40"/>
      <c r="LE278" s="40"/>
      <c r="LF278" s="40"/>
      <c r="LG278" s="40"/>
      <c r="LH278" s="40"/>
      <c r="LI278" s="40"/>
      <c r="LJ278" s="40"/>
      <c r="LK278" s="40"/>
      <c r="LL278" s="40"/>
      <c r="LM278" s="40"/>
      <c r="LN278" s="40"/>
      <c r="LO278" s="40"/>
      <c r="LP278" s="40"/>
      <c r="LQ278" s="40"/>
      <c r="LR278" s="40"/>
      <c r="LS278" s="40"/>
      <c r="LT278" s="40"/>
      <c r="LU278" s="40"/>
      <c r="LV278" s="40"/>
      <c r="LW278" s="40"/>
      <c r="LX278" s="40"/>
      <c r="LY278" s="40"/>
      <c r="LZ278" s="40"/>
      <c r="MA278" s="40"/>
      <c r="MB278" s="40"/>
      <c r="MC278" s="40"/>
      <c r="MD278" s="40"/>
      <c r="ME278" s="40"/>
      <c r="MF278" s="40"/>
      <c r="MG278" s="40"/>
      <c r="MH278" s="40"/>
      <c r="MI278" s="40"/>
      <c r="MJ278" s="40"/>
      <c r="MK278" s="40"/>
      <c r="ML278" s="40"/>
      <c r="MM278" s="40"/>
      <c r="MN278" s="40"/>
      <c r="MO278" s="40"/>
      <c r="MP278" s="40"/>
      <c r="MQ278" s="40"/>
      <c r="MR278" s="40"/>
      <c r="MS278" s="40"/>
      <c r="MT278" s="40"/>
      <c r="MU278" s="40"/>
      <c r="MV278" s="40"/>
      <c r="MW278" s="40"/>
      <c r="MX278" s="40"/>
      <c r="MY278" s="40"/>
      <c r="MZ278" s="40"/>
      <c r="NA278" s="40"/>
      <c r="NB278" s="40"/>
      <c r="NC278" s="40"/>
      <c r="ND278" s="40"/>
      <c r="NE278" s="40"/>
      <c r="NF278" s="40"/>
      <c r="NG278" s="40"/>
      <c r="NH278" s="40"/>
      <c r="NI278" s="40"/>
      <c r="NJ278" s="40"/>
      <c r="NK278" s="40"/>
      <c r="NL278" s="40"/>
      <c r="NM278" s="40"/>
      <c r="NN278" s="40"/>
      <c r="NO278" s="40"/>
      <c r="NP278" s="40"/>
      <c r="NQ278" s="40"/>
      <c r="NR278" s="40"/>
      <c r="NS278" s="40"/>
      <c r="NT278" s="40"/>
      <c r="NU278" s="40"/>
      <c r="NV278" s="40"/>
      <c r="NW278" s="40"/>
      <c r="NX278" s="40"/>
      <c r="NY278" s="40"/>
      <c r="NZ278" s="40"/>
      <c r="OA278" s="40"/>
      <c r="OB278" s="40"/>
      <c r="OC278" s="40"/>
      <c r="OD278" s="40"/>
      <c r="OE278" s="40"/>
      <c r="OF278" s="40"/>
      <c r="OG278" s="40"/>
      <c r="OH278" s="40"/>
      <c r="OI278" s="40"/>
      <c r="OJ278" s="40"/>
      <c r="OK278" s="40"/>
      <c r="OL278" s="40"/>
      <c r="OM278" s="40"/>
      <c r="ON278" s="40"/>
      <c r="OO278" s="40"/>
      <c r="OP278" s="40"/>
      <c r="OQ278" s="40"/>
      <c r="OR278" s="40"/>
      <c r="OS278" s="40"/>
      <c r="OT278" s="40"/>
      <c r="OU278" s="40"/>
      <c r="OV278" s="40"/>
      <c r="OW278" s="40"/>
      <c r="OX278" s="40"/>
      <c r="OY278" s="40"/>
      <c r="OZ278" s="40"/>
      <c r="PA278" s="40"/>
      <c r="PB278" s="40"/>
      <c r="PC278" s="40"/>
      <c r="PD278" s="40"/>
      <c r="PE278" s="40"/>
      <c r="PF278" s="40"/>
      <c r="PG278" s="40"/>
      <c r="PH278" s="40"/>
      <c r="PI278" s="40"/>
      <c r="PJ278" s="40"/>
      <c r="PK278" s="40"/>
      <c r="PL278" s="40"/>
      <c r="PM278" s="40"/>
      <c r="PN278" s="40"/>
      <c r="PO278" s="40"/>
      <c r="PP278" s="40"/>
      <c r="PQ278" s="40"/>
      <c r="PR278" s="40"/>
      <c r="PS278" s="40"/>
      <c r="PT278" s="40"/>
      <c r="PU278" s="40"/>
      <c r="PV278" s="40"/>
      <c r="PW278" s="40"/>
      <c r="PX278" s="40"/>
      <c r="PY278" s="40"/>
      <c r="PZ278" s="40"/>
      <c r="QA278" s="40"/>
      <c r="QB278" s="40"/>
      <c r="QC278" s="40"/>
      <c r="QD278" s="40"/>
      <c r="QE278" s="40"/>
      <c r="QF278" s="40"/>
      <c r="QG278" s="40"/>
      <c r="QH278" s="40"/>
      <c r="QI278" s="40"/>
      <c r="QJ278" s="40"/>
      <c r="QK278" s="40"/>
      <c r="QL278" s="40"/>
      <c r="QM278" s="40"/>
      <c r="QN278" s="40"/>
      <c r="QO278" s="40"/>
      <c r="QP278" s="40"/>
      <c r="QQ278" s="40"/>
      <c r="QR278" s="40"/>
      <c r="QS278" s="40"/>
      <c r="QT278" s="40"/>
      <c r="QU278" s="40"/>
      <c r="QV278" s="40"/>
      <c r="QW278" s="40"/>
      <c r="QX278" s="40"/>
      <c r="QY278" s="40"/>
      <c r="QZ278" s="40"/>
      <c r="RA278" s="40"/>
      <c r="RB278" s="40"/>
      <c r="RC278" s="40"/>
      <c r="RD278" s="40"/>
      <c r="RE278" s="40"/>
      <c r="RF278" s="40"/>
      <c r="RG278" s="40"/>
      <c r="RH278" s="40"/>
      <c r="RI278" s="40"/>
      <c r="RJ278" s="40"/>
      <c r="RK278" s="40"/>
      <c r="RL278" s="40"/>
      <c r="RM278" s="40"/>
      <c r="RN278" s="40"/>
      <c r="RO278" s="40"/>
      <c r="RP278" s="40"/>
      <c r="RQ278" s="40"/>
      <c r="RR278" s="40"/>
      <c r="RS278" s="40"/>
      <c r="RT278" s="40"/>
      <c r="RU278" s="40"/>
      <c r="RV278" s="40"/>
      <c r="RW278" s="40"/>
      <c r="RX278" s="40"/>
      <c r="RY278" s="40"/>
      <c r="RZ278" s="40"/>
      <c r="SA278" s="40"/>
      <c r="SB278" s="40"/>
      <c r="SC278" s="40"/>
      <c r="SD278" s="40"/>
      <c r="SE278" s="40"/>
      <c r="SF278" s="40"/>
      <c r="SG278" s="40"/>
      <c r="SH278" s="40"/>
      <c r="SI278" s="40"/>
      <c r="SJ278" s="40"/>
      <c r="SK278" s="40"/>
      <c r="SL278" s="40"/>
      <c r="SM278" s="40"/>
      <c r="SN278" s="40"/>
      <c r="SO278" s="40"/>
      <c r="SP278" s="40"/>
      <c r="SQ278" s="40"/>
      <c r="SR278" s="40"/>
      <c r="SS278" s="40"/>
      <c r="ST278" s="40"/>
      <c r="SU278" s="40"/>
      <c r="SV278" s="40"/>
      <c r="SW278" s="40"/>
      <c r="SX278" s="40"/>
      <c r="SY278" s="40"/>
      <c r="SZ278" s="40"/>
      <c r="TA278" s="40"/>
      <c r="TB278" s="40"/>
      <c r="TC278" s="40"/>
      <c r="TD278" s="40"/>
      <c r="TE278" s="40"/>
      <c r="TF278" s="40"/>
      <c r="TG278" s="40"/>
      <c r="TH278" s="40"/>
      <c r="TI278" s="40"/>
      <c r="TJ278" s="40"/>
      <c r="TK278" s="40"/>
      <c r="TL278" s="40"/>
      <c r="TM278" s="40"/>
      <c r="TN278" s="40"/>
      <c r="TO278" s="40"/>
      <c r="TP278" s="40"/>
      <c r="TQ278" s="40"/>
      <c r="TR278" s="40"/>
      <c r="TS278" s="40"/>
      <c r="TT278" s="40"/>
      <c r="TU278" s="40"/>
      <c r="TV278" s="40"/>
      <c r="TW278" s="40"/>
      <c r="TX278" s="40"/>
      <c r="TY278" s="40"/>
      <c r="TZ278" s="40"/>
      <c r="UA278" s="40"/>
      <c r="UB278" s="40"/>
      <c r="UC278" s="40"/>
      <c r="UD278" s="40"/>
      <c r="UE278" s="40"/>
      <c r="UF278" s="40"/>
      <c r="UG278" s="40"/>
      <c r="UH278" s="40"/>
      <c r="UI278" s="40"/>
      <c r="UJ278" s="40"/>
      <c r="UK278" s="40"/>
      <c r="UL278" s="40"/>
      <c r="UM278" s="40"/>
      <c r="UN278" s="40"/>
      <c r="UO278" s="40"/>
      <c r="UP278" s="40"/>
      <c r="UQ278" s="40"/>
      <c r="UR278" s="40"/>
      <c r="US278" s="40"/>
      <c r="UT278" s="40"/>
      <c r="UU278" s="40"/>
      <c r="UV278" s="40"/>
      <c r="UW278" s="40"/>
      <c r="UX278" s="40"/>
      <c r="UY278" s="40"/>
      <c r="UZ278" s="40"/>
      <c r="VA278" s="40"/>
      <c r="VB278" s="40"/>
      <c r="VC278" s="40"/>
      <c r="VD278" s="40"/>
      <c r="VE278" s="40"/>
      <c r="VF278" s="40"/>
      <c r="VG278" s="40"/>
      <c r="VH278" s="40"/>
      <c r="VI278" s="40"/>
      <c r="VJ278" s="40"/>
      <c r="VK278" s="40"/>
      <c r="VL278" s="40"/>
      <c r="VM278" s="40"/>
      <c r="VN278" s="40"/>
      <c r="VO278" s="40"/>
      <c r="VP278" s="40"/>
      <c r="VQ278" s="40"/>
      <c r="VR278" s="40"/>
      <c r="VS278" s="40"/>
      <c r="VT278" s="40"/>
      <c r="VU278" s="40"/>
      <c r="VV278" s="40"/>
      <c r="VW278" s="40"/>
      <c r="VX278" s="40"/>
      <c r="VY278" s="40"/>
      <c r="VZ278" s="40"/>
      <c r="WA278" s="40"/>
      <c r="WB278" s="40"/>
      <c r="WC278" s="40"/>
      <c r="WD278" s="40"/>
      <c r="WE278" s="40"/>
      <c r="WF278" s="40"/>
      <c r="WG278" s="40"/>
      <c r="WH278" s="40"/>
      <c r="WI278" s="40"/>
      <c r="WJ278" s="40"/>
      <c r="WK278" s="40"/>
      <c r="WL278" s="40"/>
      <c r="WM278" s="40"/>
      <c r="WN278" s="40"/>
      <c r="WO278" s="40"/>
      <c r="WP278" s="40"/>
      <c r="WQ278" s="40"/>
      <c r="WR278" s="40"/>
      <c r="WS278" s="40"/>
      <c r="WT278" s="40"/>
      <c r="WU278" s="40"/>
      <c r="WV278" s="40"/>
      <c r="WW278" s="40"/>
      <c r="WX278" s="40"/>
      <c r="WY278" s="40"/>
      <c r="WZ278" s="40"/>
      <c r="XA278" s="40"/>
      <c r="XB278" s="40"/>
      <c r="XC278" s="40"/>
      <c r="XD278" s="40"/>
      <c r="XE278" s="40"/>
      <c r="XF278" s="40"/>
      <c r="XG278" s="40"/>
      <c r="XH278" s="40"/>
      <c r="XI278" s="40"/>
      <c r="XJ278" s="40"/>
      <c r="XK278" s="40"/>
      <c r="XL278" s="40"/>
      <c r="XM278" s="40"/>
      <c r="XN278" s="40"/>
      <c r="XO278" s="40"/>
      <c r="XP278" s="40"/>
      <c r="XQ278" s="40"/>
      <c r="XR278" s="40"/>
      <c r="XS278" s="40"/>
      <c r="XT278" s="40"/>
      <c r="XU278" s="40"/>
      <c r="XV278" s="40"/>
      <c r="XW278" s="40"/>
      <c r="XX278" s="40"/>
      <c r="XY278" s="40"/>
      <c r="XZ278" s="40"/>
      <c r="YA278" s="40"/>
      <c r="YB278" s="40"/>
      <c r="YC278" s="40"/>
      <c r="YD278" s="40"/>
      <c r="YE278" s="40"/>
      <c r="YF278" s="40"/>
      <c r="YG278" s="40"/>
      <c r="YH278" s="40"/>
      <c r="YI278" s="40"/>
      <c r="YJ278" s="40"/>
      <c r="YK278" s="40"/>
      <c r="YL278" s="40"/>
      <c r="YM278" s="40"/>
      <c r="YN278" s="40"/>
      <c r="YO278" s="40"/>
      <c r="YP278" s="40"/>
      <c r="YQ278" s="40"/>
      <c r="YR278" s="40"/>
      <c r="YS278" s="40"/>
      <c r="YT278" s="40"/>
      <c r="YU278" s="40"/>
      <c r="YV278" s="40"/>
      <c r="YW278" s="40"/>
      <c r="YX278" s="40"/>
      <c r="YY278" s="40"/>
      <c r="YZ278" s="40"/>
      <c r="ZA278" s="40"/>
      <c r="ZB278" s="40"/>
      <c r="ZC278" s="40"/>
      <c r="ZD278" s="40"/>
      <c r="ZE278" s="40"/>
      <c r="ZF278" s="40"/>
      <c r="ZG278" s="40"/>
      <c r="ZH278" s="40"/>
      <c r="ZI278" s="40"/>
      <c r="ZJ278" s="40"/>
      <c r="ZK278" s="40"/>
      <c r="ZL278" s="40"/>
      <c r="ZM278" s="40"/>
      <c r="ZN278" s="40"/>
      <c r="ZO278" s="40"/>
      <c r="ZP278" s="40"/>
      <c r="ZQ278" s="40"/>
      <c r="ZR278" s="40"/>
      <c r="ZS278" s="40"/>
      <c r="ZT278" s="40"/>
      <c r="ZU278" s="40"/>
      <c r="ZV278" s="40"/>
      <c r="ZW278" s="40"/>
      <c r="ZX278" s="40"/>
      <c r="ZY278" s="40"/>
      <c r="ZZ278" s="40"/>
      <c r="AAA278" s="40"/>
      <c r="AAB278" s="40"/>
      <c r="AAC278" s="40"/>
      <c r="AAD278" s="40"/>
      <c r="AAE278" s="40"/>
      <c r="AAF278" s="40"/>
      <c r="AAG278" s="40"/>
      <c r="AAH278" s="40"/>
      <c r="AAI278" s="40"/>
      <c r="AAJ278" s="40"/>
      <c r="AAK278" s="40"/>
      <c r="AAL278" s="40"/>
      <c r="AAM278" s="40"/>
      <c r="AAN278" s="40"/>
      <c r="AAO278" s="40"/>
      <c r="AAP278" s="40"/>
      <c r="AAQ278" s="40"/>
      <c r="AAR278" s="40"/>
      <c r="AAS278" s="40"/>
      <c r="AAT278" s="40"/>
      <c r="AAU278" s="40"/>
      <c r="AAV278" s="40"/>
      <c r="AAW278" s="40"/>
      <c r="AAX278" s="40"/>
      <c r="AAY278" s="40"/>
      <c r="AAZ278" s="40"/>
      <c r="ABA278" s="40"/>
      <c r="ABB278" s="40"/>
      <c r="ABC278" s="40"/>
      <c r="ABD278" s="40"/>
      <c r="ABE278" s="40"/>
      <c r="ABF278" s="40"/>
      <c r="ABG278" s="40"/>
      <c r="ABH278" s="40"/>
      <c r="ABI278" s="40"/>
      <c r="ABJ278" s="40"/>
      <c r="ABK278" s="40"/>
      <c r="ABL278" s="40"/>
      <c r="ABM278" s="40"/>
      <c r="ABN278" s="40"/>
      <c r="ABO278" s="40"/>
      <c r="ABP278" s="40"/>
      <c r="ABQ278" s="40"/>
      <c r="ABR278" s="40"/>
      <c r="ABS278" s="40"/>
      <c r="ABT278" s="40"/>
      <c r="ABU278" s="40"/>
      <c r="ABV278" s="40"/>
      <c r="ABW278" s="40"/>
      <c r="ABX278" s="40"/>
      <c r="ABY278" s="40"/>
      <c r="ABZ278" s="40"/>
      <c r="ACA278" s="40"/>
      <c r="ACB278" s="40"/>
      <c r="ACC278" s="40"/>
      <c r="ACD278" s="40"/>
      <c r="ACE278" s="40"/>
      <c r="ACF278" s="40"/>
      <c r="ACG278" s="40"/>
      <c r="ACH278" s="40"/>
      <c r="ACI278" s="40"/>
      <c r="ACJ278" s="40"/>
      <c r="ACK278" s="40"/>
      <c r="ACL278" s="40"/>
      <c r="ACM278" s="40"/>
      <c r="ACN278" s="40"/>
      <c r="ACO278" s="40"/>
      <c r="ACP278" s="40"/>
      <c r="ACQ278" s="40"/>
      <c r="ACR278" s="40"/>
      <c r="ACS278" s="40"/>
      <c r="ACT278" s="40"/>
      <c r="ACU278" s="40"/>
      <c r="ACV278" s="40"/>
      <c r="ACW278" s="40"/>
      <c r="ACX278" s="40"/>
      <c r="ACY278" s="40"/>
      <c r="ACZ278" s="40"/>
      <c r="ADA278" s="40"/>
      <c r="ADB278" s="40"/>
      <c r="ADC278" s="40"/>
      <c r="ADD278" s="40"/>
      <c r="ADE278" s="40"/>
      <c r="ADF278" s="40"/>
      <c r="ADG278" s="40"/>
      <c r="ADH278" s="40"/>
      <c r="ADI278" s="40"/>
      <c r="ADJ278" s="40"/>
      <c r="ADK278" s="40"/>
      <c r="ADL278" s="40"/>
      <c r="ADM278" s="40"/>
      <c r="ADN278" s="40"/>
      <c r="ADO278" s="40"/>
      <c r="ADP278" s="40"/>
      <c r="ADQ278" s="40"/>
      <c r="ADR278" s="40"/>
      <c r="ADS278" s="40"/>
      <c r="ADT278" s="40"/>
      <c r="ADU278" s="40"/>
      <c r="ADV278" s="40"/>
      <c r="ADW278" s="40"/>
      <c r="ADX278" s="40"/>
      <c r="ADY278" s="40"/>
      <c r="ADZ278" s="40"/>
      <c r="AEA278" s="40"/>
      <c r="AEB278" s="40"/>
      <c r="AEC278" s="40"/>
      <c r="AED278" s="40"/>
      <c r="AEE278" s="40"/>
      <c r="AEF278" s="40"/>
      <c r="AEG278" s="40"/>
      <c r="AEH278" s="40"/>
      <c r="AEI278" s="40"/>
      <c r="AEJ278" s="40"/>
      <c r="AEK278" s="40"/>
      <c r="AEL278" s="40"/>
      <c r="AEM278" s="40"/>
      <c r="AEN278" s="40"/>
      <c r="AEO278" s="40"/>
      <c r="AEP278" s="40"/>
      <c r="AEQ278" s="40"/>
      <c r="AER278" s="40"/>
      <c r="AES278" s="40"/>
      <c r="AET278" s="40"/>
      <c r="AEU278" s="40"/>
      <c r="AEV278" s="40"/>
      <c r="AEW278" s="40"/>
      <c r="AEX278" s="40"/>
      <c r="AEY278" s="40"/>
      <c r="AEZ278" s="40"/>
      <c r="AFA278" s="40"/>
      <c r="AFB278" s="40"/>
      <c r="AFC278" s="40"/>
      <c r="AFD278" s="40"/>
      <c r="AFE278" s="40"/>
      <c r="AFF278" s="40"/>
      <c r="AFG278" s="40"/>
      <c r="AFH278" s="40"/>
      <c r="AFI278" s="40"/>
      <c r="AFJ278" s="40"/>
      <c r="AFK278" s="40"/>
      <c r="AFL278" s="40"/>
      <c r="AFM278" s="40"/>
      <c r="AFN278" s="40"/>
      <c r="AFO278" s="40"/>
      <c r="AFP278" s="40"/>
      <c r="AFQ278" s="40"/>
      <c r="AFR278" s="40"/>
      <c r="AFS278" s="40"/>
      <c r="AFT278" s="40"/>
      <c r="AFU278" s="40"/>
      <c r="AFV278" s="40"/>
      <c r="AFW278" s="40"/>
      <c r="AFX278" s="40"/>
      <c r="AFY278" s="40"/>
      <c r="AFZ278" s="40"/>
      <c r="AGA278" s="40"/>
      <c r="AGB278" s="40"/>
      <c r="AGC278" s="40"/>
      <c r="AGD278" s="40"/>
      <c r="AGE278" s="40"/>
      <c r="AGF278" s="40"/>
      <c r="AGG278" s="40"/>
      <c r="AGH278" s="40"/>
      <c r="AGI278" s="40"/>
      <c r="AGJ278" s="40"/>
      <c r="AGK278" s="40"/>
      <c r="AGL278" s="40"/>
      <c r="AGM278" s="40"/>
      <c r="AGN278" s="40"/>
      <c r="AGO278" s="40"/>
      <c r="AGP278" s="40"/>
      <c r="AGQ278" s="40"/>
      <c r="AGR278" s="40"/>
      <c r="AGS278" s="40"/>
      <c r="AGT278" s="40"/>
      <c r="AGU278" s="40"/>
      <c r="AGV278" s="40"/>
      <c r="AGW278" s="40"/>
      <c r="AGX278" s="40"/>
      <c r="AGY278" s="40"/>
      <c r="AGZ278" s="40"/>
      <c r="AHA278" s="40"/>
      <c r="AHB278" s="40"/>
      <c r="AHC278" s="40"/>
      <c r="AHD278" s="40"/>
      <c r="AHE278" s="40"/>
      <c r="AHF278" s="40"/>
      <c r="AHG278" s="40"/>
      <c r="AHH278" s="40"/>
      <c r="AHI278" s="40"/>
      <c r="AHJ278" s="40"/>
      <c r="AHK278" s="40"/>
      <c r="AHL278" s="40"/>
      <c r="AHM278" s="40"/>
      <c r="AHN278" s="40"/>
      <c r="AHO278" s="40"/>
      <c r="AHP278" s="40"/>
      <c r="AHQ278" s="40"/>
      <c r="AHR278" s="40"/>
      <c r="AHS278" s="40"/>
      <c r="AHT278" s="40"/>
      <c r="AHU278" s="40"/>
      <c r="AHV278" s="40"/>
      <c r="AHW278" s="40"/>
      <c r="AHX278" s="40"/>
      <c r="AHY278" s="40"/>
      <c r="AHZ278" s="40"/>
      <c r="AIA278" s="40"/>
      <c r="AIB278" s="40"/>
      <c r="AIC278" s="40"/>
      <c r="AID278" s="40"/>
      <c r="AIE278" s="40"/>
      <c r="AIF278" s="40"/>
      <c r="AIG278" s="40"/>
      <c r="AIH278" s="40"/>
      <c r="AII278" s="40"/>
      <c r="AIJ278" s="40"/>
      <c r="AIK278" s="40"/>
      <c r="AIL278" s="40"/>
      <c r="AIM278" s="40"/>
      <c r="AIN278" s="40"/>
      <c r="AIO278" s="40"/>
      <c r="AIP278" s="40"/>
      <c r="AIQ278" s="40"/>
      <c r="AIR278" s="40"/>
      <c r="AIS278" s="40"/>
      <c r="AIT278" s="40"/>
      <c r="AIU278" s="40"/>
      <c r="AIV278" s="40"/>
      <c r="AIW278" s="40"/>
      <c r="AIX278" s="40"/>
      <c r="AIY278" s="40"/>
      <c r="AIZ278" s="40"/>
      <c r="AJA278" s="40"/>
      <c r="AJB278" s="40"/>
      <c r="AJC278" s="40"/>
      <c r="AJD278" s="40"/>
      <c r="AJE278" s="40"/>
      <c r="AJF278" s="40"/>
      <c r="AJG278" s="40"/>
      <c r="AJH278" s="40"/>
      <c r="AJI278" s="40"/>
      <c r="AJJ278" s="40"/>
      <c r="AJK278" s="40"/>
      <c r="AJL278" s="40"/>
      <c r="AJM278" s="40"/>
      <c r="AJN278" s="40"/>
      <c r="AJO278" s="40"/>
      <c r="AJP278" s="40"/>
      <c r="AJQ278" s="40"/>
      <c r="AJR278" s="40"/>
      <c r="AJS278" s="40"/>
      <c r="AJT278" s="40"/>
      <c r="AJU278" s="40"/>
      <c r="AJV278" s="40"/>
      <c r="AJW278" s="40"/>
      <c r="AJX278" s="40"/>
      <c r="AJY278" s="40"/>
      <c r="AJZ278" s="40"/>
      <c r="AKA278" s="40"/>
      <c r="AKB278" s="40"/>
      <c r="AKC278" s="40"/>
      <c r="AKD278" s="40"/>
      <c r="AKE278" s="40"/>
      <c r="AKF278" s="40"/>
      <c r="AKG278" s="40"/>
      <c r="AKH278" s="40"/>
      <c r="AKI278" s="40"/>
      <c r="AKJ278" s="40"/>
      <c r="AKK278" s="40"/>
      <c r="AKL278" s="40"/>
      <c r="AKM278" s="40"/>
      <c r="AKN278" s="40"/>
      <c r="AKO278" s="40"/>
      <c r="AKP278" s="40"/>
      <c r="AKQ278" s="40"/>
      <c r="AKR278" s="40"/>
      <c r="AKS278" s="40"/>
      <c r="AKT278" s="40"/>
      <c r="AKU278" s="40"/>
      <c r="AKV278" s="40"/>
      <c r="AKW278" s="40"/>
      <c r="AKX278" s="40"/>
      <c r="AKY278" s="40"/>
      <c r="AKZ278" s="40"/>
      <c r="ALA278" s="40"/>
      <c r="ALB278" s="40"/>
      <c r="ALC278" s="40"/>
      <c r="ALD278" s="40"/>
      <c r="ALE278" s="40"/>
      <c r="ALF278" s="40"/>
      <c r="ALG278" s="40"/>
      <c r="ALH278" s="40"/>
      <c r="ALI278" s="40"/>
      <c r="ALJ278" s="40"/>
      <c r="ALK278" s="40"/>
      <c r="ALL278" s="40"/>
      <c r="ALM278" s="40"/>
      <c r="ALN278" s="40"/>
      <c r="ALO278" s="40"/>
      <c r="ALP278" s="40"/>
      <c r="ALQ278" s="40"/>
      <c r="ALR278" s="40"/>
      <c r="ALS278" s="40"/>
      <c r="ALT278" s="40"/>
      <c r="ALU278" s="40"/>
    </row>
    <row r="279" spans="1:1009" s="41" customFormat="1" ht="24" thickBot="1" x14ac:dyDescent="0.3">
      <c r="A279" s="221">
        <v>44204</v>
      </c>
      <c r="B279" s="222"/>
      <c r="C279" s="222"/>
      <c r="D279" s="222"/>
      <c r="E279" s="222"/>
      <c r="F279" s="222"/>
      <c r="G279" s="222"/>
      <c r="H279" s="223" t="str">
        <f>IF(OR(F279="",G279=""),"",IF(F279="1st",G279*D279,-G279))</f>
        <v/>
      </c>
      <c r="I279" s="19">
        <f t="shared" si="42"/>
        <v>-25.352500000000003</v>
      </c>
      <c r="J279" s="39"/>
      <c r="K279" s="50">
        <f t="shared" si="45"/>
        <v>-25.352500000000013</v>
      </c>
      <c r="L279" s="8">
        <f t="shared" si="39"/>
        <v>18.822499999999987</v>
      </c>
      <c r="M279" s="8"/>
      <c r="N279" s="121" t="str">
        <f t="shared" si="43"/>
        <v/>
      </c>
      <c r="O279" s="9" t="str">
        <f t="shared" si="44"/>
        <v/>
      </c>
      <c r="P279" s="9" t="str">
        <f t="shared" si="46"/>
        <v/>
      </c>
      <c r="Q279" s="122" t="str">
        <f t="shared" si="47"/>
        <v/>
      </c>
      <c r="R279" s="8"/>
      <c r="S279" s="9"/>
      <c r="T279" s="9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  <c r="IH279" s="40"/>
      <c r="II279" s="40"/>
      <c r="IJ279" s="40"/>
      <c r="IK279" s="40"/>
      <c r="IL279" s="40"/>
      <c r="IM279" s="40"/>
      <c r="IN279" s="40"/>
      <c r="IO279" s="40"/>
      <c r="IP279" s="40"/>
      <c r="IQ279" s="40"/>
      <c r="IR279" s="40"/>
      <c r="IS279" s="40"/>
      <c r="IT279" s="40"/>
      <c r="IU279" s="40"/>
      <c r="IV279" s="40"/>
      <c r="IW279" s="40"/>
      <c r="IX279" s="40"/>
      <c r="IY279" s="40"/>
      <c r="IZ279" s="40"/>
      <c r="JA279" s="40"/>
      <c r="JB279" s="40"/>
      <c r="JC279" s="40"/>
      <c r="JD279" s="40"/>
      <c r="JE279" s="40"/>
      <c r="JF279" s="40"/>
      <c r="JG279" s="40"/>
      <c r="JH279" s="40"/>
      <c r="JI279" s="40"/>
      <c r="JJ279" s="40"/>
      <c r="JK279" s="40"/>
      <c r="JL279" s="40"/>
      <c r="JM279" s="40"/>
      <c r="JN279" s="40"/>
      <c r="JO279" s="40"/>
      <c r="JP279" s="40"/>
      <c r="JQ279" s="40"/>
      <c r="JR279" s="40"/>
      <c r="JS279" s="40"/>
      <c r="JT279" s="40"/>
      <c r="JU279" s="40"/>
      <c r="JV279" s="40"/>
      <c r="JW279" s="40"/>
      <c r="JX279" s="40"/>
      <c r="JY279" s="40"/>
      <c r="JZ279" s="40"/>
      <c r="KA279" s="40"/>
      <c r="KB279" s="40"/>
      <c r="KC279" s="40"/>
      <c r="KD279" s="40"/>
      <c r="KE279" s="40"/>
      <c r="KF279" s="40"/>
      <c r="KG279" s="40"/>
      <c r="KH279" s="40"/>
      <c r="KI279" s="40"/>
      <c r="KJ279" s="40"/>
      <c r="KK279" s="40"/>
      <c r="KL279" s="40"/>
      <c r="KM279" s="40"/>
      <c r="KN279" s="40"/>
      <c r="KO279" s="40"/>
      <c r="KP279" s="40"/>
      <c r="KQ279" s="40"/>
      <c r="KR279" s="40"/>
      <c r="KS279" s="40"/>
      <c r="KT279" s="40"/>
      <c r="KU279" s="40"/>
      <c r="KV279" s="40"/>
      <c r="KW279" s="40"/>
      <c r="KX279" s="40"/>
      <c r="KY279" s="40"/>
      <c r="KZ279" s="40"/>
      <c r="LA279" s="40"/>
      <c r="LB279" s="40"/>
      <c r="LC279" s="40"/>
      <c r="LD279" s="40"/>
      <c r="LE279" s="40"/>
      <c r="LF279" s="40"/>
      <c r="LG279" s="40"/>
      <c r="LH279" s="40"/>
      <c r="LI279" s="40"/>
      <c r="LJ279" s="40"/>
      <c r="LK279" s="40"/>
      <c r="LL279" s="40"/>
      <c r="LM279" s="40"/>
      <c r="LN279" s="40"/>
      <c r="LO279" s="40"/>
      <c r="LP279" s="40"/>
      <c r="LQ279" s="40"/>
      <c r="LR279" s="40"/>
      <c r="LS279" s="40"/>
      <c r="LT279" s="40"/>
      <c r="LU279" s="40"/>
      <c r="LV279" s="40"/>
      <c r="LW279" s="40"/>
      <c r="LX279" s="40"/>
      <c r="LY279" s="40"/>
      <c r="LZ279" s="40"/>
      <c r="MA279" s="40"/>
      <c r="MB279" s="40"/>
      <c r="MC279" s="40"/>
      <c r="MD279" s="40"/>
      <c r="ME279" s="40"/>
      <c r="MF279" s="40"/>
      <c r="MG279" s="40"/>
      <c r="MH279" s="40"/>
      <c r="MI279" s="40"/>
      <c r="MJ279" s="40"/>
      <c r="MK279" s="40"/>
      <c r="ML279" s="40"/>
      <c r="MM279" s="40"/>
      <c r="MN279" s="40"/>
      <c r="MO279" s="40"/>
      <c r="MP279" s="40"/>
      <c r="MQ279" s="40"/>
      <c r="MR279" s="40"/>
      <c r="MS279" s="40"/>
      <c r="MT279" s="40"/>
      <c r="MU279" s="40"/>
      <c r="MV279" s="40"/>
      <c r="MW279" s="40"/>
      <c r="MX279" s="40"/>
      <c r="MY279" s="40"/>
      <c r="MZ279" s="40"/>
      <c r="NA279" s="40"/>
      <c r="NB279" s="40"/>
      <c r="NC279" s="40"/>
      <c r="ND279" s="40"/>
      <c r="NE279" s="40"/>
      <c r="NF279" s="40"/>
      <c r="NG279" s="40"/>
      <c r="NH279" s="40"/>
      <c r="NI279" s="40"/>
      <c r="NJ279" s="40"/>
      <c r="NK279" s="40"/>
      <c r="NL279" s="40"/>
      <c r="NM279" s="40"/>
      <c r="NN279" s="40"/>
      <c r="NO279" s="40"/>
      <c r="NP279" s="40"/>
      <c r="NQ279" s="40"/>
      <c r="NR279" s="40"/>
      <c r="NS279" s="40"/>
      <c r="NT279" s="40"/>
      <c r="NU279" s="40"/>
      <c r="NV279" s="40"/>
      <c r="NW279" s="40"/>
      <c r="NX279" s="40"/>
      <c r="NY279" s="40"/>
      <c r="NZ279" s="40"/>
      <c r="OA279" s="40"/>
      <c r="OB279" s="40"/>
      <c r="OC279" s="40"/>
      <c r="OD279" s="40"/>
      <c r="OE279" s="40"/>
      <c r="OF279" s="40"/>
      <c r="OG279" s="40"/>
      <c r="OH279" s="40"/>
      <c r="OI279" s="40"/>
      <c r="OJ279" s="40"/>
      <c r="OK279" s="40"/>
      <c r="OL279" s="40"/>
      <c r="OM279" s="40"/>
      <c r="ON279" s="40"/>
      <c r="OO279" s="40"/>
      <c r="OP279" s="40"/>
      <c r="OQ279" s="40"/>
      <c r="OR279" s="40"/>
      <c r="OS279" s="40"/>
      <c r="OT279" s="40"/>
      <c r="OU279" s="40"/>
      <c r="OV279" s="40"/>
      <c r="OW279" s="40"/>
      <c r="OX279" s="40"/>
      <c r="OY279" s="40"/>
      <c r="OZ279" s="40"/>
      <c r="PA279" s="40"/>
      <c r="PB279" s="40"/>
      <c r="PC279" s="40"/>
      <c r="PD279" s="40"/>
      <c r="PE279" s="40"/>
      <c r="PF279" s="40"/>
      <c r="PG279" s="40"/>
      <c r="PH279" s="40"/>
      <c r="PI279" s="40"/>
      <c r="PJ279" s="40"/>
      <c r="PK279" s="40"/>
      <c r="PL279" s="40"/>
      <c r="PM279" s="40"/>
      <c r="PN279" s="40"/>
      <c r="PO279" s="40"/>
      <c r="PP279" s="40"/>
      <c r="PQ279" s="40"/>
      <c r="PR279" s="40"/>
      <c r="PS279" s="40"/>
      <c r="PT279" s="40"/>
      <c r="PU279" s="40"/>
      <c r="PV279" s="40"/>
      <c r="PW279" s="40"/>
      <c r="PX279" s="40"/>
      <c r="PY279" s="40"/>
      <c r="PZ279" s="40"/>
      <c r="QA279" s="40"/>
      <c r="QB279" s="40"/>
      <c r="QC279" s="40"/>
      <c r="QD279" s="40"/>
      <c r="QE279" s="40"/>
      <c r="QF279" s="40"/>
      <c r="QG279" s="40"/>
      <c r="QH279" s="40"/>
      <c r="QI279" s="40"/>
      <c r="QJ279" s="40"/>
      <c r="QK279" s="40"/>
      <c r="QL279" s="40"/>
      <c r="QM279" s="40"/>
      <c r="QN279" s="40"/>
      <c r="QO279" s="40"/>
      <c r="QP279" s="40"/>
      <c r="QQ279" s="40"/>
      <c r="QR279" s="40"/>
      <c r="QS279" s="40"/>
      <c r="QT279" s="40"/>
      <c r="QU279" s="40"/>
      <c r="QV279" s="40"/>
      <c r="QW279" s="40"/>
      <c r="QX279" s="40"/>
      <c r="QY279" s="40"/>
      <c r="QZ279" s="40"/>
      <c r="RA279" s="40"/>
      <c r="RB279" s="40"/>
      <c r="RC279" s="40"/>
      <c r="RD279" s="40"/>
      <c r="RE279" s="40"/>
      <c r="RF279" s="40"/>
      <c r="RG279" s="40"/>
      <c r="RH279" s="40"/>
      <c r="RI279" s="40"/>
      <c r="RJ279" s="40"/>
      <c r="RK279" s="40"/>
      <c r="RL279" s="40"/>
      <c r="RM279" s="40"/>
      <c r="RN279" s="40"/>
      <c r="RO279" s="40"/>
      <c r="RP279" s="40"/>
      <c r="RQ279" s="40"/>
      <c r="RR279" s="40"/>
      <c r="RS279" s="40"/>
      <c r="RT279" s="40"/>
      <c r="RU279" s="40"/>
      <c r="RV279" s="40"/>
      <c r="RW279" s="40"/>
      <c r="RX279" s="40"/>
      <c r="RY279" s="40"/>
      <c r="RZ279" s="40"/>
      <c r="SA279" s="40"/>
      <c r="SB279" s="40"/>
      <c r="SC279" s="40"/>
      <c r="SD279" s="40"/>
      <c r="SE279" s="40"/>
      <c r="SF279" s="40"/>
      <c r="SG279" s="40"/>
      <c r="SH279" s="40"/>
      <c r="SI279" s="40"/>
      <c r="SJ279" s="40"/>
      <c r="SK279" s="40"/>
      <c r="SL279" s="40"/>
      <c r="SM279" s="40"/>
      <c r="SN279" s="40"/>
      <c r="SO279" s="40"/>
      <c r="SP279" s="40"/>
      <c r="SQ279" s="40"/>
      <c r="SR279" s="40"/>
      <c r="SS279" s="40"/>
      <c r="ST279" s="40"/>
      <c r="SU279" s="40"/>
      <c r="SV279" s="40"/>
      <c r="SW279" s="40"/>
      <c r="SX279" s="40"/>
      <c r="SY279" s="40"/>
      <c r="SZ279" s="40"/>
      <c r="TA279" s="40"/>
      <c r="TB279" s="40"/>
      <c r="TC279" s="40"/>
      <c r="TD279" s="40"/>
      <c r="TE279" s="40"/>
      <c r="TF279" s="40"/>
      <c r="TG279" s="40"/>
      <c r="TH279" s="40"/>
      <c r="TI279" s="40"/>
      <c r="TJ279" s="40"/>
      <c r="TK279" s="40"/>
      <c r="TL279" s="40"/>
      <c r="TM279" s="40"/>
      <c r="TN279" s="40"/>
      <c r="TO279" s="40"/>
      <c r="TP279" s="40"/>
      <c r="TQ279" s="40"/>
      <c r="TR279" s="40"/>
      <c r="TS279" s="40"/>
      <c r="TT279" s="40"/>
      <c r="TU279" s="40"/>
      <c r="TV279" s="40"/>
      <c r="TW279" s="40"/>
      <c r="TX279" s="40"/>
      <c r="TY279" s="40"/>
      <c r="TZ279" s="40"/>
      <c r="UA279" s="40"/>
      <c r="UB279" s="40"/>
      <c r="UC279" s="40"/>
      <c r="UD279" s="40"/>
      <c r="UE279" s="40"/>
      <c r="UF279" s="40"/>
      <c r="UG279" s="40"/>
      <c r="UH279" s="40"/>
      <c r="UI279" s="40"/>
      <c r="UJ279" s="40"/>
      <c r="UK279" s="40"/>
      <c r="UL279" s="40"/>
      <c r="UM279" s="40"/>
      <c r="UN279" s="40"/>
      <c r="UO279" s="40"/>
      <c r="UP279" s="40"/>
      <c r="UQ279" s="40"/>
      <c r="UR279" s="40"/>
      <c r="US279" s="40"/>
      <c r="UT279" s="40"/>
      <c r="UU279" s="40"/>
      <c r="UV279" s="40"/>
      <c r="UW279" s="40"/>
      <c r="UX279" s="40"/>
      <c r="UY279" s="40"/>
      <c r="UZ279" s="40"/>
      <c r="VA279" s="40"/>
      <c r="VB279" s="40"/>
      <c r="VC279" s="40"/>
      <c r="VD279" s="40"/>
      <c r="VE279" s="40"/>
      <c r="VF279" s="40"/>
      <c r="VG279" s="40"/>
      <c r="VH279" s="40"/>
      <c r="VI279" s="40"/>
      <c r="VJ279" s="40"/>
      <c r="VK279" s="40"/>
      <c r="VL279" s="40"/>
      <c r="VM279" s="40"/>
      <c r="VN279" s="40"/>
      <c r="VO279" s="40"/>
      <c r="VP279" s="40"/>
      <c r="VQ279" s="40"/>
      <c r="VR279" s="40"/>
      <c r="VS279" s="40"/>
      <c r="VT279" s="40"/>
      <c r="VU279" s="40"/>
      <c r="VV279" s="40"/>
      <c r="VW279" s="40"/>
      <c r="VX279" s="40"/>
      <c r="VY279" s="40"/>
      <c r="VZ279" s="40"/>
      <c r="WA279" s="40"/>
      <c r="WB279" s="40"/>
      <c r="WC279" s="40"/>
      <c r="WD279" s="40"/>
      <c r="WE279" s="40"/>
      <c r="WF279" s="40"/>
      <c r="WG279" s="40"/>
      <c r="WH279" s="40"/>
      <c r="WI279" s="40"/>
      <c r="WJ279" s="40"/>
      <c r="WK279" s="40"/>
      <c r="WL279" s="40"/>
      <c r="WM279" s="40"/>
      <c r="WN279" s="40"/>
      <c r="WO279" s="40"/>
      <c r="WP279" s="40"/>
      <c r="WQ279" s="40"/>
      <c r="WR279" s="40"/>
      <c r="WS279" s="40"/>
      <c r="WT279" s="40"/>
      <c r="WU279" s="40"/>
      <c r="WV279" s="40"/>
      <c r="WW279" s="40"/>
      <c r="WX279" s="40"/>
      <c r="WY279" s="40"/>
      <c r="WZ279" s="40"/>
      <c r="XA279" s="40"/>
      <c r="XB279" s="40"/>
      <c r="XC279" s="40"/>
      <c r="XD279" s="40"/>
      <c r="XE279" s="40"/>
      <c r="XF279" s="40"/>
      <c r="XG279" s="40"/>
      <c r="XH279" s="40"/>
      <c r="XI279" s="40"/>
      <c r="XJ279" s="40"/>
      <c r="XK279" s="40"/>
      <c r="XL279" s="40"/>
      <c r="XM279" s="40"/>
      <c r="XN279" s="40"/>
      <c r="XO279" s="40"/>
      <c r="XP279" s="40"/>
      <c r="XQ279" s="40"/>
      <c r="XR279" s="40"/>
      <c r="XS279" s="40"/>
      <c r="XT279" s="40"/>
      <c r="XU279" s="40"/>
      <c r="XV279" s="40"/>
      <c r="XW279" s="40"/>
      <c r="XX279" s="40"/>
      <c r="XY279" s="40"/>
      <c r="XZ279" s="40"/>
      <c r="YA279" s="40"/>
      <c r="YB279" s="40"/>
      <c r="YC279" s="40"/>
      <c r="YD279" s="40"/>
      <c r="YE279" s="40"/>
      <c r="YF279" s="40"/>
      <c r="YG279" s="40"/>
      <c r="YH279" s="40"/>
      <c r="YI279" s="40"/>
      <c r="YJ279" s="40"/>
      <c r="YK279" s="40"/>
      <c r="YL279" s="40"/>
      <c r="YM279" s="40"/>
      <c r="YN279" s="40"/>
      <c r="YO279" s="40"/>
      <c r="YP279" s="40"/>
      <c r="YQ279" s="40"/>
      <c r="YR279" s="40"/>
      <c r="YS279" s="40"/>
      <c r="YT279" s="40"/>
      <c r="YU279" s="40"/>
      <c r="YV279" s="40"/>
      <c r="YW279" s="40"/>
      <c r="YX279" s="40"/>
      <c r="YY279" s="40"/>
      <c r="YZ279" s="40"/>
      <c r="ZA279" s="40"/>
      <c r="ZB279" s="40"/>
      <c r="ZC279" s="40"/>
      <c r="ZD279" s="40"/>
      <c r="ZE279" s="40"/>
      <c r="ZF279" s="40"/>
      <c r="ZG279" s="40"/>
      <c r="ZH279" s="40"/>
      <c r="ZI279" s="40"/>
      <c r="ZJ279" s="40"/>
      <c r="ZK279" s="40"/>
      <c r="ZL279" s="40"/>
      <c r="ZM279" s="40"/>
      <c r="ZN279" s="40"/>
      <c r="ZO279" s="40"/>
      <c r="ZP279" s="40"/>
      <c r="ZQ279" s="40"/>
      <c r="ZR279" s="40"/>
      <c r="ZS279" s="40"/>
      <c r="ZT279" s="40"/>
      <c r="ZU279" s="40"/>
      <c r="ZV279" s="40"/>
      <c r="ZW279" s="40"/>
      <c r="ZX279" s="40"/>
      <c r="ZY279" s="40"/>
      <c r="ZZ279" s="40"/>
      <c r="AAA279" s="40"/>
      <c r="AAB279" s="40"/>
      <c r="AAC279" s="40"/>
      <c r="AAD279" s="40"/>
      <c r="AAE279" s="40"/>
      <c r="AAF279" s="40"/>
      <c r="AAG279" s="40"/>
      <c r="AAH279" s="40"/>
      <c r="AAI279" s="40"/>
      <c r="AAJ279" s="40"/>
      <c r="AAK279" s="40"/>
      <c r="AAL279" s="40"/>
      <c r="AAM279" s="40"/>
      <c r="AAN279" s="40"/>
      <c r="AAO279" s="40"/>
      <c r="AAP279" s="40"/>
      <c r="AAQ279" s="40"/>
      <c r="AAR279" s="40"/>
      <c r="AAS279" s="40"/>
      <c r="AAT279" s="40"/>
      <c r="AAU279" s="40"/>
      <c r="AAV279" s="40"/>
      <c r="AAW279" s="40"/>
      <c r="AAX279" s="40"/>
      <c r="AAY279" s="40"/>
      <c r="AAZ279" s="40"/>
      <c r="ABA279" s="40"/>
      <c r="ABB279" s="40"/>
      <c r="ABC279" s="40"/>
      <c r="ABD279" s="40"/>
      <c r="ABE279" s="40"/>
      <c r="ABF279" s="40"/>
      <c r="ABG279" s="40"/>
      <c r="ABH279" s="40"/>
      <c r="ABI279" s="40"/>
      <c r="ABJ279" s="40"/>
      <c r="ABK279" s="40"/>
      <c r="ABL279" s="40"/>
      <c r="ABM279" s="40"/>
      <c r="ABN279" s="40"/>
      <c r="ABO279" s="40"/>
      <c r="ABP279" s="40"/>
      <c r="ABQ279" s="40"/>
      <c r="ABR279" s="40"/>
      <c r="ABS279" s="40"/>
      <c r="ABT279" s="40"/>
      <c r="ABU279" s="40"/>
      <c r="ABV279" s="40"/>
      <c r="ABW279" s="40"/>
      <c r="ABX279" s="40"/>
      <c r="ABY279" s="40"/>
      <c r="ABZ279" s="40"/>
      <c r="ACA279" s="40"/>
      <c r="ACB279" s="40"/>
      <c r="ACC279" s="40"/>
      <c r="ACD279" s="40"/>
      <c r="ACE279" s="40"/>
      <c r="ACF279" s="40"/>
      <c r="ACG279" s="40"/>
      <c r="ACH279" s="40"/>
      <c r="ACI279" s="40"/>
      <c r="ACJ279" s="40"/>
      <c r="ACK279" s="40"/>
      <c r="ACL279" s="40"/>
      <c r="ACM279" s="40"/>
      <c r="ACN279" s="40"/>
      <c r="ACO279" s="40"/>
      <c r="ACP279" s="40"/>
      <c r="ACQ279" s="40"/>
      <c r="ACR279" s="40"/>
      <c r="ACS279" s="40"/>
      <c r="ACT279" s="40"/>
      <c r="ACU279" s="40"/>
      <c r="ACV279" s="40"/>
      <c r="ACW279" s="40"/>
      <c r="ACX279" s="40"/>
      <c r="ACY279" s="40"/>
      <c r="ACZ279" s="40"/>
      <c r="ADA279" s="40"/>
      <c r="ADB279" s="40"/>
      <c r="ADC279" s="40"/>
      <c r="ADD279" s="40"/>
      <c r="ADE279" s="40"/>
      <c r="ADF279" s="40"/>
      <c r="ADG279" s="40"/>
      <c r="ADH279" s="40"/>
      <c r="ADI279" s="40"/>
      <c r="ADJ279" s="40"/>
      <c r="ADK279" s="40"/>
      <c r="ADL279" s="40"/>
      <c r="ADM279" s="40"/>
      <c r="ADN279" s="40"/>
      <c r="ADO279" s="40"/>
      <c r="ADP279" s="40"/>
      <c r="ADQ279" s="40"/>
      <c r="ADR279" s="40"/>
      <c r="ADS279" s="40"/>
      <c r="ADT279" s="40"/>
      <c r="ADU279" s="40"/>
      <c r="ADV279" s="40"/>
      <c r="ADW279" s="40"/>
      <c r="ADX279" s="40"/>
      <c r="ADY279" s="40"/>
      <c r="ADZ279" s="40"/>
      <c r="AEA279" s="40"/>
      <c r="AEB279" s="40"/>
      <c r="AEC279" s="40"/>
      <c r="AED279" s="40"/>
      <c r="AEE279" s="40"/>
      <c r="AEF279" s="40"/>
      <c r="AEG279" s="40"/>
      <c r="AEH279" s="40"/>
      <c r="AEI279" s="40"/>
      <c r="AEJ279" s="40"/>
      <c r="AEK279" s="40"/>
      <c r="AEL279" s="40"/>
      <c r="AEM279" s="40"/>
      <c r="AEN279" s="40"/>
      <c r="AEO279" s="40"/>
      <c r="AEP279" s="40"/>
      <c r="AEQ279" s="40"/>
      <c r="AER279" s="40"/>
      <c r="AES279" s="40"/>
      <c r="AET279" s="40"/>
      <c r="AEU279" s="40"/>
      <c r="AEV279" s="40"/>
      <c r="AEW279" s="40"/>
      <c r="AEX279" s="40"/>
      <c r="AEY279" s="40"/>
      <c r="AEZ279" s="40"/>
      <c r="AFA279" s="40"/>
      <c r="AFB279" s="40"/>
      <c r="AFC279" s="40"/>
      <c r="AFD279" s="40"/>
      <c r="AFE279" s="40"/>
      <c r="AFF279" s="40"/>
      <c r="AFG279" s="40"/>
      <c r="AFH279" s="40"/>
      <c r="AFI279" s="40"/>
      <c r="AFJ279" s="40"/>
      <c r="AFK279" s="40"/>
      <c r="AFL279" s="40"/>
      <c r="AFM279" s="40"/>
      <c r="AFN279" s="40"/>
      <c r="AFO279" s="40"/>
      <c r="AFP279" s="40"/>
      <c r="AFQ279" s="40"/>
      <c r="AFR279" s="40"/>
      <c r="AFS279" s="40"/>
      <c r="AFT279" s="40"/>
      <c r="AFU279" s="40"/>
      <c r="AFV279" s="40"/>
      <c r="AFW279" s="40"/>
      <c r="AFX279" s="40"/>
      <c r="AFY279" s="40"/>
      <c r="AFZ279" s="40"/>
      <c r="AGA279" s="40"/>
      <c r="AGB279" s="40"/>
      <c r="AGC279" s="40"/>
      <c r="AGD279" s="40"/>
      <c r="AGE279" s="40"/>
      <c r="AGF279" s="40"/>
      <c r="AGG279" s="40"/>
      <c r="AGH279" s="40"/>
      <c r="AGI279" s="40"/>
      <c r="AGJ279" s="40"/>
      <c r="AGK279" s="40"/>
      <c r="AGL279" s="40"/>
      <c r="AGM279" s="40"/>
      <c r="AGN279" s="40"/>
      <c r="AGO279" s="40"/>
      <c r="AGP279" s="40"/>
      <c r="AGQ279" s="40"/>
      <c r="AGR279" s="40"/>
      <c r="AGS279" s="40"/>
      <c r="AGT279" s="40"/>
      <c r="AGU279" s="40"/>
      <c r="AGV279" s="40"/>
      <c r="AGW279" s="40"/>
      <c r="AGX279" s="40"/>
      <c r="AGY279" s="40"/>
      <c r="AGZ279" s="40"/>
      <c r="AHA279" s="40"/>
      <c r="AHB279" s="40"/>
      <c r="AHC279" s="40"/>
      <c r="AHD279" s="40"/>
      <c r="AHE279" s="40"/>
      <c r="AHF279" s="40"/>
      <c r="AHG279" s="40"/>
      <c r="AHH279" s="40"/>
      <c r="AHI279" s="40"/>
      <c r="AHJ279" s="40"/>
      <c r="AHK279" s="40"/>
      <c r="AHL279" s="40"/>
      <c r="AHM279" s="40"/>
      <c r="AHN279" s="40"/>
      <c r="AHO279" s="40"/>
      <c r="AHP279" s="40"/>
      <c r="AHQ279" s="40"/>
      <c r="AHR279" s="40"/>
      <c r="AHS279" s="40"/>
      <c r="AHT279" s="40"/>
      <c r="AHU279" s="40"/>
      <c r="AHV279" s="40"/>
      <c r="AHW279" s="40"/>
      <c r="AHX279" s="40"/>
      <c r="AHY279" s="40"/>
      <c r="AHZ279" s="40"/>
      <c r="AIA279" s="40"/>
      <c r="AIB279" s="40"/>
      <c r="AIC279" s="40"/>
      <c r="AID279" s="40"/>
      <c r="AIE279" s="40"/>
      <c r="AIF279" s="40"/>
      <c r="AIG279" s="40"/>
      <c r="AIH279" s="40"/>
      <c r="AII279" s="40"/>
      <c r="AIJ279" s="40"/>
      <c r="AIK279" s="40"/>
      <c r="AIL279" s="40"/>
      <c r="AIM279" s="40"/>
      <c r="AIN279" s="40"/>
      <c r="AIO279" s="40"/>
      <c r="AIP279" s="40"/>
      <c r="AIQ279" s="40"/>
      <c r="AIR279" s="40"/>
      <c r="AIS279" s="40"/>
      <c r="AIT279" s="40"/>
      <c r="AIU279" s="40"/>
      <c r="AIV279" s="40"/>
      <c r="AIW279" s="40"/>
      <c r="AIX279" s="40"/>
      <c r="AIY279" s="40"/>
      <c r="AIZ279" s="40"/>
      <c r="AJA279" s="40"/>
      <c r="AJB279" s="40"/>
      <c r="AJC279" s="40"/>
      <c r="AJD279" s="40"/>
      <c r="AJE279" s="40"/>
      <c r="AJF279" s="40"/>
      <c r="AJG279" s="40"/>
      <c r="AJH279" s="40"/>
      <c r="AJI279" s="40"/>
      <c r="AJJ279" s="40"/>
      <c r="AJK279" s="40"/>
      <c r="AJL279" s="40"/>
      <c r="AJM279" s="40"/>
      <c r="AJN279" s="40"/>
      <c r="AJO279" s="40"/>
      <c r="AJP279" s="40"/>
      <c r="AJQ279" s="40"/>
      <c r="AJR279" s="40"/>
      <c r="AJS279" s="40"/>
      <c r="AJT279" s="40"/>
      <c r="AJU279" s="40"/>
      <c r="AJV279" s="40"/>
      <c r="AJW279" s="40"/>
      <c r="AJX279" s="40"/>
      <c r="AJY279" s="40"/>
      <c r="AJZ279" s="40"/>
      <c r="AKA279" s="40"/>
      <c r="AKB279" s="40"/>
      <c r="AKC279" s="40"/>
      <c r="AKD279" s="40"/>
      <c r="AKE279" s="40"/>
      <c r="AKF279" s="40"/>
      <c r="AKG279" s="40"/>
      <c r="AKH279" s="40"/>
      <c r="AKI279" s="40"/>
      <c r="AKJ279" s="40"/>
      <c r="AKK279" s="40"/>
      <c r="AKL279" s="40"/>
      <c r="AKM279" s="40"/>
      <c r="AKN279" s="40"/>
      <c r="AKO279" s="40"/>
      <c r="AKP279" s="40"/>
      <c r="AKQ279" s="40"/>
      <c r="AKR279" s="40"/>
      <c r="AKS279" s="40"/>
      <c r="AKT279" s="40"/>
      <c r="AKU279" s="40"/>
      <c r="AKV279" s="40"/>
      <c r="AKW279" s="40"/>
      <c r="AKX279" s="40"/>
      <c r="AKY279" s="40"/>
      <c r="AKZ279" s="40"/>
      <c r="ALA279" s="40"/>
      <c r="ALB279" s="40"/>
      <c r="ALC279" s="40"/>
      <c r="ALD279" s="40"/>
      <c r="ALE279" s="40"/>
      <c r="ALF279" s="40"/>
      <c r="ALG279" s="40"/>
      <c r="ALH279" s="40"/>
      <c r="ALI279" s="40"/>
      <c r="ALJ279" s="40"/>
      <c r="ALK279" s="40"/>
      <c r="ALL279" s="40"/>
      <c r="ALM279" s="40"/>
      <c r="ALN279" s="40"/>
      <c r="ALO279" s="40"/>
      <c r="ALP279" s="40"/>
      <c r="ALQ279" s="40"/>
      <c r="ALR279" s="40"/>
      <c r="ALS279" s="40"/>
      <c r="ALT279" s="40"/>
      <c r="ALU279" s="40"/>
    </row>
    <row r="280" spans="1:1009" s="41" customFormat="1" ht="18.75" x14ac:dyDescent="0.3">
      <c r="A280" s="10" t="s">
        <v>274</v>
      </c>
      <c r="B280" s="11" t="s">
        <v>115</v>
      </c>
      <c r="C280" s="12">
        <v>4</v>
      </c>
      <c r="D280" s="13">
        <v>2.8</v>
      </c>
      <c r="E280" s="14">
        <v>1.4</v>
      </c>
      <c r="F280" s="46" t="s">
        <v>16</v>
      </c>
      <c r="G280" s="15">
        <v>1.5</v>
      </c>
      <c r="H280" s="16">
        <f>IF(OR(F280="",G280=""),"",IF(F280="1st",G280*D280-G280,-G280))</f>
        <v>-1.5</v>
      </c>
      <c r="I280" s="19">
        <f t="shared" si="42"/>
        <v>-26.852500000000003</v>
      </c>
      <c r="J280" s="42">
        <f>SUM(H280:H282)</f>
        <v>0.59999999999999964</v>
      </c>
      <c r="K280" s="50">
        <f t="shared" si="45"/>
        <v>-24.752500000000012</v>
      </c>
      <c r="L280" s="8">
        <f t="shared" si="39"/>
        <v>18.822499999999987</v>
      </c>
      <c r="M280" s="8"/>
      <c r="N280" s="121">
        <f t="shared" si="43"/>
        <v>2.8</v>
      </c>
      <c r="O280" s="9">
        <f t="shared" si="44"/>
        <v>-1</v>
      </c>
      <c r="P280" s="9">
        <f t="shared" si="46"/>
        <v>-1</v>
      </c>
      <c r="Q280" s="122">
        <f t="shared" si="47"/>
        <v>-1</v>
      </c>
      <c r="R280" s="8"/>
      <c r="S280" s="9"/>
      <c r="T280" s="9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  <c r="IT280" s="40"/>
      <c r="IU280" s="40"/>
      <c r="IV280" s="40"/>
      <c r="IW280" s="40"/>
      <c r="IX280" s="40"/>
      <c r="IY280" s="40"/>
      <c r="IZ280" s="40"/>
      <c r="JA280" s="40"/>
      <c r="JB280" s="40"/>
      <c r="JC280" s="40"/>
      <c r="JD280" s="40"/>
      <c r="JE280" s="40"/>
      <c r="JF280" s="40"/>
      <c r="JG280" s="40"/>
      <c r="JH280" s="40"/>
      <c r="JI280" s="40"/>
      <c r="JJ280" s="40"/>
      <c r="JK280" s="40"/>
      <c r="JL280" s="40"/>
      <c r="JM280" s="40"/>
      <c r="JN280" s="40"/>
      <c r="JO280" s="40"/>
      <c r="JP280" s="40"/>
      <c r="JQ280" s="40"/>
      <c r="JR280" s="40"/>
      <c r="JS280" s="40"/>
      <c r="JT280" s="40"/>
      <c r="JU280" s="40"/>
      <c r="JV280" s="40"/>
      <c r="JW280" s="40"/>
      <c r="JX280" s="40"/>
      <c r="JY280" s="40"/>
      <c r="JZ280" s="40"/>
      <c r="KA280" s="40"/>
      <c r="KB280" s="40"/>
      <c r="KC280" s="40"/>
      <c r="KD280" s="40"/>
      <c r="KE280" s="40"/>
      <c r="KF280" s="40"/>
      <c r="KG280" s="40"/>
      <c r="KH280" s="40"/>
      <c r="KI280" s="40"/>
      <c r="KJ280" s="40"/>
      <c r="KK280" s="40"/>
      <c r="KL280" s="40"/>
      <c r="KM280" s="40"/>
      <c r="KN280" s="40"/>
      <c r="KO280" s="40"/>
      <c r="KP280" s="40"/>
      <c r="KQ280" s="40"/>
      <c r="KR280" s="40"/>
      <c r="KS280" s="40"/>
      <c r="KT280" s="40"/>
      <c r="KU280" s="40"/>
      <c r="KV280" s="40"/>
      <c r="KW280" s="40"/>
      <c r="KX280" s="40"/>
      <c r="KY280" s="40"/>
      <c r="KZ280" s="40"/>
      <c r="LA280" s="40"/>
      <c r="LB280" s="40"/>
      <c r="LC280" s="40"/>
      <c r="LD280" s="40"/>
      <c r="LE280" s="40"/>
      <c r="LF280" s="40"/>
      <c r="LG280" s="40"/>
      <c r="LH280" s="40"/>
      <c r="LI280" s="40"/>
      <c r="LJ280" s="40"/>
      <c r="LK280" s="40"/>
      <c r="LL280" s="40"/>
      <c r="LM280" s="40"/>
      <c r="LN280" s="40"/>
      <c r="LO280" s="40"/>
      <c r="LP280" s="40"/>
      <c r="LQ280" s="40"/>
      <c r="LR280" s="40"/>
      <c r="LS280" s="40"/>
      <c r="LT280" s="40"/>
      <c r="LU280" s="40"/>
      <c r="LV280" s="40"/>
      <c r="LW280" s="40"/>
      <c r="LX280" s="40"/>
      <c r="LY280" s="40"/>
      <c r="LZ280" s="40"/>
      <c r="MA280" s="40"/>
      <c r="MB280" s="40"/>
      <c r="MC280" s="40"/>
      <c r="MD280" s="40"/>
      <c r="ME280" s="40"/>
      <c r="MF280" s="40"/>
      <c r="MG280" s="40"/>
      <c r="MH280" s="40"/>
      <c r="MI280" s="40"/>
      <c r="MJ280" s="40"/>
      <c r="MK280" s="40"/>
      <c r="ML280" s="40"/>
      <c r="MM280" s="40"/>
      <c r="MN280" s="40"/>
      <c r="MO280" s="40"/>
      <c r="MP280" s="40"/>
      <c r="MQ280" s="40"/>
      <c r="MR280" s="40"/>
      <c r="MS280" s="40"/>
      <c r="MT280" s="40"/>
      <c r="MU280" s="40"/>
      <c r="MV280" s="40"/>
      <c r="MW280" s="40"/>
      <c r="MX280" s="40"/>
      <c r="MY280" s="40"/>
      <c r="MZ280" s="40"/>
      <c r="NA280" s="40"/>
      <c r="NB280" s="40"/>
      <c r="NC280" s="40"/>
      <c r="ND280" s="40"/>
      <c r="NE280" s="40"/>
      <c r="NF280" s="40"/>
      <c r="NG280" s="40"/>
      <c r="NH280" s="40"/>
      <c r="NI280" s="40"/>
      <c r="NJ280" s="40"/>
      <c r="NK280" s="40"/>
      <c r="NL280" s="40"/>
      <c r="NM280" s="40"/>
      <c r="NN280" s="40"/>
      <c r="NO280" s="40"/>
      <c r="NP280" s="40"/>
      <c r="NQ280" s="40"/>
      <c r="NR280" s="40"/>
      <c r="NS280" s="40"/>
      <c r="NT280" s="40"/>
      <c r="NU280" s="40"/>
      <c r="NV280" s="40"/>
      <c r="NW280" s="40"/>
      <c r="NX280" s="40"/>
      <c r="NY280" s="40"/>
      <c r="NZ280" s="40"/>
      <c r="OA280" s="40"/>
      <c r="OB280" s="40"/>
      <c r="OC280" s="40"/>
      <c r="OD280" s="40"/>
      <c r="OE280" s="40"/>
      <c r="OF280" s="40"/>
      <c r="OG280" s="40"/>
      <c r="OH280" s="40"/>
      <c r="OI280" s="40"/>
      <c r="OJ280" s="40"/>
      <c r="OK280" s="40"/>
      <c r="OL280" s="40"/>
      <c r="OM280" s="40"/>
      <c r="ON280" s="40"/>
      <c r="OO280" s="40"/>
      <c r="OP280" s="40"/>
      <c r="OQ280" s="40"/>
      <c r="OR280" s="40"/>
      <c r="OS280" s="40"/>
      <c r="OT280" s="40"/>
      <c r="OU280" s="40"/>
      <c r="OV280" s="40"/>
      <c r="OW280" s="40"/>
      <c r="OX280" s="40"/>
      <c r="OY280" s="40"/>
      <c r="OZ280" s="40"/>
      <c r="PA280" s="40"/>
      <c r="PB280" s="40"/>
      <c r="PC280" s="40"/>
      <c r="PD280" s="40"/>
      <c r="PE280" s="40"/>
      <c r="PF280" s="40"/>
      <c r="PG280" s="40"/>
      <c r="PH280" s="40"/>
      <c r="PI280" s="40"/>
      <c r="PJ280" s="40"/>
      <c r="PK280" s="40"/>
      <c r="PL280" s="40"/>
      <c r="PM280" s="40"/>
      <c r="PN280" s="40"/>
      <c r="PO280" s="40"/>
      <c r="PP280" s="40"/>
      <c r="PQ280" s="40"/>
      <c r="PR280" s="40"/>
      <c r="PS280" s="40"/>
      <c r="PT280" s="40"/>
      <c r="PU280" s="40"/>
      <c r="PV280" s="40"/>
      <c r="PW280" s="40"/>
      <c r="PX280" s="40"/>
      <c r="PY280" s="40"/>
      <c r="PZ280" s="40"/>
      <c r="QA280" s="40"/>
      <c r="QB280" s="40"/>
      <c r="QC280" s="40"/>
      <c r="QD280" s="40"/>
      <c r="QE280" s="40"/>
      <c r="QF280" s="40"/>
      <c r="QG280" s="40"/>
      <c r="QH280" s="40"/>
      <c r="QI280" s="40"/>
      <c r="QJ280" s="40"/>
      <c r="QK280" s="40"/>
      <c r="QL280" s="40"/>
      <c r="QM280" s="40"/>
      <c r="QN280" s="40"/>
      <c r="QO280" s="40"/>
      <c r="QP280" s="40"/>
      <c r="QQ280" s="40"/>
      <c r="QR280" s="40"/>
      <c r="QS280" s="40"/>
      <c r="QT280" s="40"/>
      <c r="QU280" s="40"/>
      <c r="QV280" s="40"/>
      <c r="QW280" s="40"/>
      <c r="QX280" s="40"/>
      <c r="QY280" s="40"/>
      <c r="QZ280" s="40"/>
      <c r="RA280" s="40"/>
      <c r="RB280" s="40"/>
      <c r="RC280" s="40"/>
      <c r="RD280" s="40"/>
      <c r="RE280" s="40"/>
      <c r="RF280" s="40"/>
      <c r="RG280" s="40"/>
      <c r="RH280" s="40"/>
      <c r="RI280" s="40"/>
      <c r="RJ280" s="40"/>
      <c r="RK280" s="40"/>
      <c r="RL280" s="40"/>
      <c r="RM280" s="40"/>
      <c r="RN280" s="40"/>
      <c r="RO280" s="40"/>
      <c r="RP280" s="40"/>
      <c r="RQ280" s="40"/>
      <c r="RR280" s="40"/>
      <c r="RS280" s="40"/>
      <c r="RT280" s="40"/>
      <c r="RU280" s="40"/>
      <c r="RV280" s="40"/>
      <c r="RW280" s="40"/>
      <c r="RX280" s="40"/>
      <c r="RY280" s="40"/>
      <c r="RZ280" s="40"/>
      <c r="SA280" s="40"/>
      <c r="SB280" s="40"/>
      <c r="SC280" s="40"/>
      <c r="SD280" s="40"/>
      <c r="SE280" s="40"/>
      <c r="SF280" s="40"/>
      <c r="SG280" s="40"/>
      <c r="SH280" s="40"/>
      <c r="SI280" s="40"/>
      <c r="SJ280" s="40"/>
      <c r="SK280" s="40"/>
      <c r="SL280" s="40"/>
      <c r="SM280" s="40"/>
      <c r="SN280" s="40"/>
      <c r="SO280" s="40"/>
      <c r="SP280" s="40"/>
      <c r="SQ280" s="40"/>
      <c r="SR280" s="40"/>
      <c r="SS280" s="40"/>
      <c r="ST280" s="40"/>
      <c r="SU280" s="40"/>
      <c r="SV280" s="40"/>
      <c r="SW280" s="40"/>
      <c r="SX280" s="40"/>
      <c r="SY280" s="40"/>
      <c r="SZ280" s="40"/>
      <c r="TA280" s="40"/>
      <c r="TB280" s="40"/>
      <c r="TC280" s="40"/>
      <c r="TD280" s="40"/>
      <c r="TE280" s="40"/>
      <c r="TF280" s="40"/>
      <c r="TG280" s="40"/>
      <c r="TH280" s="40"/>
      <c r="TI280" s="40"/>
      <c r="TJ280" s="40"/>
      <c r="TK280" s="40"/>
      <c r="TL280" s="40"/>
      <c r="TM280" s="40"/>
      <c r="TN280" s="40"/>
      <c r="TO280" s="40"/>
      <c r="TP280" s="40"/>
      <c r="TQ280" s="40"/>
      <c r="TR280" s="40"/>
      <c r="TS280" s="40"/>
      <c r="TT280" s="40"/>
      <c r="TU280" s="40"/>
      <c r="TV280" s="40"/>
      <c r="TW280" s="40"/>
      <c r="TX280" s="40"/>
      <c r="TY280" s="40"/>
      <c r="TZ280" s="40"/>
      <c r="UA280" s="40"/>
      <c r="UB280" s="40"/>
      <c r="UC280" s="40"/>
      <c r="UD280" s="40"/>
      <c r="UE280" s="40"/>
      <c r="UF280" s="40"/>
      <c r="UG280" s="40"/>
      <c r="UH280" s="40"/>
      <c r="UI280" s="40"/>
      <c r="UJ280" s="40"/>
      <c r="UK280" s="40"/>
      <c r="UL280" s="40"/>
      <c r="UM280" s="40"/>
      <c r="UN280" s="40"/>
      <c r="UO280" s="40"/>
      <c r="UP280" s="40"/>
      <c r="UQ280" s="40"/>
      <c r="UR280" s="40"/>
      <c r="US280" s="40"/>
      <c r="UT280" s="40"/>
      <c r="UU280" s="40"/>
      <c r="UV280" s="40"/>
      <c r="UW280" s="40"/>
      <c r="UX280" s="40"/>
      <c r="UY280" s="40"/>
      <c r="UZ280" s="40"/>
      <c r="VA280" s="40"/>
      <c r="VB280" s="40"/>
      <c r="VC280" s="40"/>
      <c r="VD280" s="40"/>
      <c r="VE280" s="40"/>
      <c r="VF280" s="40"/>
      <c r="VG280" s="40"/>
      <c r="VH280" s="40"/>
      <c r="VI280" s="40"/>
      <c r="VJ280" s="40"/>
      <c r="VK280" s="40"/>
      <c r="VL280" s="40"/>
      <c r="VM280" s="40"/>
      <c r="VN280" s="40"/>
      <c r="VO280" s="40"/>
      <c r="VP280" s="40"/>
      <c r="VQ280" s="40"/>
      <c r="VR280" s="40"/>
      <c r="VS280" s="40"/>
      <c r="VT280" s="40"/>
      <c r="VU280" s="40"/>
      <c r="VV280" s="40"/>
      <c r="VW280" s="40"/>
      <c r="VX280" s="40"/>
      <c r="VY280" s="40"/>
      <c r="VZ280" s="40"/>
      <c r="WA280" s="40"/>
      <c r="WB280" s="40"/>
      <c r="WC280" s="40"/>
      <c r="WD280" s="40"/>
      <c r="WE280" s="40"/>
      <c r="WF280" s="40"/>
      <c r="WG280" s="40"/>
      <c r="WH280" s="40"/>
      <c r="WI280" s="40"/>
      <c r="WJ280" s="40"/>
      <c r="WK280" s="40"/>
      <c r="WL280" s="40"/>
      <c r="WM280" s="40"/>
      <c r="WN280" s="40"/>
      <c r="WO280" s="40"/>
      <c r="WP280" s="40"/>
      <c r="WQ280" s="40"/>
      <c r="WR280" s="40"/>
      <c r="WS280" s="40"/>
      <c r="WT280" s="40"/>
      <c r="WU280" s="40"/>
      <c r="WV280" s="40"/>
      <c r="WW280" s="40"/>
      <c r="WX280" s="40"/>
      <c r="WY280" s="40"/>
      <c r="WZ280" s="40"/>
      <c r="XA280" s="40"/>
      <c r="XB280" s="40"/>
      <c r="XC280" s="40"/>
      <c r="XD280" s="40"/>
      <c r="XE280" s="40"/>
      <c r="XF280" s="40"/>
      <c r="XG280" s="40"/>
      <c r="XH280" s="40"/>
      <c r="XI280" s="40"/>
      <c r="XJ280" s="40"/>
      <c r="XK280" s="40"/>
      <c r="XL280" s="40"/>
      <c r="XM280" s="40"/>
      <c r="XN280" s="40"/>
      <c r="XO280" s="40"/>
      <c r="XP280" s="40"/>
      <c r="XQ280" s="40"/>
      <c r="XR280" s="40"/>
      <c r="XS280" s="40"/>
      <c r="XT280" s="40"/>
      <c r="XU280" s="40"/>
      <c r="XV280" s="40"/>
      <c r="XW280" s="40"/>
      <c r="XX280" s="40"/>
      <c r="XY280" s="40"/>
      <c r="XZ280" s="40"/>
      <c r="YA280" s="40"/>
      <c r="YB280" s="40"/>
      <c r="YC280" s="40"/>
      <c r="YD280" s="40"/>
      <c r="YE280" s="40"/>
      <c r="YF280" s="40"/>
      <c r="YG280" s="40"/>
      <c r="YH280" s="40"/>
      <c r="YI280" s="40"/>
      <c r="YJ280" s="40"/>
      <c r="YK280" s="40"/>
      <c r="YL280" s="40"/>
      <c r="YM280" s="40"/>
      <c r="YN280" s="40"/>
      <c r="YO280" s="40"/>
      <c r="YP280" s="40"/>
      <c r="YQ280" s="40"/>
      <c r="YR280" s="40"/>
      <c r="YS280" s="40"/>
      <c r="YT280" s="40"/>
      <c r="YU280" s="40"/>
      <c r="YV280" s="40"/>
      <c r="YW280" s="40"/>
      <c r="YX280" s="40"/>
      <c r="YY280" s="40"/>
      <c r="YZ280" s="40"/>
      <c r="ZA280" s="40"/>
      <c r="ZB280" s="40"/>
      <c r="ZC280" s="40"/>
      <c r="ZD280" s="40"/>
      <c r="ZE280" s="40"/>
      <c r="ZF280" s="40"/>
      <c r="ZG280" s="40"/>
      <c r="ZH280" s="40"/>
      <c r="ZI280" s="40"/>
      <c r="ZJ280" s="40"/>
      <c r="ZK280" s="40"/>
      <c r="ZL280" s="40"/>
      <c r="ZM280" s="40"/>
      <c r="ZN280" s="40"/>
      <c r="ZO280" s="40"/>
      <c r="ZP280" s="40"/>
      <c r="ZQ280" s="40"/>
      <c r="ZR280" s="40"/>
      <c r="ZS280" s="40"/>
      <c r="ZT280" s="40"/>
      <c r="ZU280" s="40"/>
      <c r="ZV280" s="40"/>
      <c r="ZW280" s="40"/>
      <c r="ZX280" s="40"/>
      <c r="ZY280" s="40"/>
      <c r="ZZ280" s="40"/>
      <c r="AAA280" s="40"/>
      <c r="AAB280" s="40"/>
      <c r="AAC280" s="40"/>
      <c r="AAD280" s="40"/>
      <c r="AAE280" s="40"/>
      <c r="AAF280" s="40"/>
      <c r="AAG280" s="40"/>
      <c r="AAH280" s="40"/>
      <c r="AAI280" s="40"/>
      <c r="AAJ280" s="40"/>
      <c r="AAK280" s="40"/>
      <c r="AAL280" s="40"/>
      <c r="AAM280" s="40"/>
      <c r="AAN280" s="40"/>
      <c r="AAO280" s="40"/>
      <c r="AAP280" s="40"/>
      <c r="AAQ280" s="40"/>
      <c r="AAR280" s="40"/>
      <c r="AAS280" s="40"/>
      <c r="AAT280" s="40"/>
      <c r="AAU280" s="40"/>
      <c r="AAV280" s="40"/>
      <c r="AAW280" s="40"/>
      <c r="AAX280" s="40"/>
      <c r="AAY280" s="40"/>
      <c r="AAZ280" s="40"/>
      <c r="ABA280" s="40"/>
      <c r="ABB280" s="40"/>
      <c r="ABC280" s="40"/>
      <c r="ABD280" s="40"/>
      <c r="ABE280" s="40"/>
      <c r="ABF280" s="40"/>
      <c r="ABG280" s="40"/>
      <c r="ABH280" s="40"/>
      <c r="ABI280" s="40"/>
      <c r="ABJ280" s="40"/>
      <c r="ABK280" s="40"/>
      <c r="ABL280" s="40"/>
      <c r="ABM280" s="40"/>
      <c r="ABN280" s="40"/>
      <c r="ABO280" s="40"/>
      <c r="ABP280" s="40"/>
      <c r="ABQ280" s="40"/>
      <c r="ABR280" s="40"/>
      <c r="ABS280" s="40"/>
      <c r="ABT280" s="40"/>
      <c r="ABU280" s="40"/>
      <c r="ABV280" s="40"/>
      <c r="ABW280" s="40"/>
      <c r="ABX280" s="40"/>
      <c r="ABY280" s="40"/>
      <c r="ABZ280" s="40"/>
      <c r="ACA280" s="40"/>
      <c r="ACB280" s="40"/>
      <c r="ACC280" s="40"/>
      <c r="ACD280" s="40"/>
      <c r="ACE280" s="40"/>
      <c r="ACF280" s="40"/>
      <c r="ACG280" s="40"/>
      <c r="ACH280" s="40"/>
      <c r="ACI280" s="40"/>
      <c r="ACJ280" s="40"/>
      <c r="ACK280" s="40"/>
      <c r="ACL280" s="40"/>
      <c r="ACM280" s="40"/>
      <c r="ACN280" s="40"/>
      <c r="ACO280" s="40"/>
      <c r="ACP280" s="40"/>
      <c r="ACQ280" s="40"/>
      <c r="ACR280" s="40"/>
      <c r="ACS280" s="40"/>
      <c r="ACT280" s="40"/>
      <c r="ACU280" s="40"/>
      <c r="ACV280" s="40"/>
      <c r="ACW280" s="40"/>
      <c r="ACX280" s="40"/>
      <c r="ACY280" s="40"/>
      <c r="ACZ280" s="40"/>
      <c r="ADA280" s="40"/>
      <c r="ADB280" s="40"/>
      <c r="ADC280" s="40"/>
      <c r="ADD280" s="40"/>
      <c r="ADE280" s="40"/>
      <c r="ADF280" s="40"/>
      <c r="ADG280" s="40"/>
      <c r="ADH280" s="40"/>
      <c r="ADI280" s="40"/>
      <c r="ADJ280" s="40"/>
      <c r="ADK280" s="40"/>
      <c r="ADL280" s="40"/>
      <c r="ADM280" s="40"/>
      <c r="ADN280" s="40"/>
      <c r="ADO280" s="40"/>
      <c r="ADP280" s="40"/>
      <c r="ADQ280" s="40"/>
      <c r="ADR280" s="40"/>
      <c r="ADS280" s="40"/>
      <c r="ADT280" s="40"/>
      <c r="ADU280" s="40"/>
      <c r="ADV280" s="40"/>
      <c r="ADW280" s="40"/>
      <c r="ADX280" s="40"/>
      <c r="ADY280" s="40"/>
      <c r="ADZ280" s="40"/>
      <c r="AEA280" s="40"/>
      <c r="AEB280" s="40"/>
      <c r="AEC280" s="40"/>
      <c r="AED280" s="40"/>
      <c r="AEE280" s="40"/>
      <c r="AEF280" s="40"/>
      <c r="AEG280" s="40"/>
      <c r="AEH280" s="40"/>
      <c r="AEI280" s="40"/>
      <c r="AEJ280" s="40"/>
      <c r="AEK280" s="40"/>
      <c r="AEL280" s="40"/>
      <c r="AEM280" s="40"/>
      <c r="AEN280" s="40"/>
      <c r="AEO280" s="40"/>
      <c r="AEP280" s="40"/>
      <c r="AEQ280" s="40"/>
      <c r="AER280" s="40"/>
      <c r="AES280" s="40"/>
      <c r="AET280" s="40"/>
      <c r="AEU280" s="40"/>
      <c r="AEV280" s="40"/>
      <c r="AEW280" s="40"/>
      <c r="AEX280" s="40"/>
      <c r="AEY280" s="40"/>
      <c r="AEZ280" s="40"/>
      <c r="AFA280" s="40"/>
      <c r="AFB280" s="40"/>
      <c r="AFC280" s="40"/>
      <c r="AFD280" s="40"/>
      <c r="AFE280" s="40"/>
      <c r="AFF280" s="40"/>
      <c r="AFG280" s="40"/>
      <c r="AFH280" s="40"/>
      <c r="AFI280" s="40"/>
      <c r="AFJ280" s="40"/>
      <c r="AFK280" s="40"/>
      <c r="AFL280" s="40"/>
      <c r="AFM280" s="40"/>
      <c r="AFN280" s="40"/>
      <c r="AFO280" s="40"/>
      <c r="AFP280" s="40"/>
      <c r="AFQ280" s="40"/>
      <c r="AFR280" s="40"/>
      <c r="AFS280" s="40"/>
      <c r="AFT280" s="40"/>
      <c r="AFU280" s="40"/>
      <c r="AFV280" s="40"/>
      <c r="AFW280" s="40"/>
      <c r="AFX280" s="40"/>
      <c r="AFY280" s="40"/>
      <c r="AFZ280" s="40"/>
      <c r="AGA280" s="40"/>
      <c r="AGB280" s="40"/>
      <c r="AGC280" s="40"/>
      <c r="AGD280" s="40"/>
      <c r="AGE280" s="40"/>
      <c r="AGF280" s="40"/>
      <c r="AGG280" s="40"/>
      <c r="AGH280" s="40"/>
      <c r="AGI280" s="40"/>
      <c r="AGJ280" s="40"/>
      <c r="AGK280" s="40"/>
      <c r="AGL280" s="40"/>
      <c r="AGM280" s="40"/>
      <c r="AGN280" s="40"/>
      <c r="AGO280" s="40"/>
      <c r="AGP280" s="40"/>
      <c r="AGQ280" s="40"/>
      <c r="AGR280" s="40"/>
      <c r="AGS280" s="40"/>
      <c r="AGT280" s="40"/>
      <c r="AGU280" s="40"/>
      <c r="AGV280" s="40"/>
      <c r="AGW280" s="40"/>
      <c r="AGX280" s="40"/>
      <c r="AGY280" s="40"/>
      <c r="AGZ280" s="40"/>
      <c r="AHA280" s="40"/>
      <c r="AHB280" s="40"/>
      <c r="AHC280" s="40"/>
      <c r="AHD280" s="40"/>
      <c r="AHE280" s="40"/>
      <c r="AHF280" s="40"/>
      <c r="AHG280" s="40"/>
      <c r="AHH280" s="40"/>
      <c r="AHI280" s="40"/>
      <c r="AHJ280" s="40"/>
      <c r="AHK280" s="40"/>
      <c r="AHL280" s="40"/>
      <c r="AHM280" s="40"/>
      <c r="AHN280" s="40"/>
      <c r="AHO280" s="40"/>
      <c r="AHP280" s="40"/>
      <c r="AHQ280" s="40"/>
      <c r="AHR280" s="40"/>
      <c r="AHS280" s="40"/>
      <c r="AHT280" s="40"/>
      <c r="AHU280" s="40"/>
      <c r="AHV280" s="40"/>
      <c r="AHW280" s="40"/>
      <c r="AHX280" s="40"/>
      <c r="AHY280" s="40"/>
      <c r="AHZ280" s="40"/>
      <c r="AIA280" s="40"/>
      <c r="AIB280" s="40"/>
      <c r="AIC280" s="40"/>
      <c r="AID280" s="40"/>
      <c r="AIE280" s="40"/>
      <c r="AIF280" s="40"/>
      <c r="AIG280" s="40"/>
      <c r="AIH280" s="40"/>
      <c r="AII280" s="40"/>
      <c r="AIJ280" s="40"/>
      <c r="AIK280" s="40"/>
      <c r="AIL280" s="40"/>
      <c r="AIM280" s="40"/>
      <c r="AIN280" s="40"/>
      <c r="AIO280" s="40"/>
      <c r="AIP280" s="40"/>
      <c r="AIQ280" s="40"/>
      <c r="AIR280" s="40"/>
      <c r="AIS280" s="40"/>
      <c r="AIT280" s="40"/>
      <c r="AIU280" s="40"/>
      <c r="AIV280" s="40"/>
      <c r="AIW280" s="40"/>
      <c r="AIX280" s="40"/>
      <c r="AIY280" s="40"/>
      <c r="AIZ280" s="40"/>
      <c r="AJA280" s="40"/>
      <c r="AJB280" s="40"/>
      <c r="AJC280" s="40"/>
      <c r="AJD280" s="40"/>
      <c r="AJE280" s="40"/>
      <c r="AJF280" s="40"/>
      <c r="AJG280" s="40"/>
      <c r="AJH280" s="40"/>
      <c r="AJI280" s="40"/>
      <c r="AJJ280" s="40"/>
      <c r="AJK280" s="40"/>
      <c r="AJL280" s="40"/>
      <c r="AJM280" s="40"/>
      <c r="AJN280" s="40"/>
      <c r="AJO280" s="40"/>
      <c r="AJP280" s="40"/>
      <c r="AJQ280" s="40"/>
      <c r="AJR280" s="40"/>
      <c r="AJS280" s="40"/>
      <c r="AJT280" s="40"/>
      <c r="AJU280" s="40"/>
      <c r="AJV280" s="40"/>
      <c r="AJW280" s="40"/>
      <c r="AJX280" s="40"/>
      <c r="AJY280" s="40"/>
      <c r="AJZ280" s="40"/>
      <c r="AKA280" s="40"/>
      <c r="AKB280" s="40"/>
      <c r="AKC280" s="40"/>
      <c r="AKD280" s="40"/>
      <c r="AKE280" s="40"/>
      <c r="AKF280" s="40"/>
      <c r="AKG280" s="40"/>
      <c r="AKH280" s="40"/>
      <c r="AKI280" s="40"/>
      <c r="AKJ280" s="40"/>
      <c r="AKK280" s="40"/>
      <c r="AKL280" s="40"/>
      <c r="AKM280" s="40"/>
      <c r="AKN280" s="40"/>
      <c r="AKO280" s="40"/>
      <c r="AKP280" s="40"/>
      <c r="AKQ280" s="40"/>
      <c r="AKR280" s="40"/>
      <c r="AKS280" s="40"/>
      <c r="AKT280" s="40"/>
      <c r="AKU280" s="40"/>
      <c r="AKV280" s="40"/>
      <c r="AKW280" s="40"/>
      <c r="AKX280" s="40"/>
      <c r="AKY280" s="40"/>
      <c r="AKZ280" s="40"/>
      <c r="ALA280" s="40"/>
      <c r="ALB280" s="40"/>
      <c r="ALC280" s="40"/>
      <c r="ALD280" s="40"/>
      <c r="ALE280" s="40"/>
      <c r="ALF280" s="40"/>
      <c r="ALG280" s="40"/>
      <c r="ALH280" s="40"/>
      <c r="ALI280" s="40"/>
      <c r="ALJ280" s="40"/>
      <c r="ALK280" s="40"/>
      <c r="ALL280" s="40"/>
      <c r="ALM280" s="40"/>
      <c r="ALN280" s="40"/>
      <c r="ALO280" s="40"/>
      <c r="ALP280" s="40"/>
      <c r="ALQ280" s="40"/>
      <c r="ALR280" s="40"/>
      <c r="ALS280" s="40"/>
      <c r="ALT280" s="40"/>
      <c r="ALU280" s="40"/>
    </row>
    <row r="281" spans="1:1009" s="41" customFormat="1" ht="18.75" x14ac:dyDescent="0.3">
      <c r="A281" s="10" t="s">
        <v>275</v>
      </c>
      <c r="B281" s="11" t="s">
        <v>115</v>
      </c>
      <c r="C281" s="12">
        <v>9</v>
      </c>
      <c r="D281" s="13">
        <v>4.5999999999999996</v>
      </c>
      <c r="E281" s="14">
        <v>1.7</v>
      </c>
      <c r="F281" s="46" t="s">
        <v>24</v>
      </c>
      <c r="G281" s="15">
        <v>1</v>
      </c>
      <c r="H281" s="16">
        <f>IF(OR(F281="",G281=""),"",IF(F281="1st",G281*D281-G281,-G281))</f>
        <v>3.5999999999999996</v>
      </c>
      <c r="I281" s="19">
        <f t="shared" si="42"/>
        <v>-23.252500000000005</v>
      </c>
      <c r="J281" s="39"/>
      <c r="K281" s="50">
        <f t="shared" si="45"/>
        <v>-24.752500000000012</v>
      </c>
      <c r="L281" s="8">
        <f t="shared" si="39"/>
        <v>18.822499999999987</v>
      </c>
      <c r="M281" s="8"/>
      <c r="N281" s="121">
        <f t="shared" si="43"/>
        <v>4.5999999999999996</v>
      </c>
      <c r="O281" s="9">
        <f t="shared" si="44"/>
        <v>-1</v>
      </c>
      <c r="P281" s="9">
        <f t="shared" si="46"/>
        <v>3.5999999999999996</v>
      </c>
      <c r="Q281" s="122">
        <f t="shared" si="47"/>
        <v>3.5999999999999996</v>
      </c>
      <c r="R281" s="8"/>
      <c r="S281" s="9"/>
      <c r="T281" s="9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  <c r="IT281" s="40"/>
      <c r="IU281" s="40"/>
      <c r="IV281" s="40"/>
      <c r="IW281" s="40"/>
      <c r="IX281" s="40"/>
      <c r="IY281" s="40"/>
      <c r="IZ281" s="40"/>
      <c r="JA281" s="40"/>
      <c r="JB281" s="40"/>
      <c r="JC281" s="40"/>
      <c r="JD281" s="40"/>
      <c r="JE281" s="40"/>
      <c r="JF281" s="40"/>
      <c r="JG281" s="40"/>
      <c r="JH281" s="40"/>
      <c r="JI281" s="40"/>
      <c r="JJ281" s="40"/>
      <c r="JK281" s="40"/>
      <c r="JL281" s="40"/>
      <c r="JM281" s="40"/>
      <c r="JN281" s="40"/>
      <c r="JO281" s="40"/>
      <c r="JP281" s="40"/>
      <c r="JQ281" s="40"/>
      <c r="JR281" s="40"/>
      <c r="JS281" s="40"/>
      <c r="JT281" s="40"/>
      <c r="JU281" s="40"/>
      <c r="JV281" s="40"/>
      <c r="JW281" s="40"/>
      <c r="JX281" s="40"/>
      <c r="JY281" s="40"/>
      <c r="JZ281" s="40"/>
      <c r="KA281" s="40"/>
      <c r="KB281" s="40"/>
      <c r="KC281" s="40"/>
      <c r="KD281" s="40"/>
      <c r="KE281" s="40"/>
      <c r="KF281" s="40"/>
      <c r="KG281" s="40"/>
      <c r="KH281" s="40"/>
      <c r="KI281" s="40"/>
      <c r="KJ281" s="40"/>
      <c r="KK281" s="40"/>
      <c r="KL281" s="40"/>
      <c r="KM281" s="40"/>
      <c r="KN281" s="40"/>
      <c r="KO281" s="40"/>
      <c r="KP281" s="40"/>
      <c r="KQ281" s="40"/>
      <c r="KR281" s="40"/>
      <c r="KS281" s="40"/>
      <c r="KT281" s="40"/>
      <c r="KU281" s="40"/>
      <c r="KV281" s="40"/>
      <c r="KW281" s="40"/>
      <c r="KX281" s="40"/>
      <c r="KY281" s="40"/>
      <c r="KZ281" s="40"/>
      <c r="LA281" s="40"/>
      <c r="LB281" s="40"/>
      <c r="LC281" s="40"/>
      <c r="LD281" s="40"/>
      <c r="LE281" s="40"/>
      <c r="LF281" s="40"/>
      <c r="LG281" s="40"/>
      <c r="LH281" s="40"/>
      <c r="LI281" s="40"/>
      <c r="LJ281" s="40"/>
      <c r="LK281" s="40"/>
      <c r="LL281" s="40"/>
      <c r="LM281" s="40"/>
      <c r="LN281" s="40"/>
      <c r="LO281" s="40"/>
      <c r="LP281" s="40"/>
      <c r="LQ281" s="40"/>
      <c r="LR281" s="40"/>
      <c r="LS281" s="40"/>
      <c r="LT281" s="40"/>
      <c r="LU281" s="40"/>
      <c r="LV281" s="40"/>
      <c r="LW281" s="40"/>
      <c r="LX281" s="40"/>
      <c r="LY281" s="40"/>
      <c r="LZ281" s="40"/>
      <c r="MA281" s="40"/>
      <c r="MB281" s="40"/>
      <c r="MC281" s="40"/>
      <c r="MD281" s="40"/>
      <c r="ME281" s="40"/>
      <c r="MF281" s="40"/>
      <c r="MG281" s="40"/>
      <c r="MH281" s="40"/>
      <c r="MI281" s="40"/>
      <c r="MJ281" s="40"/>
      <c r="MK281" s="40"/>
      <c r="ML281" s="40"/>
      <c r="MM281" s="40"/>
      <c r="MN281" s="40"/>
      <c r="MO281" s="40"/>
      <c r="MP281" s="40"/>
      <c r="MQ281" s="40"/>
      <c r="MR281" s="40"/>
      <c r="MS281" s="40"/>
      <c r="MT281" s="40"/>
      <c r="MU281" s="40"/>
      <c r="MV281" s="40"/>
      <c r="MW281" s="40"/>
      <c r="MX281" s="40"/>
      <c r="MY281" s="40"/>
      <c r="MZ281" s="40"/>
      <c r="NA281" s="40"/>
      <c r="NB281" s="40"/>
      <c r="NC281" s="40"/>
      <c r="ND281" s="40"/>
      <c r="NE281" s="40"/>
      <c r="NF281" s="40"/>
      <c r="NG281" s="40"/>
      <c r="NH281" s="40"/>
      <c r="NI281" s="40"/>
      <c r="NJ281" s="40"/>
      <c r="NK281" s="40"/>
      <c r="NL281" s="40"/>
      <c r="NM281" s="40"/>
      <c r="NN281" s="40"/>
      <c r="NO281" s="40"/>
      <c r="NP281" s="40"/>
      <c r="NQ281" s="40"/>
      <c r="NR281" s="40"/>
      <c r="NS281" s="40"/>
      <c r="NT281" s="40"/>
      <c r="NU281" s="40"/>
      <c r="NV281" s="40"/>
      <c r="NW281" s="40"/>
      <c r="NX281" s="40"/>
      <c r="NY281" s="40"/>
      <c r="NZ281" s="40"/>
      <c r="OA281" s="40"/>
      <c r="OB281" s="40"/>
      <c r="OC281" s="40"/>
      <c r="OD281" s="40"/>
      <c r="OE281" s="40"/>
      <c r="OF281" s="40"/>
      <c r="OG281" s="40"/>
      <c r="OH281" s="40"/>
      <c r="OI281" s="40"/>
      <c r="OJ281" s="40"/>
      <c r="OK281" s="40"/>
      <c r="OL281" s="40"/>
      <c r="OM281" s="40"/>
      <c r="ON281" s="40"/>
      <c r="OO281" s="40"/>
      <c r="OP281" s="40"/>
      <c r="OQ281" s="40"/>
      <c r="OR281" s="40"/>
      <c r="OS281" s="40"/>
      <c r="OT281" s="40"/>
      <c r="OU281" s="40"/>
      <c r="OV281" s="40"/>
      <c r="OW281" s="40"/>
      <c r="OX281" s="40"/>
      <c r="OY281" s="40"/>
      <c r="OZ281" s="40"/>
      <c r="PA281" s="40"/>
      <c r="PB281" s="40"/>
      <c r="PC281" s="40"/>
      <c r="PD281" s="40"/>
      <c r="PE281" s="40"/>
      <c r="PF281" s="40"/>
      <c r="PG281" s="40"/>
      <c r="PH281" s="40"/>
      <c r="PI281" s="40"/>
      <c r="PJ281" s="40"/>
      <c r="PK281" s="40"/>
      <c r="PL281" s="40"/>
      <c r="PM281" s="40"/>
      <c r="PN281" s="40"/>
      <c r="PO281" s="40"/>
      <c r="PP281" s="40"/>
      <c r="PQ281" s="40"/>
      <c r="PR281" s="40"/>
      <c r="PS281" s="40"/>
      <c r="PT281" s="40"/>
      <c r="PU281" s="40"/>
      <c r="PV281" s="40"/>
      <c r="PW281" s="40"/>
      <c r="PX281" s="40"/>
      <c r="PY281" s="40"/>
      <c r="PZ281" s="40"/>
      <c r="QA281" s="40"/>
      <c r="QB281" s="40"/>
      <c r="QC281" s="40"/>
      <c r="QD281" s="40"/>
      <c r="QE281" s="40"/>
      <c r="QF281" s="40"/>
      <c r="QG281" s="40"/>
      <c r="QH281" s="40"/>
      <c r="QI281" s="40"/>
      <c r="QJ281" s="40"/>
      <c r="QK281" s="40"/>
      <c r="QL281" s="40"/>
      <c r="QM281" s="40"/>
      <c r="QN281" s="40"/>
      <c r="QO281" s="40"/>
      <c r="QP281" s="40"/>
      <c r="QQ281" s="40"/>
      <c r="QR281" s="40"/>
      <c r="QS281" s="40"/>
      <c r="QT281" s="40"/>
      <c r="QU281" s="40"/>
      <c r="QV281" s="40"/>
      <c r="QW281" s="40"/>
      <c r="QX281" s="40"/>
      <c r="QY281" s="40"/>
      <c r="QZ281" s="40"/>
      <c r="RA281" s="40"/>
      <c r="RB281" s="40"/>
      <c r="RC281" s="40"/>
      <c r="RD281" s="40"/>
      <c r="RE281" s="40"/>
      <c r="RF281" s="40"/>
      <c r="RG281" s="40"/>
      <c r="RH281" s="40"/>
      <c r="RI281" s="40"/>
      <c r="RJ281" s="40"/>
      <c r="RK281" s="40"/>
      <c r="RL281" s="40"/>
      <c r="RM281" s="40"/>
      <c r="RN281" s="40"/>
      <c r="RO281" s="40"/>
      <c r="RP281" s="40"/>
      <c r="RQ281" s="40"/>
      <c r="RR281" s="40"/>
      <c r="RS281" s="40"/>
      <c r="RT281" s="40"/>
      <c r="RU281" s="40"/>
      <c r="RV281" s="40"/>
      <c r="RW281" s="40"/>
      <c r="RX281" s="40"/>
      <c r="RY281" s="40"/>
      <c r="RZ281" s="40"/>
      <c r="SA281" s="40"/>
      <c r="SB281" s="40"/>
      <c r="SC281" s="40"/>
      <c r="SD281" s="40"/>
      <c r="SE281" s="40"/>
      <c r="SF281" s="40"/>
      <c r="SG281" s="40"/>
      <c r="SH281" s="40"/>
      <c r="SI281" s="40"/>
      <c r="SJ281" s="40"/>
      <c r="SK281" s="40"/>
      <c r="SL281" s="40"/>
      <c r="SM281" s="40"/>
      <c r="SN281" s="40"/>
      <c r="SO281" s="40"/>
      <c r="SP281" s="40"/>
      <c r="SQ281" s="40"/>
      <c r="SR281" s="40"/>
      <c r="SS281" s="40"/>
      <c r="ST281" s="40"/>
      <c r="SU281" s="40"/>
      <c r="SV281" s="40"/>
      <c r="SW281" s="40"/>
      <c r="SX281" s="40"/>
      <c r="SY281" s="40"/>
      <c r="SZ281" s="40"/>
      <c r="TA281" s="40"/>
      <c r="TB281" s="40"/>
      <c r="TC281" s="40"/>
      <c r="TD281" s="40"/>
      <c r="TE281" s="40"/>
      <c r="TF281" s="40"/>
      <c r="TG281" s="40"/>
      <c r="TH281" s="40"/>
      <c r="TI281" s="40"/>
      <c r="TJ281" s="40"/>
      <c r="TK281" s="40"/>
      <c r="TL281" s="40"/>
      <c r="TM281" s="40"/>
      <c r="TN281" s="40"/>
      <c r="TO281" s="40"/>
      <c r="TP281" s="40"/>
      <c r="TQ281" s="40"/>
      <c r="TR281" s="40"/>
      <c r="TS281" s="40"/>
      <c r="TT281" s="40"/>
      <c r="TU281" s="40"/>
      <c r="TV281" s="40"/>
      <c r="TW281" s="40"/>
      <c r="TX281" s="40"/>
      <c r="TY281" s="40"/>
      <c r="TZ281" s="40"/>
      <c r="UA281" s="40"/>
      <c r="UB281" s="40"/>
      <c r="UC281" s="40"/>
      <c r="UD281" s="40"/>
      <c r="UE281" s="40"/>
      <c r="UF281" s="40"/>
      <c r="UG281" s="40"/>
      <c r="UH281" s="40"/>
      <c r="UI281" s="40"/>
      <c r="UJ281" s="40"/>
      <c r="UK281" s="40"/>
      <c r="UL281" s="40"/>
      <c r="UM281" s="40"/>
      <c r="UN281" s="40"/>
      <c r="UO281" s="40"/>
      <c r="UP281" s="40"/>
      <c r="UQ281" s="40"/>
      <c r="UR281" s="40"/>
      <c r="US281" s="40"/>
      <c r="UT281" s="40"/>
      <c r="UU281" s="40"/>
      <c r="UV281" s="40"/>
      <c r="UW281" s="40"/>
      <c r="UX281" s="40"/>
      <c r="UY281" s="40"/>
      <c r="UZ281" s="40"/>
      <c r="VA281" s="40"/>
      <c r="VB281" s="40"/>
      <c r="VC281" s="40"/>
      <c r="VD281" s="40"/>
      <c r="VE281" s="40"/>
      <c r="VF281" s="40"/>
      <c r="VG281" s="40"/>
      <c r="VH281" s="40"/>
      <c r="VI281" s="40"/>
      <c r="VJ281" s="40"/>
      <c r="VK281" s="40"/>
      <c r="VL281" s="40"/>
      <c r="VM281" s="40"/>
      <c r="VN281" s="40"/>
      <c r="VO281" s="40"/>
      <c r="VP281" s="40"/>
      <c r="VQ281" s="40"/>
      <c r="VR281" s="40"/>
      <c r="VS281" s="40"/>
      <c r="VT281" s="40"/>
      <c r="VU281" s="40"/>
      <c r="VV281" s="40"/>
      <c r="VW281" s="40"/>
      <c r="VX281" s="40"/>
      <c r="VY281" s="40"/>
      <c r="VZ281" s="40"/>
      <c r="WA281" s="40"/>
      <c r="WB281" s="40"/>
      <c r="WC281" s="40"/>
      <c r="WD281" s="40"/>
      <c r="WE281" s="40"/>
      <c r="WF281" s="40"/>
      <c r="WG281" s="40"/>
      <c r="WH281" s="40"/>
      <c r="WI281" s="40"/>
      <c r="WJ281" s="40"/>
      <c r="WK281" s="40"/>
      <c r="WL281" s="40"/>
      <c r="WM281" s="40"/>
      <c r="WN281" s="40"/>
      <c r="WO281" s="40"/>
      <c r="WP281" s="40"/>
      <c r="WQ281" s="40"/>
      <c r="WR281" s="40"/>
      <c r="WS281" s="40"/>
      <c r="WT281" s="40"/>
      <c r="WU281" s="40"/>
      <c r="WV281" s="40"/>
      <c r="WW281" s="40"/>
      <c r="WX281" s="40"/>
      <c r="WY281" s="40"/>
      <c r="WZ281" s="40"/>
      <c r="XA281" s="40"/>
      <c r="XB281" s="40"/>
      <c r="XC281" s="40"/>
      <c r="XD281" s="40"/>
      <c r="XE281" s="40"/>
      <c r="XF281" s="40"/>
      <c r="XG281" s="40"/>
      <c r="XH281" s="40"/>
      <c r="XI281" s="40"/>
      <c r="XJ281" s="40"/>
      <c r="XK281" s="40"/>
      <c r="XL281" s="40"/>
      <c r="XM281" s="40"/>
      <c r="XN281" s="40"/>
      <c r="XO281" s="40"/>
      <c r="XP281" s="40"/>
      <c r="XQ281" s="40"/>
      <c r="XR281" s="40"/>
      <c r="XS281" s="40"/>
      <c r="XT281" s="40"/>
      <c r="XU281" s="40"/>
      <c r="XV281" s="40"/>
      <c r="XW281" s="40"/>
      <c r="XX281" s="40"/>
      <c r="XY281" s="40"/>
      <c r="XZ281" s="40"/>
      <c r="YA281" s="40"/>
      <c r="YB281" s="40"/>
      <c r="YC281" s="40"/>
      <c r="YD281" s="40"/>
      <c r="YE281" s="40"/>
      <c r="YF281" s="40"/>
      <c r="YG281" s="40"/>
      <c r="YH281" s="40"/>
      <c r="YI281" s="40"/>
      <c r="YJ281" s="40"/>
      <c r="YK281" s="40"/>
      <c r="YL281" s="40"/>
      <c r="YM281" s="40"/>
      <c r="YN281" s="40"/>
      <c r="YO281" s="40"/>
      <c r="YP281" s="40"/>
      <c r="YQ281" s="40"/>
      <c r="YR281" s="40"/>
      <c r="YS281" s="40"/>
      <c r="YT281" s="40"/>
      <c r="YU281" s="40"/>
      <c r="YV281" s="40"/>
      <c r="YW281" s="40"/>
      <c r="YX281" s="40"/>
      <c r="YY281" s="40"/>
      <c r="YZ281" s="40"/>
      <c r="ZA281" s="40"/>
      <c r="ZB281" s="40"/>
      <c r="ZC281" s="40"/>
      <c r="ZD281" s="40"/>
      <c r="ZE281" s="40"/>
      <c r="ZF281" s="40"/>
      <c r="ZG281" s="40"/>
      <c r="ZH281" s="40"/>
      <c r="ZI281" s="40"/>
      <c r="ZJ281" s="40"/>
      <c r="ZK281" s="40"/>
      <c r="ZL281" s="40"/>
      <c r="ZM281" s="40"/>
      <c r="ZN281" s="40"/>
      <c r="ZO281" s="40"/>
      <c r="ZP281" s="40"/>
      <c r="ZQ281" s="40"/>
      <c r="ZR281" s="40"/>
      <c r="ZS281" s="40"/>
      <c r="ZT281" s="40"/>
      <c r="ZU281" s="40"/>
      <c r="ZV281" s="40"/>
      <c r="ZW281" s="40"/>
      <c r="ZX281" s="40"/>
      <c r="ZY281" s="40"/>
      <c r="ZZ281" s="40"/>
      <c r="AAA281" s="40"/>
      <c r="AAB281" s="40"/>
      <c r="AAC281" s="40"/>
      <c r="AAD281" s="40"/>
      <c r="AAE281" s="40"/>
      <c r="AAF281" s="40"/>
      <c r="AAG281" s="40"/>
      <c r="AAH281" s="40"/>
      <c r="AAI281" s="40"/>
      <c r="AAJ281" s="40"/>
      <c r="AAK281" s="40"/>
      <c r="AAL281" s="40"/>
      <c r="AAM281" s="40"/>
      <c r="AAN281" s="40"/>
      <c r="AAO281" s="40"/>
      <c r="AAP281" s="40"/>
      <c r="AAQ281" s="40"/>
      <c r="AAR281" s="40"/>
      <c r="AAS281" s="40"/>
      <c r="AAT281" s="40"/>
      <c r="AAU281" s="40"/>
      <c r="AAV281" s="40"/>
      <c r="AAW281" s="40"/>
      <c r="AAX281" s="40"/>
      <c r="AAY281" s="40"/>
      <c r="AAZ281" s="40"/>
      <c r="ABA281" s="40"/>
      <c r="ABB281" s="40"/>
      <c r="ABC281" s="40"/>
      <c r="ABD281" s="40"/>
      <c r="ABE281" s="40"/>
      <c r="ABF281" s="40"/>
      <c r="ABG281" s="40"/>
      <c r="ABH281" s="40"/>
      <c r="ABI281" s="40"/>
      <c r="ABJ281" s="40"/>
      <c r="ABK281" s="40"/>
      <c r="ABL281" s="40"/>
      <c r="ABM281" s="40"/>
      <c r="ABN281" s="40"/>
      <c r="ABO281" s="40"/>
      <c r="ABP281" s="40"/>
      <c r="ABQ281" s="40"/>
      <c r="ABR281" s="40"/>
      <c r="ABS281" s="40"/>
      <c r="ABT281" s="40"/>
      <c r="ABU281" s="40"/>
      <c r="ABV281" s="40"/>
      <c r="ABW281" s="40"/>
      <c r="ABX281" s="40"/>
      <c r="ABY281" s="40"/>
      <c r="ABZ281" s="40"/>
      <c r="ACA281" s="40"/>
      <c r="ACB281" s="40"/>
      <c r="ACC281" s="40"/>
      <c r="ACD281" s="40"/>
      <c r="ACE281" s="40"/>
      <c r="ACF281" s="40"/>
      <c r="ACG281" s="40"/>
      <c r="ACH281" s="40"/>
      <c r="ACI281" s="40"/>
      <c r="ACJ281" s="40"/>
      <c r="ACK281" s="40"/>
      <c r="ACL281" s="40"/>
      <c r="ACM281" s="40"/>
      <c r="ACN281" s="40"/>
      <c r="ACO281" s="40"/>
      <c r="ACP281" s="40"/>
      <c r="ACQ281" s="40"/>
      <c r="ACR281" s="40"/>
      <c r="ACS281" s="40"/>
      <c r="ACT281" s="40"/>
      <c r="ACU281" s="40"/>
      <c r="ACV281" s="40"/>
      <c r="ACW281" s="40"/>
      <c r="ACX281" s="40"/>
      <c r="ACY281" s="40"/>
      <c r="ACZ281" s="40"/>
      <c r="ADA281" s="40"/>
      <c r="ADB281" s="40"/>
      <c r="ADC281" s="40"/>
      <c r="ADD281" s="40"/>
      <c r="ADE281" s="40"/>
      <c r="ADF281" s="40"/>
      <c r="ADG281" s="40"/>
      <c r="ADH281" s="40"/>
      <c r="ADI281" s="40"/>
      <c r="ADJ281" s="40"/>
      <c r="ADK281" s="40"/>
      <c r="ADL281" s="40"/>
      <c r="ADM281" s="40"/>
      <c r="ADN281" s="40"/>
      <c r="ADO281" s="40"/>
      <c r="ADP281" s="40"/>
      <c r="ADQ281" s="40"/>
      <c r="ADR281" s="40"/>
      <c r="ADS281" s="40"/>
      <c r="ADT281" s="40"/>
      <c r="ADU281" s="40"/>
      <c r="ADV281" s="40"/>
      <c r="ADW281" s="40"/>
      <c r="ADX281" s="40"/>
      <c r="ADY281" s="40"/>
      <c r="ADZ281" s="40"/>
      <c r="AEA281" s="40"/>
      <c r="AEB281" s="40"/>
      <c r="AEC281" s="40"/>
      <c r="AED281" s="40"/>
      <c r="AEE281" s="40"/>
      <c r="AEF281" s="40"/>
      <c r="AEG281" s="40"/>
      <c r="AEH281" s="40"/>
      <c r="AEI281" s="40"/>
      <c r="AEJ281" s="40"/>
      <c r="AEK281" s="40"/>
      <c r="AEL281" s="40"/>
      <c r="AEM281" s="40"/>
      <c r="AEN281" s="40"/>
      <c r="AEO281" s="40"/>
      <c r="AEP281" s="40"/>
      <c r="AEQ281" s="40"/>
      <c r="AER281" s="40"/>
      <c r="AES281" s="40"/>
      <c r="AET281" s="40"/>
      <c r="AEU281" s="40"/>
      <c r="AEV281" s="40"/>
      <c r="AEW281" s="40"/>
      <c r="AEX281" s="40"/>
      <c r="AEY281" s="40"/>
      <c r="AEZ281" s="40"/>
      <c r="AFA281" s="40"/>
      <c r="AFB281" s="40"/>
      <c r="AFC281" s="40"/>
      <c r="AFD281" s="40"/>
      <c r="AFE281" s="40"/>
      <c r="AFF281" s="40"/>
      <c r="AFG281" s="40"/>
      <c r="AFH281" s="40"/>
      <c r="AFI281" s="40"/>
      <c r="AFJ281" s="40"/>
      <c r="AFK281" s="40"/>
      <c r="AFL281" s="40"/>
      <c r="AFM281" s="40"/>
      <c r="AFN281" s="40"/>
      <c r="AFO281" s="40"/>
      <c r="AFP281" s="40"/>
      <c r="AFQ281" s="40"/>
      <c r="AFR281" s="40"/>
      <c r="AFS281" s="40"/>
      <c r="AFT281" s="40"/>
      <c r="AFU281" s="40"/>
      <c r="AFV281" s="40"/>
      <c r="AFW281" s="40"/>
      <c r="AFX281" s="40"/>
      <c r="AFY281" s="40"/>
      <c r="AFZ281" s="40"/>
      <c r="AGA281" s="40"/>
      <c r="AGB281" s="40"/>
      <c r="AGC281" s="40"/>
      <c r="AGD281" s="40"/>
      <c r="AGE281" s="40"/>
      <c r="AGF281" s="40"/>
      <c r="AGG281" s="40"/>
      <c r="AGH281" s="40"/>
      <c r="AGI281" s="40"/>
      <c r="AGJ281" s="40"/>
      <c r="AGK281" s="40"/>
      <c r="AGL281" s="40"/>
      <c r="AGM281" s="40"/>
      <c r="AGN281" s="40"/>
      <c r="AGO281" s="40"/>
      <c r="AGP281" s="40"/>
      <c r="AGQ281" s="40"/>
      <c r="AGR281" s="40"/>
      <c r="AGS281" s="40"/>
      <c r="AGT281" s="40"/>
      <c r="AGU281" s="40"/>
      <c r="AGV281" s="40"/>
      <c r="AGW281" s="40"/>
      <c r="AGX281" s="40"/>
      <c r="AGY281" s="40"/>
      <c r="AGZ281" s="40"/>
      <c r="AHA281" s="40"/>
      <c r="AHB281" s="40"/>
      <c r="AHC281" s="40"/>
      <c r="AHD281" s="40"/>
      <c r="AHE281" s="40"/>
      <c r="AHF281" s="40"/>
      <c r="AHG281" s="40"/>
      <c r="AHH281" s="40"/>
      <c r="AHI281" s="40"/>
      <c r="AHJ281" s="40"/>
      <c r="AHK281" s="40"/>
      <c r="AHL281" s="40"/>
      <c r="AHM281" s="40"/>
      <c r="AHN281" s="40"/>
      <c r="AHO281" s="40"/>
      <c r="AHP281" s="40"/>
      <c r="AHQ281" s="40"/>
      <c r="AHR281" s="40"/>
      <c r="AHS281" s="40"/>
      <c r="AHT281" s="40"/>
      <c r="AHU281" s="40"/>
      <c r="AHV281" s="40"/>
      <c r="AHW281" s="40"/>
      <c r="AHX281" s="40"/>
      <c r="AHY281" s="40"/>
      <c r="AHZ281" s="40"/>
      <c r="AIA281" s="40"/>
      <c r="AIB281" s="40"/>
      <c r="AIC281" s="40"/>
      <c r="AID281" s="40"/>
      <c r="AIE281" s="40"/>
      <c r="AIF281" s="40"/>
      <c r="AIG281" s="40"/>
      <c r="AIH281" s="40"/>
      <c r="AII281" s="40"/>
      <c r="AIJ281" s="40"/>
      <c r="AIK281" s="40"/>
      <c r="AIL281" s="40"/>
      <c r="AIM281" s="40"/>
      <c r="AIN281" s="40"/>
      <c r="AIO281" s="40"/>
      <c r="AIP281" s="40"/>
      <c r="AIQ281" s="40"/>
      <c r="AIR281" s="40"/>
      <c r="AIS281" s="40"/>
      <c r="AIT281" s="40"/>
      <c r="AIU281" s="40"/>
      <c r="AIV281" s="40"/>
      <c r="AIW281" s="40"/>
      <c r="AIX281" s="40"/>
      <c r="AIY281" s="40"/>
      <c r="AIZ281" s="40"/>
      <c r="AJA281" s="40"/>
      <c r="AJB281" s="40"/>
      <c r="AJC281" s="40"/>
      <c r="AJD281" s="40"/>
      <c r="AJE281" s="40"/>
      <c r="AJF281" s="40"/>
      <c r="AJG281" s="40"/>
      <c r="AJH281" s="40"/>
      <c r="AJI281" s="40"/>
      <c r="AJJ281" s="40"/>
      <c r="AJK281" s="40"/>
      <c r="AJL281" s="40"/>
      <c r="AJM281" s="40"/>
      <c r="AJN281" s="40"/>
      <c r="AJO281" s="40"/>
      <c r="AJP281" s="40"/>
      <c r="AJQ281" s="40"/>
      <c r="AJR281" s="40"/>
      <c r="AJS281" s="40"/>
      <c r="AJT281" s="40"/>
      <c r="AJU281" s="40"/>
      <c r="AJV281" s="40"/>
      <c r="AJW281" s="40"/>
      <c r="AJX281" s="40"/>
      <c r="AJY281" s="40"/>
      <c r="AJZ281" s="40"/>
      <c r="AKA281" s="40"/>
      <c r="AKB281" s="40"/>
      <c r="AKC281" s="40"/>
      <c r="AKD281" s="40"/>
      <c r="AKE281" s="40"/>
      <c r="AKF281" s="40"/>
      <c r="AKG281" s="40"/>
      <c r="AKH281" s="40"/>
      <c r="AKI281" s="40"/>
      <c r="AKJ281" s="40"/>
      <c r="AKK281" s="40"/>
      <c r="AKL281" s="40"/>
      <c r="AKM281" s="40"/>
      <c r="AKN281" s="40"/>
      <c r="AKO281" s="40"/>
      <c r="AKP281" s="40"/>
      <c r="AKQ281" s="40"/>
      <c r="AKR281" s="40"/>
      <c r="AKS281" s="40"/>
      <c r="AKT281" s="40"/>
      <c r="AKU281" s="40"/>
      <c r="AKV281" s="40"/>
      <c r="AKW281" s="40"/>
      <c r="AKX281" s="40"/>
      <c r="AKY281" s="40"/>
      <c r="AKZ281" s="40"/>
      <c r="ALA281" s="40"/>
      <c r="ALB281" s="40"/>
      <c r="ALC281" s="40"/>
      <c r="ALD281" s="40"/>
      <c r="ALE281" s="40"/>
      <c r="ALF281" s="40"/>
      <c r="ALG281" s="40"/>
      <c r="ALH281" s="40"/>
      <c r="ALI281" s="40"/>
      <c r="ALJ281" s="40"/>
      <c r="ALK281" s="40"/>
      <c r="ALL281" s="40"/>
      <c r="ALM281" s="40"/>
      <c r="ALN281" s="40"/>
      <c r="ALO281" s="40"/>
      <c r="ALP281" s="40"/>
      <c r="ALQ281" s="40"/>
      <c r="ALR281" s="40"/>
      <c r="ALS281" s="40"/>
      <c r="ALT281" s="40"/>
      <c r="ALU281" s="40"/>
    </row>
    <row r="282" spans="1:1009" s="41" customFormat="1" ht="19.5" thickBot="1" x14ac:dyDescent="0.35">
      <c r="A282" s="10" t="s">
        <v>239</v>
      </c>
      <c r="B282" s="11" t="s">
        <v>45</v>
      </c>
      <c r="C282" s="12">
        <v>7</v>
      </c>
      <c r="D282" s="13">
        <v>4.5999999999999996</v>
      </c>
      <c r="E282" s="14">
        <v>1.4</v>
      </c>
      <c r="F282" s="46" t="s">
        <v>21</v>
      </c>
      <c r="G282" s="15">
        <v>1.5</v>
      </c>
      <c r="H282" s="16">
        <f>IF(OR(F282="",G282=""),"",IF(F282="1st",G282*D282-G282,-G282))</f>
        <v>-1.5</v>
      </c>
      <c r="I282" s="19">
        <f t="shared" si="42"/>
        <v>-24.752500000000005</v>
      </c>
      <c r="J282" s="39"/>
      <c r="K282" s="50">
        <f t="shared" si="45"/>
        <v>-24.752500000000012</v>
      </c>
      <c r="L282" s="8">
        <f t="shared" si="39"/>
        <v>18.822499999999987</v>
      </c>
      <c r="M282" s="8"/>
      <c r="N282" s="121">
        <f t="shared" si="43"/>
        <v>4.5999999999999996</v>
      </c>
      <c r="O282" s="9">
        <f t="shared" si="44"/>
        <v>-1</v>
      </c>
      <c r="P282" s="9">
        <f t="shared" si="46"/>
        <v>-1</v>
      </c>
      <c r="Q282" s="122">
        <f t="shared" si="47"/>
        <v>-1</v>
      </c>
      <c r="R282" s="8"/>
      <c r="S282" s="9"/>
      <c r="T282" s="9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  <c r="IT282" s="40"/>
      <c r="IU282" s="40"/>
      <c r="IV282" s="40"/>
      <c r="IW282" s="40"/>
      <c r="IX282" s="40"/>
      <c r="IY282" s="40"/>
      <c r="IZ282" s="40"/>
      <c r="JA282" s="40"/>
      <c r="JB282" s="40"/>
      <c r="JC282" s="40"/>
      <c r="JD282" s="40"/>
      <c r="JE282" s="40"/>
      <c r="JF282" s="40"/>
      <c r="JG282" s="40"/>
      <c r="JH282" s="40"/>
      <c r="JI282" s="40"/>
      <c r="JJ282" s="40"/>
      <c r="JK282" s="40"/>
      <c r="JL282" s="40"/>
      <c r="JM282" s="40"/>
      <c r="JN282" s="40"/>
      <c r="JO282" s="40"/>
      <c r="JP282" s="40"/>
      <c r="JQ282" s="40"/>
      <c r="JR282" s="40"/>
      <c r="JS282" s="40"/>
      <c r="JT282" s="40"/>
      <c r="JU282" s="40"/>
      <c r="JV282" s="40"/>
      <c r="JW282" s="40"/>
      <c r="JX282" s="40"/>
      <c r="JY282" s="40"/>
      <c r="JZ282" s="40"/>
      <c r="KA282" s="40"/>
      <c r="KB282" s="40"/>
      <c r="KC282" s="40"/>
      <c r="KD282" s="40"/>
      <c r="KE282" s="40"/>
      <c r="KF282" s="40"/>
      <c r="KG282" s="40"/>
      <c r="KH282" s="40"/>
      <c r="KI282" s="40"/>
      <c r="KJ282" s="40"/>
      <c r="KK282" s="40"/>
      <c r="KL282" s="40"/>
      <c r="KM282" s="40"/>
      <c r="KN282" s="40"/>
      <c r="KO282" s="40"/>
      <c r="KP282" s="40"/>
      <c r="KQ282" s="40"/>
      <c r="KR282" s="40"/>
      <c r="KS282" s="40"/>
      <c r="KT282" s="40"/>
      <c r="KU282" s="40"/>
      <c r="KV282" s="40"/>
      <c r="KW282" s="40"/>
      <c r="KX282" s="40"/>
      <c r="KY282" s="40"/>
      <c r="KZ282" s="40"/>
      <c r="LA282" s="40"/>
      <c r="LB282" s="40"/>
      <c r="LC282" s="40"/>
      <c r="LD282" s="40"/>
      <c r="LE282" s="40"/>
      <c r="LF282" s="40"/>
      <c r="LG282" s="40"/>
      <c r="LH282" s="40"/>
      <c r="LI282" s="40"/>
      <c r="LJ282" s="40"/>
      <c r="LK282" s="40"/>
      <c r="LL282" s="40"/>
      <c r="LM282" s="40"/>
      <c r="LN282" s="40"/>
      <c r="LO282" s="40"/>
      <c r="LP282" s="40"/>
      <c r="LQ282" s="40"/>
      <c r="LR282" s="40"/>
      <c r="LS282" s="40"/>
      <c r="LT282" s="40"/>
      <c r="LU282" s="40"/>
      <c r="LV282" s="40"/>
      <c r="LW282" s="40"/>
      <c r="LX282" s="40"/>
      <c r="LY282" s="40"/>
      <c r="LZ282" s="40"/>
      <c r="MA282" s="40"/>
      <c r="MB282" s="40"/>
      <c r="MC282" s="40"/>
      <c r="MD282" s="40"/>
      <c r="ME282" s="40"/>
      <c r="MF282" s="40"/>
      <c r="MG282" s="40"/>
      <c r="MH282" s="40"/>
      <c r="MI282" s="40"/>
      <c r="MJ282" s="40"/>
      <c r="MK282" s="40"/>
      <c r="ML282" s="40"/>
      <c r="MM282" s="40"/>
      <c r="MN282" s="40"/>
      <c r="MO282" s="40"/>
      <c r="MP282" s="40"/>
      <c r="MQ282" s="40"/>
      <c r="MR282" s="40"/>
      <c r="MS282" s="40"/>
      <c r="MT282" s="40"/>
      <c r="MU282" s="40"/>
      <c r="MV282" s="40"/>
      <c r="MW282" s="40"/>
      <c r="MX282" s="40"/>
      <c r="MY282" s="40"/>
      <c r="MZ282" s="40"/>
      <c r="NA282" s="40"/>
      <c r="NB282" s="40"/>
      <c r="NC282" s="40"/>
      <c r="ND282" s="40"/>
      <c r="NE282" s="40"/>
      <c r="NF282" s="40"/>
      <c r="NG282" s="40"/>
      <c r="NH282" s="40"/>
      <c r="NI282" s="40"/>
      <c r="NJ282" s="40"/>
      <c r="NK282" s="40"/>
      <c r="NL282" s="40"/>
      <c r="NM282" s="40"/>
      <c r="NN282" s="40"/>
      <c r="NO282" s="40"/>
      <c r="NP282" s="40"/>
      <c r="NQ282" s="40"/>
      <c r="NR282" s="40"/>
      <c r="NS282" s="40"/>
      <c r="NT282" s="40"/>
      <c r="NU282" s="40"/>
      <c r="NV282" s="40"/>
      <c r="NW282" s="40"/>
      <c r="NX282" s="40"/>
      <c r="NY282" s="40"/>
      <c r="NZ282" s="40"/>
      <c r="OA282" s="40"/>
      <c r="OB282" s="40"/>
      <c r="OC282" s="40"/>
      <c r="OD282" s="40"/>
      <c r="OE282" s="40"/>
      <c r="OF282" s="40"/>
      <c r="OG282" s="40"/>
      <c r="OH282" s="40"/>
      <c r="OI282" s="40"/>
      <c r="OJ282" s="40"/>
      <c r="OK282" s="40"/>
      <c r="OL282" s="40"/>
      <c r="OM282" s="40"/>
      <c r="ON282" s="40"/>
      <c r="OO282" s="40"/>
      <c r="OP282" s="40"/>
      <c r="OQ282" s="40"/>
      <c r="OR282" s="40"/>
      <c r="OS282" s="40"/>
      <c r="OT282" s="40"/>
      <c r="OU282" s="40"/>
      <c r="OV282" s="40"/>
      <c r="OW282" s="40"/>
      <c r="OX282" s="40"/>
      <c r="OY282" s="40"/>
      <c r="OZ282" s="40"/>
      <c r="PA282" s="40"/>
      <c r="PB282" s="40"/>
      <c r="PC282" s="40"/>
      <c r="PD282" s="40"/>
      <c r="PE282" s="40"/>
      <c r="PF282" s="40"/>
      <c r="PG282" s="40"/>
      <c r="PH282" s="40"/>
      <c r="PI282" s="40"/>
      <c r="PJ282" s="40"/>
      <c r="PK282" s="40"/>
      <c r="PL282" s="40"/>
      <c r="PM282" s="40"/>
      <c r="PN282" s="40"/>
      <c r="PO282" s="40"/>
      <c r="PP282" s="40"/>
      <c r="PQ282" s="40"/>
      <c r="PR282" s="40"/>
      <c r="PS282" s="40"/>
      <c r="PT282" s="40"/>
      <c r="PU282" s="40"/>
      <c r="PV282" s="40"/>
      <c r="PW282" s="40"/>
      <c r="PX282" s="40"/>
      <c r="PY282" s="40"/>
      <c r="PZ282" s="40"/>
      <c r="QA282" s="40"/>
      <c r="QB282" s="40"/>
      <c r="QC282" s="40"/>
      <c r="QD282" s="40"/>
      <c r="QE282" s="40"/>
      <c r="QF282" s="40"/>
      <c r="QG282" s="40"/>
      <c r="QH282" s="40"/>
      <c r="QI282" s="40"/>
      <c r="QJ282" s="40"/>
      <c r="QK282" s="40"/>
      <c r="QL282" s="40"/>
      <c r="QM282" s="40"/>
      <c r="QN282" s="40"/>
      <c r="QO282" s="40"/>
      <c r="QP282" s="40"/>
      <c r="QQ282" s="40"/>
      <c r="QR282" s="40"/>
      <c r="QS282" s="40"/>
      <c r="QT282" s="40"/>
      <c r="QU282" s="40"/>
      <c r="QV282" s="40"/>
      <c r="QW282" s="40"/>
      <c r="QX282" s="40"/>
      <c r="QY282" s="40"/>
      <c r="QZ282" s="40"/>
      <c r="RA282" s="40"/>
      <c r="RB282" s="40"/>
      <c r="RC282" s="40"/>
      <c r="RD282" s="40"/>
      <c r="RE282" s="40"/>
      <c r="RF282" s="40"/>
      <c r="RG282" s="40"/>
      <c r="RH282" s="40"/>
      <c r="RI282" s="40"/>
      <c r="RJ282" s="40"/>
      <c r="RK282" s="40"/>
      <c r="RL282" s="40"/>
      <c r="RM282" s="40"/>
      <c r="RN282" s="40"/>
      <c r="RO282" s="40"/>
      <c r="RP282" s="40"/>
      <c r="RQ282" s="40"/>
      <c r="RR282" s="40"/>
      <c r="RS282" s="40"/>
      <c r="RT282" s="40"/>
      <c r="RU282" s="40"/>
      <c r="RV282" s="40"/>
      <c r="RW282" s="40"/>
      <c r="RX282" s="40"/>
      <c r="RY282" s="40"/>
      <c r="RZ282" s="40"/>
      <c r="SA282" s="40"/>
      <c r="SB282" s="40"/>
      <c r="SC282" s="40"/>
      <c r="SD282" s="40"/>
      <c r="SE282" s="40"/>
      <c r="SF282" s="40"/>
      <c r="SG282" s="40"/>
      <c r="SH282" s="40"/>
      <c r="SI282" s="40"/>
      <c r="SJ282" s="40"/>
      <c r="SK282" s="40"/>
      <c r="SL282" s="40"/>
      <c r="SM282" s="40"/>
      <c r="SN282" s="40"/>
      <c r="SO282" s="40"/>
      <c r="SP282" s="40"/>
      <c r="SQ282" s="40"/>
      <c r="SR282" s="40"/>
      <c r="SS282" s="40"/>
      <c r="ST282" s="40"/>
      <c r="SU282" s="40"/>
      <c r="SV282" s="40"/>
      <c r="SW282" s="40"/>
      <c r="SX282" s="40"/>
      <c r="SY282" s="40"/>
      <c r="SZ282" s="40"/>
      <c r="TA282" s="40"/>
      <c r="TB282" s="40"/>
      <c r="TC282" s="40"/>
      <c r="TD282" s="40"/>
      <c r="TE282" s="40"/>
      <c r="TF282" s="40"/>
      <c r="TG282" s="40"/>
      <c r="TH282" s="40"/>
      <c r="TI282" s="40"/>
      <c r="TJ282" s="40"/>
      <c r="TK282" s="40"/>
      <c r="TL282" s="40"/>
      <c r="TM282" s="40"/>
      <c r="TN282" s="40"/>
      <c r="TO282" s="40"/>
      <c r="TP282" s="40"/>
      <c r="TQ282" s="40"/>
      <c r="TR282" s="40"/>
      <c r="TS282" s="40"/>
      <c r="TT282" s="40"/>
      <c r="TU282" s="40"/>
      <c r="TV282" s="40"/>
      <c r="TW282" s="40"/>
      <c r="TX282" s="40"/>
      <c r="TY282" s="40"/>
      <c r="TZ282" s="40"/>
      <c r="UA282" s="40"/>
      <c r="UB282" s="40"/>
      <c r="UC282" s="40"/>
      <c r="UD282" s="40"/>
      <c r="UE282" s="40"/>
      <c r="UF282" s="40"/>
      <c r="UG282" s="40"/>
      <c r="UH282" s="40"/>
      <c r="UI282" s="40"/>
      <c r="UJ282" s="40"/>
      <c r="UK282" s="40"/>
      <c r="UL282" s="40"/>
      <c r="UM282" s="40"/>
      <c r="UN282" s="40"/>
      <c r="UO282" s="40"/>
      <c r="UP282" s="40"/>
      <c r="UQ282" s="40"/>
      <c r="UR282" s="40"/>
      <c r="US282" s="40"/>
      <c r="UT282" s="40"/>
      <c r="UU282" s="40"/>
      <c r="UV282" s="40"/>
      <c r="UW282" s="40"/>
      <c r="UX282" s="40"/>
      <c r="UY282" s="40"/>
      <c r="UZ282" s="40"/>
      <c r="VA282" s="40"/>
      <c r="VB282" s="40"/>
      <c r="VC282" s="40"/>
      <c r="VD282" s="40"/>
      <c r="VE282" s="40"/>
      <c r="VF282" s="40"/>
      <c r="VG282" s="40"/>
      <c r="VH282" s="40"/>
      <c r="VI282" s="40"/>
      <c r="VJ282" s="40"/>
      <c r="VK282" s="40"/>
      <c r="VL282" s="40"/>
      <c r="VM282" s="40"/>
      <c r="VN282" s="40"/>
      <c r="VO282" s="40"/>
      <c r="VP282" s="40"/>
      <c r="VQ282" s="40"/>
      <c r="VR282" s="40"/>
      <c r="VS282" s="40"/>
      <c r="VT282" s="40"/>
      <c r="VU282" s="40"/>
      <c r="VV282" s="40"/>
      <c r="VW282" s="40"/>
      <c r="VX282" s="40"/>
      <c r="VY282" s="40"/>
      <c r="VZ282" s="40"/>
      <c r="WA282" s="40"/>
      <c r="WB282" s="40"/>
      <c r="WC282" s="40"/>
      <c r="WD282" s="40"/>
      <c r="WE282" s="40"/>
      <c r="WF282" s="40"/>
      <c r="WG282" s="40"/>
      <c r="WH282" s="40"/>
      <c r="WI282" s="40"/>
      <c r="WJ282" s="40"/>
      <c r="WK282" s="40"/>
      <c r="WL282" s="40"/>
      <c r="WM282" s="40"/>
      <c r="WN282" s="40"/>
      <c r="WO282" s="40"/>
      <c r="WP282" s="40"/>
      <c r="WQ282" s="40"/>
      <c r="WR282" s="40"/>
      <c r="WS282" s="40"/>
      <c r="WT282" s="40"/>
      <c r="WU282" s="40"/>
      <c r="WV282" s="40"/>
      <c r="WW282" s="40"/>
      <c r="WX282" s="40"/>
      <c r="WY282" s="40"/>
      <c r="WZ282" s="40"/>
      <c r="XA282" s="40"/>
      <c r="XB282" s="40"/>
      <c r="XC282" s="40"/>
      <c r="XD282" s="40"/>
      <c r="XE282" s="40"/>
      <c r="XF282" s="40"/>
      <c r="XG282" s="40"/>
      <c r="XH282" s="40"/>
      <c r="XI282" s="40"/>
      <c r="XJ282" s="40"/>
      <c r="XK282" s="40"/>
      <c r="XL282" s="40"/>
      <c r="XM282" s="40"/>
      <c r="XN282" s="40"/>
      <c r="XO282" s="40"/>
      <c r="XP282" s="40"/>
      <c r="XQ282" s="40"/>
      <c r="XR282" s="40"/>
      <c r="XS282" s="40"/>
      <c r="XT282" s="40"/>
      <c r="XU282" s="40"/>
      <c r="XV282" s="40"/>
      <c r="XW282" s="40"/>
      <c r="XX282" s="40"/>
      <c r="XY282" s="40"/>
      <c r="XZ282" s="40"/>
      <c r="YA282" s="40"/>
      <c r="YB282" s="40"/>
      <c r="YC282" s="40"/>
      <c r="YD282" s="40"/>
      <c r="YE282" s="40"/>
      <c r="YF282" s="40"/>
      <c r="YG282" s="40"/>
      <c r="YH282" s="40"/>
      <c r="YI282" s="40"/>
      <c r="YJ282" s="40"/>
      <c r="YK282" s="40"/>
      <c r="YL282" s="40"/>
      <c r="YM282" s="40"/>
      <c r="YN282" s="40"/>
      <c r="YO282" s="40"/>
      <c r="YP282" s="40"/>
      <c r="YQ282" s="40"/>
      <c r="YR282" s="40"/>
      <c r="YS282" s="40"/>
      <c r="YT282" s="40"/>
      <c r="YU282" s="40"/>
      <c r="YV282" s="40"/>
      <c r="YW282" s="40"/>
      <c r="YX282" s="40"/>
      <c r="YY282" s="40"/>
      <c r="YZ282" s="40"/>
      <c r="ZA282" s="40"/>
      <c r="ZB282" s="40"/>
      <c r="ZC282" s="40"/>
      <c r="ZD282" s="40"/>
      <c r="ZE282" s="40"/>
      <c r="ZF282" s="40"/>
      <c r="ZG282" s="40"/>
      <c r="ZH282" s="40"/>
      <c r="ZI282" s="40"/>
      <c r="ZJ282" s="40"/>
      <c r="ZK282" s="40"/>
      <c r="ZL282" s="40"/>
      <c r="ZM282" s="40"/>
      <c r="ZN282" s="40"/>
      <c r="ZO282" s="40"/>
      <c r="ZP282" s="40"/>
      <c r="ZQ282" s="40"/>
      <c r="ZR282" s="40"/>
      <c r="ZS282" s="40"/>
      <c r="ZT282" s="40"/>
      <c r="ZU282" s="40"/>
      <c r="ZV282" s="40"/>
      <c r="ZW282" s="40"/>
      <c r="ZX282" s="40"/>
      <c r="ZY282" s="40"/>
      <c r="ZZ282" s="40"/>
      <c r="AAA282" s="40"/>
      <c r="AAB282" s="40"/>
      <c r="AAC282" s="40"/>
      <c r="AAD282" s="40"/>
      <c r="AAE282" s="40"/>
      <c r="AAF282" s="40"/>
      <c r="AAG282" s="40"/>
      <c r="AAH282" s="40"/>
      <c r="AAI282" s="40"/>
      <c r="AAJ282" s="40"/>
      <c r="AAK282" s="40"/>
      <c r="AAL282" s="40"/>
      <c r="AAM282" s="40"/>
      <c r="AAN282" s="40"/>
      <c r="AAO282" s="40"/>
      <c r="AAP282" s="40"/>
      <c r="AAQ282" s="40"/>
      <c r="AAR282" s="40"/>
      <c r="AAS282" s="40"/>
      <c r="AAT282" s="40"/>
      <c r="AAU282" s="40"/>
      <c r="AAV282" s="40"/>
      <c r="AAW282" s="40"/>
      <c r="AAX282" s="40"/>
      <c r="AAY282" s="40"/>
      <c r="AAZ282" s="40"/>
      <c r="ABA282" s="40"/>
      <c r="ABB282" s="40"/>
      <c r="ABC282" s="40"/>
      <c r="ABD282" s="40"/>
      <c r="ABE282" s="40"/>
      <c r="ABF282" s="40"/>
      <c r="ABG282" s="40"/>
      <c r="ABH282" s="40"/>
      <c r="ABI282" s="40"/>
      <c r="ABJ282" s="40"/>
      <c r="ABK282" s="40"/>
      <c r="ABL282" s="40"/>
      <c r="ABM282" s="40"/>
      <c r="ABN282" s="40"/>
      <c r="ABO282" s="40"/>
      <c r="ABP282" s="40"/>
      <c r="ABQ282" s="40"/>
      <c r="ABR282" s="40"/>
      <c r="ABS282" s="40"/>
      <c r="ABT282" s="40"/>
      <c r="ABU282" s="40"/>
      <c r="ABV282" s="40"/>
      <c r="ABW282" s="40"/>
      <c r="ABX282" s="40"/>
      <c r="ABY282" s="40"/>
      <c r="ABZ282" s="40"/>
      <c r="ACA282" s="40"/>
      <c r="ACB282" s="40"/>
      <c r="ACC282" s="40"/>
      <c r="ACD282" s="40"/>
      <c r="ACE282" s="40"/>
      <c r="ACF282" s="40"/>
      <c r="ACG282" s="40"/>
      <c r="ACH282" s="40"/>
      <c r="ACI282" s="40"/>
      <c r="ACJ282" s="40"/>
      <c r="ACK282" s="40"/>
      <c r="ACL282" s="40"/>
      <c r="ACM282" s="40"/>
      <c r="ACN282" s="40"/>
      <c r="ACO282" s="40"/>
      <c r="ACP282" s="40"/>
      <c r="ACQ282" s="40"/>
      <c r="ACR282" s="40"/>
      <c r="ACS282" s="40"/>
      <c r="ACT282" s="40"/>
      <c r="ACU282" s="40"/>
      <c r="ACV282" s="40"/>
      <c r="ACW282" s="40"/>
      <c r="ACX282" s="40"/>
      <c r="ACY282" s="40"/>
      <c r="ACZ282" s="40"/>
      <c r="ADA282" s="40"/>
      <c r="ADB282" s="40"/>
      <c r="ADC282" s="40"/>
      <c r="ADD282" s="40"/>
      <c r="ADE282" s="40"/>
      <c r="ADF282" s="40"/>
      <c r="ADG282" s="40"/>
      <c r="ADH282" s="40"/>
      <c r="ADI282" s="40"/>
      <c r="ADJ282" s="40"/>
      <c r="ADK282" s="40"/>
      <c r="ADL282" s="40"/>
      <c r="ADM282" s="40"/>
      <c r="ADN282" s="40"/>
      <c r="ADO282" s="40"/>
      <c r="ADP282" s="40"/>
      <c r="ADQ282" s="40"/>
      <c r="ADR282" s="40"/>
      <c r="ADS282" s="40"/>
      <c r="ADT282" s="40"/>
      <c r="ADU282" s="40"/>
      <c r="ADV282" s="40"/>
      <c r="ADW282" s="40"/>
      <c r="ADX282" s="40"/>
      <c r="ADY282" s="40"/>
      <c r="ADZ282" s="40"/>
      <c r="AEA282" s="40"/>
      <c r="AEB282" s="40"/>
      <c r="AEC282" s="40"/>
      <c r="AED282" s="40"/>
      <c r="AEE282" s="40"/>
      <c r="AEF282" s="40"/>
      <c r="AEG282" s="40"/>
      <c r="AEH282" s="40"/>
      <c r="AEI282" s="40"/>
      <c r="AEJ282" s="40"/>
      <c r="AEK282" s="40"/>
      <c r="AEL282" s="40"/>
      <c r="AEM282" s="40"/>
      <c r="AEN282" s="40"/>
      <c r="AEO282" s="40"/>
      <c r="AEP282" s="40"/>
      <c r="AEQ282" s="40"/>
      <c r="AER282" s="40"/>
      <c r="AES282" s="40"/>
      <c r="AET282" s="40"/>
      <c r="AEU282" s="40"/>
      <c r="AEV282" s="40"/>
      <c r="AEW282" s="40"/>
      <c r="AEX282" s="40"/>
      <c r="AEY282" s="40"/>
      <c r="AEZ282" s="40"/>
      <c r="AFA282" s="40"/>
      <c r="AFB282" s="40"/>
      <c r="AFC282" s="40"/>
      <c r="AFD282" s="40"/>
      <c r="AFE282" s="40"/>
      <c r="AFF282" s="40"/>
      <c r="AFG282" s="40"/>
      <c r="AFH282" s="40"/>
      <c r="AFI282" s="40"/>
      <c r="AFJ282" s="40"/>
      <c r="AFK282" s="40"/>
      <c r="AFL282" s="40"/>
      <c r="AFM282" s="40"/>
      <c r="AFN282" s="40"/>
      <c r="AFO282" s="40"/>
      <c r="AFP282" s="40"/>
      <c r="AFQ282" s="40"/>
      <c r="AFR282" s="40"/>
      <c r="AFS282" s="40"/>
      <c r="AFT282" s="40"/>
      <c r="AFU282" s="40"/>
      <c r="AFV282" s="40"/>
      <c r="AFW282" s="40"/>
      <c r="AFX282" s="40"/>
      <c r="AFY282" s="40"/>
      <c r="AFZ282" s="40"/>
      <c r="AGA282" s="40"/>
      <c r="AGB282" s="40"/>
      <c r="AGC282" s="40"/>
      <c r="AGD282" s="40"/>
      <c r="AGE282" s="40"/>
      <c r="AGF282" s="40"/>
      <c r="AGG282" s="40"/>
      <c r="AGH282" s="40"/>
      <c r="AGI282" s="40"/>
      <c r="AGJ282" s="40"/>
      <c r="AGK282" s="40"/>
      <c r="AGL282" s="40"/>
      <c r="AGM282" s="40"/>
      <c r="AGN282" s="40"/>
      <c r="AGO282" s="40"/>
      <c r="AGP282" s="40"/>
      <c r="AGQ282" s="40"/>
      <c r="AGR282" s="40"/>
      <c r="AGS282" s="40"/>
      <c r="AGT282" s="40"/>
      <c r="AGU282" s="40"/>
      <c r="AGV282" s="40"/>
      <c r="AGW282" s="40"/>
      <c r="AGX282" s="40"/>
      <c r="AGY282" s="40"/>
      <c r="AGZ282" s="40"/>
      <c r="AHA282" s="40"/>
      <c r="AHB282" s="40"/>
      <c r="AHC282" s="40"/>
      <c r="AHD282" s="40"/>
      <c r="AHE282" s="40"/>
      <c r="AHF282" s="40"/>
      <c r="AHG282" s="40"/>
      <c r="AHH282" s="40"/>
      <c r="AHI282" s="40"/>
      <c r="AHJ282" s="40"/>
      <c r="AHK282" s="40"/>
      <c r="AHL282" s="40"/>
      <c r="AHM282" s="40"/>
      <c r="AHN282" s="40"/>
      <c r="AHO282" s="40"/>
      <c r="AHP282" s="40"/>
      <c r="AHQ282" s="40"/>
      <c r="AHR282" s="40"/>
      <c r="AHS282" s="40"/>
      <c r="AHT282" s="40"/>
      <c r="AHU282" s="40"/>
      <c r="AHV282" s="40"/>
      <c r="AHW282" s="40"/>
      <c r="AHX282" s="40"/>
      <c r="AHY282" s="40"/>
      <c r="AHZ282" s="40"/>
      <c r="AIA282" s="40"/>
      <c r="AIB282" s="40"/>
      <c r="AIC282" s="40"/>
      <c r="AID282" s="40"/>
      <c r="AIE282" s="40"/>
      <c r="AIF282" s="40"/>
      <c r="AIG282" s="40"/>
      <c r="AIH282" s="40"/>
      <c r="AII282" s="40"/>
      <c r="AIJ282" s="40"/>
      <c r="AIK282" s="40"/>
      <c r="AIL282" s="40"/>
      <c r="AIM282" s="40"/>
      <c r="AIN282" s="40"/>
      <c r="AIO282" s="40"/>
      <c r="AIP282" s="40"/>
      <c r="AIQ282" s="40"/>
      <c r="AIR282" s="40"/>
      <c r="AIS282" s="40"/>
      <c r="AIT282" s="40"/>
      <c r="AIU282" s="40"/>
      <c r="AIV282" s="40"/>
      <c r="AIW282" s="40"/>
      <c r="AIX282" s="40"/>
      <c r="AIY282" s="40"/>
      <c r="AIZ282" s="40"/>
      <c r="AJA282" s="40"/>
      <c r="AJB282" s="40"/>
      <c r="AJC282" s="40"/>
      <c r="AJD282" s="40"/>
      <c r="AJE282" s="40"/>
      <c r="AJF282" s="40"/>
      <c r="AJG282" s="40"/>
      <c r="AJH282" s="40"/>
      <c r="AJI282" s="40"/>
      <c r="AJJ282" s="40"/>
      <c r="AJK282" s="40"/>
      <c r="AJL282" s="40"/>
      <c r="AJM282" s="40"/>
      <c r="AJN282" s="40"/>
      <c r="AJO282" s="40"/>
      <c r="AJP282" s="40"/>
      <c r="AJQ282" s="40"/>
      <c r="AJR282" s="40"/>
      <c r="AJS282" s="40"/>
      <c r="AJT282" s="40"/>
      <c r="AJU282" s="40"/>
      <c r="AJV282" s="40"/>
      <c r="AJW282" s="40"/>
      <c r="AJX282" s="40"/>
      <c r="AJY282" s="40"/>
      <c r="AJZ282" s="40"/>
      <c r="AKA282" s="40"/>
      <c r="AKB282" s="40"/>
      <c r="AKC282" s="40"/>
      <c r="AKD282" s="40"/>
      <c r="AKE282" s="40"/>
      <c r="AKF282" s="40"/>
      <c r="AKG282" s="40"/>
      <c r="AKH282" s="40"/>
      <c r="AKI282" s="40"/>
      <c r="AKJ282" s="40"/>
      <c r="AKK282" s="40"/>
      <c r="AKL282" s="40"/>
      <c r="AKM282" s="40"/>
      <c r="AKN282" s="40"/>
      <c r="AKO282" s="40"/>
      <c r="AKP282" s="40"/>
      <c r="AKQ282" s="40"/>
      <c r="AKR282" s="40"/>
      <c r="AKS282" s="40"/>
      <c r="AKT282" s="40"/>
      <c r="AKU282" s="40"/>
      <c r="AKV282" s="40"/>
      <c r="AKW282" s="40"/>
      <c r="AKX282" s="40"/>
      <c r="AKY282" s="40"/>
      <c r="AKZ282" s="40"/>
      <c r="ALA282" s="40"/>
      <c r="ALB282" s="40"/>
      <c r="ALC282" s="40"/>
      <c r="ALD282" s="40"/>
      <c r="ALE282" s="40"/>
      <c r="ALF282" s="40"/>
      <c r="ALG282" s="40"/>
      <c r="ALH282" s="40"/>
      <c r="ALI282" s="40"/>
      <c r="ALJ282" s="40"/>
      <c r="ALK282" s="40"/>
      <c r="ALL282" s="40"/>
      <c r="ALM282" s="40"/>
      <c r="ALN282" s="40"/>
      <c r="ALO282" s="40"/>
      <c r="ALP282" s="40"/>
      <c r="ALQ282" s="40"/>
      <c r="ALR282" s="40"/>
      <c r="ALS282" s="40"/>
      <c r="ALT282" s="40"/>
      <c r="ALU282" s="40"/>
    </row>
    <row r="283" spans="1:1009" ht="24" thickBot="1" x14ac:dyDescent="0.3">
      <c r="A283" s="221">
        <v>44205</v>
      </c>
      <c r="B283" s="222"/>
      <c r="C283" s="222"/>
      <c r="D283" s="222"/>
      <c r="E283" s="222"/>
      <c r="F283" s="222"/>
      <c r="G283" s="222"/>
      <c r="H283" s="223" t="str">
        <f>IF(OR(F283="",G283=""),"",IF(F283="1st",G283*D283,-G283))</f>
        <v/>
      </c>
      <c r="I283" s="19">
        <f t="shared" si="42"/>
        <v>-24.752500000000005</v>
      </c>
      <c r="J283" s="39"/>
      <c r="K283" s="50">
        <f t="shared" si="45"/>
        <v>-24.752500000000012</v>
      </c>
      <c r="L283" s="8">
        <f t="shared" si="39"/>
        <v>18.822499999999987</v>
      </c>
      <c r="N283" s="121" t="str">
        <f t="shared" si="43"/>
        <v/>
      </c>
      <c r="O283" s="9" t="str">
        <f t="shared" si="44"/>
        <v/>
      </c>
      <c r="P283" s="9" t="str">
        <f t="shared" si="46"/>
        <v/>
      </c>
      <c r="Q283" s="122" t="str">
        <f t="shared" si="47"/>
        <v/>
      </c>
      <c r="R283" s="8"/>
    </row>
    <row r="284" spans="1:1009" ht="18.75" x14ac:dyDescent="0.3">
      <c r="A284" s="10" t="s">
        <v>191</v>
      </c>
      <c r="B284" s="11" t="s">
        <v>127</v>
      </c>
      <c r="C284" s="12">
        <v>6</v>
      </c>
      <c r="D284" s="13">
        <v>1.8</v>
      </c>
      <c r="E284" s="14">
        <v>1.1000000000000001</v>
      </c>
      <c r="F284" s="46" t="s">
        <v>24</v>
      </c>
      <c r="G284" s="15">
        <v>2</v>
      </c>
      <c r="H284" s="16">
        <f>IF(OR(F284="",G284=""),"",IF(F284="1st",G284*D284-G284,-G284))</f>
        <v>1.6</v>
      </c>
      <c r="I284" s="19">
        <f t="shared" si="42"/>
        <v>-23.152500000000003</v>
      </c>
      <c r="J284" s="42">
        <f>SUM(H284:H286)</f>
        <v>6.7999999999999989</v>
      </c>
      <c r="K284" s="50">
        <f t="shared" si="45"/>
        <v>-17.952500000000015</v>
      </c>
      <c r="L284" s="8">
        <f t="shared" si="39"/>
        <v>18.822499999999987</v>
      </c>
      <c r="N284" s="121">
        <f t="shared" si="43"/>
        <v>1.8</v>
      </c>
      <c r="O284" s="9">
        <f t="shared" si="44"/>
        <v>-1</v>
      </c>
      <c r="P284" s="9">
        <f t="shared" si="46"/>
        <v>0.8</v>
      </c>
      <c r="Q284" s="122">
        <f t="shared" si="47"/>
        <v>0.8</v>
      </c>
      <c r="R284" s="8"/>
    </row>
    <row r="285" spans="1:1009" ht="18.75" x14ac:dyDescent="0.3">
      <c r="A285" s="10" t="s">
        <v>276</v>
      </c>
      <c r="B285" s="11" t="s">
        <v>66</v>
      </c>
      <c r="C285" s="12">
        <v>3</v>
      </c>
      <c r="D285" s="13">
        <v>2.8</v>
      </c>
      <c r="E285" s="14">
        <v>1.4</v>
      </c>
      <c r="F285" s="46" t="s">
        <v>24</v>
      </c>
      <c r="G285" s="15">
        <v>4</v>
      </c>
      <c r="H285" s="16">
        <f>IF(OR(F285="",G285=""),"",IF(F285="1st",G285*D285-G285,-G285))</f>
        <v>7.1999999999999993</v>
      </c>
      <c r="I285" s="19">
        <f t="shared" si="42"/>
        <v>-15.952500000000004</v>
      </c>
      <c r="J285" s="39"/>
      <c r="K285" s="50">
        <f t="shared" si="45"/>
        <v>-17.952500000000015</v>
      </c>
      <c r="L285" s="8">
        <f t="shared" si="39"/>
        <v>18.822499999999987</v>
      </c>
      <c r="N285" s="121">
        <f t="shared" si="43"/>
        <v>2.8</v>
      </c>
      <c r="O285" s="9">
        <f t="shared" si="44"/>
        <v>-1</v>
      </c>
      <c r="P285" s="9">
        <f t="shared" si="46"/>
        <v>1.7999999999999998</v>
      </c>
      <c r="Q285" s="122">
        <f t="shared" si="47"/>
        <v>1.7999999999999998</v>
      </c>
      <c r="R285" s="8"/>
    </row>
    <row r="286" spans="1:1009" ht="19.5" thickBot="1" x14ac:dyDescent="0.35">
      <c r="A286" s="10" t="s">
        <v>254</v>
      </c>
      <c r="B286" s="11" t="s">
        <v>66</v>
      </c>
      <c r="C286" s="12">
        <v>8</v>
      </c>
      <c r="D286" s="13">
        <v>2.2999999999999998</v>
      </c>
      <c r="E286" s="14">
        <v>1.4</v>
      </c>
      <c r="F286" s="46" t="s">
        <v>16</v>
      </c>
      <c r="G286" s="15">
        <v>2</v>
      </c>
      <c r="H286" s="16">
        <f>IF(OR(F286="",G286=""),"",IF(F286="1st",G286*D286-G286,-G286))</f>
        <v>-2</v>
      </c>
      <c r="I286" s="19">
        <f t="shared" si="42"/>
        <v>-17.952500000000004</v>
      </c>
      <c r="J286" s="39"/>
      <c r="K286" s="50">
        <f t="shared" si="45"/>
        <v>-17.952500000000015</v>
      </c>
      <c r="L286" s="8">
        <f t="shared" si="39"/>
        <v>18.822499999999987</v>
      </c>
      <c r="N286" s="121">
        <f t="shared" si="43"/>
        <v>2.2999999999999998</v>
      </c>
      <c r="O286" s="9">
        <f t="shared" si="44"/>
        <v>-1</v>
      </c>
      <c r="P286" s="9">
        <f t="shared" si="46"/>
        <v>-1</v>
      </c>
      <c r="Q286" s="122">
        <f t="shared" si="47"/>
        <v>-1</v>
      </c>
      <c r="R286" s="8"/>
    </row>
    <row r="287" spans="1:1009" ht="24" thickBot="1" x14ac:dyDescent="0.3">
      <c r="A287" s="221">
        <v>44206</v>
      </c>
      <c r="B287" s="222"/>
      <c r="C287" s="222"/>
      <c r="D287" s="222"/>
      <c r="E287" s="222"/>
      <c r="F287" s="222"/>
      <c r="G287" s="222"/>
      <c r="H287" s="223" t="str">
        <f>IF(OR(F287="",G287=""),"",IF(F287="1st",G287*D287,-G287))</f>
        <v/>
      </c>
      <c r="I287" s="19">
        <f t="shared" si="42"/>
        <v>-17.952500000000004</v>
      </c>
      <c r="J287" s="39"/>
      <c r="K287" s="50">
        <f t="shared" si="45"/>
        <v>-17.952500000000015</v>
      </c>
      <c r="L287" s="8">
        <f t="shared" si="39"/>
        <v>18.822499999999987</v>
      </c>
      <c r="N287" s="121" t="str">
        <f t="shared" si="43"/>
        <v/>
      </c>
      <c r="O287" s="9" t="str">
        <f t="shared" si="44"/>
        <v/>
      </c>
      <c r="P287" s="9" t="str">
        <f t="shared" si="46"/>
        <v/>
      </c>
      <c r="Q287" s="122" t="str">
        <f t="shared" si="47"/>
        <v/>
      </c>
      <c r="R287" s="8"/>
    </row>
    <row r="288" spans="1:1009" ht="18.75" x14ac:dyDescent="0.3">
      <c r="A288" s="10" t="s">
        <v>277</v>
      </c>
      <c r="B288" s="11" t="s">
        <v>91</v>
      </c>
      <c r="C288" s="12">
        <v>5</v>
      </c>
      <c r="D288" s="13">
        <v>6</v>
      </c>
      <c r="E288" s="14">
        <v>2.1</v>
      </c>
      <c r="F288" s="46" t="s">
        <v>26</v>
      </c>
      <c r="G288" s="15">
        <v>1</v>
      </c>
      <c r="H288" s="16">
        <f>IF(OR(F288="",G288=""),"",IF(F288="1st",G288*D288-G288,-G288))</f>
        <v>-1</v>
      </c>
      <c r="I288" s="19">
        <f t="shared" si="42"/>
        <v>-18.952500000000004</v>
      </c>
      <c r="J288" s="42">
        <f>SUM(H288:H289)</f>
        <v>-3</v>
      </c>
      <c r="K288" s="50">
        <f t="shared" si="45"/>
        <v>-20.952500000000015</v>
      </c>
      <c r="L288" s="8">
        <f t="shared" si="39"/>
        <v>18.822499999999987</v>
      </c>
      <c r="N288" s="121">
        <f t="shared" si="43"/>
        <v>6</v>
      </c>
      <c r="O288" s="9">
        <f t="shared" si="44"/>
        <v>-1</v>
      </c>
      <c r="P288" s="9">
        <f t="shared" si="46"/>
        <v>-1</v>
      </c>
      <c r="Q288" s="122">
        <f t="shared" si="47"/>
        <v>-1</v>
      </c>
      <c r="R288" s="8"/>
    </row>
    <row r="289" spans="1:19" ht="19.5" thickBot="1" x14ac:dyDescent="0.35">
      <c r="A289" s="10" t="s">
        <v>278</v>
      </c>
      <c r="B289" s="11" t="s">
        <v>93</v>
      </c>
      <c r="C289" s="12">
        <v>8</v>
      </c>
      <c r="D289" s="13">
        <v>2.8</v>
      </c>
      <c r="E289" s="14">
        <v>1.4</v>
      </c>
      <c r="F289" s="46" t="s">
        <v>26</v>
      </c>
      <c r="G289" s="15">
        <v>2</v>
      </c>
      <c r="H289" s="16">
        <f>IF(OR(F289="",G289=""),"",IF(F289="1st",G289*D289-G289,-G289))</f>
        <v>-2</v>
      </c>
      <c r="I289" s="19">
        <f t="shared" si="42"/>
        <v>-20.952500000000004</v>
      </c>
      <c r="J289" s="39"/>
      <c r="K289" s="50">
        <f t="shared" si="45"/>
        <v>-20.952500000000015</v>
      </c>
      <c r="L289" s="8">
        <f t="shared" si="39"/>
        <v>18.822499999999987</v>
      </c>
      <c r="N289" s="121">
        <f t="shared" si="43"/>
        <v>2.8</v>
      </c>
      <c r="O289" s="9">
        <f t="shared" si="44"/>
        <v>-1</v>
      </c>
      <c r="P289" s="9">
        <f t="shared" si="46"/>
        <v>-1</v>
      </c>
      <c r="Q289" s="122">
        <f t="shared" si="47"/>
        <v>-1</v>
      </c>
      <c r="R289" s="8"/>
    </row>
    <row r="290" spans="1:19" ht="24" thickBot="1" x14ac:dyDescent="0.3">
      <c r="A290" s="221">
        <v>44207</v>
      </c>
      <c r="B290" s="222"/>
      <c r="C290" s="222"/>
      <c r="D290" s="222"/>
      <c r="E290" s="222"/>
      <c r="F290" s="222"/>
      <c r="G290" s="222"/>
      <c r="H290" s="223" t="str">
        <f>IF(OR(F290="",G290=""),"",IF(F290="1st",G290*D290,-G290))</f>
        <v/>
      </c>
      <c r="I290" s="19">
        <f t="shared" si="42"/>
        <v>-20.952500000000004</v>
      </c>
      <c r="J290" s="39"/>
      <c r="K290" s="50">
        <f t="shared" si="45"/>
        <v>-20.952500000000015</v>
      </c>
      <c r="L290" s="8">
        <f t="shared" si="39"/>
        <v>18.822499999999987</v>
      </c>
      <c r="N290" s="121" t="str">
        <f t="shared" si="43"/>
        <v/>
      </c>
      <c r="O290" s="9" t="str">
        <f t="shared" si="44"/>
        <v/>
      </c>
      <c r="P290" s="9" t="str">
        <f t="shared" si="46"/>
        <v/>
      </c>
      <c r="Q290" s="122" t="str">
        <f t="shared" si="47"/>
        <v/>
      </c>
      <c r="R290" s="8"/>
    </row>
    <row r="291" spans="1:19" ht="18.75" x14ac:dyDescent="0.3">
      <c r="A291" s="10" t="s">
        <v>279</v>
      </c>
      <c r="B291" s="11" t="s">
        <v>63</v>
      </c>
      <c r="C291" s="12">
        <v>7</v>
      </c>
      <c r="D291" s="13">
        <v>3.5</v>
      </c>
      <c r="E291" s="14">
        <v>1.3</v>
      </c>
      <c r="F291" s="46" t="s">
        <v>34</v>
      </c>
      <c r="G291" s="15">
        <v>1.5</v>
      </c>
      <c r="H291" s="16">
        <f>IF(OR(F291="",G291=""),"",IF(F291="1st",G291*D291-G291,-G291))</f>
        <v>-1.5</v>
      </c>
      <c r="I291" s="19">
        <f t="shared" si="42"/>
        <v>-22.452500000000004</v>
      </c>
      <c r="J291" s="42">
        <f>SUM(H291:H292)</f>
        <v>-5.5</v>
      </c>
      <c r="K291" s="50">
        <f t="shared" si="45"/>
        <v>-26.452500000000015</v>
      </c>
      <c r="L291" s="8">
        <f t="shared" si="39"/>
        <v>18.822499999999987</v>
      </c>
      <c r="N291" s="121">
        <f t="shared" si="43"/>
        <v>0</v>
      </c>
      <c r="O291" s="9">
        <f t="shared" si="44"/>
        <v>0</v>
      </c>
      <c r="P291" s="9">
        <f t="shared" si="46"/>
        <v>0</v>
      </c>
      <c r="Q291" s="122" t="str">
        <f t="shared" si="47"/>
        <v/>
      </c>
      <c r="R291" s="8"/>
    </row>
    <row r="292" spans="1:19" ht="19.5" thickBot="1" x14ac:dyDescent="0.35">
      <c r="A292" s="10" t="s">
        <v>280</v>
      </c>
      <c r="B292" s="11" t="s">
        <v>38</v>
      </c>
      <c r="C292" s="12">
        <v>6</v>
      </c>
      <c r="D292" s="13">
        <v>2.2999999999999998</v>
      </c>
      <c r="E292" s="14">
        <v>1.3</v>
      </c>
      <c r="F292" s="46" t="s">
        <v>21</v>
      </c>
      <c r="G292" s="15">
        <v>4</v>
      </c>
      <c r="H292" s="16">
        <f>IF(OR(F292="",G292=""),"",IF(F292="1st",G292*D292-G292,-G292))</f>
        <v>-4</v>
      </c>
      <c r="I292" s="19">
        <f t="shared" si="42"/>
        <v>-26.452500000000004</v>
      </c>
      <c r="J292" s="39"/>
      <c r="K292" s="50">
        <f t="shared" si="45"/>
        <v>-26.452500000000015</v>
      </c>
      <c r="L292" s="8">
        <f t="shared" si="39"/>
        <v>18.822499999999987</v>
      </c>
      <c r="N292" s="121">
        <f t="shared" si="43"/>
        <v>2.2999999999999998</v>
      </c>
      <c r="O292" s="9">
        <f t="shared" si="44"/>
        <v>-1</v>
      </c>
      <c r="P292" s="9">
        <f t="shared" si="46"/>
        <v>-1</v>
      </c>
      <c r="Q292" s="122">
        <f t="shared" si="47"/>
        <v>-1</v>
      </c>
      <c r="R292" s="8"/>
    </row>
    <row r="293" spans="1:19" ht="24" thickBot="1" x14ac:dyDescent="0.3">
      <c r="A293" s="221">
        <v>44208</v>
      </c>
      <c r="B293" s="222"/>
      <c r="C293" s="222"/>
      <c r="D293" s="222"/>
      <c r="E293" s="222"/>
      <c r="F293" s="222"/>
      <c r="G293" s="222"/>
      <c r="H293" s="223" t="str">
        <f>IF(OR(F293="",G293=""),"",IF(F293="1st",G293*D293,-G293))</f>
        <v/>
      </c>
      <c r="I293" s="19">
        <f t="shared" si="42"/>
        <v>-26.452500000000004</v>
      </c>
      <c r="J293" s="39"/>
      <c r="K293" s="50">
        <f t="shared" si="45"/>
        <v>-26.452500000000015</v>
      </c>
      <c r="L293" s="8">
        <f t="shared" si="39"/>
        <v>18.822499999999987</v>
      </c>
      <c r="N293" s="121" t="str">
        <f t="shared" si="43"/>
        <v/>
      </c>
      <c r="O293" s="9" t="str">
        <f t="shared" si="44"/>
        <v/>
      </c>
      <c r="P293" s="9" t="str">
        <f t="shared" si="46"/>
        <v/>
      </c>
      <c r="Q293" s="122" t="str">
        <f t="shared" si="47"/>
        <v/>
      </c>
      <c r="R293" s="8"/>
    </row>
    <row r="294" spans="1:19" ht="18.75" x14ac:dyDescent="0.3">
      <c r="A294" s="10" t="s">
        <v>281</v>
      </c>
      <c r="B294" s="11" t="s">
        <v>43</v>
      </c>
      <c r="C294" s="12">
        <v>7</v>
      </c>
      <c r="D294" s="13">
        <v>4.8</v>
      </c>
      <c r="E294" s="14">
        <v>2</v>
      </c>
      <c r="F294" s="46" t="s">
        <v>16</v>
      </c>
      <c r="G294" s="15">
        <v>1</v>
      </c>
      <c r="H294" s="16">
        <f>IF(OR(F294="",G294=""),"",IF(F294="1st",G294*D294-G294,-G294))</f>
        <v>-1</v>
      </c>
      <c r="I294" s="19">
        <f t="shared" si="42"/>
        <v>-27.452500000000004</v>
      </c>
      <c r="J294" s="42">
        <f>SUM(H294:H296)</f>
        <v>4.5999999999999996</v>
      </c>
      <c r="K294" s="50">
        <f t="shared" si="45"/>
        <v>-21.852500000000013</v>
      </c>
      <c r="L294" s="8">
        <f t="shared" si="39"/>
        <v>18.822499999999987</v>
      </c>
      <c r="N294" s="121">
        <f t="shared" si="43"/>
        <v>4.8</v>
      </c>
      <c r="O294" s="9">
        <f t="shared" si="44"/>
        <v>-1</v>
      </c>
      <c r="P294" s="9">
        <f t="shared" si="46"/>
        <v>-1</v>
      </c>
      <c r="Q294" s="122">
        <f t="shared" si="47"/>
        <v>-1</v>
      </c>
      <c r="R294" s="8"/>
    </row>
    <row r="295" spans="1:19" ht="18.75" x14ac:dyDescent="0.3">
      <c r="A295" s="10" t="s">
        <v>282</v>
      </c>
      <c r="B295" s="11" t="s">
        <v>28</v>
      </c>
      <c r="C295" s="12">
        <v>11</v>
      </c>
      <c r="D295" s="13">
        <v>4.3</v>
      </c>
      <c r="E295" s="14">
        <v>1.6</v>
      </c>
      <c r="F295" s="46" t="s">
        <v>24</v>
      </c>
      <c r="G295" s="15">
        <v>2</v>
      </c>
      <c r="H295" s="16">
        <f>IF(OR(F295="",G295=""),"",IF(F295="1st",G295*D295-G295,-G295))</f>
        <v>6.6</v>
      </c>
      <c r="I295" s="19">
        <f t="shared" si="42"/>
        <v>-20.852500000000006</v>
      </c>
      <c r="J295" s="39"/>
      <c r="K295" s="50">
        <f t="shared" si="45"/>
        <v>-21.852500000000013</v>
      </c>
      <c r="L295" s="8">
        <f t="shared" si="39"/>
        <v>18.822499999999987</v>
      </c>
      <c r="N295" s="121">
        <f t="shared" si="43"/>
        <v>4.3</v>
      </c>
      <c r="O295" s="9">
        <f t="shared" si="44"/>
        <v>-1</v>
      </c>
      <c r="P295" s="9">
        <f t="shared" si="46"/>
        <v>3.3</v>
      </c>
      <c r="Q295" s="122">
        <f t="shared" si="47"/>
        <v>3.3</v>
      </c>
      <c r="R295" s="8"/>
      <c r="S295" s="122"/>
    </row>
    <row r="296" spans="1:19" ht="19.5" thickBot="1" x14ac:dyDescent="0.35">
      <c r="A296" s="10" t="s">
        <v>283</v>
      </c>
      <c r="B296" s="11" t="s">
        <v>28</v>
      </c>
      <c r="C296" s="12">
        <v>8</v>
      </c>
      <c r="D296" s="13">
        <v>3.8</v>
      </c>
      <c r="E296" s="14">
        <v>1.4</v>
      </c>
      <c r="F296" s="46" t="s">
        <v>21</v>
      </c>
      <c r="G296" s="15">
        <v>1</v>
      </c>
      <c r="H296" s="16">
        <f>IF(OR(F296="",G296=""),"",IF(F296="1st",G296*D296-G296,-G296))</f>
        <v>-1</v>
      </c>
      <c r="I296" s="19">
        <f t="shared" si="42"/>
        <v>-21.852500000000006</v>
      </c>
      <c r="J296" s="39"/>
      <c r="K296" s="50">
        <f t="shared" si="45"/>
        <v>-21.852500000000013</v>
      </c>
      <c r="L296" s="8">
        <f t="shared" si="39"/>
        <v>18.822499999999987</v>
      </c>
      <c r="N296" s="121">
        <f t="shared" si="43"/>
        <v>3.8</v>
      </c>
      <c r="O296" s="9">
        <f t="shared" si="44"/>
        <v>-1</v>
      </c>
      <c r="P296" s="9">
        <f t="shared" si="46"/>
        <v>-1</v>
      </c>
      <c r="Q296" s="122">
        <f t="shared" si="47"/>
        <v>-1</v>
      </c>
      <c r="R296" s="121"/>
    </row>
    <row r="297" spans="1:19" ht="24" thickBot="1" x14ac:dyDescent="0.3">
      <c r="A297" s="221">
        <v>44209</v>
      </c>
      <c r="B297" s="222"/>
      <c r="C297" s="222"/>
      <c r="D297" s="222"/>
      <c r="E297" s="222"/>
      <c r="F297" s="222"/>
      <c r="G297" s="222"/>
      <c r="H297" s="223" t="str">
        <f>IF(OR(F297="",G297=""),"",IF(F297="1st",G297*D297,-G297))</f>
        <v/>
      </c>
      <c r="I297" s="19">
        <f t="shared" si="42"/>
        <v>-21.852500000000006</v>
      </c>
      <c r="J297" s="39"/>
      <c r="K297" s="50">
        <f t="shared" si="45"/>
        <v>-21.852500000000013</v>
      </c>
      <c r="L297" s="8">
        <f t="shared" si="39"/>
        <v>18.822499999999987</v>
      </c>
      <c r="N297" s="121" t="str">
        <f t="shared" si="43"/>
        <v/>
      </c>
      <c r="O297" s="9" t="str">
        <f t="shared" si="44"/>
        <v/>
      </c>
      <c r="P297" s="9" t="str">
        <f t="shared" si="46"/>
        <v/>
      </c>
      <c r="Q297" s="122" t="str">
        <f t="shared" si="47"/>
        <v/>
      </c>
      <c r="R297" s="8"/>
    </row>
    <row r="298" spans="1:19" ht="18.75" x14ac:dyDescent="0.3">
      <c r="A298" s="10" t="s">
        <v>239</v>
      </c>
      <c r="B298" s="11" t="s">
        <v>127</v>
      </c>
      <c r="C298" s="12">
        <v>6</v>
      </c>
      <c r="D298" s="13">
        <v>2.5</v>
      </c>
      <c r="E298" s="14">
        <v>1.35</v>
      </c>
      <c r="F298" s="46" t="s">
        <v>34</v>
      </c>
      <c r="G298" s="15">
        <v>2</v>
      </c>
      <c r="H298" s="16">
        <f>IF(OR(F298="",G298=""),"",IF(F298="1st",G298*D298-G298,-G298))</f>
        <v>-2</v>
      </c>
      <c r="I298" s="19">
        <f t="shared" si="42"/>
        <v>-23.852500000000006</v>
      </c>
      <c r="J298" s="42">
        <f>SUM(H298:H302)</f>
        <v>4.0500000000000007</v>
      </c>
      <c r="K298" s="50">
        <f t="shared" si="45"/>
        <v>-17.802500000000013</v>
      </c>
      <c r="L298" s="8">
        <f t="shared" si="39"/>
        <v>18.822499999999987</v>
      </c>
      <c r="N298" s="121">
        <f t="shared" si="43"/>
        <v>2.5</v>
      </c>
      <c r="O298" s="9">
        <f t="shared" si="44"/>
        <v>-1</v>
      </c>
      <c r="P298" s="9">
        <f t="shared" si="46"/>
        <v>-1</v>
      </c>
      <c r="Q298" s="122">
        <f t="shared" si="47"/>
        <v>-1</v>
      </c>
      <c r="R298" s="8"/>
    </row>
    <row r="299" spans="1:19" ht="18.75" x14ac:dyDescent="0.3">
      <c r="A299" s="10" t="s">
        <v>269</v>
      </c>
      <c r="B299" s="11" t="s">
        <v>30</v>
      </c>
      <c r="C299" s="12">
        <v>4</v>
      </c>
      <c r="D299" s="13">
        <v>3</v>
      </c>
      <c r="E299" s="14">
        <v>1.35</v>
      </c>
      <c r="F299" s="46" t="s">
        <v>24</v>
      </c>
      <c r="G299" s="15">
        <v>2</v>
      </c>
      <c r="H299" s="16">
        <f>IF(OR(F299="",G299=""),"",IF(F299="1st",G299*D299-G299,-G299))</f>
        <v>4</v>
      </c>
      <c r="I299" s="19">
        <f t="shared" si="42"/>
        <v>-19.852500000000006</v>
      </c>
      <c r="J299" s="39"/>
      <c r="K299" s="50">
        <f t="shared" si="45"/>
        <v>-17.802500000000013</v>
      </c>
      <c r="L299" s="8">
        <f t="shared" si="39"/>
        <v>18.822499999999987</v>
      </c>
      <c r="N299" s="121">
        <f t="shared" si="43"/>
        <v>3</v>
      </c>
      <c r="O299" s="9">
        <f t="shared" si="44"/>
        <v>-1</v>
      </c>
      <c r="P299" s="9">
        <f t="shared" si="46"/>
        <v>2</v>
      </c>
      <c r="Q299" s="122">
        <f t="shared" si="47"/>
        <v>2</v>
      </c>
      <c r="R299" s="8"/>
    </row>
    <row r="300" spans="1:19" ht="18.75" x14ac:dyDescent="0.3">
      <c r="A300" s="10" t="s">
        <v>284</v>
      </c>
      <c r="B300" s="11" t="s">
        <v>20</v>
      </c>
      <c r="C300" s="12">
        <v>3</v>
      </c>
      <c r="D300" s="13">
        <v>1.75</v>
      </c>
      <c r="E300" s="14">
        <v>0</v>
      </c>
      <c r="F300" s="46" t="s">
        <v>21</v>
      </c>
      <c r="G300" s="15">
        <v>1</v>
      </c>
      <c r="H300" s="16">
        <f>IF(OR(F300="",G300=""),"",IF(F300="1st",G300*D300-G300,-G300))</f>
        <v>-1</v>
      </c>
      <c r="I300" s="19">
        <f t="shared" si="42"/>
        <v>-20.852500000000006</v>
      </c>
      <c r="J300" s="39"/>
      <c r="K300" s="50">
        <f t="shared" si="45"/>
        <v>-17.802500000000013</v>
      </c>
      <c r="L300" s="8">
        <f t="shared" si="39"/>
        <v>18.822499999999987</v>
      </c>
      <c r="N300" s="121">
        <f t="shared" si="43"/>
        <v>1.75</v>
      </c>
      <c r="O300" s="9">
        <f t="shared" si="44"/>
        <v>-1</v>
      </c>
      <c r="P300" s="9">
        <f t="shared" si="46"/>
        <v>-1</v>
      </c>
      <c r="Q300" s="122">
        <f t="shared" si="47"/>
        <v>-1</v>
      </c>
      <c r="R300" s="8"/>
      <c r="S300" s="64"/>
    </row>
    <row r="301" spans="1:19" ht="18.75" x14ac:dyDescent="0.3">
      <c r="A301" s="10" t="s">
        <v>285</v>
      </c>
      <c r="B301" s="11" t="s">
        <v>66</v>
      </c>
      <c r="C301" s="12">
        <v>3</v>
      </c>
      <c r="D301" s="13">
        <v>1.55</v>
      </c>
      <c r="E301" s="14">
        <v>1.04</v>
      </c>
      <c r="F301" s="46" t="s">
        <v>24</v>
      </c>
      <c r="G301" s="15">
        <v>3</v>
      </c>
      <c r="H301" s="16">
        <f>IF(OR(F301="",G301=""),"",IF(F301="1st",G301*D301-G301,-G301))</f>
        <v>1.6500000000000004</v>
      </c>
      <c r="I301" s="19">
        <f t="shared" si="42"/>
        <v>-19.202500000000008</v>
      </c>
      <c r="J301" s="39"/>
      <c r="K301" s="50">
        <f t="shared" si="45"/>
        <v>-17.802500000000013</v>
      </c>
      <c r="L301" s="8">
        <f t="shared" si="39"/>
        <v>18.822499999999987</v>
      </c>
      <c r="N301" s="121">
        <f t="shared" si="43"/>
        <v>1.55</v>
      </c>
      <c r="O301" s="9">
        <f t="shared" si="44"/>
        <v>-1</v>
      </c>
      <c r="P301" s="9">
        <f t="shared" si="46"/>
        <v>0.55000000000000004</v>
      </c>
      <c r="Q301" s="122">
        <f t="shared" si="47"/>
        <v>0.55000000000000004</v>
      </c>
      <c r="R301" s="8"/>
    </row>
    <row r="302" spans="1:19" ht="19.5" thickBot="1" x14ac:dyDescent="0.35">
      <c r="A302" s="10" t="s">
        <v>286</v>
      </c>
      <c r="B302" s="11" t="s">
        <v>66</v>
      </c>
      <c r="C302" s="12">
        <v>2</v>
      </c>
      <c r="D302" s="13">
        <v>1.7</v>
      </c>
      <c r="E302" s="14">
        <v>1.1000000000000001</v>
      </c>
      <c r="F302" s="46" t="s">
        <v>24</v>
      </c>
      <c r="G302" s="15">
        <v>2</v>
      </c>
      <c r="H302" s="16">
        <f>IF(OR(F302="",G302=""),"",IF(F302="1st",G302*D302-G302,-G302))</f>
        <v>1.4</v>
      </c>
      <c r="I302" s="19">
        <f t="shared" si="42"/>
        <v>-17.802500000000009</v>
      </c>
      <c r="J302" s="39"/>
      <c r="K302" s="50">
        <f t="shared" si="45"/>
        <v>-17.802500000000013</v>
      </c>
      <c r="L302" s="8">
        <f t="shared" si="39"/>
        <v>18.822499999999987</v>
      </c>
      <c r="N302" s="121">
        <f t="shared" si="43"/>
        <v>1.7</v>
      </c>
      <c r="O302" s="9">
        <f t="shared" si="44"/>
        <v>-1</v>
      </c>
      <c r="P302" s="9">
        <f t="shared" si="46"/>
        <v>0.7</v>
      </c>
      <c r="Q302" s="122">
        <f t="shared" si="47"/>
        <v>0.7</v>
      </c>
      <c r="R302" s="8"/>
    </row>
    <row r="303" spans="1:19" ht="24" thickBot="1" x14ac:dyDescent="0.3">
      <c r="A303" s="221">
        <v>44210</v>
      </c>
      <c r="B303" s="222"/>
      <c r="C303" s="222"/>
      <c r="D303" s="222"/>
      <c r="E303" s="222"/>
      <c r="F303" s="222"/>
      <c r="G303" s="222"/>
      <c r="H303" s="223" t="str">
        <f>IF(OR(F303="",G303=""),"",IF(F303="1st",G303*D303,-G303))</f>
        <v/>
      </c>
      <c r="I303" s="19">
        <f t="shared" si="42"/>
        <v>-17.802500000000009</v>
      </c>
      <c r="J303" s="39"/>
      <c r="K303" s="50">
        <f t="shared" si="45"/>
        <v>-17.802500000000013</v>
      </c>
      <c r="L303" s="8">
        <f t="shared" si="39"/>
        <v>18.822499999999987</v>
      </c>
      <c r="N303" s="121" t="str">
        <f t="shared" si="43"/>
        <v/>
      </c>
      <c r="O303" s="9" t="str">
        <f t="shared" si="44"/>
        <v/>
      </c>
      <c r="P303" s="9" t="str">
        <f t="shared" si="46"/>
        <v/>
      </c>
      <c r="Q303" s="122" t="str">
        <f t="shared" si="47"/>
        <v/>
      </c>
      <c r="R303" s="121"/>
    </row>
    <row r="304" spans="1:19" ht="18.75" x14ac:dyDescent="0.3">
      <c r="A304" s="10" t="s">
        <v>25</v>
      </c>
      <c r="B304" s="11" t="s">
        <v>173</v>
      </c>
      <c r="C304" s="12">
        <v>8</v>
      </c>
      <c r="D304" s="13">
        <v>2.75</v>
      </c>
      <c r="E304" s="14">
        <v>1.28</v>
      </c>
      <c r="F304" s="46" t="s">
        <v>34</v>
      </c>
      <c r="G304" s="15">
        <v>1</v>
      </c>
      <c r="H304" s="16">
        <f t="shared" ref="H304:H354" si="48">IF(OR(F304="",G304=""),"",IF(F304="1st",G304*D304-G304,-G304))</f>
        <v>-1</v>
      </c>
      <c r="I304" s="19">
        <f t="shared" si="42"/>
        <v>-18.802500000000009</v>
      </c>
      <c r="J304" s="63">
        <f>SUM(H304:H309)</f>
        <v>-4.9749999999999996</v>
      </c>
      <c r="K304" s="50">
        <f t="shared" si="45"/>
        <v>-22.777500000000011</v>
      </c>
      <c r="L304" s="8">
        <f t="shared" si="39"/>
        <v>18.822499999999987</v>
      </c>
      <c r="N304" s="121">
        <f t="shared" si="43"/>
        <v>2.75</v>
      </c>
      <c r="O304" s="9">
        <f t="shared" si="44"/>
        <v>-1</v>
      </c>
      <c r="P304" s="9">
        <f t="shared" si="46"/>
        <v>-1</v>
      </c>
      <c r="Q304" s="122">
        <f t="shared" si="47"/>
        <v>-1</v>
      </c>
      <c r="R304" s="8"/>
    </row>
    <row r="305" spans="1:22" ht="18.75" x14ac:dyDescent="0.3">
      <c r="A305" s="10" t="s">
        <v>287</v>
      </c>
      <c r="B305" s="11" t="s">
        <v>91</v>
      </c>
      <c r="C305" s="12">
        <v>4</v>
      </c>
      <c r="D305" s="13">
        <v>12</v>
      </c>
      <c r="E305" s="14">
        <v>0</v>
      </c>
      <c r="F305" s="46" t="s">
        <v>16</v>
      </c>
      <c r="G305" s="15">
        <v>1</v>
      </c>
      <c r="H305" s="16">
        <f t="shared" si="48"/>
        <v>-1</v>
      </c>
      <c r="I305" s="19">
        <f t="shared" si="42"/>
        <v>-19.802500000000009</v>
      </c>
      <c r="J305" s="39"/>
      <c r="K305" s="50">
        <f t="shared" si="45"/>
        <v>-22.777500000000011</v>
      </c>
      <c r="L305" s="8">
        <f t="shared" si="39"/>
        <v>18.822499999999987</v>
      </c>
      <c r="N305" s="121">
        <f t="shared" si="43"/>
        <v>0</v>
      </c>
      <c r="O305" s="9">
        <f t="shared" si="44"/>
        <v>0</v>
      </c>
      <c r="P305" s="9">
        <f t="shared" si="46"/>
        <v>0</v>
      </c>
      <c r="Q305" s="122" t="str">
        <f t="shared" si="47"/>
        <v/>
      </c>
      <c r="R305" s="8"/>
    </row>
    <row r="306" spans="1:22" ht="18.75" x14ac:dyDescent="0.3">
      <c r="A306" s="10" t="s">
        <v>288</v>
      </c>
      <c r="B306" s="11" t="s">
        <v>91</v>
      </c>
      <c r="C306" s="12">
        <v>4</v>
      </c>
      <c r="D306" s="13">
        <v>3.2</v>
      </c>
      <c r="E306" s="14">
        <v>0</v>
      </c>
      <c r="F306" s="46" t="s">
        <v>16</v>
      </c>
      <c r="G306" s="15">
        <v>1.5</v>
      </c>
      <c r="H306" s="16">
        <f t="shared" si="48"/>
        <v>-1.5</v>
      </c>
      <c r="I306" s="19">
        <f t="shared" si="42"/>
        <v>-21.302500000000009</v>
      </c>
      <c r="J306" s="39"/>
      <c r="K306" s="50">
        <f t="shared" si="45"/>
        <v>-22.777500000000011</v>
      </c>
      <c r="L306" s="8">
        <f t="shared" si="39"/>
        <v>18.822499999999987</v>
      </c>
      <c r="N306" s="121">
        <f t="shared" si="43"/>
        <v>0</v>
      </c>
      <c r="O306" s="9">
        <f t="shared" si="44"/>
        <v>0</v>
      </c>
      <c r="P306" s="9">
        <f t="shared" si="46"/>
        <v>0</v>
      </c>
      <c r="Q306" s="122" t="str">
        <f t="shared" si="47"/>
        <v/>
      </c>
      <c r="R306" s="8"/>
    </row>
    <row r="307" spans="1:22" ht="18.75" x14ac:dyDescent="0.3">
      <c r="A307" s="10" t="s">
        <v>289</v>
      </c>
      <c r="B307" s="11" t="s">
        <v>133</v>
      </c>
      <c r="C307" s="12">
        <v>7</v>
      </c>
      <c r="D307" s="13">
        <v>2.35</v>
      </c>
      <c r="E307" s="14">
        <v>1.35</v>
      </c>
      <c r="F307" s="46" t="s">
        <v>24</v>
      </c>
      <c r="G307" s="15">
        <v>1.5</v>
      </c>
      <c r="H307" s="16">
        <f t="shared" si="48"/>
        <v>2.0250000000000004</v>
      </c>
      <c r="I307" s="19">
        <f t="shared" si="42"/>
        <v>-19.277500000000011</v>
      </c>
      <c r="J307" s="39"/>
      <c r="K307" s="50">
        <f t="shared" si="45"/>
        <v>-22.777500000000011</v>
      </c>
      <c r="L307" s="8">
        <f t="shared" si="39"/>
        <v>18.822499999999987</v>
      </c>
      <c r="N307" s="121">
        <f t="shared" si="43"/>
        <v>2.35</v>
      </c>
      <c r="O307" s="9">
        <f t="shared" si="44"/>
        <v>-1</v>
      </c>
      <c r="P307" s="9">
        <f t="shared" si="46"/>
        <v>1.35</v>
      </c>
      <c r="Q307" s="122">
        <f t="shared" si="47"/>
        <v>1.35</v>
      </c>
      <c r="R307" s="8"/>
      <c r="S307" s="64"/>
    </row>
    <row r="308" spans="1:22" ht="18.75" x14ac:dyDescent="0.3">
      <c r="A308" s="10" t="s">
        <v>290</v>
      </c>
      <c r="B308" s="11" t="s">
        <v>55</v>
      </c>
      <c r="C308" s="12">
        <v>9</v>
      </c>
      <c r="D308" s="13">
        <v>3.4</v>
      </c>
      <c r="E308" s="14">
        <v>1.55</v>
      </c>
      <c r="F308" s="46" t="s">
        <v>34</v>
      </c>
      <c r="G308" s="15">
        <v>2</v>
      </c>
      <c r="H308" s="16">
        <f t="shared" si="48"/>
        <v>-2</v>
      </c>
      <c r="I308" s="19">
        <f t="shared" si="42"/>
        <v>-21.277500000000011</v>
      </c>
      <c r="J308" s="39"/>
      <c r="K308" s="50">
        <f t="shared" si="45"/>
        <v>-22.777500000000011</v>
      </c>
      <c r="L308" s="8">
        <f t="shared" si="39"/>
        <v>18.822499999999987</v>
      </c>
      <c r="N308" s="121">
        <f t="shared" si="43"/>
        <v>0</v>
      </c>
      <c r="O308" s="9">
        <f t="shared" si="44"/>
        <v>0</v>
      </c>
      <c r="P308" s="9">
        <f t="shared" si="46"/>
        <v>0</v>
      </c>
      <c r="Q308" s="122" t="str">
        <f t="shared" si="47"/>
        <v/>
      </c>
      <c r="R308" s="8"/>
    </row>
    <row r="309" spans="1:22" ht="19.5" thickBot="1" x14ac:dyDescent="0.35">
      <c r="A309" s="10" t="s">
        <v>271</v>
      </c>
      <c r="B309" s="11" t="s">
        <v>38</v>
      </c>
      <c r="C309" s="12">
        <v>6</v>
      </c>
      <c r="D309" s="13">
        <v>3.3</v>
      </c>
      <c r="E309" s="14">
        <v>1.4</v>
      </c>
      <c r="F309" s="46" t="s">
        <v>34</v>
      </c>
      <c r="G309" s="15">
        <v>1.5</v>
      </c>
      <c r="H309" s="16">
        <f t="shared" si="48"/>
        <v>-1.5</v>
      </c>
      <c r="I309" s="19">
        <f t="shared" si="42"/>
        <v>-22.777500000000011</v>
      </c>
      <c r="J309" s="39"/>
      <c r="K309" s="50">
        <f t="shared" si="45"/>
        <v>-22.777500000000011</v>
      </c>
      <c r="L309" s="8">
        <f t="shared" ref="L309:L372" si="49">$K$382</f>
        <v>18.822499999999987</v>
      </c>
      <c r="N309" s="121">
        <f t="shared" si="43"/>
        <v>0</v>
      </c>
      <c r="O309" s="9">
        <f t="shared" si="44"/>
        <v>0</v>
      </c>
      <c r="P309" s="9">
        <f t="shared" si="46"/>
        <v>0</v>
      </c>
      <c r="Q309" s="122" t="str">
        <f t="shared" si="47"/>
        <v/>
      </c>
      <c r="R309" s="8"/>
    </row>
    <row r="310" spans="1:22" ht="24" thickBot="1" x14ac:dyDescent="0.3">
      <c r="A310" s="221">
        <v>44211</v>
      </c>
      <c r="B310" s="222"/>
      <c r="C310" s="222"/>
      <c r="D310" s="222"/>
      <c r="E310" s="222"/>
      <c r="F310" s="222"/>
      <c r="G310" s="222"/>
      <c r="H310" s="223" t="str">
        <f>IF(OR(F310="",G310=""),"",IF(F310="1st",G310*D310,-G310))</f>
        <v/>
      </c>
      <c r="I310" s="19">
        <f t="shared" si="42"/>
        <v>-22.777500000000011</v>
      </c>
      <c r="J310" s="39"/>
      <c r="K310" s="50">
        <f t="shared" si="45"/>
        <v>-22.777500000000011</v>
      </c>
      <c r="L310" s="8">
        <f t="shared" si="49"/>
        <v>18.822499999999987</v>
      </c>
      <c r="N310" s="121" t="str">
        <f t="shared" si="43"/>
        <v/>
      </c>
      <c r="O310" s="9" t="str">
        <f t="shared" si="44"/>
        <v/>
      </c>
      <c r="P310" s="9" t="str">
        <f t="shared" si="46"/>
        <v/>
      </c>
      <c r="Q310" s="122" t="str">
        <f t="shared" si="47"/>
        <v/>
      </c>
      <c r="R310" s="121"/>
    </row>
    <row r="311" spans="1:22" ht="18.75" x14ac:dyDescent="0.3">
      <c r="A311" s="10" t="s">
        <v>249</v>
      </c>
      <c r="B311" s="11" t="s">
        <v>66</v>
      </c>
      <c r="C311" s="12">
        <v>8</v>
      </c>
      <c r="D311" s="13">
        <v>5</v>
      </c>
      <c r="E311" s="14">
        <v>2.0499999999999998</v>
      </c>
      <c r="F311" s="46" t="s">
        <v>26</v>
      </c>
      <c r="G311" s="15">
        <v>1</v>
      </c>
      <c r="H311" s="16">
        <f t="shared" si="48"/>
        <v>-1</v>
      </c>
      <c r="I311" s="19">
        <f t="shared" si="42"/>
        <v>-23.777500000000011</v>
      </c>
      <c r="J311" s="42">
        <f>SUM(H311:H313)</f>
        <v>-4</v>
      </c>
      <c r="K311" s="50">
        <f t="shared" si="45"/>
        <v>-26.777500000000011</v>
      </c>
      <c r="L311" s="8">
        <f t="shared" si="49"/>
        <v>18.822499999999987</v>
      </c>
      <c r="N311" s="121">
        <f t="shared" si="43"/>
        <v>5</v>
      </c>
      <c r="O311" s="9">
        <f t="shared" si="44"/>
        <v>-1</v>
      </c>
      <c r="P311" s="9">
        <f t="shared" si="46"/>
        <v>-1</v>
      </c>
      <c r="Q311" s="122">
        <f t="shared" si="47"/>
        <v>-1</v>
      </c>
      <c r="R311" s="8"/>
    </row>
    <row r="312" spans="1:22" ht="18.75" x14ac:dyDescent="0.3">
      <c r="A312" s="10" t="s">
        <v>291</v>
      </c>
      <c r="B312" s="11" t="s">
        <v>66</v>
      </c>
      <c r="C312" s="12">
        <v>9</v>
      </c>
      <c r="D312" s="13">
        <v>8.5</v>
      </c>
      <c r="E312" s="14">
        <v>3.2</v>
      </c>
      <c r="F312" s="46" t="s">
        <v>21</v>
      </c>
      <c r="G312" s="15">
        <v>1</v>
      </c>
      <c r="H312" s="16">
        <f t="shared" si="48"/>
        <v>-1</v>
      </c>
      <c r="I312" s="19">
        <f t="shared" si="42"/>
        <v>-24.777500000000011</v>
      </c>
      <c r="J312" s="39"/>
      <c r="K312" s="50">
        <f t="shared" si="45"/>
        <v>-26.777500000000011</v>
      </c>
      <c r="L312" s="8">
        <f t="shared" si="49"/>
        <v>18.822499999999987</v>
      </c>
      <c r="N312" s="121">
        <f t="shared" si="43"/>
        <v>0</v>
      </c>
      <c r="O312" s="9">
        <f t="shared" si="44"/>
        <v>0</v>
      </c>
      <c r="P312" s="9">
        <f t="shared" si="46"/>
        <v>0</v>
      </c>
      <c r="Q312" s="122" t="str">
        <f t="shared" si="47"/>
        <v/>
      </c>
      <c r="R312" s="8"/>
    </row>
    <row r="313" spans="1:22" ht="19.5" thickBot="1" x14ac:dyDescent="0.35">
      <c r="A313" s="10" t="s">
        <v>292</v>
      </c>
      <c r="B313" s="11" t="s">
        <v>20</v>
      </c>
      <c r="C313" s="12">
        <v>10</v>
      </c>
      <c r="D313" s="13">
        <v>2.5</v>
      </c>
      <c r="E313" s="14">
        <v>1.4</v>
      </c>
      <c r="F313" s="46" t="s">
        <v>26</v>
      </c>
      <c r="G313" s="15">
        <v>2</v>
      </c>
      <c r="H313" s="16">
        <f t="shared" si="48"/>
        <v>-2</v>
      </c>
      <c r="I313" s="19">
        <f t="shared" si="42"/>
        <v>-26.777500000000011</v>
      </c>
      <c r="J313" s="39"/>
      <c r="K313" s="50">
        <f t="shared" si="45"/>
        <v>-26.777500000000011</v>
      </c>
      <c r="L313" s="8">
        <f t="shared" si="49"/>
        <v>18.822499999999987</v>
      </c>
      <c r="N313" s="121">
        <f t="shared" si="43"/>
        <v>2.5</v>
      </c>
      <c r="O313" s="9">
        <f t="shared" si="44"/>
        <v>-1</v>
      </c>
      <c r="P313" s="9">
        <f t="shared" si="46"/>
        <v>-1</v>
      </c>
      <c r="Q313" s="122">
        <f t="shared" si="47"/>
        <v>-1</v>
      </c>
      <c r="R313" s="8"/>
      <c r="V313" s="66"/>
    </row>
    <row r="314" spans="1:22" ht="24" thickBot="1" x14ac:dyDescent="0.3">
      <c r="A314" s="221">
        <v>44212</v>
      </c>
      <c r="B314" s="222"/>
      <c r="C314" s="222"/>
      <c r="D314" s="222"/>
      <c r="E314" s="222"/>
      <c r="F314" s="222"/>
      <c r="G314" s="222"/>
      <c r="H314" s="223" t="str">
        <f>IF(OR(F314="",G314=""),"",IF(F314="1st",G314*D314,-G314))</f>
        <v/>
      </c>
      <c r="I314" s="19">
        <f t="shared" si="42"/>
        <v>-26.777500000000011</v>
      </c>
      <c r="J314" s="39"/>
      <c r="K314" s="50">
        <f t="shared" si="45"/>
        <v>-26.777500000000011</v>
      </c>
      <c r="L314" s="8">
        <f t="shared" si="49"/>
        <v>18.822499999999987</v>
      </c>
      <c r="N314" s="121" t="str">
        <f t="shared" si="43"/>
        <v/>
      </c>
      <c r="O314" s="9" t="str">
        <f t="shared" si="44"/>
        <v/>
      </c>
      <c r="P314" s="9" t="str">
        <f t="shared" si="46"/>
        <v/>
      </c>
      <c r="Q314" s="122" t="str">
        <f t="shared" si="47"/>
        <v/>
      </c>
      <c r="R314" s="8"/>
    </row>
    <row r="315" spans="1:22" ht="18.75" x14ac:dyDescent="0.3">
      <c r="A315" s="10" t="s">
        <v>293</v>
      </c>
      <c r="B315" s="11" t="s">
        <v>66</v>
      </c>
      <c r="C315" s="12">
        <v>6</v>
      </c>
      <c r="D315" s="13">
        <v>1.85</v>
      </c>
      <c r="E315" s="14">
        <v>1.2</v>
      </c>
      <c r="F315" s="46" t="s">
        <v>24</v>
      </c>
      <c r="G315" s="15">
        <v>4</v>
      </c>
      <c r="H315" s="16">
        <f t="shared" si="48"/>
        <v>3.4000000000000004</v>
      </c>
      <c r="I315" s="19">
        <f t="shared" si="42"/>
        <v>-23.377500000000012</v>
      </c>
      <c r="J315" s="42">
        <f>SUM(H315:H318)</f>
        <v>3.4000000000000004</v>
      </c>
      <c r="K315" s="50">
        <f t="shared" si="45"/>
        <v>-23.377500000000012</v>
      </c>
      <c r="L315" s="8">
        <f t="shared" si="49"/>
        <v>18.822499999999987</v>
      </c>
      <c r="N315" s="121">
        <f t="shared" si="43"/>
        <v>1.85</v>
      </c>
      <c r="O315" s="9">
        <f t="shared" si="44"/>
        <v>-1</v>
      </c>
      <c r="P315" s="9">
        <f t="shared" si="46"/>
        <v>0.85000000000000009</v>
      </c>
      <c r="Q315" s="122">
        <f t="shared" si="47"/>
        <v>0.85000000000000009</v>
      </c>
      <c r="R315" s="8"/>
    </row>
    <row r="316" spans="1:22" ht="18.75" x14ac:dyDescent="0.3">
      <c r="A316" s="10" t="s">
        <v>294</v>
      </c>
      <c r="B316" s="11" t="s">
        <v>66</v>
      </c>
      <c r="C316" s="12">
        <v>7</v>
      </c>
      <c r="D316" s="13">
        <v>2</v>
      </c>
      <c r="E316" s="14">
        <v>1.08</v>
      </c>
      <c r="F316" s="46" t="s">
        <v>24</v>
      </c>
      <c r="G316" s="15">
        <v>2</v>
      </c>
      <c r="H316" s="16">
        <f t="shared" si="48"/>
        <v>2</v>
      </c>
      <c r="I316" s="19">
        <f t="shared" si="42"/>
        <v>-21.377500000000012</v>
      </c>
      <c r="J316" s="39"/>
      <c r="K316" s="50">
        <f t="shared" si="45"/>
        <v>-23.377500000000012</v>
      </c>
      <c r="L316" s="8">
        <f t="shared" si="49"/>
        <v>18.822499999999987</v>
      </c>
      <c r="N316" s="121">
        <f t="shared" si="43"/>
        <v>2</v>
      </c>
      <c r="O316" s="9">
        <f t="shared" si="44"/>
        <v>-1</v>
      </c>
      <c r="P316" s="9">
        <f t="shared" si="46"/>
        <v>1</v>
      </c>
      <c r="Q316" s="122">
        <f t="shared" si="47"/>
        <v>1</v>
      </c>
      <c r="R316" s="8"/>
    </row>
    <row r="317" spans="1:22" ht="18.75" x14ac:dyDescent="0.3">
      <c r="A317" s="10" t="s">
        <v>295</v>
      </c>
      <c r="B317" s="11" t="s">
        <v>115</v>
      </c>
      <c r="C317" s="12">
        <v>4</v>
      </c>
      <c r="D317" s="13">
        <v>3.8</v>
      </c>
      <c r="E317" s="14">
        <v>2.0499999999999998</v>
      </c>
      <c r="F317" s="46" t="s">
        <v>26</v>
      </c>
      <c r="G317" s="15">
        <v>1</v>
      </c>
      <c r="H317" s="16">
        <f t="shared" si="48"/>
        <v>-1</v>
      </c>
      <c r="I317" s="19">
        <f t="shared" si="42"/>
        <v>-22.377500000000012</v>
      </c>
      <c r="J317" s="39"/>
      <c r="K317" s="50">
        <f t="shared" si="45"/>
        <v>-23.377500000000012</v>
      </c>
      <c r="L317" s="8">
        <f t="shared" si="49"/>
        <v>18.822499999999987</v>
      </c>
      <c r="N317" s="121">
        <f t="shared" si="43"/>
        <v>3.8</v>
      </c>
      <c r="O317" s="9">
        <f t="shared" si="44"/>
        <v>-1</v>
      </c>
      <c r="P317" s="9">
        <f t="shared" si="46"/>
        <v>-1</v>
      </c>
      <c r="Q317" s="122">
        <f t="shared" si="47"/>
        <v>-1</v>
      </c>
      <c r="R317" s="8"/>
    </row>
    <row r="318" spans="1:22" ht="19.5" thickBot="1" x14ac:dyDescent="0.35">
      <c r="A318" s="10" t="s">
        <v>296</v>
      </c>
      <c r="B318" s="11" t="s">
        <v>115</v>
      </c>
      <c r="C318" s="12">
        <v>10</v>
      </c>
      <c r="D318" s="13">
        <v>3.5</v>
      </c>
      <c r="E318" s="14">
        <v>1.55</v>
      </c>
      <c r="F318" s="46" t="s">
        <v>26</v>
      </c>
      <c r="G318" s="15">
        <v>1</v>
      </c>
      <c r="H318" s="16">
        <f t="shared" si="48"/>
        <v>-1</v>
      </c>
      <c r="I318" s="19">
        <f t="shared" si="42"/>
        <v>-23.377500000000012</v>
      </c>
      <c r="J318" s="39"/>
      <c r="K318" s="50">
        <f t="shared" si="45"/>
        <v>-23.377500000000012</v>
      </c>
      <c r="L318" s="8">
        <f t="shared" si="49"/>
        <v>18.822499999999987</v>
      </c>
      <c r="N318" s="121">
        <f t="shared" si="43"/>
        <v>0</v>
      </c>
      <c r="O318" s="9">
        <f t="shared" si="44"/>
        <v>0</v>
      </c>
      <c r="P318" s="9">
        <f t="shared" si="46"/>
        <v>0</v>
      </c>
      <c r="Q318" s="122" t="str">
        <f t="shared" si="47"/>
        <v/>
      </c>
      <c r="R318" s="8"/>
    </row>
    <row r="319" spans="1:22" ht="24" thickBot="1" x14ac:dyDescent="0.3">
      <c r="A319" s="221">
        <v>44213</v>
      </c>
      <c r="B319" s="222"/>
      <c r="C319" s="222"/>
      <c r="D319" s="222"/>
      <c r="E319" s="222"/>
      <c r="F319" s="222"/>
      <c r="G319" s="222"/>
      <c r="H319" s="223" t="str">
        <f>IF(OR(F319="",G319=""),"",IF(F319="1st",G319*D319,-G319))</f>
        <v/>
      </c>
      <c r="I319" s="19">
        <f t="shared" si="42"/>
        <v>-23.377500000000012</v>
      </c>
      <c r="J319" s="39"/>
      <c r="K319" s="50">
        <f t="shared" si="45"/>
        <v>-23.377500000000012</v>
      </c>
      <c r="L319" s="8">
        <f t="shared" si="49"/>
        <v>18.822499999999987</v>
      </c>
      <c r="N319" s="121" t="str">
        <f t="shared" si="43"/>
        <v/>
      </c>
      <c r="O319" s="9" t="str">
        <f t="shared" si="44"/>
        <v/>
      </c>
      <c r="P319" s="9" t="str">
        <f t="shared" si="46"/>
        <v/>
      </c>
      <c r="Q319" s="122" t="str">
        <f t="shared" si="47"/>
        <v/>
      </c>
      <c r="R319" s="8"/>
    </row>
    <row r="320" spans="1:22" ht="18.75" x14ac:dyDescent="0.3">
      <c r="A320" s="10" t="s">
        <v>297</v>
      </c>
      <c r="B320" s="11" t="s">
        <v>91</v>
      </c>
      <c r="C320" s="12">
        <v>2</v>
      </c>
      <c r="D320" s="13">
        <v>2.0499999999999998</v>
      </c>
      <c r="E320" s="14">
        <v>1.35</v>
      </c>
      <c r="F320" s="46" t="s">
        <v>24</v>
      </c>
      <c r="G320" s="15">
        <v>3</v>
      </c>
      <c r="H320" s="16">
        <f t="shared" si="48"/>
        <v>3.1499999999999995</v>
      </c>
      <c r="I320" s="19">
        <f t="shared" si="42"/>
        <v>-20.227500000000013</v>
      </c>
      <c r="J320" s="42">
        <f>SUM(H320:H321)</f>
        <v>9.5500000000000007</v>
      </c>
      <c r="K320" s="50">
        <f t="shared" si="45"/>
        <v>-13.827500000000011</v>
      </c>
      <c r="L320" s="8">
        <f t="shared" si="49"/>
        <v>18.822499999999987</v>
      </c>
      <c r="N320" s="121">
        <f t="shared" si="43"/>
        <v>2.0499999999999998</v>
      </c>
      <c r="O320" s="9">
        <f t="shared" si="44"/>
        <v>-1</v>
      </c>
      <c r="P320" s="9">
        <f t="shared" si="46"/>
        <v>1.0499999999999998</v>
      </c>
      <c r="Q320" s="122">
        <f t="shared" si="47"/>
        <v>1.0499999999999998</v>
      </c>
      <c r="R320" s="8"/>
    </row>
    <row r="321" spans="1:18" ht="19.5" thickBot="1" x14ac:dyDescent="0.35">
      <c r="A321" s="10" t="s">
        <v>298</v>
      </c>
      <c r="B321" s="11" t="s">
        <v>91</v>
      </c>
      <c r="C321" s="12">
        <v>8</v>
      </c>
      <c r="D321" s="13">
        <v>2.6</v>
      </c>
      <c r="E321" s="14">
        <v>1.22</v>
      </c>
      <c r="F321" s="46" t="s">
        <v>24</v>
      </c>
      <c r="G321" s="15">
        <v>4</v>
      </c>
      <c r="H321" s="16">
        <f t="shared" si="48"/>
        <v>6.4</v>
      </c>
      <c r="I321" s="19">
        <f t="shared" si="42"/>
        <v>-13.827500000000013</v>
      </c>
      <c r="J321" s="39"/>
      <c r="K321" s="50">
        <f t="shared" si="45"/>
        <v>-13.827500000000011</v>
      </c>
      <c r="L321" s="8">
        <f t="shared" si="49"/>
        <v>18.822499999999987</v>
      </c>
      <c r="N321" s="121">
        <f t="shared" si="43"/>
        <v>2.6</v>
      </c>
      <c r="O321" s="9">
        <f t="shared" si="44"/>
        <v>-1</v>
      </c>
      <c r="P321" s="9">
        <f t="shared" si="46"/>
        <v>1.6</v>
      </c>
      <c r="Q321" s="122">
        <f t="shared" si="47"/>
        <v>1.6</v>
      </c>
      <c r="R321" s="8"/>
    </row>
    <row r="322" spans="1:18" ht="24" thickBot="1" x14ac:dyDescent="0.3">
      <c r="A322" s="221">
        <v>44214</v>
      </c>
      <c r="B322" s="222"/>
      <c r="C322" s="222"/>
      <c r="D322" s="222"/>
      <c r="E322" s="222"/>
      <c r="F322" s="222"/>
      <c r="G322" s="222"/>
      <c r="H322" s="223" t="str">
        <f>IF(OR(F322="",G322=""),"",IF(F322="1st",G322*D322,-G322))</f>
        <v/>
      </c>
      <c r="I322" s="19">
        <f t="shared" si="42"/>
        <v>-13.827500000000013</v>
      </c>
      <c r="J322" s="39"/>
      <c r="K322" s="50">
        <f t="shared" si="45"/>
        <v>-13.827500000000011</v>
      </c>
      <c r="L322" s="8">
        <f t="shared" si="49"/>
        <v>18.822499999999987</v>
      </c>
      <c r="N322" s="121" t="str">
        <f t="shared" si="43"/>
        <v/>
      </c>
      <c r="O322" s="9" t="str">
        <f t="shared" si="44"/>
        <v/>
      </c>
      <c r="P322" s="9" t="str">
        <f t="shared" si="46"/>
        <v/>
      </c>
      <c r="Q322" s="122" t="str">
        <f t="shared" si="47"/>
        <v/>
      </c>
    </row>
    <row r="323" spans="1:18" ht="19.5" thickBot="1" x14ac:dyDescent="0.35">
      <c r="A323" s="10" t="s">
        <v>299</v>
      </c>
      <c r="B323" s="11" t="s">
        <v>63</v>
      </c>
      <c r="C323" s="12">
        <v>8</v>
      </c>
      <c r="D323" s="13">
        <v>2.8</v>
      </c>
      <c r="E323" s="14">
        <v>1.5</v>
      </c>
      <c r="F323" s="46" t="s">
        <v>34</v>
      </c>
      <c r="G323" s="15">
        <v>2</v>
      </c>
      <c r="H323" s="16">
        <f t="shared" si="48"/>
        <v>-2</v>
      </c>
      <c r="I323" s="19">
        <f t="shared" ref="I323:I386" si="50">IF(H323="",I322,I322+H323)</f>
        <v>-15.827500000000013</v>
      </c>
      <c r="J323" s="42">
        <f>SUM(H323:H323)</f>
        <v>-2</v>
      </c>
      <c r="K323" s="50">
        <f t="shared" si="45"/>
        <v>-15.827500000000011</v>
      </c>
      <c r="L323" s="8">
        <f t="shared" si="49"/>
        <v>18.822499999999987</v>
      </c>
      <c r="N323" s="121">
        <f t="shared" ref="N323:N386" si="51">IF(D323="","",IF(D323&gt;$V$57,$X$57*D323,IF(AND(D323&gt;$V$56,D323&lt;$W$56),$X$56*D323,IF(AND(D323&lt;$W$55,D323&gt;$V$55),$X$55*D323,IF(D323&lt;$W$54,D323*$X$54,0)))))</f>
        <v>2.8</v>
      </c>
      <c r="O323" s="9">
        <f t="shared" ref="O323:O386" si="52">IF(D323="","",IF(D323&gt;=$V$57,-$X$57,IF(AND(D323&gt;=$V$56,D323&lt;$W$56),-$X$56,IF(AND(D323&lt;$W$55,D323&gt;=$V$55),-$X$55,IF(D323&lt;$W$54,-$X$54,0)))))</f>
        <v>-1</v>
      </c>
      <c r="P323" s="9">
        <f t="shared" si="46"/>
        <v>-1</v>
      </c>
      <c r="Q323" s="122">
        <f t="shared" si="47"/>
        <v>-1</v>
      </c>
    </row>
    <row r="324" spans="1:18" ht="24" thickBot="1" x14ac:dyDescent="0.3">
      <c r="A324" s="221">
        <v>44215</v>
      </c>
      <c r="B324" s="222"/>
      <c r="C324" s="222"/>
      <c r="D324" s="222"/>
      <c r="E324" s="222"/>
      <c r="F324" s="222"/>
      <c r="G324" s="222"/>
      <c r="H324" s="223" t="str">
        <f>IF(OR(F324="",G324=""),"",IF(F324="1st",G324*D324,-G324))</f>
        <v/>
      </c>
      <c r="I324" s="19">
        <f t="shared" si="50"/>
        <v>-15.827500000000013</v>
      </c>
      <c r="J324" s="39"/>
      <c r="K324" s="50">
        <f t="shared" ref="K324:K387" si="53">IF(J324="",K323,J324+K323)</f>
        <v>-15.827500000000011</v>
      </c>
      <c r="L324" s="8">
        <f t="shared" si="49"/>
        <v>18.822499999999987</v>
      </c>
      <c r="N324" s="121" t="str">
        <f t="shared" si="51"/>
        <v/>
      </c>
      <c r="O324" s="9" t="str">
        <f t="shared" si="52"/>
        <v/>
      </c>
      <c r="P324" s="9" t="str">
        <f t="shared" ref="P324:P387" si="54">IF(F324="1st",N324+O324,O324)</f>
        <v/>
      </c>
      <c r="Q324" s="122" t="str">
        <f t="shared" ref="Q324:Q387" si="55">IF(P324=0,"",P324)</f>
        <v/>
      </c>
    </row>
    <row r="325" spans="1:18" ht="19.5" thickBot="1" x14ac:dyDescent="0.35">
      <c r="A325" s="10" t="s">
        <v>300</v>
      </c>
      <c r="B325" s="11" t="s">
        <v>115</v>
      </c>
      <c r="C325" s="12">
        <v>2</v>
      </c>
      <c r="D325" s="13">
        <v>2.76</v>
      </c>
      <c r="E325" s="14">
        <v>1.46</v>
      </c>
      <c r="F325" s="46" t="s">
        <v>26</v>
      </c>
      <c r="G325" s="15">
        <v>3</v>
      </c>
      <c r="H325" s="16">
        <f t="shared" si="48"/>
        <v>-3</v>
      </c>
      <c r="I325" s="19">
        <f t="shared" si="50"/>
        <v>-18.827500000000015</v>
      </c>
      <c r="J325" s="42">
        <f>SUM(H325:H325)</f>
        <v>-3</v>
      </c>
      <c r="K325" s="50">
        <f t="shared" si="53"/>
        <v>-18.827500000000011</v>
      </c>
      <c r="L325" s="8">
        <f t="shared" si="49"/>
        <v>18.822499999999987</v>
      </c>
      <c r="N325" s="121">
        <f t="shared" si="51"/>
        <v>2.76</v>
      </c>
      <c r="O325" s="9">
        <f t="shared" si="52"/>
        <v>-1</v>
      </c>
      <c r="P325" s="9">
        <f t="shared" si="54"/>
        <v>-1</v>
      </c>
      <c r="Q325" s="122">
        <f t="shared" si="55"/>
        <v>-1</v>
      </c>
    </row>
    <row r="326" spans="1:18" ht="24" thickBot="1" x14ac:dyDescent="0.3">
      <c r="A326" s="221">
        <v>44216</v>
      </c>
      <c r="B326" s="222"/>
      <c r="C326" s="222"/>
      <c r="D326" s="222"/>
      <c r="E326" s="222"/>
      <c r="F326" s="222"/>
      <c r="G326" s="222"/>
      <c r="H326" s="223" t="str">
        <f>IF(OR(F326="",G326=""),"",IF(F326="1st",G326*D326,-G326))</f>
        <v/>
      </c>
      <c r="I326" s="19">
        <f t="shared" si="50"/>
        <v>-18.827500000000015</v>
      </c>
      <c r="J326" s="39"/>
      <c r="K326" s="50">
        <f t="shared" si="53"/>
        <v>-18.827500000000011</v>
      </c>
      <c r="L326" s="8">
        <f t="shared" si="49"/>
        <v>18.822499999999987</v>
      </c>
      <c r="N326" s="121" t="str">
        <f t="shared" si="51"/>
        <v/>
      </c>
      <c r="O326" s="9" t="str">
        <f t="shared" si="52"/>
        <v/>
      </c>
      <c r="P326" s="9" t="str">
        <f t="shared" si="54"/>
        <v/>
      </c>
      <c r="Q326" s="122" t="str">
        <f t="shared" si="55"/>
        <v/>
      </c>
    </row>
    <row r="327" spans="1:18" ht="18.75" x14ac:dyDescent="0.3">
      <c r="A327" s="10" t="s">
        <v>301</v>
      </c>
      <c r="B327" s="11" t="s">
        <v>222</v>
      </c>
      <c r="C327" s="12">
        <v>8</v>
      </c>
      <c r="D327" s="13">
        <v>1.94</v>
      </c>
      <c r="E327" s="14">
        <v>1.18</v>
      </c>
      <c r="F327" s="46" t="s">
        <v>24</v>
      </c>
      <c r="G327" s="15">
        <v>1</v>
      </c>
      <c r="H327" s="16">
        <f t="shared" si="48"/>
        <v>0.94</v>
      </c>
      <c r="I327" s="19">
        <f t="shared" si="50"/>
        <v>-17.887500000000014</v>
      </c>
      <c r="J327" s="42">
        <f>SUM(H327:H331)</f>
        <v>9.4</v>
      </c>
      <c r="K327" s="50">
        <f t="shared" si="53"/>
        <v>-9.4275000000000109</v>
      </c>
      <c r="L327" s="8">
        <f t="shared" si="49"/>
        <v>18.822499999999987</v>
      </c>
      <c r="N327" s="121">
        <f t="shared" si="51"/>
        <v>1.94</v>
      </c>
      <c r="O327" s="9">
        <f t="shared" si="52"/>
        <v>-1</v>
      </c>
      <c r="P327" s="9">
        <f t="shared" si="54"/>
        <v>0.94</v>
      </c>
      <c r="Q327" s="122">
        <f t="shared" si="55"/>
        <v>0.94</v>
      </c>
    </row>
    <row r="328" spans="1:18" ht="18.75" x14ac:dyDescent="0.3">
      <c r="A328" s="10" t="s">
        <v>302</v>
      </c>
      <c r="B328" s="11" t="s">
        <v>66</v>
      </c>
      <c r="C328" s="12">
        <v>7</v>
      </c>
      <c r="D328" s="13">
        <v>5.5</v>
      </c>
      <c r="E328" s="14">
        <v>2.0499999999999998</v>
      </c>
      <c r="F328" s="46" t="s">
        <v>16</v>
      </c>
      <c r="G328" s="15">
        <v>1.5</v>
      </c>
      <c r="H328" s="16">
        <f t="shared" si="48"/>
        <v>-1.5</v>
      </c>
      <c r="I328" s="19">
        <f t="shared" si="50"/>
        <v>-19.387500000000014</v>
      </c>
      <c r="J328" s="39"/>
      <c r="K328" s="50">
        <f t="shared" si="53"/>
        <v>-9.4275000000000109</v>
      </c>
      <c r="L328" s="8">
        <f t="shared" si="49"/>
        <v>18.822499999999987</v>
      </c>
      <c r="N328" s="121">
        <f t="shared" si="51"/>
        <v>5.5</v>
      </c>
      <c r="O328" s="9">
        <f t="shared" si="52"/>
        <v>-1</v>
      </c>
      <c r="P328" s="9">
        <f t="shared" si="54"/>
        <v>-1</v>
      </c>
      <c r="Q328" s="122">
        <f t="shared" si="55"/>
        <v>-1</v>
      </c>
    </row>
    <row r="329" spans="1:18" ht="18.75" x14ac:dyDescent="0.3">
      <c r="A329" s="10" t="s">
        <v>303</v>
      </c>
      <c r="B329" s="11" t="s">
        <v>66</v>
      </c>
      <c r="C329" s="12">
        <v>9</v>
      </c>
      <c r="D329" s="13">
        <v>3.5</v>
      </c>
      <c r="E329" s="14">
        <v>1.5</v>
      </c>
      <c r="F329" s="46" t="s">
        <v>24</v>
      </c>
      <c r="G329" s="15">
        <v>2</v>
      </c>
      <c r="H329" s="16">
        <f t="shared" si="48"/>
        <v>5</v>
      </c>
      <c r="I329" s="19">
        <f t="shared" si="50"/>
        <v>-14.387500000000014</v>
      </c>
      <c r="J329" s="39"/>
      <c r="K329" s="50">
        <f t="shared" si="53"/>
        <v>-9.4275000000000109</v>
      </c>
      <c r="L329" s="8">
        <f t="shared" si="49"/>
        <v>18.822499999999987</v>
      </c>
      <c r="N329" s="121">
        <f t="shared" si="51"/>
        <v>0</v>
      </c>
      <c r="O329" s="9">
        <f t="shared" si="52"/>
        <v>0</v>
      </c>
      <c r="P329" s="9">
        <f t="shared" si="54"/>
        <v>0</v>
      </c>
      <c r="Q329" s="122" t="str">
        <f t="shared" si="55"/>
        <v/>
      </c>
    </row>
    <row r="330" spans="1:18" ht="18.75" x14ac:dyDescent="0.3">
      <c r="A330" s="10" t="s">
        <v>304</v>
      </c>
      <c r="B330" s="11" t="s">
        <v>124</v>
      </c>
      <c r="C330" s="12">
        <v>9</v>
      </c>
      <c r="D330" s="13">
        <v>3.2</v>
      </c>
      <c r="E330" s="14">
        <v>1.22</v>
      </c>
      <c r="F330" s="46" t="s">
        <v>16</v>
      </c>
      <c r="G330" s="15">
        <v>2</v>
      </c>
      <c r="H330" s="16">
        <f t="shared" si="48"/>
        <v>-2</v>
      </c>
      <c r="I330" s="19">
        <f t="shared" si="50"/>
        <v>-16.387500000000014</v>
      </c>
      <c r="J330" s="39"/>
      <c r="K330" s="50">
        <f t="shared" si="53"/>
        <v>-9.4275000000000109</v>
      </c>
      <c r="L330" s="8">
        <f t="shared" si="49"/>
        <v>18.822499999999987</v>
      </c>
      <c r="N330" s="121">
        <f t="shared" si="51"/>
        <v>0</v>
      </c>
      <c r="O330" s="9">
        <f t="shared" si="52"/>
        <v>0</v>
      </c>
      <c r="P330" s="9">
        <f t="shared" si="54"/>
        <v>0</v>
      </c>
      <c r="Q330" s="122" t="str">
        <f t="shared" si="55"/>
        <v/>
      </c>
    </row>
    <row r="331" spans="1:18" ht="19.5" thickBot="1" x14ac:dyDescent="0.35">
      <c r="A331" s="10" t="s">
        <v>305</v>
      </c>
      <c r="B331" s="11" t="s">
        <v>127</v>
      </c>
      <c r="C331" s="67" t="s">
        <v>306</v>
      </c>
      <c r="D331" s="13">
        <v>2.74</v>
      </c>
      <c r="E331" s="14">
        <v>1.5</v>
      </c>
      <c r="F331" s="46" t="s">
        <v>24</v>
      </c>
      <c r="G331" s="15">
        <v>4</v>
      </c>
      <c r="H331" s="16">
        <f t="shared" si="48"/>
        <v>6.9600000000000009</v>
      </c>
      <c r="I331" s="19">
        <f t="shared" si="50"/>
        <v>-9.4275000000000126</v>
      </c>
      <c r="J331" s="39"/>
      <c r="K331" s="50">
        <f t="shared" si="53"/>
        <v>-9.4275000000000109</v>
      </c>
      <c r="L331" s="8">
        <f t="shared" si="49"/>
        <v>18.822499999999987</v>
      </c>
      <c r="N331" s="121">
        <f t="shared" si="51"/>
        <v>2.74</v>
      </c>
      <c r="O331" s="9">
        <f t="shared" si="52"/>
        <v>-1</v>
      </c>
      <c r="P331" s="9">
        <f t="shared" si="54"/>
        <v>1.7400000000000002</v>
      </c>
      <c r="Q331" s="122">
        <f t="shared" si="55"/>
        <v>1.7400000000000002</v>
      </c>
    </row>
    <row r="332" spans="1:18" ht="24" thickBot="1" x14ac:dyDescent="0.3">
      <c r="A332" s="221">
        <v>44217</v>
      </c>
      <c r="B332" s="222"/>
      <c r="C332" s="222"/>
      <c r="D332" s="222"/>
      <c r="E332" s="222"/>
      <c r="F332" s="222"/>
      <c r="G332" s="222"/>
      <c r="H332" s="223" t="str">
        <f>IF(OR(F332="",G332=""),"",IF(F332="1st",G332*D332,-G332))</f>
        <v/>
      </c>
      <c r="I332" s="19">
        <f t="shared" si="50"/>
        <v>-9.4275000000000126</v>
      </c>
      <c r="J332" s="39"/>
      <c r="K332" s="50">
        <f t="shared" si="53"/>
        <v>-9.4275000000000109</v>
      </c>
      <c r="L332" s="8">
        <f t="shared" si="49"/>
        <v>18.822499999999987</v>
      </c>
      <c r="N332" s="121" t="str">
        <f t="shared" si="51"/>
        <v/>
      </c>
      <c r="O332" s="9" t="str">
        <f t="shared" si="52"/>
        <v/>
      </c>
      <c r="P332" s="9" t="str">
        <f t="shared" si="54"/>
        <v/>
      </c>
      <c r="Q332" s="122" t="str">
        <f t="shared" si="55"/>
        <v/>
      </c>
    </row>
    <row r="333" spans="1:18" ht="18.75" x14ac:dyDescent="0.3">
      <c r="A333" s="10" t="s">
        <v>307</v>
      </c>
      <c r="B333" s="11" t="s">
        <v>55</v>
      </c>
      <c r="C333" s="12">
        <v>1</v>
      </c>
      <c r="D333" s="13">
        <v>5.5</v>
      </c>
      <c r="E333" s="14">
        <v>1.8</v>
      </c>
      <c r="F333" s="46" t="s">
        <v>21</v>
      </c>
      <c r="G333" s="15">
        <v>1</v>
      </c>
      <c r="H333" s="16">
        <f t="shared" si="48"/>
        <v>-1</v>
      </c>
      <c r="I333" s="19">
        <f t="shared" si="50"/>
        <v>-10.427500000000013</v>
      </c>
      <c r="J333" s="42">
        <f>SUM(H333:H341)</f>
        <v>15.399999999999999</v>
      </c>
      <c r="K333" s="50">
        <f t="shared" si="53"/>
        <v>5.9724999999999877</v>
      </c>
      <c r="L333" s="8">
        <f t="shared" si="49"/>
        <v>18.822499999999987</v>
      </c>
      <c r="N333" s="121">
        <f t="shared" si="51"/>
        <v>5.5</v>
      </c>
      <c r="O333" s="9">
        <f t="shared" si="52"/>
        <v>-1</v>
      </c>
      <c r="P333" s="9">
        <f t="shared" si="54"/>
        <v>-1</v>
      </c>
      <c r="Q333" s="122">
        <f t="shared" si="55"/>
        <v>-1</v>
      </c>
    </row>
    <row r="334" spans="1:18" ht="18.75" x14ac:dyDescent="0.3">
      <c r="A334" s="10" t="s">
        <v>308</v>
      </c>
      <c r="B334" s="11" t="s">
        <v>55</v>
      </c>
      <c r="C334" s="12">
        <v>4</v>
      </c>
      <c r="D334" s="13">
        <v>4.5</v>
      </c>
      <c r="E334" s="14">
        <v>1.45</v>
      </c>
      <c r="F334" s="46" t="s">
        <v>24</v>
      </c>
      <c r="G334" s="15">
        <v>1</v>
      </c>
      <c r="H334" s="16">
        <f t="shared" si="48"/>
        <v>3.5</v>
      </c>
      <c r="I334" s="19">
        <f t="shared" si="50"/>
        <v>-6.9275000000000126</v>
      </c>
      <c r="J334" s="39"/>
      <c r="K334" s="50">
        <f t="shared" si="53"/>
        <v>5.9724999999999877</v>
      </c>
      <c r="L334" s="8">
        <f t="shared" si="49"/>
        <v>18.822499999999987</v>
      </c>
      <c r="N334" s="121">
        <f t="shared" si="51"/>
        <v>4.5</v>
      </c>
      <c r="O334" s="9">
        <f t="shared" si="52"/>
        <v>-1</v>
      </c>
      <c r="P334" s="9">
        <f>IF(F334="1st",N334+O334,O334)</f>
        <v>3.5</v>
      </c>
      <c r="Q334" s="122">
        <f t="shared" si="55"/>
        <v>3.5</v>
      </c>
    </row>
    <row r="335" spans="1:18" ht="18.75" x14ac:dyDescent="0.3">
      <c r="A335" s="10" t="s">
        <v>309</v>
      </c>
      <c r="B335" s="11" t="s">
        <v>55</v>
      </c>
      <c r="C335" s="12">
        <v>6</v>
      </c>
      <c r="D335" s="13">
        <v>2.6</v>
      </c>
      <c r="E335" s="14">
        <v>1.28</v>
      </c>
      <c r="F335" s="46" t="s">
        <v>24</v>
      </c>
      <c r="G335" s="15">
        <v>2</v>
      </c>
      <c r="H335" s="16">
        <f t="shared" si="48"/>
        <v>3.2</v>
      </c>
      <c r="I335" s="19">
        <f t="shared" si="50"/>
        <v>-3.7275000000000125</v>
      </c>
      <c r="J335" s="39"/>
      <c r="K335" s="50">
        <f t="shared" si="53"/>
        <v>5.9724999999999877</v>
      </c>
      <c r="L335" s="8">
        <f t="shared" si="49"/>
        <v>18.822499999999987</v>
      </c>
      <c r="N335" s="121">
        <f t="shared" si="51"/>
        <v>2.6</v>
      </c>
      <c r="O335" s="9">
        <f t="shared" si="52"/>
        <v>-1</v>
      </c>
      <c r="P335" s="9">
        <f t="shared" si="54"/>
        <v>1.6</v>
      </c>
      <c r="Q335" s="122">
        <f t="shared" si="55"/>
        <v>1.6</v>
      </c>
    </row>
    <row r="336" spans="1:18" ht="18.75" x14ac:dyDescent="0.3">
      <c r="A336" s="10" t="s">
        <v>310</v>
      </c>
      <c r="B336" s="11" t="s">
        <v>55</v>
      </c>
      <c r="C336" s="12">
        <v>7</v>
      </c>
      <c r="D336" s="13">
        <v>3.2</v>
      </c>
      <c r="E336" s="14">
        <v>1.65</v>
      </c>
      <c r="F336" s="46" t="s">
        <v>26</v>
      </c>
      <c r="G336" s="15">
        <v>1</v>
      </c>
      <c r="H336" s="16">
        <f t="shared" si="48"/>
        <v>-1</v>
      </c>
      <c r="I336" s="19">
        <f t="shared" si="50"/>
        <v>-4.7275000000000125</v>
      </c>
      <c r="J336" s="39"/>
      <c r="K336" s="50">
        <f t="shared" si="53"/>
        <v>5.9724999999999877</v>
      </c>
      <c r="L336" s="8">
        <f t="shared" si="49"/>
        <v>18.822499999999987</v>
      </c>
      <c r="N336" s="121">
        <f t="shared" si="51"/>
        <v>0</v>
      </c>
      <c r="O336" s="9">
        <f t="shared" si="52"/>
        <v>0</v>
      </c>
      <c r="P336" s="9">
        <f t="shared" si="54"/>
        <v>0</v>
      </c>
      <c r="Q336" s="122" t="str">
        <f t="shared" si="55"/>
        <v/>
      </c>
    </row>
    <row r="337" spans="1:17" ht="18.75" x14ac:dyDescent="0.3">
      <c r="A337" s="10" t="s">
        <v>311</v>
      </c>
      <c r="B337" s="11" t="s">
        <v>38</v>
      </c>
      <c r="C337" s="12">
        <v>1</v>
      </c>
      <c r="D337" s="13">
        <v>1.9</v>
      </c>
      <c r="E337" s="14">
        <v>1.1599999999999999</v>
      </c>
      <c r="F337" s="46" t="s">
        <v>24</v>
      </c>
      <c r="G337" s="15">
        <v>3</v>
      </c>
      <c r="H337" s="16">
        <f t="shared" si="48"/>
        <v>2.6999999999999993</v>
      </c>
      <c r="I337" s="19">
        <f t="shared" si="50"/>
        <v>-2.0275000000000132</v>
      </c>
      <c r="J337" s="39"/>
      <c r="K337" s="50">
        <f t="shared" si="53"/>
        <v>5.9724999999999877</v>
      </c>
      <c r="L337" s="8">
        <f t="shared" si="49"/>
        <v>18.822499999999987</v>
      </c>
      <c r="N337" s="121">
        <f t="shared" si="51"/>
        <v>1.9</v>
      </c>
      <c r="O337" s="9">
        <f t="shared" si="52"/>
        <v>-1</v>
      </c>
      <c r="P337" s="9">
        <f t="shared" si="54"/>
        <v>0.89999999999999991</v>
      </c>
      <c r="Q337" s="122">
        <f t="shared" si="55"/>
        <v>0.89999999999999991</v>
      </c>
    </row>
    <row r="338" spans="1:17" ht="18.75" x14ac:dyDescent="0.3">
      <c r="A338" s="10" t="s">
        <v>312</v>
      </c>
      <c r="B338" s="11" t="s">
        <v>38</v>
      </c>
      <c r="C338" s="12">
        <v>3</v>
      </c>
      <c r="D338" s="13">
        <v>2.4</v>
      </c>
      <c r="E338" s="14">
        <v>1.35</v>
      </c>
      <c r="F338" s="46" t="s">
        <v>21</v>
      </c>
      <c r="G338" s="15">
        <v>1.5</v>
      </c>
      <c r="H338" s="16">
        <f t="shared" si="48"/>
        <v>-1.5</v>
      </c>
      <c r="I338" s="19">
        <f t="shared" si="50"/>
        <v>-3.5275000000000132</v>
      </c>
      <c r="J338" s="39"/>
      <c r="K338" s="50">
        <f t="shared" si="53"/>
        <v>5.9724999999999877</v>
      </c>
      <c r="L338" s="8">
        <f t="shared" si="49"/>
        <v>18.822499999999987</v>
      </c>
      <c r="N338" s="121">
        <f t="shared" si="51"/>
        <v>2.4</v>
      </c>
      <c r="O338" s="9">
        <f t="shared" si="52"/>
        <v>-1</v>
      </c>
      <c r="P338" s="9">
        <f t="shared" si="54"/>
        <v>-1</v>
      </c>
      <c r="Q338" s="122">
        <f t="shared" si="55"/>
        <v>-1</v>
      </c>
    </row>
    <row r="339" spans="1:17" ht="18.75" x14ac:dyDescent="0.3">
      <c r="A339" s="10" t="s">
        <v>271</v>
      </c>
      <c r="B339" s="11" t="s">
        <v>38</v>
      </c>
      <c r="C339" s="12">
        <v>6</v>
      </c>
      <c r="D339" s="13">
        <v>5</v>
      </c>
      <c r="E339" s="14">
        <v>1.65</v>
      </c>
      <c r="F339" s="46" t="s">
        <v>24</v>
      </c>
      <c r="G339" s="15">
        <v>1</v>
      </c>
      <c r="H339" s="16">
        <f t="shared" si="48"/>
        <v>4</v>
      </c>
      <c r="I339" s="19">
        <f t="shared" si="50"/>
        <v>0.47249999999998682</v>
      </c>
      <c r="J339" s="39"/>
      <c r="K339" s="50">
        <f t="shared" si="53"/>
        <v>5.9724999999999877</v>
      </c>
      <c r="L339" s="8">
        <f t="shared" si="49"/>
        <v>18.822499999999987</v>
      </c>
      <c r="N339" s="121">
        <f t="shared" si="51"/>
        <v>5</v>
      </c>
      <c r="O339" s="9">
        <f t="shared" si="52"/>
        <v>-1</v>
      </c>
      <c r="P339" s="9">
        <f t="shared" si="54"/>
        <v>4</v>
      </c>
      <c r="Q339" s="122">
        <f t="shared" si="55"/>
        <v>4</v>
      </c>
    </row>
    <row r="340" spans="1:17" ht="18.75" x14ac:dyDescent="0.3">
      <c r="A340" s="10" t="s">
        <v>313</v>
      </c>
      <c r="B340" s="11" t="s">
        <v>91</v>
      </c>
      <c r="C340" s="12">
        <v>5</v>
      </c>
      <c r="D340" s="13">
        <v>2.4500000000000002</v>
      </c>
      <c r="E340" s="14">
        <v>1.3</v>
      </c>
      <c r="F340" s="46" t="s">
        <v>24</v>
      </c>
      <c r="G340" s="15">
        <v>2</v>
      </c>
      <c r="H340" s="16">
        <f t="shared" si="48"/>
        <v>2.9000000000000004</v>
      </c>
      <c r="I340" s="19">
        <f t="shared" si="50"/>
        <v>3.3724999999999872</v>
      </c>
      <c r="J340" s="39"/>
      <c r="K340" s="50">
        <f t="shared" si="53"/>
        <v>5.9724999999999877</v>
      </c>
      <c r="L340" s="8">
        <f t="shared" si="49"/>
        <v>18.822499999999987</v>
      </c>
      <c r="N340" s="121">
        <f t="shared" si="51"/>
        <v>2.4500000000000002</v>
      </c>
      <c r="O340" s="9">
        <f t="shared" si="52"/>
        <v>-1</v>
      </c>
      <c r="P340" s="9">
        <f t="shared" si="54"/>
        <v>1.4500000000000002</v>
      </c>
      <c r="Q340" s="122">
        <f t="shared" si="55"/>
        <v>1.4500000000000002</v>
      </c>
    </row>
    <row r="341" spans="1:17" ht="19.5" thickBot="1" x14ac:dyDescent="0.35">
      <c r="A341" s="10" t="s">
        <v>314</v>
      </c>
      <c r="B341" s="11" t="s">
        <v>91</v>
      </c>
      <c r="C341" s="12">
        <v>8</v>
      </c>
      <c r="D341" s="13">
        <v>3.6</v>
      </c>
      <c r="E341" s="14">
        <v>1.35</v>
      </c>
      <c r="F341" s="46" t="s">
        <v>24</v>
      </c>
      <c r="G341" s="15">
        <v>1</v>
      </c>
      <c r="H341" s="16">
        <f t="shared" si="48"/>
        <v>2.6</v>
      </c>
      <c r="I341" s="19">
        <f t="shared" si="50"/>
        <v>5.9724999999999877</v>
      </c>
      <c r="J341" s="39"/>
      <c r="K341" s="50">
        <f t="shared" si="53"/>
        <v>5.9724999999999877</v>
      </c>
      <c r="L341" s="8">
        <f t="shared" si="49"/>
        <v>18.822499999999987</v>
      </c>
      <c r="N341" s="121">
        <f t="shared" si="51"/>
        <v>0</v>
      </c>
      <c r="O341" s="9">
        <f t="shared" si="52"/>
        <v>0</v>
      </c>
      <c r="P341" s="9">
        <f t="shared" si="54"/>
        <v>0</v>
      </c>
      <c r="Q341" s="122" t="str">
        <f t="shared" si="55"/>
        <v/>
      </c>
    </row>
    <row r="342" spans="1:17" ht="24" thickBot="1" x14ac:dyDescent="0.3">
      <c r="A342" s="221">
        <v>44218</v>
      </c>
      <c r="B342" s="222"/>
      <c r="C342" s="222"/>
      <c r="D342" s="222"/>
      <c r="E342" s="222"/>
      <c r="F342" s="222"/>
      <c r="G342" s="222"/>
      <c r="H342" s="223" t="str">
        <f>IF(OR(F342="",G342=""),"",IF(F342="1st",G342*D342,-G342))</f>
        <v/>
      </c>
      <c r="I342" s="19">
        <f t="shared" si="50"/>
        <v>5.9724999999999877</v>
      </c>
      <c r="J342" s="39"/>
      <c r="K342" s="50">
        <f t="shared" si="53"/>
        <v>5.9724999999999877</v>
      </c>
      <c r="L342" s="8">
        <f t="shared" si="49"/>
        <v>18.822499999999987</v>
      </c>
      <c r="N342" s="121" t="str">
        <f t="shared" si="51"/>
        <v/>
      </c>
      <c r="O342" s="9" t="str">
        <f t="shared" si="52"/>
        <v/>
      </c>
      <c r="P342" s="9" t="str">
        <f t="shared" si="54"/>
        <v/>
      </c>
      <c r="Q342" s="122" t="str">
        <f t="shared" si="55"/>
        <v/>
      </c>
    </row>
    <row r="343" spans="1:17" ht="19.5" thickBot="1" x14ac:dyDescent="0.35">
      <c r="A343" s="10" t="s">
        <v>315</v>
      </c>
      <c r="B343" s="11" t="s">
        <v>115</v>
      </c>
      <c r="C343" s="12">
        <v>8</v>
      </c>
      <c r="D343" s="13">
        <v>2.5</v>
      </c>
      <c r="E343" s="14">
        <v>1.4</v>
      </c>
      <c r="F343" s="46" t="s">
        <v>16</v>
      </c>
      <c r="G343" s="15">
        <v>3</v>
      </c>
      <c r="H343" s="16">
        <f t="shared" si="48"/>
        <v>-3</v>
      </c>
      <c r="I343" s="19">
        <f t="shared" si="50"/>
        <v>2.9724999999999877</v>
      </c>
      <c r="J343" s="42">
        <f>SUM(H343:H343)</f>
        <v>-3</v>
      </c>
      <c r="K343" s="50">
        <f t="shared" si="53"/>
        <v>2.9724999999999877</v>
      </c>
      <c r="L343" s="8">
        <f t="shared" si="49"/>
        <v>18.822499999999987</v>
      </c>
      <c r="N343" s="121">
        <f t="shared" si="51"/>
        <v>2.5</v>
      </c>
      <c r="O343" s="9">
        <f t="shared" si="52"/>
        <v>-1</v>
      </c>
      <c r="P343" s="9">
        <f t="shared" si="54"/>
        <v>-1</v>
      </c>
      <c r="Q343" s="122">
        <f t="shared" si="55"/>
        <v>-1</v>
      </c>
    </row>
    <row r="344" spans="1:17" ht="24" thickBot="1" x14ac:dyDescent="0.3">
      <c r="A344" s="221">
        <v>44219</v>
      </c>
      <c r="B344" s="222"/>
      <c r="C344" s="222"/>
      <c r="D344" s="222"/>
      <c r="E344" s="222"/>
      <c r="F344" s="222"/>
      <c r="G344" s="222"/>
      <c r="H344" s="223" t="str">
        <f>IF(OR(F344="",G344=""),"",IF(F344="1st",G344*D344,-G344))</f>
        <v/>
      </c>
      <c r="I344" s="19">
        <f t="shared" si="50"/>
        <v>2.9724999999999877</v>
      </c>
      <c r="J344" s="39"/>
      <c r="K344" s="50">
        <f t="shared" si="53"/>
        <v>2.9724999999999877</v>
      </c>
      <c r="L344" s="8">
        <f t="shared" si="49"/>
        <v>18.822499999999987</v>
      </c>
      <c r="N344" s="121" t="str">
        <f t="shared" si="51"/>
        <v/>
      </c>
      <c r="O344" s="9" t="str">
        <f t="shared" si="52"/>
        <v/>
      </c>
      <c r="P344" s="9" t="str">
        <f t="shared" si="54"/>
        <v/>
      </c>
      <c r="Q344" s="122" t="str">
        <f t="shared" si="55"/>
        <v/>
      </c>
    </row>
    <row r="345" spans="1:17" ht="18.75" x14ac:dyDescent="0.3">
      <c r="A345" s="10" t="s">
        <v>316</v>
      </c>
      <c r="B345" s="11" t="s">
        <v>317</v>
      </c>
      <c r="C345" s="12">
        <v>7</v>
      </c>
      <c r="D345" s="13">
        <v>2.5</v>
      </c>
      <c r="E345" s="14">
        <v>1.24</v>
      </c>
      <c r="F345" s="46" t="s">
        <v>24</v>
      </c>
      <c r="G345" s="15">
        <v>2</v>
      </c>
      <c r="H345" s="16">
        <f t="shared" si="48"/>
        <v>3</v>
      </c>
      <c r="I345" s="19">
        <f t="shared" si="50"/>
        <v>5.9724999999999877</v>
      </c>
      <c r="J345" s="42">
        <f>SUM(H345:H346)</f>
        <v>7.8000000000000007</v>
      </c>
      <c r="K345" s="50">
        <f t="shared" si="53"/>
        <v>10.772499999999988</v>
      </c>
      <c r="L345" s="8">
        <f t="shared" si="49"/>
        <v>18.822499999999987</v>
      </c>
      <c r="N345" s="121">
        <f t="shared" si="51"/>
        <v>2.5</v>
      </c>
      <c r="O345" s="9">
        <f t="shared" si="52"/>
        <v>-1</v>
      </c>
      <c r="P345" s="9">
        <f t="shared" si="54"/>
        <v>1.5</v>
      </c>
      <c r="Q345" s="122">
        <f t="shared" si="55"/>
        <v>1.5</v>
      </c>
    </row>
    <row r="346" spans="1:17" ht="19.5" thickBot="1" x14ac:dyDescent="0.35">
      <c r="A346" s="10" t="s">
        <v>318</v>
      </c>
      <c r="B346" s="11" t="s">
        <v>317</v>
      </c>
      <c r="C346" s="12">
        <v>6</v>
      </c>
      <c r="D346" s="13">
        <v>2.6</v>
      </c>
      <c r="E346" s="14">
        <v>1.2</v>
      </c>
      <c r="F346" s="46" t="s">
        <v>24</v>
      </c>
      <c r="G346" s="15">
        <v>3</v>
      </c>
      <c r="H346" s="16">
        <f t="shared" si="48"/>
        <v>4.8000000000000007</v>
      </c>
      <c r="I346" s="19">
        <f t="shared" si="50"/>
        <v>10.772499999999988</v>
      </c>
      <c r="J346" s="39"/>
      <c r="K346" s="50">
        <f t="shared" si="53"/>
        <v>10.772499999999988</v>
      </c>
      <c r="L346" s="8">
        <f t="shared" si="49"/>
        <v>18.822499999999987</v>
      </c>
      <c r="N346" s="121">
        <f t="shared" si="51"/>
        <v>2.6</v>
      </c>
      <c r="O346" s="9">
        <f t="shared" si="52"/>
        <v>-1</v>
      </c>
      <c r="P346" s="9">
        <f t="shared" si="54"/>
        <v>1.6</v>
      </c>
      <c r="Q346" s="122">
        <f t="shared" si="55"/>
        <v>1.6</v>
      </c>
    </row>
    <row r="347" spans="1:17" ht="24" thickBot="1" x14ac:dyDescent="0.3">
      <c r="A347" s="221">
        <v>44220</v>
      </c>
      <c r="B347" s="222"/>
      <c r="C347" s="222"/>
      <c r="D347" s="222"/>
      <c r="E347" s="222"/>
      <c r="F347" s="222"/>
      <c r="G347" s="222"/>
      <c r="H347" s="223" t="str">
        <f>IF(OR(F347="",G347=""),"",IF(F347="1st",G347*D347,-G347))</f>
        <v/>
      </c>
      <c r="I347" s="19">
        <f t="shared" si="50"/>
        <v>10.772499999999988</v>
      </c>
      <c r="J347" s="39"/>
      <c r="K347" s="50">
        <f t="shared" si="53"/>
        <v>10.772499999999988</v>
      </c>
      <c r="L347" s="8">
        <f t="shared" si="49"/>
        <v>18.822499999999987</v>
      </c>
      <c r="N347" s="121" t="str">
        <f t="shared" si="51"/>
        <v/>
      </c>
      <c r="O347" s="9" t="str">
        <f t="shared" si="52"/>
        <v/>
      </c>
      <c r="P347" s="9" t="str">
        <f t="shared" si="54"/>
        <v/>
      </c>
      <c r="Q347" s="122" t="str">
        <f t="shared" si="55"/>
        <v/>
      </c>
    </row>
    <row r="348" spans="1:17" ht="18.75" x14ac:dyDescent="0.3">
      <c r="A348" s="10" t="s">
        <v>319</v>
      </c>
      <c r="B348" s="11" t="s">
        <v>91</v>
      </c>
      <c r="C348" s="12">
        <v>6</v>
      </c>
      <c r="D348" s="13">
        <v>2.5</v>
      </c>
      <c r="E348" s="14">
        <v>1.2</v>
      </c>
      <c r="F348" s="46" t="s">
        <v>34</v>
      </c>
      <c r="G348" s="15">
        <v>2</v>
      </c>
      <c r="H348" s="16">
        <f t="shared" si="48"/>
        <v>-2</v>
      </c>
      <c r="I348" s="19">
        <f t="shared" si="50"/>
        <v>8.7724999999999884</v>
      </c>
      <c r="J348" s="42">
        <f>SUM(H348:H349)</f>
        <v>-3</v>
      </c>
      <c r="K348" s="50">
        <f t="shared" si="53"/>
        <v>7.7724999999999884</v>
      </c>
      <c r="L348" s="8">
        <f t="shared" si="49"/>
        <v>18.822499999999987</v>
      </c>
      <c r="N348" s="121">
        <f t="shared" si="51"/>
        <v>2.5</v>
      </c>
      <c r="O348" s="9">
        <f t="shared" si="52"/>
        <v>-1</v>
      </c>
      <c r="P348" s="9">
        <f t="shared" si="54"/>
        <v>-1</v>
      </c>
      <c r="Q348" s="122">
        <f t="shared" si="55"/>
        <v>-1</v>
      </c>
    </row>
    <row r="349" spans="1:17" ht="19.5" thickBot="1" x14ac:dyDescent="0.35">
      <c r="A349" s="68" t="s">
        <v>320</v>
      </c>
      <c r="B349" s="69" t="s">
        <v>89</v>
      </c>
      <c r="C349" s="72">
        <v>11</v>
      </c>
      <c r="D349" s="70">
        <v>8</v>
      </c>
      <c r="E349" s="71">
        <v>2</v>
      </c>
      <c r="F349" s="71" t="s">
        <v>16</v>
      </c>
      <c r="G349" s="15">
        <v>1</v>
      </c>
      <c r="H349" s="16">
        <f t="shared" si="48"/>
        <v>-1</v>
      </c>
      <c r="I349" s="19">
        <f t="shared" si="50"/>
        <v>7.7724999999999884</v>
      </c>
      <c r="J349" s="42"/>
      <c r="K349" s="50">
        <f t="shared" si="53"/>
        <v>7.7724999999999884</v>
      </c>
      <c r="L349" s="8">
        <f t="shared" si="49"/>
        <v>18.822499999999987</v>
      </c>
      <c r="N349" s="121">
        <f t="shared" si="51"/>
        <v>0</v>
      </c>
      <c r="O349" s="9">
        <f t="shared" si="52"/>
        <v>0</v>
      </c>
      <c r="P349" s="9">
        <f t="shared" si="54"/>
        <v>0</v>
      </c>
      <c r="Q349" s="122" t="str">
        <f t="shared" si="55"/>
        <v/>
      </c>
    </row>
    <row r="350" spans="1:17" ht="24" thickBot="1" x14ac:dyDescent="0.3">
      <c r="A350" s="221">
        <v>44221</v>
      </c>
      <c r="B350" s="222"/>
      <c r="C350" s="222"/>
      <c r="D350" s="222"/>
      <c r="E350" s="222"/>
      <c r="F350" s="222"/>
      <c r="G350" s="222"/>
      <c r="H350" s="223" t="str">
        <f>IF(OR(F350="",G350=""),"",IF(F350="1st",G350*D350,-G350))</f>
        <v/>
      </c>
      <c r="I350" s="19">
        <f t="shared" si="50"/>
        <v>7.7724999999999884</v>
      </c>
      <c r="J350" s="39"/>
      <c r="K350" s="50">
        <f t="shared" si="53"/>
        <v>7.7724999999999884</v>
      </c>
      <c r="L350" s="8">
        <f t="shared" si="49"/>
        <v>18.822499999999987</v>
      </c>
      <c r="N350" s="121" t="str">
        <f t="shared" si="51"/>
        <v/>
      </c>
      <c r="O350" s="9" t="str">
        <f t="shared" si="52"/>
        <v/>
      </c>
      <c r="P350" s="9" t="str">
        <f t="shared" si="54"/>
        <v/>
      </c>
      <c r="Q350" s="122" t="str">
        <f t="shared" si="55"/>
        <v/>
      </c>
    </row>
    <row r="351" spans="1:17" ht="18.75" x14ac:dyDescent="0.3">
      <c r="A351" s="10" t="s">
        <v>321</v>
      </c>
      <c r="B351" s="11" t="s">
        <v>55</v>
      </c>
      <c r="C351" s="12">
        <v>6</v>
      </c>
      <c r="D351" s="13">
        <v>2.2000000000000002</v>
      </c>
      <c r="E351" s="14"/>
      <c r="F351" s="46" t="s">
        <v>16</v>
      </c>
      <c r="G351" s="15">
        <v>6</v>
      </c>
      <c r="H351" s="16">
        <f t="shared" si="48"/>
        <v>-6</v>
      </c>
      <c r="I351" s="19">
        <f t="shared" si="50"/>
        <v>1.7724999999999884</v>
      </c>
      <c r="J351" s="42">
        <f>SUM(H351:H354)</f>
        <v>-8.9</v>
      </c>
      <c r="K351" s="50">
        <f t="shared" si="53"/>
        <v>-1.1275000000000119</v>
      </c>
      <c r="L351" s="8">
        <f t="shared" si="49"/>
        <v>18.822499999999987</v>
      </c>
      <c r="N351" s="121">
        <f t="shared" si="51"/>
        <v>2.2000000000000002</v>
      </c>
      <c r="O351" s="9">
        <f t="shared" si="52"/>
        <v>-1</v>
      </c>
      <c r="P351" s="9">
        <f t="shared" si="54"/>
        <v>-1</v>
      </c>
      <c r="Q351" s="122">
        <f t="shared" si="55"/>
        <v>-1</v>
      </c>
    </row>
    <row r="352" spans="1:17" ht="18.75" x14ac:dyDescent="0.3">
      <c r="A352" s="10" t="s">
        <v>322</v>
      </c>
      <c r="B352" s="11" t="s">
        <v>55</v>
      </c>
      <c r="C352" s="12">
        <v>8</v>
      </c>
      <c r="D352" s="13">
        <v>3.1</v>
      </c>
      <c r="E352" s="14"/>
      <c r="F352" s="46" t="s">
        <v>24</v>
      </c>
      <c r="G352" s="15">
        <v>1</v>
      </c>
      <c r="H352" s="16">
        <f t="shared" si="48"/>
        <v>2.1</v>
      </c>
      <c r="I352" s="19">
        <f t="shared" si="50"/>
        <v>3.8724999999999885</v>
      </c>
      <c r="J352" s="39"/>
      <c r="K352" s="50">
        <f t="shared" si="53"/>
        <v>-1.1275000000000119</v>
      </c>
      <c r="L352" s="8">
        <f t="shared" si="49"/>
        <v>18.822499999999987</v>
      </c>
      <c r="N352" s="121">
        <f t="shared" si="51"/>
        <v>3.1</v>
      </c>
      <c r="O352" s="9">
        <f t="shared" si="52"/>
        <v>-1</v>
      </c>
      <c r="P352" s="9">
        <f t="shared" si="54"/>
        <v>2.1</v>
      </c>
      <c r="Q352" s="122">
        <f t="shared" si="55"/>
        <v>2.1</v>
      </c>
    </row>
    <row r="353" spans="1:17" ht="18.75" x14ac:dyDescent="0.3">
      <c r="A353" s="10" t="s">
        <v>323</v>
      </c>
      <c r="B353" s="11" t="s">
        <v>38</v>
      </c>
      <c r="C353" s="12">
        <v>7</v>
      </c>
      <c r="D353" s="13">
        <v>2.5</v>
      </c>
      <c r="E353" s="14"/>
      <c r="F353" s="46" t="s">
        <v>34</v>
      </c>
      <c r="G353" s="15">
        <v>2</v>
      </c>
      <c r="H353" s="16">
        <f t="shared" si="48"/>
        <v>-2</v>
      </c>
      <c r="I353" s="19">
        <f t="shared" si="50"/>
        <v>1.8724999999999885</v>
      </c>
      <c r="J353" s="39"/>
      <c r="K353" s="50">
        <f t="shared" si="53"/>
        <v>-1.1275000000000119</v>
      </c>
      <c r="L353" s="8">
        <f t="shared" si="49"/>
        <v>18.822499999999987</v>
      </c>
      <c r="N353" s="121">
        <f t="shared" si="51"/>
        <v>2.5</v>
      </c>
      <c r="O353" s="9">
        <f t="shared" si="52"/>
        <v>-1</v>
      </c>
      <c r="P353" s="9">
        <f t="shared" si="54"/>
        <v>-1</v>
      </c>
      <c r="Q353" s="122">
        <f t="shared" si="55"/>
        <v>-1</v>
      </c>
    </row>
    <row r="354" spans="1:17" ht="19.5" thickBot="1" x14ac:dyDescent="0.35">
      <c r="A354" s="10" t="s">
        <v>324</v>
      </c>
      <c r="B354" s="11" t="s">
        <v>115</v>
      </c>
      <c r="C354" s="12">
        <v>10</v>
      </c>
      <c r="D354" s="13">
        <v>3</v>
      </c>
      <c r="E354" s="14">
        <v>1.5</v>
      </c>
      <c r="F354" s="46" t="s">
        <v>34</v>
      </c>
      <c r="G354" s="15">
        <v>3</v>
      </c>
      <c r="H354" s="16">
        <f t="shared" si="48"/>
        <v>-3</v>
      </c>
      <c r="I354" s="19">
        <f t="shared" si="50"/>
        <v>-1.1275000000000115</v>
      </c>
      <c r="J354" s="39"/>
      <c r="K354" s="50">
        <f t="shared" si="53"/>
        <v>-1.1275000000000119</v>
      </c>
      <c r="L354" s="8">
        <f t="shared" si="49"/>
        <v>18.822499999999987</v>
      </c>
      <c r="N354" s="121">
        <f t="shared" si="51"/>
        <v>3</v>
      </c>
      <c r="O354" s="9">
        <f t="shared" si="52"/>
        <v>-1</v>
      </c>
      <c r="P354" s="9">
        <f t="shared" si="54"/>
        <v>-1</v>
      </c>
      <c r="Q354" s="122">
        <f t="shared" si="55"/>
        <v>-1</v>
      </c>
    </row>
    <row r="355" spans="1:17" ht="24" thickBot="1" x14ac:dyDescent="0.3">
      <c r="A355" s="221">
        <v>44222</v>
      </c>
      <c r="B355" s="222"/>
      <c r="C355" s="222"/>
      <c r="D355" s="222"/>
      <c r="E355" s="222"/>
      <c r="F355" s="222"/>
      <c r="G355" s="222"/>
      <c r="H355" s="223" t="str">
        <f>IF(OR(F355="",G355=""),"",IF(F355="1st",G355*D355,-G355))</f>
        <v/>
      </c>
      <c r="I355" s="19">
        <f t="shared" si="50"/>
        <v>-1.1275000000000115</v>
      </c>
      <c r="J355" s="39"/>
      <c r="K355" s="50">
        <f t="shared" si="53"/>
        <v>-1.1275000000000119</v>
      </c>
      <c r="L355" s="8">
        <f t="shared" si="49"/>
        <v>18.822499999999987</v>
      </c>
      <c r="N355" s="121" t="str">
        <f t="shared" si="51"/>
        <v/>
      </c>
      <c r="O355" s="9" t="str">
        <f t="shared" si="52"/>
        <v/>
      </c>
      <c r="P355" s="9" t="str">
        <f t="shared" si="54"/>
        <v/>
      </c>
      <c r="Q355" s="122" t="str">
        <f t="shared" si="55"/>
        <v/>
      </c>
    </row>
    <row r="356" spans="1:17" ht="19.5" thickBot="1" x14ac:dyDescent="0.35">
      <c r="A356" s="10" t="s">
        <v>325</v>
      </c>
      <c r="B356" s="11" t="s">
        <v>326</v>
      </c>
      <c r="C356" s="12">
        <v>9</v>
      </c>
      <c r="D356" s="13">
        <v>3.1</v>
      </c>
      <c r="E356" s="14"/>
      <c r="F356" s="46" t="s">
        <v>34</v>
      </c>
      <c r="G356" s="15">
        <v>2</v>
      </c>
      <c r="H356" s="16">
        <f>IF(OR(F356="",G356=""),"",IF(F356="1st",G356*D356-G356,-G356))</f>
        <v>-2</v>
      </c>
      <c r="I356" s="19">
        <f t="shared" si="50"/>
        <v>-3.1275000000000115</v>
      </c>
      <c r="J356" s="42">
        <f>SUM(H356:H356)</f>
        <v>-2</v>
      </c>
      <c r="K356" s="50">
        <f t="shared" si="53"/>
        <v>-3.1275000000000119</v>
      </c>
      <c r="L356" s="8">
        <f t="shared" si="49"/>
        <v>18.822499999999987</v>
      </c>
      <c r="N356" s="121">
        <f t="shared" si="51"/>
        <v>3.1</v>
      </c>
      <c r="O356" s="9">
        <f t="shared" si="52"/>
        <v>-1</v>
      </c>
      <c r="P356" s="9">
        <f t="shared" si="54"/>
        <v>-1</v>
      </c>
      <c r="Q356" s="122">
        <f t="shared" si="55"/>
        <v>-1</v>
      </c>
    </row>
    <row r="357" spans="1:17" ht="24" thickBot="1" x14ac:dyDescent="0.3">
      <c r="A357" s="221">
        <v>44223</v>
      </c>
      <c r="B357" s="222"/>
      <c r="C357" s="222"/>
      <c r="D357" s="222"/>
      <c r="E357" s="222"/>
      <c r="F357" s="222"/>
      <c r="G357" s="222"/>
      <c r="H357" s="223" t="str">
        <f>IF(OR(F357="",G357=""),"",IF(F357="1st",G357*D357,-G357))</f>
        <v/>
      </c>
      <c r="I357" s="19">
        <f t="shared" si="50"/>
        <v>-3.1275000000000115</v>
      </c>
      <c r="J357" s="39"/>
      <c r="K357" s="50">
        <f t="shared" si="53"/>
        <v>-3.1275000000000119</v>
      </c>
      <c r="L357" s="8">
        <f t="shared" si="49"/>
        <v>18.822499999999987</v>
      </c>
      <c r="N357" s="121" t="str">
        <f t="shared" si="51"/>
        <v/>
      </c>
      <c r="O357" s="9" t="str">
        <f t="shared" si="52"/>
        <v/>
      </c>
      <c r="P357" s="9" t="str">
        <f t="shared" si="54"/>
        <v/>
      </c>
      <c r="Q357" s="122" t="str">
        <f t="shared" si="55"/>
        <v/>
      </c>
    </row>
    <row r="358" spans="1:17" ht="18.75" x14ac:dyDescent="0.3">
      <c r="A358" s="10" t="s">
        <v>327</v>
      </c>
      <c r="B358" s="11" t="s">
        <v>127</v>
      </c>
      <c r="C358" s="12">
        <v>4</v>
      </c>
      <c r="D358" s="13">
        <v>2.35</v>
      </c>
      <c r="E358" s="14"/>
      <c r="F358" s="46" t="s">
        <v>24</v>
      </c>
      <c r="G358" s="15">
        <v>2</v>
      </c>
      <c r="H358" s="16">
        <f>IF(OR(F358="",G358=""),"",IF(F358="1st",G358*D358-G358,-G358))</f>
        <v>2.7</v>
      </c>
      <c r="I358" s="19">
        <f t="shared" si="50"/>
        <v>-0.42750000000001132</v>
      </c>
      <c r="J358" s="42">
        <f>SUM(H358:H360)</f>
        <v>4.5</v>
      </c>
      <c r="K358" s="50">
        <f t="shared" si="53"/>
        <v>1.3724999999999881</v>
      </c>
      <c r="L358" s="8">
        <f t="shared" si="49"/>
        <v>18.822499999999987</v>
      </c>
      <c r="N358" s="121">
        <f t="shared" si="51"/>
        <v>2.35</v>
      </c>
      <c r="O358" s="9">
        <f t="shared" si="52"/>
        <v>-1</v>
      </c>
      <c r="P358" s="9">
        <f t="shared" si="54"/>
        <v>1.35</v>
      </c>
      <c r="Q358" s="122">
        <f t="shared" si="55"/>
        <v>1.35</v>
      </c>
    </row>
    <row r="359" spans="1:17" ht="18.75" x14ac:dyDescent="0.3">
      <c r="A359" s="10" t="s">
        <v>328</v>
      </c>
      <c r="B359" s="11" t="s">
        <v>66</v>
      </c>
      <c r="C359" s="12">
        <v>1</v>
      </c>
      <c r="D359" s="13">
        <v>2.25</v>
      </c>
      <c r="E359" s="14"/>
      <c r="F359" s="46" t="s">
        <v>21</v>
      </c>
      <c r="G359" s="15">
        <v>2</v>
      </c>
      <c r="H359" s="16">
        <f>IF(OR(F359="",G359=""),"",IF(F359="1st",G359*D359-G359,-G359))</f>
        <v>-2</v>
      </c>
      <c r="I359" s="19">
        <f t="shared" si="50"/>
        <v>-2.4275000000000113</v>
      </c>
      <c r="J359" s="39"/>
      <c r="K359" s="50">
        <f t="shared" si="53"/>
        <v>1.3724999999999881</v>
      </c>
      <c r="L359" s="8">
        <f t="shared" si="49"/>
        <v>18.822499999999987</v>
      </c>
      <c r="N359" s="121">
        <f t="shared" si="51"/>
        <v>2.25</v>
      </c>
      <c r="O359" s="9">
        <f t="shared" si="52"/>
        <v>-1</v>
      </c>
      <c r="P359" s="9">
        <f t="shared" si="54"/>
        <v>-1</v>
      </c>
      <c r="Q359" s="122">
        <f t="shared" si="55"/>
        <v>-1</v>
      </c>
    </row>
    <row r="360" spans="1:17" ht="19.5" thickBot="1" x14ac:dyDescent="0.35">
      <c r="A360" s="10" t="s">
        <v>329</v>
      </c>
      <c r="B360" s="11" t="s">
        <v>20</v>
      </c>
      <c r="C360" s="12">
        <v>8</v>
      </c>
      <c r="D360" s="13">
        <v>1.95</v>
      </c>
      <c r="E360" s="14"/>
      <c r="F360" s="46" t="s">
        <v>24</v>
      </c>
      <c r="G360" s="15">
        <v>4</v>
      </c>
      <c r="H360" s="16">
        <f>IF(OR(F360="",G360=""),"",IF(F360="1st",G360*D360-G360,-G360))</f>
        <v>3.8</v>
      </c>
      <c r="I360" s="19">
        <f t="shared" si="50"/>
        <v>1.3724999999999885</v>
      </c>
      <c r="J360" s="39"/>
      <c r="K360" s="50">
        <f t="shared" si="53"/>
        <v>1.3724999999999881</v>
      </c>
      <c r="L360" s="8">
        <f t="shared" si="49"/>
        <v>18.822499999999987</v>
      </c>
      <c r="N360" s="121">
        <f t="shared" si="51"/>
        <v>1.95</v>
      </c>
      <c r="O360" s="9">
        <f t="shared" si="52"/>
        <v>-1</v>
      </c>
      <c r="P360" s="9">
        <f t="shared" si="54"/>
        <v>0.95</v>
      </c>
      <c r="Q360" s="122">
        <f t="shared" si="55"/>
        <v>0.95</v>
      </c>
    </row>
    <row r="361" spans="1:17" ht="24" thickBot="1" x14ac:dyDescent="0.3">
      <c r="A361" s="221">
        <v>44224</v>
      </c>
      <c r="B361" s="222"/>
      <c r="C361" s="222"/>
      <c r="D361" s="222"/>
      <c r="E361" s="222"/>
      <c r="F361" s="222"/>
      <c r="G361" s="222"/>
      <c r="H361" s="223" t="str">
        <f>IF(OR(F361="",G361=""),"",IF(F361="1st",G361*D361,-G361))</f>
        <v/>
      </c>
      <c r="I361" s="19">
        <f t="shared" si="50"/>
        <v>1.3724999999999885</v>
      </c>
      <c r="J361" s="39"/>
      <c r="K361" s="50">
        <f t="shared" si="53"/>
        <v>1.3724999999999881</v>
      </c>
      <c r="L361" s="8">
        <f t="shared" si="49"/>
        <v>18.822499999999987</v>
      </c>
      <c r="N361" s="121" t="str">
        <f t="shared" si="51"/>
        <v/>
      </c>
      <c r="O361" s="9" t="str">
        <f t="shared" si="52"/>
        <v/>
      </c>
      <c r="P361" s="9" t="str">
        <f t="shared" si="54"/>
        <v/>
      </c>
      <c r="Q361" s="122" t="str">
        <f t="shared" si="55"/>
        <v/>
      </c>
    </row>
    <row r="362" spans="1:17" ht="18.75" x14ac:dyDescent="0.3">
      <c r="A362" s="10" t="s">
        <v>307</v>
      </c>
      <c r="B362" s="11" t="s">
        <v>55</v>
      </c>
      <c r="C362" s="12">
        <v>1</v>
      </c>
      <c r="D362" s="13">
        <v>6.5</v>
      </c>
      <c r="E362" s="14"/>
      <c r="F362" s="46" t="s">
        <v>24</v>
      </c>
      <c r="G362" s="15">
        <v>1</v>
      </c>
      <c r="H362" s="16">
        <f t="shared" ref="H362:H373" si="56">IF(OR(F362="",G362=""),"",IF(F362="1st",G362*D362-G362,-G362))</f>
        <v>5.5</v>
      </c>
      <c r="I362" s="19">
        <f t="shared" si="50"/>
        <v>6.8724999999999881</v>
      </c>
      <c r="J362" s="42">
        <f>SUM(H362:H373)</f>
        <v>9.1999999999999993</v>
      </c>
      <c r="K362" s="50">
        <f t="shared" si="53"/>
        <v>10.572499999999987</v>
      </c>
      <c r="L362" s="8">
        <f t="shared" si="49"/>
        <v>18.822499999999987</v>
      </c>
      <c r="N362" s="121">
        <f t="shared" si="51"/>
        <v>6.5</v>
      </c>
      <c r="O362" s="9">
        <f t="shared" si="52"/>
        <v>-1</v>
      </c>
      <c r="P362" s="9">
        <f t="shared" si="54"/>
        <v>5.5</v>
      </c>
      <c r="Q362" s="122">
        <f t="shared" si="55"/>
        <v>5.5</v>
      </c>
    </row>
    <row r="363" spans="1:17" ht="18.75" x14ac:dyDescent="0.3">
      <c r="A363" s="10" t="s">
        <v>165</v>
      </c>
      <c r="B363" s="11" t="s">
        <v>55</v>
      </c>
      <c r="C363" s="12">
        <v>3</v>
      </c>
      <c r="D363" s="13">
        <v>3.9</v>
      </c>
      <c r="E363" s="14"/>
      <c r="F363" s="46" t="s">
        <v>26</v>
      </c>
      <c r="G363" s="15">
        <v>1</v>
      </c>
      <c r="H363" s="16">
        <f t="shared" si="56"/>
        <v>-1</v>
      </c>
      <c r="I363" s="19">
        <f t="shared" si="50"/>
        <v>5.8724999999999881</v>
      </c>
      <c r="J363" s="39"/>
      <c r="K363" s="50">
        <f t="shared" si="53"/>
        <v>10.572499999999987</v>
      </c>
      <c r="L363" s="8">
        <f t="shared" si="49"/>
        <v>18.822499999999987</v>
      </c>
      <c r="N363" s="121">
        <f t="shared" si="51"/>
        <v>3.9</v>
      </c>
      <c r="O363" s="9">
        <f t="shared" si="52"/>
        <v>-1</v>
      </c>
      <c r="P363" s="9">
        <f t="shared" si="54"/>
        <v>-1</v>
      </c>
      <c r="Q363" s="122">
        <f t="shared" si="55"/>
        <v>-1</v>
      </c>
    </row>
    <row r="364" spans="1:17" ht="18.75" x14ac:dyDescent="0.3">
      <c r="A364" s="10" t="s">
        <v>330</v>
      </c>
      <c r="B364" s="11" t="s">
        <v>55</v>
      </c>
      <c r="C364" s="12">
        <v>6</v>
      </c>
      <c r="D364" s="13">
        <v>1.95</v>
      </c>
      <c r="E364" s="14"/>
      <c r="F364" s="46" t="s">
        <v>24</v>
      </c>
      <c r="G364" s="15">
        <v>3</v>
      </c>
      <c r="H364" s="16">
        <f t="shared" si="56"/>
        <v>2.8499999999999996</v>
      </c>
      <c r="I364" s="19">
        <f t="shared" si="50"/>
        <v>8.7224999999999877</v>
      </c>
      <c r="J364" s="39"/>
      <c r="K364" s="50">
        <f t="shared" si="53"/>
        <v>10.572499999999987</v>
      </c>
      <c r="L364" s="8">
        <f t="shared" si="49"/>
        <v>18.822499999999987</v>
      </c>
      <c r="N364" s="121">
        <f t="shared" si="51"/>
        <v>1.95</v>
      </c>
      <c r="O364" s="9">
        <f t="shared" si="52"/>
        <v>-1</v>
      </c>
      <c r="P364" s="9">
        <f t="shared" si="54"/>
        <v>0.95</v>
      </c>
      <c r="Q364" s="122">
        <f t="shared" si="55"/>
        <v>0.95</v>
      </c>
    </row>
    <row r="365" spans="1:17" ht="18.75" x14ac:dyDescent="0.3">
      <c r="A365" s="10" t="s">
        <v>331</v>
      </c>
      <c r="B365" s="11" t="s">
        <v>55</v>
      </c>
      <c r="C365" s="12">
        <v>9</v>
      </c>
      <c r="D365" s="13">
        <v>5</v>
      </c>
      <c r="E365" s="14"/>
      <c r="F365" s="46" t="s">
        <v>34</v>
      </c>
      <c r="G365" s="15">
        <v>1</v>
      </c>
      <c r="H365" s="16">
        <f t="shared" si="56"/>
        <v>-1</v>
      </c>
      <c r="I365" s="19">
        <f t="shared" si="50"/>
        <v>7.7224999999999877</v>
      </c>
      <c r="J365" s="39"/>
      <c r="K365" s="50">
        <f t="shared" si="53"/>
        <v>10.572499999999987</v>
      </c>
      <c r="L365" s="8">
        <f t="shared" si="49"/>
        <v>18.822499999999987</v>
      </c>
      <c r="N365" s="121">
        <f t="shared" si="51"/>
        <v>5</v>
      </c>
      <c r="O365" s="9">
        <f t="shared" si="52"/>
        <v>-1</v>
      </c>
      <c r="P365" s="9">
        <f t="shared" si="54"/>
        <v>-1</v>
      </c>
      <c r="Q365" s="122">
        <f t="shared" si="55"/>
        <v>-1</v>
      </c>
    </row>
    <row r="366" spans="1:17" ht="18.75" x14ac:dyDescent="0.3">
      <c r="A366" s="10" t="s">
        <v>332</v>
      </c>
      <c r="B366" s="11" t="s">
        <v>55</v>
      </c>
      <c r="C366" s="12">
        <v>10</v>
      </c>
      <c r="D366" s="13">
        <v>2.4</v>
      </c>
      <c r="E366" s="14"/>
      <c r="F366" s="46" t="s">
        <v>34</v>
      </c>
      <c r="G366" s="15">
        <v>2</v>
      </c>
      <c r="H366" s="16">
        <f t="shared" si="56"/>
        <v>-2</v>
      </c>
      <c r="I366" s="19">
        <f t="shared" si="50"/>
        <v>5.7224999999999877</v>
      </c>
      <c r="J366" s="39"/>
      <c r="K366" s="50">
        <f t="shared" si="53"/>
        <v>10.572499999999987</v>
      </c>
      <c r="L366" s="8">
        <f t="shared" si="49"/>
        <v>18.822499999999987</v>
      </c>
      <c r="N366" s="121">
        <f t="shared" si="51"/>
        <v>2.4</v>
      </c>
      <c r="O366" s="9">
        <f t="shared" si="52"/>
        <v>-1</v>
      </c>
      <c r="P366" s="9">
        <f t="shared" si="54"/>
        <v>-1</v>
      </c>
      <c r="Q366" s="122">
        <f t="shared" si="55"/>
        <v>-1</v>
      </c>
    </row>
    <row r="367" spans="1:17" ht="18.75" x14ac:dyDescent="0.3">
      <c r="A367" s="10" t="s">
        <v>333</v>
      </c>
      <c r="B367" s="11" t="s">
        <v>38</v>
      </c>
      <c r="C367" s="12">
        <v>1</v>
      </c>
      <c r="D367" s="13">
        <v>1.65</v>
      </c>
      <c r="E367" s="14"/>
      <c r="F367" s="46" t="s">
        <v>24</v>
      </c>
      <c r="G367" s="15">
        <v>4</v>
      </c>
      <c r="H367" s="16">
        <f t="shared" si="56"/>
        <v>2.5999999999999996</v>
      </c>
      <c r="I367" s="19">
        <f t="shared" si="50"/>
        <v>8.3224999999999874</v>
      </c>
      <c r="J367" s="39"/>
      <c r="K367" s="50">
        <f t="shared" si="53"/>
        <v>10.572499999999987</v>
      </c>
      <c r="L367" s="8">
        <f t="shared" si="49"/>
        <v>18.822499999999987</v>
      </c>
      <c r="N367" s="121">
        <f t="shared" si="51"/>
        <v>1.65</v>
      </c>
      <c r="O367" s="9">
        <f t="shared" si="52"/>
        <v>-1</v>
      </c>
      <c r="P367" s="9">
        <f t="shared" si="54"/>
        <v>0.64999999999999991</v>
      </c>
      <c r="Q367" s="122">
        <f t="shared" si="55"/>
        <v>0.64999999999999991</v>
      </c>
    </row>
    <row r="368" spans="1:17" ht="18.75" x14ac:dyDescent="0.3">
      <c r="A368" s="10" t="s">
        <v>65</v>
      </c>
      <c r="B368" s="11" t="s">
        <v>334</v>
      </c>
      <c r="C368" s="12">
        <v>6</v>
      </c>
      <c r="D368" s="13">
        <v>2.2000000000000002</v>
      </c>
      <c r="E368" s="14"/>
      <c r="F368" s="46" t="s">
        <v>24</v>
      </c>
      <c r="G368" s="15">
        <v>4</v>
      </c>
      <c r="H368" s="16">
        <f t="shared" si="56"/>
        <v>4.8000000000000007</v>
      </c>
      <c r="I368" s="19">
        <f t="shared" si="50"/>
        <v>13.122499999999988</v>
      </c>
      <c r="J368" s="39"/>
      <c r="K368" s="50">
        <f t="shared" si="53"/>
        <v>10.572499999999987</v>
      </c>
      <c r="L368" s="8">
        <f t="shared" si="49"/>
        <v>18.822499999999987</v>
      </c>
      <c r="N368" s="121">
        <f t="shared" si="51"/>
        <v>2.2000000000000002</v>
      </c>
      <c r="O368" s="9">
        <f t="shared" si="52"/>
        <v>-1</v>
      </c>
      <c r="P368" s="9">
        <f t="shared" si="54"/>
        <v>1.2000000000000002</v>
      </c>
      <c r="Q368" s="122">
        <f t="shared" si="55"/>
        <v>1.2000000000000002</v>
      </c>
    </row>
    <row r="369" spans="1:17" ht="18.75" x14ac:dyDescent="0.3">
      <c r="A369" s="10" t="s">
        <v>335</v>
      </c>
      <c r="B369" s="11" t="s">
        <v>38</v>
      </c>
      <c r="C369" s="12">
        <v>5</v>
      </c>
      <c r="D369" s="13">
        <v>3.8</v>
      </c>
      <c r="E369" s="14"/>
      <c r="F369" s="46" t="s">
        <v>26</v>
      </c>
      <c r="G369" s="15">
        <v>1</v>
      </c>
      <c r="H369" s="16">
        <f t="shared" si="56"/>
        <v>-1</v>
      </c>
      <c r="I369" s="19">
        <f t="shared" si="50"/>
        <v>12.122499999999988</v>
      </c>
      <c r="J369" s="39"/>
      <c r="K369" s="50">
        <f t="shared" si="53"/>
        <v>10.572499999999987</v>
      </c>
      <c r="L369" s="8">
        <f t="shared" si="49"/>
        <v>18.822499999999987</v>
      </c>
      <c r="N369" s="121">
        <f t="shared" si="51"/>
        <v>3.8</v>
      </c>
      <c r="O369" s="9">
        <f t="shared" si="52"/>
        <v>-1</v>
      </c>
      <c r="P369" s="9">
        <f t="shared" si="54"/>
        <v>-1</v>
      </c>
      <c r="Q369" s="122">
        <f t="shared" si="55"/>
        <v>-1</v>
      </c>
    </row>
    <row r="370" spans="1:17" ht="18.75" x14ac:dyDescent="0.3">
      <c r="A370" s="10" t="s">
        <v>336</v>
      </c>
      <c r="B370" s="11" t="s">
        <v>38</v>
      </c>
      <c r="C370" s="12">
        <v>11</v>
      </c>
      <c r="D370" s="13">
        <v>3.1</v>
      </c>
      <c r="E370" s="14"/>
      <c r="F370" s="46" t="s">
        <v>21</v>
      </c>
      <c r="G370" s="15">
        <v>0.5</v>
      </c>
      <c r="H370" s="16">
        <f t="shared" si="56"/>
        <v>-0.5</v>
      </c>
      <c r="I370" s="19">
        <f t="shared" si="50"/>
        <v>11.622499999999988</v>
      </c>
      <c r="J370" s="39"/>
      <c r="K370" s="50">
        <f t="shared" si="53"/>
        <v>10.572499999999987</v>
      </c>
      <c r="L370" s="8">
        <f t="shared" si="49"/>
        <v>18.822499999999987</v>
      </c>
      <c r="N370" s="121">
        <f t="shared" si="51"/>
        <v>3.1</v>
      </c>
      <c r="O370" s="9">
        <f t="shared" si="52"/>
        <v>-1</v>
      </c>
      <c r="P370" s="9">
        <f t="shared" si="54"/>
        <v>-1</v>
      </c>
      <c r="Q370" s="122">
        <f t="shared" si="55"/>
        <v>-1</v>
      </c>
    </row>
    <row r="371" spans="1:17" ht="18.75" x14ac:dyDescent="0.3">
      <c r="A371" s="10" t="s">
        <v>337</v>
      </c>
      <c r="B371" s="11" t="s">
        <v>91</v>
      </c>
      <c r="C371" s="12">
        <v>3</v>
      </c>
      <c r="D371" s="13">
        <v>3.6</v>
      </c>
      <c r="E371" s="14"/>
      <c r="F371" s="46" t="s">
        <v>24</v>
      </c>
      <c r="G371" s="15">
        <v>0.75</v>
      </c>
      <c r="H371" s="16">
        <f t="shared" si="56"/>
        <v>1.9500000000000002</v>
      </c>
      <c r="I371" s="19">
        <f t="shared" si="50"/>
        <v>13.572499999999987</v>
      </c>
      <c r="J371" s="39"/>
      <c r="K371" s="50">
        <f t="shared" si="53"/>
        <v>10.572499999999987</v>
      </c>
      <c r="L371" s="8">
        <f t="shared" si="49"/>
        <v>18.822499999999987</v>
      </c>
      <c r="N371" s="121">
        <f t="shared" si="51"/>
        <v>0</v>
      </c>
      <c r="O371" s="9">
        <f t="shared" si="52"/>
        <v>0</v>
      </c>
      <c r="P371" s="9">
        <f t="shared" si="54"/>
        <v>0</v>
      </c>
      <c r="Q371" s="122" t="str">
        <f t="shared" si="55"/>
        <v/>
      </c>
    </row>
    <row r="372" spans="1:17" ht="18.75" x14ac:dyDescent="0.3">
      <c r="A372" s="10" t="s">
        <v>269</v>
      </c>
      <c r="B372" s="11" t="s">
        <v>91</v>
      </c>
      <c r="C372" s="12">
        <v>9</v>
      </c>
      <c r="D372" s="13">
        <v>4.5</v>
      </c>
      <c r="E372" s="14"/>
      <c r="F372" s="46" t="s">
        <v>26</v>
      </c>
      <c r="G372" s="15">
        <v>1</v>
      </c>
      <c r="H372" s="16">
        <f>IF(OR(F372="",G372=""),"",IF(F372="1st",G372*D372-G372,-G372))</f>
        <v>-1</v>
      </c>
      <c r="I372" s="19">
        <f t="shared" si="50"/>
        <v>12.572499999999987</v>
      </c>
      <c r="J372" s="39"/>
      <c r="K372" s="50">
        <f t="shared" si="53"/>
        <v>10.572499999999987</v>
      </c>
      <c r="L372" s="8">
        <f t="shared" si="49"/>
        <v>18.822499999999987</v>
      </c>
      <c r="N372" s="121">
        <f t="shared" si="51"/>
        <v>4.5</v>
      </c>
      <c r="O372" s="9">
        <f t="shared" si="52"/>
        <v>-1</v>
      </c>
      <c r="P372" s="9">
        <f t="shared" si="54"/>
        <v>-1</v>
      </c>
      <c r="Q372" s="122">
        <f t="shared" si="55"/>
        <v>-1</v>
      </c>
    </row>
    <row r="373" spans="1:17" ht="19.5" thickBot="1" x14ac:dyDescent="0.35">
      <c r="A373" s="10" t="s">
        <v>338</v>
      </c>
      <c r="B373" s="11" t="s">
        <v>173</v>
      </c>
      <c r="C373" s="12">
        <v>8</v>
      </c>
      <c r="D373" s="13">
        <v>2.2000000000000002</v>
      </c>
      <c r="E373" s="14"/>
      <c r="F373" s="46" t="s">
        <v>26</v>
      </c>
      <c r="G373" s="15">
        <v>2</v>
      </c>
      <c r="H373" s="16">
        <f t="shared" si="56"/>
        <v>-2</v>
      </c>
      <c r="I373" s="19">
        <f t="shared" si="50"/>
        <v>10.572499999999987</v>
      </c>
      <c r="J373" s="39"/>
      <c r="K373" s="50">
        <f t="shared" si="53"/>
        <v>10.572499999999987</v>
      </c>
      <c r="L373" s="8">
        <f t="shared" ref="L373:L382" si="57">$K$382</f>
        <v>18.822499999999987</v>
      </c>
      <c r="N373" s="121">
        <f t="shared" si="51"/>
        <v>2.2000000000000002</v>
      </c>
      <c r="O373" s="9">
        <f t="shared" si="52"/>
        <v>-1</v>
      </c>
      <c r="P373" s="9">
        <f t="shared" si="54"/>
        <v>-1</v>
      </c>
      <c r="Q373" s="122">
        <f t="shared" si="55"/>
        <v>-1</v>
      </c>
    </row>
    <row r="374" spans="1:17" ht="24" thickBot="1" x14ac:dyDescent="0.3">
      <c r="A374" s="221">
        <v>44225</v>
      </c>
      <c r="B374" s="222"/>
      <c r="C374" s="222"/>
      <c r="D374" s="222"/>
      <c r="E374" s="222"/>
      <c r="F374" s="222"/>
      <c r="G374" s="222"/>
      <c r="H374" s="223" t="str">
        <f t="shared" ref="H374:H384" si="58">IF(OR(F374="",G374=""),"",IF(F374="1st",G374*D374,-G374))</f>
        <v/>
      </c>
      <c r="I374" s="19">
        <f t="shared" si="50"/>
        <v>10.572499999999987</v>
      </c>
      <c r="J374" s="39"/>
      <c r="K374" s="50">
        <f t="shared" si="53"/>
        <v>10.572499999999987</v>
      </c>
      <c r="L374" s="8">
        <f t="shared" si="57"/>
        <v>18.822499999999987</v>
      </c>
      <c r="N374" s="121" t="str">
        <f t="shared" si="51"/>
        <v/>
      </c>
      <c r="O374" s="9" t="str">
        <f t="shared" si="52"/>
        <v/>
      </c>
      <c r="P374" s="9" t="str">
        <f t="shared" si="54"/>
        <v/>
      </c>
      <c r="Q374" s="122" t="str">
        <f t="shared" si="55"/>
        <v/>
      </c>
    </row>
    <row r="375" spans="1:17" ht="18.75" x14ac:dyDescent="0.3">
      <c r="A375" s="10" t="s">
        <v>194</v>
      </c>
      <c r="B375" s="11" t="s">
        <v>45</v>
      </c>
      <c r="C375" s="12">
        <v>5</v>
      </c>
      <c r="D375" s="13">
        <v>3.55</v>
      </c>
      <c r="E375" s="14"/>
      <c r="F375" s="46" t="s">
        <v>21</v>
      </c>
      <c r="G375" s="15">
        <v>1</v>
      </c>
      <c r="H375" s="16">
        <f>IF(OR(F375="",G375=""),"",IF(F375="1st",G375*D375-G375,-G375))</f>
        <v>-1</v>
      </c>
      <c r="I375" s="19">
        <f t="shared" si="50"/>
        <v>9.5724999999999874</v>
      </c>
      <c r="J375" s="42">
        <f>SUM(H375:H376)</f>
        <v>1.25</v>
      </c>
      <c r="K375" s="50">
        <f t="shared" si="53"/>
        <v>11.822499999999987</v>
      </c>
      <c r="L375" s="8">
        <f t="shared" si="57"/>
        <v>18.822499999999987</v>
      </c>
      <c r="N375" s="121">
        <f t="shared" si="51"/>
        <v>0</v>
      </c>
      <c r="O375" s="9">
        <f t="shared" si="52"/>
        <v>0</v>
      </c>
      <c r="P375" s="9">
        <f t="shared" si="54"/>
        <v>0</v>
      </c>
      <c r="Q375" s="122" t="str">
        <f t="shared" si="55"/>
        <v/>
      </c>
    </row>
    <row r="376" spans="1:17" ht="19.5" thickBot="1" x14ac:dyDescent="0.35">
      <c r="A376" s="10" t="s">
        <v>339</v>
      </c>
      <c r="B376" s="11" t="s">
        <v>40</v>
      </c>
      <c r="C376" s="12">
        <v>4</v>
      </c>
      <c r="D376" s="13">
        <v>2.5</v>
      </c>
      <c r="E376" s="14"/>
      <c r="F376" s="46" t="s">
        <v>24</v>
      </c>
      <c r="G376" s="15">
        <v>1.5</v>
      </c>
      <c r="H376" s="16">
        <f>IF(OR(F376="",G376=""),"",IF(F376="1st",G376*D376-G376,-G376))</f>
        <v>2.25</v>
      </c>
      <c r="I376" s="19">
        <f t="shared" si="50"/>
        <v>11.822499999999987</v>
      </c>
      <c r="J376" s="39"/>
      <c r="K376" s="50">
        <f t="shared" si="53"/>
        <v>11.822499999999987</v>
      </c>
      <c r="L376" s="8">
        <f t="shared" si="57"/>
        <v>18.822499999999987</v>
      </c>
      <c r="N376" s="121">
        <f t="shared" si="51"/>
        <v>2.5</v>
      </c>
      <c r="O376" s="9">
        <f t="shared" si="52"/>
        <v>-1</v>
      </c>
      <c r="P376" s="9">
        <f t="shared" si="54"/>
        <v>1.5</v>
      </c>
      <c r="Q376" s="122">
        <f t="shared" si="55"/>
        <v>1.5</v>
      </c>
    </row>
    <row r="377" spans="1:17" ht="24" thickBot="1" x14ac:dyDescent="0.3">
      <c r="A377" s="221">
        <v>44226</v>
      </c>
      <c r="B377" s="222"/>
      <c r="C377" s="222"/>
      <c r="D377" s="222"/>
      <c r="E377" s="222"/>
      <c r="F377" s="222"/>
      <c r="G377" s="222"/>
      <c r="H377" s="223" t="str">
        <f t="shared" si="58"/>
        <v/>
      </c>
      <c r="I377" s="19">
        <f t="shared" si="50"/>
        <v>11.822499999999987</v>
      </c>
      <c r="J377" s="39"/>
      <c r="K377" s="50">
        <f t="shared" si="53"/>
        <v>11.822499999999987</v>
      </c>
      <c r="L377" s="8">
        <f t="shared" si="57"/>
        <v>18.822499999999987</v>
      </c>
      <c r="N377" s="121" t="str">
        <f t="shared" si="51"/>
        <v/>
      </c>
      <c r="O377" s="9" t="str">
        <f t="shared" si="52"/>
        <v/>
      </c>
      <c r="P377" s="9" t="str">
        <f t="shared" si="54"/>
        <v/>
      </c>
      <c r="Q377" s="122" t="str">
        <f t="shared" si="55"/>
        <v/>
      </c>
    </row>
    <row r="378" spans="1:17" ht="18.75" x14ac:dyDescent="0.3">
      <c r="A378" s="10" t="s">
        <v>340</v>
      </c>
      <c r="B378" s="11" t="s">
        <v>20</v>
      </c>
      <c r="C378" s="12">
        <v>3</v>
      </c>
      <c r="D378" s="13">
        <v>2.1</v>
      </c>
      <c r="E378" s="14"/>
      <c r="F378" s="46" t="s">
        <v>24</v>
      </c>
      <c r="G378" s="15">
        <v>4</v>
      </c>
      <c r="H378" s="16">
        <f>IF(OR(F378="",G378=""),"",IF(F378="1st",G378*D378-G378,-G378))</f>
        <v>4.4000000000000004</v>
      </c>
      <c r="I378" s="19">
        <f t="shared" si="50"/>
        <v>16.222499999999989</v>
      </c>
      <c r="J378" s="42">
        <f>SUM(H378:H379)</f>
        <v>3.4000000000000004</v>
      </c>
      <c r="K378" s="50">
        <f t="shared" si="53"/>
        <v>15.222499999999988</v>
      </c>
      <c r="L378" s="8">
        <f t="shared" si="57"/>
        <v>18.822499999999987</v>
      </c>
      <c r="N378" s="121">
        <f t="shared" si="51"/>
        <v>2.1</v>
      </c>
      <c r="O378" s="9">
        <f t="shared" si="52"/>
        <v>-1</v>
      </c>
      <c r="P378" s="9">
        <f t="shared" si="54"/>
        <v>1.1000000000000001</v>
      </c>
      <c r="Q378" s="122">
        <f t="shared" si="55"/>
        <v>1.1000000000000001</v>
      </c>
    </row>
    <row r="379" spans="1:17" ht="19.5" thickBot="1" x14ac:dyDescent="0.35">
      <c r="A379" s="10" t="s">
        <v>341</v>
      </c>
      <c r="B379" s="11" t="s">
        <v>20</v>
      </c>
      <c r="C379" s="12">
        <v>8</v>
      </c>
      <c r="D379" s="13">
        <v>3.7</v>
      </c>
      <c r="E379" s="14"/>
      <c r="F379" s="46" t="s">
        <v>26</v>
      </c>
      <c r="G379" s="15">
        <v>1</v>
      </c>
      <c r="H379" s="16">
        <f>IF(OR(F379="",G379=""),"",IF(F379="1st",G379*D379-G379,-G379))</f>
        <v>-1</v>
      </c>
      <c r="I379" s="19">
        <f t="shared" si="50"/>
        <v>15.222499999999989</v>
      </c>
      <c r="J379" s="39"/>
      <c r="K379" s="50">
        <f t="shared" si="53"/>
        <v>15.222499999999988</v>
      </c>
      <c r="L379" s="8">
        <f t="shared" si="57"/>
        <v>18.822499999999987</v>
      </c>
      <c r="N379" s="121">
        <f t="shared" si="51"/>
        <v>3.7</v>
      </c>
      <c r="O379" s="9">
        <f t="shared" si="52"/>
        <v>-1</v>
      </c>
      <c r="P379" s="9">
        <f t="shared" si="54"/>
        <v>-1</v>
      </c>
      <c r="Q379" s="122">
        <f t="shared" si="55"/>
        <v>-1</v>
      </c>
    </row>
    <row r="380" spans="1:17" ht="24" thickBot="1" x14ac:dyDescent="0.3">
      <c r="A380" s="221">
        <v>44227</v>
      </c>
      <c r="B380" s="222"/>
      <c r="C380" s="222"/>
      <c r="D380" s="222"/>
      <c r="E380" s="222"/>
      <c r="F380" s="222"/>
      <c r="G380" s="222"/>
      <c r="H380" s="223" t="str">
        <f t="shared" si="58"/>
        <v/>
      </c>
      <c r="I380" s="19">
        <f t="shared" si="50"/>
        <v>15.222499999999989</v>
      </c>
      <c r="J380" s="39"/>
      <c r="K380" s="50">
        <f t="shared" si="53"/>
        <v>15.222499999999988</v>
      </c>
      <c r="L380" s="8">
        <f t="shared" si="57"/>
        <v>18.822499999999987</v>
      </c>
      <c r="N380" s="121" t="str">
        <f t="shared" si="51"/>
        <v/>
      </c>
      <c r="O380" s="9" t="str">
        <f t="shared" si="52"/>
        <v/>
      </c>
      <c r="P380" s="9" t="str">
        <f t="shared" si="54"/>
        <v/>
      </c>
      <c r="Q380" s="122" t="str">
        <f t="shared" si="55"/>
        <v/>
      </c>
    </row>
    <row r="381" spans="1:17" ht="19.5" thickBot="1" x14ac:dyDescent="0.35">
      <c r="A381" s="10" t="s">
        <v>342</v>
      </c>
      <c r="B381" s="11" t="s">
        <v>55</v>
      </c>
      <c r="C381" s="12">
        <v>9</v>
      </c>
      <c r="D381" s="13">
        <v>2.2000000000000002</v>
      </c>
      <c r="E381" s="14"/>
      <c r="F381" s="46" t="s">
        <v>24</v>
      </c>
      <c r="G381" s="15">
        <v>3</v>
      </c>
      <c r="H381" s="16">
        <f>IF(OR(F381="",G381=""),"",IF(F381="1st",G381*D381-G381,-G381))</f>
        <v>3.6000000000000005</v>
      </c>
      <c r="I381" s="19">
        <f t="shared" si="50"/>
        <v>18.822499999999991</v>
      </c>
      <c r="J381" s="42">
        <f>SUM(H381:H381)</f>
        <v>3.6000000000000005</v>
      </c>
      <c r="K381" s="50">
        <f t="shared" si="53"/>
        <v>18.822499999999987</v>
      </c>
      <c r="L381" s="8">
        <f t="shared" si="57"/>
        <v>18.822499999999987</v>
      </c>
      <c r="N381" s="121">
        <f t="shared" si="51"/>
        <v>2.2000000000000002</v>
      </c>
      <c r="O381" s="9">
        <f t="shared" si="52"/>
        <v>-1</v>
      </c>
      <c r="P381" s="9">
        <f t="shared" si="54"/>
        <v>1.2000000000000002</v>
      </c>
      <c r="Q381" s="122">
        <f t="shared" si="55"/>
        <v>1.2000000000000002</v>
      </c>
    </row>
    <row r="382" spans="1:17" ht="24" thickBot="1" x14ac:dyDescent="0.3">
      <c r="A382" s="221">
        <v>44228</v>
      </c>
      <c r="B382" s="222"/>
      <c r="C382" s="222"/>
      <c r="D382" s="222"/>
      <c r="E382" s="222"/>
      <c r="F382" s="222"/>
      <c r="G382" s="222"/>
      <c r="H382" s="223" t="str">
        <f t="shared" si="58"/>
        <v/>
      </c>
      <c r="I382" s="19">
        <f t="shared" si="50"/>
        <v>18.822499999999991</v>
      </c>
      <c r="J382" s="39"/>
      <c r="K382" s="50">
        <f t="shared" si="53"/>
        <v>18.822499999999987</v>
      </c>
      <c r="L382" s="8">
        <f t="shared" si="57"/>
        <v>18.822499999999987</v>
      </c>
      <c r="N382" s="121" t="str">
        <f t="shared" si="51"/>
        <v/>
      </c>
      <c r="O382" s="9" t="str">
        <f t="shared" si="52"/>
        <v/>
      </c>
      <c r="P382" s="9" t="str">
        <f t="shared" si="54"/>
        <v/>
      </c>
      <c r="Q382" s="122" t="str">
        <f t="shared" si="55"/>
        <v/>
      </c>
    </row>
    <row r="383" spans="1:17" ht="19.5" thickBot="1" x14ac:dyDescent="0.35">
      <c r="A383" s="10" t="s">
        <v>343</v>
      </c>
      <c r="B383" s="11" t="s">
        <v>55</v>
      </c>
      <c r="C383" s="12">
        <v>3</v>
      </c>
      <c r="D383" s="13">
        <v>2.4</v>
      </c>
      <c r="E383" s="14"/>
      <c r="F383" s="46" t="s">
        <v>26</v>
      </c>
      <c r="G383" s="15">
        <v>3</v>
      </c>
      <c r="H383" s="16">
        <f>IF(OR(F383="",G383=""),"",IF(F383="1st",G383*D383-G383,-G383))</f>
        <v>-3</v>
      </c>
      <c r="I383" s="19">
        <f t="shared" si="50"/>
        <v>15.822499999999991</v>
      </c>
      <c r="J383" s="42">
        <f>SUM(H383:H383)</f>
        <v>-3</v>
      </c>
      <c r="K383" s="50">
        <f t="shared" si="53"/>
        <v>15.822499999999987</v>
      </c>
      <c r="L383" s="8">
        <f>$K$382</f>
        <v>18.822499999999987</v>
      </c>
      <c r="N383" s="121">
        <f t="shared" si="51"/>
        <v>2.4</v>
      </c>
      <c r="O383" s="9">
        <f t="shared" si="52"/>
        <v>-1</v>
      </c>
      <c r="P383" s="9">
        <f t="shared" si="54"/>
        <v>-1</v>
      </c>
      <c r="Q383" s="122">
        <f t="shared" si="55"/>
        <v>-1</v>
      </c>
    </row>
    <row r="384" spans="1:17" ht="24" thickBot="1" x14ac:dyDescent="0.3">
      <c r="A384" s="221">
        <v>44229</v>
      </c>
      <c r="B384" s="222"/>
      <c r="C384" s="222"/>
      <c r="D384" s="222"/>
      <c r="E384" s="222"/>
      <c r="F384" s="222"/>
      <c r="G384" s="222"/>
      <c r="H384" s="223" t="str">
        <f t="shared" si="58"/>
        <v/>
      </c>
      <c r="I384" s="19">
        <f t="shared" si="50"/>
        <v>15.822499999999991</v>
      </c>
      <c r="J384" s="39"/>
      <c r="K384" s="50">
        <f t="shared" si="53"/>
        <v>15.822499999999987</v>
      </c>
      <c r="L384" s="8">
        <f t="shared" ref="L384:L447" si="59">$K$502</f>
        <v>62.747499999999988</v>
      </c>
      <c r="N384" s="121" t="str">
        <f t="shared" si="51"/>
        <v/>
      </c>
      <c r="O384" s="9" t="str">
        <f t="shared" si="52"/>
        <v/>
      </c>
      <c r="P384" s="9" t="str">
        <f t="shared" si="54"/>
        <v/>
      </c>
      <c r="Q384" s="122" t="str">
        <f t="shared" si="55"/>
        <v/>
      </c>
    </row>
    <row r="385" spans="1:17" ht="18.75" x14ac:dyDescent="0.3">
      <c r="A385" s="10" t="s">
        <v>344</v>
      </c>
      <c r="B385" s="11" t="s">
        <v>28</v>
      </c>
      <c r="C385" s="12">
        <v>6</v>
      </c>
      <c r="D385" s="13">
        <v>4</v>
      </c>
      <c r="E385" s="14"/>
      <c r="F385" s="46" t="s">
        <v>34</v>
      </c>
      <c r="G385" s="15">
        <v>1</v>
      </c>
      <c r="H385" s="16">
        <f>IF(OR(F385="",G385=""),"",IF(F385="1st",G385*D385-G385,-G385))</f>
        <v>-1</v>
      </c>
      <c r="I385" s="19">
        <f t="shared" si="50"/>
        <v>14.822499999999991</v>
      </c>
      <c r="J385" s="42">
        <f>SUM(H385:H388)</f>
        <v>3.8499999999999996</v>
      </c>
      <c r="K385" s="50">
        <f t="shared" si="53"/>
        <v>19.672499999999985</v>
      </c>
      <c r="L385" s="8">
        <f t="shared" si="59"/>
        <v>62.747499999999988</v>
      </c>
      <c r="N385" s="121">
        <f t="shared" si="51"/>
        <v>4</v>
      </c>
      <c r="O385" s="9">
        <f t="shared" si="52"/>
        <v>-1</v>
      </c>
      <c r="P385" s="9">
        <f t="shared" si="54"/>
        <v>-1</v>
      </c>
      <c r="Q385" s="122">
        <f t="shared" si="55"/>
        <v>-1</v>
      </c>
    </row>
    <row r="386" spans="1:17" ht="18.75" x14ac:dyDescent="0.3">
      <c r="A386" s="10" t="s">
        <v>345</v>
      </c>
      <c r="B386" s="11" t="s">
        <v>115</v>
      </c>
      <c r="C386" s="12">
        <v>3</v>
      </c>
      <c r="D386" s="13">
        <v>3</v>
      </c>
      <c r="E386" s="14"/>
      <c r="F386" s="46" t="s">
        <v>24</v>
      </c>
      <c r="G386" s="15">
        <v>2</v>
      </c>
      <c r="H386" s="16">
        <f>IF(OR(F386="",G386=""),"",IF(F386="1st",G386*D386-G386,-G386))</f>
        <v>4</v>
      </c>
      <c r="I386" s="19">
        <f t="shared" si="50"/>
        <v>18.822499999999991</v>
      </c>
      <c r="J386" s="39"/>
      <c r="K386" s="50">
        <f t="shared" si="53"/>
        <v>19.672499999999985</v>
      </c>
      <c r="L386" s="8">
        <f t="shared" si="59"/>
        <v>62.747499999999988</v>
      </c>
      <c r="N386" s="121">
        <f t="shared" si="51"/>
        <v>3</v>
      </c>
      <c r="O386" s="9">
        <f t="shared" si="52"/>
        <v>-1</v>
      </c>
      <c r="P386" s="9">
        <f t="shared" si="54"/>
        <v>2</v>
      </c>
      <c r="Q386" s="122">
        <f t="shared" si="55"/>
        <v>2</v>
      </c>
    </row>
    <row r="387" spans="1:17" ht="18.75" x14ac:dyDescent="0.3">
      <c r="A387" s="10" t="s">
        <v>346</v>
      </c>
      <c r="B387" s="11" t="s">
        <v>115</v>
      </c>
      <c r="C387" s="12">
        <v>5</v>
      </c>
      <c r="D387" s="13">
        <v>2.9</v>
      </c>
      <c r="E387" s="14"/>
      <c r="F387" s="46" t="s">
        <v>24</v>
      </c>
      <c r="G387" s="15">
        <v>1.5</v>
      </c>
      <c r="H387" s="16">
        <f>IF(OR(F387="",G387=""),"",IF(F387="1st",G387*D387-G387,-G387))</f>
        <v>2.8499999999999996</v>
      </c>
      <c r="I387" s="19">
        <f t="shared" ref="I387:I450" si="60">IF(H387="",I386,I386+H387)</f>
        <v>21.672499999999992</v>
      </c>
      <c r="J387" s="39"/>
      <c r="K387" s="50">
        <f t="shared" si="53"/>
        <v>19.672499999999985</v>
      </c>
      <c r="L387" s="8">
        <f t="shared" si="59"/>
        <v>62.747499999999988</v>
      </c>
      <c r="N387" s="121">
        <f t="shared" ref="N387:N450" si="61">IF(D387="","",IF(D387&gt;$V$57,$X$57*D387,IF(AND(D387&gt;$V$56,D387&lt;$W$56),$X$56*D387,IF(AND(D387&lt;$W$55,D387&gt;$V$55),$X$55*D387,IF(D387&lt;$W$54,D387*$X$54,0)))))</f>
        <v>2.9</v>
      </c>
      <c r="O387" s="9">
        <f t="shared" ref="O387:O450" si="62">IF(D387="","",IF(D387&gt;=$V$57,-$X$57,IF(AND(D387&gt;=$V$56,D387&lt;$W$56),-$X$56,IF(AND(D387&lt;$W$55,D387&gt;=$V$55),-$X$55,IF(D387&lt;$W$54,-$X$54,0)))))</f>
        <v>-1</v>
      </c>
      <c r="P387" s="9">
        <f t="shared" si="54"/>
        <v>1.9</v>
      </c>
      <c r="Q387" s="122">
        <f t="shared" si="55"/>
        <v>1.9</v>
      </c>
    </row>
    <row r="388" spans="1:17" ht="19.5" thickBot="1" x14ac:dyDescent="0.35">
      <c r="A388" s="10" t="s">
        <v>347</v>
      </c>
      <c r="B388" s="11" t="s">
        <v>115</v>
      </c>
      <c r="C388" s="12">
        <v>11</v>
      </c>
      <c r="D388" s="13">
        <v>3.5</v>
      </c>
      <c r="E388" s="14"/>
      <c r="F388" s="46" t="s">
        <v>34</v>
      </c>
      <c r="G388" s="15">
        <v>2</v>
      </c>
      <c r="H388" s="16">
        <f>IF(OR(F388="",G388=""),"",IF(F388="1st",G388*D388-G388,-G388))</f>
        <v>-2</v>
      </c>
      <c r="I388" s="19">
        <f t="shared" si="60"/>
        <v>19.672499999999992</v>
      </c>
      <c r="J388" s="39"/>
      <c r="K388" s="50">
        <f t="shared" ref="K388:K451" si="63">IF(J388="",K387,J388+K387)</f>
        <v>19.672499999999985</v>
      </c>
      <c r="L388" s="8">
        <f t="shared" si="59"/>
        <v>62.747499999999988</v>
      </c>
      <c r="N388" s="121">
        <f t="shared" si="61"/>
        <v>0</v>
      </c>
      <c r="O388" s="9">
        <f t="shared" si="62"/>
        <v>0</v>
      </c>
      <c r="P388" s="9">
        <f t="shared" ref="P388:P451" si="64">IF(F388="1st",N388+O388,O388)</f>
        <v>0</v>
      </c>
      <c r="Q388" s="122" t="str">
        <f t="shared" ref="Q388:Q451" si="65">IF(P388=0,"",P388)</f>
        <v/>
      </c>
    </row>
    <row r="389" spans="1:17" ht="24" thickBot="1" x14ac:dyDescent="0.3">
      <c r="A389" s="221">
        <v>44230</v>
      </c>
      <c r="B389" s="222"/>
      <c r="C389" s="222"/>
      <c r="D389" s="222"/>
      <c r="E389" s="222"/>
      <c r="F389" s="222"/>
      <c r="G389" s="222"/>
      <c r="H389" s="223" t="str">
        <f>IF(OR(F389="",G389=""),"",IF(F389="1st",G389*D389,-G389))</f>
        <v/>
      </c>
      <c r="I389" s="19">
        <f t="shared" si="60"/>
        <v>19.672499999999992</v>
      </c>
      <c r="J389" s="39"/>
      <c r="K389" s="50">
        <f t="shared" si="63"/>
        <v>19.672499999999985</v>
      </c>
      <c r="L389" s="8">
        <f t="shared" si="59"/>
        <v>62.747499999999988</v>
      </c>
      <c r="N389" s="121" t="str">
        <f t="shared" si="61"/>
        <v/>
      </c>
      <c r="O389" s="9" t="str">
        <f t="shared" si="62"/>
        <v/>
      </c>
      <c r="P389" s="9" t="str">
        <f t="shared" si="64"/>
        <v/>
      </c>
      <c r="Q389" s="122" t="str">
        <f t="shared" si="65"/>
        <v/>
      </c>
    </row>
    <row r="390" spans="1:17" ht="18.75" x14ac:dyDescent="0.3">
      <c r="A390" s="10" t="s">
        <v>348</v>
      </c>
      <c r="B390" s="11" t="s">
        <v>30</v>
      </c>
      <c r="C390" s="12">
        <v>8</v>
      </c>
      <c r="D390" s="13">
        <v>3.2</v>
      </c>
      <c r="E390" s="14"/>
      <c r="F390" s="46" t="s">
        <v>26</v>
      </c>
      <c r="G390" s="15">
        <v>1</v>
      </c>
      <c r="H390" s="16">
        <f>IF(OR(F390="",G390=""),"",IF(F390="1st",G390*D390-G390,-G390))</f>
        <v>-1</v>
      </c>
      <c r="I390" s="19">
        <f t="shared" si="60"/>
        <v>18.672499999999992</v>
      </c>
      <c r="J390" s="42">
        <f>SUM(H390:H391)</f>
        <v>-4</v>
      </c>
      <c r="K390" s="50">
        <f t="shared" si="63"/>
        <v>15.672499999999985</v>
      </c>
      <c r="L390" s="8">
        <f t="shared" si="59"/>
        <v>62.747499999999988</v>
      </c>
      <c r="N390" s="121">
        <f t="shared" si="61"/>
        <v>0</v>
      </c>
      <c r="O390" s="9">
        <f t="shared" si="62"/>
        <v>0</v>
      </c>
      <c r="P390" s="9">
        <f t="shared" si="64"/>
        <v>0</v>
      </c>
      <c r="Q390" s="122" t="str">
        <f t="shared" si="65"/>
        <v/>
      </c>
    </row>
    <row r="391" spans="1:17" ht="19.5" thickBot="1" x14ac:dyDescent="0.35">
      <c r="A391" s="10" t="s">
        <v>349</v>
      </c>
      <c r="B391" s="11" t="s">
        <v>66</v>
      </c>
      <c r="C391" s="12">
        <v>7</v>
      </c>
      <c r="D391" s="13">
        <v>2.5</v>
      </c>
      <c r="E391" s="14"/>
      <c r="F391" s="46" t="s">
        <v>26</v>
      </c>
      <c r="G391" s="15">
        <v>3</v>
      </c>
      <c r="H391" s="16">
        <f>IF(OR(F391="",G391=""),"",IF(F391="1st",G391*D391-G391,-G391))</f>
        <v>-3</v>
      </c>
      <c r="I391" s="19">
        <f t="shared" si="60"/>
        <v>15.672499999999992</v>
      </c>
      <c r="J391" s="39"/>
      <c r="K391" s="50">
        <f t="shared" si="63"/>
        <v>15.672499999999985</v>
      </c>
      <c r="L391" s="8">
        <f t="shared" si="59"/>
        <v>62.747499999999988</v>
      </c>
      <c r="N391" s="121">
        <f t="shared" si="61"/>
        <v>2.5</v>
      </c>
      <c r="O391" s="9">
        <f t="shared" si="62"/>
        <v>-1</v>
      </c>
      <c r="P391" s="9">
        <f t="shared" si="64"/>
        <v>-1</v>
      </c>
      <c r="Q391" s="122">
        <f t="shared" si="65"/>
        <v>-1</v>
      </c>
    </row>
    <row r="392" spans="1:17" ht="24" thickBot="1" x14ac:dyDescent="0.3">
      <c r="A392" s="221">
        <v>44231</v>
      </c>
      <c r="B392" s="222"/>
      <c r="C392" s="222"/>
      <c r="D392" s="222"/>
      <c r="E392" s="222"/>
      <c r="F392" s="222"/>
      <c r="G392" s="222"/>
      <c r="H392" s="223" t="str">
        <f>IF(OR(F392="",G392=""),"",IF(F392="1st",G392*D392,-G392))</f>
        <v/>
      </c>
      <c r="I392" s="19">
        <f t="shared" si="60"/>
        <v>15.672499999999992</v>
      </c>
      <c r="J392" s="39"/>
      <c r="K392" s="50">
        <f t="shared" si="63"/>
        <v>15.672499999999985</v>
      </c>
      <c r="L392" s="8">
        <f t="shared" si="59"/>
        <v>62.747499999999988</v>
      </c>
      <c r="N392" s="121" t="str">
        <f t="shared" si="61"/>
        <v/>
      </c>
      <c r="O392" s="9" t="str">
        <f t="shared" si="62"/>
        <v/>
      </c>
      <c r="P392" s="9" t="str">
        <f t="shared" si="64"/>
        <v/>
      </c>
      <c r="Q392" s="122" t="str">
        <f t="shared" si="65"/>
        <v/>
      </c>
    </row>
    <row r="393" spans="1:17" ht="18.75" x14ac:dyDescent="0.3">
      <c r="A393" s="10" t="s">
        <v>350</v>
      </c>
      <c r="B393" s="11" t="s">
        <v>91</v>
      </c>
      <c r="C393" s="12">
        <v>1</v>
      </c>
      <c r="D393" s="13">
        <v>1.85</v>
      </c>
      <c r="E393" s="14"/>
      <c r="F393" s="46" t="s">
        <v>24</v>
      </c>
      <c r="G393" s="15">
        <v>4</v>
      </c>
      <c r="H393" s="16">
        <f t="shared" ref="H393:H406" si="66">IF(OR(F393="",G393=""),"",IF(F393="1st",G393*D393-G393,-G393))</f>
        <v>3.4000000000000004</v>
      </c>
      <c r="I393" s="19">
        <f t="shared" si="60"/>
        <v>19.072499999999991</v>
      </c>
      <c r="J393" s="42">
        <f>SUM(H393:H406)</f>
        <v>4.0250000000000004</v>
      </c>
      <c r="K393" s="50">
        <f t="shared" si="63"/>
        <v>19.697499999999984</v>
      </c>
      <c r="L393" s="8">
        <f t="shared" si="59"/>
        <v>62.747499999999988</v>
      </c>
      <c r="N393" s="121">
        <f t="shared" si="61"/>
        <v>1.85</v>
      </c>
      <c r="O393" s="9">
        <f t="shared" si="62"/>
        <v>-1</v>
      </c>
      <c r="P393" s="9">
        <f t="shared" si="64"/>
        <v>0.85000000000000009</v>
      </c>
      <c r="Q393" s="122">
        <f t="shared" si="65"/>
        <v>0.85000000000000009</v>
      </c>
    </row>
    <row r="394" spans="1:17" ht="18.75" x14ac:dyDescent="0.3">
      <c r="A394" s="10" t="s">
        <v>351</v>
      </c>
      <c r="B394" s="11" t="s">
        <v>91</v>
      </c>
      <c r="C394" s="12">
        <v>5</v>
      </c>
      <c r="D394" s="13">
        <v>7</v>
      </c>
      <c r="E394" s="14"/>
      <c r="F394" s="46" t="s">
        <v>24</v>
      </c>
      <c r="G394" s="15">
        <v>1</v>
      </c>
      <c r="H394" s="16">
        <f t="shared" si="66"/>
        <v>6</v>
      </c>
      <c r="I394" s="19">
        <f t="shared" si="60"/>
        <v>25.072499999999991</v>
      </c>
      <c r="J394" s="39"/>
      <c r="K394" s="50">
        <f t="shared" si="63"/>
        <v>19.697499999999984</v>
      </c>
      <c r="L394" s="8">
        <f t="shared" si="59"/>
        <v>62.747499999999988</v>
      </c>
      <c r="N394" s="121">
        <f t="shared" si="61"/>
        <v>7</v>
      </c>
      <c r="O394" s="9">
        <f t="shared" si="62"/>
        <v>-1</v>
      </c>
      <c r="P394" s="9">
        <f t="shared" si="64"/>
        <v>6</v>
      </c>
      <c r="Q394" s="122">
        <f t="shared" si="65"/>
        <v>6</v>
      </c>
    </row>
    <row r="395" spans="1:17" ht="18.75" x14ac:dyDescent="0.3">
      <c r="A395" s="10" t="s">
        <v>352</v>
      </c>
      <c r="B395" s="11" t="s">
        <v>91</v>
      </c>
      <c r="C395" s="12">
        <v>7</v>
      </c>
      <c r="D395" s="13">
        <v>3.5</v>
      </c>
      <c r="E395" s="14"/>
      <c r="F395" s="46" t="s">
        <v>24</v>
      </c>
      <c r="G395" s="15">
        <v>1.5</v>
      </c>
      <c r="H395" s="16">
        <f t="shared" si="66"/>
        <v>3.75</v>
      </c>
      <c r="I395" s="19">
        <f t="shared" si="60"/>
        <v>28.822499999999991</v>
      </c>
      <c r="J395" s="39"/>
      <c r="K395" s="50">
        <f t="shared" si="63"/>
        <v>19.697499999999984</v>
      </c>
      <c r="L395" s="8">
        <f t="shared" si="59"/>
        <v>62.747499999999988</v>
      </c>
      <c r="N395" s="121">
        <f t="shared" si="61"/>
        <v>0</v>
      </c>
      <c r="O395" s="9">
        <f t="shared" si="62"/>
        <v>0</v>
      </c>
      <c r="P395" s="9">
        <f t="shared" si="64"/>
        <v>0</v>
      </c>
      <c r="Q395" s="122" t="str">
        <f t="shared" si="65"/>
        <v/>
      </c>
    </row>
    <row r="396" spans="1:17" ht="18.75" x14ac:dyDescent="0.3">
      <c r="A396" s="10" t="s">
        <v>353</v>
      </c>
      <c r="B396" s="11" t="s">
        <v>91</v>
      </c>
      <c r="C396" s="12">
        <v>10</v>
      </c>
      <c r="D396" s="13">
        <v>4.8</v>
      </c>
      <c r="E396" s="14"/>
      <c r="F396" s="46" t="s">
        <v>26</v>
      </c>
      <c r="G396" s="15">
        <v>1</v>
      </c>
      <c r="H396" s="16">
        <f t="shared" si="66"/>
        <v>-1</v>
      </c>
      <c r="I396" s="19">
        <f t="shared" si="60"/>
        <v>27.822499999999991</v>
      </c>
      <c r="J396" s="39"/>
      <c r="K396" s="50">
        <f t="shared" si="63"/>
        <v>19.697499999999984</v>
      </c>
      <c r="L396" s="8">
        <f t="shared" si="59"/>
        <v>62.747499999999988</v>
      </c>
      <c r="N396" s="121">
        <f t="shared" si="61"/>
        <v>4.8</v>
      </c>
      <c r="O396" s="9">
        <f t="shared" si="62"/>
        <v>-1</v>
      </c>
      <c r="P396" s="9">
        <f t="shared" si="64"/>
        <v>-1</v>
      </c>
      <c r="Q396" s="122">
        <f t="shared" si="65"/>
        <v>-1</v>
      </c>
    </row>
    <row r="397" spans="1:17" ht="18.75" x14ac:dyDescent="0.3">
      <c r="A397" s="10" t="s">
        <v>271</v>
      </c>
      <c r="B397" s="11" t="s">
        <v>38</v>
      </c>
      <c r="C397" s="12">
        <v>3</v>
      </c>
      <c r="D397" s="13">
        <v>3.2</v>
      </c>
      <c r="E397" s="14"/>
      <c r="F397" s="46" t="s">
        <v>26</v>
      </c>
      <c r="G397" s="15">
        <v>2</v>
      </c>
      <c r="H397" s="16">
        <f t="shared" si="66"/>
        <v>-2</v>
      </c>
      <c r="I397" s="19">
        <f t="shared" si="60"/>
        <v>25.822499999999991</v>
      </c>
      <c r="J397" s="39"/>
      <c r="K397" s="50">
        <f t="shared" si="63"/>
        <v>19.697499999999984</v>
      </c>
      <c r="L397" s="8">
        <f t="shared" si="59"/>
        <v>62.747499999999988</v>
      </c>
      <c r="N397" s="121">
        <f t="shared" si="61"/>
        <v>0</v>
      </c>
      <c r="O397" s="9">
        <f t="shared" si="62"/>
        <v>0</v>
      </c>
      <c r="P397" s="9">
        <f t="shared" si="64"/>
        <v>0</v>
      </c>
      <c r="Q397" s="122" t="str">
        <f t="shared" si="65"/>
        <v/>
      </c>
    </row>
    <row r="398" spans="1:17" ht="18.75" x14ac:dyDescent="0.3">
      <c r="A398" s="10" t="s">
        <v>354</v>
      </c>
      <c r="B398" s="11" t="s">
        <v>38</v>
      </c>
      <c r="C398" s="12">
        <v>5</v>
      </c>
      <c r="D398" s="13">
        <v>6.5</v>
      </c>
      <c r="E398" s="14"/>
      <c r="F398" s="46" t="s">
        <v>26</v>
      </c>
      <c r="G398" s="15">
        <v>1</v>
      </c>
      <c r="H398" s="16">
        <f t="shared" si="66"/>
        <v>-1</v>
      </c>
      <c r="I398" s="19">
        <f t="shared" si="60"/>
        <v>24.822499999999991</v>
      </c>
      <c r="J398" s="39"/>
      <c r="K398" s="50">
        <f t="shared" si="63"/>
        <v>19.697499999999984</v>
      </c>
      <c r="L398" s="8">
        <f t="shared" si="59"/>
        <v>62.747499999999988</v>
      </c>
      <c r="N398" s="121">
        <f t="shared" si="61"/>
        <v>6.5</v>
      </c>
      <c r="O398" s="9">
        <f t="shared" si="62"/>
        <v>-1</v>
      </c>
      <c r="P398" s="9">
        <f t="shared" si="64"/>
        <v>-1</v>
      </c>
      <c r="Q398" s="122">
        <f t="shared" si="65"/>
        <v>-1</v>
      </c>
    </row>
    <row r="399" spans="1:17" ht="18.75" x14ac:dyDescent="0.3">
      <c r="A399" s="10" t="s">
        <v>355</v>
      </c>
      <c r="B399" s="11" t="s">
        <v>38</v>
      </c>
      <c r="C399" s="12">
        <v>5</v>
      </c>
      <c r="D399" s="13">
        <v>1.91</v>
      </c>
      <c r="E399" s="14"/>
      <c r="F399" s="46" t="s">
        <v>26</v>
      </c>
      <c r="G399" s="15">
        <v>2</v>
      </c>
      <c r="H399" s="16">
        <f t="shared" si="66"/>
        <v>-2</v>
      </c>
      <c r="I399" s="19">
        <f t="shared" si="60"/>
        <v>22.822499999999991</v>
      </c>
      <c r="J399" s="39"/>
      <c r="K399" s="50">
        <f t="shared" si="63"/>
        <v>19.697499999999984</v>
      </c>
      <c r="L399" s="8">
        <f t="shared" si="59"/>
        <v>62.747499999999988</v>
      </c>
      <c r="N399" s="121">
        <f t="shared" si="61"/>
        <v>1.91</v>
      </c>
      <c r="O399" s="9">
        <f t="shared" si="62"/>
        <v>-1</v>
      </c>
      <c r="P399" s="9">
        <f t="shared" si="64"/>
        <v>-1</v>
      </c>
      <c r="Q399" s="122">
        <f t="shared" si="65"/>
        <v>-1</v>
      </c>
    </row>
    <row r="400" spans="1:17" ht="18.75" x14ac:dyDescent="0.3">
      <c r="A400" s="10" t="s">
        <v>135</v>
      </c>
      <c r="B400" s="11" t="s">
        <v>38</v>
      </c>
      <c r="C400" s="12">
        <v>9</v>
      </c>
      <c r="D400" s="13">
        <v>2.5</v>
      </c>
      <c r="E400" s="14"/>
      <c r="F400" s="46" t="s">
        <v>24</v>
      </c>
      <c r="G400" s="15">
        <v>1.5</v>
      </c>
      <c r="H400" s="16">
        <f>IF(OR(F400="",G400=""),"",IF(F400="1st",G400*D400-G400,-G400))</f>
        <v>2.25</v>
      </c>
      <c r="I400" s="19">
        <f t="shared" si="60"/>
        <v>25.072499999999991</v>
      </c>
      <c r="J400" s="39"/>
      <c r="K400" s="50">
        <f t="shared" si="63"/>
        <v>19.697499999999984</v>
      </c>
      <c r="L400" s="8">
        <f t="shared" si="59"/>
        <v>62.747499999999988</v>
      </c>
      <c r="N400" s="121">
        <f t="shared" si="61"/>
        <v>2.5</v>
      </c>
      <c r="O400" s="9">
        <f t="shared" si="62"/>
        <v>-1</v>
      </c>
      <c r="P400" s="9">
        <f t="shared" si="64"/>
        <v>1.5</v>
      </c>
      <c r="Q400" s="122">
        <f t="shared" si="65"/>
        <v>1.5</v>
      </c>
    </row>
    <row r="401" spans="1:17" ht="18.75" x14ac:dyDescent="0.3">
      <c r="A401" s="10" t="s">
        <v>356</v>
      </c>
      <c r="B401" s="11" t="s">
        <v>55</v>
      </c>
      <c r="C401" s="12">
        <v>3</v>
      </c>
      <c r="D401" s="13">
        <v>3</v>
      </c>
      <c r="E401" s="14"/>
      <c r="F401" s="46" t="s">
        <v>26</v>
      </c>
      <c r="G401" s="15">
        <v>2</v>
      </c>
      <c r="H401" s="16">
        <f>IF(OR(F401="",G401=""),"",IF(F401="1st",G401*D401-G401,-G401))</f>
        <v>-2</v>
      </c>
      <c r="I401" s="19">
        <f t="shared" si="60"/>
        <v>23.072499999999991</v>
      </c>
      <c r="J401" s="39"/>
      <c r="K401" s="50">
        <f t="shared" si="63"/>
        <v>19.697499999999984</v>
      </c>
      <c r="L401" s="8">
        <f t="shared" si="59"/>
        <v>62.747499999999988</v>
      </c>
      <c r="N401" s="121">
        <f t="shared" si="61"/>
        <v>3</v>
      </c>
      <c r="O401" s="9">
        <f t="shared" si="62"/>
        <v>-1</v>
      </c>
      <c r="P401" s="9">
        <f t="shared" si="64"/>
        <v>-1</v>
      </c>
      <c r="Q401" s="122">
        <f t="shared" si="65"/>
        <v>-1</v>
      </c>
    </row>
    <row r="402" spans="1:17" ht="18.75" x14ac:dyDescent="0.3">
      <c r="A402" s="10" t="s">
        <v>357</v>
      </c>
      <c r="B402" s="11" t="s">
        <v>55</v>
      </c>
      <c r="C402" s="12">
        <v>5</v>
      </c>
      <c r="D402" s="13">
        <v>2.75</v>
      </c>
      <c r="E402" s="14"/>
      <c r="F402" s="46" t="s">
        <v>24</v>
      </c>
      <c r="G402" s="15">
        <v>1.5</v>
      </c>
      <c r="H402" s="16">
        <f>IF(OR(F402="",G402=""),"",IF(F402="1st",G402*D402-G402,-G402))</f>
        <v>2.625</v>
      </c>
      <c r="I402" s="19">
        <f t="shared" si="60"/>
        <v>25.697499999999991</v>
      </c>
      <c r="J402" s="39"/>
      <c r="K402" s="50">
        <f t="shared" si="63"/>
        <v>19.697499999999984</v>
      </c>
      <c r="L402" s="8">
        <f t="shared" si="59"/>
        <v>62.747499999999988</v>
      </c>
      <c r="N402" s="121">
        <f t="shared" si="61"/>
        <v>2.75</v>
      </c>
      <c r="O402" s="9">
        <f t="shared" si="62"/>
        <v>-1</v>
      </c>
      <c r="P402" s="9">
        <f t="shared" si="64"/>
        <v>1.75</v>
      </c>
      <c r="Q402" s="122">
        <f t="shared" si="65"/>
        <v>1.75</v>
      </c>
    </row>
    <row r="403" spans="1:17" ht="18.75" x14ac:dyDescent="0.3">
      <c r="A403" s="10" t="s">
        <v>308</v>
      </c>
      <c r="B403" s="11" t="s">
        <v>55</v>
      </c>
      <c r="C403" s="12">
        <v>7</v>
      </c>
      <c r="D403" s="13">
        <v>12</v>
      </c>
      <c r="E403" s="14"/>
      <c r="F403" s="46" t="s">
        <v>26</v>
      </c>
      <c r="G403" s="15">
        <v>1</v>
      </c>
      <c r="H403" s="16">
        <f t="shared" si="66"/>
        <v>-1</v>
      </c>
      <c r="I403" s="19">
        <f t="shared" si="60"/>
        <v>24.697499999999991</v>
      </c>
      <c r="J403" s="39"/>
      <c r="K403" s="50">
        <f t="shared" si="63"/>
        <v>19.697499999999984</v>
      </c>
      <c r="L403" s="8">
        <f t="shared" si="59"/>
        <v>62.747499999999988</v>
      </c>
      <c r="N403" s="121">
        <f t="shared" si="61"/>
        <v>0</v>
      </c>
      <c r="O403" s="9">
        <f t="shared" si="62"/>
        <v>0</v>
      </c>
      <c r="P403" s="9">
        <f t="shared" si="64"/>
        <v>0</v>
      </c>
      <c r="Q403" s="122" t="str">
        <f t="shared" si="65"/>
        <v/>
      </c>
    </row>
    <row r="404" spans="1:17" ht="18.75" x14ac:dyDescent="0.3">
      <c r="A404" s="10" t="s">
        <v>358</v>
      </c>
      <c r="B404" s="11" t="s">
        <v>173</v>
      </c>
      <c r="C404" s="12">
        <v>9</v>
      </c>
      <c r="D404" s="13">
        <v>3.3</v>
      </c>
      <c r="E404" s="14"/>
      <c r="F404" s="46" t="s">
        <v>26</v>
      </c>
      <c r="G404" s="15">
        <v>1.5</v>
      </c>
      <c r="H404" s="16">
        <f>IF(OR(F404="",G404=""),"",IF(F404="1st",G404*D404-G404,-G404))</f>
        <v>-1.5</v>
      </c>
      <c r="I404" s="19">
        <f t="shared" si="60"/>
        <v>23.197499999999991</v>
      </c>
      <c r="J404" s="39"/>
      <c r="K404" s="50">
        <f t="shared" si="63"/>
        <v>19.697499999999984</v>
      </c>
      <c r="L404" s="8">
        <f t="shared" si="59"/>
        <v>62.747499999999988</v>
      </c>
      <c r="N404" s="121">
        <f t="shared" si="61"/>
        <v>0</v>
      </c>
      <c r="O404" s="9">
        <f t="shared" si="62"/>
        <v>0</v>
      </c>
      <c r="P404" s="9">
        <f t="shared" si="64"/>
        <v>0</v>
      </c>
      <c r="Q404" s="122" t="str">
        <f t="shared" si="65"/>
        <v/>
      </c>
    </row>
    <row r="405" spans="1:17" ht="18.75" x14ac:dyDescent="0.3">
      <c r="A405" s="10" t="s">
        <v>54</v>
      </c>
      <c r="B405" s="11" t="s">
        <v>334</v>
      </c>
      <c r="C405" s="12">
        <v>9</v>
      </c>
      <c r="D405" s="13">
        <v>3</v>
      </c>
      <c r="E405" s="14"/>
      <c r="F405" s="46" t="s">
        <v>26</v>
      </c>
      <c r="G405" s="15">
        <v>1.5</v>
      </c>
      <c r="H405" s="16">
        <f>IF(OR(F405="",G405=""),"",IF(F405="1st",G405*D405-G405,-G405))</f>
        <v>-1.5</v>
      </c>
      <c r="I405" s="19">
        <f t="shared" si="60"/>
        <v>21.697499999999991</v>
      </c>
      <c r="J405" s="39"/>
      <c r="K405" s="50">
        <f t="shared" si="63"/>
        <v>19.697499999999984</v>
      </c>
      <c r="L405" s="8">
        <f t="shared" si="59"/>
        <v>62.747499999999988</v>
      </c>
      <c r="N405" s="121">
        <f t="shared" si="61"/>
        <v>3</v>
      </c>
      <c r="O405" s="9">
        <f t="shared" si="62"/>
        <v>-1</v>
      </c>
      <c r="P405" s="9">
        <f t="shared" si="64"/>
        <v>-1</v>
      </c>
      <c r="Q405" s="122">
        <f t="shared" si="65"/>
        <v>-1</v>
      </c>
    </row>
    <row r="406" spans="1:17" ht="19.5" thickBot="1" x14ac:dyDescent="0.35">
      <c r="A406" s="10" t="s">
        <v>359</v>
      </c>
      <c r="B406" s="11" t="s">
        <v>334</v>
      </c>
      <c r="C406" s="12">
        <v>10</v>
      </c>
      <c r="D406" s="13">
        <v>2.4500000000000002</v>
      </c>
      <c r="E406" s="14"/>
      <c r="F406" s="46" t="s">
        <v>34</v>
      </c>
      <c r="G406" s="15">
        <v>2</v>
      </c>
      <c r="H406" s="16">
        <f t="shared" si="66"/>
        <v>-2</v>
      </c>
      <c r="I406" s="19">
        <f t="shared" si="60"/>
        <v>19.697499999999991</v>
      </c>
      <c r="J406" s="39"/>
      <c r="K406" s="50">
        <f t="shared" si="63"/>
        <v>19.697499999999984</v>
      </c>
      <c r="L406" s="8">
        <f t="shared" si="59"/>
        <v>62.747499999999988</v>
      </c>
      <c r="N406" s="121">
        <f t="shared" si="61"/>
        <v>2.4500000000000002</v>
      </c>
      <c r="O406" s="9">
        <f t="shared" si="62"/>
        <v>-1</v>
      </c>
      <c r="P406" s="9">
        <f t="shared" si="64"/>
        <v>-1</v>
      </c>
      <c r="Q406" s="122">
        <f t="shared" si="65"/>
        <v>-1</v>
      </c>
    </row>
    <row r="407" spans="1:17" ht="24" thickBot="1" x14ac:dyDescent="0.3">
      <c r="A407" s="221">
        <v>44232</v>
      </c>
      <c r="B407" s="222"/>
      <c r="C407" s="222"/>
      <c r="D407" s="222"/>
      <c r="E407" s="222"/>
      <c r="F407" s="222"/>
      <c r="G407" s="222"/>
      <c r="H407" s="223" t="str">
        <f>IF(OR(F407="",G407=""),"",IF(F407="1st",G407*D407,-G407))</f>
        <v/>
      </c>
      <c r="I407" s="19">
        <f t="shared" si="60"/>
        <v>19.697499999999991</v>
      </c>
      <c r="J407" s="39"/>
      <c r="K407" s="50">
        <f t="shared" si="63"/>
        <v>19.697499999999984</v>
      </c>
      <c r="L407" s="8">
        <f t="shared" si="59"/>
        <v>62.747499999999988</v>
      </c>
      <c r="N407" s="121" t="str">
        <f t="shared" si="61"/>
        <v/>
      </c>
      <c r="O407" s="9" t="str">
        <f t="shared" si="62"/>
        <v/>
      </c>
      <c r="P407" s="9" t="str">
        <f t="shared" si="64"/>
        <v/>
      </c>
      <c r="Q407" s="122" t="str">
        <f t="shared" si="65"/>
        <v/>
      </c>
    </row>
    <row r="408" spans="1:17" ht="18.75" x14ac:dyDescent="0.3">
      <c r="A408" s="10" t="s">
        <v>360</v>
      </c>
      <c r="B408" s="11" t="s">
        <v>361</v>
      </c>
      <c r="C408" s="12">
        <v>6</v>
      </c>
      <c r="D408" s="13">
        <v>2.8</v>
      </c>
      <c r="E408" s="14"/>
      <c r="F408" s="46" t="s">
        <v>26</v>
      </c>
      <c r="G408" s="15">
        <v>2</v>
      </c>
      <c r="H408" s="16">
        <f>IF(OR(F408="",G408=""),"",IF(F408="1st",G408*D408-G408,-G408))</f>
        <v>-2</v>
      </c>
      <c r="I408" s="19">
        <f t="shared" si="60"/>
        <v>17.697499999999991</v>
      </c>
      <c r="J408" s="42">
        <f>SUM(H408:H409)</f>
        <v>-5</v>
      </c>
      <c r="K408" s="50">
        <f t="shared" si="63"/>
        <v>14.697499999999984</v>
      </c>
      <c r="L408" s="8">
        <f t="shared" si="59"/>
        <v>62.747499999999988</v>
      </c>
      <c r="N408" s="121">
        <f t="shared" si="61"/>
        <v>2.8</v>
      </c>
      <c r="O408" s="9">
        <f t="shared" si="62"/>
        <v>-1</v>
      </c>
      <c r="P408" s="9">
        <f t="shared" si="64"/>
        <v>-1</v>
      </c>
      <c r="Q408" s="122">
        <f t="shared" si="65"/>
        <v>-1</v>
      </c>
    </row>
    <row r="409" spans="1:17" ht="19.5" thickBot="1" x14ac:dyDescent="0.35">
      <c r="A409" s="10" t="s">
        <v>362</v>
      </c>
      <c r="B409" s="11" t="s">
        <v>361</v>
      </c>
      <c r="C409" s="12">
        <v>8</v>
      </c>
      <c r="D409" s="13">
        <v>3</v>
      </c>
      <c r="E409" s="14"/>
      <c r="F409" s="46" t="s">
        <v>26</v>
      </c>
      <c r="G409" s="15">
        <v>3</v>
      </c>
      <c r="H409" s="16">
        <f>IF(OR(F409="",G409=""),"",IF(F409="1st",G409*D409-G409,-G409))</f>
        <v>-3</v>
      </c>
      <c r="I409" s="19">
        <f t="shared" si="60"/>
        <v>14.697499999999991</v>
      </c>
      <c r="J409" s="39"/>
      <c r="K409" s="50">
        <f t="shared" si="63"/>
        <v>14.697499999999984</v>
      </c>
      <c r="L409" s="8">
        <f t="shared" si="59"/>
        <v>62.747499999999988</v>
      </c>
      <c r="N409" s="121">
        <f t="shared" si="61"/>
        <v>3</v>
      </c>
      <c r="O409" s="9">
        <f t="shared" si="62"/>
        <v>-1</v>
      </c>
      <c r="P409" s="9">
        <f t="shared" si="64"/>
        <v>-1</v>
      </c>
      <c r="Q409" s="122">
        <f t="shared" si="65"/>
        <v>-1</v>
      </c>
    </row>
    <row r="410" spans="1:17" ht="24" thickBot="1" x14ac:dyDescent="0.3">
      <c r="A410" s="221">
        <v>44233</v>
      </c>
      <c r="B410" s="222"/>
      <c r="C410" s="222"/>
      <c r="D410" s="222"/>
      <c r="E410" s="222"/>
      <c r="F410" s="222"/>
      <c r="G410" s="222"/>
      <c r="H410" s="223" t="str">
        <f>IF(OR(F410="",G410=""),"",IF(F410="1st",G410*D410,-G410))</f>
        <v/>
      </c>
      <c r="I410" s="19">
        <f t="shared" si="60"/>
        <v>14.697499999999991</v>
      </c>
      <c r="J410" s="39"/>
      <c r="K410" s="50">
        <f t="shared" si="63"/>
        <v>14.697499999999984</v>
      </c>
      <c r="L410" s="8">
        <f t="shared" si="59"/>
        <v>62.747499999999988</v>
      </c>
      <c r="N410" s="121" t="str">
        <f t="shared" si="61"/>
        <v/>
      </c>
      <c r="O410" s="9" t="str">
        <f t="shared" si="62"/>
        <v/>
      </c>
      <c r="P410" s="9" t="str">
        <f t="shared" si="64"/>
        <v/>
      </c>
      <c r="Q410" s="122" t="str">
        <f t="shared" si="65"/>
        <v/>
      </c>
    </row>
    <row r="411" spans="1:17" ht="19.5" thickBot="1" x14ac:dyDescent="0.35">
      <c r="A411" s="10" t="s">
        <v>313</v>
      </c>
      <c r="B411" s="11" t="s">
        <v>20</v>
      </c>
      <c r="C411" s="12">
        <v>7</v>
      </c>
      <c r="D411" s="13">
        <v>3.5</v>
      </c>
      <c r="E411" s="14"/>
      <c r="F411" s="46" t="s">
        <v>24</v>
      </c>
      <c r="G411" s="15">
        <v>3</v>
      </c>
      <c r="H411" s="16">
        <f>IF(OR(F411="",G411=""),"",IF(F411="1st",G411*D411-G411,-G411))</f>
        <v>7.5</v>
      </c>
      <c r="I411" s="19">
        <f t="shared" si="60"/>
        <v>22.197499999999991</v>
      </c>
      <c r="J411" s="42">
        <f>SUM(H411:H411)</f>
        <v>7.5</v>
      </c>
      <c r="K411" s="50">
        <f t="shared" si="63"/>
        <v>22.197499999999984</v>
      </c>
      <c r="L411" s="8">
        <f t="shared" si="59"/>
        <v>62.747499999999988</v>
      </c>
      <c r="N411" s="121">
        <f t="shared" si="61"/>
        <v>0</v>
      </c>
      <c r="O411" s="9">
        <f t="shared" si="62"/>
        <v>0</v>
      </c>
      <c r="P411" s="9">
        <f t="shared" si="64"/>
        <v>0</v>
      </c>
      <c r="Q411" s="122" t="str">
        <f t="shared" si="65"/>
        <v/>
      </c>
    </row>
    <row r="412" spans="1:17" ht="24" thickBot="1" x14ac:dyDescent="0.3">
      <c r="A412" s="221">
        <v>44234</v>
      </c>
      <c r="B412" s="222"/>
      <c r="C412" s="222"/>
      <c r="D412" s="222"/>
      <c r="E412" s="222"/>
      <c r="F412" s="222"/>
      <c r="G412" s="222"/>
      <c r="H412" s="223" t="str">
        <f>IF(OR(F412="",G412=""),"",IF(F412="1st",G412*D412,-G412))</f>
        <v/>
      </c>
      <c r="I412" s="19">
        <f t="shared" si="60"/>
        <v>22.197499999999991</v>
      </c>
      <c r="J412" s="39"/>
      <c r="K412" s="50">
        <f t="shared" si="63"/>
        <v>22.197499999999984</v>
      </c>
      <c r="L412" s="8">
        <f t="shared" si="59"/>
        <v>62.747499999999988</v>
      </c>
      <c r="N412" s="121" t="str">
        <f t="shared" si="61"/>
        <v/>
      </c>
      <c r="O412" s="9" t="str">
        <f t="shared" si="62"/>
        <v/>
      </c>
      <c r="P412" s="9" t="str">
        <f t="shared" si="64"/>
        <v/>
      </c>
      <c r="Q412" s="122" t="str">
        <f t="shared" si="65"/>
        <v/>
      </c>
    </row>
    <row r="413" spans="1:17" ht="18.75" x14ac:dyDescent="0.3">
      <c r="A413" s="10" t="s">
        <v>363</v>
      </c>
      <c r="B413" s="11" t="s">
        <v>93</v>
      </c>
      <c r="C413" s="12">
        <v>3</v>
      </c>
      <c r="D413" s="13">
        <v>2.2000000000000002</v>
      </c>
      <c r="E413" s="14"/>
      <c r="F413" s="46" t="s">
        <v>26</v>
      </c>
      <c r="G413" s="15">
        <v>1</v>
      </c>
      <c r="H413" s="16">
        <f>IF(OR(F413="",G413=""),"",IF(F413="1st",G413*D413-G413,-G413))</f>
        <v>-1</v>
      </c>
      <c r="I413" s="19">
        <f t="shared" si="60"/>
        <v>21.197499999999991</v>
      </c>
      <c r="J413" s="42">
        <f>SUM(H413:H415)</f>
        <v>0.5</v>
      </c>
      <c r="K413" s="50">
        <f t="shared" si="63"/>
        <v>22.697499999999984</v>
      </c>
      <c r="L413" s="8">
        <f t="shared" si="59"/>
        <v>62.747499999999988</v>
      </c>
      <c r="N413" s="121">
        <f t="shared" si="61"/>
        <v>2.2000000000000002</v>
      </c>
      <c r="O413" s="9">
        <f t="shared" si="62"/>
        <v>-1</v>
      </c>
      <c r="P413" s="9">
        <f t="shared" si="64"/>
        <v>-1</v>
      </c>
      <c r="Q413" s="122">
        <f t="shared" si="65"/>
        <v>-1</v>
      </c>
    </row>
    <row r="414" spans="1:17" ht="18.75" x14ac:dyDescent="0.3">
      <c r="A414" s="10" t="s">
        <v>364</v>
      </c>
      <c r="B414" s="11" t="s">
        <v>93</v>
      </c>
      <c r="C414" s="12">
        <v>7</v>
      </c>
      <c r="D414" s="13">
        <v>4</v>
      </c>
      <c r="E414" s="14"/>
      <c r="F414" s="46" t="s">
        <v>24</v>
      </c>
      <c r="G414" s="15">
        <v>1.5</v>
      </c>
      <c r="H414" s="16">
        <f>IF(OR(F414="",G414=""),"",IF(F414="1st",G414*D414-G414,-G414))</f>
        <v>4.5</v>
      </c>
      <c r="I414" s="19">
        <f t="shared" si="60"/>
        <v>25.697499999999991</v>
      </c>
      <c r="J414" s="39"/>
      <c r="K414" s="50">
        <f t="shared" si="63"/>
        <v>22.697499999999984</v>
      </c>
      <c r="L414" s="8">
        <f t="shared" si="59"/>
        <v>62.747499999999988</v>
      </c>
      <c r="N414" s="121">
        <f t="shared" si="61"/>
        <v>4</v>
      </c>
      <c r="O414" s="9">
        <f t="shared" si="62"/>
        <v>-1</v>
      </c>
      <c r="P414" s="9">
        <f t="shared" si="64"/>
        <v>3</v>
      </c>
      <c r="Q414" s="122">
        <f t="shared" si="65"/>
        <v>3</v>
      </c>
    </row>
    <row r="415" spans="1:17" ht="19.5" thickBot="1" x14ac:dyDescent="0.35">
      <c r="A415" s="10" t="s">
        <v>365</v>
      </c>
      <c r="B415" s="11" t="s">
        <v>93</v>
      </c>
      <c r="C415" s="12">
        <v>8</v>
      </c>
      <c r="D415" s="13">
        <v>2</v>
      </c>
      <c r="E415" s="14"/>
      <c r="F415" s="46" t="s">
        <v>21</v>
      </c>
      <c r="G415" s="15">
        <v>3</v>
      </c>
      <c r="H415" s="16">
        <f>IF(OR(F415="",G415=""),"",IF(F415="1st",G415*D415-G415,-G415))</f>
        <v>-3</v>
      </c>
      <c r="I415" s="19">
        <f t="shared" si="60"/>
        <v>22.697499999999991</v>
      </c>
      <c r="J415" s="39"/>
      <c r="K415" s="50">
        <f t="shared" si="63"/>
        <v>22.697499999999984</v>
      </c>
      <c r="L415" s="8">
        <f t="shared" si="59"/>
        <v>62.747499999999988</v>
      </c>
      <c r="N415" s="121">
        <f t="shared" si="61"/>
        <v>2</v>
      </c>
      <c r="O415" s="9">
        <f t="shared" si="62"/>
        <v>-1</v>
      </c>
      <c r="P415" s="9">
        <f t="shared" si="64"/>
        <v>-1</v>
      </c>
      <c r="Q415" s="122">
        <f t="shared" si="65"/>
        <v>-1</v>
      </c>
    </row>
    <row r="416" spans="1:17" ht="24" thickBot="1" x14ac:dyDescent="0.3">
      <c r="A416" s="221">
        <v>44235</v>
      </c>
      <c r="B416" s="222"/>
      <c r="C416" s="222"/>
      <c r="D416" s="222"/>
      <c r="E416" s="222"/>
      <c r="F416" s="222"/>
      <c r="G416" s="222"/>
      <c r="H416" s="223" t="str">
        <f>IF(OR(F416="",G416=""),"",IF(F416="1st",G416*D416,-G416))</f>
        <v/>
      </c>
      <c r="I416" s="19">
        <f t="shared" si="60"/>
        <v>22.697499999999991</v>
      </c>
      <c r="J416" s="39"/>
      <c r="K416" s="50">
        <f t="shared" si="63"/>
        <v>22.697499999999984</v>
      </c>
      <c r="L416" s="8">
        <f t="shared" si="59"/>
        <v>62.747499999999988</v>
      </c>
      <c r="N416" s="121" t="str">
        <f t="shared" si="61"/>
        <v/>
      </c>
      <c r="O416" s="9" t="str">
        <f t="shared" si="62"/>
        <v/>
      </c>
      <c r="P416" s="9" t="str">
        <f t="shared" si="64"/>
        <v/>
      </c>
      <c r="Q416" s="122" t="str">
        <f t="shared" si="65"/>
        <v/>
      </c>
    </row>
    <row r="417" spans="1:17" ht="18.75" x14ac:dyDescent="0.3">
      <c r="A417" s="10" t="s">
        <v>366</v>
      </c>
      <c r="B417" s="11" t="s">
        <v>38</v>
      </c>
      <c r="C417" s="12">
        <v>3</v>
      </c>
      <c r="D417" s="13">
        <v>1.85</v>
      </c>
      <c r="E417" s="14"/>
      <c r="F417" s="46" t="s">
        <v>24</v>
      </c>
      <c r="G417" s="15">
        <v>4</v>
      </c>
      <c r="H417" s="16">
        <f>IF(OR(F417="",G417=""),"",IF(F417="1st",G417*D417-G417,-G417))</f>
        <v>3.4000000000000004</v>
      </c>
      <c r="I417" s="19">
        <f t="shared" si="60"/>
        <v>26.097499999999989</v>
      </c>
      <c r="J417" s="42">
        <f>SUM(H417:H418)</f>
        <v>1.4000000000000004</v>
      </c>
      <c r="K417" s="50">
        <f t="shared" si="63"/>
        <v>24.097499999999982</v>
      </c>
      <c r="L417" s="8">
        <f t="shared" si="59"/>
        <v>62.747499999999988</v>
      </c>
      <c r="N417" s="121">
        <f t="shared" si="61"/>
        <v>1.85</v>
      </c>
      <c r="O417" s="9">
        <f t="shared" si="62"/>
        <v>-1</v>
      </c>
      <c r="P417" s="9">
        <f t="shared" si="64"/>
        <v>0.85000000000000009</v>
      </c>
      <c r="Q417" s="122">
        <f t="shared" si="65"/>
        <v>0.85000000000000009</v>
      </c>
    </row>
    <row r="418" spans="1:17" ht="19.5" thickBot="1" x14ac:dyDescent="0.35">
      <c r="A418" s="10" t="s">
        <v>367</v>
      </c>
      <c r="B418" s="11" t="s">
        <v>368</v>
      </c>
      <c r="C418" s="12">
        <v>1</v>
      </c>
      <c r="D418" s="13">
        <v>3</v>
      </c>
      <c r="E418" s="14"/>
      <c r="F418" s="46" t="s">
        <v>34</v>
      </c>
      <c r="G418" s="15">
        <v>2</v>
      </c>
      <c r="H418" s="16">
        <f>IF(OR(F418="",G418=""),"",IF(F418="1st",G418*D418-G418,-G418))</f>
        <v>-2</v>
      </c>
      <c r="I418" s="19">
        <f t="shared" si="60"/>
        <v>24.097499999999989</v>
      </c>
      <c r="J418" s="39"/>
      <c r="K418" s="50">
        <f t="shared" si="63"/>
        <v>24.097499999999982</v>
      </c>
      <c r="L418" s="8">
        <f t="shared" si="59"/>
        <v>62.747499999999988</v>
      </c>
      <c r="N418" s="121">
        <f t="shared" si="61"/>
        <v>3</v>
      </c>
      <c r="O418" s="9">
        <f t="shared" si="62"/>
        <v>-1</v>
      </c>
      <c r="P418" s="9">
        <f t="shared" si="64"/>
        <v>-1</v>
      </c>
      <c r="Q418" s="122">
        <f t="shared" si="65"/>
        <v>-1</v>
      </c>
    </row>
    <row r="419" spans="1:17" ht="24" thickBot="1" x14ac:dyDescent="0.3">
      <c r="A419" s="221">
        <v>44236</v>
      </c>
      <c r="B419" s="222"/>
      <c r="C419" s="222"/>
      <c r="D419" s="222"/>
      <c r="E419" s="222"/>
      <c r="F419" s="222"/>
      <c r="G419" s="222"/>
      <c r="H419" s="223" t="str">
        <f>IF(OR(F419="",G419=""),"",IF(F419="1st",G419*D419,-G419))</f>
        <v/>
      </c>
      <c r="I419" s="19">
        <f t="shared" si="60"/>
        <v>24.097499999999989</v>
      </c>
      <c r="J419" s="39"/>
      <c r="K419" s="50">
        <f t="shared" si="63"/>
        <v>24.097499999999982</v>
      </c>
      <c r="L419" s="8">
        <f t="shared" si="59"/>
        <v>62.747499999999988</v>
      </c>
      <c r="N419" s="121" t="str">
        <f t="shared" si="61"/>
        <v/>
      </c>
      <c r="O419" s="9" t="str">
        <f t="shared" si="62"/>
        <v/>
      </c>
      <c r="P419" s="9" t="str">
        <f t="shared" si="64"/>
        <v/>
      </c>
      <c r="Q419" s="122" t="str">
        <f t="shared" si="65"/>
        <v/>
      </c>
    </row>
    <row r="420" spans="1:17" ht="18.75" x14ac:dyDescent="0.3">
      <c r="A420" s="10" t="s">
        <v>369</v>
      </c>
      <c r="B420" s="11" t="s">
        <v>28</v>
      </c>
      <c r="C420" s="12">
        <v>4</v>
      </c>
      <c r="D420" s="13">
        <v>4.5</v>
      </c>
      <c r="E420" s="14"/>
      <c r="F420" s="46" t="s">
        <v>16</v>
      </c>
      <c r="G420" s="15">
        <v>1</v>
      </c>
      <c r="H420" s="16">
        <f>IF(OR(F420="",G420=""),"",IF(F420="1st",G420*D420-G420,-G420))</f>
        <v>-1</v>
      </c>
      <c r="I420" s="19">
        <f t="shared" si="60"/>
        <v>23.097499999999989</v>
      </c>
      <c r="J420" s="42">
        <f>SUM(H420:H421)</f>
        <v>3</v>
      </c>
      <c r="K420" s="50">
        <f t="shared" si="63"/>
        <v>27.097499999999982</v>
      </c>
      <c r="L420" s="8">
        <f t="shared" si="59"/>
        <v>62.747499999999988</v>
      </c>
      <c r="N420" s="121">
        <f t="shared" si="61"/>
        <v>4.5</v>
      </c>
      <c r="O420" s="9">
        <f t="shared" si="62"/>
        <v>-1</v>
      </c>
      <c r="P420" s="9">
        <f t="shared" si="64"/>
        <v>-1</v>
      </c>
      <c r="Q420" s="122">
        <f t="shared" si="65"/>
        <v>-1</v>
      </c>
    </row>
    <row r="421" spans="1:17" ht="19.5" thickBot="1" x14ac:dyDescent="0.35">
      <c r="A421" s="10" t="s">
        <v>370</v>
      </c>
      <c r="B421" s="11" t="s">
        <v>28</v>
      </c>
      <c r="C421" s="12">
        <v>7</v>
      </c>
      <c r="D421" s="13">
        <v>3</v>
      </c>
      <c r="E421" s="14"/>
      <c r="F421" s="46" t="s">
        <v>24</v>
      </c>
      <c r="G421" s="15">
        <v>2</v>
      </c>
      <c r="H421" s="16">
        <f>IF(OR(F421="",G421=""),"",IF(F421="1st",G421*D421-G421,-G421))</f>
        <v>4</v>
      </c>
      <c r="I421" s="19">
        <f t="shared" si="60"/>
        <v>27.097499999999989</v>
      </c>
      <c r="J421" s="39"/>
      <c r="K421" s="50">
        <f t="shared" si="63"/>
        <v>27.097499999999982</v>
      </c>
      <c r="L421" s="8">
        <f t="shared" si="59"/>
        <v>62.747499999999988</v>
      </c>
      <c r="N421" s="121">
        <f t="shared" si="61"/>
        <v>3</v>
      </c>
      <c r="O421" s="9">
        <f t="shared" si="62"/>
        <v>-1</v>
      </c>
      <c r="P421" s="9">
        <f t="shared" si="64"/>
        <v>2</v>
      </c>
      <c r="Q421" s="122">
        <f t="shared" si="65"/>
        <v>2</v>
      </c>
    </row>
    <row r="422" spans="1:17" ht="24" thickBot="1" x14ac:dyDescent="0.3">
      <c r="A422" s="221">
        <v>44237</v>
      </c>
      <c r="B422" s="222"/>
      <c r="C422" s="222"/>
      <c r="D422" s="222"/>
      <c r="E422" s="222"/>
      <c r="F422" s="222"/>
      <c r="G422" s="222"/>
      <c r="H422" s="223" t="str">
        <f>IF(OR(F422="",G422=""),"",IF(F422="1st",G422*D422,-G422))</f>
        <v/>
      </c>
      <c r="I422" s="19">
        <f t="shared" si="60"/>
        <v>27.097499999999989</v>
      </c>
      <c r="J422" s="39"/>
      <c r="K422" s="50">
        <f t="shared" si="63"/>
        <v>27.097499999999982</v>
      </c>
      <c r="L422" s="8">
        <f t="shared" si="59"/>
        <v>62.747499999999988</v>
      </c>
      <c r="N422" s="121" t="str">
        <f t="shared" si="61"/>
        <v/>
      </c>
      <c r="O422" s="9" t="str">
        <f t="shared" si="62"/>
        <v/>
      </c>
      <c r="P422" s="9" t="str">
        <f t="shared" si="64"/>
        <v/>
      </c>
      <c r="Q422" s="122" t="str">
        <f t="shared" si="65"/>
        <v/>
      </c>
    </row>
    <row r="423" spans="1:17" ht="18.75" x14ac:dyDescent="0.3">
      <c r="A423" s="10" t="s">
        <v>141</v>
      </c>
      <c r="B423" s="11" t="s">
        <v>20</v>
      </c>
      <c r="C423" s="12">
        <v>6</v>
      </c>
      <c r="D423" s="13">
        <v>2</v>
      </c>
      <c r="E423" s="14"/>
      <c r="F423" s="46" t="s">
        <v>24</v>
      </c>
      <c r="G423" s="15">
        <v>2</v>
      </c>
      <c r="H423" s="16">
        <f>IF(OR(F423="",G423=""),"",IF(F423="1st",G423*D423-G423,-G423))</f>
        <v>2</v>
      </c>
      <c r="I423" s="19">
        <f t="shared" si="60"/>
        <v>29.097499999999989</v>
      </c>
      <c r="J423" s="42">
        <f>SUM(H423:H424)</f>
        <v>4.8</v>
      </c>
      <c r="K423" s="50">
        <f t="shared" si="63"/>
        <v>31.897499999999983</v>
      </c>
      <c r="L423" s="8">
        <f t="shared" si="59"/>
        <v>62.747499999999988</v>
      </c>
      <c r="N423" s="121">
        <f t="shared" si="61"/>
        <v>2</v>
      </c>
      <c r="O423" s="9">
        <f t="shared" si="62"/>
        <v>-1</v>
      </c>
      <c r="P423" s="9">
        <f t="shared" si="64"/>
        <v>1</v>
      </c>
      <c r="Q423" s="122">
        <f t="shared" si="65"/>
        <v>1</v>
      </c>
    </row>
    <row r="424" spans="1:17" ht="19.5" thickBot="1" x14ac:dyDescent="0.35">
      <c r="A424" s="10" t="s">
        <v>371</v>
      </c>
      <c r="B424" s="11" t="s">
        <v>20</v>
      </c>
      <c r="C424" s="12">
        <v>1</v>
      </c>
      <c r="D424" s="13">
        <v>1.7</v>
      </c>
      <c r="E424" s="14"/>
      <c r="F424" s="46" t="s">
        <v>24</v>
      </c>
      <c r="G424" s="15">
        <v>4</v>
      </c>
      <c r="H424" s="16">
        <f>IF(OR(F424="",G424=""),"",IF(F424="1st",G424*D424-G424,-G424))</f>
        <v>2.8</v>
      </c>
      <c r="I424" s="19">
        <f t="shared" si="60"/>
        <v>31.89749999999999</v>
      </c>
      <c r="J424" s="39"/>
      <c r="K424" s="50">
        <f t="shared" si="63"/>
        <v>31.897499999999983</v>
      </c>
      <c r="L424" s="8">
        <f t="shared" si="59"/>
        <v>62.747499999999988</v>
      </c>
      <c r="N424" s="121">
        <f t="shared" si="61"/>
        <v>1.7</v>
      </c>
      <c r="O424" s="9">
        <f t="shared" si="62"/>
        <v>-1</v>
      </c>
      <c r="P424" s="9">
        <f t="shared" si="64"/>
        <v>0.7</v>
      </c>
      <c r="Q424" s="122">
        <f t="shared" si="65"/>
        <v>0.7</v>
      </c>
    </row>
    <row r="425" spans="1:17" ht="24" thickBot="1" x14ac:dyDescent="0.3">
      <c r="A425" s="221">
        <v>44238</v>
      </c>
      <c r="B425" s="222"/>
      <c r="C425" s="222"/>
      <c r="D425" s="222"/>
      <c r="E425" s="222"/>
      <c r="F425" s="222"/>
      <c r="G425" s="222"/>
      <c r="H425" s="223" t="str">
        <f>IF(OR(F425="",G425=""),"",IF(F425="1st",G425*D425,-G425))</f>
        <v/>
      </c>
      <c r="I425" s="19">
        <f t="shared" si="60"/>
        <v>31.89749999999999</v>
      </c>
      <c r="J425" s="39"/>
      <c r="K425" s="50">
        <f t="shared" si="63"/>
        <v>31.897499999999983</v>
      </c>
      <c r="L425" s="8">
        <f t="shared" si="59"/>
        <v>62.747499999999988</v>
      </c>
      <c r="N425" s="121" t="str">
        <f t="shared" si="61"/>
        <v/>
      </c>
      <c r="O425" s="9" t="str">
        <f t="shared" si="62"/>
        <v/>
      </c>
      <c r="P425" s="9" t="str">
        <f t="shared" si="64"/>
        <v/>
      </c>
      <c r="Q425" s="122" t="str">
        <f t="shared" si="65"/>
        <v/>
      </c>
    </row>
    <row r="426" spans="1:17" ht="18.75" x14ac:dyDescent="0.3">
      <c r="A426" s="10" t="s">
        <v>54</v>
      </c>
      <c r="B426" s="11" t="s">
        <v>133</v>
      </c>
      <c r="C426" s="12">
        <v>10</v>
      </c>
      <c r="D426" s="13">
        <v>2.5</v>
      </c>
      <c r="E426" s="14"/>
      <c r="F426" s="46" t="s">
        <v>24</v>
      </c>
      <c r="G426" s="15">
        <v>2</v>
      </c>
      <c r="H426" s="16">
        <f>IF(OR(F426="",G426=""),"",IF(F426="1st",G426*D426-G426,-G426))</f>
        <v>3</v>
      </c>
      <c r="I426" s="19">
        <f t="shared" si="60"/>
        <v>34.897499999999994</v>
      </c>
      <c r="J426" s="42">
        <f>SUM(H426:H429)</f>
        <v>-3.5</v>
      </c>
      <c r="K426" s="50">
        <f t="shared" si="63"/>
        <v>28.397499999999983</v>
      </c>
      <c r="L426" s="8">
        <f t="shared" si="59"/>
        <v>62.747499999999988</v>
      </c>
      <c r="N426" s="121">
        <f t="shared" si="61"/>
        <v>2.5</v>
      </c>
      <c r="O426" s="9">
        <f t="shared" si="62"/>
        <v>-1</v>
      </c>
      <c r="P426" s="9">
        <f t="shared" si="64"/>
        <v>1.5</v>
      </c>
      <c r="Q426" s="122">
        <f t="shared" si="65"/>
        <v>1.5</v>
      </c>
    </row>
    <row r="427" spans="1:17" ht="18.75" x14ac:dyDescent="0.3">
      <c r="A427" s="10" t="s">
        <v>372</v>
      </c>
      <c r="B427" s="11" t="s">
        <v>38</v>
      </c>
      <c r="C427" s="12">
        <v>8</v>
      </c>
      <c r="D427" s="13">
        <v>2.6</v>
      </c>
      <c r="E427" s="14"/>
      <c r="F427" s="46" t="s">
        <v>26</v>
      </c>
      <c r="G427" s="15">
        <v>4</v>
      </c>
      <c r="H427" s="16">
        <f>IF(OR(F427="",G427=""),"",IF(F427="1st",G427*D427-G427,-G427))</f>
        <v>-4</v>
      </c>
      <c r="I427" s="19">
        <f t="shared" si="60"/>
        <v>30.897499999999994</v>
      </c>
      <c r="J427" s="39"/>
      <c r="K427" s="50">
        <f t="shared" si="63"/>
        <v>28.397499999999983</v>
      </c>
      <c r="L427" s="8">
        <f t="shared" si="59"/>
        <v>62.747499999999988</v>
      </c>
      <c r="N427" s="121">
        <f t="shared" si="61"/>
        <v>2.6</v>
      </c>
      <c r="O427" s="9">
        <f t="shared" si="62"/>
        <v>-1</v>
      </c>
      <c r="P427" s="9">
        <f t="shared" si="64"/>
        <v>-1</v>
      </c>
      <c r="Q427" s="122">
        <f t="shared" si="65"/>
        <v>-1</v>
      </c>
    </row>
    <row r="428" spans="1:17" ht="18.75" x14ac:dyDescent="0.3">
      <c r="A428" s="10" t="s">
        <v>307</v>
      </c>
      <c r="B428" s="11" t="s">
        <v>55</v>
      </c>
      <c r="C428" s="12">
        <v>4</v>
      </c>
      <c r="D428" s="13">
        <v>4.5</v>
      </c>
      <c r="E428" s="14"/>
      <c r="F428" s="46" t="s">
        <v>26</v>
      </c>
      <c r="G428" s="15">
        <v>1</v>
      </c>
      <c r="H428" s="16">
        <f>IF(OR(F428="",G428=""),"",IF(F428="1st",G428*D428-G428,-G428))</f>
        <v>-1</v>
      </c>
      <c r="I428" s="19">
        <f t="shared" si="60"/>
        <v>29.897499999999994</v>
      </c>
      <c r="J428" s="39"/>
      <c r="K428" s="50">
        <f t="shared" si="63"/>
        <v>28.397499999999983</v>
      </c>
      <c r="L428" s="8">
        <f t="shared" si="59"/>
        <v>62.747499999999988</v>
      </c>
      <c r="N428" s="121">
        <f t="shared" si="61"/>
        <v>4.5</v>
      </c>
      <c r="O428" s="9">
        <f t="shared" si="62"/>
        <v>-1</v>
      </c>
      <c r="P428" s="9">
        <f t="shared" si="64"/>
        <v>-1</v>
      </c>
      <c r="Q428" s="122">
        <f t="shared" si="65"/>
        <v>-1</v>
      </c>
    </row>
    <row r="429" spans="1:17" ht="19.5" thickBot="1" x14ac:dyDescent="0.35">
      <c r="A429" s="10" t="s">
        <v>373</v>
      </c>
      <c r="B429" s="11" t="s">
        <v>55</v>
      </c>
      <c r="C429" s="12">
        <v>7</v>
      </c>
      <c r="D429" s="13">
        <v>2.25</v>
      </c>
      <c r="E429" s="14"/>
      <c r="F429" s="46" t="s">
        <v>26</v>
      </c>
      <c r="G429" s="15">
        <v>1.5</v>
      </c>
      <c r="H429" s="16">
        <f>IF(OR(F429="",G429=""),"",IF(F429="1st",G429*D429-G429,-G429))</f>
        <v>-1.5</v>
      </c>
      <c r="I429" s="19">
        <f t="shared" si="60"/>
        <v>28.397499999999994</v>
      </c>
      <c r="J429" s="39"/>
      <c r="K429" s="50">
        <f t="shared" si="63"/>
        <v>28.397499999999983</v>
      </c>
      <c r="L429" s="8">
        <f t="shared" si="59"/>
        <v>62.747499999999988</v>
      </c>
      <c r="N429" s="121">
        <f t="shared" si="61"/>
        <v>2.25</v>
      </c>
      <c r="O429" s="9">
        <f t="shared" si="62"/>
        <v>-1</v>
      </c>
      <c r="P429" s="9">
        <f t="shared" si="64"/>
        <v>-1</v>
      </c>
      <c r="Q429" s="122">
        <f t="shared" si="65"/>
        <v>-1</v>
      </c>
    </row>
    <row r="430" spans="1:17" ht="24" thickBot="1" x14ac:dyDescent="0.3">
      <c r="A430" s="221">
        <v>44239</v>
      </c>
      <c r="B430" s="222"/>
      <c r="C430" s="222"/>
      <c r="D430" s="222"/>
      <c r="E430" s="222"/>
      <c r="F430" s="222"/>
      <c r="G430" s="222"/>
      <c r="H430" s="223" t="str">
        <f>IF(OR(F430="",G430=""),"",IF(F430="1st",G430*D430,-G430))</f>
        <v/>
      </c>
      <c r="I430" s="19">
        <f t="shared" si="60"/>
        <v>28.397499999999994</v>
      </c>
      <c r="J430" s="39"/>
      <c r="K430" s="50">
        <f t="shared" si="63"/>
        <v>28.397499999999983</v>
      </c>
      <c r="L430" s="8">
        <f t="shared" si="59"/>
        <v>62.747499999999988</v>
      </c>
      <c r="N430" s="121" t="str">
        <f t="shared" si="61"/>
        <v/>
      </c>
      <c r="O430" s="9" t="str">
        <f t="shared" si="62"/>
        <v/>
      </c>
      <c r="P430" s="9" t="str">
        <f t="shared" si="64"/>
        <v/>
      </c>
      <c r="Q430" s="122" t="str">
        <f t="shared" si="65"/>
        <v/>
      </c>
    </row>
    <row r="431" spans="1:17" ht="18.75" x14ac:dyDescent="0.3">
      <c r="A431" s="10" t="s">
        <v>374</v>
      </c>
      <c r="B431" s="11" t="s">
        <v>50</v>
      </c>
      <c r="C431" s="12">
        <v>4</v>
      </c>
      <c r="D431" s="13">
        <v>1.95</v>
      </c>
      <c r="E431" s="14"/>
      <c r="F431" s="46" t="s">
        <v>24</v>
      </c>
      <c r="G431" s="15">
        <v>2</v>
      </c>
      <c r="H431" s="16">
        <f>IF(OR(F431="",G431=""),"",IF(F431="1st",G431*D431-G431,-G431))</f>
        <v>1.9</v>
      </c>
      <c r="I431" s="19">
        <f t="shared" si="60"/>
        <v>30.297499999999992</v>
      </c>
      <c r="J431" s="42">
        <f>SUM(H431:H434)</f>
        <v>4</v>
      </c>
      <c r="K431" s="50">
        <f t="shared" si="63"/>
        <v>32.39749999999998</v>
      </c>
      <c r="L431" s="8">
        <f t="shared" si="59"/>
        <v>62.747499999999988</v>
      </c>
      <c r="N431" s="121">
        <f t="shared" si="61"/>
        <v>1.95</v>
      </c>
      <c r="O431" s="9">
        <f t="shared" si="62"/>
        <v>-1</v>
      </c>
      <c r="P431" s="9">
        <f t="shared" si="64"/>
        <v>0.95</v>
      </c>
      <c r="Q431" s="122">
        <f t="shared" si="65"/>
        <v>0.95</v>
      </c>
    </row>
    <row r="432" spans="1:17" ht="18.75" x14ac:dyDescent="0.3">
      <c r="A432" s="10" t="s">
        <v>375</v>
      </c>
      <c r="B432" s="11" t="s">
        <v>50</v>
      </c>
      <c r="C432" s="12">
        <v>11</v>
      </c>
      <c r="D432" s="13">
        <v>1.8</v>
      </c>
      <c r="E432" s="14"/>
      <c r="F432" s="46" t="s">
        <v>21</v>
      </c>
      <c r="G432" s="15">
        <v>2</v>
      </c>
      <c r="H432" s="16">
        <f>IF(OR(F432="",G432=""),"",IF(F432="1st",G432*D432-G432,-G432))</f>
        <v>-2</v>
      </c>
      <c r="I432" s="19">
        <f t="shared" si="60"/>
        <v>28.297499999999992</v>
      </c>
      <c r="J432" s="39"/>
      <c r="K432" s="50">
        <f t="shared" si="63"/>
        <v>32.39749999999998</v>
      </c>
      <c r="L432" s="8">
        <f t="shared" si="59"/>
        <v>62.747499999999988</v>
      </c>
      <c r="N432" s="121">
        <f t="shared" si="61"/>
        <v>1.8</v>
      </c>
      <c r="O432" s="9">
        <f t="shared" si="62"/>
        <v>-1</v>
      </c>
      <c r="P432" s="9">
        <f t="shared" si="64"/>
        <v>-1</v>
      </c>
      <c r="Q432" s="122">
        <f t="shared" si="65"/>
        <v>-1</v>
      </c>
    </row>
    <row r="433" spans="1:17" ht="18.75" x14ac:dyDescent="0.3">
      <c r="A433" s="10" t="s">
        <v>69</v>
      </c>
      <c r="B433" s="11" t="s">
        <v>50</v>
      </c>
      <c r="C433" s="74" t="s">
        <v>376</v>
      </c>
      <c r="D433" s="13">
        <f>D431*D432</f>
        <v>3.51</v>
      </c>
      <c r="E433" s="14"/>
      <c r="F433" s="46" t="s">
        <v>21</v>
      </c>
      <c r="G433" s="15">
        <v>1</v>
      </c>
      <c r="H433" s="16">
        <f>IF(OR(F433="",G433=""),"",IF(F433="1st",G433*D433-G433,-G433))</f>
        <v>-1</v>
      </c>
      <c r="I433" s="19">
        <f t="shared" si="60"/>
        <v>27.297499999999992</v>
      </c>
      <c r="J433" s="39"/>
      <c r="K433" s="50">
        <f t="shared" si="63"/>
        <v>32.39749999999998</v>
      </c>
      <c r="L433" s="8">
        <f t="shared" si="59"/>
        <v>62.747499999999988</v>
      </c>
      <c r="N433" s="121">
        <f t="shared" si="61"/>
        <v>0</v>
      </c>
      <c r="O433" s="9">
        <f t="shared" si="62"/>
        <v>0</v>
      </c>
      <c r="P433" s="9">
        <f t="shared" si="64"/>
        <v>0</v>
      </c>
      <c r="Q433" s="122" t="str">
        <f t="shared" si="65"/>
        <v/>
      </c>
    </row>
    <row r="434" spans="1:17" ht="19.5" thickBot="1" x14ac:dyDescent="0.35">
      <c r="A434" s="10" t="s">
        <v>377</v>
      </c>
      <c r="B434" s="11" t="s">
        <v>40</v>
      </c>
      <c r="C434" s="12">
        <v>1</v>
      </c>
      <c r="D434" s="13">
        <v>4.4000000000000004</v>
      </c>
      <c r="E434" s="14"/>
      <c r="F434" s="46" t="s">
        <v>24</v>
      </c>
      <c r="G434" s="15">
        <v>1.5</v>
      </c>
      <c r="H434" s="16">
        <f>IF(OR(F434="",G434=""),"",IF(F434="1st",G434*D434-G434,-G434))</f>
        <v>5.1000000000000005</v>
      </c>
      <c r="I434" s="19">
        <f t="shared" si="60"/>
        <v>32.397499999999994</v>
      </c>
      <c r="J434" s="39"/>
      <c r="K434" s="50">
        <f t="shared" si="63"/>
        <v>32.39749999999998</v>
      </c>
      <c r="L434" s="8">
        <f t="shared" si="59"/>
        <v>62.747499999999988</v>
      </c>
      <c r="N434" s="121">
        <f t="shared" si="61"/>
        <v>4.4000000000000004</v>
      </c>
      <c r="O434" s="9">
        <f t="shared" si="62"/>
        <v>-1</v>
      </c>
      <c r="P434" s="9">
        <f t="shared" si="64"/>
        <v>3.4000000000000004</v>
      </c>
      <c r="Q434" s="122">
        <f t="shared" si="65"/>
        <v>3.4000000000000004</v>
      </c>
    </row>
    <row r="435" spans="1:17" ht="24" thickBot="1" x14ac:dyDescent="0.3">
      <c r="A435" s="221">
        <v>44240</v>
      </c>
      <c r="B435" s="222"/>
      <c r="C435" s="222"/>
      <c r="D435" s="222"/>
      <c r="E435" s="222"/>
      <c r="F435" s="222"/>
      <c r="G435" s="222"/>
      <c r="H435" s="223" t="str">
        <f>IF(OR(F435="",G435=""),"",IF(F435="1st",G435*D435,-G435))</f>
        <v/>
      </c>
      <c r="I435" s="19">
        <f t="shared" si="60"/>
        <v>32.397499999999994</v>
      </c>
      <c r="J435" s="39"/>
      <c r="K435" s="50">
        <f t="shared" si="63"/>
        <v>32.39749999999998</v>
      </c>
      <c r="L435" s="8">
        <f t="shared" si="59"/>
        <v>62.747499999999988</v>
      </c>
      <c r="N435" s="121" t="str">
        <f t="shared" si="61"/>
        <v/>
      </c>
      <c r="O435" s="9" t="str">
        <f t="shared" si="62"/>
        <v/>
      </c>
      <c r="P435" s="9" t="str">
        <f t="shared" si="64"/>
        <v/>
      </c>
      <c r="Q435" s="122" t="str">
        <f t="shared" si="65"/>
        <v/>
      </c>
    </row>
    <row r="436" spans="1:17" ht="18.75" x14ac:dyDescent="0.3">
      <c r="A436" s="10" t="s">
        <v>370</v>
      </c>
      <c r="B436" s="11" t="s">
        <v>43</v>
      </c>
      <c r="C436" s="12">
        <v>6</v>
      </c>
      <c r="D436" s="13">
        <v>2.9</v>
      </c>
      <c r="E436" s="14"/>
      <c r="F436" s="46" t="s">
        <v>21</v>
      </c>
      <c r="G436" s="15">
        <v>2</v>
      </c>
      <c r="H436" s="16">
        <f>IF(OR(F436="",G436=""),"",IF(F436="1st",G436*D436-G436,-G436))</f>
        <v>-2</v>
      </c>
      <c r="I436" s="19">
        <f t="shared" si="60"/>
        <v>30.397499999999994</v>
      </c>
      <c r="J436" s="42">
        <f>SUM(H436:H439)</f>
        <v>-5</v>
      </c>
      <c r="K436" s="50">
        <f t="shared" si="63"/>
        <v>27.39749999999998</v>
      </c>
      <c r="L436" s="8">
        <f t="shared" si="59"/>
        <v>62.747499999999988</v>
      </c>
      <c r="N436" s="121">
        <f t="shared" si="61"/>
        <v>2.9</v>
      </c>
      <c r="O436" s="9">
        <f t="shared" si="62"/>
        <v>-1</v>
      </c>
      <c r="P436" s="9">
        <f t="shared" si="64"/>
        <v>-1</v>
      </c>
      <c r="Q436" s="122">
        <f t="shared" si="65"/>
        <v>-1</v>
      </c>
    </row>
    <row r="437" spans="1:17" ht="18.75" x14ac:dyDescent="0.3">
      <c r="A437" s="10" t="s">
        <v>378</v>
      </c>
      <c r="B437" s="11" t="s">
        <v>20</v>
      </c>
      <c r="C437" s="12">
        <v>8</v>
      </c>
      <c r="D437" s="13">
        <v>2.4</v>
      </c>
      <c r="E437" s="14"/>
      <c r="F437" s="46" t="s">
        <v>21</v>
      </c>
      <c r="G437" s="15">
        <v>4</v>
      </c>
      <c r="H437" s="16">
        <f>IF(OR(F437="",G437=""),"",IF(F437="1st",G437*D437-G437,-G437))</f>
        <v>-4</v>
      </c>
      <c r="I437" s="19">
        <f t="shared" si="60"/>
        <v>26.397499999999994</v>
      </c>
      <c r="J437" s="39"/>
      <c r="K437" s="50">
        <f t="shared" si="63"/>
        <v>27.39749999999998</v>
      </c>
      <c r="L437" s="8">
        <f t="shared" si="59"/>
        <v>62.747499999999988</v>
      </c>
      <c r="N437" s="121">
        <f t="shared" si="61"/>
        <v>2.4</v>
      </c>
      <c r="O437" s="9">
        <f t="shared" si="62"/>
        <v>-1</v>
      </c>
      <c r="P437" s="9">
        <f t="shared" si="64"/>
        <v>-1</v>
      </c>
      <c r="Q437" s="122">
        <f t="shared" si="65"/>
        <v>-1</v>
      </c>
    </row>
    <row r="438" spans="1:17" ht="18.75" x14ac:dyDescent="0.3">
      <c r="A438" s="10" t="s">
        <v>348</v>
      </c>
      <c r="B438" s="11" t="s">
        <v>20</v>
      </c>
      <c r="C438" s="12">
        <v>11</v>
      </c>
      <c r="D438" s="13">
        <v>3</v>
      </c>
      <c r="E438" s="14"/>
      <c r="F438" s="46" t="s">
        <v>24</v>
      </c>
      <c r="G438" s="15">
        <v>2</v>
      </c>
      <c r="H438" s="16">
        <f>IF(OR(F438="",G438=""),"",IF(F438="1st",G438*D438-G438,-G438))</f>
        <v>4</v>
      </c>
      <c r="I438" s="19">
        <f t="shared" si="60"/>
        <v>30.397499999999994</v>
      </c>
      <c r="J438" s="39"/>
      <c r="K438" s="50">
        <f t="shared" si="63"/>
        <v>27.39749999999998</v>
      </c>
      <c r="L438" s="8">
        <f t="shared" si="59"/>
        <v>62.747499999999988</v>
      </c>
      <c r="N438" s="121">
        <f t="shared" si="61"/>
        <v>3</v>
      </c>
      <c r="O438" s="9">
        <f t="shared" si="62"/>
        <v>-1</v>
      </c>
      <c r="P438" s="9">
        <f t="shared" si="64"/>
        <v>2</v>
      </c>
      <c r="Q438" s="122">
        <f t="shared" si="65"/>
        <v>2</v>
      </c>
    </row>
    <row r="439" spans="1:17" ht="19.5" thickBot="1" x14ac:dyDescent="0.35">
      <c r="A439" s="10" t="s">
        <v>379</v>
      </c>
      <c r="B439" s="11" t="s">
        <v>368</v>
      </c>
      <c r="C439" s="12">
        <v>9</v>
      </c>
      <c r="D439" s="13">
        <v>3</v>
      </c>
      <c r="E439" s="14"/>
      <c r="F439" s="46" t="s">
        <v>21</v>
      </c>
      <c r="G439" s="15">
        <v>3</v>
      </c>
      <c r="H439" s="16">
        <f>IF(OR(F439="",G439=""),"",IF(F439="1st",G439*D439-G439,-G439))</f>
        <v>-3</v>
      </c>
      <c r="I439" s="19">
        <f t="shared" si="60"/>
        <v>27.397499999999994</v>
      </c>
      <c r="J439" s="39"/>
      <c r="K439" s="50">
        <f t="shared" si="63"/>
        <v>27.39749999999998</v>
      </c>
      <c r="L439" s="8">
        <f t="shared" si="59"/>
        <v>62.747499999999988</v>
      </c>
      <c r="N439" s="121">
        <f t="shared" si="61"/>
        <v>3</v>
      </c>
      <c r="O439" s="9">
        <f t="shared" si="62"/>
        <v>-1</v>
      </c>
      <c r="P439" s="9">
        <f t="shared" si="64"/>
        <v>-1</v>
      </c>
      <c r="Q439" s="122">
        <f t="shared" si="65"/>
        <v>-1</v>
      </c>
    </row>
    <row r="440" spans="1:17" ht="24" thickBot="1" x14ac:dyDescent="0.3">
      <c r="A440" s="221">
        <v>44241</v>
      </c>
      <c r="B440" s="222"/>
      <c r="C440" s="222"/>
      <c r="D440" s="222"/>
      <c r="E440" s="222"/>
      <c r="F440" s="222"/>
      <c r="G440" s="222"/>
      <c r="H440" s="223" t="str">
        <f>IF(OR(F440="",G440=""),"",IF(F440="1st",G440*D440,-G440))</f>
        <v/>
      </c>
      <c r="I440" s="19">
        <f t="shared" si="60"/>
        <v>27.397499999999994</v>
      </c>
      <c r="J440" s="39"/>
      <c r="K440" s="50">
        <f t="shared" si="63"/>
        <v>27.39749999999998</v>
      </c>
      <c r="L440" s="8">
        <f t="shared" si="59"/>
        <v>62.747499999999988</v>
      </c>
      <c r="N440" s="121" t="str">
        <f t="shared" si="61"/>
        <v/>
      </c>
      <c r="O440" s="9" t="str">
        <f t="shared" si="62"/>
        <v/>
      </c>
      <c r="P440" s="9" t="str">
        <f t="shared" si="64"/>
        <v/>
      </c>
      <c r="Q440" s="122" t="str">
        <f t="shared" si="65"/>
        <v/>
      </c>
    </row>
    <row r="441" spans="1:17" ht="18.75" x14ac:dyDescent="0.3">
      <c r="A441" s="10" t="s">
        <v>37</v>
      </c>
      <c r="B441" s="11" t="s">
        <v>162</v>
      </c>
      <c r="C441" s="12">
        <v>4</v>
      </c>
      <c r="D441" s="13">
        <v>2.6</v>
      </c>
      <c r="E441" s="14"/>
      <c r="F441" s="46" t="s">
        <v>26</v>
      </c>
      <c r="G441" s="15">
        <v>1</v>
      </c>
      <c r="H441" s="16">
        <f>IF(OR(F441="",G441=""),"",IF(F441="1st",G441*D441-G441,-G441))</f>
        <v>-1</v>
      </c>
      <c r="I441" s="19">
        <f t="shared" si="60"/>
        <v>26.397499999999994</v>
      </c>
      <c r="J441" s="42">
        <f>SUM(H441:H445)</f>
        <v>2.8500000000000014</v>
      </c>
      <c r="K441" s="50">
        <f t="shared" si="63"/>
        <v>30.247499999999981</v>
      </c>
      <c r="L441" s="8">
        <f t="shared" si="59"/>
        <v>62.747499999999988</v>
      </c>
      <c r="N441" s="121">
        <f t="shared" si="61"/>
        <v>2.6</v>
      </c>
      <c r="O441" s="9">
        <f t="shared" si="62"/>
        <v>-1</v>
      </c>
      <c r="P441" s="9">
        <f t="shared" si="64"/>
        <v>-1</v>
      </c>
      <c r="Q441" s="122">
        <f t="shared" si="65"/>
        <v>-1</v>
      </c>
    </row>
    <row r="442" spans="1:17" ht="18.75" x14ac:dyDescent="0.3">
      <c r="A442" s="10" t="s">
        <v>271</v>
      </c>
      <c r="B442" s="11" t="s">
        <v>162</v>
      </c>
      <c r="C442" s="12">
        <v>6</v>
      </c>
      <c r="D442" s="13">
        <v>3.75</v>
      </c>
      <c r="E442" s="14"/>
      <c r="F442" s="46" t="s">
        <v>24</v>
      </c>
      <c r="G442" s="15">
        <v>1</v>
      </c>
      <c r="H442" s="16">
        <f>IF(OR(F442="",G442=""),"",IF(F442="1st",G442*D442-G442,-G442))</f>
        <v>2.75</v>
      </c>
      <c r="I442" s="19">
        <f t="shared" si="60"/>
        <v>29.147499999999994</v>
      </c>
      <c r="J442" s="39"/>
      <c r="K442" s="50">
        <f t="shared" si="63"/>
        <v>30.247499999999981</v>
      </c>
      <c r="L442" s="8">
        <f t="shared" si="59"/>
        <v>62.747499999999988</v>
      </c>
      <c r="N442" s="121">
        <f t="shared" si="61"/>
        <v>3.75</v>
      </c>
      <c r="O442" s="9">
        <f t="shared" si="62"/>
        <v>-1</v>
      </c>
      <c r="P442" s="9">
        <f t="shared" si="64"/>
        <v>2.75</v>
      </c>
      <c r="Q442" s="122">
        <f t="shared" si="65"/>
        <v>2.75</v>
      </c>
    </row>
    <row r="443" spans="1:17" ht="18.75" x14ac:dyDescent="0.3">
      <c r="A443" s="10" t="s">
        <v>380</v>
      </c>
      <c r="B443" s="11" t="s">
        <v>162</v>
      </c>
      <c r="C443" s="12">
        <v>12</v>
      </c>
      <c r="D443" s="13">
        <v>3</v>
      </c>
      <c r="E443" s="14"/>
      <c r="F443" s="46" t="s">
        <v>26</v>
      </c>
      <c r="G443" s="15">
        <v>1</v>
      </c>
      <c r="H443" s="16">
        <f>IF(OR(F443="",G443=""),"",IF(F443="1st",G443*D443-G443,-G443))</f>
        <v>-1</v>
      </c>
      <c r="I443" s="19">
        <f t="shared" si="60"/>
        <v>28.147499999999994</v>
      </c>
      <c r="J443" s="39"/>
      <c r="K443" s="50">
        <f t="shared" si="63"/>
        <v>30.247499999999981</v>
      </c>
      <c r="L443" s="8">
        <f t="shared" si="59"/>
        <v>62.747499999999988</v>
      </c>
      <c r="N443" s="121">
        <f t="shared" si="61"/>
        <v>3</v>
      </c>
      <c r="O443" s="9">
        <f t="shared" si="62"/>
        <v>-1</v>
      </c>
      <c r="P443" s="9">
        <f t="shared" si="64"/>
        <v>-1</v>
      </c>
      <c r="Q443" s="122">
        <f t="shared" si="65"/>
        <v>-1</v>
      </c>
    </row>
    <row r="444" spans="1:17" ht="18.75" x14ac:dyDescent="0.3">
      <c r="A444" s="10" t="s">
        <v>69</v>
      </c>
      <c r="B444" s="11" t="s">
        <v>93</v>
      </c>
      <c r="C444" s="73" t="s">
        <v>381</v>
      </c>
      <c r="D444" s="13">
        <f>2*1.75</f>
        <v>3.5</v>
      </c>
      <c r="E444" s="14"/>
      <c r="F444" s="46" t="s">
        <v>21</v>
      </c>
      <c r="G444" s="15">
        <v>3</v>
      </c>
      <c r="H444" s="16">
        <f>IF(OR(F444="",G444=""),"",IF(F444="1st",G444*D444-G444,-G444))</f>
        <v>-3</v>
      </c>
      <c r="I444" s="19">
        <f t="shared" si="60"/>
        <v>25.147499999999994</v>
      </c>
      <c r="J444" s="39"/>
      <c r="K444" s="50">
        <f t="shared" si="63"/>
        <v>30.247499999999981</v>
      </c>
      <c r="L444" s="8">
        <f t="shared" si="59"/>
        <v>62.747499999999988</v>
      </c>
      <c r="N444" s="121">
        <f t="shared" si="61"/>
        <v>0</v>
      </c>
      <c r="O444" s="9">
        <f t="shared" si="62"/>
        <v>0</v>
      </c>
      <c r="P444" s="9">
        <f t="shared" si="64"/>
        <v>0</v>
      </c>
      <c r="Q444" s="122" t="str">
        <f t="shared" si="65"/>
        <v/>
      </c>
    </row>
    <row r="445" spans="1:17" ht="19.5" thickBot="1" x14ac:dyDescent="0.35">
      <c r="A445" s="10" t="s">
        <v>382</v>
      </c>
      <c r="B445" s="11" t="s">
        <v>383</v>
      </c>
      <c r="C445" s="12">
        <v>3</v>
      </c>
      <c r="D445" s="13">
        <v>2.7</v>
      </c>
      <c r="E445" s="14"/>
      <c r="F445" s="46" t="s">
        <v>24</v>
      </c>
      <c r="G445" s="15">
        <v>3</v>
      </c>
      <c r="H445" s="16">
        <f>IF(OR(F445="",G445=""),"",IF(F445="1st",G445*D445-G445,-G445))</f>
        <v>5.1000000000000014</v>
      </c>
      <c r="I445" s="19">
        <f t="shared" si="60"/>
        <v>30.247499999999995</v>
      </c>
      <c r="J445" s="39"/>
      <c r="K445" s="50">
        <f t="shared" si="63"/>
        <v>30.247499999999981</v>
      </c>
      <c r="L445" s="8">
        <f t="shared" si="59"/>
        <v>62.747499999999988</v>
      </c>
      <c r="N445" s="121">
        <f t="shared" si="61"/>
        <v>2.7</v>
      </c>
      <c r="O445" s="9">
        <f t="shared" si="62"/>
        <v>-1</v>
      </c>
      <c r="P445" s="9">
        <f t="shared" si="64"/>
        <v>1.7000000000000002</v>
      </c>
      <c r="Q445" s="122">
        <f t="shared" si="65"/>
        <v>1.7000000000000002</v>
      </c>
    </row>
    <row r="446" spans="1:17" ht="24" thickBot="1" x14ac:dyDescent="0.3">
      <c r="A446" s="221">
        <v>44242</v>
      </c>
      <c r="B446" s="222"/>
      <c r="C446" s="222"/>
      <c r="D446" s="222"/>
      <c r="E446" s="222"/>
      <c r="F446" s="222"/>
      <c r="G446" s="222"/>
      <c r="H446" s="223" t="str">
        <f>IF(OR(F446="",G446=""),"",IF(F446="1st",G446*D446,-G446))</f>
        <v/>
      </c>
      <c r="I446" s="19">
        <f t="shared" si="60"/>
        <v>30.247499999999995</v>
      </c>
      <c r="J446" s="39"/>
      <c r="K446" s="50">
        <f t="shared" si="63"/>
        <v>30.247499999999981</v>
      </c>
      <c r="L446" s="8">
        <f t="shared" si="59"/>
        <v>62.747499999999988</v>
      </c>
      <c r="N446" s="121" t="str">
        <f t="shared" si="61"/>
        <v/>
      </c>
      <c r="O446" s="9" t="str">
        <f t="shared" si="62"/>
        <v/>
      </c>
      <c r="P446" s="9" t="str">
        <f t="shared" si="64"/>
        <v/>
      </c>
      <c r="Q446" s="122" t="str">
        <f t="shared" si="65"/>
        <v/>
      </c>
    </row>
    <row r="447" spans="1:17" ht="18.75" x14ac:dyDescent="0.3">
      <c r="A447" s="10" t="s">
        <v>120</v>
      </c>
      <c r="B447" s="11" t="s">
        <v>38</v>
      </c>
      <c r="C447" s="12">
        <v>9</v>
      </c>
      <c r="D447" s="13">
        <v>3</v>
      </c>
      <c r="E447" s="14"/>
      <c r="F447" s="46" t="s">
        <v>24</v>
      </c>
      <c r="G447" s="15">
        <v>1.5</v>
      </c>
      <c r="H447" s="16">
        <f>IF(OR(F447="",G447=""),"",IF(F447="1st",G447*D447-G447,-G447))</f>
        <v>3</v>
      </c>
      <c r="I447" s="19">
        <f t="shared" si="60"/>
        <v>33.247499999999995</v>
      </c>
      <c r="J447" s="42">
        <f>SUM(H447:H451)</f>
        <v>1.4000000000000004</v>
      </c>
      <c r="K447" s="50">
        <f t="shared" si="63"/>
        <v>31.64749999999998</v>
      </c>
      <c r="L447" s="8">
        <f t="shared" si="59"/>
        <v>62.747499999999988</v>
      </c>
      <c r="N447" s="121">
        <f t="shared" si="61"/>
        <v>3</v>
      </c>
      <c r="O447" s="9">
        <f t="shared" si="62"/>
        <v>-1</v>
      </c>
      <c r="P447" s="9">
        <f t="shared" si="64"/>
        <v>2</v>
      </c>
      <c r="Q447" s="122">
        <f t="shared" si="65"/>
        <v>2</v>
      </c>
    </row>
    <row r="448" spans="1:17" ht="18.75" x14ac:dyDescent="0.3">
      <c r="A448" s="10" t="s">
        <v>384</v>
      </c>
      <c r="B448" s="11" t="s">
        <v>38</v>
      </c>
      <c r="C448" s="12">
        <v>10</v>
      </c>
      <c r="D448" s="13">
        <v>2.85</v>
      </c>
      <c r="E448" s="14"/>
      <c r="F448" s="46" t="s">
        <v>21</v>
      </c>
      <c r="G448" s="15">
        <v>2</v>
      </c>
      <c r="H448" s="16">
        <f>IF(OR(F448="",G448=""),"",IF(F448="1st",G448*D448-G448,-G448))</f>
        <v>-2</v>
      </c>
      <c r="I448" s="19">
        <f t="shared" si="60"/>
        <v>31.247499999999995</v>
      </c>
      <c r="J448" s="39"/>
      <c r="K448" s="50">
        <f t="shared" si="63"/>
        <v>31.64749999999998</v>
      </c>
      <c r="L448" s="8">
        <f t="shared" ref="L448:L501" si="67">$K$502</f>
        <v>62.747499999999988</v>
      </c>
      <c r="N448" s="121">
        <f t="shared" si="61"/>
        <v>2.85</v>
      </c>
      <c r="O448" s="9">
        <f t="shared" si="62"/>
        <v>-1</v>
      </c>
      <c r="P448" s="9">
        <f t="shared" si="64"/>
        <v>-1</v>
      </c>
      <c r="Q448" s="122">
        <f t="shared" si="65"/>
        <v>-1</v>
      </c>
    </row>
    <row r="449" spans="1:17" ht="18.75" x14ac:dyDescent="0.3">
      <c r="A449" s="10" t="s">
        <v>385</v>
      </c>
      <c r="B449" s="11" t="s">
        <v>55</v>
      </c>
      <c r="C449" s="12">
        <v>6</v>
      </c>
      <c r="D449" s="13">
        <v>2.7</v>
      </c>
      <c r="E449" s="14"/>
      <c r="F449" s="46" t="s">
        <v>24</v>
      </c>
      <c r="G449" s="15">
        <v>2</v>
      </c>
      <c r="H449" s="16">
        <f>IF(OR(F449="",G449=""),"",IF(F449="1st",G449*D449-G449,-G449))</f>
        <v>3.4000000000000004</v>
      </c>
      <c r="I449" s="19">
        <f t="shared" si="60"/>
        <v>34.647499999999994</v>
      </c>
      <c r="J449" s="39"/>
      <c r="K449" s="50">
        <f t="shared" si="63"/>
        <v>31.64749999999998</v>
      </c>
      <c r="L449" s="8">
        <f t="shared" si="67"/>
        <v>62.747499999999988</v>
      </c>
      <c r="N449" s="121">
        <f t="shared" si="61"/>
        <v>2.7</v>
      </c>
      <c r="O449" s="9">
        <f t="shared" si="62"/>
        <v>-1</v>
      </c>
      <c r="P449" s="9">
        <f t="shared" si="64"/>
        <v>1.7000000000000002</v>
      </c>
      <c r="Q449" s="122">
        <f t="shared" si="65"/>
        <v>1.7000000000000002</v>
      </c>
    </row>
    <row r="450" spans="1:17" ht="18.75" x14ac:dyDescent="0.3">
      <c r="A450" s="10" t="s">
        <v>309</v>
      </c>
      <c r="B450" s="11" t="s">
        <v>55</v>
      </c>
      <c r="C450" s="12">
        <v>7</v>
      </c>
      <c r="D450" s="13">
        <v>3.5</v>
      </c>
      <c r="E450" s="14"/>
      <c r="F450" s="46" t="s">
        <v>21</v>
      </c>
      <c r="G450" s="15">
        <v>1</v>
      </c>
      <c r="H450" s="16">
        <f>IF(OR(F450="",G450=""),"",IF(F450="1st",G450*D450-G450,-G450))</f>
        <v>-1</v>
      </c>
      <c r="I450" s="19">
        <f t="shared" si="60"/>
        <v>33.647499999999994</v>
      </c>
      <c r="J450" s="39"/>
      <c r="K450" s="50">
        <f t="shared" si="63"/>
        <v>31.64749999999998</v>
      </c>
      <c r="L450" s="8">
        <f t="shared" si="67"/>
        <v>62.747499999999988</v>
      </c>
      <c r="N450" s="121">
        <f t="shared" si="61"/>
        <v>0</v>
      </c>
      <c r="O450" s="9">
        <f t="shared" si="62"/>
        <v>0</v>
      </c>
      <c r="P450" s="9">
        <f t="shared" si="64"/>
        <v>0</v>
      </c>
      <c r="Q450" s="122" t="str">
        <f t="shared" si="65"/>
        <v/>
      </c>
    </row>
    <row r="451" spans="1:17" ht="19.5" thickBot="1" x14ac:dyDescent="0.35">
      <c r="A451" s="10" t="s">
        <v>386</v>
      </c>
      <c r="B451" s="11" t="s">
        <v>368</v>
      </c>
      <c r="C451" s="12">
        <v>6</v>
      </c>
      <c r="D451" s="13">
        <v>3</v>
      </c>
      <c r="E451" s="14"/>
      <c r="F451" s="46" t="s">
        <v>21</v>
      </c>
      <c r="G451" s="15">
        <v>2</v>
      </c>
      <c r="H451" s="16">
        <f>IF(OR(F451="",G451=""),"",IF(F451="1st",G451*D451-G451,-G451))</f>
        <v>-2</v>
      </c>
      <c r="I451" s="19">
        <f t="shared" ref="I451:I514" si="68">IF(H451="",I450,I450+H451)</f>
        <v>31.647499999999994</v>
      </c>
      <c r="J451" s="39"/>
      <c r="K451" s="50">
        <f t="shared" si="63"/>
        <v>31.64749999999998</v>
      </c>
      <c r="L451" s="8">
        <f t="shared" si="67"/>
        <v>62.747499999999988</v>
      </c>
      <c r="N451" s="121">
        <f t="shared" ref="N451:N513" si="69">IF(D451="","",IF(D451&gt;$V$57,$X$57*D451,IF(AND(D451&gt;$V$56,D451&lt;$W$56),$X$56*D451,IF(AND(D451&lt;$W$55,D451&gt;$V$55),$X$55*D451,IF(D451&lt;$W$54,D451*$X$54,0)))))</f>
        <v>3</v>
      </c>
      <c r="O451" s="9">
        <f t="shared" ref="O451:O513" si="70">IF(D451="","",IF(D451&gt;=$V$57,-$X$57,IF(AND(D451&gt;=$V$56,D451&lt;$W$56),-$X$56,IF(AND(D451&lt;$W$55,D451&gt;=$V$55),-$X$55,IF(D451&lt;$W$54,-$X$54,0)))))</f>
        <v>-1</v>
      </c>
      <c r="P451" s="9">
        <f t="shared" si="64"/>
        <v>-1</v>
      </c>
      <c r="Q451" s="122">
        <f t="shared" si="65"/>
        <v>-1</v>
      </c>
    </row>
    <row r="452" spans="1:17" ht="24" thickBot="1" x14ac:dyDescent="0.3">
      <c r="A452" s="221">
        <v>44243</v>
      </c>
      <c r="B452" s="222"/>
      <c r="C452" s="222"/>
      <c r="D452" s="222"/>
      <c r="E452" s="222"/>
      <c r="F452" s="222"/>
      <c r="G452" s="222"/>
      <c r="H452" s="223" t="str">
        <f>IF(OR(F452="",G452=""),"",IF(F452="1st",G452*D452,-G452))</f>
        <v/>
      </c>
      <c r="I452" s="19">
        <f t="shared" si="68"/>
        <v>31.647499999999994</v>
      </c>
      <c r="J452" s="39"/>
      <c r="K452" s="50">
        <f t="shared" ref="K452:K515" si="71">IF(J452="",K451,J452+K451)</f>
        <v>31.64749999999998</v>
      </c>
      <c r="L452" s="8">
        <f t="shared" si="67"/>
        <v>62.747499999999988</v>
      </c>
      <c r="N452" s="121" t="str">
        <f t="shared" si="69"/>
        <v/>
      </c>
      <c r="O452" s="9" t="str">
        <f t="shared" si="70"/>
        <v/>
      </c>
      <c r="P452" s="9" t="str">
        <f t="shared" ref="P452:P508" si="72">IF(F452="1st",N452+O452,O452)</f>
        <v/>
      </c>
      <c r="Q452" s="122" t="str">
        <f t="shared" ref="Q452:Q508" si="73">IF(P452=0,"",P452)</f>
        <v/>
      </c>
    </row>
    <row r="453" spans="1:17" ht="19.5" thickBot="1" x14ac:dyDescent="0.35">
      <c r="A453" s="10" t="s">
        <v>387</v>
      </c>
      <c r="B453" s="11" t="s">
        <v>28</v>
      </c>
      <c r="C453" s="12">
        <v>10</v>
      </c>
      <c r="D453" s="13">
        <v>2.4</v>
      </c>
      <c r="E453" s="14"/>
      <c r="F453" s="46" t="s">
        <v>24</v>
      </c>
      <c r="G453" s="15">
        <v>3</v>
      </c>
      <c r="H453" s="16">
        <f>IF(OR(F453="",G453=""),"",IF(F453="1st",G453*D453-G453,-G453))</f>
        <v>4.1999999999999993</v>
      </c>
      <c r="I453" s="19">
        <f t="shared" si="68"/>
        <v>35.847499999999997</v>
      </c>
      <c r="J453" s="42">
        <f>SUM(H453:H453)</f>
        <v>4.1999999999999993</v>
      </c>
      <c r="K453" s="50">
        <f t="shared" si="71"/>
        <v>35.847499999999982</v>
      </c>
      <c r="L453" s="8">
        <f t="shared" si="67"/>
        <v>62.747499999999988</v>
      </c>
      <c r="N453" s="121">
        <f t="shared" si="69"/>
        <v>2.4</v>
      </c>
      <c r="O453" s="9">
        <f t="shared" si="70"/>
        <v>-1</v>
      </c>
      <c r="P453" s="9">
        <f t="shared" si="72"/>
        <v>1.4</v>
      </c>
      <c r="Q453" s="122">
        <f t="shared" si="73"/>
        <v>1.4</v>
      </c>
    </row>
    <row r="454" spans="1:17" ht="24" thickBot="1" x14ac:dyDescent="0.3">
      <c r="A454" s="221">
        <v>44244</v>
      </c>
      <c r="B454" s="222"/>
      <c r="C454" s="222"/>
      <c r="D454" s="222"/>
      <c r="E454" s="222"/>
      <c r="F454" s="222"/>
      <c r="G454" s="222"/>
      <c r="H454" s="223" t="str">
        <f>IF(OR(F454="",G454=""),"",IF(F454="1st",G454*D454,-G454))</f>
        <v/>
      </c>
      <c r="I454" s="19">
        <f t="shared" si="68"/>
        <v>35.847499999999997</v>
      </c>
      <c r="J454" s="39"/>
      <c r="K454" s="50">
        <f t="shared" si="71"/>
        <v>35.847499999999982</v>
      </c>
      <c r="L454" s="8">
        <f t="shared" si="67"/>
        <v>62.747499999999988</v>
      </c>
      <c r="N454" s="121" t="str">
        <f t="shared" si="69"/>
        <v/>
      </c>
      <c r="O454" s="9" t="str">
        <f t="shared" si="70"/>
        <v/>
      </c>
      <c r="P454" s="9" t="str">
        <f t="shared" si="72"/>
        <v/>
      </c>
      <c r="Q454" s="122" t="str">
        <f t="shared" si="73"/>
        <v/>
      </c>
    </row>
    <row r="455" spans="1:17" ht="18.75" x14ac:dyDescent="0.3">
      <c r="A455" s="10" t="s">
        <v>388</v>
      </c>
      <c r="B455" s="11" t="s">
        <v>32</v>
      </c>
      <c r="C455" s="12">
        <v>8</v>
      </c>
      <c r="D455" s="13">
        <v>3.5</v>
      </c>
      <c r="E455" s="14"/>
      <c r="F455" s="46" t="s">
        <v>21</v>
      </c>
      <c r="G455" s="15">
        <v>1</v>
      </c>
      <c r="H455" s="16">
        <f>IF(OR(F455="",G455=""),"",IF(F455="1st",G455*D455-G455,-G455))</f>
        <v>-1</v>
      </c>
      <c r="I455" s="19">
        <f t="shared" si="68"/>
        <v>34.847499999999997</v>
      </c>
      <c r="J455" s="42">
        <f>SUM(H455:H457)</f>
        <v>-0.29999999999999982</v>
      </c>
      <c r="K455" s="50">
        <f t="shared" si="71"/>
        <v>35.547499999999985</v>
      </c>
      <c r="L455" s="8">
        <f t="shared" si="67"/>
        <v>62.747499999999988</v>
      </c>
      <c r="N455" s="121">
        <f t="shared" si="69"/>
        <v>0</v>
      </c>
      <c r="O455" s="9">
        <f t="shared" si="70"/>
        <v>0</v>
      </c>
      <c r="P455" s="9">
        <f t="shared" si="72"/>
        <v>0</v>
      </c>
      <c r="Q455" s="122" t="str">
        <f t="shared" si="73"/>
        <v/>
      </c>
    </row>
    <row r="456" spans="1:17" ht="18.75" x14ac:dyDescent="0.3">
      <c r="A456" s="10" t="s">
        <v>379</v>
      </c>
      <c r="B456" s="11" t="s">
        <v>32</v>
      </c>
      <c r="C456" s="12">
        <v>5</v>
      </c>
      <c r="D456" s="13">
        <v>3.7</v>
      </c>
      <c r="E456" s="14"/>
      <c r="F456" s="46" t="s">
        <v>24</v>
      </c>
      <c r="G456" s="15">
        <v>1</v>
      </c>
      <c r="H456" s="16">
        <f>IF(OR(F456="",G456=""),"",IF(F456="1st",G456*D456-G456,-G456))</f>
        <v>2.7</v>
      </c>
      <c r="I456" s="19">
        <f t="shared" si="68"/>
        <v>37.547499999999999</v>
      </c>
      <c r="J456" s="39"/>
      <c r="K456" s="50">
        <f t="shared" si="71"/>
        <v>35.547499999999985</v>
      </c>
      <c r="L456" s="8">
        <f t="shared" si="67"/>
        <v>62.747499999999988</v>
      </c>
      <c r="N456" s="121">
        <f t="shared" si="69"/>
        <v>3.7</v>
      </c>
      <c r="O456" s="9">
        <f t="shared" si="70"/>
        <v>-1</v>
      </c>
      <c r="P456" s="9">
        <f t="shared" si="72"/>
        <v>2.7</v>
      </c>
      <c r="Q456" s="122">
        <f t="shared" si="73"/>
        <v>2.7</v>
      </c>
    </row>
    <row r="457" spans="1:17" ht="19.5" thickBot="1" x14ac:dyDescent="0.35">
      <c r="A457" s="10" t="s">
        <v>389</v>
      </c>
      <c r="B457" s="11" t="s">
        <v>66</v>
      </c>
      <c r="C457" s="12">
        <v>3</v>
      </c>
      <c r="D457" s="13">
        <v>2.5</v>
      </c>
      <c r="E457" s="14"/>
      <c r="F457" s="46" t="s">
        <v>21</v>
      </c>
      <c r="G457" s="15">
        <v>2</v>
      </c>
      <c r="H457" s="16">
        <f>IF(OR(F457="",G457=""),"",IF(F457="1st",G457*D457-G457,-G457))</f>
        <v>-2</v>
      </c>
      <c r="I457" s="19">
        <f t="shared" si="68"/>
        <v>35.547499999999999</v>
      </c>
      <c r="J457" s="39"/>
      <c r="K457" s="50">
        <f t="shared" si="71"/>
        <v>35.547499999999985</v>
      </c>
      <c r="L457" s="8">
        <f t="shared" si="67"/>
        <v>62.747499999999988</v>
      </c>
      <c r="N457" s="121">
        <f t="shared" si="69"/>
        <v>2.5</v>
      </c>
      <c r="O457" s="9">
        <f t="shared" si="70"/>
        <v>-1</v>
      </c>
      <c r="P457" s="9">
        <f t="shared" si="72"/>
        <v>-1</v>
      </c>
      <c r="Q457" s="122">
        <f t="shared" si="73"/>
        <v>-1</v>
      </c>
    </row>
    <row r="458" spans="1:17" ht="24" thickBot="1" x14ac:dyDescent="0.3">
      <c r="A458" s="221">
        <v>44245</v>
      </c>
      <c r="B458" s="222"/>
      <c r="C458" s="222"/>
      <c r="D458" s="222"/>
      <c r="E458" s="222"/>
      <c r="F458" s="222"/>
      <c r="G458" s="222"/>
      <c r="H458" s="223" t="str">
        <f>IF(OR(F458="",G458=""),"",IF(F458="1st",G458*D458,-G458))</f>
        <v/>
      </c>
      <c r="I458" s="19">
        <f t="shared" si="68"/>
        <v>35.547499999999999</v>
      </c>
      <c r="J458" s="39"/>
      <c r="K458" s="50">
        <f t="shared" si="71"/>
        <v>35.547499999999985</v>
      </c>
      <c r="L458" s="8">
        <f t="shared" si="67"/>
        <v>62.747499999999988</v>
      </c>
      <c r="N458" s="121" t="str">
        <f t="shared" si="69"/>
        <v/>
      </c>
      <c r="O458" s="9" t="str">
        <f t="shared" si="70"/>
        <v/>
      </c>
      <c r="P458" s="9" t="str">
        <f t="shared" si="72"/>
        <v/>
      </c>
      <c r="Q458" s="122" t="str">
        <f t="shared" si="73"/>
        <v/>
      </c>
    </row>
    <row r="459" spans="1:17" ht="18.75" x14ac:dyDescent="0.3">
      <c r="A459" s="10" t="s">
        <v>390</v>
      </c>
      <c r="B459" s="11" t="s">
        <v>173</v>
      </c>
      <c r="C459" s="12">
        <v>3</v>
      </c>
      <c r="D459" s="13">
        <v>3</v>
      </c>
      <c r="E459" s="14"/>
      <c r="F459" s="46" t="s">
        <v>24</v>
      </c>
      <c r="G459" s="15">
        <v>1.5</v>
      </c>
      <c r="H459" s="16">
        <f>IF(OR(F459="",G459=""),"",IF(F459="1st",G459*D459-G459,-G459))</f>
        <v>3</v>
      </c>
      <c r="I459" s="19">
        <f t="shared" si="68"/>
        <v>38.547499999999999</v>
      </c>
      <c r="J459" s="42">
        <f>SUM(H459:H462)</f>
        <v>1</v>
      </c>
      <c r="K459" s="50">
        <f t="shared" si="71"/>
        <v>36.547499999999985</v>
      </c>
      <c r="L459" s="8">
        <f t="shared" si="67"/>
        <v>62.747499999999988</v>
      </c>
      <c r="N459" s="121">
        <f t="shared" si="69"/>
        <v>3</v>
      </c>
      <c r="O459" s="9">
        <f t="shared" si="70"/>
        <v>-1</v>
      </c>
      <c r="P459" s="9">
        <f t="shared" si="72"/>
        <v>2</v>
      </c>
      <c r="Q459" s="122">
        <f t="shared" si="73"/>
        <v>2</v>
      </c>
    </row>
    <row r="460" spans="1:17" ht="18.75" x14ac:dyDescent="0.3">
      <c r="A460" s="10" t="s">
        <v>391</v>
      </c>
      <c r="B460" s="11" t="s">
        <v>55</v>
      </c>
      <c r="C460" s="12">
        <v>2</v>
      </c>
      <c r="D460" s="13">
        <v>3</v>
      </c>
      <c r="E460" s="14"/>
      <c r="F460" s="46" t="s">
        <v>21</v>
      </c>
      <c r="G460" s="15">
        <v>4</v>
      </c>
      <c r="H460" s="16">
        <f>IF(OR(F460="",G460=""),"",IF(F460="1st",G460*D460-G460,-G460))</f>
        <v>-4</v>
      </c>
      <c r="I460" s="19">
        <f t="shared" si="68"/>
        <v>34.547499999999999</v>
      </c>
      <c r="J460" s="39"/>
      <c r="K460" s="50">
        <f t="shared" si="71"/>
        <v>36.547499999999985</v>
      </c>
      <c r="L460" s="8">
        <f t="shared" si="67"/>
        <v>62.747499999999988</v>
      </c>
      <c r="N460" s="121">
        <f t="shared" si="69"/>
        <v>3</v>
      </c>
      <c r="O460" s="9">
        <f t="shared" si="70"/>
        <v>-1</v>
      </c>
      <c r="P460" s="9">
        <f t="shared" si="72"/>
        <v>-1</v>
      </c>
      <c r="Q460" s="122">
        <f t="shared" si="73"/>
        <v>-1</v>
      </c>
    </row>
    <row r="461" spans="1:17" ht="18.75" x14ac:dyDescent="0.3">
      <c r="A461" s="10" t="s">
        <v>307</v>
      </c>
      <c r="B461" s="11" t="s">
        <v>55</v>
      </c>
      <c r="C461" s="12">
        <v>6</v>
      </c>
      <c r="D461" s="13">
        <v>4</v>
      </c>
      <c r="E461" s="14"/>
      <c r="F461" s="46" t="s">
        <v>24</v>
      </c>
      <c r="G461" s="15">
        <v>1</v>
      </c>
      <c r="H461" s="16">
        <f>IF(OR(F461="",G461=""),"",IF(F461="1st",G461*D461-G461,-G461))</f>
        <v>3</v>
      </c>
      <c r="I461" s="19">
        <f t="shared" si="68"/>
        <v>37.547499999999999</v>
      </c>
      <c r="J461" s="39"/>
      <c r="K461" s="50">
        <f t="shared" si="71"/>
        <v>36.547499999999985</v>
      </c>
      <c r="L461" s="8">
        <f t="shared" si="67"/>
        <v>62.747499999999988</v>
      </c>
      <c r="N461" s="121">
        <f t="shared" si="69"/>
        <v>4</v>
      </c>
      <c r="O461" s="9">
        <f t="shared" si="70"/>
        <v>-1</v>
      </c>
      <c r="P461" s="9">
        <f t="shared" si="72"/>
        <v>3</v>
      </c>
      <c r="Q461" s="122">
        <f t="shared" si="73"/>
        <v>3</v>
      </c>
    </row>
    <row r="462" spans="1:17" ht="19.5" thickBot="1" x14ac:dyDescent="0.35">
      <c r="A462" s="10" t="s">
        <v>392</v>
      </c>
      <c r="B462" s="11" t="s">
        <v>38</v>
      </c>
      <c r="C462" s="12">
        <v>10</v>
      </c>
      <c r="D462" s="13">
        <v>3</v>
      </c>
      <c r="E462" s="14"/>
      <c r="F462" s="46" t="s">
        <v>26</v>
      </c>
      <c r="G462" s="15">
        <v>1</v>
      </c>
      <c r="H462" s="16">
        <f>IF(OR(F462="",G462=""),"",IF(F462="1st",G462*D462-G462,-G462))</f>
        <v>-1</v>
      </c>
      <c r="I462" s="19">
        <f t="shared" si="68"/>
        <v>36.547499999999999</v>
      </c>
      <c r="J462" s="39"/>
      <c r="K462" s="50">
        <f t="shared" si="71"/>
        <v>36.547499999999985</v>
      </c>
      <c r="L462" s="8">
        <f t="shared" si="67"/>
        <v>62.747499999999988</v>
      </c>
      <c r="N462" s="121">
        <f t="shared" si="69"/>
        <v>3</v>
      </c>
      <c r="O462" s="9">
        <f t="shared" si="70"/>
        <v>-1</v>
      </c>
      <c r="P462" s="9">
        <f t="shared" si="72"/>
        <v>-1</v>
      </c>
      <c r="Q462" s="122">
        <f t="shared" si="73"/>
        <v>-1</v>
      </c>
    </row>
    <row r="463" spans="1:17" ht="24" thickBot="1" x14ac:dyDescent="0.3">
      <c r="A463" s="221">
        <v>44246</v>
      </c>
      <c r="B463" s="222"/>
      <c r="C463" s="222"/>
      <c r="D463" s="222"/>
      <c r="E463" s="222"/>
      <c r="F463" s="222"/>
      <c r="G463" s="222"/>
      <c r="H463" s="223" t="str">
        <f>IF(OR(F463="",G463=""),"",IF(F463="1st",G463*D463,-G463))</f>
        <v/>
      </c>
      <c r="I463" s="19">
        <f t="shared" si="68"/>
        <v>36.547499999999999</v>
      </c>
      <c r="J463" s="39"/>
      <c r="K463" s="50">
        <f t="shared" si="71"/>
        <v>36.547499999999985</v>
      </c>
      <c r="L463" s="8">
        <f t="shared" si="67"/>
        <v>62.747499999999988</v>
      </c>
      <c r="N463" s="121" t="str">
        <f t="shared" si="69"/>
        <v/>
      </c>
      <c r="O463" s="9" t="str">
        <f t="shared" si="70"/>
        <v/>
      </c>
      <c r="P463" s="9" t="str">
        <f t="shared" si="72"/>
        <v/>
      </c>
      <c r="Q463" s="122" t="str">
        <f t="shared" si="73"/>
        <v/>
      </c>
    </row>
    <row r="464" spans="1:17" ht="19.5" thickBot="1" x14ac:dyDescent="0.35">
      <c r="A464" s="10" t="s">
        <v>65</v>
      </c>
      <c r="B464" s="11" t="s">
        <v>119</v>
      </c>
      <c r="C464" s="12">
        <v>5</v>
      </c>
      <c r="D464" s="13">
        <v>2.25</v>
      </c>
      <c r="E464" s="14"/>
      <c r="F464" s="46" t="s">
        <v>24</v>
      </c>
      <c r="G464" s="15">
        <v>3</v>
      </c>
      <c r="H464" s="16">
        <f>IF(OR(F464="",G464=""),"",IF(F464="1st",G464*D464-G464,-G464))</f>
        <v>3.75</v>
      </c>
      <c r="I464" s="19">
        <f t="shared" si="68"/>
        <v>40.297499999999999</v>
      </c>
      <c r="J464" s="42">
        <f>SUM(H464:H464)</f>
        <v>3.75</v>
      </c>
      <c r="K464" s="50">
        <f t="shared" si="71"/>
        <v>40.297499999999985</v>
      </c>
      <c r="L464" s="8">
        <f t="shared" si="67"/>
        <v>62.747499999999988</v>
      </c>
      <c r="N464" s="121">
        <f t="shared" si="69"/>
        <v>2.25</v>
      </c>
      <c r="O464" s="9">
        <f t="shared" si="70"/>
        <v>-1</v>
      </c>
      <c r="P464" s="9">
        <f t="shared" si="72"/>
        <v>1.25</v>
      </c>
      <c r="Q464" s="122">
        <f t="shared" si="73"/>
        <v>1.25</v>
      </c>
    </row>
    <row r="465" spans="1:17" ht="24" thickBot="1" x14ac:dyDescent="0.3">
      <c r="A465" s="221">
        <v>44247</v>
      </c>
      <c r="B465" s="222"/>
      <c r="C465" s="222"/>
      <c r="D465" s="222"/>
      <c r="E465" s="222"/>
      <c r="F465" s="222"/>
      <c r="G465" s="222"/>
      <c r="H465" s="223" t="str">
        <f>IF(OR(F465="",G465=""),"",IF(F465="1st",G465*D465,-G465))</f>
        <v/>
      </c>
      <c r="I465" s="19">
        <f t="shared" si="68"/>
        <v>40.297499999999999</v>
      </c>
      <c r="J465" s="39"/>
      <c r="K465" s="50">
        <f t="shared" si="71"/>
        <v>40.297499999999985</v>
      </c>
      <c r="L465" s="8">
        <f t="shared" si="67"/>
        <v>62.747499999999988</v>
      </c>
      <c r="N465" s="121" t="str">
        <f t="shared" si="69"/>
        <v/>
      </c>
      <c r="O465" s="9" t="str">
        <f t="shared" si="70"/>
        <v/>
      </c>
      <c r="P465" s="9" t="str">
        <f t="shared" si="72"/>
        <v/>
      </c>
      <c r="Q465" s="122" t="str">
        <f t="shared" si="73"/>
        <v/>
      </c>
    </row>
    <row r="466" spans="1:17" ht="18.75" x14ac:dyDescent="0.3">
      <c r="A466" s="10" t="s">
        <v>393</v>
      </c>
      <c r="B466" s="11" t="s">
        <v>20</v>
      </c>
      <c r="C466" s="12">
        <v>1</v>
      </c>
      <c r="D466" s="13">
        <v>4</v>
      </c>
      <c r="E466" s="14"/>
      <c r="F466" s="46" t="s">
        <v>21</v>
      </c>
      <c r="G466" s="15">
        <v>1.5</v>
      </c>
      <c r="H466" s="16">
        <f t="shared" ref="H466:H477" si="74">IF(OR(F466="",G466=""),"",IF(F466="1st",G466*D466-G466,-G466))</f>
        <v>-1.5</v>
      </c>
      <c r="I466" s="19">
        <f t="shared" si="68"/>
        <v>38.797499999999999</v>
      </c>
      <c r="J466" s="42">
        <f>SUM(H466:H477)</f>
        <v>13.95</v>
      </c>
      <c r="K466" s="50">
        <f t="shared" si="71"/>
        <v>54.247499999999988</v>
      </c>
      <c r="L466" s="8">
        <f t="shared" si="67"/>
        <v>62.747499999999988</v>
      </c>
      <c r="N466" s="121">
        <f t="shared" si="69"/>
        <v>4</v>
      </c>
      <c r="O466" s="9">
        <f t="shared" si="70"/>
        <v>-1</v>
      </c>
      <c r="P466" s="9">
        <f t="shared" si="72"/>
        <v>-1</v>
      </c>
      <c r="Q466" s="122">
        <f t="shared" si="73"/>
        <v>-1</v>
      </c>
    </row>
    <row r="467" spans="1:17" ht="18.75" x14ac:dyDescent="0.3">
      <c r="A467" s="10" t="s">
        <v>44</v>
      </c>
      <c r="B467" s="11" t="s">
        <v>20</v>
      </c>
      <c r="C467" s="12">
        <v>3</v>
      </c>
      <c r="D467" s="13">
        <v>5</v>
      </c>
      <c r="E467" s="14"/>
      <c r="F467" s="46" t="s">
        <v>24</v>
      </c>
      <c r="G467" s="15">
        <v>1</v>
      </c>
      <c r="H467" s="16">
        <f t="shared" si="74"/>
        <v>4</v>
      </c>
      <c r="I467" s="19">
        <f t="shared" si="68"/>
        <v>42.797499999999999</v>
      </c>
      <c r="J467" s="39"/>
      <c r="K467" s="50">
        <f t="shared" si="71"/>
        <v>54.247499999999988</v>
      </c>
      <c r="L467" s="8">
        <f t="shared" si="67"/>
        <v>62.747499999999988</v>
      </c>
      <c r="N467" s="121">
        <f t="shared" si="69"/>
        <v>5</v>
      </c>
      <c r="O467" s="9">
        <f t="shared" si="70"/>
        <v>-1</v>
      </c>
      <c r="P467" s="9">
        <f t="shared" si="72"/>
        <v>4</v>
      </c>
      <c r="Q467" s="122">
        <f t="shared" si="73"/>
        <v>4</v>
      </c>
    </row>
    <row r="468" spans="1:17" ht="18.75" x14ac:dyDescent="0.3">
      <c r="A468" s="10" t="s">
        <v>394</v>
      </c>
      <c r="B468" s="11" t="s">
        <v>20</v>
      </c>
      <c r="C468" s="12">
        <v>4</v>
      </c>
      <c r="D468" s="13">
        <v>2.8</v>
      </c>
      <c r="E468" s="14"/>
      <c r="F468" s="46" t="s">
        <v>24</v>
      </c>
      <c r="G468" s="15">
        <v>1.5</v>
      </c>
      <c r="H468" s="16">
        <f t="shared" si="74"/>
        <v>2.6999999999999993</v>
      </c>
      <c r="I468" s="19">
        <f t="shared" si="68"/>
        <v>45.497500000000002</v>
      </c>
      <c r="J468" s="39"/>
      <c r="K468" s="50">
        <f t="shared" si="71"/>
        <v>54.247499999999988</v>
      </c>
      <c r="L468" s="8">
        <f t="shared" si="67"/>
        <v>62.747499999999988</v>
      </c>
      <c r="N468" s="121">
        <f t="shared" si="69"/>
        <v>2.8</v>
      </c>
      <c r="O468" s="9">
        <f t="shared" si="70"/>
        <v>-1</v>
      </c>
      <c r="P468" s="9">
        <f t="shared" si="72"/>
        <v>1.7999999999999998</v>
      </c>
      <c r="Q468" s="122">
        <f t="shared" si="73"/>
        <v>1.7999999999999998</v>
      </c>
    </row>
    <row r="469" spans="1:17" ht="18.75" x14ac:dyDescent="0.3">
      <c r="A469" s="10" t="s">
        <v>395</v>
      </c>
      <c r="B469" s="11" t="s">
        <v>20</v>
      </c>
      <c r="C469" s="12">
        <v>5</v>
      </c>
      <c r="D469" s="13">
        <v>6</v>
      </c>
      <c r="E469" s="14"/>
      <c r="F469" s="46" t="s">
        <v>171</v>
      </c>
      <c r="G469" s="15">
        <v>1</v>
      </c>
      <c r="H469" s="16">
        <f t="shared" si="74"/>
        <v>-1</v>
      </c>
      <c r="I469" s="19">
        <f t="shared" si="68"/>
        <v>44.497500000000002</v>
      </c>
      <c r="J469" s="39"/>
      <c r="K469" s="50">
        <f t="shared" si="71"/>
        <v>54.247499999999988</v>
      </c>
      <c r="L469" s="8">
        <f t="shared" si="67"/>
        <v>62.747499999999988</v>
      </c>
      <c r="N469" s="121">
        <f t="shared" si="69"/>
        <v>6</v>
      </c>
      <c r="O469" s="9">
        <f t="shared" si="70"/>
        <v>-1</v>
      </c>
      <c r="P469" s="9">
        <f t="shared" si="72"/>
        <v>-1</v>
      </c>
      <c r="Q469" s="122">
        <f t="shared" si="73"/>
        <v>-1</v>
      </c>
    </row>
    <row r="470" spans="1:17" ht="18.75" x14ac:dyDescent="0.3">
      <c r="A470" s="10" t="s">
        <v>291</v>
      </c>
      <c r="B470" s="11" t="s">
        <v>20</v>
      </c>
      <c r="C470" s="12">
        <v>5</v>
      </c>
      <c r="D470" s="13">
        <v>18</v>
      </c>
      <c r="E470" s="14"/>
      <c r="F470" s="46" t="s">
        <v>24</v>
      </c>
      <c r="G470" s="15">
        <v>0.75</v>
      </c>
      <c r="H470" s="16">
        <f t="shared" si="74"/>
        <v>12.75</v>
      </c>
      <c r="I470" s="19">
        <f t="shared" si="68"/>
        <v>57.247500000000002</v>
      </c>
      <c r="J470" s="39"/>
      <c r="K470" s="50">
        <f t="shared" si="71"/>
        <v>54.247499999999988</v>
      </c>
      <c r="L470" s="8">
        <f t="shared" si="67"/>
        <v>62.747499999999988</v>
      </c>
      <c r="N470" s="121">
        <f t="shared" si="69"/>
        <v>0</v>
      </c>
      <c r="O470" s="9">
        <f t="shared" si="70"/>
        <v>0</v>
      </c>
      <c r="P470" s="9">
        <f t="shared" si="72"/>
        <v>0</v>
      </c>
      <c r="Q470" s="122"/>
    </row>
    <row r="471" spans="1:17" ht="18.75" x14ac:dyDescent="0.3">
      <c r="A471" s="10" t="s">
        <v>293</v>
      </c>
      <c r="B471" s="11" t="s">
        <v>20</v>
      </c>
      <c r="C471" s="12">
        <v>6</v>
      </c>
      <c r="D471" s="13">
        <v>2.8</v>
      </c>
      <c r="E471" s="14"/>
      <c r="F471" s="46" t="s">
        <v>21</v>
      </c>
      <c r="G471" s="15">
        <v>2</v>
      </c>
      <c r="H471" s="16">
        <f t="shared" si="74"/>
        <v>-2</v>
      </c>
      <c r="I471" s="19">
        <f t="shared" si="68"/>
        <v>55.247500000000002</v>
      </c>
      <c r="J471" s="39"/>
      <c r="K471" s="50">
        <f t="shared" si="71"/>
        <v>54.247499999999988</v>
      </c>
      <c r="L471" s="8">
        <f t="shared" si="67"/>
        <v>62.747499999999988</v>
      </c>
      <c r="N471" s="121">
        <f t="shared" si="69"/>
        <v>2.8</v>
      </c>
      <c r="O471" s="9">
        <f t="shared" si="70"/>
        <v>-1</v>
      </c>
      <c r="P471" s="9">
        <f t="shared" si="72"/>
        <v>-1</v>
      </c>
      <c r="Q471" s="122">
        <f t="shared" si="73"/>
        <v>-1</v>
      </c>
    </row>
    <row r="472" spans="1:17" ht="18.75" x14ac:dyDescent="0.3">
      <c r="A472" s="10" t="s">
        <v>396</v>
      </c>
      <c r="B472" s="11" t="s">
        <v>20</v>
      </c>
      <c r="C472" s="12">
        <v>7</v>
      </c>
      <c r="D472" s="13">
        <v>6.5</v>
      </c>
      <c r="E472" s="14"/>
      <c r="F472" s="46" t="s">
        <v>26</v>
      </c>
      <c r="G472" s="15">
        <v>1</v>
      </c>
      <c r="H472" s="16">
        <f t="shared" si="74"/>
        <v>-1</v>
      </c>
      <c r="I472" s="19">
        <f t="shared" si="68"/>
        <v>54.247500000000002</v>
      </c>
      <c r="J472" s="39"/>
      <c r="K472" s="50">
        <f t="shared" si="71"/>
        <v>54.247499999999988</v>
      </c>
      <c r="L472" s="8">
        <f t="shared" si="67"/>
        <v>62.747499999999988</v>
      </c>
      <c r="N472" s="121">
        <f t="shared" si="69"/>
        <v>6.5</v>
      </c>
      <c r="O472" s="9">
        <f t="shared" si="70"/>
        <v>-1</v>
      </c>
      <c r="P472" s="9">
        <f t="shared" si="72"/>
        <v>-1</v>
      </c>
      <c r="Q472" s="122">
        <f t="shared" si="73"/>
        <v>-1</v>
      </c>
    </row>
    <row r="473" spans="1:17" ht="18.75" x14ac:dyDescent="0.3">
      <c r="A473" s="10" t="s">
        <v>249</v>
      </c>
      <c r="B473" s="11" t="s">
        <v>20</v>
      </c>
      <c r="C473" s="12">
        <v>7</v>
      </c>
      <c r="D473" s="13">
        <v>8.5</v>
      </c>
      <c r="E473" s="14"/>
      <c r="F473" s="46" t="s">
        <v>107</v>
      </c>
      <c r="G473" s="15">
        <v>1</v>
      </c>
      <c r="H473" s="16">
        <f t="shared" si="74"/>
        <v>-1</v>
      </c>
      <c r="I473" s="19">
        <f t="shared" si="68"/>
        <v>53.247500000000002</v>
      </c>
      <c r="J473" s="39"/>
      <c r="K473" s="50">
        <f t="shared" si="71"/>
        <v>54.247499999999988</v>
      </c>
      <c r="L473" s="8">
        <f t="shared" si="67"/>
        <v>62.747499999999988</v>
      </c>
      <c r="N473" s="121">
        <f t="shared" si="69"/>
        <v>0</v>
      </c>
      <c r="O473" s="9">
        <f t="shared" si="70"/>
        <v>0</v>
      </c>
      <c r="P473" s="9">
        <f t="shared" si="72"/>
        <v>0</v>
      </c>
      <c r="Q473" s="122" t="str">
        <f t="shared" si="73"/>
        <v/>
      </c>
    </row>
    <row r="474" spans="1:17" ht="18.75" x14ac:dyDescent="0.3">
      <c r="A474" s="10" t="s">
        <v>397</v>
      </c>
      <c r="B474" s="11" t="s">
        <v>20</v>
      </c>
      <c r="C474" s="12">
        <v>8</v>
      </c>
      <c r="D474" s="13">
        <v>3.6</v>
      </c>
      <c r="E474" s="14"/>
      <c r="F474" s="46" t="s">
        <v>171</v>
      </c>
      <c r="G474" s="15">
        <v>1</v>
      </c>
      <c r="H474" s="16">
        <f t="shared" si="74"/>
        <v>-1</v>
      </c>
      <c r="I474" s="19">
        <f t="shared" si="68"/>
        <v>52.247500000000002</v>
      </c>
      <c r="J474" s="39"/>
      <c r="K474" s="50">
        <f t="shared" si="71"/>
        <v>54.247499999999988</v>
      </c>
      <c r="L474" s="8">
        <f t="shared" si="67"/>
        <v>62.747499999999988</v>
      </c>
      <c r="N474" s="121">
        <f t="shared" si="69"/>
        <v>0</v>
      </c>
      <c r="O474" s="9">
        <f t="shared" si="70"/>
        <v>0</v>
      </c>
      <c r="P474" s="9">
        <f t="shared" si="72"/>
        <v>0</v>
      </c>
      <c r="Q474" s="122" t="str">
        <f t="shared" si="73"/>
        <v/>
      </c>
    </row>
    <row r="475" spans="1:17" ht="18.75" x14ac:dyDescent="0.3">
      <c r="A475" s="10" t="s">
        <v>398</v>
      </c>
      <c r="B475" s="11" t="s">
        <v>20</v>
      </c>
      <c r="C475" s="12">
        <v>9</v>
      </c>
      <c r="D475" s="13">
        <v>3.5</v>
      </c>
      <c r="E475" s="14"/>
      <c r="F475" s="46" t="s">
        <v>26</v>
      </c>
      <c r="G475" s="15">
        <v>1.5</v>
      </c>
      <c r="H475" s="16">
        <f t="shared" si="74"/>
        <v>-1.5</v>
      </c>
      <c r="I475" s="19">
        <f t="shared" si="68"/>
        <v>50.747500000000002</v>
      </c>
      <c r="J475" s="39"/>
      <c r="K475" s="50">
        <f t="shared" si="71"/>
        <v>54.247499999999988</v>
      </c>
      <c r="L475" s="8">
        <f t="shared" si="67"/>
        <v>62.747499999999988</v>
      </c>
      <c r="N475" s="121">
        <f t="shared" si="69"/>
        <v>0</v>
      </c>
      <c r="O475" s="9">
        <f t="shared" si="70"/>
        <v>0</v>
      </c>
      <c r="P475" s="9">
        <f t="shared" si="72"/>
        <v>0</v>
      </c>
      <c r="Q475" s="122" t="str">
        <f t="shared" si="73"/>
        <v/>
      </c>
    </row>
    <row r="476" spans="1:17" ht="18.75" x14ac:dyDescent="0.3">
      <c r="A476" s="10" t="s">
        <v>399</v>
      </c>
      <c r="B476" s="11" t="s">
        <v>20</v>
      </c>
      <c r="C476" s="12">
        <v>11</v>
      </c>
      <c r="D476" s="13">
        <v>3.3</v>
      </c>
      <c r="E476" s="14"/>
      <c r="F476" s="46" t="s">
        <v>21</v>
      </c>
      <c r="G476" s="15">
        <v>1.5</v>
      </c>
      <c r="H476" s="16">
        <f t="shared" si="74"/>
        <v>-1.5</v>
      </c>
      <c r="I476" s="19">
        <f t="shared" si="68"/>
        <v>49.247500000000002</v>
      </c>
      <c r="J476" s="39"/>
      <c r="K476" s="50">
        <f t="shared" si="71"/>
        <v>54.247499999999988</v>
      </c>
      <c r="L476" s="8">
        <f t="shared" si="67"/>
        <v>62.747499999999988</v>
      </c>
      <c r="N476" s="121">
        <f t="shared" si="69"/>
        <v>0</v>
      </c>
      <c r="O476" s="9">
        <f t="shared" si="70"/>
        <v>0</v>
      </c>
      <c r="P476" s="9">
        <f t="shared" si="72"/>
        <v>0</v>
      </c>
      <c r="Q476" s="122" t="str">
        <f t="shared" si="73"/>
        <v/>
      </c>
    </row>
    <row r="477" spans="1:17" ht="19.5" thickBot="1" x14ac:dyDescent="0.35">
      <c r="A477" s="10" t="s">
        <v>400</v>
      </c>
      <c r="B477" s="11" t="s">
        <v>20</v>
      </c>
      <c r="C477" s="12">
        <v>12</v>
      </c>
      <c r="D477" s="13">
        <v>6</v>
      </c>
      <c r="E477" s="14"/>
      <c r="F477" s="46" t="s">
        <v>24</v>
      </c>
      <c r="G477" s="15">
        <v>1</v>
      </c>
      <c r="H477" s="16">
        <f t="shared" si="74"/>
        <v>5</v>
      </c>
      <c r="I477" s="19">
        <f t="shared" si="68"/>
        <v>54.247500000000002</v>
      </c>
      <c r="J477" s="39"/>
      <c r="K477" s="50">
        <f t="shared" si="71"/>
        <v>54.247499999999988</v>
      </c>
      <c r="L477" s="8">
        <f t="shared" si="67"/>
        <v>62.747499999999988</v>
      </c>
      <c r="N477" s="121">
        <f t="shared" si="69"/>
        <v>6</v>
      </c>
      <c r="O477" s="9">
        <f t="shared" si="70"/>
        <v>-1</v>
      </c>
      <c r="P477" s="9">
        <f t="shared" si="72"/>
        <v>5</v>
      </c>
      <c r="Q477" s="122">
        <f t="shared" si="73"/>
        <v>5</v>
      </c>
    </row>
    <row r="478" spans="1:17" ht="24" thickBot="1" x14ac:dyDescent="0.3">
      <c r="A478" s="221">
        <v>44248</v>
      </c>
      <c r="B478" s="222"/>
      <c r="C478" s="222"/>
      <c r="D478" s="222"/>
      <c r="E478" s="222"/>
      <c r="F478" s="222"/>
      <c r="G478" s="222"/>
      <c r="H478" s="223" t="str">
        <f>IF(OR(F478="",G478=""),"",IF(F478="1st",G478*D478,-G478))</f>
        <v/>
      </c>
      <c r="I478" s="19">
        <f t="shared" si="68"/>
        <v>54.247500000000002</v>
      </c>
      <c r="J478" s="39"/>
      <c r="K478" s="50">
        <f t="shared" si="71"/>
        <v>54.247499999999988</v>
      </c>
      <c r="L478" s="8">
        <f t="shared" si="67"/>
        <v>62.747499999999988</v>
      </c>
      <c r="N478" s="121" t="str">
        <f t="shared" si="69"/>
        <v/>
      </c>
      <c r="O478" s="9" t="str">
        <f t="shared" si="70"/>
        <v/>
      </c>
      <c r="P478" s="9" t="str">
        <f t="shared" si="72"/>
        <v/>
      </c>
      <c r="Q478" s="122" t="str">
        <f t="shared" si="73"/>
        <v/>
      </c>
    </row>
    <row r="479" spans="1:17" ht="18.75" x14ac:dyDescent="0.3">
      <c r="A479" s="10" t="s">
        <v>401</v>
      </c>
      <c r="B479" s="11" t="s">
        <v>93</v>
      </c>
      <c r="C479" s="12">
        <v>5</v>
      </c>
      <c r="D479" s="13">
        <v>2.8</v>
      </c>
      <c r="E479" s="14"/>
      <c r="F479" s="46" t="s">
        <v>21</v>
      </c>
      <c r="G479" s="15">
        <v>1.5</v>
      </c>
      <c r="H479" s="16">
        <f>IF(OR(F479="",G479=""),"",IF(F479="1st",G479*D479-G479,-G479))</f>
        <v>-1.5</v>
      </c>
      <c r="I479" s="19">
        <f t="shared" si="68"/>
        <v>52.747500000000002</v>
      </c>
      <c r="J479" s="42">
        <f>SUM(H479:H480)</f>
        <v>-3.5</v>
      </c>
      <c r="K479" s="50">
        <f t="shared" si="71"/>
        <v>50.747499999999988</v>
      </c>
      <c r="L479" s="8">
        <f t="shared" si="67"/>
        <v>62.747499999999988</v>
      </c>
      <c r="N479" s="121">
        <f t="shared" si="69"/>
        <v>2.8</v>
      </c>
      <c r="O479" s="9">
        <f t="shared" si="70"/>
        <v>-1</v>
      </c>
      <c r="P479" s="9">
        <f t="shared" si="72"/>
        <v>-1</v>
      </c>
      <c r="Q479" s="122">
        <f t="shared" si="73"/>
        <v>-1</v>
      </c>
    </row>
    <row r="480" spans="1:17" ht="19.5" thickBot="1" x14ac:dyDescent="0.35">
      <c r="A480" s="10" t="s">
        <v>402</v>
      </c>
      <c r="B480" s="11" t="s">
        <v>45</v>
      </c>
      <c r="C480" s="12">
        <v>6</v>
      </c>
      <c r="D480" s="13">
        <v>5.5</v>
      </c>
      <c r="E480" s="14"/>
      <c r="F480" s="46" t="s">
        <v>21</v>
      </c>
      <c r="G480" s="15">
        <v>2</v>
      </c>
      <c r="H480" s="16">
        <f>IF(OR(F480="",G480=""),"",IF(F480="1st",G480*D480-G480,-G480))</f>
        <v>-2</v>
      </c>
      <c r="I480" s="19">
        <f t="shared" si="68"/>
        <v>50.747500000000002</v>
      </c>
      <c r="J480" s="39"/>
      <c r="K480" s="50">
        <f t="shared" si="71"/>
        <v>50.747499999999988</v>
      </c>
      <c r="L480" s="8">
        <f t="shared" si="67"/>
        <v>62.747499999999988</v>
      </c>
      <c r="N480" s="121">
        <f t="shared" si="69"/>
        <v>5.5</v>
      </c>
      <c r="O480" s="9">
        <f t="shared" si="70"/>
        <v>-1</v>
      </c>
      <c r="P480" s="9">
        <f t="shared" si="72"/>
        <v>-1</v>
      </c>
      <c r="Q480" s="122">
        <f t="shared" si="73"/>
        <v>-1</v>
      </c>
    </row>
    <row r="481" spans="1:21" ht="24" thickBot="1" x14ac:dyDescent="0.3">
      <c r="A481" s="221">
        <v>44249</v>
      </c>
      <c r="B481" s="222"/>
      <c r="C481" s="222"/>
      <c r="D481" s="222"/>
      <c r="E481" s="222"/>
      <c r="F481" s="222"/>
      <c r="G481" s="222"/>
      <c r="H481" s="223" t="str">
        <f>IF(OR(F481="",G481=""),"",IF(F481="1st",G481*D481,-G481))</f>
        <v/>
      </c>
      <c r="I481" s="19">
        <f t="shared" si="68"/>
        <v>50.747500000000002</v>
      </c>
      <c r="J481" s="39"/>
      <c r="K481" s="50">
        <f t="shared" si="71"/>
        <v>50.747499999999988</v>
      </c>
      <c r="L481" s="8">
        <f t="shared" si="67"/>
        <v>62.747499999999988</v>
      </c>
      <c r="N481" s="121" t="str">
        <f t="shared" si="69"/>
        <v/>
      </c>
      <c r="O481" s="9" t="str">
        <f t="shared" si="70"/>
        <v/>
      </c>
      <c r="P481" s="9" t="str">
        <f t="shared" si="72"/>
        <v/>
      </c>
      <c r="Q481" s="122" t="str">
        <f t="shared" si="73"/>
        <v/>
      </c>
    </row>
    <row r="482" spans="1:21" ht="18.75" x14ac:dyDescent="0.3">
      <c r="A482" s="10" t="s">
        <v>403</v>
      </c>
      <c r="B482" s="11" t="s">
        <v>55</v>
      </c>
      <c r="C482" s="12">
        <v>7</v>
      </c>
      <c r="D482" s="13">
        <v>4.2</v>
      </c>
      <c r="E482" s="14"/>
      <c r="F482" s="46" t="s">
        <v>21</v>
      </c>
      <c r="G482" s="15">
        <v>1</v>
      </c>
      <c r="H482" s="16">
        <f>IF(OR(F482="",G482=""),"",IF(F482="1st",G482*D482-G482,-G482))</f>
        <v>-1</v>
      </c>
      <c r="I482" s="19">
        <f t="shared" si="68"/>
        <v>49.747500000000002</v>
      </c>
      <c r="J482" s="42">
        <f>SUM(H482:H483)</f>
        <v>-4</v>
      </c>
      <c r="K482" s="50">
        <f t="shared" si="71"/>
        <v>46.747499999999988</v>
      </c>
      <c r="L482" s="8">
        <f t="shared" si="67"/>
        <v>62.747499999999988</v>
      </c>
      <c r="N482" s="121">
        <f t="shared" si="69"/>
        <v>4.2</v>
      </c>
      <c r="O482" s="9">
        <f t="shared" si="70"/>
        <v>-1</v>
      </c>
      <c r="P482" s="9">
        <f t="shared" si="72"/>
        <v>-1</v>
      </c>
      <c r="Q482" s="122">
        <f t="shared" si="73"/>
        <v>-1</v>
      </c>
    </row>
    <row r="483" spans="1:21" ht="19.5" thickBot="1" x14ac:dyDescent="0.35">
      <c r="A483" s="10" t="s">
        <v>271</v>
      </c>
      <c r="B483" s="11" t="s">
        <v>38</v>
      </c>
      <c r="C483" s="12">
        <v>6</v>
      </c>
      <c r="D483" s="13">
        <v>2.25</v>
      </c>
      <c r="E483" s="14"/>
      <c r="F483" s="46" t="s">
        <v>21</v>
      </c>
      <c r="G483" s="15">
        <v>3</v>
      </c>
      <c r="H483" s="16">
        <f>IF(OR(F483="",G483=""),"",IF(F483="1st",G483*D483-G483,-G483))</f>
        <v>-3</v>
      </c>
      <c r="I483" s="19">
        <f t="shared" si="68"/>
        <v>46.747500000000002</v>
      </c>
      <c r="J483" s="39"/>
      <c r="K483" s="50">
        <f t="shared" si="71"/>
        <v>46.747499999999988</v>
      </c>
      <c r="L483" s="8">
        <f t="shared" si="67"/>
        <v>62.747499999999988</v>
      </c>
      <c r="N483" s="121">
        <f t="shared" si="69"/>
        <v>2.25</v>
      </c>
      <c r="O483" s="9">
        <f t="shared" si="70"/>
        <v>-1</v>
      </c>
      <c r="P483" s="9">
        <f t="shared" si="72"/>
        <v>-1</v>
      </c>
      <c r="Q483" s="122">
        <f t="shared" si="73"/>
        <v>-1</v>
      </c>
    </row>
    <row r="484" spans="1:21" ht="24" thickBot="1" x14ac:dyDescent="0.3">
      <c r="A484" s="221">
        <v>44250</v>
      </c>
      <c r="B484" s="222"/>
      <c r="C484" s="222"/>
      <c r="D484" s="222"/>
      <c r="E484" s="222"/>
      <c r="F484" s="222"/>
      <c r="G484" s="222"/>
      <c r="H484" s="223" t="str">
        <f>IF(OR(F484="",G484=""),"",IF(F484="1st",G484*D484,-G484))</f>
        <v/>
      </c>
      <c r="I484" s="19">
        <f t="shared" si="68"/>
        <v>46.747500000000002</v>
      </c>
      <c r="K484" s="50">
        <f t="shared" si="71"/>
        <v>46.747499999999988</v>
      </c>
      <c r="L484" s="8">
        <f t="shared" si="67"/>
        <v>62.747499999999988</v>
      </c>
      <c r="N484" s="121" t="str">
        <f t="shared" si="69"/>
        <v/>
      </c>
      <c r="O484" s="9" t="str">
        <f t="shared" si="70"/>
        <v/>
      </c>
      <c r="P484" s="9" t="str">
        <f t="shared" si="72"/>
        <v/>
      </c>
      <c r="Q484" s="122" t="str">
        <f t="shared" si="73"/>
        <v/>
      </c>
    </row>
    <row r="485" spans="1:21" ht="19.5" thickBot="1" x14ac:dyDescent="0.35">
      <c r="A485" s="10" t="s">
        <v>300</v>
      </c>
      <c r="B485" s="11" t="s">
        <v>115</v>
      </c>
      <c r="C485" s="12">
        <v>8</v>
      </c>
      <c r="D485" s="13">
        <v>2.4</v>
      </c>
      <c r="E485" s="14"/>
      <c r="F485" s="46" t="s">
        <v>24</v>
      </c>
      <c r="G485" s="15">
        <v>2</v>
      </c>
      <c r="H485" s="16">
        <f>IF(OR(F485="",G485=""),"",IF(F485="1st",G485*D485-G485,-G485))</f>
        <v>2.8</v>
      </c>
      <c r="I485" s="19">
        <f t="shared" si="68"/>
        <v>49.547499999999999</v>
      </c>
      <c r="J485" s="42">
        <f>SUM(H485:H485)</f>
        <v>2.8</v>
      </c>
      <c r="K485" s="50">
        <f t="shared" si="71"/>
        <v>49.547499999999985</v>
      </c>
      <c r="L485" s="8">
        <f t="shared" si="67"/>
        <v>62.747499999999988</v>
      </c>
      <c r="N485" s="121">
        <f t="shared" si="69"/>
        <v>2.4</v>
      </c>
      <c r="O485" s="9">
        <f t="shared" si="70"/>
        <v>-1</v>
      </c>
      <c r="P485" s="9">
        <f t="shared" si="72"/>
        <v>1.4</v>
      </c>
      <c r="Q485" s="122">
        <f t="shared" si="73"/>
        <v>1.4</v>
      </c>
    </row>
    <row r="486" spans="1:21" ht="24" thickBot="1" x14ac:dyDescent="0.3">
      <c r="A486" s="221">
        <v>44251</v>
      </c>
      <c r="B486" s="222"/>
      <c r="C486" s="222"/>
      <c r="D486" s="222"/>
      <c r="E486" s="222"/>
      <c r="F486" s="222"/>
      <c r="G486" s="222"/>
      <c r="H486" s="223" t="str">
        <f>IF(OR(F486="",G486=""),"",IF(F486="1st",G486*D486,-G486))</f>
        <v/>
      </c>
      <c r="I486" s="19">
        <f t="shared" si="68"/>
        <v>49.547499999999999</v>
      </c>
      <c r="K486" s="50">
        <f t="shared" si="71"/>
        <v>49.547499999999985</v>
      </c>
      <c r="L486" s="8">
        <f t="shared" si="67"/>
        <v>62.747499999999988</v>
      </c>
      <c r="N486" s="121" t="str">
        <f t="shared" si="69"/>
        <v/>
      </c>
      <c r="O486" s="9" t="str">
        <f t="shared" si="70"/>
        <v/>
      </c>
      <c r="P486" s="9" t="str">
        <f t="shared" si="72"/>
        <v/>
      </c>
      <c r="Q486" s="122" t="str">
        <f t="shared" si="73"/>
        <v/>
      </c>
    </row>
    <row r="487" spans="1:21" ht="18.75" x14ac:dyDescent="0.3">
      <c r="A487" s="10" t="s">
        <v>404</v>
      </c>
      <c r="B487" s="11" t="s">
        <v>32</v>
      </c>
      <c r="C487" s="12">
        <v>6</v>
      </c>
      <c r="D487" s="13">
        <v>3.8</v>
      </c>
      <c r="E487" s="14"/>
      <c r="F487" s="46" t="s">
        <v>21</v>
      </c>
      <c r="G487" s="15">
        <v>1</v>
      </c>
      <c r="H487" s="16">
        <f>IF(OR(F487="",G487=""),"",IF(F487="1st",G487*D487-G487,-G487))</f>
        <v>-1</v>
      </c>
      <c r="I487" s="19">
        <f t="shared" si="68"/>
        <v>48.547499999999999</v>
      </c>
      <c r="J487" s="42">
        <f>SUM(H487:H488)</f>
        <v>1.5</v>
      </c>
      <c r="K487" s="50">
        <f t="shared" si="71"/>
        <v>51.047499999999985</v>
      </c>
      <c r="L487" s="8">
        <f t="shared" si="67"/>
        <v>62.747499999999988</v>
      </c>
      <c r="N487" s="121">
        <f t="shared" si="69"/>
        <v>3.8</v>
      </c>
      <c r="O487" s="9">
        <f t="shared" si="70"/>
        <v>-1</v>
      </c>
      <c r="P487" s="9">
        <f t="shared" si="72"/>
        <v>-1</v>
      </c>
      <c r="Q487" s="122">
        <f t="shared" si="73"/>
        <v>-1</v>
      </c>
    </row>
    <row r="488" spans="1:21" ht="19.5" thickBot="1" x14ac:dyDescent="0.35">
      <c r="A488" s="10" t="s">
        <v>221</v>
      </c>
      <c r="B488" s="11" t="s">
        <v>222</v>
      </c>
      <c r="C488" s="12">
        <v>8</v>
      </c>
      <c r="D488" s="13">
        <v>2.25</v>
      </c>
      <c r="E488" s="14"/>
      <c r="F488" s="46" t="s">
        <v>24</v>
      </c>
      <c r="G488" s="15">
        <v>2</v>
      </c>
      <c r="H488" s="16">
        <f>IF(OR(F488="",G488=""),"",IF(F488="1st",G488*D488-G488,-G488))</f>
        <v>2.5</v>
      </c>
      <c r="I488" s="19">
        <f t="shared" si="68"/>
        <v>51.047499999999999</v>
      </c>
      <c r="J488" s="39"/>
      <c r="K488" s="50">
        <f t="shared" si="71"/>
        <v>51.047499999999985</v>
      </c>
      <c r="L488" s="8">
        <f t="shared" si="67"/>
        <v>62.747499999999988</v>
      </c>
      <c r="N488" s="121">
        <f t="shared" si="69"/>
        <v>2.25</v>
      </c>
      <c r="O488" s="9">
        <f t="shared" si="70"/>
        <v>-1</v>
      </c>
      <c r="P488" s="9">
        <f t="shared" si="72"/>
        <v>1.25</v>
      </c>
      <c r="Q488" s="122">
        <f t="shared" si="73"/>
        <v>1.25</v>
      </c>
    </row>
    <row r="489" spans="1:21" ht="24" thickBot="1" x14ac:dyDescent="0.3">
      <c r="A489" s="221">
        <v>44252</v>
      </c>
      <c r="B489" s="222"/>
      <c r="C489" s="222"/>
      <c r="D489" s="222"/>
      <c r="E489" s="222"/>
      <c r="F489" s="222"/>
      <c r="G489" s="222"/>
      <c r="H489" s="223" t="str">
        <f>IF(OR(F489="",G489=""),"",IF(F489="1st",G489*D489,-G489))</f>
        <v/>
      </c>
      <c r="I489" s="19">
        <f t="shared" si="68"/>
        <v>51.047499999999999</v>
      </c>
      <c r="K489" s="50">
        <f t="shared" si="71"/>
        <v>51.047499999999985</v>
      </c>
      <c r="L489" s="8">
        <f t="shared" si="67"/>
        <v>62.747499999999988</v>
      </c>
      <c r="N489" s="121" t="str">
        <f t="shared" si="69"/>
        <v/>
      </c>
      <c r="O489" s="9" t="str">
        <f t="shared" si="70"/>
        <v/>
      </c>
      <c r="P489" s="9" t="str">
        <f t="shared" si="72"/>
        <v/>
      </c>
      <c r="Q489" s="122" t="str">
        <f t="shared" si="73"/>
        <v/>
      </c>
    </row>
    <row r="490" spans="1:21" ht="18.75" x14ac:dyDescent="0.3">
      <c r="A490" s="10" t="s">
        <v>309</v>
      </c>
      <c r="B490" s="11" t="s">
        <v>55</v>
      </c>
      <c r="C490" s="12">
        <v>4</v>
      </c>
      <c r="D490" s="13">
        <v>3</v>
      </c>
      <c r="E490" s="14"/>
      <c r="F490" s="46" t="s">
        <v>24</v>
      </c>
      <c r="G490" s="15">
        <v>2</v>
      </c>
      <c r="H490" s="16">
        <f>IF(OR(F490="",G490=""),"",IF(F490="1st",G490*D490-G490,-G490))</f>
        <v>4</v>
      </c>
      <c r="I490" s="19">
        <f t="shared" si="68"/>
        <v>55.047499999999999</v>
      </c>
      <c r="J490" s="42">
        <f>SUM(H490:H494)</f>
        <v>15.2</v>
      </c>
      <c r="K490" s="50">
        <f t="shared" si="71"/>
        <v>66.247499999999988</v>
      </c>
      <c r="L490" s="8">
        <f t="shared" si="67"/>
        <v>62.747499999999988</v>
      </c>
      <c r="N490" s="121">
        <f t="shared" si="69"/>
        <v>3</v>
      </c>
      <c r="O490" s="9">
        <f t="shared" si="70"/>
        <v>-1</v>
      </c>
      <c r="P490" s="9">
        <f t="shared" si="72"/>
        <v>2</v>
      </c>
      <c r="Q490" s="122">
        <f t="shared" si="73"/>
        <v>2</v>
      </c>
    </row>
    <row r="491" spans="1:21" ht="18.75" x14ac:dyDescent="0.3">
      <c r="A491" s="10" t="s">
        <v>364</v>
      </c>
      <c r="B491" s="11" t="s">
        <v>173</v>
      </c>
      <c r="C491" s="12">
        <v>6</v>
      </c>
      <c r="D491" s="13">
        <v>4.5</v>
      </c>
      <c r="E491" s="14"/>
      <c r="F491" s="46" t="s">
        <v>21</v>
      </c>
      <c r="G491" s="15">
        <v>1</v>
      </c>
      <c r="H491" s="16">
        <f>IF(OR(F491="",G491=""),"",IF(F491="1st",G491*D491-G491,-G491))</f>
        <v>-1</v>
      </c>
      <c r="I491" s="19">
        <f t="shared" si="68"/>
        <v>54.047499999999999</v>
      </c>
      <c r="J491" s="39"/>
      <c r="K491" s="50">
        <f t="shared" si="71"/>
        <v>66.247499999999988</v>
      </c>
      <c r="L491" s="8">
        <f t="shared" si="67"/>
        <v>62.747499999999988</v>
      </c>
      <c r="N491" s="121">
        <f t="shared" si="69"/>
        <v>4.5</v>
      </c>
      <c r="O491" s="9">
        <f t="shared" si="70"/>
        <v>-1</v>
      </c>
      <c r="P491" s="9">
        <f t="shared" si="72"/>
        <v>-1</v>
      </c>
      <c r="Q491" s="122">
        <f t="shared" si="73"/>
        <v>-1</v>
      </c>
    </row>
    <row r="492" spans="1:21" ht="18.75" x14ac:dyDescent="0.3">
      <c r="A492" s="10" t="s">
        <v>405</v>
      </c>
      <c r="B492" s="11" t="s">
        <v>91</v>
      </c>
      <c r="C492" s="12">
        <v>3</v>
      </c>
      <c r="D492" s="13">
        <v>2.8</v>
      </c>
      <c r="E492" s="14"/>
      <c r="F492" s="46" t="s">
        <v>24</v>
      </c>
      <c r="G492" s="15">
        <v>2</v>
      </c>
      <c r="H492" s="16">
        <f>IF(OR(F492="",G492=""),"",IF(F492="1st",G492*D492-G492,-G492))</f>
        <v>3.5999999999999996</v>
      </c>
      <c r="I492" s="19">
        <f t="shared" si="68"/>
        <v>57.647500000000001</v>
      </c>
      <c r="J492" s="39"/>
      <c r="K492" s="50">
        <f t="shared" si="71"/>
        <v>66.247499999999988</v>
      </c>
      <c r="L492" s="8">
        <f t="shared" si="67"/>
        <v>62.747499999999988</v>
      </c>
      <c r="N492" s="121">
        <f t="shared" si="69"/>
        <v>2.8</v>
      </c>
      <c r="O492" s="9">
        <f t="shared" si="70"/>
        <v>-1</v>
      </c>
      <c r="P492" s="9">
        <f t="shared" si="72"/>
        <v>1.7999999999999998</v>
      </c>
      <c r="Q492" s="122">
        <f t="shared" si="73"/>
        <v>1.7999999999999998</v>
      </c>
      <c r="U492" s="122"/>
    </row>
    <row r="493" spans="1:21" ht="18.75" x14ac:dyDescent="0.3">
      <c r="A493" s="10" t="s">
        <v>406</v>
      </c>
      <c r="B493" s="11" t="s">
        <v>91</v>
      </c>
      <c r="C493" s="12">
        <v>4</v>
      </c>
      <c r="D493" s="13">
        <v>2</v>
      </c>
      <c r="E493" s="14"/>
      <c r="F493" s="46" t="s">
        <v>24</v>
      </c>
      <c r="G493" s="15">
        <v>4</v>
      </c>
      <c r="H493" s="16">
        <f>IF(OR(F493="",G493=""),"",IF(F493="1st",G493*D493-G493,-G493))</f>
        <v>4</v>
      </c>
      <c r="I493" s="19">
        <f t="shared" si="68"/>
        <v>61.647500000000001</v>
      </c>
      <c r="J493" s="39"/>
      <c r="K493" s="50">
        <f t="shared" si="71"/>
        <v>66.247499999999988</v>
      </c>
      <c r="L493" s="8">
        <f t="shared" si="67"/>
        <v>62.747499999999988</v>
      </c>
      <c r="N493" s="121">
        <f t="shared" si="69"/>
        <v>2</v>
      </c>
      <c r="O493" s="9">
        <f t="shared" si="70"/>
        <v>-1</v>
      </c>
      <c r="P493" s="9">
        <f t="shared" si="72"/>
        <v>1</v>
      </c>
      <c r="Q493" s="122">
        <f t="shared" si="73"/>
        <v>1</v>
      </c>
    </row>
    <row r="494" spans="1:21" ht="19.5" thickBot="1" x14ac:dyDescent="0.35">
      <c r="A494" s="10" t="s">
        <v>407</v>
      </c>
      <c r="B494" s="11" t="s">
        <v>55</v>
      </c>
      <c r="C494" s="12">
        <v>8</v>
      </c>
      <c r="D494" s="13">
        <v>2.15</v>
      </c>
      <c r="E494" s="14"/>
      <c r="F494" s="46" t="s">
        <v>24</v>
      </c>
      <c r="G494" s="15">
        <v>4</v>
      </c>
      <c r="H494" s="16">
        <f>IF(OR(F494="",G494=""),"",IF(F494="1st",G494*D494-G494,-G494))</f>
        <v>4.5999999999999996</v>
      </c>
      <c r="I494" s="19">
        <f t="shared" si="68"/>
        <v>66.247500000000002</v>
      </c>
      <c r="J494" s="39"/>
      <c r="K494" s="50">
        <f t="shared" si="71"/>
        <v>66.247499999999988</v>
      </c>
      <c r="L494" s="8">
        <f t="shared" si="67"/>
        <v>62.747499999999988</v>
      </c>
      <c r="N494" s="121">
        <f t="shared" si="69"/>
        <v>2.15</v>
      </c>
      <c r="O494" s="9">
        <f t="shared" si="70"/>
        <v>-1</v>
      </c>
      <c r="P494" s="9">
        <f t="shared" si="72"/>
        <v>1.1499999999999999</v>
      </c>
      <c r="Q494" s="122">
        <f t="shared" si="73"/>
        <v>1.1499999999999999</v>
      </c>
    </row>
    <row r="495" spans="1:21" ht="24" thickBot="1" x14ac:dyDescent="0.3">
      <c r="A495" s="221">
        <v>44253</v>
      </c>
      <c r="B495" s="222"/>
      <c r="C495" s="222"/>
      <c r="D495" s="222"/>
      <c r="E495" s="222"/>
      <c r="F495" s="222"/>
      <c r="G495" s="222"/>
      <c r="H495" s="223" t="str">
        <f>IF(OR(F495="",G495=""),"",IF(F495="1st",G495*D495,-G495))</f>
        <v/>
      </c>
      <c r="I495" s="19">
        <f t="shared" si="68"/>
        <v>66.247500000000002</v>
      </c>
      <c r="K495" s="50">
        <f t="shared" si="71"/>
        <v>66.247499999999988</v>
      </c>
      <c r="L495" s="8">
        <f t="shared" si="67"/>
        <v>62.747499999999988</v>
      </c>
      <c r="N495" s="121" t="str">
        <f t="shared" si="69"/>
        <v/>
      </c>
      <c r="O495" s="9" t="str">
        <f t="shared" si="70"/>
        <v/>
      </c>
      <c r="P495" s="9" t="str">
        <f t="shared" si="72"/>
        <v/>
      </c>
      <c r="Q495" s="122" t="str">
        <f t="shared" si="73"/>
        <v/>
      </c>
    </row>
    <row r="496" spans="1:21" ht="18.75" x14ac:dyDescent="0.3">
      <c r="A496" s="10" t="s">
        <v>408</v>
      </c>
      <c r="B496" s="11" t="s">
        <v>119</v>
      </c>
      <c r="C496" s="12">
        <v>3</v>
      </c>
      <c r="D496" s="13">
        <v>3.5</v>
      </c>
      <c r="E496" s="14"/>
      <c r="F496" s="46" t="s">
        <v>34</v>
      </c>
      <c r="G496" s="15">
        <v>2</v>
      </c>
      <c r="H496" s="16">
        <f>IF(OR(F496="",G496=""),"",IF(F496="1st",G496*D496-G496,-G496))</f>
        <v>-2</v>
      </c>
      <c r="I496" s="19">
        <f t="shared" si="68"/>
        <v>64.247500000000002</v>
      </c>
      <c r="J496" s="42">
        <f>SUM(H496:H497)</f>
        <v>1</v>
      </c>
      <c r="K496" s="50">
        <f t="shared" si="71"/>
        <v>67.247499999999988</v>
      </c>
      <c r="L496" s="8">
        <f t="shared" si="67"/>
        <v>62.747499999999988</v>
      </c>
      <c r="N496" s="121">
        <f t="shared" si="69"/>
        <v>0</v>
      </c>
      <c r="O496" s="9">
        <f t="shared" si="70"/>
        <v>0</v>
      </c>
      <c r="P496" s="9">
        <f t="shared" si="72"/>
        <v>0</v>
      </c>
      <c r="Q496" s="122" t="str">
        <f t="shared" si="73"/>
        <v/>
      </c>
    </row>
    <row r="497" spans="1:17" ht="19.5" thickBot="1" x14ac:dyDescent="0.35">
      <c r="A497" s="10" t="s">
        <v>409</v>
      </c>
      <c r="B497" s="11" t="s">
        <v>50</v>
      </c>
      <c r="C497" s="12">
        <v>5</v>
      </c>
      <c r="D497" s="13">
        <v>2.5</v>
      </c>
      <c r="E497" s="14"/>
      <c r="F497" s="46" t="s">
        <v>24</v>
      </c>
      <c r="G497" s="15">
        <v>2</v>
      </c>
      <c r="H497" s="16">
        <f>IF(OR(F497="",G497=""),"",IF(F497="1st",G497*D497-G497,-G497))</f>
        <v>3</v>
      </c>
      <c r="I497" s="19">
        <f t="shared" si="68"/>
        <v>67.247500000000002</v>
      </c>
      <c r="J497" s="39"/>
      <c r="K497" s="50">
        <f t="shared" si="71"/>
        <v>67.247499999999988</v>
      </c>
      <c r="L497" s="8">
        <f t="shared" si="67"/>
        <v>62.747499999999988</v>
      </c>
      <c r="N497" s="121">
        <f t="shared" si="69"/>
        <v>2.5</v>
      </c>
      <c r="O497" s="9">
        <f t="shared" si="70"/>
        <v>-1</v>
      </c>
      <c r="P497" s="9">
        <f t="shared" si="72"/>
        <v>1.5</v>
      </c>
      <c r="Q497" s="122">
        <f t="shared" si="73"/>
        <v>1.5</v>
      </c>
    </row>
    <row r="498" spans="1:17" ht="24" thickBot="1" x14ac:dyDescent="0.3">
      <c r="A498" s="221">
        <v>44254</v>
      </c>
      <c r="B498" s="222"/>
      <c r="C498" s="222"/>
      <c r="D498" s="222"/>
      <c r="E498" s="222"/>
      <c r="F498" s="222"/>
      <c r="G498" s="222"/>
      <c r="H498" s="223" t="str">
        <f>IF(OR(F498="",G498=""),"",IF(F498="1st",G498*D498,-G498))</f>
        <v/>
      </c>
      <c r="I498" s="19">
        <f t="shared" si="68"/>
        <v>67.247500000000002</v>
      </c>
      <c r="K498" s="50">
        <f t="shared" si="71"/>
        <v>67.247499999999988</v>
      </c>
      <c r="L498" s="8">
        <f t="shared" si="67"/>
        <v>62.747499999999988</v>
      </c>
      <c r="N498" s="121" t="str">
        <f t="shared" si="69"/>
        <v/>
      </c>
      <c r="O498" s="9" t="str">
        <f t="shared" si="70"/>
        <v/>
      </c>
      <c r="P498" s="9" t="str">
        <f t="shared" si="72"/>
        <v/>
      </c>
      <c r="Q498" s="122" t="str">
        <f t="shared" si="73"/>
        <v/>
      </c>
    </row>
    <row r="499" spans="1:17" ht="18.75" x14ac:dyDescent="0.3">
      <c r="A499" s="10" t="s">
        <v>313</v>
      </c>
      <c r="B499" s="11" t="s">
        <v>20</v>
      </c>
      <c r="C499" s="12">
        <v>7</v>
      </c>
      <c r="D499" s="13">
        <v>2.8</v>
      </c>
      <c r="E499" s="14"/>
      <c r="F499" s="46" t="s">
        <v>21</v>
      </c>
      <c r="G499" s="15">
        <v>3</v>
      </c>
      <c r="H499" s="16">
        <f>IF(OR(F499="",G499=""),"",IF(F499="1st",G499*D499-G499,-G499))</f>
        <v>-3</v>
      </c>
      <c r="I499" s="19">
        <f t="shared" si="68"/>
        <v>64.247500000000002</v>
      </c>
      <c r="J499" s="42">
        <f>SUM(H499:H500)</f>
        <v>-7</v>
      </c>
      <c r="K499" s="50">
        <f t="shared" si="71"/>
        <v>60.247499999999988</v>
      </c>
      <c r="L499" s="8">
        <f t="shared" si="67"/>
        <v>62.747499999999988</v>
      </c>
      <c r="N499" s="121">
        <f t="shared" si="69"/>
        <v>2.8</v>
      </c>
      <c r="O499" s="9">
        <f t="shared" si="70"/>
        <v>-1</v>
      </c>
      <c r="P499" s="9">
        <f t="shared" si="72"/>
        <v>-1</v>
      </c>
      <c r="Q499" s="122">
        <f t="shared" si="73"/>
        <v>-1</v>
      </c>
    </row>
    <row r="500" spans="1:17" ht="19.5" thickBot="1" x14ac:dyDescent="0.35">
      <c r="A500" s="10" t="s">
        <v>410</v>
      </c>
      <c r="B500" s="11" t="s">
        <v>231</v>
      </c>
      <c r="C500" s="12">
        <v>5</v>
      </c>
      <c r="D500" s="13">
        <v>2.5</v>
      </c>
      <c r="E500" s="14"/>
      <c r="F500" s="46" t="s">
        <v>34</v>
      </c>
      <c r="G500" s="15">
        <v>4</v>
      </c>
      <c r="H500" s="16">
        <f>IF(OR(F500="",G500=""),"",IF(F500="1st",G500*D500-G500,-G500))</f>
        <v>-4</v>
      </c>
      <c r="I500" s="19">
        <f t="shared" si="68"/>
        <v>60.247500000000002</v>
      </c>
      <c r="J500" s="39"/>
      <c r="K500" s="50">
        <f t="shared" si="71"/>
        <v>60.247499999999988</v>
      </c>
      <c r="L500" s="8">
        <f t="shared" si="67"/>
        <v>62.747499999999988</v>
      </c>
      <c r="N500" s="121">
        <f t="shared" si="69"/>
        <v>2.5</v>
      </c>
      <c r="O500" s="9">
        <f t="shared" si="70"/>
        <v>-1</v>
      </c>
      <c r="P500" s="9">
        <f t="shared" si="72"/>
        <v>-1</v>
      </c>
      <c r="Q500" s="122">
        <f t="shared" si="73"/>
        <v>-1</v>
      </c>
    </row>
    <row r="501" spans="1:17" ht="24" thickBot="1" x14ac:dyDescent="0.3">
      <c r="A501" s="221">
        <v>44255</v>
      </c>
      <c r="B501" s="222"/>
      <c r="C501" s="222"/>
      <c r="D501" s="222"/>
      <c r="E501" s="222"/>
      <c r="F501" s="222"/>
      <c r="G501" s="222"/>
      <c r="H501" s="223" t="str">
        <f>IF(OR(F501="",G501=""),"",IF(F501="1st",G501*D501,-G501))</f>
        <v/>
      </c>
      <c r="I501" s="19">
        <f t="shared" si="68"/>
        <v>60.247500000000002</v>
      </c>
      <c r="K501" s="50">
        <f t="shared" si="71"/>
        <v>60.247499999999988</v>
      </c>
      <c r="L501" s="8">
        <f t="shared" si="67"/>
        <v>62.747499999999988</v>
      </c>
      <c r="N501" s="121" t="str">
        <f t="shared" si="69"/>
        <v/>
      </c>
      <c r="O501" s="9" t="str">
        <f t="shared" si="70"/>
        <v/>
      </c>
      <c r="P501" s="9" t="str">
        <f t="shared" si="72"/>
        <v/>
      </c>
      <c r="Q501" s="122" t="str">
        <f t="shared" si="73"/>
        <v/>
      </c>
    </row>
    <row r="502" spans="1:17" ht="19.5" thickBot="1" x14ac:dyDescent="0.35">
      <c r="A502" s="10" t="s">
        <v>411</v>
      </c>
      <c r="B502" s="11" t="s">
        <v>55</v>
      </c>
      <c r="C502" s="12">
        <v>2</v>
      </c>
      <c r="D502" s="13">
        <v>2.25</v>
      </c>
      <c r="E502" s="14"/>
      <c r="F502" s="46" t="s">
        <v>24</v>
      </c>
      <c r="G502" s="15">
        <v>2</v>
      </c>
      <c r="H502" s="16">
        <f>IF(OR(F502="",G502=""),"",IF(F502="1st",G502*D502-G502,-G502))</f>
        <v>2.5</v>
      </c>
      <c r="I502" s="19">
        <f t="shared" si="68"/>
        <v>62.747500000000002</v>
      </c>
      <c r="J502" s="42">
        <f>SUM(H502:H502)</f>
        <v>2.5</v>
      </c>
      <c r="K502" s="50">
        <f t="shared" si="71"/>
        <v>62.747499999999988</v>
      </c>
      <c r="L502" s="8">
        <f>$K$502</f>
        <v>62.747499999999988</v>
      </c>
      <c r="N502" s="121">
        <f t="shared" si="69"/>
        <v>2.25</v>
      </c>
      <c r="O502" s="9">
        <f t="shared" si="70"/>
        <v>-1</v>
      </c>
      <c r="P502" s="9">
        <f t="shared" si="72"/>
        <v>1.25</v>
      </c>
      <c r="Q502" s="122">
        <f t="shared" si="73"/>
        <v>1.25</v>
      </c>
    </row>
    <row r="503" spans="1:17" ht="24" thickBot="1" x14ac:dyDescent="0.3">
      <c r="A503" s="221">
        <v>44256</v>
      </c>
      <c r="B503" s="222"/>
      <c r="C503" s="222"/>
      <c r="D503" s="222"/>
      <c r="E503" s="222"/>
      <c r="F503" s="222"/>
      <c r="G503" s="222"/>
      <c r="H503" s="223" t="str">
        <f>IF(OR(F503="",G503=""),"",IF(F503="1st",G503*D503,-G503))</f>
        <v/>
      </c>
      <c r="I503" s="19">
        <f t="shared" si="68"/>
        <v>62.747500000000002</v>
      </c>
      <c r="K503" s="50">
        <f t="shared" si="71"/>
        <v>62.747499999999988</v>
      </c>
      <c r="L503" s="8">
        <f t="shared" ref="L503:L566" si="75">$K$615</f>
        <v>40.947499999999991</v>
      </c>
      <c r="N503" s="121" t="str">
        <f t="shared" si="69"/>
        <v/>
      </c>
      <c r="O503" s="9" t="str">
        <f t="shared" si="70"/>
        <v/>
      </c>
      <c r="P503" s="9" t="str">
        <f t="shared" si="72"/>
        <v/>
      </c>
      <c r="Q503" s="122" t="str">
        <f t="shared" si="73"/>
        <v/>
      </c>
    </row>
    <row r="504" spans="1:17" ht="18.75" x14ac:dyDescent="0.3">
      <c r="A504" s="10" t="s">
        <v>412</v>
      </c>
      <c r="B504" s="11" t="s">
        <v>63</v>
      </c>
      <c r="C504" s="12">
        <v>1</v>
      </c>
      <c r="D504" s="13">
        <v>2.8</v>
      </c>
      <c r="E504" s="14"/>
      <c r="F504" s="46" t="s">
        <v>26</v>
      </c>
      <c r="G504" s="15">
        <v>2</v>
      </c>
      <c r="H504" s="16">
        <f>IF(OR(F504="",G504=""),"",IF(F504="1st",G504*D504-G504,-G504))</f>
        <v>-2</v>
      </c>
      <c r="I504" s="19">
        <f t="shared" si="68"/>
        <v>60.747500000000002</v>
      </c>
      <c r="J504" s="42">
        <f>SUM(H504:H508)</f>
        <v>-2.2000000000000002</v>
      </c>
      <c r="K504" s="50">
        <f t="shared" si="71"/>
        <v>60.547499999999985</v>
      </c>
      <c r="L504" s="8">
        <f t="shared" si="75"/>
        <v>40.947499999999991</v>
      </c>
      <c r="N504" s="121">
        <f t="shared" si="69"/>
        <v>2.8</v>
      </c>
      <c r="O504" s="9">
        <f t="shared" si="70"/>
        <v>-1</v>
      </c>
      <c r="P504" s="9">
        <f t="shared" si="72"/>
        <v>-1</v>
      </c>
      <c r="Q504" s="122">
        <f t="shared" si="73"/>
        <v>-1</v>
      </c>
    </row>
    <row r="505" spans="1:17" ht="18.75" x14ac:dyDescent="0.3">
      <c r="A505" s="10" t="s">
        <v>413</v>
      </c>
      <c r="B505" s="11" t="s">
        <v>63</v>
      </c>
      <c r="C505" s="12">
        <v>2</v>
      </c>
      <c r="D505" s="13">
        <v>4.8</v>
      </c>
      <c r="E505" s="14"/>
      <c r="F505" s="46" t="s">
        <v>24</v>
      </c>
      <c r="G505" s="15">
        <v>1</v>
      </c>
      <c r="H505" s="16">
        <f>IF(OR(F505="",G505=""),"",IF(F505="1st",G505*D505-G505,-G505))</f>
        <v>3.8</v>
      </c>
      <c r="I505" s="19">
        <f t="shared" si="68"/>
        <v>64.547499999999999</v>
      </c>
      <c r="J505" s="39"/>
      <c r="K505" s="50">
        <f t="shared" si="71"/>
        <v>60.547499999999985</v>
      </c>
      <c r="L505" s="8">
        <f t="shared" si="75"/>
        <v>40.947499999999991</v>
      </c>
      <c r="N505" s="121">
        <f t="shared" si="69"/>
        <v>4.8</v>
      </c>
      <c r="O505" s="9">
        <f t="shared" si="70"/>
        <v>-1</v>
      </c>
      <c r="P505" s="9">
        <f t="shared" si="72"/>
        <v>3.8</v>
      </c>
      <c r="Q505" s="122">
        <f t="shared" si="73"/>
        <v>3.8</v>
      </c>
    </row>
    <row r="506" spans="1:17" ht="18.75" x14ac:dyDescent="0.3">
      <c r="A506" s="10" t="s">
        <v>414</v>
      </c>
      <c r="B506" s="11" t="s">
        <v>63</v>
      </c>
      <c r="C506" s="12">
        <v>8</v>
      </c>
      <c r="D506" s="13">
        <v>3.2</v>
      </c>
      <c r="E506" s="14"/>
      <c r="F506" s="46" t="s">
        <v>21</v>
      </c>
      <c r="G506" s="15">
        <v>2</v>
      </c>
      <c r="H506" s="16">
        <f>IF(OR(F506="",G506=""),"",IF(F506="1st",G506*D506-G506,-G506))</f>
        <v>-2</v>
      </c>
      <c r="I506" s="19">
        <f t="shared" si="68"/>
        <v>62.547499999999999</v>
      </c>
      <c r="J506" s="39"/>
      <c r="K506" s="50">
        <f t="shared" si="71"/>
        <v>60.547499999999985</v>
      </c>
      <c r="L506" s="8">
        <f t="shared" si="75"/>
        <v>40.947499999999991</v>
      </c>
      <c r="N506" s="121">
        <f t="shared" si="69"/>
        <v>0</v>
      </c>
      <c r="O506" s="9">
        <f t="shared" si="70"/>
        <v>0</v>
      </c>
      <c r="P506" s="9">
        <f t="shared" si="72"/>
        <v>0</v>
      </c>
      <c r="Q506" s="122" t="str">
        <f t="shared" si="73"/>
        <v/>
      </c>
    </row>
    <row r="507" spans="1:17" ht="18.75" x14ac:dyDescent="0.3">
      <c r="A507" s="10" t="s">
        <v>415</v>
      </c>
      <c r="B507" s="11" t="s">
        <v>38</v>
      </c>
      <c r="C507" s="12">
        <v>7</v>
      </c>
      <c r="D507" s="13">
        <v>5</v>
      </c>
      <c r="E507" s="14"/>
      <c r="F507" s="46" t="s">
        <v>21</v>
      </c>
      <c r="G507" s="15">
        <v>1</v>
      </c>
      <c r="H507" s="16">
        <f>IF(OR(F507="",G507=""),"",IF(F507="1st",G507*D507-G507,-G507))</f>
        <v>-1</v>
      </c>
      <c r="I507" s="19">
        <f t="shared" si="68"/>
        <v>61.547499999999999</v>
      </c>
      <c r="J507" s="39"/>
      <c r="K507" s="50">
        <f t="shared" si="71"/>
        <v>60.547499999999985</v>
      </c>
      <c r="L507" s="8">
        <f t="shared" si="75"/>
        <v>40.947499999999991</v>
      </c>
      <c r="N507" s="121">
        <f t="shared" si="69"/>
        <v>5</v>
      </c>
      <c r="O507" s="9">
        <f t="shared" si="70"/>
        <v>-1</v>
      </c>
      <c r="P507" s="9">
        <f t="shared" si="72"/>
        <v>-1</v>
      </c>
      <c r="Q507" s="122">
        <f t="shared" si="73"/>
        <v>-1</v>
      </c>
    </row>
    <row r="508" spans="1:17" ht="19.5" thickBot="1" x14ac:dyDescent="0.35">
      <c r="A508" s="10" t="s">
        <v>416</v>
      </c>
      <c r="B508" s="11" t="s">
        <v>38</v>
      </c>
      <c r="C508" s="12">
        <v>11</v>
      </c>
      <c r="D508" s="13">
        <v>4</v>
      </c>
      <c r="E508" s="14"/>
      <c r="F508" s="46" t="s">
        <v>21</v>
      </c>
      <c r="G508" s="15">
        <v>1</v>
      </c>
      <c r="H508" s="16">
        <f>IF(OR(F508="",G508=""),"",IF(F508="1st",G508*D508-G508,-G508))</f>
        <v>-1</v>
      </c>
      <c r="I508" s="19">
        <f t="shared" si="68"/>
        <v>60.547499999999999</v>
      </c>
      <c r="J508" s="39"/>
      <c r="K508" s="50">
        <f t="shared" si="71"/>
        <v>60.547499999999985</v>
      </c>
      <c r="L508" s="8">
        <f t="shared" si="75"/>
        <v>40.947499999999991</v>
      </c>
      <c r="N508" s="121">
        <f t="shared" si="69"/>
        <v>4</v>
      </c>
      <c r="O508" s="9">
        <f t="shared" si="70"/>
        <v>-1</v>
      </c>
      <c r="P508" s="9">
        <f t="shared" si="72"/>
        <v>-1</v>
      </c>
      <c r="Q508" s="122">
        <f t="shared" si="73"/>
        <v>-1</v>
      </c>
    </row>
    <row r="509" spans="1:17" ht="24" thickBot="1" x14ac:dyDescent="0.3">
      <c r="A509" s="221">
        <v>44258</v>
      </c>
      <c r="B509" s="222"/>
      <c r="C509" s="222"/>
      <c r="D509" s="222"/>
      <c r="E509" s="222"/>
      <c r="F509" s="222"/>
      <c r="G509" s="222"/>
      <c r="H509" s="223"/>
      <c r="I509" s="19">
        <f t="shared" si="68"/>
        <v>60.547499999999999</v>
      </c>
      <c r="K509" s="50">
        <f t="shared" si="71"/>
        <v>60.547499999999985</v>
      </c>
      <c r="L509" s="8">
        <f t="shared" si="75"/>
        <v>40.947499999999991</v>
      </c>
      <c r="N509" s="121" t="str">
        <f t="shared" si="69"/>
        <v/>
      </c>
      <c r="O509" s="9" t="str">
        <f t="shared" si="70"/>
        <v/>
      </c>
      <c r="P509" s="9" t="str">
        <f t="shared" ref="P509:P526" si="76">IF(F509="1st",N509+O509,O509)</f>
        <v/>
      </c>
      <c r="Q509" s="122" t="str">
        <f t="shared" ref="Q509:Q526" si="77">IF(P509=0,"",P509)</f>
        <v/>
      </c>
    </row>
    <row r="510" spans="1:17" ht="18.75" x14ac:dyDescent="0.3">
      <c r="A510" s="10" t="s">
        <v>286</v>
      </c>
      <c r="B510" s="11" t="s">
        <v>66</v>
      </c>
      <c r="C510" s="12">
        <v>8</v>
      </c>
      <c r="D510" s="13">
        <v>2.8</v>
      </c>
      <c r="E510" s="14"/>
      <c r="F510" s="46" t="s">
        <v>171</v>
      </c>
      <c r="G510" s="15">
        <v>2</v>
      </c>
      <c r="H510" s="16">
        <f>IF(OR(F510="",G510=""),"",IF(F510="1st",G510*D510-G510,-G510))</f>
        <v>-2</v>
      </c>
      <c r="I510" s="19">
        <f t="shared" si="68"/>
        <v>58.547499999999999</v>
      </c>
      <c r="J510" s="42">
        <f>SUM(H510:H511)</f>
        <v>-6</v>
      </c>
      <c r="K510" s="50">
        <f t="shared" si="71"/>
        <v>54.547499999999985</v>
      </c>
      <c r="L510" s="8">
        <f t="shared" si="75"/>
        <v>40.947499999999991</v>
      </c>
      <c r="N510" s="121">
        <f t="shared" si="69"/>
        <v>2.8</v>
      </c>
      <c r="O510" s="9">
        <f t="shared" si="70"/>
        <v>-1</v>
      </c>
      <c r="P510" s="9">
        <f t="shared" si="76"/>
        <v>-1</v>
      </c>
      <c r="Q510" s="122">
        <f t="shared" si="77"/>
        <v>-1</v>
      </c>
    </row>
    <row r="511" spans="1:17" ht="19.5" thickBot="1" x14ac:dyDescent="0.35">
      <c r="A511" s="10" t="s">
        <v>417</v>
      </c>
      <c r="B511" s="11" t="s">
        <v>66</v>
      </c>
      <c r="C511" s="12">
        <v>9</v>
      </c>
      <c r="D511" s="13">
        <v>3.2</v>
      </c>
      <c r="E511" s="14"/>
      <c r="F511" s="46" t="s">
        <v>34</v>
      </c>
      <c r="G511" s="15">
        <v>4</v>
      </c>
      <c r="H511" s="16">
        <f>IF(OR(F511="",G511=""),"",IF(F511="1st",G511*D511-G511,-G511))</f>
        <v>-4</v>
      </c>
      <c r="I511" s="19">
        <f t="shared" si="68"/>
        <v>54.547499999999999</v>
      </c>
      <c r="J511" s="39"/>
      <c r="K511" s="50">
        <f t="shared" si="71"/>
        <v>54.547499999999985</v>
      </c>
      <c r="L511" s="8">
        <f t="shared" si="75"/>
        <v>40.947499999999991</v>
      </c>
      <c r="N511" s="121">
        <f t="shared" si="69"/>
        <v>0</v>
      </c>
      <c r="O511" s="9">
        <f t="shared" si="70"/>
        <v>0</v>
      </c>
      <c r="P511" s="9">
        <f t="shared" si="76"/>
        <v>0</v>
      </c>
      <c r="Q511" s="122" t="str">
        <f t="shared" si="77"/>
        <v/>
      </c>
    </row>
    <row r="512" spans="1:17" ht="24" thickBot="1" x14ac:dyDescent="0.3">
      <c r="A512" s="221">
        <v>44259</v>
      </c>
      <c r="B512" s="222"/>
      <c r="C512" s="222"/>
      <c r="D512" s="222"/>
      <c r="E512" s="222"/>
      <c r="F512" s="222"/>
      <c r="G512" s="222"/>
      <c r="H512" s="223"/>
      <c r="I512" s="19">
        <f t="shared" si="68"/>
        <v>54.547499999999999</v>
      </c>
      <c r="K512" s="50">
        <f t="shared" si="71"/>
        <v>54.547499999999985</v>
      </c>
      <c r="L512" s="8">
        <f t="shared" si="75"/>
        <v>40.947499999999991</v>
      </c>
      <c r="N512" s="121" t="str">
        <f t="shared" si="69"/>
        <v/>
      </c>
      <c r="O512" s="9" t="str">
        <f t="shared" si="70"/>
        <v/>
      </c>
      <c r="P512" s="9" t="str">
        <f t="shared" si="76"/>
        <v/>
      </c>
      <c r="Q512" s="122" t="str">
        <f t="shared" si="77"/>
        <v/>
      </c>
    </row>
    <row r="513" spans="1:17" ht="19.5" thickBot="1" x14ac:dyDescent="0.35">
      <c r="A513" s="10" t="s">
        <v>291</v>
      </c>
      <c r="B513" s="11" t="s">
        <v>91</v>
      </c>
      <c r="C513" s="12">
        <v>6</v>
      </c>
      <c r="D513" s="13">
        <v>3.2</v>
      </c>
      <c r="E513" s="14"/>
      <c r="F513" s="46" t="s">
        <v>21</v>
      </c>
      <c r="G513" s="15">
        <v>3</v>
      </c>
      <c r="H513" s="16">
        <f>IF(OR(F513="",G513=""),"",IF(F513="1st",G513*D513-G513,-G513))</f>
        <v>-3</v>
      </c>
      <c r="I513" s="19">
        <f t="shared" si="68"/>
        <v>51.547499999999999</v>
      </c>
      <c r="J513" s="42">
        <f>SUM(H513:H513)</f>
        <v>-3</v>
      </c>
      <c r="K513" s="50">
        <f t="shared" si="71"/>
        <v>51.547499999999985</v>
      </c>
      <c r="L513" s="8">
        <f t="shared" si="75"/>
        <v>40.947499999999991</v>
      </c>
      <c r="N513" s="121">
        <f t="shared" si="69"/>
        <v>0</v>
      </c>
      <c r="O513" s="9">
        <f t="shared" si="70"/>
        <v>0</v>
      </c>
      <c r="P513" s="9">
        <f t="shared" si="76"/>
        <v>0</v>
      </c>
      <c r="Q513" s="122" t="str">
        <f t="shared" si="77"/>
        <v/>
      </c>
    </row>
    <row r="514" spans="1:17" ht="24" thickBot="1" x14ac:dyDescent="0.3">
      <c r="A514" s="221">
        <v>44260</v>
      </c>
      <c r="B514" s="222"/>
      <c r="C514" s="222"/>
      <c r="D514" s="222"/>
      <c r="E514" s="222"/>
      <c r="F514" s="222"/>
      <c r="G514" s="222"/>
      <c r="H514" s="223"/>
      <c r="I514" s="19">
        <f t="shared" si="68"/>
        <v>51.547499999999999</v>
      </c>
      <c r="K514" s="50">
        <f t="shared" si="71"/>
        <v>51.547499999999985</v>
      </c>
      <c r="L514" s="8">
        <f t="shared" si="75"/>
        <v>40.947499999999991</v>
      </c>
      <c r="N514" s="121" t="str">
        <f t="shared" ref="N514:N535" si="78">IF(D514="","",IF(D514&gt;$V$57,$X$57*D514,IF(AND(D514&gt;$V$56,D514&lt;$W$56),$X$56*D514,IF(AND(D514&lt;$W$55,D514&gt;$V$55),$X$55*D514,IF(D514&lt;$W$54,D514*$X$54,0)))))</f>
        <v/>
      </c>
      <c r="O514" s="9" t="str">
        <f t="shared" ref="O514:O535" si="79">IF(D514="","",IF(D514&gt;=$V$57,-$X$57,IF(AND(D514&gt;=$V$56,D514&lt;$W$56),-$X$56,IF(AND(D514&lt;$W$55,D514&gt;=$V$55),-$X$55,IF(D514&lt;$W$54,-$X$54,0)))))</f>
        <v/>
      </c>
      <c r="P514" s="9" t="str">
        <f t="shared" si="76"/>
        <v/>
      </c>
      <c r="Q514" s="122" t="str">
        <f t="shared" si="77"/>
        <v/>
      </c>
    </row>
    <row r="515" spans="1:17" ht="18.75" x14ac:dyDescent="0.3">
      <c r="A515" s="10" t="s">
        <v>418</v>
      </c>
      <c r="B515" s="11" t="s">
        <v>20</v>
      </c>
      <c r="C515" s="12">
        <v>4</v>
      </c>
      <c r="D515" s="13">
        <v>3.2</v>
      </c>
      <c r="E515" s="14"/>
      <c r="F515" s="46" t="s">
        <v>24</v>
      </c>
      <c r="G515" s="15">
        <v>1.5</v>
      </c>
      <c r="H515" s="16">
        <f t="shared" ref="H515:H520" si="80">IF(OR(F515="",G515=""),"",IF(F515="1st",G515*D515-G515,-G515))</f>
        <v>3.3000000000000007</v>
      </c>
      <c r="I515" s="19">
        <f t="shared" ref="I515:I578" si="81">IF(H515="",I514,I514+H515)</f>
        <v>54.847499999999997</v>
      </c>
      <c r="J515" s="42">
        <f>SUM(H515:H520)</f>
        <v>6.5</v>
      </c>
      <c r="K515" s="50">
        <f t="shared" si="71"/>
        <v>58.047499999999985</v>
      </c>
      <c r="L515" s="8">
        <f t="shared" si="75"/>
        <v>40.947499999999991</v>
      </c>
      <c r="N515" s="121">
        <f t="shared" si="78"/>
        <v>0</v>
      </c>
      <c r="O515" s="9">
        <f t="shared" si="79"/>
        <v>0</v>
      </c>
      <c r="P515" s="9">
        <f t="shared" si="76"/>
        <v>0</v>
      </c>
      <c r="Q515" s="122" t="str">
        <f t="shared" si="77"/>
        <v/>
      </c>
    </row>
    <row r="516" spans="1:17" ht="18.75" x14ac:dyDescent="0.3">
      <c r="A516" s="10" t="s">
        <v>419</v>
      </c>
      <c r="B516" s="11" t="s">
        <v>20</v>
      </c>
      <c r="C516" s="12">
        <v>7</v>
      </c>
      <c r="D516" s="13">
        <v>2.4</v>
      </c>
      <c r="E516" s="14"/>
      <c r="F516" s="46" t="s">
        <v>24</v>
      </c>
      <c r="G516" s="15">
        <v>4</v>
      </c>
      <c r="H516" s="16">
        <f t="shared" si="80"/>
        <v>5.6</v>
      </c>
      <c r="I516" s="19">
        <f t="shared" si="81"/>
        <v>60.447499999999998</v>
      </c>
      <c r="J516" s="39"/>
      <c r="K516" s="50">
        <f t="shared" ref="K516:K579" si="82">IF(J516="",K515,J516+K515)</f>
        <v>58.047499999999985</v>
      </c>
      <c r="L516" s="8">
        <f t="shared" si="75"/>
        <v>40.947499999999991</v>
      </c>
      <c r="N516" s="121">
        <f t="shared" si="78"/>
        <v>2.4</v>
      </c>
      <c r="O516" s="9">
        <f t="shared" si="79"/>
        <v>-1</v>
      </c>
      <c r="P516" s="9">
        <f t="shared" si="76"/>
        <v>1.4</v>
      </c>
      <c r="Q516" s="122">
        <f t="shared" si="77"/>
        <v>1.4</v>
      </c>
    </row>
    <row r="517" spans="1:17" ht="18.75" x14ac:dyDescent="0.3">
      <c r="A517" s="10" t="s">
        <v>420</v>
      </c>
      <c r="B517" s="11" t="s">
        <v>20</v>
      </c>
      <c r="C517" s="12">
        <v>10</v>
      </c>
      <c r="D517" s="13">
        <v>2.8</v>
      </c>
      <c r="E517" s="14"/>
      <c r="F517" s="46" t="s">
        <v>24</v>
      </c>
      <c r="G517" s="15">
        <v>2</v>
      </c>
      <c r="H517" s="16">
        <f t="shared" si="80"/>
        <v>3.5999999999999996</v>
      </c>
      <c r="I517" s="19">
        <f t="shared" si="81"/>
        <v>64.047499999999999</v>
      </c>
      <c r="J517" s="39"/>
      <c r="K517" s="50">
        <f t="shared" si="82"/>
        <v>58.047499999999985</v>
      </c>
      <c r="L517" s="8">
        <f t="shared" si="75"/>
        <v>40.947499999999991</v>
      </c>
      <c r="N517" s="121">
        <f t="shared" si="78"/>
        <v>2.8</v>
      </c>
      <c r="O517" s="9">
        <f t="shared" si="79"/>
        <v>-1</v>
      </c>
      <c r="P517" s="9">
        <f t="shared" si="76"/>
        <v>1.7999999999999998</v>
      </c>
      <c r="Q517" s="122">
        <f t="shared" si="77"/>
        <v>1.7999999999999998</v>
      </c>
    </row>
    <row r="518" spans="1:17" ht="18.75" x14ac:dyDescent="0.3">
      <c r="A518" s="10" t="s">
        <v>421</v>
      </c>
      <c r="B518" s="11" t="s">
        <v>40</v>
      </c>
      <c r="C518" s="12">
        <v>3</v>
      </c>
      <c r="D518" s="13">
        <v>3.8</v>
      </c>
      <c r="E518" s="14"/>
      <c r="F518" s="46" t="s">
        <v>26</v>
      </c>
      <c r="G518" s="15">
        <v>2</v>
      </c>
      <c r="H518" s="16">
        <f t="shared" si="80"/>
        <v>-2</v>
      </c>
      <c r="I518" s="19">
        <f t="shared" si="81"/>
        <v>62.047499999999999</v>
      </c>
      <c r="J518" s="39"/>
      <c r="K518" s="50">
        <f t="shared" si="82"/>
        <v>58.047499999999985</v>
      </c>
      <c r="L518" s="8">
        <f t="shared" si="75"/>
        <v>40.947499999999991</v>
      </c>
      <c r="N518" s="121">
        <f t="shared" si="78"/>
        <v>3.8</v>
      </c>
      <c r="O518" s="9">
        <f t="shared" si="79"/>
        <v>-1</v>
      </c>
      <c r="P518" s="9">
        <f t="shared" si="76"/>
        <v>-1</v>
      </c>
      <c r="Q518" s="122">
        <f t="shared" si="77"/>
        <v>-1</v>
      </c>
    </row>
    <row r="519" spans="1:17" ht="18.75" x14ac:dyDescent="0.3">
      <c r="A519" s="10" t="s">
        <v>422</v>
      </c>
      <c r="B519" s="11" t="s">
        <v>20</v>
      </c>
      <c r="C519" s="12">
        <v>1</v>
      </c>
      <c r="D519" s="13">
        <v>3.4</v>
      </c>
      <c r="E519" s="14"/>
      <c r="F519" s="46" t="s">
        <v>21</v>
      </c>
      <c r="G519" s="15">
        <v>2</v>
      </c>
      <c r="H519" s="16">
        <f t="shared" si="80"/>
        <v>-2</v>
      </c>
      <c r="I519" s="19">
        <f t="shared" si="81"/>
        <v>60.047499999999999</v>
      </c>
      <c r="J519" s="39"/>
      <c r="K519" s="50">
        <f t="shared" si="82"/>
        <v>58.047499999999985</v>
      </c>
      <c r="L519" s="8">
        <f t="shared" si="75"/>
        <v>40.947499999999991</v>
      </c>
      <c r="N519" s="121">
        <f t="shared" si="78"/>
        <v>0</v>
      </c>
      <c r="O519" s="9">
        <f t="shared" si="79"/>
        <v>0</v>
      </c>
      <c r="P519" s="9">
        <f t="shared" si="76"/>
        <v>0</v>
      </c>
      <c r="Q519" s="122" t="str">
        <f t="shared" si="77"/>
        <v/>
      </c>
    </row>
    <row r="520" spans="1:17" ht="19.5" thickBot="1" x14ac:dyDescent="0.35">
      <c r="A520" s="10" t="s">
        <v>423</v>
      </c>
      <c r="B520" s="11" t="s">
        <v>45</v>
      </c>
      <c r="C520" s="12">
        <v>5</v>
      </c>
      <c r="D520" s="13">
        <v>2.7</v>
      </c>
      <c r="E520" s="14"/>
      <c r="F520" s="46" t="s">
        <v>26</v>
      </c>
      <c r="G520" s="15">
        <v>2</v>
      </c>
      <c r="H520" s="16">
        <f t="shared" si="80"/>
        <v>-2</v>
      </c>
      <c r="I520" s="19">
        <f t="shared" si="81"/>
        <v>58.047499999999999</v>
      </c>
      <c r="J520" s="39"/>
      <c r="K520" s="50">
        <f t="shared" si="82"/>
        <v>58.047499999999985</v>
      </c>
      <c r="L520" s="8">
        <f t="shared" si="75"/>
        <v>40.947499999999991</v>
      </c>
      <c r="N520" s="121">
        <f t="shared" si="78"/>
        <v>2.7</v>
      </c>
      <c r="O520" s="9">
        <f t="shared" si="79"/>
        <v>-1</v>
      </c>
      <c r="P520" s="9">
        <f t="shared" si="76"/>
        <v>-1</v>
      </c>
      <c r="Q520" s="122">
        <f t="shared" si="77"/>
        <v>-1</v>
      </c>
    </row>
    <row r="521" spans="1:17" ht="24" thickBot="1" x14ac:dyDescent="0.3">
      <c r="A521" s="221">
        <v>44261</v>
      </c>
      <c r="B521" s="222"/>
      <c r="C521" s="222"/>
      <c r="D521" s="222"/>
      <c r="E521" s="222"/>
      <c r="F521" s="222"/>
      <c r="G521" s="222"/>
      <c r="H521" s="223"/>
      <c r="I521" s="19">
        <f t="shared" si="81"/>
        <v>58.047499999999999</v>
      </c>
      <c r="K521" s="50">
        <f t="shared" si="82"/>
        <v>58.047499999999985</v>
      </c>
      <c r="L521" s="8">
        <f t="shared" si="75"/>
        <v>40.947499999999991</v>
      </c>
      <c r="N521" s="121" t="str">
        <f t="shared" si="78"/>
        <v/>
      </c>
      <c r="O521" s="9" t="str">
        <f t="shared" si="79"/>
        <v/>
      </c>
      <c r="P521" s="9" t="str">
        <f t="shared" si="76"/>
        <v/>
      </c>
      <c r="Q521" s="122" t="str">
        <f t="shared" si="77"/>
        <v/>
      </c>
    </row>
    <row r="522" spans="1:17" ht="18.75" x14ac:dyDescent="0.3">
      <c r="A522" s="10" t="s">
        <v>424</v>
      </c>
      <c r="B522" s="11" t="s">
        <v>66</v>
      </c>
      <c r="C522" s="12">
        <v>9</v>
      </c>
      <c r="D522" s="13">
        <v>2.5</v>
      </c>
      <c r="E522" s="14"/>
      <c r="F522" s="46" t="s">
        <v>26</v>
      </c>
      <c r="G522" s="15">
        <v>2</v>
      </c>
      <c r="H522" s="16">
        <f>IF(OR(F522="",G522=""),"",IF(F522="1st",G522*D522-G522,-G522))</f>
        <v>-2</v>
      </c>
      <c r="I522" s="19">
        <f t="shared" si="81"/>
        <v>56.047499999999999</v>
      </c>
      <c r="J522" s="42">
        <f>SUM(H522:H523)</f>
        <v>-5</v>
      </c>
      <c r="K522" s="50">
        <f t="shared" si="82"/>
        <v>53.047499999999985</v>
      </c>
      <c r="L522" s="8">
        <f t="shared" si="75"/>
        <v>40.947499999999991</v>
      </c>
      <c r="N522" s="121">
        <f t="shared" si="78"/>
        <v>2.5</v>
      </c>
      <c r="O522" s="9">
        <f t="shared" si="79"/>
        <v>-1</v>
      </c>
      <c r="P522" s="9">
        <f t="shared" si="76"/>
        <v>-1</v>
      </c>
      <c r="Q522" s="122">
        <f t="shared" si="77"/>
        <v>-1</v>
      </c>
    </row>
    <row r="523" spans="1:17" ht="19.5" thickBot="1" x14ac:dyDescent="0.35">
      <c r="A523" s="10" t="s">
        <v>425</v>
      </c>
      <c r="B523" s="11" t="s">
        <v>83</v>
      </c>
      <c r="C523" s="12">
        <v>7</v>
      </c>
      <c r="D523" s="13">
        <v>2.5</v>
      </c>
      <c r="E523" s="14"/>
      <c r="F523" s="46" t="s">
        <v>26</v>
      </c>
      <c r="G523" s="15">
        <v>3</v>
      </c>
      <c r="H523" s="16">
        <f>IF(OR(F523="",G523=""),"",IF(F523="1st",G523*D523-G523,-G523))</f>
        <v>-3</v>
      </c>
      <c r="I523" s="19">
        <f t="shared" si="81"/>
        <v>53.047499999999999</v>
      </c>
      <c r="J523" s="39"/>
      <c r="K523" s="50">
        <f t="shared" si="82"/>
        <v>53.047499999999985</v>
      </c>
      <c r="L523" s="8">
        <f t="shared" si="75"/>
        <v>40.947499999999991</v>
      </c>
      <c r="N523" s="121">
        <f t="shared" si="78"/>
        <v>2.5</v>
      </c>
      <c r="O523" s="9">
        <f t="shared" si="79"/>
        <v>-1</v>
      </c>
      <c r="P523" s="9">
        <f t="shared" si="76"/>
        <v>-1</v>
      </c>
      <c r="Q523" s="122">
        <f t="shared" si="77"/>
        <v>-1</v>
      </c>
    </row>
    <row r="524" spans="1:17" ht="24" thickBot="1" x14ac:dyDescent="0.3">
      <c r="A524" s="221">
        <v>44262</v>
      </c>
      <c r="B524" s="222"/>
      <c r="C524" s="222"/>
      <c r="D524" s="222"/>
      <c r="E524" s="222"/>
      <c r="F524" s="222"/>
      <c r="G524" s="222"/>
      <c r="H524" s="223"/>
      <c r="I524" s="19">
        <f t="shared" si="81"/>
        <v>53.047499999999999</v>
      </c>
      <c r="K524" s="50">
        <f t="shared" si="82"/>
        <v>53.047499999999985</v>
      </c>
      <c r="L524" s="8">
        <f t="shared" si="75"/>
        <v>40.947499999999991</v>
      </c>
      <c r="N524" s="121" t="str">
        <f t="shared" si="78"/>
        <v/>
      </c>
      <c r="O524" s="9" t="str">
        <f t="shared" si="79"/>
        <v/>
      </c>
      <c r="P524" s="9" t="str">
        <f t="shared" si="76"/>
        <v/>
      </c>
      <c r="Q524" s="122" t="str">
        <f t="shared" si="77"/>
        <v/>
      </c>
    </row>
    <row r="525" spans="1:17" ht="18.75" x14ac:dyDescent="0.3">
      <c r="A525" s="10" t="s">
        <v>426</v>
      </c>
      <c r="B525" s="11" t="s">
        <v>427</v>
      </c>
      <c r="C525" s="12">
        <v>11</v>
      </c>
      <c r="D525" s="13">
        <v>2.1</v>
      </c>
      <c r="E525" s="14"/>
      <c r="F525" s="46" t="s">
        <v>34</v>
      </c>
      <c r="G525" s="15">
        <v>3</v>
      </c>
      <c r="H525" s="16">
        <f>IF(OR(F525="",G525=""),"",IF(F525="1st",G525*D525-G525,-G525))</f>
        <v>-3</v>
      </c>
      <c r="I525" s="19">
        <f t="shared" si="81"/>
        <v>50.047499999999999</v>
      </c>
      <c r="J525" s="42">
        <f>SUM(H525:H526)</f>
        <v>-5</v>
      </c>
      <c r="K525" s="50">
        <f t="shared" si="82"/>
        <v>48.047499999999985</v>
      </c>
      <c r="L525" s="8">
        <f t="shared" si="75"/>
        <v>40.947499999999991</v>
      </c>
      <c r="N525" s="121">
        <f t="shared" si="78"/>
        <v>2.1</v>
      </c>
      <c r="O525" s="9">
        <f t="shared" si="79"/>
        <v>-1</v>
      </c>
      <c r="P525" s="9">
        <f t="shared" si="76"/>
        <v>-1</v>
      </c>
      <c r="Q525" s="122">
        <f t="shared" si="77"/>
        <v>-1</v>
      </c>
    </row>
    <row r="526" spans="1:17" ht="19.5" thickBot="1" x14ac:dyDescent="0.35">
      <c r="A526" s="10" t="s">
        <v>428</v>
      </c>
      <c r="B526" s="11" t="s">
        <v>91</v>
      </c>
      <c r="C526" s="12">
        <v>7</v>
      </c>
      <c r="D526" s="13">
        <v>2.8</v>
      </c>
      <c r="E526" s="14"/>
      <c r="F526" s="46" t="s">
        <v>34</v>
      </c>
      <c r="G526" s="15">
        <v>2</v>
      </c>
      <c r="H526" s="16">
        <f>IF(OR(F526="",G526=""),"",IF(F526="1st",G526*D526-G526,-G526))</f>
        <v>-2</v>
      </c>
      <c r="I526" s="19">
        <f t="shared" si="81"/>
        <v>48.047499999999999</v>
      </c>
      <c r="J526" s="39"/>
      <c r="K526" s="50">
        <f t="shared" si="82"/>
        <v>48.047499999999985</v>
      </c>
      <c r="L526" s="8">
        <f t="shared" si="75"/>
        <v>40.947499999999991</v>
      </c>
      <c r="N526" s="121">
        <f t="shared" si="78"/>
        <v>2.8</v>
      </c>
      <c r="O526" s="9">
        <f t="shared" si="79"/>
        <v>-1</v>
      </c>
      <c r="P526" s="9">
        <f t="shared" si="76"/>
        <v>-1</v>
      </c>
      <c r="Q526" s="122">
        <f t="shared" si="77"/>
        <v>-1</v>
      </c>
    </row>
    <row r="527" spans="1:17" ht="24" thickBot="1" x14ac:dyDescent="0.3">
      <c r="A527" s="221">
        <v>44263</v>
      </c>
      <c r="B527" s="222"/>
      <c r="C527" s="222"/>
      <c r="D527" s="222"/>
      <c r="E527" s="222"/>
      <c r="F527" s="222"/>
      <c r="G527" s="222"/>
      <c r="H527" s="223"/>
      <c r="I527" s="19">
        <f t="shared" si="81"/>
        <v>48.047499999999999</v>
      </c>
      <c r="K527" s="50">
        <f t="shared" si="82"/>
        <v>48.047499999999985</v>
      </c>
      <c r="L527" s="8">
        <f t="shared" si="75"/>
        <v>40.947499999999991</v>
      </c>
      <c r="N527" s="121" t="str">
        <f t="shared" si="78"/>
        <v/>
      </c>
      <c r="O527" s="9" t="str">
        <f t="shared" si="79"/>
        <v/>
      </c>
      <c r="P527" s="9" t="str">
        <f t="shared" ref="P527:P548" si="83">IF(F527="1st",N527+O527,O527)</f>
        <v/>
      </c>
      <c r="Q527" s="122" t="str">
        <f t="shared" ref="Q527:Q548" si="84">IF(P527=0,"",P527)</f>
        <v/>
      </c>
    </row>
    <row r="528" spans="1:17" ht="18.75" x14ac:dyDescent="0.3">
      <c r="A528" s="10" t="s">
        <v>429</v>
      </c>
      <c r="B528" s="11" t="s">
        <v>55</v>
      </c>
      <c r="C528" s="12">
        <v>3</v>
      </c>
      <c r="D528" s="13">
        <v>2.2000000000000002</v>
      </c>
      <c r="E528" s="14"/>
      <c r="F528" s="46" t="s">
        <v>34</v>
      </c>
      <c r="G528" s="15">
        <v>3</v>
      </c>
      <c r="H528" s="16">
        <f>IF(OR(F528="",G528=""),"",IF(F528="1st",G528*D528-G528,-G528))</f>
        <v>-3</v>
      </c>
      <c r="I528" s="19">
        <f t="shared" si="81"/>
        <v>45.047499999999999</v>
      </c>
      <c r="J528" s="42">
        <f>SUM(H528:H529)</f>
        <v>-5</v>
      </c>
      <c r="K528" s="50">
        <f t="shared" si="82"/>
        <v>43.047499999999985</v>
      </c>
      <c r="L528" s="8">
        <f t="shared" si="75"/>
        <v>40.947499999999991</v>
      </c>
      <c r="N528" s="121">
        <f t="shared" si="78"/>
        <v>2.2000000000000002</v>
      </c>
      <c r="O528" s="9">
        <f t="shared" si="79"/>
        <v>-1</v>
      </c>
      <c r="P528" s="9">
        <f t="shared" si="83"/>
        <v>-1</v>
      </c>
      <c r="Q528" s="122">
        <f t="shared" si="84"/>
        <v>-1</v>
      </c>
    </row>
    <row r="529" spans="1:17" ht="19.5" thickBot="1" x14ac:dyDescent="0.35">
      <c r="A529" s="10" t="s">
        <v>430</v>
      </c>
      <c r="B529" s="11" t="s">
        <v>361</v>
      </c>
      <c r="C529" s="12">
        <v>9</v>
      </c>
      <c r="D529" s="13">
        <v>2.8</v>
      </c>
      <c r="E529" s="14"/>
      <c r="F529" s="46" t="s">
        <v>34</v>
      </c>
      <c r="G529" s="15">
        <v>2</v>
      </c>
      <c r="H529" s="16">
        <f>IF(OR(F529="",G529=""),"",IF(F529="1st",G529*D529-G529,-G529))</f>
        <v>-2</v>
      </c>
      <c r="I529" s="19">
        <f t="shared" si="81"/>
        <v>43.047499999999999</v>
      </c>
      <c r="J529" s="39"/>
      <c r="K529" s="50">
        <f t="shared" si="82"/>
        <v>43.047499999999985</v>
      </c>
      <c r="L529" s="8">
        <f t="shared" si="75"/>
        <v>40.947499999999991</v>
      </c>
      <c r="N529" s="121">
        <f t="shared" si="78"/>
        <v>2.8</v>
      </c>
      <c r="O529" s="9">
        <f t="shared" si="79"/>
        <v>-1</v>
      </c>
      <c r="P529" s="9">
        <f t="shared" si="83"/>
        <v>-1</v>
      </c>
      <c r="Q529" s="122">
        <f t="shared" si="84"/>
        <v>-1</v>
      </c>
    </row>
    <row r="530" spans="1:17" ht="24" thickBot="1" x14ac:dyDescent="0.3">
      <c r="A530" s="221">
        <v>44264</v>
      </c>
      <c r="B530" s="222"/>
      <c r="C530" s="222"/>
      <c r="D530" s="222"/>
      <c r="E530" s="222"/>
      <c r="F530" s="222"/>
      <c r="G530" s="222"/>
      <c r="H530" s="223"/>
      <c r="I530" s="19">
        <f t="shared" si="81"/>
        <v>43.047499999999999</v>
      </c>
      <c r="K530" s="50">
        <f t="shared" si="82"/>
        <v>43.047499999999985</v>
      </c>
      <c r="L530" s="8">
        <f t="shared" si="75"/>
        <v>40.947499999999991</v>
      </c>
      <c r="N530" s="121" t="str">
        <f t="shared" si="78"/>
        <v/>
      </c>
      <c r="O530" s="9" t="str">
        <f t="shared" si="79"/>
        <v/>
      </c>
      <c r="P530" s="9" t="str">
        <f t="shared" si="83"/>
        <v/>
      </c>
      <c r="Q530" s="122" t="str">
        <f t="shared" si="84"/>
        <v/>
      </c>
    </row>
    <row r="531" spans="1:17" ht="18.75" x14ac:dyDescent="0.3">
      <c r="A531" s="10" t="s">
        <v>370</v>
      </c>
      <c r="B531" s="11" t="s">
        <v>28</v>
      </c>
      <c r="C531" s="12">
        <v>5</v>
      </c>
      <c r="D531" s="13">
        <v>2</v>
      </c>
      <c r="E531" s="14"/>
      <c r="F531" s="46" t="s">
        <v>34</v>
      </c>
      <c r="G531" s="15">
        <v>3</v>
      </c>
      <c r="H531" s="16">
        <f>IF(OR(F531="",G531=""),"",IF(F531="1st",G531*D531-G531,-G531))</f>
        <v>-3</v>
      </c>
      <c r="I531" s="19">
        <f t="shared" si="81"/>
        <v>40.047499999999999</v>
      </c>
      <c r="J531" s="42">
        <f>SUM(H531:H535)</f>
        <v>-7</v>
      </c>
      <c r="K531" s="50">
        <f t="shared" si="82"/>
        <v>36.047499999999985</v>
      </c>
      <c r="L531" s="8">
        <f t="shared" si="75"/>
        <v>40.947499999999991</v>
      </c>
      <c r="N531" s="121">
        <f t="shared" si="78"/>
        <v>2</v>
      </c>
      <c r="O531" s="9">
        <f t="shared" si="79"/>
        <v>-1</v>
      </c>
      <c r="P531" s="9">
        <f t="shared" si="83"/>
        <v>-1</v>
      </c>
      <c r="Q531" s="122">
        <f t="shared" si="84"/>
        <v>-1</v>
      </c>
    </row>
    <row r="532" spans="1:17" ht="18.75" x14ac:dyDescent="0.3">
      <c r="A532" s="10" t="s">
        <v>431</v>
      </c>
      <c r="B532" s="11" t="s">
        <v>28</v>
      </c>
      <c r="C532" s="12">
        <v>8</v>
      </c>
      <c r="D532" s="13">
        <v>10</v>
      </c>
      <c r="E532" s="14"/>
      <c r="F532" s="46" t="s">
        <v>34</v>
      </c>
      <c r="G532" s="15">
        <v>1</v>
      </c>
      <c r="H532" s="16">
        <f>IF(OR(F532="",G532=""),"",IF(F532="1st",G532*D532-G532,-G532))</f>
        <v>-1</v>
      </c>
      <c r="I532" s="19">
        <f t="shared" si="81"/>
        <v>39.047499999999999</v>
      </c>
      <c r="J532" s="39"/>
      <c r="K532" s="50">
        <f t="shared" si="82"/>
        <v>36.047499999999985</v>
      </c>
      <c r="L532" s="8">
        <f t="shared" si="75"/>
        <v>40.947499999999991</v>
      </c>
      <c r="N532" s="121">
        <f t="shared" si="78"/>
        <v>0</v>
      </c>
      <c r="O532" s="9">
        <f t="shared" si="79"/>
        <v>0</v>
      </c>
      <c r="P532" s="9">
        <f t="shared" si="83"/>
        <v>0</v>
      </c>
      <c r="Q532" s="122" t="str">
        <f t="shared" si="84"/>
        <v/>
      </c>
    </row>
    <row r="533" spans="1:17" ht="18.75" x14ac:dyDescent="0.3">
      <c r="A533" s="10" t="s">
        <v>432</v>
      </c>
      <c r="B533" s="11" t="s">
        <v>28</v>
      </c>
      <c r="C533" s="12">
        <v>8</v>
      </c>
      <c r="D533" s="13">
        <v>3</v>
      </c>
      <c r="E533" s="14"/>
      <c r="F533" s="46" t="s">
        <v>34</v>
      </c>
      <c r="G533" s="15">
        <v>1</v>
      </c>
      <c r="H533" s="16">
        <f>IF(OR(F533="",G533=""),"",IF(F533="1st",G533*D533-G533,-G533))</f>
        <v>-1</v>
      </c>
      <c r="I533" s="19">
        <f t="shared" si="81"/>
        <v>38.047499999999999</v>
      </c>
      <c r="J533" s="39"/>
      <c r="K533" s="50">
        <f t="shared" si="82"/>
        <v>36.047499999999985</v>
      </c>
      <c r="L533" s="8">
        <f t="shared" si="75"/>
        <v>40.947499999999991</v>
      </c>
      <c r="N533" s="121">
        <f t="shared" si="78"/>
        <v>3</v>
      </c>
      <c r="O533" s="9">
        <f t="shared" si="79"/>
        <v>-1</v>
      </c>
      <c r="P533" s="9">
        <f t="shared" si="83"/>
        <v>-1</v>
      </c>
      <c r="Q533" s="122">
        <f t="shared" si="84"/>
        <v>-1</v>
      </c>
    </row>
    <row r="534" spans="1:17" ht="18.75" x14ac:dyDescent="0.3">
      <c r="A534" s="10" t="s">
        <v>433</v>
      </c>
      <c r="B534" s="11" t="s">
        <v>231</v>
      </c>
      <c r="C534" s="12">
        <v>3</v>
      </c>
      <c r="D534" s="13">
        <v>4</v>
      </c>
      <c r="E534" s="14"/>
      <c r="F534" s="46" t="s">
        <v>34</v>
      </c>
      <c r="G534" s="15">
        <v>1</v>
      </c>
      <c r="H534" s="16">
        <f>IF(OR(F534="",G534=""),"",IF(F534="1st",G534*D534-G534,-G534))</f>
        <v>-1</v>
      </c>
      <c r="I534" s="19">
        <f t="shared" si="81"/>
        <v>37.047499999999999</v>
      </c>
      <c r="J534" s="39"/>
      <c r="K534" s="50">
        <f t="shared" si="82"/>
        <v>36.047499999999985</v>
      </c>
      <c r="L534" s="8">
        <f t="shared" si="75"/>
        <v>40.947499999999991</v>
      </c>
      <c r="N534" s="121">
        <f t="shared" si="78"/>
        <v>4</v>
      </c>
      <c r="O534" s="9">
        <f t="shared" si="79"/>
        <v>-1</v>
      </c>
      <c r="P534" s="9">
        <f t="shared" si="83"/>
        <v>-1</v>
      </c>
      <c r="Q534" s="122">
        <f t="shared" si="84"/>
        <v>-1</v>
      </c>
    </row>
    <row r="535" spans="1:17" ht="19.5" thickBot="1" x14ac:dyDescent="0.35">
      <c r="A535" s="10" t="s">
        <v>434</v>
      </c>
      <c r="B535" s="11" t="s">
        <v>231</v>
      </c>
      <c r="C535" s="12">
        <v>3</v>
      </c>
      <c r="D535" s="13">
        <v>1.83</v>
      </c>
      <c r="E535" s="14"/>
      <c r="F535" s="46" t="s">
        <v>34</v>
      </c>
      <c r="G535" s="15">
        <v>1</v>
      </c>
      <c r="H535" s="16">
        <f>IF(OR(F535="",G535=""),"",IF(F535="1st",G535*D535-G535,-G535))</f>
        <v>-1</v>
      </c>
      <c r="I535" s="19">
        <f t="shared" si="81"/>
        <v>36.047499999999999</v>
      </c>
      <c r="J535" s="39"/>
      <c r="K535" s="50">
        <f t="shared" si="82"/>
        <v>36.047499999999985</v>
      </c>
      <c r="L535" s="8">
        <f t="shared" si="75"/>
        <v>40.947499999999991</v>
      </c>
      <c r="N535" s="121">
        <f t="shared" si="78"/>
        <v>1.83</v>
      </c>
      <c r="O535" s="9">
        <f t="shared" si="79"/>
        <v>-1</v>
      </c>
      <c r="P535" s="9">
        <f t="shared" si="83"/>
        <v>-1</v>
      </c>
      <c r="Q535" s="122">
        <f t="shared" si="84"/>
        <v>-1</v>
      </c>
    </row>
    <row r="536" spans="1:17" ht="24" thickBot="1" x14ac:dyDescent="0.3">
      <c r="A536" s="221">
        <v>44265</v>
      </c>
      <c r="B536" s="222"/>
      <c r="C536" s="222"/>
      <c r="D536" s="222"/>
      <c r="E536" s="222"/>
      <c r="F536" s="222"/>
      <c r="G536" s="222"/>
      <c r="H536" s="223"/>
      <c r="I536" s="19">
        <f t="shared" si="81"/>
        <v>36.047499999999999</v>
      </c>
      <c r="K536" s="50">
        <f t="shared" si="82"/>
        <v>36.047499999999985</v>
      </c>
      <c r="L536" s="8">
        <f t="shared" si="75"/>
        <v>40.947499999999991</v>
      </c>
      <c r="N536" s="121" t="str">
        <f t="shared" ref="N536:N553" si="85">IF(D536="","",IF(D536&gt;$V$57,$X$57*D536,IF(AND(D536&gt;$V$56,D536&lt;$W$56),$X$56*D536,IF(AND(D536&lt;$W$55,D536&gt;$V$55),$X$55*D536,IF(D536&lt;$W$54,D536*$X$54,0)))))</f>
        <v/>
      </c>
      <c r="O536" s="9" t="str">
        <f t="shared" ref="O536:O553" si="86">IF(D536="","",IF(D536&gt;=$V$57,-$X$57,IF(AND(D536&gt;=$V$56,D536&lt;$W$56),-$X$56,IF(AND(D536&lt;$W$55,D536&gt;=$V$55),-$X$55,IF(D536&lt;$W$54,-$X$54,0)))))</f>
        <v/>
      </c>
      <c r="P536" s="9" t="str">
        <f t="shared" si="83"/>
        <v/>
      </c>
      <c r="Q536" s="122" t="str">
        <f t="shared" si="84"/>
        <v/>
      </c>
    </row>
    <row r="537" spans="1:17" ht="18.75" x14ac:dyDescent="0.3">
      <c r="A537" s="10" t="s">
        <v>435</v>
      </c>
      <c r="B537" s="11" t="s">
        <v>30</v>
      </c>
      <c r="C537" s="12">
        <v>5</v>
      </c>
      <c r="D537" s="13">
        <v>5.5</v>
      </c>
      <c r="E537" s="14"/>
      <c r="F537" s="46" t="s">
        <v>24</v>
      </c>
      <c r="G537" s="15">
        <v>1</v>
      </c>
      <c r="H537" s="16">
        <f>IF(OR(F537="",G537=""),"",IF(F537="1st",G537*D537-G537,-G537))</f>
        <v>4.5</v>
      </c>
      <c r="I537" s="19">
        <f t="shared" si="81"/>
        <v>40.547499999999999</v>
      </c>
      <c r="J537" s="42">
        <f>SUM(H537:H539)</f>
        <v>0.5</v>
      </c>
      <c r="K537" s="50">
        <f t="shared" si="82"/>
        <v>36.547499999999985</v>
      </c>
      <c r="L537" s="8">
        <f t="shared" si="75"/>
        <v>40.947499999999991</v>
      </c>
      <c r="N537" s="121">
        <f t="shared" si="85"/>
        <v>5.5</v>
      </c>
      <c r="O537" s="9">
        <f t="shared" si="86"/>
        <v>-1</v>
      </c>
      <c r="P537" s="9">
        <f t="shared" si="83"/>
        <v>4.5</v>
      </c>
      <c r="Q537" s="122">
        <f t="shared" si="84"/>
        <v>4.5</v>
      </c>
    </row>
    <row r="538" spans="1:17" ht="18.75" x14ac:dyDescent="0.3">
      <c r="A538" s="10" t="s">
        <v>248</v>
      </c>
      <c r="B538" s="11" t="s">
        <v>30</v>
      </c>
      <c r="C538" s="12">
        <v>8</v>
      </c>
      <c r="D538" s="13">
        <v>5.5</v>
      </c>
      <c r="E538" s="14"/>
      <c r="F538" s="46" t="s">
        <v>16</v>
      </c>
      <c r="G538" s="15">
        <v>1</v>
      </c>
      <c r="H538" s="16">
        <f>IF(OR(F538="",G538=""),"",IF(F538="1st",G538*D538-G538,-G538))</f>
        <v>-1</v>
      </c>
      <c r="I538" s="19">
        <f t="shared" si="81"/>
        <v>39.547499999999999</v>
      </c>
      <c r="J538" s="39"/>
      <c r="K538" s="50">
        <f t="shared" si="82"/>
        <v>36.547499999999985</v>
      </c>
      <c r="L538" s="8">
        <f t="shared" si="75"/>
        <v>40.947499999999991</v>
      </c>
      <c r="N538" s="121">
        <f t="shared" si="85"/>
        <v>5.5</v>
      </c>
      <c r="O538" s="9">
        <f t="shared" si="86"/>
        <v>-1</v>
      </c>
      <c r="P538" s="9">
        <f t="shared" si="83"/>
        <v>-1</v>
      </c>
      <c r="Q538" s="122">
        <f t="shared" si="84"/>
        <v>-1</v>
      </c>
    </row>
    <row r="539" spans="1:17" ht="19.5" thickBot="1" x14ac:dyDescent="0.35">
      <c r="A539" s="10" t="s">
        <v>436</v>
      </c>
      <c r="B539" s="11" t="s">
        <v>66</v>
      </c>
      <c r="C539" s="12">
        <v>8</v>
      </c>
      <c r="D539" s="13">
        <v>1.9</v>
      </c>
      <c r="E539" s="14"/>
      <c r="F539" s="46" t="s">
        <v>34</v>
      </c>
      <c r="G539" s="15">
        <v>3</v>
      </c>
      <c r="H539" s="16">
        <f>IF(OR(F539="",G539=""),"",IF(F539="1st",G539*D539-G539,-G539))</f>
        <v>-3</v>
      </c>
      <c r="I539" s="19">
        <f t="shared" si="81"/>
        <v>36.547499999999999</v>
      </c>
      <c r="J539" s="39"/>
      <c r="K539" s="50">
        <f t="shared" si="82"/>
        <v>36.547499999999985</v>
      </c>
      <c r="L539" s="8">
        <f t="shared" si="75"/>
        <v>40.947499999999991</v>
      </c>
      <c r="N539" s="121">
        <f t="shared" si="85"/>
        <v>1.9</v>
      </c>
      <c r="O539" s="9">
        <f t="shared" si="86"/>
        <v>-1</v>
      </c>
      <c r="P539" s="9">
        <f t="shared" si="83"/>
        <v>-1</v>
      </c>
      <c r="Q539" s="122">
        <f t="shared" si="84"/>
        <v>-1</v>
      </c>
    </row>
    <row r="540" spans="1:17" ht="24" thickBot="1" x14ac:dyDescent="0.3">
      <c r="A540" s="221">
        <v>44266</v>
      </c>
      <c r="B540" s="222"/>
      <c r="C540" s="222"/>
      <c r="D540" s="222"/>
      <c r="E540" s="222"/>
      <c r="F540" s="222"/>
      <c r="G540" s="222"/>
      <c r="H540" s="223"/>
      <c r="I540" s="19">
        <f t="shared" si="81"/>
        <v>36.547499999999999</v>
      </c>
      <c r="K540" s="50">
        <f t="shared" si="82"/>
        <v>36.547499999999985</v>
      </c>
      <c r="L540" s="8">
        <f t="shared" si="75"/>
        <v>40.947499999999991</v>
      </c>
      <c r="N540" s="121" t="str">
        <f t="shared" si="85"/>
        <v/>
      </c>
      <c r="O540" s="9" t="str">
        <f t="shared" si="86"/>
        <v/>
      </c>
      <c r="P540" s="9" t="str">
        <f t="shared" si="83"/>
        <v/>
      </c>
      <c r="Q540" s="122" t="str">
        <f t="shared" si="84"/>
        <v/>
      </c>
    </row>
    <row r="541" spans="1:17" ht="18.75" x14ac:dyDescent="0.3">
      <c r="A541" s="10" t="s">
        <v>437</v>
      </c>
      <c r="B541" s="11" t="s">
        <v>164</v>
      </c>
      <c r="C541" s="12">
        <v>8</v>
      </c>
      <c r="D541" s="13">
        <v>2.25</v>
      </c>
      <c r="E541" s="14"/>
      <c r="F541" s="46" t="s">
        <v>16</v>
      </c>
      <c r="G541" s="15">
        <v>2</v>
      </c>
      <c r="H541" s="16">
        <f>IF(OR(F541="",G541=""),"",IF(F541="1st",G541*D541-G541,-G541))</f>
        <v>-2</v>
      </c>
      <c r="I541" s="19">
        <f t="shared" si="81"/>
        <v>34.547499999999999</v>
      </c>
      <c r="J541" s="42">
        <f>SUM(H541:H543)</f>
        <v>-5</v>
      </c>
      <c r="K541" s="50">
        <f t="shared" si="82"/>
        <v>31.547499999999985</v>
      </c>
      <c r="L541" s="8">
        <f t="shared" si="75"/>
        <v>40.947499999999991</v>
      </c>
      <c r="N541" s="121">
        <f t="shared" si="85"/>
        <v>2.25</v>
      </c>
      <c r="O541" s="9">
        <f t="shared" si="86"/>
        <v>-1</v>
      </c>
      <c r="P541" s="9">
        <f t="shared" si="83"/>
        <v>-1</v>
      </c>
      <c r="Q541" s="122">
        <f t="shared" si="84"/>
        <v>-1</v>
      </c>
    </row>
    <row r="542" spans="1:17" ht="18.75" x14ac:dyDescent="0.3">
      <c r="A542" s="10" t="s">
        <v>438</v>
      </c>
      <c r="B542" s="11" t="s">
        <v>115</v>
      </c>
      <c r="C542" s="12">
        <v>9</v>
      </c>
      <c r="D542" s="13">
        <v>5.5</v>
      </c>
      <c r="E542" s="14"/>
      <c r="F542" s="46" t="s">
        <v>16</v>
      </c>
      <c r="G542" s="15">
        <v>1</v>
      </c>
      <c r="H542" s="16">
        <f>IF(OR(F542="",G542=""),"",IF(F542="1st",G542*D542-G542,-G542))</f>
        <v>-1</v>
      </c>
      <c r="I542" s="19">
        <f t="shared" si="81"/>
        <v>33.547499999999999</v>
      </c>
      <c r="J542" s="39"/>
      <c r="K542" s="50">
        <f t="shared" si="82"/>
        <v>31.547499999999985</v>
      </c>
      <c r="L542" s="8">
        <f t="shared" si="75"/>
        <v>40.947499999999991</v>
      </c>
      <c r="N542" s="121">
        <f t="shared" si="85"/>
        <v>5.5</v>
      </c>
      <c r="O542" s="9">
        <f t="shared" si="86"/>
        <v>-1</v>
      </c>
      <c r="P542" s="9">
        <f t="shared" si="83"/>
        <v>-1</v>
      </c>
      <c r="Q542" s="122">
        <f t="shared" si="84"/>
        <v>-1</v>
      </c>
    </row>
    <row r="543" spans="1:17" ht="19.5" thickBot="1" x14ac:dyDescent="0.35">
      <c r="A543" s="10" t="s">
        <v>439</v>
      </c>
      <c r="B543" s="11" t="s">
        <v>91</v>
      </c>
      <c r="C543" s="12">
        <v>9</v>
      </c>
      <c r="D543" s="13">
        <v>3.8</v>
      </c>
      <c r="E543" s="14"/>
      <c r="F543" s="46" t="s">
        <v>16</v>
      </c>
      <c r="G543" s="15">
        <v>2</v>
      </c>
      <c r="H543" s="16">
        <f>IF(OR(F543="",G543=""),"",IF(F543="1st",G543*D543-G543,-G543))</f>
        <v>-2</v>
      </c>
      <c r="I543" s="19">
        <f t="shared" si="81"/>
        <v>31.547499999999999</v>
      </c>
      <c r="J543" s="39"/>
      <c r="K543" s="50">
        <f t="shared" si="82"/>
        <v>31.547499999999985</v>
      </c>
      <c r="L543" s="8">
        <f t="shared" si="75"/>
        <v>40.947499999999991</v>
      </c>
      <c r="N543" s="121">
        <f t="shared" si="85"/>
        <v>3.8</v>
      </c>
      <c r="O543" s="9">
        <f t="shared" si="86"/>
        <v>-1</v>
      </c>
      <c r="P543" s="9">
        <f t="shared" si="83"/>
        <v>-1</v>
      </c>
      <c r="Q543" s="122">
        <f t="shared" si="84"/>
        <v>-1</v>
      </c>
    </row>
    <row r="544" spans="1:17" ht="24" thickBot="1" x14ac:dyDescent="0.3">
      <c r="A544" s="221">
        <v>44267</v>
      </c>
      <c r="B544" s="222"/>
      <c r="C544" s="222"/>
      <c r="D544" s="222"/>
      <c r="E544" s="222"/>
      <c r="F544" s="222"/>
      <c r="G544" s="222"/>
      <c r="H544" s="223"/>
      <c r="I544" s="19">
        <f t="shared" si="81"/>
        <v>31.547499999999999</v>
      </c>
      <c r="K544" s="50">
        <f t="shared" si="82"/>
        <v>31.547499999999985</v>
      </c>
      <c r="L544" s="8">
        <f t="shared" si="75"/>
        <v>40.947499999999991</v>
      </c>
      <c r="N544" s="121" t="str">
        <f t="shared" si="85"/>
        <v/>
      </c>
      <c r="O544" s="9" t="str">
        <f t="shared" si="86"/>
        <v/>
      </c>
      <c r="P544" s="9" t="str">
        <f t="shared" si="83"/>
        <v/>
      </c>
      <c r="Q544" s="122" t="str">
        <f t="shared" si="84"/>
        <v/>
      </c>
    </row>
    <row r="545" spans="1:17" ht="19.5" thickBot="1" x14ac:dyDescent="0.35">
      <c r="A545" s="10" t="s">
        <v>440</v>
      </c>
      <c r="B545" s="11" t="s">
        <v>43</v>
      </c>
      <c r="C545" s="12">
        <v>6</v>
      </c>
      <c r="D545" s="13">
        <v>2.25</v>
      </c>
      <c r="E545" s="14"/>
      <c r="F545" s="46" t="s">
        <v>24</v>
      </c>
      <c r="G545" s="15">
        <v>4</v>
      </c>
      <c r="H545" s="16">
        <f>IF(OR(F545="",G545=""),"",IF(F545="1st",G545*D545-G545,-G545))</f>
        <v>5</v>
      </c>
      <c r="I545" s="19">
        <f t="shared" si="81"/>
        <v>36.547499999999999</v>
      </c>
      <c r="J545" s="42">
        <f>SUM(H545:H545)</f>
        <v>5</v>
      </c>
      <c r="K545" s="50">
        <f t="shared" si="82"/>
        <v>36.547499999999985</v>
      </c>
      <c r="L545" s="8">
        <f t="shared" si="75"/>
        <v>40.947499999999991</v>
      </c>
      <c r="N545" s="121">
        <f t="shared" si="85"/>
        <v>2.25</v>
      </c>
      <c r="O545" s="9">
        <f t="shared" si="86"/>
        <v>-1</v>
      </c>
      <c r="P545" s="9">
        <f t="shared" si="83"/>
        <v>1.25</v>
      </c>
      <c r="Q545" s="122">
        <f t="shared" si="84"/>
        <v>1.25</v>
      </c>
    </row>
    <row r="546" spans="1:17" ht="24" thickBot="1" x14ac:dyDescent="0.3">
      <c r="A546" s="221">
        <v>44268</v>
      </c>
      <c r="B546" s="222"/>
      <c r="C546" s="222"/>
      <c r="D546" s="222"/>
      <c r="E546" s="222"/>
      <c r="F546" s="222"/>
      <c r="G546" s="222"/>
      <c r="H546" s="223"/>
      <c r="I546" s="19">
        <f t="shared" si="81"/>
        <v>36.547499999999999</v>
      </c>
      <c r="K546" s="50">
        <f t="shared" si="82"/>
        <v>36.547499999999985</v>
      </c>
      <c r="L546" s="8">
        <f t="shared" si="75"/>
        <v>40.947499999999991</v>
      </c>
      <c r="N546" s="121" t="str">
        <f t="shared" si="85"/>
        <v/>
      </c>
      <c r="O546" s="9" t="str">
        <f t="shared" si="86"/>
        <v/>
      </c>
      <c r="P546" s="9" t="str">
        <f t="shared" si="83"/>
        <v/>
      </c>
      <c r="Q546" s="122" t="str">
        <f t="shared" si="84"/>
        <v/>
      </c>
    </row>
    <row r="547" spans="1:17" ht="18.75" x14ac:dyDescent="0.3">
      <c r="A547" s="10" t="s">
        <v>441</v>
      </c>
      <c r="B547" s="11" t="s">
        <v>20</v>
      </c>
      <c r="C547" s="12">
        <v>7</v>
      </c>
      <c r="D547" s="13">
        <v>8</v>
      </c>
      <c r="E547" s="14"/>
      <c r="F547" s="46" t="s">
        <v>24</v>
      </c>
      <c r="G547" s="15">
        <v>1</v>
      </c>
      <c r="H547" s="16">
        <f>IF(OR(F547="",G547=""),"",IF(F547="1st",G547*D547-G547,-G547))</f>
        <v>7</v>
      </c>
      <c r="I547" s="19">
        <f t="shared" si="81"/>
        <v>43.547499999999999</v>
      </c>
      <c r="J547" s="42">
        <f>SUM(H547:H550)</f>
        <v>5.1999999999999993</v>
      </c>
      <c r="K547" s="50">
        <f t="shared" si="82"/>
        <v>41.747499999999988</v>
      </c>
      <c r="L547" s="8">
        <f t="shared" si="75"/>
        <v>40.947499999999991</v>
      </c>
      <c r="N547" s="121">
        <f t="shared" si="85"/>
        <v>0</v>
      </c>
      <c r="O547" s="9">
        <f t="shared" si="86"/>
        <v>0</v>
      </c>
      <c r="P547" s="9">
        <f t="shared" si="83"/>
        <v>0</v>
      </c>
      <c r="Q547" s="122" t="str">
        <f t="shared" si="84"/>
        <v/>
      </c>
    </row>
    <row r="548" spans="1:17" ht="18.75" x14ac:dyDescent="0.3">
      <c r="A548" s="10" t="s">
        <v>442</v>
      </c>
      <c r="B548" s="11" t="s">
        <v>20</v>
      </c>
      <c r="C548" s="12">
        <v>7</v>
      </c>
      <c r="D548" s="13">
        <v>2.1</v>
      </c>
      <c r="E548" s="14"/>
      <c r="F548" s="46" t="s">
        <v>24</v>
      </c>
      <c r="G548" s="15">
        <v>2</v>
      </c>
      <c r="H548" s="16">
        <f>IF(OR(F548="",G548=""),"",IF(F548="1st",G548*D548-G548,-G548))</f>
        <v>2.2000000000000002</v>
      </c>
      <c r="I548" s="19">
        <f t="shared" si="81"/>
        <v>45.747500000000002</v>
      </c>
      <c r="J548" s="39"/>
      <c r="K548" s="50">
        <f t="shared" si="82"/>
        <v>41.747499999999988</v>
      </c>
      <c r="L548" s="8">
        <f t="shared" si="75"/>
        <v>40.947499999999991</v>
      </c>
      <c r="N548" s="121">
        <f t="shared" si="85"/>
        <v>2.1</v>
      </c>
      <c r="O548" s="9">
        <f t="shared" si="86"/>
        <v>-1</v>
      </c>
      <c r="P548" s="9">
        <f t="shared" si="83"/>
        <v>1.1000000000000001</v>
      </c>
      <c r="Q548" s="122">
        <f t="shared" si="84"/>
        <v>1.1000000000000001</v>
      </c>
    </row>
    <row r="549" spans="1:17" ht="18.75" x14ac:dyDescent="0.3">
      <c r="A549" s="10" t="s">
        <v>160</v>
      </c>
      <c r="B549" s="11" t="s">
        <v>20</v>
      </c>
      <c r="C549" s="12">
        <v>8</v>
      </c>
      <c r="D549" s="13">
        <v>3.4</v>
      </c>
      <c r="E549" s="14"/>
      <c r="F549" s="46" t="s">
        <v>21</v>
      </c>
      <c r="G549" s="15">
        <v>2</v>
      </c>
      <c r="H549" s="16">
        <f>IF(OR(F549="",G549=""),"",IF(F549="1st",G549*D549-G549,-G549))</f>
        <v>-2</v>
      </c>
      <c r="I549" s="19">
        <f t="shared" si="81"/>
        <v>43.747500000000002</v>
      </c>
      <c r="J549" s="39"/>
      <c r="K549" s="50">
        <f t="shared" si="82"/>
        <v>41.747499999999988</v>
      </c>
      <c r="L549" s="8">
        <f t="shared" si="75"/>
        <v>40.947499999999991</v>
      </c>
      <c r="N549" s="121">
        <f t="shared" si="85"/>
        <v>0</v>
      </c>
      <c r="O549" s="9">
        <f t="shared" si="86"/>
        <v>0</v>
      </c>
      <c r="P549" s="9">
        <f t="shared" ref="P549:P568" si="87">IF(F549="1st",N549+O549,O549)</f>
        <v>0</v>
      </c>
      <c r="Q549" s="122" t="str">
        <f t="shared" ref="Q549:Q568" si="88">IF(P549=0,"",P549)</f>
        <v/>
      </c>
    </row>
    <row r="550" spans="1:17" ht="19.5" thickBot="1" x14ac:dyDescent="0.35">
      <c r="A550" s="10" t="s">
        <v>386</v>
      </c>
      <c r="B550" s="11" t="s">
        <v>443</v>
      </c>
      <c r="C550" s="12">
        <v>8</v>
      </c>
      <c r="D550" s="13">
        <v>3.5</v>
      </c>
      <c r="E550" s="14"/>
      <c r="F550" s="46" t="s">
        <v>21</v>
      </c>
      <c r="G550" s="15">
        <v>2</v>
      </c>
      <c r="H550" s="16">
        <f>IF(OR(F550="",G550=""),"",IF(F550="1st",G550*D550-G550,-G550))</f>
        <v>-2</v>
      </c>
      <c r="I550" s="19">
        <f t="shared" si="81"/>
        <v>41.747500000000002</v>
      </c>
      <c r="J550" s="39"/>
      <c r="K550" s="50">
        <f t="shared" si="82"/>
        <v>41.747499999999988</v>
      </c>
      <c r="L550" s="8">
        <f t="shared" si="75"/>
        <v>40.947499999999991</v>
      </c>
      <c r="N550" s="121">
        <f t="shared" si="85"/>
        <v>0</v>
      </c>
      <c r="O550" s="9">
        <f t="shared" si="86"/>
        <v>0</v>
      </c>
      <c r="P550" s="9">
        <f t="shared" si="87"/>
        <v>0</v>
      </c>
      <c r="Q550" s="122" t="str">
        <f t="shared" si="88"/>
        <v/>
      </c>
    </row>
    <row r="551" spans="1:17" ht="24" thickBot="1" x14ac:dyDescent="0.3">
      <c r="A551" s="221">
        <v>44269</v>
      </c>
      <c r="B551" s="222"/>
      <c r="C551" s="222"/>
      <c r="D551" s="222"/>
      <c r="E551" s="222"/>
      <c r="F551" s="222"/>
      <c r="G551" s="222"/>
      <c r="H551" s="223"/>
      <c r="I551" s="19">
        <f t="shared" si="81"/>
        <v>41.747500000000002</v>
      </c>
      <c r="K551" s="50">
        <f t="shared" si="82"/>
        <v>41.747499999999988</v>
      </c>
      <c r="L551" s="8">
        <f t="shared" si="75"/>
        <v>40.947499999999991</v>
      </c>
      <c r="N551" s="121" t="str">
        <f t="shared" si="85"/>
        <v/>
      </c>
      <c r="O551" s="9" t="str">
        <f t="shared" si="86"/>
        <v/>
      </c>
      <c r="P551" s="9" t="str">
        <f t="shared" si="87"/>
        <v/>
      </c>
      <c r="Q551" s="122" t="str">
        <f t="shared" si="88"/>
        <v/>
      </c>
    </row>
    <row r="552" spans="1:17" ht="18.75" x14ac:dyDescent="0.3">
      <c r="A552" s="10" t="s">
        <v>444</v>
      </c>
      <c r="B552" s="11" t="s">
        <v>18</v>
      </c>
      <c r="C552" s="12">
        <v>3</v>
      </c>
      <c r="D552" s="13">
        <v>2.4</v>
      </c>
      <c r="E552" s="14"/>
      <c r="F552" s="46" t="s">
        <v>24</v>
      </c>
      <c r="G552" s="15">
        <v>2</v>
      </c>
      <c r="H552" s="16">
        <f>IF(OR(F552="",G552=""),"",IF(F552="1st",G552*D552-G552,-G552))</f>
        <v>2.8</v>
      </c>
      <c r="I552" s="19">
        <f t="shared" si="81"/>
        <v>44.547499999999999</v>
      </c>
      <c r="J552" s="42">
        <f>SUM(H552:H553)</f>
        <v>0.79999999999999982</v>
      </c>
      <c r="K552" s="50">
        <f t="shared" si="82"/>
        <v>42.547499999999985</v>
      </c>
      <c r="L552" s="8">
        <f t="shared" si="75"/>
        <v>40.947499999999991</v>
      </c>
      <c r="N552" s="121">
        <f t="shared" si="85"/>
        <v>2.4</v>
      </c>
      <c r="O552" s="9">
        <f t="shared" si="86"/>
        <v>-1</v>
      </c>
      <c r="P552" s="9">
        <f t="shared" si="87"/>
        <v>1.4</v>
      </c>
      <c r="Q552" s="122">
        <f t="shared" si="88"/>
        <v>1.4</v>
      </c>
    </row>
    <row r="553" spans="1:17" ht="19.5" thickBot="1" x14ac:dyDescent="0.35">
      <c r="A553" s="10" t="s">
        <v>445</v>
      </c>
      <c r="B553" s="11" t="s">
        <v>446</v>
      </c>
      <c r="C553" s="12">
        <v>6</v>
      </c>
      <c r="D553" s="13">
        <v>2.2000000000000002</v>
      </c>
      <c r="E553" s="14"/>
      <c r="F553" s="46" t="s">
        <v>21</v>
      </c>
      <c r="G553" s="15">
        <v>2</v>
      </c>
      <c r="H553" s="16">
        <f>IF(OR(F553="",G553=""),"",IF(F553="1st",G553*D553-G553,-G553))</f>
        <v>-2</v>
      </c>
      <c r="I553" s="19">
        <f t="shared" si="81"/>
        <v>42.547499999999999</v>
      </c>
      <c r="J553" s="39"/>
      <c r="K553" s="50">
        <f t="shared" si="82"/>
        <v>42.547499999999985</v>
      </c>
      <c r="L553" s="8">
        <f t="shared" si="75"/>
        <v>40.947499999999991</v>
      </c>
      <c r="N553" s="121">
        <f t="shared" si="85"/>
        <v>2.2000000000000002</v>
      </c>
      <c r="O553" s="9">
        <f t="shared" si="86"/>
        <v>-1</v>
      </c>
      <c r="P553" s="9">
        <f t="shared" si="87"/>
        <v>-1</v>
      </c>
      <c r="Q553" s="122">
        <f t="shared" si="88"/>
        <v>-1</v>
      </c>
    </row>
    <row r="554" spans="1:17" ht="24" thickBot="1" x14ac:dyDescent="0.3">
      <c r="A554" s="221">
        <v>44270</v>
      </c>
      <c r="B554" s="222"/>
      <c r="C554" s="222"/>
      <c r="D554" s="222"/>
      <c r="E554" s="222"/>
      <c r="F554" s="222"/>
      <c r="G554" s="222"/>
      <c r="H554" s="223"/>
      <c r="I554" s="19">
        <f t="shared" si="81"/>
        <v>42.547499999999999</v>
      </c>
      <c r="K554" s="50">
        <f t="shared" si="82"/>
        <v>42.547499999999985</v>
      </c>
      <c r="L554" s="8">
        <f t="shared" si="75"/>
        <v>40.947499999999991</v>
      </c>
      <c r="N554" s="121" t="str">
        <f t="shared" ref="N554:N573" si="89">IF(D554="","",IF(D554&gt;$V$57,$X$57*D554,IF(AND(D554&gt;$V$56,D554&lt;$W$56),$X$56*D554,IF(AND(D554&lt;$W$55,D554&gt;$V$55),$X$55*D554,IF(D554&lt;$W$54,D554*$X$54,0)))))</f>
        <v/>
      </c>
      <c r="O554" s="9" t="str">
        <f t="shared" ref="O554:O573" si="90">IF(D554="","",IF(D554&gt;=$V$57,-$X$57,IF(AND(D554&gt;=$V$56,D554&lt;$W$56),-$X$56,IF(AND(D554&lt;$W$55,D554&gt;=$V$55),-$X$55,IF(D554&lt;$W$54,-$X$54,0)))))</f>
        <v/>
      </c>
      <c r="P554" s="9" t="str">
        <f t="shared" si="87"/>
        <v/>
      </c>
      <c r="Q554" s="122" t="str">
        <f t="shared" si="88"/>
        <v/>
      </c>
    </row>
    <row r="555" spans="1:17" ht="18.75" x14ac:dyDescent="0.3">
      <c r="A555" s="10" t="s">
        <v>384</v>
      </c>
      <c r="B555" s="11" t="s">
        <v>38</v>
      </c>
      <c r="C555" s="12">
        <v>7</v>
      </c>
      <c r="D555" s="13">
        <v>3.8</v>
      </c>
      <c r="E555" s="14"/>
      <c r="F555" s="46" t="s">
        <v>16</v>
      </c>
      <c r="G555" s="15">
        <v>2</v>
      </c>
      <c r="H555" s="16">
        <f>IF(OR(F555="",G555=""),"",IF(F555="1st",G555*D555-G555,-G555))</f>
        <v>-2</v>
      </c>
      <c r="I555" s="19">
        <f t="shared" si="81"/>
        <v>40.547499999999999</v>
      </c>
      <c r="J555" s="42">
        <f>SUM(H555:H556)</f>
        <v>1.6000000000000005</v>
      </c>
      <c r="K555" s="50">
        <f t="shared" si="82"/>
        <v>44.147499999999987</v>
      </c>
      <c r="L555" s="8">
        <f t="shared" si="75"/>
        <v>40.947499999999991</v>
      </c>
      <c r="N555" s="121">
        <f t="shared" si="89"/>
        <v>3.8</v>
      </c>
      <c r="O555" s="9">
        <f t="shared" si="90"/>
        <v>-1</v>
      </c>
      <c r="P555" s="9">
        <f t="shared" si="87"/>
        <v>-1</v>
      </c>
      <c r="Q555" s="122">
        <f t="shared" si="88"/>
        <v>-1</v>
      </c>
    </row>
    <row r="556" spans="1:17" ht="19.5" thickBot="1" x14ac:dyDescent="0.35">
      <c r="A556" s="10" t="s">
        <v>447</v>
      </c>
      <c r="B556" s="11" t="s">
        <v>38</v>
      </c>
      <c r="C556" s="12">
        <v>12</v>
      </c>
      <c r="D556" s="13">
        <v>2.2000000000000002</v>
      </c>
      <c r="E556" s="14"/>
      <c r="F556" s="46" t="s">
        <v>24</v>
      </c>
      <c r="G556" s="15">
        <v>3</v>
      </c>
      <c r="H556" s="16">
        <f>IF(OR(F556="",G556=""),"",IF(F556="1st",G556*D556-G556,-G556))</f>
        <v>3.6000000000000005</v>
      </c>
      <c r="I556" s="19">
        <f t="shared" si="81"/>
        <v>44.147500000000001</v>
      </c>
      <c r="J556" s="39"/>
      <c r="K556" s="50">
        <f t="shared" si="82"/>
        <v>44.147499999999987</v>
      </c>
      <c r="L556" s="8">
        <f t="shared" si="75"/>
        <v>40.947499999999991</v>
      </c>
      <c r="N556" s="121">
        <f t="shared" si="89"/>
        <v>2.2000000000000002</v>
      </c>
      <c r="O556" s="9">
        <f t="shared" si="90"/>
        <v>-1</v>
      </c>
      <c r="P556" s="9">
        <f t="shared" si="87"/>
        <v>1.2000000000000002</v>
      </c>
      <c r="Q556" s="122">
        <f t="shared" si="88"/>
        <v>1.2000000000000002</v>
      </c>
    </row>
    <row r="557" spans="1:17" ht="24" thickBot="1" x14ac:dyDescent="0.3">
      <c r="A557" s="221">
        <v>44271</v>
      </c>
      <c r="B557" s="222"/>
      <c r="C557" s="222"/>
      <c r="D557" s="222"/>
      <c r="E557" s="222"/>
      <c r="F557" s="222"/>
      <c r="G557" s="222"/>
      <c r="H557" s="223"/>
      <c r="I557" s="19">
        <f t="shared" si="81"/>
        <v>44.147500000000001</v>
      </c>
      <c r="K557" s="50">
        <f t="shared" si="82"/>
        <v>44.147499999999987</v>
      </c>
      <c r="L557" s="8">
        <f t="shared" si="75"/>
        <v>40.947499999999991</v>
      </c>
      <c r="N557" s="121" t="str">
        <f t="shared" si="89"/>
        <v/>
      </c>
      <c r="O557" s="9" t="str">
        <f t="shared" si="90"/>
        <v/>
      </c>
      <c r="P557" s="9" t="str">
        <f t="shared" si="87"/>
        <v/>
      </c>
      <c r="Q557" s="122" t="str">
        <f t="shared" si="88"/>
        <v/>
      </c>
    </row>
    <row r="558" spans="1:17" ht="18.75" x14ac:dyDescent="0.3">
      <c r="A558" s="10" t="s">
        <v>33</v>
      </c>
      <c r="B558" s="11" t="s">
        <v>28</v>
      </c>
      <c r="C558" s="12">
        <v>6</v>
      </c>
      <c r="D558" s="13">
        <v>10</v>
      </c>
      <c r="E558" s="14"/>
      <c r="F558" s="46" t="s">
        <v>21</v>
      </c>
      <c r="G558" s="15">
        <v>0.5</v>
      </c>
      <c r="H558" s="16">
        <f>IF(OR(F558="",G558=""),"",IF(F558="1st",G558*D558-G558,-G558))</f>
        <v>-0.5</v>
      </c>
      <c r="I558" s="19">
        <f t="shared" si="81"/>
        <v>43.647500000000001</v>
      </c>
      <c r="J558" s="42">
        <f>SUM(H558:H559)</f>
        <v>-2.5</v>
      </c>
      <c r="K558" s="50">
        <f t="shared" si="82"/>
        <v>41.647499999999987</v>
      </c>
      <c r="L558" s="8">
        <f t="shared" si="75"/>
        <v>40.947499999999991</v>
      </c>
      <c r="N558" s="121">
        <f t="shared" si="89"/>
        <v>0</v>
      </c>
      <c r="O558" s="9">
        <f t="shared" si="90"/>
        <v>0</v>
      </c>
      <c r="P558" s="9">
        <f t="shared" si="87"/>
        <v>0</v>
      </c>
      <c r="Q558" s="122" t="str">
        <f t="shared" si="88"/>
        <v/>
      </c>
    </row>
    <row r="559" spans="1:17" ht="19.5" thickBot="1" x14ac:dyDescent="0.35">
      <c r="A559" s="10" t="s">
        <v>197</v>
      </c>
      <c r="B559" s="11" t="s">
        <v>115</v>
      </c>
      <c r="C559" s="12">
        <v>4</v>
      </c>
      <c r="D559" s="13">
        <v>3</v>
      </c>
      <c r="E559" s="14"/>
      <c r="F559" s="46" t="s">
        <v>21</v>
      </c>
      <c r="G559" s="15">
        <v>2</v>
      </c>
      <c r="H559" s="16">
        <f>IF(OR(F559="",G559=""),"",IF(F559="1st",G559*D559-G559,-G559))</f>
        <v>-2</v>
      </c>
      <c r="I559" s="19">
        <f t="shared" si="81"/>
        <v>41.647500000000001</v>
      </c>
      <c r="J559" s="39"/>
      <c r="K559" s="50">
        <f t="shared" si="82"/>
        <v>41.647499999999987</v>
      </c>
      <c r="L559" s="8">
        <f t="shared" si="75"/>
        <v>40.947499999999991</v>
      </c>
      <c r="N559" s="121">
        <f t="shared" si="89"/>
        <v>3</v>
      </c>
      <c r="O559" s="9">
        <f t="shared" si="90"/>
        <v>-1</v>
      </c>
      <c r="P559" s="9">
        <f t="shared" si="87"/>
        <v>-1</v>
      </c>
      <c r="Q559" s="122">
        <f t="shared" si="88"/>
        <v>-1</v>
      </c>
    </row>
    <row r="560" spans="1:17" ht="24" thickBot="1" x14ac:dyDescent="0.3">
      <c r="A560" s="221">
        <v>44272</v>
      </c>
      <c r="B560" s="222"/>
      <c r="C560" s="222"/>
      <c r="D560" s="222"/>
      <c r="E560" s="222"/>
      <c r="F560" s="222"/>
      <c r="G560" s="222"/>
      <c r="H560" s="223"/>
      <c r="I560" s="19">
        <f t="shared" si="81"/>
        <v>41.647500000000001</v>
      </c>
      <c r="K560" s="50">
        <f t="shared" si="82"/>
        <v>41.647499999999987</v>
      </c>
      <c r="L560" s="8">
        <f t="shared" si="75"/>
        <v>40.947499999999991</v>
      </c>
      <c r="N560" s="121" t="str">
        <f t="shared" si="89"/>
        <v/>
      </c>
      <c r="O560" s="9" t="str">
        <f t="shared" si="90"/>
        <v/>
      </c>
      <c r="P560" s="9" t="str">
        <f t="shared" si="87"/>
        <v/>
      </c>
      <c r="Q560" s="122" t="str">
        <f t="shared" si="88"/>
        <v/>
      </c>
    </row>
    <row r="561" spans="1:17" ht="18.75" x14ac:dyDescent="0.3">
      <c r="A561" s="10" t="s">
        <v>448</v>
      </c>
      <c r="B561" s="11" t="s">
        <v>224</v>
      </c>
      <c r="C561" s="12">
        <v>10</v>
      </c>
      <c r="D561" s="13">
        <v>2.8</v>
      </c>
      <c r="E561" s="14"/>
      <c r="F561" s="46" t="s">
        <v>16</v>
      </c>
      <c r="G561" s="15">
        <v>1.5</v>
      </c>
      <c r="H561" s="16">
        <f>IF(OR(F561="",G561=""),"",IF(F561="1st",G561*D561-G561,-G561))</f>
        <v>-1.5</v>
      </c>
      <c r="I561" s="19">
        <f t="shared" si="81"/>
        <v>40.147500000000001</v>
      </c>
      <c r="J561" s="42">
        <f>SUM(H561:H564)</f>
        <v>-6.5</v>
      </c>
      <c r="K561" s="50">
        <f t="shared" si="82"/>
        <v>35.147499999999987</v>
      </c>
      <c r="L561" s="8">
        <f t="shared" si="75"/>
        <v>40.947499999999991</v>
      </c>
      <c r="N561" s="121">
        <f t="shared" si="89"/>
        <v>2.8</v>
      </c>
      <c r="O561" s="9">
        <f t="shared" si="90"/>
        <v>-1</v>
      </c>
      <c r="P561" s="9">
        <f t="shared" si="87"/>
        <v>-1</v>
      </c>
      <c r="Q561" s="122">
        <f t="shared" si="88"/>
        <v>-1</v>
      </c>
    </row>
    <row r="562" spans="1:17" ht="18.75" x14ac:dyDescent="0.3">
      <c r="A562" s="10" t="s">
        <v>301</v>
      </c>
      <c r="B562" s="11" t="s">
        <v>222</v>
      </c>
      <c r="C562" s="12">
        <v>7</v>
      </c>
      <c r="D562" s="13">
        <v>5</v>
      </c>
      <c r="E562" s="14"/>
      <c r="F562" s="46" t="s">
        <v>16</v>
      </c>
      <c r="G562" s="15">
        <v>1</v>
      </c>
      <c r="H562" s="16">
        <f>IF(OR(F562="",G562=""),"",IF(F562="1st",G562*D562-G562,-G562))</f>
        <v>-1</v>
      </c>
      <c r="I562" s="19">
        <f t="shared" si="81"/>
        <v>39.147500000000001</v>
      </c>
      <c r="J562" s="39"/>
      <c r="K562" s="50">
        <f t="shared" si="82"/>
        <v>35.147499999999987</v>
      </c>
      <c r="L562" s="8">
        <f t="shared" si="75"/>
        <v>40.947499999999991</v>
      </c>
      <c r="N562" s="121">
        <f t="shared" si="89"/>
        <v>5</v>
      </c>
      <c r="O562" s="9">
        <f t="shared" si="90"/>
        <v>-1</v>
      </c>
      <c r="P562" s="9">
        <f t="shared" si="87"/>
        <v>-1</v>
      </c>
      <c r="Q562" s="122">
        <f t="shared" si="88"/>
        <v>-1</v>
      </c>
    </row>
    <row r="563" spans="1:17" ht="18.75" x14ac:dyDescent="0.3">
      <c r="A563" s="10" t="s">
        <v>449</v>
      </c>
      <c r="B563" s="11" t="s">
        <v>30</v>
      </c>
      <c r="C563" s="12">
        <v>5</v>
      </c>
      <c r="D563" s="13">
        <v>7.5</v>
      </c>
      <c r="E563" s="14"/>
      <c r="F563" s="46" t="s">
        <v>16</v>
      </c>
      <c r="G563" s="15">
        <v>1</v>
      </c>
      <c r="H563" s="16">
        <f>IF(OR(F563="",G563=""),"",IF(F563="1st",G563*D563-G563,-G563))</f>
        <v>-1</v>
      </c>
      <c r="I563" s="19">
        <f t="shared" si="81"/>
        <v>38.147500000000001</v>
      </c>
      <c r="J563" s="39"/>
      <c r="K563" s="50">
        <f t="shared" si="82"/>
        <v>35.147499999999987</v>
      </c>
      <c r="L563" s="8">
        <f t="shared" si="75"/>
        <v>40.947499999999991</v>
      </c>
      <c r="N563" s="121">
        <f t="shared" si="89"/>
        <v>7.5</v>
      </c>
      <c r="O563" s="9">
        <f t="shared" si="90"/>
        <v>-1</v>
      </c>
      <c r="P563" s="9">
        <f t="shared" si="87"/>
        <v>-1</v>
      </c>
      <c r="Q563" s="122">
        <f t="shared" si="88"/>
        <v>-1</v>
      </c>
    </row>
    <row r="564" spans="1:17" ht="19.5" thickBot="1" x14ac:dyDescent="0.35">
      <c r="A564" s="10" t="s">
        <v>450</v>
      </c>
      <c r="B564" s="11" t="s">
        <v>30</v>
      </c>
      <c r="C564" s="12">
        <v>5</v>
      </c>
      <c r="D564" s="13">
        <v>2</v>
      </c>
      <c r="E564" s="14"/>
      <c r="F564" s="46" t="s">
        <v>16</v>
      </c>
      <c r="G564" s="15">
        <v>3</v>
      </c>
      <c r="H564" s="16">
        <f>IF(OR(F564="",G564=""),"",IF(F564="1st",G564*D564-G564,-G564))</f>
        <v>-3</v>
      </c>
      <c r="I564" s="19">
        <f t="shared" si="81"/>
        <v>35.147500000000001</v>
      </c>
      <c r="J564" s="39"/>
      <c r="K564" s="50">
        <f t="shared" si="82"/>
        <v>35.147499999999987</v>
      </c>
      <c r="L564" s="8">
        <f t="shared" si="75"/>
        <v>40.947499999999991</v>
      </c>
      <c r="N564" s="121">
        <f t="shared" si="89"/>
        <v>2</v>
      </c>
      <c r="O564" s="9">
        <f t="shared" si="90"/>
        <v>-1</v>
      </c>
      <c r="P564" s="9">
        <f t="shared" si="87"/>
        <v>-1</v>
      </c>
      <c r="Q564" s="122">
        <f t="shared" si="88"/>
        <v>-1</v>
      </c>
    </row>
    <row r="565" spans="1:17" ht="24" thickBot="1" x14ac:dyDescent="0.3">
      <c r="A565" s="221">
        <v>44273</v>
      </c>
      <c r="B565" s="222"/>
      <c r="C565" s="222"/>
      <c r="D565" s="222"/>
      <c r="E565" s="222"/>
      <c r="F565" s="222"/>
      <c r="G565" s="222"/>
      <c r="H565" s="223"/>
      <c r="I565" s="19">
        <f t="shared" si="81"/>
        <v>35.147500000000001</v>
      </c>
      <c r="K565" s="50">
        <f t="shared" si="82"/>
        <v>35.147499999999987</v>
      </c>
      <c r="L565" s="8">
        <f t="shared" si="75"/>
        <v>40.947499999999991</v>
      </c>
      <c r="N565" s="121" t="str">
        <f t="shared" si="89"/>
        <v/>
      </c>
      <c r="O565" s="9" t="str">
        <f t="shared" si="90"/>
        <v/>
      </c>
      <c r="P565" s="9" t="str">
        <f t="shared" si="87"/>
        <v/>
      </c>
      <c r="Q565" s="122" t="str">
        <f t="shared" si="88"/>
        <v/>
      </c>
    </row>
    <row r="566" spans="1:17" ht="18.75" x14ac:dyDescent="0.3">
      <c r="A566" s="10" t="s">
        <v>451</v>
      </c>
      <c r="B566" s="11" t="s">
        <v>38</v>
      </c>
      <c r="C566" s="12">
        <v>7</v>
      </c>
      <c r="D566" s="13">
        <v>2.75</v>
      </c>
      <c r="E566" s="14"/>
      <c r="F566" s="46" t="s">
        <v>34</v>
      </c>
      <c r="G566" s="15">
        <v>2</v>
      </c>
      <c r="H566" s="16">
        <f>IF(OR(F566="",G566=""),"",IF(F566="1st",G566*D566-G566,-G566))</f>
        <v>-2</v>
      </c>
      <c r="I566" s="19">
        <f t="shared" si="81"/>
        <v>33.147500000000001</v>
      </c>
      <c r="J566" s="42">
        <f>SUM(H566:H568)</f>
        <v>5.6</v>
      </c>
      <c r="K566" s="50">
        <f t="shared" si="82"/>
        <v>40.747499999999988</v>
      </c>
      <c r="L566" s="8">
        <f t="shared" si="75"/>
        <v>40.947499999999991</v>
      </c>
      <c r="N566" s="121">
        <f t="shared" si="89"/>
        <v>2.75</v>
      </c>
      <c r="O566" s="9">
        <f t="shared" si="90"/>
        <v>-1</v>
      </c>
      <c r="P566" s="9">
        <f t="shared" si="87"/>
        <v>-1</v>
      </c>
      <c r="Q566" s="122">
        <f t="shared" si="88"/>
        <v>-1</v>
      </c>
    </row>
    <row r="567" spans="1:17" ht="18.75" x14ac:dyDescent="0.3">
      <c r="A567" s="10" t="s">
        <v>452</v>
      </c>
      <c r="B567" s="11" t="s">
        <v>38</v>
      </c>
      <c r="C567" s="12">
        <v>8</v>
      </c>
      <c r="D567" s="13">
        <v>5</v>
      </c>
      <c r="E567" s="14"/>
      <c r="F567" s="46" t="s">
        <v>24</v>
      </c>
      <c r="G567" s="15">
        <v>1</v>
      </c>
      <c r="H567" s="16">
        <f>IF(OR(F567="",G567=""),"",IF(F567="1st",G567*D567-G567,-G567))</f>
        <v>4</v>
      </c>
      <c r="I567" s="19">
        <f t="shared" si="81"/>
        <v>37.147500000000001</v>
      </c>
      <c r="J567" s="39"/>
      <c r="K567" s="50">
        <f t="shared" si="82"/>
        <v>40.747499999999988</v>
      </c>
      <c r="L567" s="8">
        <f t="shared" ref="L567:L614" si="91">$K$615</f>
        <v>40.947499999999991</v>
      </c>
      <c r="N567" s="121">
        <f t="shared" si="89"/>
        <v>5</v>
      </c>
      <c r="O567" s="9">
        <f t="shared" si="90"/>
        <v>-1</v>
      </c>
      <c r="P567" s="9">
        <f t="shared" si="87"/>
        <v>4</v>
      </c>
      <c r="Q567" s="122">
        <f t="shared" si="88"/>
        <v>4</v>
      </c>
    </row>
    <row r="568" spans="1:17" ht="19.5" thickBot="1" x14ac:dyDescent="0.35">
      <c r="A568" s="10" t="s">
        <v>453</v>
      </c>
      <c r="B568" s="11" t="s">
        <v>91</v>
      </c>
      <c r="C568" s="12">
        <v>8</v>
      </c>
      <c r="D568" s="13">
        <v>1.9</v>
      </c>
      <c r="E568" s="14"/>
      <c r="F568" s="46" t="s">
        <v>24</v>
      </c>
      <c r="G568" s="15">
        <v>4</v>
      </c>
      <c r="H568" s="16">
        <f>IF(OR(F568="",G568=""),"",IF(F568="1st",G568*D568-G568,-G568))</f>
        <v>3.5999999999999996</v>
      </c>
      <c r="I568" s="19">
        <f t="shared" si="81"/>
        <v>40.747500000000002</v>
      </c>
      <c r="J568" s="39"/>
      <c r="K568" s="50">
        <f t="shared" si="82"/>
        <v>40.747499999999988</v>
      </c>
      <c r="L568" s="8">
        <f t="shared" si="91"/>
        <v>40.947499999999991</v>
      </c>
      <c r="N568" s="121">
        <f t="shared" si="89"/>
        <v>1.9</v>
      </c>
      <c r="O568" s="9">
        <f t="shared" si="90"/>
        <v>-1</v>
      </c>
      <c r="P568" s="9">
        <f t="shared" si="87"/>
        <v>0.89999999999999991</v>
      </c>
      <c r="Q568" s="122">
        <f t="shared" si="88"/>
        <v>0.89999999999999991</v>
      </c>
    </row>
    <row r="569" spans="1:17" ht="24" thickBot="1" x14ac:dyDescent="0.3">
      <c r="A569" s="221">
        <v>44274</v>
      </c>
      <c r="B569" s="222"/>
      <c r="C569" s="222"/>
      <c r="D569" s="222"/>
      <c r="E569" s="222"/>
      <c r="F569" s="222"/>
      <c r="G569" s="222"/>
      <c r="H569" s="223"/>
      <c r="I569" s="19">
        <f t="shared" si="81"/>
        <v>40.747500000000002</v>
      </c>
      <c r="K569" s="50">
        <f t="shared" si="82"/>
        <v>40.747499999999988</v>
      </c>
      <c r="L569" s="8">
        <f t="shared" si="91"/>
        <v>40.947499999999991</v>
      </c>
      <c r="N569" s="121" t="str">
        <f t="shared" si="89"/>
        <v/>
      </c>
      <c r="O569" s="9" t="str">
        <f t="shared" si="90"/>
        <v/>
      </c>
      <c r="P569" s="9" t="str">
        <f t="shared" ref="P569:P582" si="92">IF(F569="1st",N569+O569,O569)</f>
        <v/>
      </c>
      <c r="Q569" s="122" t="str">
        <f t="shared" ref="Q569:Q582" si="93">IF(P569=0,"",P569)</f>
        <v/>
      </c>
    </row>
    <row r="570" spans="1:17" ht="19.5" thickBot="1" x14ac:dyDescent="0.35">
      <c r="A570" s="10" t="s">
        <v>454</v>
      </c>
      <c r="B570" s="11" t="s">
        <v>443</v>
      </c>
      <c r="C570" s="12">
        <v>9</v>
      </c>
      <c r="D570" s="13">
        <v>2.35</v>
      </c>
      <c r="E570" s="14"/>
      <c r="F570" s="46" t="s">
        <v>16</v>
      </c>
      <c r="G570" s="15">
        <v>2</v>
      </c>
      <c r="H570" s="16">
        <f>IF(OR(F570="",G570=""),"",IF(F570="1st",G570*D570-G570,-G570))</f>
        <v>-2</v>
      </c>
      <c r="I570" s="19">
        <f t="shared" si="81"/>
        <v>38.747500000000002</v>
      </c>
      <c r="J570" s="42">
        <f>SUM(H570:H570)</f>
        <v>-2</v>
      </c>
      <c r="K570" s="50">
        <f t="shared" si="82"/>
        <v>38.747499999999988</v>
      </c>
      <c r="L570" s="8">
        <f t="shared" si="91"/>
        <v>40.947499999999991</v>
      </c>
      <c r="N570" s="121">
        <f t="shared" si="89"/>
        <v>2.35</v>
      </c>
      <c r="O570" s="9">
        <f t="shared" si="90"/>
        <v>-1</v>
      </c>
      <c r="P570" s="9">
        <f t="shared" si="92"/>
        <v>-1</v>
      </c>
      <c r="Q570" s="122">
        <f t="shared" si="93"/>
        <v>-1</v>
      </c>
    </row>
    <row r="571" spans="1:17" ht="24" thickBot="1" x14ac:dyDescent="0.3">
      <c r="A571" s="221">
        <v>44275</v>
      </c>
      <c r="B571" s="222"/>
      <c r="C571" s="222"/>
      <c r="D571" s="222"/>
      <c r="E571" s="222"/>
      <c r="F571" s="222"/>
      <c r="G571" s="222"/>
      <c r="H571" s="223"/>
      <c r="I571" s="19">
        <f t="shared" si="81"/>
        <v>38.747500000000002</v>
      </c>
      <c r="K571" s="50">
        <f t="shared" si="82"/>
        <v>38.747499999999988</v>
      </c>
      <c r="L571" s="8">
        <f t="shared" si="91"/>
        <v>40.947499999999991</v>
      </c>
      <c r="N571" s="121" t="str">
        <f t="shared" si="89"/>
        <v/>
      </c>
      <c r="O571" s="9" t="str">
        <f t="shared" si="90"/>
        <v/>
      </c>
      <c r="P571" s="9" t="str">
        <f t="shared" si="92"/>
        <v/>
      </c>
      <c r="Q571" s="122" t="str">
        <f t="shared" si="93"/>
        <v/>
      </c>
    </row>
    <row r="572" spans="1:17" ht="18.75" x14ac:dyDescent="0.3">
      <c r="A572" s="10" t="s">
        <v>455</v>
      </c>
      <c r="B572" s="11" t="s">
        <v>30</v>
      </c>
      <c r="C572" s="12">
        <v>10</v>
      </c>
      <c r="D572" s="13">
        <v>3.6</v>
      </c>
      <c r="E572" s="14"/>
      <c r="F572" s="46" t="s">
        <v>24</v>
      </c>
      <c r="G572" s="15">
        <v>1.5</v>
      </c>
      <c r="H572" s="16">
        <f>IF(OR(F572="",G572=""),"",IF(F572="1st",G572*D572-G572,-G572))</f>
        <v>3.9000000000000004</v>
      </c>
      <c r="I572" s="19">
        <f t="shared" si="81"/>
        <v>42.647500000000001</v>
      </c>
      <c r="J572" s="42">
        <f>SUM(H572:H575)</f>
        <v>10.600000000000001</v>
      </c>
      <c r="K572" s="50">
        <f t="shared" si="82"/>
        <v>49.347499999999989</v>
      </c>
      <c r="L572" s="8">
        <f t="shared" si="91"/>
        <v>40.947499999999991</v>
      </c>
      <c r="N572" s="121">
        <f t="shared" si="89"/>
        <v>0</v>
      </c>
      <c r="O572" s="9">
        <f t="shared" si="90"/>
        <v>0</v>
      </c>
      <c r="P572" s="9">
        <f t="shared" si="92"/>
        <v>0</v>
      </c>
      <c r="Q572" s="122" t="str">
        <f t="shared" si="93"/>
        <v/>
      </c>
    </row>
    <row r="573" spans="1:17" ht="18.75" x14ac:dyDescent="0.3">
      <c r="A573" s="10" t="s">
        <v>456</v>
      </c>
      <c r="B573" s="11" t="s">
        <v>127</v>
      </c>
      <c r="C573" s="12">
        <v>3</v>
      </c>
      <c r="D573" s="13">
        <v>3.4</v>
      </c>
      <c r="E573" s="14"/>
      <c r="F573" s="46" t="s">
        <v>26</v>
      </c>
      <c r="G573" s="15">
        <v>1</v>
      </c>
      <c r="H573" s="16">
        <f>IF(OR(F573="",G573=""),"",IF(F573="1st",G573*D573-G573,-G573))</f>
        <v>-1</v>
      </c>
      <c r="I573" s="19">
        <f t="shared" si="81"/>
        <v>41.647500000000001</v>
      </c>
      <c r="J573" s="39"/>
      <c r="K573" s="50">
        <f t="shared" si="82"/>
        <v>49.347499999999989</v>
      </c>
      <c r="L573" s="8">
        <f t="shared" si="91"/>
        <v>40.947499999999991</v>
      </c>
      <c r="N573" s="121">
        <f t="shared" si="89"/>
        <v>0</v>
      </c>
      <c r="O573" s="9">
        <f t="shared" si="90"/>
        <v>0</v>
      </c>
      <c r="P573" s="9">
        <f t="shared" si="92"/>
        <v>0</v>
      </c>
      <c r="Q573" s="122" t="str">
        <f t="shared" si="93"/>
        <v/>
      </c>
    </row>
    <row r="574" spans="1:17" ht="18.75" x14ac:dyDescent="0.3">
      <c r="A574" s="10" t="s">
        <v>457</v>
      </c>
      <c r="B574" s="11" t="s">
        <v>127</v>
      </c>
      <c r="C574" s="12">
        <v>9</v>
      </c>
      <c r="D574" s="13">
        <v>2.9</v>
      </c>
      <c r="E574" s="14"/>
      <c r="F574" s="46" t="s">
        <v>24</v>
      </c>
      <c r="G574" s="15">
        <v>2</v>
      </c>
      <c r="H574" s="16">
        <f>IF(OR(F574="",G574=""),"",IF(F574="1st",G574*D574-G574,-G574))</f>
        <v>3.8</v>
      </c>
      <c r="I574" s="19">
        <f t="shared" si="81"/>
        <v>45.447499999999998</v>
      </c>
      <c r="J574" s="39"/>
      <c r="K574" s="50">
        <f t="shared" si="82"/>
        <v>49.347499999999989</v>
      </c>
      <c r="L574" s="8">
        <f t="shared" si="91"/>
        <v>40.947499999999991</v>
      </c>
      <c r="N574" s="121">
        <f t="shared" ref="N574:N589" si="94">IF(D574="","",IF(D574&gt;$V$57,$X$57*D574,IF(AND(D574&gt;$V$56,D574&lt;$W$56),$X$56*D574,IF(AND(D574&lt;$W$55,D574&gt;$V$55),$X$55*D574,IF(D574&lt;$W$54,D574*$X$54,0)))))</f>
        <v>2.9</v>
      </c>
      <c r="O574" s="9">
        <f t="shared" ref="O574:O589" si="95">IF(D574="","",IF(D574&gt;=$V$57,-$X$57,IF(AND(D574&gt;=$V$56,D574&lt;$W$56),-$X$56,IF(AND(D574&lt;$W$55,D574&gt;=$V$55),-$X$55,IF(D574&lt;$W$54,-$X$54,0)))))</f>
        <v>-1</v>
      </c>
      <c r="P574" s="9">
        <f t="shared" si="92"/>
        <v>1.9</v>
      </c>
      <c r="Q574" s="122">
        <f t="shared" si="93"/>
        <v>1.9</v>
      </c>
    </row>
    <row r="575" spans="1:17" ht="19.5" thickBot="1" x14ac:dyDescent="0.35">
      <c r="A575" s="10" t="s">
        <v>458</v>
      </c>
      <c r="B575" s="11" t="s">
        <v>127</v>
      </c>
      <c r="C575" s="12">
        <v>12</v>
      </c>
      <c r="D575" s="13">
        <v>3.6</v>
      </c>
      <c r="E575" s="14"/>
      <c r="F575" s="46" t="s">
        <v>24</v>
      </c>
      <c r="G575" s="15">
        <v>1.5</v>
      </c>
      <c r="H575" s="16">
        <f>IF(OR(F575="",G575=""),"",IF(F575="1st",G575*D575-G575,-G575))</f>
        <v>3.9000000000000004</v>
      </c>
      <c r="I575" s="19">
        <f t="shared" si="81"/>
        <v>49.347499999999997</v>
      </c>
      <c r="J575" s="39"/>
      <c r="K575" s="50">
        <f t="shared" si="82"/>
        <v>49.347499999999989</v>
      </c>
      <c r="L575" s="8">
        <f t="shared" si="91"/>
        <v>40.947499999999991</v>
      </c>
      <c r="N575" s="121">
        <f t="shared" si="94"/>
        <v>0</v>
      </c>
      <c r="O575" s="9">
        <f t="shared" si="95"/>
        <v>0</v>
      </c>
      <c r="P575" s="9">
        <f t="shared" si="92"/>
        <v>0</v>
      </c>
      <c r="Q575" s="122" t="str">
        <f t="shared" si="93"/>
        <v/>
      </c>
    </row>
    <row r="576" spans="1:17" ht="24" thickBot="1" x14ac:dyDescent="0.3">
      <c r="A576" s="221">
        <v>44276</v>
      </c>
      <c r="B576" s="222"/>
      <c r="C576" s="222"/>
      <c r="D576" s="222"/>
      <c r="E576" s="222"/>
      <c r="F576" s="222"/>
      <c r="G576" s="222"/>
      <c r="H576" s="223"/>
      <c r="I576" s="19">
        <f t="shared" si="81"/>
        <v>49.347499999999997</v>
      </c>
      <c r="K576" s="50">
        <f t="shared" si="82"/>
        <v>49.347499999999989</v>
      </c>
      <c r="L576" s="8">
        <f t="shared" si="91"/>
        <v>40.947499999999991</v>
      </c>
      <c r="N576" s="121" t="str">
        <f t="shared" si="94"/>
        <v/>
      </c>
      <c r="O576" s="9" t="str">
        <f t="shared" si="95"/>
        <v/>
      </c>
      <c r="P576" s="9" t="str">
        <f t="shared" si="92"/>
        <v/>
      </c>
      <c r="Q576" s="122" t="str">
        <f t="shared" si="93"/>
        <v/>
      </c>
    </row>
    <row r="577" spans="1:17" ht="18.75" x14ac:dyDescent="0.3">
      <c r="A577" s="10" t="s">
        <v>459</v>
      </c>
      <c r="B577" s="11" t="s">
        <v>91</v>
      </c>
      <c r="C577" s="12">
        <v>3</v>
      </c>
      <c r="D577" s="13">
        <v>2.5</v>
      </c>
      <c r="E577" s="14"/>
      <c r="F577" s="46" t="s">
        <v>24</v>
      </c>
      <c r="G577" s="15">
        <v>2</v>
      </c>
      <c r="H577" s="16">
        <f>IF(OR(F577="",G577=""),"",IF(F577="1st",G577*D577-G577,-G577))</f>
        <v>3</v>
      </c>
      <c r="I577" s="19">
        <f t="shared" si="81"/>
        <v>52.347499999999997</v>
      </c>
      <c r="J577" s="42">
        <f>SUM(H577:H578)</f>
        <v>2</v>
      </c>
      <c r="K577" s="50">
        <f t="shared" si="82"/>
        <v>51.347499999999989</v>
      </c>
      <c r="L577" s="8">
        <f t="shared" si="91"/>
        <v>40.947499999999991</v>
      </c>
      <c r="N577" s="121">
        <f t="shared" si="94"/>
        <v>2.5</v>
      </c>
      <c r="O577" s="9">
        <f t="shared" si="95"/>
        <v>-1</v>
      </c>
      <c r="P577" s="9">
        <f t="shared" si="92"/>
        <v>1.5</v>
      </c>
      <c r="Q577" s="122">
        <f t="shared" si="93"/>
        <v>1.5</v>
      </c>
    </row>
    <row r="578" spans="1:17" ht="19.5" thickBot="1" x14ac:dyDescent="0.35">
      <c r="A578" s="10" t="s">
        <v>460</v>
      </c>
      <c r="B578" s="11" t="s">
        <v>91</v>
      </c>
      <c r="C578" s="12">
        <v>8</v>
      </c>
      <c r="D578" s="13">
        <v>3.75</v>
      </c>
      <c r="E578" s="14"/>
      <c r="F578" s="46" t="s">
        <v>34</v>
      </c>
      <c r="G578" s="15">
        <v>1</v>
      </c>
      <c r="H578" s="16">
        <f>IF(OR(F578="",G578=""),"",IF(F578="1st",G578*D578-G578,-G578))</f>
        <v>-1</v>
      </c>
      <c r="I578" s="19">
        <f t="shared" si="81"/>
        <v>51.347499999999997</v>
      </c>
      <c r="J578" s="39"/>
      <c r="K578" s="50">
        <f t="shared" si="82"/>
        <v>51.347499999999989</v>
      </c>
      <c r="L578" s="8">
        <f t="shared" si="91"/>
        <v>40.947499999999991</v>
      </c>
      <c r="N578" s="121">
        <f t="shared" si="94"/>
        <v>3.75</v>
      </c>
      <c r="O578" s="9">
        <f t="shared" si="95"/>
        <v>-1</v>
      </c>
      <c r="P578" s="9">
        <f t="shared" si="92"/>
        <v>-1</v>
      </c>
      <c r="Q578" s="122">
        <f t="shared" si="93"/>
        <v>-1</v>
      </c>
    </row>
    <row r="579" spans="1:17" ht="24" thickBot="1" x14ac:dyDescent="0.3">
      <c r="A579" s="221">
        <v>44277</v>
      </c>
      <c r="B579" s="222"/>
      <c r="C579" s="222"/>
      <c r="D579" s="222"/>
      <c r="E579" s="222"/>
      <c r="F579" s="222"/>
      <c r="G579" s="222"/>
      <c r="H579" s="223"/>
      <c r="I579" s="19">
        <f t="shared" ref="I579:I642" si="96">IF(H579="",I578,I578+H579)</f>
        <v>51.347499999999997</v>
      </c>
      <c r="K579" s="50">
        <f t="shared" si="82"/>
        <v>51.347499999999989</v>
      </c>
      <c r="L579" s="8">
        <f t="shared" si="91"/>
        <v>40.947499999999991</v>
      </c>
      <c r="N579" s="121" t="str">
        <f t="shared" si="94"/>
        <v/>
      </c>
      <c r="O579" s="9" t="str">
        <f t="shared" si="95"/>
        <v/>
      </c>
      <c r="P579" s="9" t="str">
        <f t="shared" si="92"/>
        <v/>
      </c>
      <c r="Q579" s="122" t="str">
        <f t="shared" si="93"/>
        <v/>
      </c>
    </row>
    <row r="580" spans="1:17" ht="19.5" thickBot="1" x14ac:dyDescent="0.35">
      <c r="A580" s="10" t="s">
        <v>461</v>
      </c>
      <c r="B580" s="11" t="s">
        <v>127</v>
      </c>
      <c r="C580" s="12">
        <v>4</v>
      </c>
      <c r="D580" s="13">
        <v>2.25</v>
      </c>
      <c r="E580" s="14"/>
      <c r="F580" s="46" t="s">
        <v>24</v>
      </c>
      <c r="G580" s="15">
        <v>4</v>
      </c>
      <c r="H580" s="16">
        <f>IF(OR(F580="",G580=""),"",IF(F580="1st",G580*D580-G580,-G580))</f>
        <v>5</v>
      </c>
      <c r="I580" s="19">
        <f t="shared" si="96"/>
        <v>56.347499999999997</v>
      </c>
      <c r="J580" s="42">
        <f>SUM(H580:H580)</f>
        <v>5</v>
      </c>
      <c r="K580" s="50">
        <f t="shared" ref="K580:K643" si="97">IF(J580="",K579,J580+K579)</f>
        <v>56.347499999999989</v>
      </c>
      <c r="L580" s="8">
        <f t="shared" si="91"/>
        <v>40.947499999999991</v>
      </c>
      <c r="N580" s="121">
        <f t="shared" si="94"/>
        <v>2.25</v>
      </c>
      <c r="O580" s="9">
        <f t="shared" si="95"/>
        <v>-1</v>
      </c>
      <c r="P580" s="9">
        <f t="shared" si="92"/>
        <v>1.25</v>
      </c>
      <c r="Q580" s="122">
        <f t="shared" si="93"/>
        <v>1.25</v>
      </c>
    </row>
    <row r="581" spans="1:17" ht="24" thickBot="1" x14ac:dyDescent="0.3">
      <c r="A581" s="221">
        <v>44278</v>
      </c>
      <c r="B581" s="222"/>
      <c r="C581" s="222"/>
      <c r="D581" s="222"/>
      <c r="E581" s="222"/>
      <c r="F581" s="222"/>
      <c r="G581" s="222"/>
      <c r="H581" s="223"/>
      <c r="I581" s="19">
        <f t="shared" si="96"/>
        <v>56.347499999999997</v>
      </c>
      <c r="K581" s="50">
        <f t="shared" si="97"/>
        <v>56.347499999999989</v>
      </c>
      <c r="L581" s="8">
        <f t="shared" si="91"/>
        <v>40.947499999999991</v>
      </c>
      <c r="N581" s="121" t="str">
        <f t="shared" si="94"/>
        <v/>
      </c>
      <c r="O581" s="9" t="str">
        <f t="shared" si="95"/>
        <v/>
      </c>
      <c r="P581" s="9" t="str">
        <f t="shared" si="92"/>
        <v/>
      </c>
      <c r="Q581" s="122" t="str">
        <f t="shared" si="93"/>
        <v/>
      </c>
    </row>
    <row r="582" spans="1:17" ht="19.5" thickBot="1" x14ac:dyDescent="0.35">
      <c r="A582" s="10" t="s">
        <v>462</v>
      </c>
      <c r="B582" s="11" t="s">
        <v>50</v>
      </c>
      <c r="C582" s="12">
        <v>7</v>
      </c>
      <c r="D582" s="13">
        <v>2.2999999999999998</v>
      </c>
      <c r="E582" s="14"/>
      <c r="F582" s="46" t="s">
        <v>34</v>
      </c>
      <c r="G582" s="134">
        <v>2</v>
      </c>
      <c r="H582" s="16">
        <f>IF(OR(F582="",G582=""),"",IF(F582="1st",G582*D582-G582,-G582))</f>
        <v>-2</v>
      </c>
      <c r="I582" s="19">
        <f t="shared" si="96"/>
        <v>54.347499999999997</v>
      </c>
      <c r="J582" s="42">
        <f>SUM(H582:H582)</f>
        <v>-2</v>
      </c>
      <c r="K582" s="50">
        <f t="shared" si="97"/>
        <v>54.347499999999989</v>
      </c>
      <c r="L582" s="8">
        <f t="shared" si="91"/>
        <v>40.947499999999991</v>
      </c>
      <c r="N582" s="121">
        <f t="shared" si="94"/>
        <v>2.2999999999999998</v>
      </c>
      <c r="O582" s="9">
        <f t="shared" si="95"/>
        <v>-1</v>
      </c>
      <c r="P582" s="9">
        <f t="shared" si="92"/>
        <v>-1</v>
      </c>
      <c r="Q582" s="122">
        <f t="shared" si="93"/>
        <v>-1</v>
      </c>
    </row>
    <row r="583" spans="1:17" ht="24" thickBot="1" x14ac:dyDescent="0.3">
      <c r="A583" s="221">
        <v>44279</v>
      </c>
      <c r="B583" s="222"/>
      <c r="C583" s="222"/>
      <c r="D583" s="222"/>
      <c r="E583" s="222"/>
      <c r="F583" s="222"/>
      <c r="G583" s="222"/>
      <c r="H583" s="223"/>
      <c r="I583" s="19">
        <f t="shared" si="96"/>
        <v>54.347499999999997</v>
      </c>
      <c r="K583" s="50">
        <f t="shared" si="97"/>
        <v>54.347499999999989</v>
      </c>
      <c r="L583" s="8">
        <f t="shared" si="91"/>
        <v>40.947499999999991</v>
      </c>
      <c r="N583" s="121" t="str">
        <f t="shared" si="94"/>
        <v/>
      </c>
      <c r="O583" s="9" t="str">
        <f t="shared" si="95"/>
        <v/>
      </c>
      <c r="P583" s="9" t="str">
        <f t="shared" ref="P583:P608" si="98">IF(F583="1st",N583+O583,O583)</f>
        <v/>
      </c>
      <c r="Q583" s="122" t="str">
        <f t="shared" ref="Q583:Q608" si="99">IF(P583=0,"",P583)</f>
        <v/>
      </c>
    </row>
    <row r="584" spans="1:17" ht="19.5" thickBot="1" x14ac:dyDescent="0.35">
      <c r="A584" s="10" t="s">
        <v>463</v>
      </c>
      <c r="B584" s="11" t="s">
        <v>224</v>
      </c>
      <c r="C584" s="12">
        <v>6</v>
      </c>
      <c r="D584" s="13">
        <v>2.2000000000000002</v>
      </c>
      <c r="E584" s="14"/>
      <c r="F584" s="46" t="s">
        <v>24</v>
      </c>
      <c r="G584" s="15">
        <v>3</v>
      </c>
      <c r="H584" s="16">
        <f>IF(OR(F584="",G584=""),"",IF(F584="1st",G584*D584-G584,-G584))</f>
        <v>3.6000000000000005</v>
      </c>
      <c r="I584" s="19">
        <f t="shared" si="96"/>
        <v>57.947499999999998</v>
      </c>
      <c r="J584" s="42">
        <f>SUM(H584:H584)</f>
        <v>3.6000000000000005</v>
      </c>
      <c r="K584" s="50">
        <f t="shared" si="97"/>
        <v>57.947499999999991</v>
      </c>
      <c r="L584" s="8">
        <f t="shared" si="91"/>
        <v>40.947499999999991</v>
      </c>
      <c r="N584" s="121">
        <f t="shared" si="94"/>
        <v>2.2000000000000002</v>
      </c>
      <c r="O584" s="9">
        <f t="shared" si="95"/>
        <v>-1</v>
      </c>
      <c r="P584" s="9">
        <f t="shared" si="98"/>
        <v>1.2000000000000002</v>
      </c>
      <c r="Q584" s="122">
        <f t="shared" si="99"/>
        <v>1.2000000000000002</v>
      </c>
    </row>
    <row r="585" spans="1:17" ht="24" thickBot="1" x14ac:dyDescent="0.3">
      <c r="A585" s="221">
        <v>44280</v>
      </c>
      <c r="B585" s="222"/>
      <c r="C585" s="222"/>
      <c r="D585" s="222"/>
      <c r="E585" s="222"/>
      <c r="F585" s="222"/>
      <c r="G585" s="222"/>
      <c r="H585" s="223"/>
      <c r="I585" s="19">
        <f t="shared" si="96"/>
        <v>57.947499999999998</v>
      </c>
      <c r="K585" s="50">
        <f t="shared" si="97"/>
        <v>57.947499999999991</v>
      </c>
      <c r="L585" s="8">
        <f t="shared" si="91"/>
        <v>40.947499999999991</v>
      </c>
      <c r="N585" s="121" t="str">
        <f t="shared" si="94"/>
        <v/>
      </c>
      <c r="O585" s="9" t="str">
        <f t="shared" si="95"/>
        <v/>
      </c>
      <c r="P585" s="9" t="str">
        <f t="shared" si="98"/>
        <v/>
      </c>
      <c r="Q585" s="122" t="str">
        <f t="shared" si="99"/>
        <v/>
      </c>
    </row>
    <row r="586" spans="1:17" ht="18.75" x14ac:dyDescent="0.3">
      <c r="A586" s="10" t="s">
        <v>235</v>
      </c>
      <c r="B586" s="11" t="s">
        <v>45</v>
      </c>
      <c r="C586" s="12">
        <v>7</v>
      </c>
      <c r="D586" s="13">
        <v>2.6</v>
      </c>
      <c r="E586" s="14"/>
      <c r="F586" s="46" t="s">
        <v>24</v>
      </c>
      <c r="G586" s="15">
        <v>2</v>
      </c>
      <c r="H586" s="16">
        <f>IF(OR(F586="",G586=""),"",IF(F586="1st",G586*D586-G586,-G586))</f>
        <v>3.2</v>
      </c>
      <c r="I586" s="19">
        <f t="shared" si="96"/>
        <v>61.147500000000001</v>
      </c>
      <c r="J586" s="42">
        <f>SUM(H586:H589)</f>
        <v>-1.5499999999999998</v>
      </c>
      <c r="K586" s="50">
        <f t="shared" si="97"/>
        <v>56.397499999999994</v>
      </c>
      <c r="L586" s="8">
        <f t="shared" si="91"/>
        <v>40.947499999999991</v>
      </c>
      <c r="N586" s="121">
        <f t="shared" si="94"/>
        <v>2.6</v>
      </c>
      <c r="O586" s="9">
        <f t="shared" si="95"/>
        <v>-1</v>
      </c>
      <c r="P586" s="9">
        <f t="shared" si="98"/>
        <v>1.6</v>
      </c>
      <c r="Q586" s="122">
        <f t="shared" si="99"/>
        <v>1.6</v>
      </c>
    </row>
    <row r="587" spans="1:17" ht="18.75" x14ac:dyDescent="0.3">
      <c r="A587" s="10" t="s">
        <v>464</v>
      </c>
      <c r="B587" s="11" t="s">
        <v>91</v>
      </c>
      <c r="C587" s="12">
        <v>9</v>
      </c>
      <c r="D587" s="13">
        <v>7.5</v>
      </c>
      <c r="E587" s="14"/>
      <c r="F587" s="46" t="s">
        <v>34</v>
      </c>
      <c r="G587" s="15">
        <v>0.75</v>
      </c>
      <c r="H587" s="16">
        <f>IF(OR(F587="",G587=""),"",IF(F587="1st",G587*D587-G587,-G587))</f>
        <v>-0.75</v>
      </c>
      <c r="I587" s="19">
        <f t="shared" si="96"/>
        <v>60.397500000000001</v>
      </c>
      <c r="J587" s="39"/>
      <c r="K587" s="50">
        <f t="shared" si="97"/>
        <v>56.397499999999994</v>
      </c>
      <c r="L587" s="8">
        <f t="shared" si="91"/>
        <v>40.947499999999991</v>
      </c>
      <c r="N587" s="121">
        <f t="shared" si="94"/>
        <v>7.5</v>
      </c>
      <c r="O587" s="9">
        <f t="shared" si="95"/>
        <v>-1</v>
      </c>
      <c r="P587" s="9">
        <f t="shared" si="98"/>
        <v>-1</v>
      </c>
      <c r="Q587" s="122">
        <f t="shared" si="99"/>
        <v>-1</v>
      </c>
    </row>
    <row r="588" spans="1:17" ht="18.75" x14ac:dyDescent="0.3">
      <c r="A588" s="10" t="s">
        <v>465</v>
      </c>
      <c r="B588" s="11" t="s">
        <v>91</v>
      </c>
      <c r="C588" s="12">
        <v>9</v>
      </c>
      <c r="D588" s="13">
        <v>3.1</v>
      </c>
      <c r="E588" s="14"/>
      <c r="F588" s="46" t="s">
        <v>34</v>
      </c>
      <c r="G588" s="15">
        <v>1</v>
      </c>
      <c r="H588" s="16">
        <f>IF(OR(F588="",G588=""),"",IF(F588="1st",G588*D588-G588,-G588))</f>
        <v>-1</v>
      </c>
      <c r="I588" s="19">
        <f t="shared" si="96"/>
        <v>59.397500000000001</v>
      </c>
      <c r="J588" s="39"/>
      <c r="K588" s="50">
        <f t="shared" si="97"/>
        <v>56.397499999999994</v>
      </c>
      <c r="L588" s="8">
        <f t="shared" si="91"/>
        <v>40.947499999999991</v>
      </c>
      <c r="N588" s="121">
        <f t="shared" si="94"/>
        <v>3.1</v>
      </c>
      <c r="O588" s="9">
        <f t="shared" si="95"/>
        <v>-1</v>
      </c>
      <c r="P588" s="9">
        <f t="shared" si="98"/>
        <v>-1</v>
      </c>
      <c r="Q588" s="122">
        <f t="shared" si="99"/>
        <v>-1</v>
      </c>
    </row>
    <row r="589" spans="1:17" ht="19.5" thickBot="1" x14ac:dyDescent="0.35">
      <c r="A589" s="10" t="s">
        <v>466</v>
      </c>
      <c r="B589" s="11" t="s">
        <v>443</v>
      </c>
      <c r="C589" s="12">
        <v>8</v>
      </c>
      <c r="D589" s="13">
        <v>2.5</v>
      </c>
      <c r="E589" s="14"/>
      <c r="F589" s="46" t="s">
        <v>26</v>
      </c>
      <c r="G589" s="15">
        <v>3</v>
      </c>
      <c r="H589" s="16">
        <f>IF(OR(F589="",G589=""),"",IF(F589="1st",G589*D589-G589,-G589))</f>
        <v>-3</v>
      </c>
      <c r="I589" s="19">
        <f t="shared" si="96"/>
        <v>56.397500000000001</v>
      </c>
      <c r="J589" s="39"/>
      <c r="K589" s="50">
        <f t="shared" si="97"/>
        <v>56.397499999999994</v>
      </c>
      <c r="L589" s="8">
        <f t="shared" si="91"/>
        <v>40.947499999999991</v>
      </c>
      <c r="N589" s="121">
        <f t="shared" si="94"/>
        <v>2.5</v>
      </c>
      <c r="O589" s="9">
        <f t="shared" si="95"/>
        <v>-1</v>
      </c>
      <c r="P589" s="9">
        <f t="shared" si="98"/>
        <v>-1</v>
      </c>
      <c r="Q589" s="122">
        <f t="shared" si="99"/>
        <v>-1</v>
      </c>
    </row>
    <row r="590" spans="1:17" ht="24" thickBot="1" x14ac:dyDescent="0.3">
      <c r="A590" s="221">
        <v>44281</v>
      </c>
      <c r="B590" s="222"/>
      <c r="C590" s="222"/>
      <c r="D590" s="222"/>
      <c r="E590" s="222"/>
      <c r="F590" s="222"/>
      <c r="G590" s="222"/>
      <c r="H590" s="223"/>
      <c r="I590" s="19">
        <f t="shared" si="96"/>
        <v>56.397500000000001</v>
      </c>
      <c r="K590" s="50">
        <f t="shared" si="97"/>
        <v>56.397499999999994</v>
      </c>
      <c r="L590" s="8">
        <f t="shared" si="91"/>
        <v>40.947499999999991</v>
      </c>
      <c r="N590" s="121" t="str">
        <f t="shared" ref="N590:N613" si="100">IF(D590="","",IF(D590&gt;$V$57,$X$57*D590,IF(AND(D590&gt;$V$56,D590&lt;$W$56),$X$56*D590,IF(AND(D590&lt;$W$55,D590&gt;$V$55),$X$55*D590,IF(D590&lt;$W$54,D590*$X$54,0)))))</f>
        <v/>
      </c>
      <c r="O590" s="9" t="str">
        <f t="shared" ref="O590:O613" si="101">IF(D590="","",IF(D590&gt;=$V$57,-$X$57,IF(AND(D590&gt;=$V$56,D590&lt;$W$56),-$X$56,IF(AND(D590&lt;$W$55,D590&gt;=$V$55),-$X$55,IF(D590&lt;$W$54,-$X$54,0)))))</f>
        <v/>
      </c>
      <c r="P590" s="9" t="str">
        <f t="shared" si="98"/>
        <v/>
      </c>
      <c r="Q590" s="122" t="str">
        <f t="shared" si="99"/>
        <v/>
      </c>
    </row>
    <row r="591" spans="1:17" ht="18.75" x14ac:dyDescent="0.3">
      <c r="A591" s="10" t="s">
        <v>65</v>
      </c>
      <c r="B591" s="11" t="s">
        <v>119</v>
      </c>
      <c r="C591" s="12">
        <v>8</v>
      </c>
      <c r="D591" s="13">
        <v>2.5</v>
      </c>
      <c r="E591" s="14"/>
      <c r="F591" s="46" t="s">
        <v>26</v>
      </c>
      <c r="G591" s="15">
        <v>3</v>
      </c>
      <c r="H591" s="16">
        <f>IF(OR(F591="",G591=""),"",IF(F591="1st",G591*D591-G591,-G591))</f>
        <v>-3</v>
      </c>
      <c r="I591" s="19">
        <f t="shared" si="96"/>
        <v>53.397500000000001</v>
      </c>
      <c r="J591" s="42">
        <f>SUM(H591:H592)</f>
        <v>-4</v>
      </c>
      <c r="K591" s="50">
        <f t="shared" si="97"/>
        <v>52.397499999999994</v>
      </c>
      <c r="L591" s="8">
        <f t="shared" si="91"/>
        <v>40.947499999999991</v>
      </c>
      <c r="N591" s="121">
        <f t="shared" si="100"/>
        <v>2.5</v>
      </c>
      <c r="O591" s="9">
        <f t="shared" si="101"/>
        <v>-1</v>
      </c>
      <c r="P591" s="9">
        <f t="shared" si="98"/>
        <v>-1</v>
      </c>
      <c r="Q591" s="122">
        <f t="shared" si="99"/>
        <v>-1</v>
      </c>
    </row>
    <row r="592" spans="1:17" ht="19.5" thickBot="1" x14ac:dyDescent="0.35">
      <c r="A592" s="10" t="s">
        <v>467</v>
      </c>
      <c r="B592" s="11" t="s">
        <v>119</v>
      </c>
      <c r="C592" s="12">
        <v>12</v>
      </c>
      <c r="D592" s="13">
        <v>4.8</v>
      </c>
      <c r="E592" s="14"/>
      <c r="F592" s="46" t="s">
        <v>26</v>
      </c>
      <c r="G592" s="15">
        <v>1</v>
      </c>
      <c r="H592" s="16">
        <f>IF(OR(F592="",G592=""),"",IF(F592="1st",G592*D592-G592,-G592))</f>
        <v>-1</v>
      </c>
      <c r="I592" s="19">
        <f t="shared" si="96"/>
        <v>52.397500000000001</v>
      </c>
      <c r="J592" s="39"/>
      <c r="K592" s="50">
        <f t="shared" si="97"/>
        <v>52.397499999999994</v>
      </c>
      <c r="L592" s="8">
        <f t="shared" si="91"/>
        <v>40.947499999999991</v>
      </c>
      <c r="N592" s="121">
        <f t="shared" si="100"/>
        <v>4.8</v>
      </c>
      <c r="O592" s="9">
        <f t="shared" si="101"/>
        <v>-1</v>
      </c>
      <c r="P592" s="9">
        <f t="shared" si="98"/>
        <v>-1</v>
      </c>
      <c r="Q592" s="122">
        <f t="shared" si="99"/>
        <v>-1</v>
      </c>
    </row>
    <row r="593" spans="1:17" ht="24" thickBot="1" x14ac:dyDescent="0.3">
      <c r="A593" s="221">
        <v>44282</v>
      </c>
      <c r="B593" s="222"/>
      <c r="C593" s="222"/>
      <c r="D593" s="222"/>
      <c r="E593" s="222"/>
      <c r="F593" s="222"/>
      <c r="G593" s="222"/>
      <c r="H593" s="223"/>
      <c r="I593" s="19">
        <f t="shared" si="96"/>
        <v>52.397500000000001</v>
      </c>
      <c r="K593" s="50">
        <f t="shared" si="97"/>
        <v>52.397499999999994</v>
      </c>
      <c r="L593" s="8">
        <f t="shared" si="91"/>
        <v>40.947499999999991</v>
      </c>
      <c r="N593" s="121" t="str">
        <f t="shared" si="100"/>
        <v/>
      </c>
      <c r="O593" s="9" t="str">
        <f t="shared" si="101"/>
        <v/>
      </c>
      <c r="P593" s="9" t="str">
        <f t="shared" si="98"/>
        <v/>
      </c>
      <c r="Q593" s="122" t="str">
        <f t="shared" si="99"/>
        <v/>
      </c>
    </row>
    <row r="594" spans="1:17" ht="18.75" x14ac:dyDescent="0.3">
      <c r="A594" s="10" t="s">
        <v>468</v>
      </c>
      <c r="B594" s="11" t="s">
        <v>66</v>
      </c>
      <c r="C594" s="12">
        <v>1</v>
      </c>
      <c r="D594" s="13">
        <v>3.2</v>
      </c>
      <c r="E594" s="14"/>
      <c r="F594" s="46" t="s">
        <v>26</v>
      </c>
      <c r="G594" s="15">
        <v>1.5</v>
      </c>
      <c r="H594" s="16">
        <f t="shared" ref="H594:H602" si="102">IF(OR(F594="",G594=""),"",IF(F594="1st",G594*D594-G594,-G594))</f>
        <v>-1.5</v>
      </c>
      <c r="I594" s="19">
        <f t="shared" si="96"/>
        <v>50.897500000000001</v>
      </c>
      <c r="J594" s="42">
        <f>SUM(H594:H602)</f>
        <v>-9.75</v>
      </c>
      <c r="K594" s="50">
        <f t="shared" si="97"/>
        <v>42.647499999999994</v>
      </c>
      <c r="L594" s="8">
        <f t="shared" si="91"/>
        <v>40.947499999999991</v>
      </c>
      <c r="N594" s="121">
        <f t="shared" si="100"/>
        <v>0</v>
      </c>
      <c r="O594" s="9">
        <f t="shared" si="101"/>
        <v>0</v>
      </c>
      <c r="P594" s="9">
        <f t="shared" si="98"/>
        <v>0</v>
      </c>
      <c r="Q594" s="122" t="str">
        <f t="shared" si="99"/>
        <v/>
      </c>
    </row>
    <row r="595" spans="1:17" ht="18.75" x14ac:dyDescent="0.3">
      <c r="A595" s="10" t="s">
        <v>469</v>
      </c>
      <c r="B595" s="11" t="s">
        <v>66</v>
      </c>
      <c r="C595" s="12">
        <v>2</v>
      </c>
      <c r="D595" s="13">
        <v>2.2999999999999998</v>
      </c>
      <c r="E595" s="14"/>
      <c r="F595" s="46" t="s">
        <v>26</v>
      </c>
      <c r="G595" s="15">
        <v>2</v>
      </c>
      <c r="H595" s="16">
        <f t="shared" si="102"/>
        <v>-2</v>
      </c>
      <c r="I595" s="19">
        <f t="shared" si="96"/>
        <v>48.897500000000001</v>
      </c>
      <c r="J595" s="39"/>
      <c r="K595" s="50">
        <f t="shared" si="97"/>
        <v>42.647499999999994</v>
      </c>
      <c r="L595" s="8">
        <f t="shared" si="91"/>
        <v>40.947499999999991</v>
      </c>
      <c r="N595" s="121">
        <f t="shared" si="100"/>
        <v>2.2999999999999998</v>
      </c>
      <c r="O595" s="9">
        <f t="shared" si="101"/>
        <v>-1</v>
      </c>
      <c r="P595" s="9">
        <f t="shared" si="98"/>
        <v>-1</v>
      </c>
      <c r="Q595" s="122">
        <f t="shared" si="99"/>
        <v>-1</v>
      </c>
    </row>
    <row r="596" spans="1:17" ht="18.75" x14ac:dyDescent="0.3">
      <c r="A596" s="10" t="s">
        <v>470</v>
      </c>
      <c r="B596" s="11" t="s">
        <v>66</v>
      </c>
      <c r="C596" s="12">
        <v>3</v>
      </c>
      <c r="D596" s="13">
        <v>2.5</v>
      </c>
      <c r="E596" s="14"/>
      <c r="F596" s="46" t="s">
        <v>26</v>
      </c>
      <c r="G596" s="15">
        <v>2</v>
      </c>
      <c r="H596" s="16">
        <f t="shared" si="102"/>
        <v>-2</v>
      </c>
      <c r="I596" s="19">
        <f t="shared" si="96"/>
        <v>46.897500000000001</v>
      </c>
      <c r="J596" s="39"/>
      <c r="K596" s="50">
        <f t="shared" si="97"/>
        <v>42.647499999999994</v>
      </c>
      <c r="L596" s="8">
        <f t="shared" si="91"/>
        <v>40.947499999999991</v>
      </c>
      <c r="N596" s="121">
        <f t="shared" si="100"/>
        <v>2.5</v>
      </c>
      <c r="O596" s="9">
        <f t="shared" si="101"/>
        <v>-1</v>
      </c>
      <c r="P596" s="9">
        <f t="shared" si="98"/>
        <v>-1</v>
      </c>
      <c r="Q596" s="122">
        <f t="shared" si="99"/>
        <v>-1</v>
      </c>
    </row>
    <row r="597" spans="1:17" ht="18.75" x14ac:dyDescent="0.3">
      <c r="A597" s="10" t="s">
        <v>47</v>
      </c>
      <c r="B597" s="11" t="s">
        <v>66</v>
      </c>
      <c r="C597" s="12">
        <v>6</v>
      </c>
      <c r="D597" s="13">
        <v>2</v>
      </c>
      <c r="E597" s="14"/>
      <c r="F597" s="46" t="s">
        <v>24</v>
      </c>
      <c r="G597" s="15">
        <v>4</v>
      </c>
      <c r="H597" s="16">
        <f t="shared" si="102"/>
        <v>4</v>
      </c>
      <c r="I597" s="19">
        <f t="shared" si="96"/>
        <v>50.897500000000001</v>
      </c>
      <c r="J597" s="39"/>
      <c r="K597" s="50">
        <f t="shared" si="97"/>
        <v>42.647499999999994</v>
      </c>
      <c r="L597" s="8">
        <f t="shared" si="91"/>
        <v>40.947499999999991</v>
      </c>
      <c r="N597" s="121">
        <f t="shared" si="100"/>
        <v>2</v>
      </c>
      <c r="O597" s="9">
        <f t="shared" si="101"/>
        <v>-1</v>
      </c>
      <c r="P597" s="9">
        <f t="shared" si="98"/>
        <v>1</v>
      </c>
      <c r="Q597" s="122">
        <f t="shared" si="99"/>
        <v>1</v>
      </c>
    </row>
    <row r="598" spans="1:17" ht="18.75" x14ac:dyDescent="0.3">
      <c r="A598" s="10" t="s">
        <v>471</v>
      </c>
      <c r="B598" s="11" t="s">
        <v>66</v>
      </c>
      <c r="C598" s="12">
        <v>7</v>
      </c>
      <c r="D598" s="13">
        <v>5</v>
      </c>
      <c r="E598" s="14"/>
      <c r="F598" s="46" t="s">
        <v>21</v>
      </c>
      <c r="G598" s="15">
        <v>1</v>
      </c>
      <c r="H598" s="16">
        <f t="shared" si="102"/>
        <v>-1</v>
      </c>
      <c r="I598" s="19">
        <f t="shared" si="96"/>
        <v>49.897500000000001</v>
      </c>
      <c r="J598" s="39"/>
      <c r="K598" s="50">
        <f t="shared" si="97"/>
        <v>42.647499999999994</v>
      </c>
      <c r="L598" s="8">
        <f t="shared" si="91"/>
        <v>40.947499999999991</v>
      </c>
      <c r="N598" s="121">
        <f t="shared" si="100"/>
        <v>5</v>
      </c>
      <c r="O598" s="9">
        <f t="shared" si="101"/>
        <v>-1</v>
      </c>
      <c r="P598" s="9">
        <f t="shared" si="98"/>
        <v>-1</v>
      </c>
      <c r="Q598" s="122">
        <f t="shared" si="99"/>
        <v>-1</v>
      </c>
    </row>
    <row r="599" spans="1:17" ht="18.75" x14ac:dyDescent="0.3">
      <c r="A599" s="10" t="s">
        <v>378</v>
      </c>
      <c r="B599" s="11" t="s">
        <v>66</v>
      </c>
      <c r="C599" s="12">
        <v>8</v>
      </c>
      <c r="D599" s="13">
        <v>7</v>
      </c>
      <c r="E599" s="14"/>
      <c r="F599" s="46" t="s">
        <v>26</v>
      </c>
      <c r="G599" s="15">
        <v>4</v>
      </c>
      <c r="H599" s="16">
        <f t="shared" si="102"/>
        <v>-4</v>
      </c>
      <c r="I599" s="19">
        <f t="shared" si="96"/>
        <v>45.897500000000001</v>
      </c>
      <c r="J599" s="39"/>
      <c r="K599" s="50">
        <f t="shared" si="97"/>
        <v>42.647499999999994</v>
      </c>
      <c r="L599" s="8">
        <f t="shared" si="91"/>
        <v>40.947499999999991</v>
      </c>
      <c r="N599" s="121">
        <f t="shared" si="100"/>
        <v>7</v>
      </c>
      <c r="O599" s="9">
        <f t="shared" si="101"/>
        <v>-1</v>
      </c>
      <c r="P599" s="9">
        <f t="shared" si="98"/>
        <v>-1</v>
      </c>
      <c r="Q599" s="122">
        <f t="shared" si="99"/>
        <v>-1</v>
      </c>
    </row>
    <row r="600" spans="1:17" ht="18.75" x14ac:dyDescent="0.3">
      <c r="A600" s="10" t="s">
        <v>472</v>
      </c>
      <c r="B600" s="11" t="s">
        <v>66</v>
      </c>
      <c r="C600" s="12">
        <v>9</v>
      </c>
      <c r="D600" s="13">
        <v>3.4</v>
      </c>
      <c r="E600" s="14"/>
      <c r="F600" s="46" t="s">
        <v>34</v>
      </c>
      <c r="G600" s="15">
        <v>0.75</v>
      </c>
      <c r="H600" s="16">
        <f t="shared" si="102"/>
        <v>-0.75</v>
      </c>
      <c r="I600" s="19">
        <f t="shared" si="96"/>
        <v>45.147500000000001</v>
      </c>
      <c r="J600" s="39"/>
      <c r="K600" s="50">
        <f t="shared" si="97"/>
        <v>42.647499999999994</v>
      </c>
      <c r="L600" s="8">
        <f t="shared" si="91"/>
        <v>40.947499999999991</v>
      </c>
      <c r="N600" s="121">
        <f t="shared" si="100"/>
        <v>0</v>
      </c>
      <c r="O600" s="9">
        <f t="shared" si="101"/>
        <v>0</v>
      </c>
      <c r="P600" s="9">
        <f t="shared" si="98"/>
        <v>0</v>
      </c>
      <c r="Q600" s="122" t="str">
        <f t="shared" si="99"/>
        <v/>
      </c>
    </row>
    <row r="601" spans="1:17" ht="18.75" x14ac:dyDescent="0.3">
      <c r="A601" s="10" t="s">
        <v>424</v>
      </c>
      <c r="B601" s="11" t="s">
        <v>66</v>
      </c>
      <c r="C601" s="12">
        <v>10</v>
      </c>
      <c r="D601" s="13">
        <v>4.8</v>
      </c>
      <c r="E601" s="14"/>
      <c r="F601" s="46" t="s">
        <v>16</v>
      </c>
      <c r="G601" s="15">
        <v>1.5</v>
      </c>
      <c r="H601" s="16">
        <f t="shared" si="102"/>
        <v>-1.5</v>
      </c>
      <c r="I601" s="19">
        <f t="shared" si="96"/>
        <v>43.647500000000001</v>
      </c>
      <c r="J601" s="39"/>
      <c r="K601" s="50">
        <f t="shared" si="97"/>
        <v>42.647499999999994</v>
      </c>
      <c r="L601" s="8">
        <f t="shared" si="91"/>
        <v>40.947499999999991</v>
      </c>
      <c r="N601" s="121">
        <f t="shared" si="100"/>
        <v>4.8</v>
      </c>
      <c r="O601" s="9">
        <f t="shared" si="101"/>
        <v>-1</v>
      </c>
      <c r="P601" s="9">
        <f t="shared" si="98"/>
        <v>-1</v>
      </c>
      <c r="Q601" s="122">
        <f t="shared" si="99"/>
        <v>-1</v>
      </c>
    </row>
    <row r="602" spans="1:17" ht="19.5" thickBot="1" x14ac:dyDescent="0.35">
      <c r="A602" s="10" t="s">
        <v>473</v>
      </c>
      <c r="B602" s="11" t="s">
        <v>66</v>
      </c>
      <c r="C602" s="12">
        <v>11</v>
      </c>
      <c r="D602" s="13">
        <v>2.6</v>
      </c>
      <c r="E602" s="14"/>
      <c r="F602" s="46" t="s">
        <v>171</v>
      </c>
      <c r="G602" s="15">
        <v>1</v>
      </c>
      <c r="H602" s="16">
        <f t="shared" si="102"/>
        <v>-1</v>
      </c>
      <c r="I602" s="19">
        <f t="shared" si="96"/>
        <v>42.647500000000001</v>
      </c>
      <c r="J602" s="39"/>
      <c r="K602" s="50">
        <f t="shared" si="97"/>
        <v>42.647499999999994</v>
      </c>
      <c r="L602" s="8">
        <f t="shared" si="91"/>
        <v>40.947499999999991</v>
      </c>
      <c r="N602" s="121">
        <f t="shared" si="100"/>
        <v>2.6</v>
      </c>
      <c r="O602" s="9">
        <f t="shared" si="101"/>
        <v>-1</v>
      </c>
      <c r="P602" s="9">
        <f t="shared" si="98"/>
        <v>-1</v>
      </c>
      <c r="Q602" s="122">
        <f t="shared" si="99"/>
        <v>-1</v>
      </c>
    </row>
    <row r="603" spans="1:17" ht="24" thickBot="1" x14ac:dyDescent="0.3">
      <c r="A603" s="221">
        <v>44283</v>
      </c>
      <c r="B603" s="222"/>
      <c r="C603" s="222"/>
      <c r="D603" s="222"/>
      <c r="E603" s="222"/>
      <c r="F603" s="222"/>
      <c r="G603" s="222"/>
      <c r="H603" s="223"/>
      <c r="I603" s="19">
        <f t="shared" si="96"/>
        <v>42.647500000000001</v>
      </c>
      <c r="K603" s="50">
        <f t="shared" si="97"/>
        <v>42.647499999999994</v>
      </c>
      <c r="L603" s="8">
        <f t="shared" si="91"/>
        <v>40.947499999999991</v>
      </c>
      <c r="N603" s="121" t="str">
        <f t="shared" si="100"/>
        <v/>
      </c>
      <c r="O603" s="9" t="str">
        <f t="shared" si="101"/>
        <v/>
      </c>
      <c r="P603" s="9" t="str">
        <f t="shared" si="98"/>
        <v/>
      </c>
      <c r="Q603" s="122" t="str">
        <f t="shared" si="99"/>
        <v/>
      </c>
    </row>
    <row r="604" spans="1:17" ht="18.75" x14ac:dyDescent="0.3">
      <c r="A604" s="10" t="s">
        <v>474</v>
      </c>
      <c r="B604" s="11" t="s">
        <v>443</v>
      </c>
      <c r="C604" s="12">
        <v>4</v>
      </c>
      <c r="D604" s="13">
        <v>2.6</v>
      </c>
      <c r="E604" s="14"/>
      <c r="F604" s="46" t="s">
        <v>21</v>
      </c>
      <c r="G604" s="15">
        <v>2</v>
      </c>
      <c r="H604" s="16">
        <f>IF(OR(F604="",G604=""),"",IF(F604="1st",G604*D604-G604,-G604))</f>
        <v>-2</v>
      </c>
      <c r="I604" s="19">
        <f t="shared" si="96"/>
        <v>40.647500000000001</v>
      </c>
      <c r="J604" s="42">
        <f>SUM(H604:H605)</f>
        <v>-3</v>
      </c>
      <c r="K604" s="50">
        <f t="shared" si="97"/>
        <v>39.647499999999994</v>
      </c>
      <c r="L604" s="8">
        <f t="shared" si="91"/>
        <v>40.947499999999991</v>
      </c>
      <c r="N604" s="121">
        <f t="shared" si="100"/>
        <v>2.6</v>
      </c>
      <c r="O604" s="9">
        <f t="shared" si="101"/>
        <v>-1</v>
      </c>
      <c r="P604" s="9">
        <f t="shared" si="98"/>
        <v>-1</v>
      </c>
      <c r="Q604" s="122">
        <f t="shared" si="99"/>
        <v>-1</v>
      </c>
    </row>
    <row r="605" spans="1:17" ht="19.5" thickBot="1" x14ac:dyDescent="0.35">
      <c r="A605" s="10" t="s">
        <v>475</v>
      </c>
      <c r="B605" s="11" t="s">
        <v>93</v>
      </c>
      <c r="C605" s="12">
        <v>11</v>
      </c>
      <c r="D605" s="13">
        <v>4.2</v>
      </c>
      <c r="E605" s="14"/>
      <c r="F605" s="46" t="s">
        <v>21</v>
      </c>
      <c r="G605" s="15">
        <v>1</v>
      </c>
      <c r="H605" s="16">
        <f>IF(OR(F605="",G605=""),"",IF(F605="1st",G605*D605-G605,-G605))</f>
        <v>-1</v>
      </c>
      <c r="I605" s="19">
        <f t="shared" si="96"/>
        <v>39.647500000000001</v>
      </c>
      <c r="J605" s="39"/>
      <c r="K605" s="50">
        <f t="shared" si="97"/>
        <v>39.647499999999994</v>
      </c>
      <c r="L605" s="8">
        <f t="shared" si="91"/>
        <v>40.947499999999991</v>
      </c>
      <c r="N605" s="121">
        <f t="shared" si="100"/>
        <v>4.2</v>
      </c>
      <c r="O605" s="9">
        <f t="shared" si="101"/>
        <v>-1</v>
      </c>
      <c r="P605" s="9">
        <f t="shared" si="98"/>
        <v>-1</v>
      </c>
      <c r="Q605" s="122">
        <f t="shared" si="99"/>
        <v>-1</v>
      </c>
    </row>
    <row r="606" spans="1:17" ht="24" thickBot="1" x14ac:dyDescent="0.3">
      <c r="A606" s="221">
        <v>44284</v>
      </c>
      <c r="B606" s="222"/>
      <c r="C606" s="222"/>
      <c r="D606" s="222"/>
      <c r="E606" s="222"/>
      <c r="F606" s="222"/>
      <c r="G606" s="222"/>
      <c r="H606" s="223"/>
      <c r="I606" s="19">
        <f t="shared" si="96"/>
        <v>39.647500000000001</v>
      </c>
      <c r="K606" s="50">
        <f t="shared" si="97"/>
        <v>39.647499999999994</v>
      </c>
      <c r="L606" s="8">
        <f t="shared" si="91"/>
        <v>40.947499999999991</v>
      </c>
      <c r="N606" s="121" t="str">
        <f t="shared" si="100"/>
        <v/>
      </c>
      <c r="O606" s="9" t="str">
        <f t="shared" si="101"/>
        <v/>
      </c>
      <c r="P606" s="9" t="str">
        <f t="shared" si="98"/>
        <v/>
      </c>
      <c r="Q606" s="122" t="str">
        <f t="shared" si="99"/>
        <v/>
      </c>
    </row>
    <row r="607" spans="1:17" ht="18.75" x14ac:dyDescent="0.3">
      <c r="A607" s="10" t="s">
        <v>476</v>
      </c>
      <c r="B607" s="11" t="s">
        <v>55</v>
      </c>
      <c r="C607" s="12">
        <v>4</v>
      </c>
      <c r="D607" s="13">
        <v>5.5</v>
      </c>
      <c r="E607" s="14"/>
      <c r="F607" s="46" t="s">
        <v>24</v>
      </c>
      <c r="G607" s="15">
        <v>1</v>
      </c>
      <c r="H607" s="16">
        <f>IF(OR(F607="",G607=""),"",IF(F607="1st",G607*D607-G607,-G607))</f>
        <v>4.5</v>
      </c>
      <c r="I607" s="19">
        <f t="shared" si="96"/>
        <v>44.147500000000001</v>
      </c>
      <c r="J607" s="42">
        <f>SUM(H607:H611)</f>
        <v>0.5</v>
      </c>
      <c r="K607" s="50">
        <f t="shared" si="97"/>
        <v>40.147499999999994</v>
      </c>
      <c r="L607" s="8">
        <f t="shared" si="91"/>
        <v>40.947499999999991</v>
      </c>
      <c r="N607" s="121">
        <f t="shared" si="100"/>
        <v>5.5</v>
      </c>
      <c r="O607" s="9">
        <f t="shared" si="101"/>
        <v>-1</v>
      </c>
      <c r="P607" s="9">
        <f t="shared" si="98"/>
        <v>4.5</v>
      </c>
      <c r="Q607" s="122">
        <f t="shared" si="99"/>
        <v>4.5</v>
      </c>
    </row>
    <row r="608" spans="1:17" ht="18.75" x14ac:dyDescent="0.3">
      <c r="A608" s="10" t="s">
        <v>477</v>
      </c>
      <c r="B608" s="11" t="s">
        <v>55</v>
      </c>
      <c r="C608" s="12">
        <v>7</v>
      </c>
      <c r="D608" s="13">
        <v>3.6</v>
      </c>
      <c r="E608" s="14"/>
      <c r="F608" s="46" t="s">
        <v>21</v>
      </c>
      <c r="G608" s="15">
        <v>1</v>
      </c>
      <c r="H608" s="16">
        <f>IF(OR(F608="",G608=""),"",IF(F608="1st",G608*D608-G608,-G608))</f>
        <v>-1</v>
      </c>
      <c r="I608" s="19">
        <f t="shared" si="96"/>
        <v>43.147500000000001</v>
      </c>
      <c r="J608" s="39"/>
      <c r="K608" s="50">
        <f t="shared" si="97"/>
        <v>40.147499999999994</v>
      </c>
      <c r="L608" s="8">
        <f t="shared" si="91"/>
        <v>40.947499999999991</v>
      </c>
      <c r="N608" s="121">
        <f t="shared" si="100"/>
        <v>0</v>
      </c>
      <c r="O608" s="9">
        <f t="shared" si="101"/>
        <v>0</v>
      </c>
      <c r="P608" s="9">
        <f t="shared" si="98"/>
        <v>0</v>
      </c>
      <c r="Q608" s="122" t="str">
        <f t="shared" si="99"/>
        <v/>
      </c>
    </row>
    <row r="609" spans="1:17" ht="18.75" x14ac:dyDescent="0.3">
      <c r="A609" s="10" t="s">
        <v>478</v>
      </c>
      <c r="B609" s="11" t="s">
        <v>55</v>
      </c>
      <c r="C609" s="12">
        <v>9</v>
      </c>
      <c r="D609" s="13">
        <v>2.35</v>
      </c>
      <c r="E609" s="14"/>
      <c r="F609" s="46" t="s">
        <v>26</v>
      </c>
      <c r="G609" s="15">
        <v>1</v>
      </c>
      <c r="H609" s="16">
        <f>IF(OR(F609="",G609=""),"",IF(F609="1st",G609*D609-G609,-G609))</f>
        <v>-1</v>
      </c>
      <c r="I609" s="19">
        <f t="shared" si="96"/>
        <v>42.147500000000001</v>
      </c>
      <c r="J609" s="39"/>
      <c r="K609" s="50">
        <f t="shared" si="97"/>
        <v>40.147499999999994</v>
      </c>
      <c r="L609" s="8">
        <f t="shared" si="91"/>
        <v>40.947499999999991</v>
      </c>
      <c r="N609" s="121">
        <f t="shared" si="100"/>
        <v>2.35</v>
      </c>
      <c r="O609" s="9">
        <f t="shared" si="101"/>
        <v>-1</v>
      </c>
      <c r="P609" s="9">
        <f t="shared" ref="P609:P628" si="103">IF(F609="1st",N609+O609,O609)</f>
        <v>-1</v>
      </c>
      <c r="Q609" s="122">
        <f t="shared" ref="Q609:Q628" si="104">IF(P609=0,"",P609)</f>
        <v>-1</v>
      </c>
    </row>
    <row r="610" spans="1:17" ht="18.75" x14ac:dyDescent="0.3">
      <c r="A610" s="10" t="s">
        <v>59</v>
      </c>
      <c r="B610" s="11" t="s">
        <v>55</v>
      </c>
      <c r="C610" s="12">
        <v>10</v>
      </c>
      <c r="D610" s="13">
        <v>6</v>
      </c>
      <c r="E610" s="14"/>
      <c r="F610" s="46" t="s">
        <v>34</v>
      </c>
      <c r="G610" s="15">
        <v>1</v>
      </c>
      <c r="H610" s="16">
        <f>IF(OR(F610="",G610=""),"",IF(F610="1st",G610*D610-G610,-G610))</f>
        <v>-1</v>
      </c>
      <c r="I610" s="19">
        <f t="shared" si="96"/>
        <v>41.147500000000001</v>
      </c>
      <c r="J610" s="39"/>
      <c r="K610" s="50">
        <f t="shared" si="97"/>
        <v>40.147499999999994</v>
      </c>
      <c r="L610" s="8">
        <f t="shared" si="91"/>
        <v>40.947499999999991</v>
      </c>
      <c r="N610" s="121">
        <f t="shared" si="100"/>
        <v>6</v>
      </c>
      <c r="O610" s="9">
        <f t="shared" si="101"/>
        <v>-1</v>
      </c>
      <c r="P610" s="9">
        <f t="shared" si="103"/>
        <v>-1</v>
      </c>
      <c r="Q610" s="122">
        <f t="shared" si="104"/>
        <v>-1</v>
      </c>
    </row>
    <row r="611" spans="1:17" ht="19.5" thickBot="1" x14ac:dyDescent="0.35">
      <c r="A611" s="10" t="s">
        <v>226</v>
      </c>
      <c r="B611" s="11" t="s">
        <v>38</v>
      </c>
      <c r="C611" s="12">
        <v>7</v>
      </c>
      <c r="D611" s="13">
        <v>4</v>
      </c>
      <c r="E611" s="14"/>
      <c r="F611" s="46" t="s">
        <v>16</v>
      </c>
      <c r="G611" s="15">
        <v>1</v>
      </c>
      <c r="H611" s="16">
        <f>IF(OR(F611="",G611=""),"",IF(F611="1st",G611*D611-G611,-G611))</f>
        <v>-1</v>
      </c>
      <c r="I611" s="19">
        <f t="shared" si="96"/>
        <v>40.147500000000001</v>
      </c>
      <c r="J611" s="39"/>
      <c r="K611" s="50">
        <f t="shared" si="97"/>
        <v>40.147499999999994</v>
      </c>
      <c r="L611" s="8">
        <f t="shared" si="91"/>
        <v>40.947499999999991</v>
      </c>
      <c r="N611" s="121">
        <f t="shared" si="100"/>
        <v>4</v>
      </c>
      <c r="O611" s="9">
        <f t="shared" si="101"/>
        <v>-1</v>
      </c>
      <c r="P611" s="9">
        <f t="shared" si="103"/>
        <v>-1</v>
      </c>
      <c r="Q611" s="122">
        <f t="shared" si="104"/>
        <v>-1</v>
      </c>
    </row>
    <row r="612" spans="1:17" ht="24" thickBot="1" x14ac:dyDescent="0.3">
      <c r="A612" s="221">
        <v>44285</v>
      </c>
      <c r="B612" s="222"/>
      <c r="C612" s="222"/>
      <c r="D612" s="222"/>
      <c r="E612" s="222"/>
      <c r="F612" s="222"/>
      <c r="G612" s="222"/>
      <c r="H612" s="223"/>
      <c r="I612" s="19">
        <f t="shared" si="96"/>
        <v>40.147500000000001</v>
      </c>
      <c r="K612" s="50">
        <f t="shared" si="97"/>
        <v>40.147499999999994</v>
      </c>
      <c r="L612" s="8">
        <f t="shared" si="91"/>
        <v>40.947499999999991</v>
      </c>
      <c r="N612" s="121" t="str">
        <f t="shared" si="100"/>
        <v/>
      </c>
      <c r="O612" s="9" t="str">
        <f t="shared" si="101"/>
        <v/>
      </c>
      <c r="P612" s="9" t="str">
        <f t="shared" si="103"/>
        <v/>
      </c>
      <c r="Q612" s="122" t="str">
        <f t="shared" si="104"/>
        <v/>
      </c>
    </row>
    <row r="613" spans="1:17" ht="19.5" thickBot="1" x14ac:dyDescent="0.35">
      <c r="A613" s="10" t="s">
        <v>202</v>
      </c>
      <c r="B613" s="11" t="s">
        <v>115</v>
      </c>
      <c r="C613" s="12">
        <v>3</v>
      </c>
      <c r="D613" s="13">
        <v>2.4</v>
      </c>
      <c r="E613" s="14"/>
      <c r="F613" s="46" t="s">
        <v>24</v>
      </c>
      <c r="G613" s="15">
        <v>2</v>
      </c>
      <c r="H613" s="16">
        <f>IF(OR(F613="",G613=""),"",IF(F613="1st",G613*D613-G613,-G613))</f>
        <v>2.8</v>
      </c>
      <c r="I613" s="19">
        <f t="shared" si="96"/>
        <v>42.947499999999998</v>
      </c>
      <c r="J613" s="42">
        <f>SUM(H613:H613)</f>
        <v>2.8</v>
      </c>
      <c r="K613" s="50">
        <f t="shared" si="97"/>
        <v>42.947499999999991</v>
      </c>
      <c r="L613" s="8">
        <f t="shared" si="91"/>
        <v>40.947499999999991</v>
      </c>
      <c r="N613" s="121">
        <f t="shared" si="100"/>
        <v>2.4</v>
      </c>
      <c r="O613" s="9">
        <f t="shared" si="101"/>
        <v>-1</v>
      </c>
      <c r="P613" s="9">
        <f t="shared" si="103"/>
        <v>1.4</v>
      </c>
      <c r="Q613" s="122">
        <f t="shared" si="104"/>
        <v>1.4</v>
      </c>
    </row>
    <row r="614" spans="1:17" ht="24" thickBot="1" x14ac:dyDescent="0.3">
      <c r="A614" s="221">
        <v>44286</v>
      </c>
      <c r="B614" s="222"/>
      <c r="C614" s="222"/>
      <c r="D614" s="222"/>
      <c r="E614" s="222"/>
      <c r="F614" s="222"/>
      <c r="G614" s="222"/>
      <c r="H614" s="223"/>
      <c r="I614" s="19">
        <f t="shared" si="96"/>
        <v>42.947499999999998</v>
      </c>
      <c r="K614" s="50">
        <f t="shared" si="97"/>
        <v>42.947499999999991</v>
      </c>
      <c r="L614" s="8">
        <f t="shared" si="91"/>
        <v>40.947499999999991</v>
      </c>
      <c r="N614" s="121" t="str">
        <f t="shared" ref="N614:N628" si="105">IF(D614="","",IF(D614&gt;$V$57,$X$57*D614,IF(AND(D614&gt;$V$56,D614&lt;$W$56),$X$56*D614,IF(AND(D614&lt;$W$55,D614&gt;$V$55),$X$55*D614,IF(D614&lt;$W$54,D614*$X$54,0)))))</f>
        <v/>
      </c>
      <c r="O614" s="9" t="str">
        <f t="shared" ref="O614:O628" si="106">IF(D614="","",IF(D614&gt;=$V$57,-$X$57,IF(AND(D614&gt;=$V$56,D614&lt;$W$56),-$X$56,IF(AND(D614&lt;$W$55,D614&gt;=$V$55),-$X$55,IF(D614&lt;$W$54,-$X$54,0)))))</f>
        <v/>
      </c>
      <c r="P614" s="9" t="str">
        <f t="shared" si="103"/>
        <v/>
      </c>
      <c r="Q614" s="122" t="str">
        <f t="shared" si="104"/>
        <v/>
      </c>
    </row>
    <row r="615" spans="1:17" ht="19.5" thickBot="1" x14ac:dyDescent="0.35">
      <c r="A615" s="10" t="s">
        <v>479</v>
      </c>
      <c r="B615" s="11" t="s">
        <v>30</v>
      </c>
      <c r="C615" s="12">
        <v>8</v>
      </c>
      <c r="D615" s="13">
        <v>2.5</v>
      </c>
      <c r="E615" s="14"/>
      <c r="F615" s="46" t="s">
        <v>26</v>
      </c>
      <c r="G615" s="15">
        <v>2</v>
      </c>
      <c r="H615" s="16">
        <f>IF(OR(F615="",G615=""),"",IF(F615="1st",G615*D615-G615,-G615))</f>
        <v>-2</v>
      </c>
      <c r="I615" s="19">
        <f t="shared" si="96"/>
        <v>40.947499999999998</v>
      </c>
      <c r="J615" s="42">
        <f>SUM(H615:H615)</f>
        <v>-2</v>
      </c>
      <c r="K615" s="50">
        <f t="shared" si="97"/>
        <v>40.947499999999991</v>
      </c>
      <c r="L615" s="8">
        <f>$K$615</f>
        <v>40.947499999999991</v>
      </c>
      <c r="N615" s="121">
        <f t="shared" si="105"/>
        <v>2.5</v>
      </c>
      <c r="O615" s="9">
        <f t="shared" si="106"/>
        <v>-1</v>
      </c>
      <c r="P615" s="9">
        <f t="shared" si="103"/>
        <v>-1</v>
      </c>
      <c r="Q615" s="122">
        <f t="shared" si="104"/>
        <v>-1</v>
      </c>
    </row>
    <row r="616" spans="1:17" ht="24" thickBot="1" x14ac:dyDescent="0.3">
      <c r="A616" s="221">
        <v>44287</v>
      </c>
      <c r="B616" s="222"/>
      <c r="C616" s="222"/>
      <c r="D616" s="222"/>
      <c r="E616" s="222"/>
      <c r="F616" s="222"/>
      <c r="G616" s="222"/>
      <c r="H616" s="223"/>
      <c r="I616" s="19">
        <f t="shared" si="96"/>
        <v>40.947499999999998</v>
      </c>
      <c r="K616" s="50">
        <f t="shared" si="97"/>
        <v>40.947499999999991</v>
      </c>
      <c r="L616" s="8">
        <f t="shared" ref="L616:L679" si="107">$K$705</f>
        <v>21.197499999999991</v>
      </c>
      <c r="N616" s="121" t="str">
        <f t="shared" si="105"/>
        <v/>
      </c>
      <c r="O616" s="9" t="str">
        <f t="shared" si="106"/>
        <v/>
      </c>
      <c r="P616" s="9" t="str">
        <f t="shared" si="103"/>
        <v/>
      </c>
      <c r="Q616" s="122" t="str">
        <f t="shared" si="104"/>
        <v/>
      </c>
    </row>
    <row r="617" spans="1:17" ht="18.75" x14ac:dyDescent="0.3">
      <c r="A617" s="10" t="s">
        <v>480</v>
      </c>
      <c r="B617" s="11" t="s">
        <v>38</v>
      </c>
      <c r="C617" s="12">
        <v>7</v>
      </c>
      <c r="D617" s="13">
        <v>4</v>
      </c>
      <c r="E617" s="14"/>
      <c r="F617" s="46" t="s">
        <v>26</v>
      </c>
      <c r="G617" s="15">
        <v>1</v>
      </c>
      <c r="H617" s="16">
        <f>IF(OR(F617="",G617=""),"",IF(F617="1st",G617*D617-G617,-G617))</f>
        <v>-1</v>
      </c>
      <c r="I617" s="19">
        <f t="shared" si="96"/>
        <v>39.947499999999998</v>
      </c>
      <c r="J617" s="42">
        <f>SUM(H617:H621)</f>
        <v>-9.9999999999999645E-2</v>
      </c>
      <c r="K617" s="50">
        <f t="shared" si="97"/>
        <v>40.847499999999989</v>
      </c>
      <c r="L617" s="8">
        <f t="shared" si="107"/>
        <v>21.197499999999991</v>
      </c>
      <c r="N617" s="121">
        <f t="shared" si="105"/>
        <v>4</v>
      </c>
      <c r="O617" s="9">
        <f t="shared" si="106"/>
        <v>-1</v>
      </c>
      <c r="P617" s="9">
        <f t="shared" si="103"/>
        <v>-1</v>
      </c>
      <c r="Q617" s="122">
        <f t="shared" si="104"/>
        <v>-1</v>
      </c>
    </row>
    <row r="618" spans="1:17" ht="18.75" x14ac:dyDescent="0.3">
      <c r="A618" s="10" t="s">
        <v>481</v>
      </c>
      <c r="B618" s="11" t="s">
        <v>55</v>
      </c>
      <c r="C618" s="12">
        <v>6</v>
      </c>
      <c r="D618" s="13">
        <v>3</v>
      </c>
      <c r="E618" s="14"/>
      <c r="F618" s="46" t="s">
        <v>34</v>
      </c>
      <c r="G618" s="15">
        <v>1.5</v>
      </c>
      <c r="H618" s="16">
        <f>IF(OR(F618="",G618=""),"",IF(F618="1st",G618*D618-G618,-G618))</f>
        <v>-1.5</v>
      </c>
      <c r="I618" s="19">
        <f t="shared" si="96"/>
        <v>38.447499999999998</v>
      </c>
      <c r="J618" s="39"/>
      <c r="K618" s="50">
        <f t="shared" si="97"/>
        <v>40.847499999999989</v>
      </c>
      <c r="L618" s="8">
        <f t="shared" si="107"/>
        <v>21.197499999999991</v>
      </c>
      <c r="N618" s="121">
        <f t="shared" si="105"/>
        <v>3</v>
      </c>
      <c r="O618" s="9">
        <f t="shared" si="106"/>
        <v>-1</v>
      </c>
      <c r="P618" s="9">
        <f t="shared" si="103"/>
        <v>-1</v>
      </c>
      <c r="Q618" s="122">
        <f t="shared" si="104"/>
        <v>-1</v>
      </c>
    </row>
    <row r="619" spans="1:17" ht="18.75" x14ac:dyDescent="0.3">
      <c r="A619" s="10" t="s">
        <v>482</v>
      </c>
      <c r="B619" s="11" t="s">
        <v>55</v>
      </c>
      <c r="C619" s="12">
        <v>12</v>
      </c>
      <c r="D619" s="13">
        <v>3.2</v>
      </c>
      <c r="E619" s="14"/>
      <c r="F619" s="46" t="s">
        <v>24</v>
      </c>
      <c r="G619" s="15">
        <v>2</v>
      </c>
      <c r="H619" s="16">
        <f>IF(OR(F619="",G619=""),"",IF(F619="1st",G619*D619-G619,-G619))</f>
        <v>4.4000000000000004</v>
      </c>
      <c r="I619" s="19">
        <f t="shared" si="96"/>
        <v>42.847499999999997</v>
      </c>
      <c r="J619" s="39"/>
      <c r="K619" s="50">
        <f t="shared" si="97"/>
        <v>40.847499999999989</v>
      </c>
      <c r="L619" s="8">
        <f t="shared" si="107"/>
        <v>21.197499999999991</v>
      </c>
      <c r="N619" s="121">
        <f t="shared" si="105"/>
        <v>0</v>
      </c>
      <c r="O619" s="9">
        <f t="shared" si="106"/>
        <v>0</v>
      </c>
      <c r="P619" s="9">
        <f t="shared" si="103"/>
        <v>0</v>
      </c>
      <c r="Q619" s="122" t="str">
        <f t="shared" si="104"/>
        <v/>
      </c>
    </row>
    <row r="620" spans="1:17" ht="18.75" x14ac:dyDescent="0.3">
      <c r="A620" s="10" t="s">
        <v>33</v>
      </c>
      <c r="B620" s="11" t="s">
        <v>173</v>
      </c>
      <c r="C620" s="12">
        <v>11</v>
      </c>
      <c r="D620" s="13">
        <v>7.5</v>
      </c>
      <c r="E620" s="14"/>
      <c r="F620" s="46" t="s">
        <v>26</v>
      </c>
      <c r="G620" s="15">
        <v>1</v>
      </c>
      <c r="H620" s="16">
        <f>IF(OR(F620="",G620=""),"",IF(F620="1st",G620*D620-G620,-G620))</f>
        <v>-1</v>
      </c>
      <c r="I620" s="19">
        <f t="shared" si="96"/>
        <v>41.847499999999997</v>
      </c>
      <c r="J620" s="39"/>
      <c r="K620" s="50">
        <f t="shared" si="97"/>
        <v>40.847499999999989</v>
      </c>
      <c r="L620" s="8">
        <f t="shared" si="107"/>
        <v>21.197499999999991</v>
      </c>
      <c r="N620" s="121">
        <f t="shared" si="105"/>
        <v>7.5</v>
      </c>
      <c r="O620" s="9">
        <f t="shared" si="106"/>
        <v>-1</v>
      </c>
      <c r="P620" s="9">
        <f t="shared" si="103"/>
        <v>-1</v>
      </c>
      <c r="Q620" s="122">
        <f t="shared" si="104"/>
        <v>-1</v>
      </c>
    </row>
    <row r="621" spans="1:17" ht="19.5" thickBot="1" x14ac:dyDescent="0.35">
      <c r="A621" s="10" t="s">
        <v>435</v>
      </c>
      <c r="B621" s="11" t="s">
        <v>91</v>
      </c>
      <c r="C621" s="12">
        <v>4</v>
      </c>
      <c r="D621" s="13">
        <v>4</v>
      </c>
      <c r="E621" s="14"/>
      <c r="F621" s="46" t="s">
        <v>26</v>
      </c>
      <c r="G621" s="15">
        <v>1</v>
      </c>
      <c r="H621" s="16">
        <f>IF(OR(F621="",G621=""),"",IF(F621="1st",G621*D621-G621,-G621))</f>
        <v>-1</v>
      </c>
      <c r="I621" s="19">
        <f t="shared" si="96"/>
        <v>40.847499999999997</v>
      </c>
      <c r="J621" s="39"/>
      <c r="K621" s="50">
        <f t="shared" si="97"/>
        <v>40.847499999999989</v>
      </c>
      <c r="L621" s="8">
        <f t="shared" si="107"/>
        <v>21.197499999999991</v>
      </c>
      <c r="N621" s="121">
        <f t="shared" si="105"/>
        <v>4</v>
      </c>
      <c r="O621" s="9">
        <f t="shared" si="106"/>
        <v>-1</v>
      </c>
      <c r="P621" s="9">
        <f t="shared" si="103"/>
        <v>-1</v>
      </c>
      <c r="Q621" s="122">
        <f t="shared" si="104"/>
        <v>-1</v>
      </c>
    </row>
    <row r="622" spans="1:17" ht="24" thickBot="1" x14ac:dyDescent="0.3">
      <c r="A622" s="221">
        <v>44288</v>
      </c>
      <c r="B622" s="222"/>
      <c r="C622" s="222"/>
      <c r="D622" s="222"/>
      <c r="E622" s="222"/>
      <c r="F622" s="222"/>
      <c r="G622" s="222"/>
      <c r="H622" s="223"/>
      <c r="I622" s="19">
        <f t="shared" si="96"/>
        <v>40.847499999999997</v>
      </c>
      <c r="K622" s="50">
        <f t="shared" si="97"/>
        <v>40.847499999999989</v>
      </c>
      <c r="L622" s="8">
        <f t="shared" si="107"/>
        <v>21.197499999999991</v>
      </c>
      <c r="N622" s="121" t="str">
        <f t="shared" si="105"/>
        <v/>
      </c>
      <c r="O622" s="9" t="str">
        <f t="shared" si="106"/>
        <v/>
      </c>
      <c r="P622" s="9" t="str">
        <f t="shared" si="103"/>
        <v/>
      </c>
      <c r="Q622" s="122" t="str">
        <f t="shared" si="104"/>
        <v/>
      </c>
    </row>
    <row r="623" spans="1:17" ht="18.75" x14ac:dyDescent="0.3">
      <c r="A623" s="10" t="s">
        <v>483</v>
      </c>
      <c r="B623" s="11" t="s">
        <v>45</v>
      </c>
      <c r="C623" s="12">
        <v>4</v>
      </c>
      <c r="D623" s="13">
        <v>4.2</v>
      </c>
      <c r="E623" s="14"/>
      <c r="F623" s="46" t="s">
        <v>24</v>
      </c>
      <c r="G623" s="15">
        <v>1</v>
      </c>
      <c r="H623" s="16">
        <f>IF(OR(F623="",G623=""),"",IF(F623="1st",G623*D623-G623,-G623))</f>
        <v>3.2</v>
      </c>
      <c r="I623" s="19">
        <f t="shared" si="96"/>
        <v>44.047499999999999</v>
      </c>
      <c r="J623" s="42">
        <f>SUM(H623:H624)</f>
        <v>7.2</v>
      </c>
      <c r="K623" s="50">
        <f t="shared" si="97"/>
        <v>48.047499999999992</v>
      </c>
      <c r="L623" s="8">
        <f t="shared" si="107"/>
        <v>21.197499999999991</v>
      </c>
      <c r="N623" s="121">
        <f t="shared" si="105"/>
        <v>4.2</v>
      </c>
      <c r="O623" s="9">
        <f t="shared" si="106"/>
        <v>-1</v>
      </c>
      <c r="P623" s="9">
        <f t="shared" si="103"/>
        <v>3.2</v>
      </c>
      <c r="Q623" s="122">
        <f t="shared" si="104"/>
        <v>3.2</v>
      </c>
    </row>
    <row r="624" spans="1:17" ht="19.5" thickBot="1" x14ac:dyDescent="0.35">
      <c r="A624" s="10" t="s">
        <v>484</v>
      </c>
      <c r="B624" s="11" t="s">
        <v>45</v>
      </c>
      <c r="C624" s="12">
        <v>10</v>
      </c>
      <c r="D624" s="13">
        <v>3</v>
      </c>
      <c r="E624" s="14"/>
      <c r="F624" s="46" t="s">
        <v>24</v>
      </c>
      <c r="G624" s="15">
        <v>2</v>
      </c>
      <c r="H624" s="16">
        <f>IF(OR(F624="",G624=""),"",IF(F624="1st",G624*D624-G624,-G624))</f>
        <v>4</v>
      </c>
      <c r="I624" s="19">
        <f t="shared" si="96"/>
        <v>48.047499999999999</v>
      </c>
      <c r="J624" s="39"/>
      <c r="K624" s="50">
        <f t="shared" si="97"/>
        <v>48.047499999999992</v>
      </c>
      <c r="L624" s="8">
        <f t="shared" si="107"/>
        <v>21.197499999999991</v>
      </c>
      <c r="N624" s="121">
        <f t="shared" si="105"/>
        <v>3</v>
      </c>
      <c r="O624" s="9">
        <f t="shared" si="106"/>
        <v>-1</v>
      </c>
      <c r="P624" s="9">
        <f t="shared" si="103"/>
        <v>2</v>
      </c>
      <c r="Q624" s="122">
        <f t="shared" si="104"/>
        <v>2</v>
      </c>
    </row>
    <row r="625" spans="1:17" ht="24" thickBot="1" x14ac:dyDescent="0.3">
      <c r="A625" s="221">
        <v>44289</v>
      </c>
      <c r="B625" s="222"/>
      <c r="C625" s="222"/>
      <c r="D625" s="222"/>
      <c r="E625" s="222"/>
      <c r="F625" s="222"/>
      <c r="G625" s="222"/>
      <c r="H625" s="223"/>
      <c r="I625" s="19">
        <f t="shared" si="96"/>
        <v>48.047499999999999</v>
      </c>
      <c r="K625" s="50">
        <f t="shared" si="97"/>
        <v>48.047499999999992</v>
      </c>
      <c r="L625" s="8">
        <f t="shared" si="107"/>
        <v>21.197499999999991</v>
      </c>
      <c r="N625" s="121" t="str">
        <f t="shared" si="105"/>
        <v/>
      </c>
      <c r="O625" s="9" t="str">
        <f t="shared" si="106"/>
        <v/>
      </c>
      <c r="P625" s="9" t="str">
        <f t="shared" si="103"/>
        <v/>
      </c>
      <c r="Q625" s="122" t="str">
        <f t="shared" si="104"/>
        <v/>
      </c>
    </row>
    <row r="626" spans="1:17" ht="18.75" x14ac:dyDescent="0.3">
      <c r="A626" s="10" t="s">
        <v>126</v>
      </c>
      <c r="B626" s="11" t="s">
        <v>127</v>
      </c>
      <c r="C626" s="12">
        <v>3</v>
      </c>
      <c r="D626" s="13">
        <v>4.5</v>
      </c>
      <c r="E626" s="14"/>
      <c r="F626" s="46" t="s">
        <v>26</v>
      </c>
      <c r="G626" s="15">
        <v>1</v>
      </c>
      <c r="H626" s="16">
        <f>IF(OR(F626="",G626=""),"",IF(F626="1st",G626*D626-G626,-G626))</f>
        <v>-1</v>
      </c>
      <c r="I626" s="19">
        <f t="shared" si="96"/>
        <v>47.047499999999999</v>
      </c>
      <c r="J626" s="42">
        <f>SUM(H626:H628)</f>
        <v>1.75</v>
      </c>
      <c r="K626" s="50">
        <f t="shared" si="97"/>
        <v>49.797499999999992</v>
      </c>
      <c r="L626" s="8">
        <f t="shared" si="107"/>
        <v>21.197499999999991</v>
      </c>
      <c r="N626" s="121">
        <f t="shared" si="105"/>
        <v>4.5</v>
      </c>
      <c r="O626" s="9">
        <f t="shared" si="106"/>
        <v>-1</v>
      </c>
      <c r="P626" s="9">
        <f t="shared" si="103"/>
        <v>-1</v>
      </c>
      <c r="Q626" s="122">
        <f t="shared" si="104"/>
        <v>-1</v>
      </c>
    </row>
    <row r="627" spans="1:17" ht="18.75" x14ac:dyDescent="0.3">
      <c r="A627" s="10" t="s">
        <v>485</v>
      </c>
      <c r="B627" s="11" t="s">
        <v>127</v>
      </c>
      <c r="C627" s="12">
        <v>4</v>
      </c>
      <c r="D627" s="13">
        <v>4</v>
      </c>
      <c r="E627" s="14"/>
      <c r="F627" s="46" t="s">
        <v>26</v>
      </c>
      <c r="G627" s="15">
        <v>1</v>
      </c>
      <c r="H627" s="16">
        <f>IF(OR(F627="",G627=""),"",IF(F627="1st",G627*D627-G627,-G627))</f>
        <v>-1</v>
      </c>
      <c r="I627" s="19">
        <f t="shared" si="96"/>
        <v>46.047499999999999</v>
      </c>
      <c r="J627" s="39"/>
      <c r="K627" s="50">
        <f t="shared" si="97"/>
        <v>49.797499999999992</v>
      </c>
      <c r="L627" s="8">
        <f t="shared" si="107"/>
        <v>21.197499999999991</v>
      </c>
      <c r="N627" s="121">
        <f t="shared" si="105"/>
        <v>4</v>
      </c>
      <c r="O627" s="9">
        <f t="shared" si="106"/>
        <v>-1</v>
      </c>
      <c r="P627" s="9">
        <f t="shared" si="103"/>
        <v>-1</v>
      </c>
      <c r="Q627" s="122">
        <f t="shared" si="104"/>
        <v>-1</v>
      </c>
    </row>
    <row r="628" spans="1:17" ht="19.5" thickBot="1" x14ac:dyDescent="0.35">
      <c r="A628" s="10" t="s">
        <v>486</v>
      </c>
      <c r="B628" s="11" t="s">
        <v>127</v>
      </c>
      <c r="C628" s="12">
        <v>6</v>
      </c>
      <c r="D628" s="13">
        <v>2.25</v>
      </c>
      <c r="E628" s="14"/>
      <c r="F628" s="46" t="s">
        <v>24</v>
      </c>
      <c r="G628" s="15">
        <v>3</v>
      </c>
      <c r="H628" s="16">
        <f>IF(OR(F628="",G628=""),"",IF(F628="1st",G628*D628-G628,-G628))</f>
        <v>3.75</v>
      </c>
      <c r="I628" s="19">
        <f t="shared" si="96"/>
        <v>49.797499999999999</v>
      </c>
      <c r="J628" s="39"/>
      <c r="K628" s="50">
        <f t="shared" si="97"/>
        <v>49.797499999999992</v>
      </c>
      <c r="L628" s="8">
        <f t="shared" si="107"/>
        <v>21.197499999999991</v>
      </c>
      <c r="N628" s="121">
        <f t="shared" si="105"/>
        <v>2.25</v>
      </c>
      <c r="O628" s="9">
        <f t="shared" si="106"/>
        <v>-1</v>
      </c>
      <c r="P628" s="9">
        <f t="shared" si="103"/>
        <v>1.25</v>
      </c>
      <c r="Q628" s="122">
        <f t="shared" si="104"/>
        <v>1.25</v>
      </c>
    </row>
    <row r="629" spans="1:17" ht="24" thickBot="1" x14ac:dyDescent="0.3">
      <c r="A629" s="221">
        <v>44291</v>
      </c>
      <c r="B629" s="222"/>
      <c r="C629" s="222"/>
      <c r="D629" s="222"/>
      <c r="E629" s="222"/>
      <c r="F629" s="222"/>
      <c r="G629" s="222"/>
      <c r="H629" s="223"/>
      <c r="I629" s="19">
        <f t="shared" si="96"/>
        <v>49.797499999999999</v>
      </c>
      <c r="K629" s="50">
        <f t="shared" si="97"/>
        <v>49.797499999999992</v>
      </c>
      <c r="L629" s="8">
        <f t="shared" si="107"/>
        <v>21.197499999999991</v>
      </c>
    </row>
    <row r="630" spans="1:17" ht="18.75" x14ac:dyDescent="0.3">
      <c r="A630" s="10" t="s">
        <v>487</v>
      </c>
      <c r="B630" s="11" t="s">
        <v>30</v>
      </c>
      <c r="C630" s="12">
        <v>5</v>
      </c>
      <c r="D630" s="13">
        <v>5</v>
      </c>
      <c r="E630" s="14"/>
      <c r="F630" s="46" t="s">
        <v>24</v>
      </c>
      <c r="G630" s="15">
        <v>1.5</v>
      </c>
      <c r="H630" s="16">
        <f>IF(OR(F630="",G630=""),"",IF(F630="1st",G630*D630-G630,-G630))</f>
        <v>6</v>
      </c>
      <c r="I630" s="19">
        <f t="shared" si="96"/>
        <v>55.797499999999999</v>
      </c>
      <c r="J630" s="42">
        <f>SUM(H630:H634)</f>
        <v>6</v>
      </c>
      <c r="K630" s="50">
        <f t="shared" si="97"/>
        <v>55.797499999999992</v>
      </c>
      <c r="L630" s="8">
        <f t="shared" si="107"/>
        <v>21.197499999999991</v>
      </c>
    </row>
    <row r="631" spans="1:17" ht="18.75" x14ac:dyDescent="0.3">
      <c r="A631" s="10" t="s">
        <v>488</v>
      </c>
      <c r="B631" s="11" t="s">
        <v>30</v>
      </c>
      <c r="C631" s="12">
        <v>6</v>
      </c>
      <c r="D631" s="13" t="s">
        <v>489</v>
      </c>
      <c r="E631" s="14"/>
      <c r="F631" s="46" t="s">
        <v>26</v>
      </c>
      <c r="G631" s="15">
        <v>1</v>
      </c>
      <c r="H631" s="16">
        <f>IF(OR(F631="",G631=""),"",IF(F631="1st",G631*D631-G631,-G631))</f>
        <v>-1</v>
      </c>
      <c r="I631" s="19">
        <f t="shared" si="96"/>
        <v>54.797499999999999</v>
      </c>
      <c r="J631" s="39"/>
      <c r="K631" s="50">
        <f t="shared" si="97"/>
        <v>55.797499999999992</v>
      </c>
      <c r="L631" s="8">
        <f t="shared" si="107"/>
        <v>21.197499999999991</v>
      </c>
    </row>
    <row r="632" spans="1:17" ht="18.75" x14ac:dyDescent="0.3">
      <c r="A632" s="10" t="s">
        <v>490</v>
      </c>
      <c r="B632" s="11" t="s">
        <v>30</v>
      </c>
      <c r="C632" s="12">
        <v>7</v>
      </c>
      <c r="D632" s="13">
        <v>1.7</v>
      </c>
      <c r="E632" s="14"/>
      <c r="F632" s="46" t="s">
        <v>491</v>
      </c>
      <c r="G632" s="15">
        <v>3</v>
      </c>
      <c r="H632" s="16">
        <f>IF(OR(F632="",G632=""),"",IF(F632="1st",G632*D632-G632,-G632))</f>
        <v>-3</v>
      </c>
      <c r="I632" s="19">
        <f t="shared" si="96"/>
        <v>51.797499999999999</v>
      </c>
      <c r="J632" s="39"/>
      <c r="K632" s="50">
        <f t="shared" si="97"/>
        <v>55.797499999999992</v>
      </c>
      <c r="L632" s="8">
        <f t="shared" si="107"/>
        <v>21.197499999999991</v>
      </c>
    </row>
    <row r="633" spans="1:17" ht="18.75" x14ac:dyDescent="0.3">
      <c r="A633" s="10" t="s">
        <v>492</v>
      </c>
      <c r="B633" s="11" t="s">
        <v>30</v>
      </c>
      <c r="C633" s="12">
        <v>8</v>
      </c>
      <c r="D633" s="13">
        <v>7</v>
      </c>
      <c r="E633" s="14"/>
      <c r="F633" s="46" t="s">
        <v>24</v>
      </c>
      <c r="G633" s="15">
        <v>1</v>
      </c>
      <c r="H633" s="16">
        <f>IF(OR(F633="",G633=""),"",IF(F633="1st",G633*D633-G633,-G633))</f>
        <v>6</v>
      </c>
      <c r="I633" s="19">
        <f t="shared" si="96"/>
        <v>57.797499999999999</v>
      </c>
      <c r="J633" s="39"/>
      <c r="K633" s="50">
        <f t="shared" si="97"/>
        <v>55.797499999999992</v>
      </c>
      <c r="L633" s="8">
        <f t="shared" si="107"/>
        <v>21.197499999999991</v>
      </c>
    </row>
    <row r="634" spans="1:17" ht="19.5" thickBot="1" x14ac:dyDescent="0.35">
      <c r="A634" s="10" t="s">
        <v>493</v>
      </c>
      <c r="B634" s="11" t="s">
        <v>30</v>
      </c>
      <c r="C634" s="12">
        <v>9</v>
      </c>
      <c r="D634" s="13">
        <v>2.7</v>
      </c>
      <c r="E634" s="14"/>
      <c r="F634" s="46" t="s">
        <v>26</v>
      </c>
      <c r="G634" s="15">
        <v>2</v>
      </c>
      <c r="H634" s="16">
        <f>IF(OR(F634="",G634=""),"",IF(F634="1st",G634*D634-G634,-G634))</f>
        <v>-2</v>
      </c>
      <c r="I634" s="19">
        <f t="shared" si="96"/>
        <v>55.797499999999999</v>
      </c>
      <c r="J634" s="39"/>
      <c r="K634" s="50">
        <f t="shared" si="97"/>
        <v>55.797499999999992</v>
      </c>
      <c r="L634" s="8">
        <f t="shared" si="107"/>
        <v>21.197499999999991</v>
      </c>
    </row>
    <row r="635" spans="1:17" ht="24" thickBot="1" x14ac:dyDescent="0.3">
      <c r="A635" s="221">
        <v>44292</v>
      </c>
      <c r="B635" s="222"/>
      <c r="C635" s="222"/>
      <c r="D635" s="222"/>
      <c r="E635" s="222"/>
      <c r="F635" s="222"/>
      <c r="G635" s="222"/>
      <c r="H635" s="223"/>
      <c r="I635" s="19">
        <f t="shared" si="96"/>
        <v>55.797499999999999</v>
      </c>
      <c r="K635" s="50">
        <f t="shared" si="97"/>
        <v>55.797499999999992</v>
      </c>
      <c r="L635" s="8">
        <f t="shared" si="107"/>
        <v>21.197499999999991</v>
      </c>
    </row>
    <row r="636" spans="1:17" ht="18.75" x14ac:dyDescent="0.3">
      <c r="A636" s="10" t="s">
        <v>494</v>
      </c>
      <c r="B636" s="11" t="s">
        <v>28</v>
      </c>
      <c r="C636" s="12">
        <v>10</v>
      </c>
      <c r="D636" s="13">
        <v>3</v>
      </c>
      <c r="E636" s="14"/>
      <c r="F636" s="46" t="s">
        <v>21</v>
      </c>
      <c r="G636" s="15">
        <v>1</v>
      </c>
      <c r="H636" s="16">
        <f>IF(OR(F636="",G636=""),"",IF(F636="1st",G636*D636-G636,-G636))</f>
        <v>-1</v>
      </c>
      <c r="I636" s="19">
        <f t="shared" si="96"/>
        <v>54.797499999999999</v>
      </c>
      <c r="J636" s="42">
        <f>SUM(H636:H637)</f>
        <v>2.2000000000000002</v>
      </c>
      <c r="K636" s="50">
        <f t="shared" si="97"/>
        <v>57.997499999999995</v>
      </c>
      <c r="L636" s="8">
        <f t="shared" si="107"/>
        <v>21.197499999999991</v>
      </c>
    </row>
    <row r="637" spans="1:17" ht="19.5" thickBot="1" x14ac:dyDescent="0.35">
      <c r="A637" s="10" t="s">
        <v>495</v>
      </c>
      <c r="B637" s="11" t="s">
        <v>28</v>
      </c>
      <c r="C637" s="12">
        <v>6</v>
      </c>
      <c r="D637" s="13">
        <v>2.6</v>
      </c>
      <c r="E637" s="14"/>
      <c r="F637" s="46" t="s">
        <v>24</v>
      </c>
      <c r="G637" s="15">
        <v>2</v>
      </c>
      <c r="H637" s="16">
        <f>IF(OR(F637="",G637=""),"",IF(F637="1st",G637*D637-G637,-G637))</f>
        <v>3.2</v>
      </c>
      <c r="I637" s="19">
        <f t="shared" si="96"/>
        <v>57.997500000000002</v>
      </c>
      <c r="J637" s="39"/>
      <c r="K637" s="50">
        <f t="shared" si="97"/>
        <v>57.997499999999995</v>
      </c>
      <c r="L637" s="8">
        <f t="shared" si="107"/>
        <v>21.197499999999991</v>
      </c>
    </row>
    <row r="638" spans="1:17" ht="24" thickBot="1" x14ac:dyDescent="0.3">
      <c r="A638" s="221">
        <v>44293</v>
      </c>
      <c r="B638" s="222"/>
      <c r="C638" s="222"/>
      <c r="D638" s="222"/>
      <c r="E638" s="222"/>
      <c r="F638" s="222"/>
      <c r="G638" s="222"/>
      <c r="H638" s="223"/>
      <c r="I638" s="19">
        <f t="shared" si="96"/>
        <v>57.997500000000002</v>
      </c>
      <c r="K638" s="50">
        <f t="shared" si="97"/>
        <v>57.997499999999995</v>
      </c>
      <c r="L638" s="8">
        <f t="shared" si="107"/>
        <v>21.197499999999991</v>
      </c>
    </row>
    <row r="639" spans="1:17" ht="18.75" x14ac:dyDescent="0.3">
      <c r="A639" s="10" t="s">
        <v>496</v>
      </c>
      <c r="B639" s="11" t="s">
        <v>224</v>
      </c>
      <c r="C639" s="12">
        <v>5</v>
      </c>
      <c r="D639" s="13">
        <v>3</v>
      </c>
      <c r="E639" s="14"/>
      <c r="F639" s="46" t="s">
        <v>26</v>
      </c>
      <c r="G639" s="15">
        <v>1.5</v>
      </c>
      <c r="H639" s="16">
        <f>IF(OR(F639="",G639=""),"",IF(F639="1st",G639*D639-G639,-G639))</f>
        <v>-1.5</v>
      </c>
      <c r="I639" s="19">
        <f t="shared" si="96"/>
        <v>56.497500000000002</v>
      </c>
      <c r="J639" s="42">
        <f>SUM(H639:H641)</f>
        <v>-4.5</v>
      </c>
      <c r="K639" s="50">
        <f t="shared" si="97"/>
        <v>53.497499999999995</v>
      </c>
      <c r="L639" s="8">
        <f t="shared" si="107"/>
        <v>21.197499999999991</v>
      </c>
    </row>
    <row r="640" spans="1:17" ht="18.75" x14ac:dyDescent="0.3">
      <c r="A640" s="10" t="s">
        <v>497</v>
      </c>
      <c r="B640" s="11" t="s">
        <v>224</v>
      </c>
      <c r="C640" s="12">
        <v>7</v>
      </c>
      <c r="D640" s="13">
        <v>3</v>
      </c>
      <c r="E640" s="14"/>
      <c r="F640" s="46" t="s">
        <v>26</v>
      </c>
      <c r="G640" s="15">
        <v>2</v>
      </c>
      <c r="H640" s="16">
        <f>IF(OR(F640="",G640=""),"",IF(F640="1st",G640*D640-G640,-G640))</f>
        <v>-2</v>
      </c>
      <c r="I640" s="19">
        <f t="shared" si="96"/>
        <v>54.497500000000002</v>
      </c>
      <c r="J640" s="39"/>
      <c r="K640" s="50">
        <f t="shared" si="97"/>
        <v>53.497499999999995</v>
      </c>
      <c r="L640" s="8">
        <f t="shared" si="107"/>
        <v>21.197499999999991</v>
      </c>
    </row>
    <row r="641" spans="1:12" ht="19.5" thickBot="1" x14ac:dyDescent="0.35">
      <c r="A641" s="10" t="s">
        <v>498</v>
      </c>
      <c r="B641" s="11" t="s">
        <v>20</v>
      </c>
      <c r="C641" s="12">
        <v>8</v>
      </c>
      <c r="D641" s="13">
        <v>4.5999999999999996</v>
      </c>
      <c r="E641" s="14"/>
      <c r="F641" s="46" t="s">
        <v>16</v>
      </c>
      <c r="G641" s="15">
        <v>1</v>
      </c>
      <c r="H641" s="16">
        <f>IF(OR(F641="",G641=""),"",IF(F641="1st",G641*D641-G641,-G641))</f>
        <v>-1</v>
      </c>
      <c r="I641" s="19">
        <f t="shared" si="96"/>
        <v>53.497500000000002</v>
      </c>
      <c r="J641" s="39"/>
      <c r="K641" s="50">
        <f t="shared" si="97"/>
        <v>53.497499999999995</v>
      </c>
      <c r="L641" s="8">
        <f t="shared" si="107"/>
        <v>21.197499999999991</v>
      </c>
    </row>
    <row r="642" spans="1:12" ht="24" thickBot="1" x14ac:dyDescent="0.3">
      <c r="A642" s="221">
        <v>44294</v>
      </c>
      <c r="B642" s="222"/>
      <c r="C642" s="222"/>
      <c r="D642" s="222"/>
      <c r="E642" s="222"/>
      <c r="F642" s="222"/>
      <c r="G642" s="222"/>
      <c r="H642" s="223"/>
      <c r="I642" s="19">
        <f t="shared" si="96"/>
        <v>53.497500000000002</v>
      </c>
      <c r="K642" s="50">
        <f t="shared" si="97"/>
        <v>53.497499999999995</v>
      </c>
      <c r="L642" s="8">
        <f t="shared" si="107"/>
        <v>21.197499999999991</v>
      </c>
    </row>
    <row r="643" spans="1:12" ht="18.75" x14ac:dyDescent="0.3">
      <c r="A643" s="10" t="s">
        <v>480</v>
      </c>
      <c r="B643" s="11" t="s">
        <v>38</v>
      </c>
      <c r="C643" s="12">
        <v>4</v>
      </c>
      <c r="D643" s="13">
        <v>4</v>
      </c>
      <c r="E643" s="14"/>
      <c r="F643" s="46" t="s">
        <v>26</v>
      </c>
      <c r="G643" s="15">
        <v>1</v>
      </c>
      <c r="H643" s="16">
        <f>IF(OR(F643="",G643=""),"",IF(F643="1st",G643*D643-G643,-G643))</f>
        <v>-1</v>
      </c>
      <c r="I643" s="19">
        <f t="shared" ref="I643:I706" si="108">IF(H643="",I642,I642+H643)</f>
        <v>52.497500000000002</v>
      </c>
      <c r="J643" s="42">
        <f>SUM(H643:H646)</f>
        <v>-6</v>
      </c>
      <c r="K643" s="50">
        <f t="shared" si="97"/>
        <v>47.497499999999995</v>
      </c>
      <c r="L643" s="8">
        <f t="shared" si="107"/>
        <v>21.197499999999991</v>
      </c>
    </row>
    <row r="644" spans="1:12" ht="18.75" x14ac:dyDescent="0.3">
      <c r="A644" s="10" t="s">
        <v>499</v>
      </c>
      <c r="B644" s="11" t="s">
        <v>38</v>
      </c>
      <c r="C644" s="12">
        <v>5</v>
      </c>
      <c r="D644" s="13">
        <v>2.25</v>
      </c>
      <c r="E644" s="14"/>
      <c r="F644" s="46" t="s">
        <v>26</v>
      </c>
      <c r="G644" s="15">
        <v>1</v>
      </c>
      <c r="H644" s="16">
        <f>IF(OR(F644="",G644=""),"",IF(F644="1st",G644*D644-G644,-G644))</f>
        <v>-1</v>
      </c>
      <c r="I644" s="19">
        <f t="shared" si="108"/>
        <v>51.497500000000002</v>
      </c>
      <c r="J644" s="39"/>
      <c r="K644" s="50">
        <f t="shared" ref="K644:K707" si="109">IF(J644="",K643,J644+K643)</f>
        <v>47.497499999999995</v>
      </c>
      <c r="L644" s="8">
        <f t="shared" si="107"/>
        <v>21.197499999999991</v>
      </c>
    </row>
    <row r="645" spans="1:12" ht="18.75" x14ac:dyDescent="0.3">
      <c r="A645" s="10" t="s">
        <v>500</v>
      </c>
      <c r="B645" s="11" t="s">
        <v>91</v>
      </c>
      <c r="C645" s="12">
        <v>8</v>
      </c>
      <c r="D645" s="13">
        <v>2.4</v>
      </c>
      <c r="E645" s="14"/>
      <c r="F645" s="46" t="s">
        <v>26</v>
      </c>
      <c r="G645" s="15">
        <v>3</v>
      </c>
      <c r="H645" s="16">
        <f>IF(OR(F645="",G645=""),"",IF(F645="1st",G645*D645-G645,-G645))</f>
        <v>-3</v>
      </c>
      <c r="I645" s="19">
        <f t="shared" si="108"/>
        <v>48.497500000000002</v>
      </c>
      <c r="J645" s="39"/>
      <c r="K645" s="50">
        <f t="shared" si="109"/>
        <v>47.497499999999995</v>
      </c>
      <c r="L645" s="8">
        <f t="shared" si="107"/>
        <v>21.197499999999991</v>
      </c>
    </row>
    <row r="646" spans="1:12" ht="19.5" thickBot="1" x14ac:dyDescent="0.35">
      <c r="A646" s="10" t="s">
        <v>501</v>
      </c>
      <c r="B646" s="11" t="s">
        <v>55</v>
      </c>
      <c r="C646" s="12">
        <v>4</v>
      </c>
      <c r="D646" s="13">
        <v>3.5</v>
      </c>
      <c r="E646" s="14"/>
      <c r="F646" s="46" t="s">
        <v>26</v>
      </c>
      <c r="G646" s="15">
        <v>1</v>
      </c>
      <c r="H646" s="16">
        <f>IF(OR(F646="",G646=""),"",IF(F646="1st",G646*D646-G646,-G646))</f>
        <v>-1</v>
      </c>
      <c r="I646" s="19">
        <f t="shared" si="108"/>
        <v>47.497500000000002</v>
      </c>
      <c r="J646" s="39"/>
      <c r="K646" s="50">
        <f t="shared" si="109"/>
        <v>47.497499999999995</v>
      </c>
      <c r="L646" s="8">
        <f t="shared" si="107"/>
        <v>21.197499999999991</v>
      </c>
    </row>
    <row r="647" spans="1:12" ht="24" thickBot="1" x14ac:dyDescent="0.3">
      <c r="A647" s="221">
        <v>44295</v>
      </c>
      <c r="B647" s="222"/>
      <c r="C647" s="222"/>
      <c r="D647" s="222"/>
      <c r="E647" s="222"/>
      <c r="F647" s="222"/>
      <c r="G647" s="222"/>
      <c r="H647" s="223"/>
      <c r="I647" s="19">
        <f t="shared" si="108"/>
        <v>47.497500000000002</v>
      </c>
      <c r="K647" s="50">
        <f t="shared" si="109"/>
        <v>47.497499999999995</v>
      </c>
      <c r="L647" s="8">
        <f t="shared" si="107"/>
        <v>21.197499999999991</v>
      </c>
    </row>
    <row r="648" spans="1:12" ht="18.75" x14ac:dyDescent="0.3">
      <c r="A648" s="10" t="s">
        <v>502</v>
      </c>
      <c r="B648" s="11" t="s">
        <v>43</v>
      </c>
      <c r="C648" s="12">
        <v>4</v>
      </c>
      <c r="D648" s="13">
        <v>2.2000000000000002</v>
      </c>
      <c r="E648" s="14"/>
      <c r="F648" s="46" t="s">
        <v>24</v>
      </c>
      <c r="G648" s="15">
        <v>3</v>
      </c>
      <c r="H648" s="16">
        <f>IF(OR(F648="",G648=""),"",IF(F648="1st",G648*D648-G648,-G648))</f>
        <v>3.6000000000000005</v>
      </c>
      <c r="I648" s="19">
        <f t="shared" si="108"/>
        <v>51.097500000000004</v>
      </c>
      <c r="J648" s="42">
        <f>SUM(H648:H649)</f>
        <v>1.6000000000000005</v>
      </c>
      <c r="K648" s="50">
        <f t="shared" si="109"/>
        <v>49.097499999999997</v>
      </c>
      <c r="L648" s="8">
        <f t="shared" si="107"/>
        <v>21.197499999999991</v>
      </c>
    </row>
    <row r="649" spans="1:12" ht="19.5" thickBot="1" x14ac:dyDescent="0.35">
      <c r="A649" s="10" t="s">
        <v>329</v>
      </c>
      <c r="B649" s="11" t="s">
        <v>30</v>
      </c>
      <c r="C649" s="12">
        <v>2</v>
      </c>
      <c r="D649" s="13">
        <v>2.8</v>
      </c>
      <c r="E649" s="14"/>
      <c r="F649" s="46" t="s">
        <v>26</v>
      </c>
      <c r="G649" s="15">
        <v>2</v>
      </c>
      <c r="H649" s="16">
        <f>IF(OR(F649="",G649=""),"",IF(F649="1st",G649*D649-G649,-G649))</f>
        <v>-2</v>
      </c>
      <c r="I649" s="19">
        <f t="shared" si="108"/>
        <v>49.097500000000004</v>
      </c>
      <c r="J649" s="39"/>
      <c r="K649" s="50">
        <f t="shared" si="109"/>
        <v>49.097499999999997</v>
      </c>
      <c r="L649" s="8">
        <f t="shared" si="107"/>
        <v>21.197499999999991</v>
      </c>
    </row>
    <row r="650" spans="1:12" ht="24" thickBot="1" x14ac:dyDescent="0.3">
      <c r="A650" s="221">
        <v>44296</v>
      </c>
      <c r="B650" s="222"/>
      <c r="C650" s="222"/>
      <c r="D650" s="222"/>
      <c r="E650" s="222"/>
      <c r="F650" s="222"/>
      <c r="G650" s="222"/>
      <c r="H650" s="223"/>
      <c r="I650" s="19">
        <f t="shared" si="108"/>
        <v>49.097500000000004</v>
      </c>
      <c r="K650" s="50">
        <f t="shared" si="109"/>
        <v>49.097499999999997</v>
      </c>
      <c r="L650" s="8">
        <f t="shared" si="107"/>
        <v>21.197499999999991</v>
      </c>
    </row>
    <row r="651" spans="1:12" ht="18.75" x14ac:dyDescent="0.3">
      <c r="A651" s="10" t="s">
        <v>503</v>
      </c>
      <c r="B651" s="11" t="s">
        <v>20</v>
      </c>
      <c r="C651" s="12">
        <v>7</v>
      </c>
      <c r="D651" s="13">
        <v>3.6</v>
      </c>
      <c r="E651" s="14"/>
      <c r="F651" s="46" t="s">
        <v>21</v>
      </c>
      <c r="G651" s="15">
        <v>1.5</v>
      </c>
      <c r="H651" s="16">
        <f>IF(OR(F651="",G651=""),"",IF(F651="1st",G651*D651-G651,-G651))</f>
        <v>-1.5</v>
      </c>
      <c r="I651" s="19">
        <f t="shared" si="108"/>
        <v>47.597500000000004</v>
      </c>
      <c r="J651" s="42">
        <f>SUM(H651:H652)</f>
        <v>-0.10000000000000009</v>
      </c>
      <c r="K651" s="50">
        <f t="shared" si="109"/>
        <v>48.997499999999995</v>
      </c>
      <c r="L651" s="8">
        <f t="shared" si="107"/>
        <v>21.197499999999991</v>
      </c>
    </row>
    <row r="652" spans="1:12" ht="19.5" thickBot="1" x14ac:dyDescent="0.35">
      <c r="A652" s="10" t="s">
        <v>504</v>
      </c>
      <c r="B652" s="11" t="s">
        <v>28</v>
      </c>
      <c r="C652" s="12">
        <v>9</v>
      </c>
      <c r="D652" s="13">
        <v>1.7</v>
      </c>
      <c r="E652" s="14"/>
      <c r="F652" s="46" t="s">
        <v>24</v>
      </c>
      <c r="G652" s="15">
        <v>2</v>
      </c>
      <c r="H652" s="16">
        <f>IF(OR(F652="",G652=""),"",IF(F652="1st",G652*D652-G652,-G652))</f>
        <v>1.4</v>
      </c>
      <c r="I652" s="19">
        <f t="shared" si="108"/>
        <v>48.997500000000002</v>
      </c>
      <c r="J652" s="39"/>
      <c r="K652" s="50">
        <f t="shared" si="109"/>
        <v>48.997499999999995</v>
      </c>
      <c r="L652" s="8">
        <f t="shared" si="107"/>
        <v>21.197499999999991</v>
      </c>
    </row>
    <row r="653" spans="1:12" ht="24" thickBot="1" x14ac:dyDescent="0.3">
      <c r="A653" s="221">
        <v>44297</v>
      </c>
      <c r="B653" s="222"/>
      <c r="C653" s="222"/>
      <c r="D653" s="222"/>
      <c r="E653" s="222"/>
      <c r="F653" s="222"/>
      <c r="G653" s="222"/>
      <c r="H653" s="223"/>
      <c r="I653" s="19">
        <f t="shared" si="108"/>
        <v>48.997500000000002</v>
      </c>
      <c r="K653" s="50">
        <f t="shared" si="109"/>
        <v>48.997499999999995</v>
      </c>
      <c r="L653" s="8">
        <f t="shared" si="107"/>
        <v>21.197499999999991</v>
      </c>
    </row>
    <row r="654" spans="1:12" ht="18.75" x14ac:dyDescent="0.3">
      <c r="A654" s="10" t="s">
        <v>505</v>
      </c>
      <c r="B654" s="11" t="s">
        <v>91</v>
      </c>
      <c r="C654" s="12">
        <v>5</v>
      </c>
      <c r="D654" s="13">
        <v>1.95</v>
      </c>
      <c r="E654" s="14"/>
      <c r="F654" s="46" t="s">
        <v>24</v>
      </c>
      <c r="G654" s="15">
        <v>3</v>
      </c>
      <c r="H654" s="16">
        <f>IF(OR(F654="",G654=""),"",IF(F654="1st",G654*D654-G654,-G654))</f>
        <v>2.8499999999999996</v>
      </c>
      <c r="I654" s="19">
        <f t="shared" si="108"/>
        <v>51.847500000000004</v>
      </c>
      <c r="J654" s="42">
        <f>SUM(H654:H655)</f>
        <v>-0.15000000000000036</v>
      </c>
      <c r="K654" s="50">
        <f t="shared" si="109"/>
        <v>48.847499999999997</v>
      </c>
      <c r="L654" s="8">
        <f t="shared" si="107"/>
        <v>21.197499999999991</v>
      </c>
    </row>
    <row r="655" spans="1:12" ht="19.5" thickBot="1" x14ac:dyDescent="0.35">
      <c r="A655" s="10" t="s">
        <v>364</v>
      </c>
      <c r="B655" s="11" t="s">
        <v>93</v>
      </c>
      <c r="C655" s="12">
        <v>4</v>
      </c>
      <c r="D655" s="13">
        <v>2</v>
      </c>
      <c r="E655" s="14"/>
      <c r="F655" s="46" t="s">
        <v>16</v>
      </c>
      <c r="G655" s="15">
        <v>3</v>
      </c>
      <c r="H655" s="16">
        <f>IF(OR(F655="",G655=""),"",IF(F655="1st",G655*D655-G655,-G655))</f>
        <v>-3</v>
      </c>
      <c r="I655" s="19">
        <f t="shared" si="108"/>
        <v>48.847500000000004</v>
      </c>
      <c r="J655" s="39"/>
      <c r="K655" s="50">
        <f t="shared" si="109"/>
        <v>48.847499999999997</v>
      </c>
      <c r="L655" s="8">
        <f t="shared" si="107"/>
        <v>21.197499999999991</v>
      </c>
    </row>
    <row r="656" spans="1:12" ht="24" thickBot="1" x14ac:dyDescent="0.3">
      <c r="A656" s="221">
        <v>44299</v>
      </c>
      <c r="B656" s="222"/>
      <c r="C656" s="222"/>
      <c r="D656" s="222"/>
      <c r="E656" s="222"/>
      <c r="F656" s="222"/>
      <c r="G656" s="222"/>
      <c r="H656" s="223"/>
      <c r="I656" s="19">
        <f t="shared" si="108"/>
        <v>48.847500000000004</v>
      </c>
      <c r="K656" s="50">
        <f t="shared" si="109"/>
        <v>48.847499999999997</v>
      </c>
      <c r="L656" s="8">
        <f t="shared" si="107"/>
        <v>21.197499999999991</v>
      </c>
    </row>
    <row r="657" spans="1:12" ht="19.5" thickBot="1" x14ac:dyDescent="0.35">
      <c r="A657" s="10" t="s">
        <v>506</v>
      </c>
      <c r="B657" s="11" t="s">
        <v>115</v>
      </c>
      <c r="C657" s="12">
        <v>4</v>
      </c>
      <c r="D657" s="13">
        <v>2.1</v>
      </c>
      <c r="E657" s="14"/>
      <c r="F657" s="46" t="s">
        <v>24</v>
      </c>
      <c r="G657" s="15">
        <v>3</v>
      </c>
      <c r="H657" s="16">
        <f>IF(OR(F657="",G657=""),"",IF(F657="1st",G657*D657-G657,-G657))</f>
        <v>3.3000000000000007</v>
      </c>
      <c r="I657" s="19">
        <f t="shared" si="108"/>
        <v>52.147500000000008</v>
      </c>
      <c r="J657" s="42">
        <f>SUM(H657:H657)</f>
        <v>3.3000000000000007</v>
      </c>
      <c r="K657" s="50">
        <f t="shared" si="109"/>
        <v>52.147499999999994</v>
      </c>
      <c r="L657" s="8">
        <f t="shared" si="107"/>
        <v>21.197499999999991</v>
      </c>
    </row>
    <row r="658" spans="1:12" ht="24" thickBot="1" x14ac:dyDescent="0.3">
      <c r="A658" s="221">
        <v>44300</v>
      </c>
      <c r="B658" s="222"/>
      <c r="C658" s="222"/>
      <c r="D658" s="222"/>
      <c r="E658" s="222"/>
      <c r="F658" s="222"/>
      <c r="G658" s="222"/>
      <c r="H658" s="223"/>
      <c r="I658" s="19">
        <f t="shared" si="108"/>
        <v>52.147500000000008</v>
      </c>
      <c r="K658" s="50">
        <f t="shared" si="109"/>
        <v>52.147499999999994</v>
      </c>
      <c r="L658" s="8">
        <f t="shared" si="107"/>
        <v>21.197499999999991</v>
      </c>
    </row>
    <row r="659" spans="1:12" ht="18.75" x14ac:dyDescent="0.3">
      <c r="A659" s="10" t="s">
        <v>507</v>
      </c>
      <c r="B659" s="11" t="s">
        <v>224</v>
      </c>
      <c r="C659" s="12">
        <v>3</v>
      </c>
      <c r="D659" s="13">
        <v>2.75</v>
      </c>
      <c r="E659" s="14"/>
      <c r="F659" s="46" t="s">
        <v>26</v>
      </c>
      <c r="G659" s="15">
        <v>2</v>
      </c>
      <c r="H659" s="16">
        <f>IF(OR(F659="",G659=""),"",IF(F659="1st",G659*D659-G659,-G659))</f>
        <v>-2</v>
      </c>
      <c r="I659" s="19">
        <f t="shared" si="108"/>
        <v>50.147500000000008</v>
      </c>
      <c r="J659" s="42">
        <f>SUM(H659:H661)</f>
        <v>-6</v>
      </c>
      <c r="K659" s="50">
        <f t="shared" si="109"/>
        <v>46.147499999999994</v>
      </c>
      <c r="L659" s="8">
        <f t="shared" si="107"/>
        <v>21.197499999999991</v>
      </c>
    </row>
    <row r="660" spans="1:12" ht="18.75" x14ac:dyDescent="0.3">
      <c r="A660" s="10" t="s">
        <v>508</v>
      </c>
      <c r="B660" s="11" t="s">
        <v>224</v>
      </c>
      <c r="C660" s="12">
        <v>9</v>
      </c>
      <c r="D660" s="13">
        <v>4.2</v>
      </c>
      <c r="E660" s="14"/>
      <c r="F660" s="46" t="s">
        <v>26</v>
      </c>
      <c r="G660" s="15">
        <v>1</v>
      </c>
      <c r="H660" s="16">
        <f>IF(OR(F660="",G660=""),"",IF(F660="1st",G660*D660-G660,-G660))</f>
        <v>-1</v>
      </c>
      <c r="I660" s="19">
        <f t="shared" si="108"/>
        <v>49.147500000000008</v>
      </c>
      <c r="J660" s="39"/>
      <c r="K660" s="50">
        <f t="shared" si="109"/>
        <v>46.147499999999994</v>
      </c>
      <c r="L660" s="8">
        <f t="shared" si="107"/>
        <v>21.197499999999991</v>
      </c>
    </row>
    <row r="661" spans="1:12" ht="19.5" thickBot="1" x14ac:dyDescent="0.35">
      <c r="A661" s="10" t="s">
        <v>509</v>
      </c>
      <c r="B661" s="11" t="s">
        <v>115</v>
      </c>
      <c r="C661" s="12">
        <v>11</v>
      </c>
      <c r="D661" s="13">
        <v>2.8</v>
      </c>
      <c r="E661" s="14"/>
      <c r="F661" s="46" t="s">
        <v>26</v>
      </c>
      <c r="G661" s="15">
        <v>3</v>
      </c>
      <c r="H661" s="16">
        <f>IF(OR(F661="",G661=""),"",IF(F661="1st",G661*D661-G661,-G661))</f>
        <v>-3</v>
      </c>
      <c r="I661" s="19">
        <f t="shared" si="108"/>
        <v>46.147500000000008</v>
      </c>
      <c r="J661" s="39"/>
      <c r="K661" s="50">
        <f t="shared" si="109"/>
        <v>46.147499999999994</v>
      </c>
      <c r="L661" s="8">
        <f t="shared" si="107"/>
        <v>21.197499999999991</v>
      </c>
    </row>
    <row r="662" spans="1:12" ht="24" thickBot="1" x14ac:dyDescent="0.3">
      <c r="A662" s="221">
        <v>44301</v>
      </c>
      <c r="B662" s="222"/>
      <c r="C662" s="222"/>
      <c r="D662" s="222"/>
      <c r="E662" s="222"/>
      <c r="F662" s="222"/>
      <c r="G662" s="222"/>
      <c r="H662" s="223"/>
      <c r="I662" s="19">
        <f t="shared" si="108"/>
        <v>46.147500000000008</v>
      </c>
      <c r="K662" s="50">
        <f t="shared" si="109"/>
        <v>46.147499999999994</v>
      </c>
      <c r="L662" s="8">
        <f t="shared" si="107"/>
        <v>21.197499999999991</v>
      </c>
    </row>
    <row r="663" spans="1:12" ht="18.75" x14ac:dyDescent="0.3">
      <c r="A663" s="10" t="s">
        <v>314</v>
      </c>
      <c r="B663" s="11" t="s">
        <v>91</v>
      </c>
      <c r="C663" s="12">
        <v>7</v>
      </c>
      <c r="D663" s="13">
        <v>2.4</v>
      </c>
      <c r="E663" s="14"/>
      <c r="F663" s="46" t="s">
        <v>34</v>
      </c>
      <c r="G663" s="15">
        <v>2</v>
      </c>
      <c r="H663" s="16">
        <f>IF(OR(F663="",G663=""),"",IF(F663="1st",G663*D663-G663,-G663))</f>
        <v>-2</v>
      </c>
      <c r="I663" s="19">
        <f t="shared" si="108"/>
        <v>44.147500000000008</v>
      </c>
      <c r="J663" s="42">
        <f>SUM(H663:H664)</f>
        <v>-6</v>
      </c>
      <c r="K663" s="50">
        <f t="shared" si="109"/>
        <v>40.147499999999994</v>
      </c>
      <c r="L663" s="8">
        <f t="shared" si="107"/>
        <v>21.197499999999991</v>
      </c>
    </row>
    <row r="664" spans="1:12" ht="19.5" thickBot="1" x14ac:dyDescent="0.35">
      <c r="A664" s="10" t="s">
        <v>510</v>
      </c>
      <c r="B664" s="11" t="s">
        <v>91</v>
      </c>
      <c r="C664" s="12">
        <v>10</v>
      </c>
      <c r="D664" s="13">
        <v>2.0499999999999998</v>
      </c>
      <c r="E664" s="14"/>
      <c r="F664" s="46" t="s">
        <v>107</v>
      </c>
      <c r="G664" s="15">
        <v>4</v>
      </c>
      <c r="H664" s="16">
        <f>IF(OR(F664="",G664=""),"",IF(F664="1st",G664*D664-G664,-G664))</f>
        <v>-4</v>
      </c>
      <c r="I664" s="19">
        <f t="shared" si="108"/>
        <v>40.147500000000008</v>
      </c>
      <c r="J664" s="39"/>
      <c r="K664" s="50">
        <f t="shared" si="109"/>
        <v>40.147499999999994</v>
      </c>
      <c r="L664" s="8">
        <f t="shared" si="107"/>
        <v>21.197499999999991</v>
      </c>
    </row>
    <row r="665" spans="1:12" ht="24" thickBot="1" x14ac:dyDescent="0.3">
      <c r="A665" s="221">
        <v>44302</v>
      </c>
      <c r="B665" s="222"/>
      <c r="C665" s="222"/>
      <c r="D665" s="222"/>
      <c r="E665" s="222"/>
      <c r="F665" s="222"/>
      <c r="G665" s="222"/>
      <c r="H665" s="223"/>
      <c r="I665" s="19">
        <f t="shared" si="108"/>
        <v>40.147500000000008</v>
      </c>
      <c r="K665" s="50">
        <f t="shared" si="109"/>
        <v>40.147499999999994</v>
      </c>
      <c r="L665" s="8">
        <f t="shared" si="107"/>
        <v>21.197499999999991</v>
      </c>
    </row>
    <row r="666" spans="1:12" ht="18.75" x14ac:dyDescent="0.3">
      <c r="A666" s="10" t="s">
        <v>511</v>
      </c>
      <c r="B666" s="11" t="s">
        <v>43</v>
      </c>
      <c r="C666" s="12">
        <v>1</v>
      </c>
      <c r="D666" s="13">
        <v>2.25</v>
      </c>
      <c r="E666" s="14"/>
      <c r="F666" s="46" t="s">
        <v>16</v>
      </c>
      <c r="G666" s="15">
        <v>3</v>
      </c>
      <c r="H666" s="16">
        <f>IF(OR(F666="",G666=""),"",IF(F666="1st",G666*D666-G666,-G666))</f>
        <v>-3</v>
      </c>
      <c r="I666" s="19">
        <f t="shared" si="108"/>
        <v>37.147500000000008</v>
      </c>
      <c r="J666" s="42">
        <f>SUM(H666:H667)</f>
        <v>-5</v>
      </c>
      <c r="K666" s="50">
        <f t="shared" si="109"/>
        <v>35.147499999999994</v>
      </c>
      <c r="L666" s="8">
        <f t="shared" si="107"/>
        <v>21.197499999999991</v>
      </c>
    </row>
    <row r="667" spans="1:12" ht="19.5" thickBot="1" x14ac:dyDescent="0.35">
      <c r="A667" s="10" t="s">
        <v>106</v>
      </c>
      <c r="B667" s="11" t="s">
        <v>43</v>
      </c>
      <c r="C667" s="12">
        <v>12</v>
      </c>
      <c r="D667" s="13">
        <v>3</v>
      </c>
      <c r="E667" s="14"/>
      <c r="F667" s="46" t="s">
        <v>34</v>
      </c>
      <c r="G667" s="15">
        <v>2</v>
      </c>
      <c r="H667" s="16">
        <f>IF(OR(F667="",G667=""),"",IF(F667="1st",G667*D667-G667,-G667))</f>
        <v>-2</v>
      </c>
      <c r="I667" s="19">
        <f t="shared" si="108"/>
        <v>35.147500000000008</v>
      </c>
      <c r="J667" s="39"/>
      <c r="K667" s="50">
        <f t="shared" si="109"/>
        <v>35.147499999999994</v>
      </c>
      <c r="L667" s="8">
        <f t="shared" si="107"/>
        <v>21.197499999999991</v>
      </c>
    </row>
    <row r="668" spans="1:12" ht="24" thickBot="1" x14ac:dyDescent="0.3">
      <c r="A668" s="221">
        <v>44303</v>
      </c>
      <c r="B668" s="222"/>
      <c r="C668" s="222"/>
      <c r="D668" s="222"/>
      <c r="E668" s="222"/>
      <c r="F668" s="222"/>
      <c r="G668" s="222"/>
      <c r="H668" s="223"/>
      <c r="I668" s="19">
        <f t="shared" si="108"/>
        <v>35.147500000000008</v>
      </c>
      <c r="K668" s="50">
        <f t="shared" si="109"/>
        <v>35.147499999999994</v>
      </c>
      <c r="L668" s="8">
        <f t="shared" si="107"/>
        <v>21.197499999999991</v>
      </c>
    </row>
    <row r="669" spans="1:12" ht="18.75" x14ac:dyDescent="0.3">
      <c r="A669" s="10" t="s">
        <v>512</v>
      </c>
      <c r="B669" s="11" t="s">
        <v>66</v>
      </c>
      <c r="C669" s="12">
        <v>6</v>
      </c>
      <c r="D669" s="13">
        <v>2.0499999999999998</v>
      </c>
      <c r="E669" s="14"/>
      <c r="F669" s="46" t="s">
        <v>24</v>
      </c>
      <c r="G669" s="15">
        <v>2</v>
      </c>
      <c r="H669" s="16">
        <f>IF(OR(F669="",G669=""),"",IF(F669="1st",G669*D669-G669,-G669))</f>
        <v>2.0999999999999996</v>
      </c>
      <c r="I669" s="19">
        <f t="shared" si="108"/>
        <v>37.247500000000009</v>
      </c>
      <c r="J669" s="42">
        <f>SUM(H669:H670)</f>
        <v>4.8999999999999995</v>
      </c>
      <c r="K669" s="50">
        <f t="shared" si="109"/>
        <v>40.047499999999992</v>
      </c>
      <c r="L669" s="8">
        <f t="shared" si="107"/>
        <v>21.197499999999991</v>
      </c>
    </row>
    <row r="670" spans="1:12" ht="19.5" thickBot="1" x14ac:dyDescent="0.35">
      <c r="A670" s="10" t="s">
        <v>513</v>
      </c>
      <c r="B670" s="11" t="s">
        <v>28</v>
      </c>
      <c r="C670" s="12">
        <v>11</v>
      </c>
      <c r="D670" s="13">
        <v>2.4</v>
      </c>
      <c r="E670" s="14"/>
      <c r="F670" s="46" t="s">
        <v>24</v>
      </c>
      <c r="G670" s="15">
        <v>2</v>
      </c>
      <c r="H670" s="16">
        <f>IF(OR(F670="",G670=""),"",IF(F670="1st",G670*D670-G670,-G670))</f>
        <v>2.8</v>
      </c>
      <c r="I670" s="19">
        <f t="shared" si="108"/>
        <v>40.047500000000007</v>
      </c>
      <c r="J670" s="39"/>
      <c r="K670" s="50">
        <f t="shared" si="109"/>
        <v>40.047499999999992</v>
      </c>
      <c r="L670" s="8">
        <f t="shared" si="107"/>
        <v>21.197499999999991</v>
      </c>
    </row>
    <row r="671" spans="1:12" ht="24" thickBot="1" x14ac:dyDescent="0.3">
      <c r="A671" s="221">
        <v>44304</v>
      </c>
      <c r="B671" s="222"/>
      <c r="C671" s="222"/>
      <c r="D671" s="222"/>
      <c r="E671" s="222"/>
      <c r="F671" s="222"/>
      <c r="G671" s="222"/>
      <c r="H671" s="223"/>
      <c r="I671" s="19">
        <f t="shared" si="108"/>
        <v>40.047500000000007</v>
      </c>
      <c r="K671" s="50">
        <f t="shared" si="109"/>
        <v>40.047499999999992</v>
      </c>
      <c r="L671" s="8">
        <f t="shared" si="107"/>
        <v>21.197499999999991</v>
      </c>
    </row>
    <row r="672" spans="1:12" ht="18.75" x14ac:dyDescent="0.3">
      <c r="A672" s="10" t="s">
        <v>54</v>
      </c>
      <c r="B672" s="11" t="s">
        <v>18</v>
      </c>
      <c r="C672" s="12">
        <v>5</v>
      </c>
      <c r="D672" s="13">
        <v>3.25</v>
      </c>
      <c r="E672" s="14"/>
      <c r="F672" s="46" t="s">
        <v>26</v>
      </c>
      <c r="G672" s="15">
        <v>2</v>
      </c>
      <c r="H672" s="16">
        <f>IF(OR(F672="",G672=""),"",IF(F672="1st",G672*D672-G672,-G672))</f>
        <v>-2</v>
      </c>
      <c r="I672" s="19">
        <f t="shared" si="108"/>
        <v>38.047500000000007</v>
      </c>
      <c r="J672" s="42">
        <f>SUM(H672:H673)</f>
        <v>-4</v>
      </c>
      <c r="K672" s="50">
        <f t="shared" si="109"/>
        <v>36.047499999999992</v>
      </c>
      <c r="L672" s="8">
        <f t="shared" si="107"/>
        <v>21.197499999999991</v>
      </c>
    </row>
    <row r="673" spans="1:12" ht="19.5" thickBot="1" x14ac:dyDescent="0.35">
      <c r="A673" s="10" t="s">
        <v>514</v>
      </c>
      <c r="B673" s="11" t="s">
        <v>15</v>
      </c>
      <c r="C673" s="12">
        <v>5</v>
      </c>
      <c r="D673" s="13">
        <v>2.8</v>
      </c>
      <c r="E673" s="14"/>
      <c r="F673" s="46" t="s">
        <v>148</v>
      </c>
      <c r="G673" s="15">
        <v>2</v>
      </c>
      <c r="H673" s="16">
        <f>IF(OR(F673="",G673=""),"",IF(F673="1st",G673*D673-G673,-G673))</f>
        <v>-2</v>
      </c>
      <c r="I673" s="19">
        <f t="shared" si="108"/>
        <v>36.047500000000007</v>
      </c>
      <c r="J673" s="39"/>
      <c r="K673" s="50">
        <f t="shared" si="109"/>
        <v>36.047499999999992</v>
      </c>
      <c r="L673" s="8">
        <f t="shared" si="107"/>
        <v>21.197499999999991</v>
      </c>
    </row>
    <row r="674" spans="1:12" ht="24" thickBot="1" x14ac:dyDescent="0.3">
      <c r="A674" s="221">
        <v>44305</v>
      </c>
      <c r="B674" s="222"/>
      <c r="C674" s="222"/>
      <c r="D674" s="222"/>
      <c r="E674" s="222"/>
      <c r="F674" s="222"/>
      <c r="G674" s="222"/>
      <c r="H674" s="223"/>
      <c r="I674" s="19">
        <f t="shared" si="108"/>
        <v>36.047500000000007</v>
      </c>
      <c r="K674" s="50">
        <f t="shared" si="109"/>
        <v>36.047499999999992</v>
      </c>
      <c r="L674" s="8">
        <f t="shared" si="107"/>
        <v>21.197499999999991</v>
      </c>
    </row>
    <row r="675" spans="1:12" ht="19.5" thickBot="1" x14ac:dyDescent="0.35">
      <c r="A675" s="10" t="s">
        <v>515</v>
      </c>
      <c r="B675" s="11" t="s">
        <v>63</v>
      </c>
      <c r="C675" s="12">
        <v>1</v>
      </c>
      <c r="D675" s="13">
        <v>3.5</v>
      </c>
      <c r="E675" s="14"/>
      <c r="F675" s="46" t="s">
        <v>26</v>
      </c>
      <c r="G675" s="15">
        <v>1.5</v>
      </c>
      <c r="H675" s="16">
        <f>IF(OR(F675="",G675=""),"",IF(F675="1st",G675*D675-G675,-G675))</f>
        <v>-1.5</v>
      </c>
      <c r="I675" s="19">
        <f t="shared" si="108"/>
        <v>34.547500000000007</v>
      </c>
      <c r="J675" s="42">
        <f>SUM(H675:H676)</f>
        <v>2.3999999999999995</v>
      </c>
      <c r="K675" s="50">
        <f t="shared" si="109"/>
        <v>38.447499999999991</v>
      </c>
      <c r="L675" s="8">
        <f t="shared" si="107"/>
        <v>21.197499999999991</v>
      </c>
    </row>
    <row r="676" spans="1:12" ht="19.5" thickBot="1" x14ac:dyDescent="0.35">
      <c r="A676" s="10" t="s">
        <v>516</v>
      </c>
      <c r="B676" s="11" t="s">
        <v>127</v>
      </c>
      <c r="C676" s="12">
        <v>12</v>
      </c>
      <c r="D676" s="13">
        <v>2.2999999999999998</v>
      </c>
      <c r="E676" s="14"/>
      <c r="F676" s="46" t="s">
        <v>24</v>
      </c>
      <c r="G676" s="15">
        <v>3</v>
      </c>
      <c r="H676" s="16">
        <f>IF(OR(F676="",G676=""),"",IF(F676="1st",G676*D676-G676,-G676))</f>
        <v>3.8999999999999995</v>
      </c>
      <c r="I676" s="19">
        <f t="shared" si="108"/>
        <v>38.447500000000005</v>
      </c>
      <c r="J676" s="39"/>
      <c r="K676" s="50">
        <f t="shared" si="109"/>
        <v>38.447499999999991</v>
      </c>
      <c r="L676" s="8">
        <f t="shared" si="107"/>
        <v>21.197499999999991</v>
      </c>
    </row>
    <row r="677" spans="1:12" ht="24" thickBot="1" x14ac:dyDescent="0.3">
      <c r="A677" s="221">
        <v>44306</v>
      </c>
      <c r="B677" s="222"/>
      <c r="C677" s="222"/>
      <c r="D677" s="222"/>
      <c r="E677" s="222"/>
      <c r="F677" s="222"/>
      <c r="G677" s="222"/>
      <c r="H677" s="223"/>
      <c r="I677" s="19">
        <f t="shared" si="108"/>
        <v>38.447500000000005</v>
      </c>
      <c r="K677" s="50">
        <f t="shared" si="109"/>
        <v>38.447499999999991</v>
      </c>
      <c r="L677" s="8">
        <f t="shared" si="107"/>
        <v>21.197499999999991</v>
      </c>
    </row>
    <row r="678" spans="1:12" ht="18.75" x14ac:dyDescent="0.3">
      <c r="A678" s="10" t="s">
        <v>517</v>
      </c>
      <c r="B678" s="11" t="s">
        <v>28</v>
      </c>
      <c r="C678" s="12">
        <v>4</v>
      </c>
      <c r="D678" s="13">
        <v>3.25</v>
      </c>
      <c r="E678" s="14"/>
      <c r="F678" s="46" t="s">
        <v>24</v>
      </c>
      <c r="G678" s="15">
        <v>1</v>
      </c>
      <c r="H678" s="16">
        <f>IF(OR(F678="",G678=""),"",IF(F678="1st",G678*D678-G678,-G678))</f>
        <v>2.25</v>
      </c>
      <c r="I678" s="19">
        <f t="shared" si="108"/>
        <v>40.697500000000005</v>
      </c>
      <c r="J678" s="42">
        <f>SUM(H678:H679)</f>
        <v>0.25</v>
      </c>
      <c r="K678" s="50">
        <f t="shared" si="109"/>
        <v>38.697499999999991</v>
      </c>
      <c r="L678" s="8">
        <f t="shared" si="107"/>
        <v>21.197499999999991</v>
      </c>
    </row>
    <row r="679" spans="1:12" ht="19.5" thickBot="1" x14ac:dyDescent="0.35">
      <c r="A679" s="10" t="s">
        <v>209</v>
      </c>
      <c r="B679" s="11" t="s">
        <v>231</v>
      </c>
      <c r="C679" s="12">
        <v>8</v>
      </c>
      <c r="D679" s="13">
        <v>2.75</v>
      </c>
      <c r="E679" s="14"/>
      <c r="F679" s="46" t="s">
        <v>26</v>
      </c>
      <c r="G679" s="15">
        <v>2</v>
      </c>
      <c r="H679" s="16">
        <f>IF(OR(F679="",G679=""),"",IF(F679="1st",G679*D679-G679,-G679))</f>
        <v>-2</v>
      </c>
      <c r="I679" s="19">
        <f t="shared" si="108"/>
        <v>38.697500000000005</v>
      </c>
      <c r="J679" s="39"/>
      <c r="K679" s="50">
        <f t="shared" si="109"/>
        <v>38.697499999999991</v>
      </c>
      <c r="L679" s="8">
        <f t="shared" si="107"/>
        <v>21.197499999999991</v>
      </c>
    </row>
    <row r="680" spans="1:12" ht="24" thickBot="1" x14ac:dyDescent="0.3">
      <c r="A680" s="221">
        <v>44307</v>
      </c>
      <c r="B680" s="222"/>
      <c r="C680" s="222"/>
      <c r="D680" s="222"/>
      <c r="E680" s="222"/>
      <c r="F680" s="222"/>
      <c r="G680" s="222"/>
      <c r="H680" s="223"/>
      <c r="I680" s="19">
        <f t="shared" si="108"/>
        <v>38.697500000000005</v>
      </c>
      <c r="K680" s="50">
        <f t="shared" si="109"/>
        <v>38.697499999999991</v>
      </c>
      <c r="L680" s="8">
        <f t="shared" ref="L680:L704" si="110">$K$705</f>
        <v>21.197499999999991</v>
      </c>
    </row>
    <row r="681" spans="1:12" ht="18.75" x14ac:dyDescent="0.3">
      <c r="A681" s="10" t="s">
        <v>518</v>
      </c>
      <c r="B681" s="11" t="s">
        <v>66</v>
      </c>
      <c r="C681" s="12">
        <v>6</v>
      </c>
      <c r="D681" s="13">
        <v>2</v>
      </c>
      <c r="E681" s="14"/>
      <c r="F681" s="46" t="s">
        <v>16</v>
      </c>
      <c r="G681" s="15">
        <v>3</v>
      </c>
      <c r="H681" s="16">
        <f>IF(OR(F681="",G681=""),"",IF(F681="1st",G681*D681-G681,-G681))</f>
        <v>-3</v>
      </c>
      <c r="I681" s="19">
        <f t="shared" si="108"/>
        <v>35.697500000000005</v>
      </c>
      <c r="J681" s="42">
        <f>SUM(H681:H682)</f>
        <v>-4.5</v>
      </c>
      <c r="K681" s="50">
        <f t="shared" si="109"/>
        <v>34.197499999999991</v>
      </c>
      <c r="L681" s="8">
        <f t="shared" si="110"/>
        <v>21.197499999999991</v>
      </c>
    </row>
    <row r="682" spans="1:12" ht="19.5" thickBot="1" x14ac:dyDescent="0.35">
      <c r="A682" s="10" t="s">
        <v>106</v>
      </c>
      <c r="B682" s="11" t="s">
        <v>30</v>
      </c>
      <c r="C682" s="12">
        <v>8</v>
      </c>
      <c r="D682" s="13">
        <v>2.6</v>
      </c>
      <c r="E682" s="14"/>
      <c r="F682" s="46" t="s">
        <v>26</v>
      </c>
      <c r="G682" s="15">
        <v>1.5</v>
      </c>
      <c r="H682" s="16">
        <f>IF(OR(F682="",G682=""),"",IF(F682="1st",G682*D682-G682,-G682))</f>
        <v>-1.5</v>
      </c>
      <c r="I682" s="19">
        <f t="shared" si="108"/>
        <v>34.197500000000005</v>
      </c>
      <c r="J682" s="39"/>
      <c r="K682" s="50">
        <f t="shared" si="109"/>
        <v>34.197499999999991</v>
      </c>
      <c r="L682" s="8">
        <f t="shared" si="110"/>
        <v>21.197499999999991</v>
      </c>
    </row>
    <row r="683" spans="1:12" ht="24" thickBot="1" x14ac:dyDescent="0.3">
      <c r="A683" s="221">
        <v>44308</v>
      </c>
      <c r="B683" s="222"/>
      <c r="C683" s="222"/>
      <c r="D683" s="222"/>
      <c r="E683" s="222"/>
      <c r="F683" s="222"/>
      <c r="G683" s="222"/>
      <c r="H683" s="223"/>
      <c r="I683" s="19">
        <f t="shared" si="108"/>
        <v>34.197500000000005</v>
      </c>
      <c r="K683" s="50">
        <f t="shared" si="109"/>
        <v>34.197499999999991</v>
      </c>
      <c r="L683" s="8">
        <f t="shared" si="110"/>
        <v>21.197499999999991</v>
      </c>
    </row>
    <row r="684" spans="1:12" ht="19.5" thickBot="1" x14ac:dyDescent="0.35">
      <c r="A684" s="10" t="s">
        <v>519</v>
      </c>
      <c r="B684" s="11" t="s">
        <v>91</v>
      </c>
      <c r="C684" s="12">
        <v>4</v>
      </c>
      <c r="D684" s="13">
        <v>4</v>
      </c>
      <c r="E684" s="14"/>
      <c r="F684" s="46" t="s">
        <v>26</v>
      </c>
      <c r="G684" s="15">
        <v>1</v>
      </c>
      <c r="H684" s="16">
        <f>IF(OR(F684="",G684=""),"",IF(F684="1st",G684*D684-G684,-G684))</f>
        <v>-1</v>
      </c>
      <c r="I684" s="19">
        <f t="shared" si="108"/>
        <v>33.197500000000005</v>
      </c>
      <c r="J684" s="42">
        <f>SUM(H684:H684)</f>
        <v>-1</v>
      </c>
      <c r="K684" s="50">
        <f t="shared" si="109"/>
        <v>33.197499999999991</v>
      </c>
      <c r="L684" s="8">
        <f t="shared" si="110"/>
        <v>21.197499999999991</v>
      </c>
    </row>
    <row r="685" spans="1:12" ht="24" thickBot="1" x14ac:dyDescent="0.3">
      <c r="A685" s="221">
        <v>44309</v>
      </c>
      <c r="B685" s="222"/>
      <c r="C685" s="222"/>
      <c r="D685" s="222"/>
      <c r="E685" s="222"/>
      <c r="F685" s="222"/>
      <c r="G685" s="222"/>
      <c r="H685" s="223"/>
      <c r="I685" s="19">
        <f t="shared" si="108"/>
        <v>33.197500000000005</v>
      </c>
      <c r="K685" s="50">
        <f t="shared" si="109"/>
        <v>33.197499999999991</v>
      </c>
      <c r="L685" s="8">
        <f t="shared" si="110"/>
        <v>21.197499999999991</v>
      </c>
    </row>
    <row r="686" spans="1:12" ht="18.75" x14ac:dyDescent="0.3">
      <c r="A686" s="10" t="s">
        <v>33</v>
      </c>
      <c r="B686" s="11" t="s">
        <v>43</v>
      </c>
      <c r="C686" s="12">
        <v>10</v>
      </c>
      <c r="D686" s="13">
        <v>3.2</v>
      </c>
      <c r="E686" s="14"/>
      <c r="F686" s="46" t="s">
        <v>26</v>
      </c>
      <c r="G686" s="15">
        <v>2</v>
      </c>
      <c r="H686" s="16">
        <f>IF(OR(F686="",G686=""),"",IF(F686="1st",G686*D686-G686,-G686))</f>
        <v>-2</v>
      </c>
      <c r="I686" s="19">
        <f t="shared" si="108"/>
        <v>31.197500000000005</v>
      </c>
      <c r="J686" s="42">
        <f>SUM(H686:H687)</f>
        <v>3.5999999999999996</v>
      </c>
      <c r="K686" s="50">
        <f t="shared" si="109"/>
        <v>36.797499999999992</v>
      </c>
      <c r="L686" s="8">
        <f t="shared" si="110"/>
        <v>21.197499999999991</v>
      </c>
    </row>
    <row r="687" spans="1:12" ht="19.5" thickBot="1" x14ac:dyDescent="0.35">
      <c r="A687" s="10" t="s">
        <v>484</v>
      </c>
      <c r="B687" s="11" t="s">
        <v>45</v>
      </c>
      <c r="C687" s="12">
        <v>8</v>
      </c>
      <c r="D687" s="13">
        <v>2.4</v>
      </c>
      <c r="E687" s="14"/>
      <c r="F687" s="46" t="s">
        <v>24</v>
      </c>
      <c r="G687" s="15">
        <v>4</v>
      </c>
      <c r="H687" s="16">
        <f>IF(OR(F687="",G687=""),"",IF(F687="1st",G687*D687-G687,-G687))</f>
        <v>5.6</v>
      </c>
      <c r="I687" s="19">
        <f t="shared" si="108"/>
        <v>36.797500000000007</v>
      </c>
      <c r="J687" s="39"/>
      <c r="K687" s="50">
        <f t="shared" si="109"/>
        <v>36.797499999999992</v>
      </c>
      <c r="L687" s="8">
        <f t="shared" si="110"/>
        <v>21.197499999999991</v>
      </c>
    </row>
    <row r="688" spans="1:12" ht="24" thickBot="1" x14ac:dyDescent="0.3">
      <c r="A688" s="221">
        <v>44310</v>
      </c>
      <c r="B688" s="222"/>
      <c r="C688" s="222"/>
      <c r="D688" s="222"/>
      <c r="E688" s="222"/>
      <c r="F688" s="222"/>
      <c r="G688" s="222"/>
      <c r="H688" s="223"/>
      <c r="I688" s="19">
        <f t="shared" si="108"/>
        <v>36.797500000000007</v>
      </c>
      <c r="K688" s="50">
        <f t="shared" si="109"/>
        <v>36.797499999999992</v>
      </c>
      <c r="L688" s="8">
        <f t="shared" si="110"/>
        <v>21.197499999999991</v>
      </c>
    </row>
    <row r="689" spans="1:12" ht="19.5" thickBot="1" x14ac:dyDescent="0.35">
      <c r="A689" s="10" t="s">
        <v>269</v>
      </c>
      <c r="B689" s="11" t="s">
        <v>20</v>
      </c>
      <c r="C689" s="12">
        <v>6</v>
      </c>
      <c r="D689" s="13">
        <v>2.6</v>
      </c>
      <c r="E689" s="14"/>
      <c r="F689" s="46" t="s">
        <v>26</v>
      </c>
      <c r="G689" s="15">
        <v>2</v>
      </c>
      <c r="H689" s="16">
        <f>IF(OR(F689="",G689=""),"",IF(F689="1st",G689*D689-G689,-G689))</f>
        <v>-2</v>
      </c>
      <c r="I689" s="19">
        <f t="shared" si="108"/>
        <v>34.797500000000007</v>
      </c>
      <c r="J689" s="42">
        <f>SUM(H689:H689)</f>
        <v>-2</v>
      </c>
      <c r="K689" s="50">
        <f t="shared" si="109"/>
        <v>34.797499999999992</v>
      </c>
      <c r="L689" s="8">
        <f t="shared" si="110"/>
        <v>21.197499999999991</v>
      </c>
    </row>
    <row r="690" spans="1:12" ht="24" thickBot="1" x14ac:dyDescent="0.3">
      <c r="A690" s="221">
        <v>44311</v>
      </c>
      <c r="B690" s="222"/>
      <c r="C690" s="222"/>
      <c r="D690" s="222"/>
      <c r="E690" s="222"/>
      <c r="F690" s="222"/>
      <c r="G690" s="222"/>
      <c r="H690" s="223"/>
      <c r="I690" s="19">
        <f t="shared" si="108"/>
        <v>34.797500000000007</v>
      </c>
      <c r="K690" s="50">
        <f t="shared" si="109"/>
        <v>34.797499999999992</v>
      </c>
      <c r="L690" s="8">
        <f t="shared" si="110"/>
        <v>21.197499999999991</v>
      </c>
    </row>
    <row r="691" spans="1:12" ht="18.75" x14ac:dyDescent="0.3">
      <c r="A691" s="10" t="s">
        <v>520</v>
      </c>
      <c r="B691" s="11" t="s">
        <v>15</v>
      </c>
      <c r="C691" s="12">
        <v>8</v>
      </c>
      <c r="D691" s="13">
        <v>2.9</v>
      </c>
      <c r="E691" s="14"/>
      <c r="F691" s="46" t="s">
        <v>24</v>
      </c>
      <c r="G691" s="15">
        <v>1</v>
      </c>
      <c r="H691" s="16">
        <f>IF(OR(F691="",G691=""),"",IF(F691="1st",G691*D691-G691,-G691))</f>
        <v>1.9</v>
      </c>
      <c r="I691" s="19">
        <f t="shared" si="108"/>
        <v>36.697500000000005</v>
      </c>
      <c r="J691" s="42">
        <f>SUM(H691:H692)</f>
        <v>-1.1000000000000001</v>
      </c>
      <c r="K691" s="50">
        <f t="shared" si="109"/>
        <v>33.697499999999991</v>
      </c>
      <c r="L691" s="8">
        <f t="shared" si="110"/>
        <v>21.197499999999991</v>
      </c>
    </row>
    <row r="692" spans="1:12" ht="19.5" thickBot="1" x14ac:dyDescent="0.35">
      <c r="A692" s="10" t="s">
        <v>453</v>
      </c>
      <c r="B692" s="11" t="s">
        <v>18</v>
      </c>
      <c r="C692" s="12">
        <v>4</v>
      </c>
      <c r="D692" s="13">
        <v>2.5499999999999998</v>
      </c>
      <c r="E692" s="14"/>
      <c r="F692" s="46" t="s">
        <v>26</v>
      </c>
      <c r="G692" s="15">
        <v>3</v>
      </c>
      <c r="H692" s="16">
        <f>IF(OR(F692="",G692=""),"",IF(F692="1st",G692*D692-G692,-G692))</f>
        <v>-3</v>
      </c>
      <c r="I692" s="19">
        <f t="shared" si="108"/>
        <v>33.697500000000005</v>
      </c>
      <c r="J692" s="39"/>
      <c r="K692" s="50">
        <f t="shared" si="109"/>
        <v>33.697499999999991</v>
      </c>
      <c r="L692" s="8">
        <f t="shared" si="110"/>
        <v>21.197499999999991</v>
      </c>
    </row>
    <row r="693" spans="1:12" ht="24" thickBot="1" x14ac:dyDescent="0.3">
      <c r="A693" s="221">
        <v>44312</v>
      </c>
      <c r="B693" s="222"/>
      <c r="C693" s="222"/>
      <c r="D693" s="222"/>
      <c r="E693" s="222"/>
      <c r="F693" s="222"/>
      <c r="G693" s="222"/>
      <c r="H693" s="223"/>
      <c r="I693" s="19">
        <f t="shared" si="108"/>
        <v>33.697500000000005</v>
      </c>
      <c r="K693" s="50">
        <f t="shared" si="109"/>
        <v>33.697499999999991</v>
      </c>
      <c r="L693" s="8">
        <f t="shared" si="110"/>
        <v>21.197499999999991</v>
      </c>
    </row>
    <row r="694" spans="1:12" ht="19.5" thickBot="1" x14ac:dyDescent="0.35">
      <c r="A694" s="10" t="s">
        <v>219</v>
      </c>
      <c r="B694" s="11" t="s">
        <v>50</v>
      </c>
      <c r="C694" s="12">
        <v>6</v>
      </c>
      <c r="D694" s="13">
        <v>2.1</v>
      </c>
      <c r="E694" s="14"/>
      <c r="F694" s="46" t="s">
        <v>34</v>
      </c>
      <c r="G694" s="15">
        <v>3</v>
      </c>
      <c r="H694" s="16">
        <f>IF(OR(F694="",G694=""),"",IF(F694="1st",G694*D694-G694,-G694))</f>
        <v>-3</v>
      </c>
      <c r="I694" s="19">
        <f t="shared" si="108"/>
        <v>30.697500000000005</v>
      </c>
      <c r="J694" s="42">
        <f>SUM(H694:H695)</f>
        <v>-5</v>
      </c>
      <c r="K694" s="50">
        <f t="shared" si="109"/>
        <v>28.697499999999991</v>
      </c>
      <c r="L694" s="8">
        <f t="shared" si="110"/>
        <v>21.197499999999991</v>
      </c>
    </row>
    <row r="695" spans="1:12" ht="19.5" thickBot="1" x14ac:dyDescent="0.35">
      <c r="A695" s="10" t="s">
        <v>467</v>
      </c>
      <c r="B695" s="11" t="s">
        <v>521</v>
      </c>
      <c r="C695" s="12">
        <v>6</v>
      </c>
      <c r="D695" s="13">
        <v>2.9</v>
      </c>
      <c r="E695" s="14"/>
      <c r="F695" s="46" t="s">
        <v>34</v>
      </c>
      <c r="G695" s="15">
        <v>2</v>
      </c>
      <c r="H695" s="16">
        <f>IF(OR(F695="",G695=""),"",IF(F695="1st",G695*D695-G695,-G695))</f>
        <v>-2</v>
      </c>
      <c r="I695" s="19">
        <f t="shared" si="108"/>
        <v>28.697500000000005</v>
      </c>
      <c r="J695" s="39"/>
      <c r="K695" s="50">
        <f t="shared" si="109"/>
        <v>28.697499999999991</v>
      </c>
      <c r="L695" s="8">
        <f t="shared" si="110"/>
        <v>21.197499999999991</v>
      </c>
    </row>
    <row r="696" spans="1:12" ht="24" thickBot="1" x14ac:dyDescent="0.3">
      <c r="A696" s="221">
        <v>44313</v>
      </c>
      <c r="B696" s="222"/>
      <c r="C696" s="222"/>
      <c r="D696" s="222"/>
      <c r="E696" s="222"/>
      <c r="F696" s="222"/>
      <c r="G696" s="222"/>
      <c r="H696" s="223"/>
      <c r="I696" s="19">
        <f t="shared" si="108"/>
        <v>28.697500000000005</v>
      </c>
      <c r="K696" s="50">
        <f t="shared" si="109"/>
        <v>28.697499999999991</v>
      </c>
      <c r="L696" s="8">
        <f t="shared" si="110"/>
        <v>21.197499999999991</v>
      </c>
    </row>
    <row r="697" spans="1:12" ht="19.5" thickBot="1" x14ac:dyDescent="0.35">
      <c r="A697" s="10" t="s">
        <v>522</v>
      </c>
      <c r="B697" s="11" t="s">
        <v>115</v>
      </c>
      <c r="C697" s="12">
        <v>2</v>
      </c>
      <c r="D697" s="13">
        <v>2.25</v>
      </c>
      <c r="E697" s="14"/>
      <c r="F697" s="46" t="s">
        <v>24</v>
      </c>
      <c r="G697" s="15">
        <v>2</v>
      </c>
      <c r="H697" s="16">
        <f>IF(OR(F697="",G697=""),"",IF(F697="1st",G697*D697-G697,-G697))</f>
        <v>2.5</v>
      </c>
      <c r="I697" s="19">
        <f t="shared" si="108"/>
        <v>31.197500000000005</v>
      </c>
      <c r="J697" s="42">
        <f>SUM(H697:H697)</f>
        <v>2.5</v>
      </c>
      <c r="K697" s="50">
        <f t="shared" si="109"/>
        <v>31.197499999999991</v>
      </c>
      <c r="L697" s="8">
        <f t="shared" si="110"/>
        <v>21.197499999999991</v>
      </c>
    </row>
    <row r="698" spans="1:12" ht="24" thickBot="1" x14ac:dyDescent="0.3">
      <c r="A698" s="221">
        <v>44314</v>
      </c>
      <c r="B698" s="222"/>
      <c r="C698" s="222"/>
      <c r="D698" s="222"/>
      <c r="E698" s="222"/>
      <c r="F698" s="222"/>
      <c r="G698" s="222"/>
      <c r="H698" s="223"/>
      <c r="I698" s="19">
        <f t="shared" si="108"/>
        <v>31.197500000000005</v>
      </c>
      <c r="K698" s="50">
        <f t="shared" si="109"/>
        <v>31.197499999999991</v>
      </c>
      <c r="L698" s="8">
        <f t="shared" si="110"/>
        <v>21.197499999999991</v>
      </c>
    </row>
    <row r="699" spans="1:12" ht="18.75" x14ac:dyDescent="0.3">
      <c r="A699" s="10" t="s">
        <v>523</v>
      </c>
      <c r="B699" s="11" t="s">
        <v>66</v>
      </c>
      <c r="C699" s="12">
        <v>5</v>
      </c>
      <c r="D699" s="13">
        <v>1.9</v>
      </c>
      <c r="E699" s="14"/>
      <c r="F699" s="46" t="s">
        <v>21</v>
      </c>
      <c r="G699" s="15">
        <v>4</v>
      </c>
      <c r="H699" s="16">
        <f>IF(OR(F699="",G699=""),"",IF(F699="1st",G699*D699-G699,-G699))</f>
        <v>-4</v>
      </c>
      <c r="I699" s="19">
        <f t="shared" si="108"/>
        <v>27.197500000000005</v>
      </c>
      <c r="J699" s="42">
        <f>SUM(H699:H700)</f>
        <v>-6</v>
      </c>
      <c r="K699" s="50">
        <f t="shared" si="109"/>
        <v>25.197499999999991</v>
      </c>
      <c r="L699" s="8">
        <f t="shared" si="110"/>
        <v>21.197499999999991</v>
      </c>
    </row>
    <row r="700" spans="1:12" ht="19.5" thickBot="1" x14ac:dyDescent="0.35">
      <c r="A700" s="10" t="s">
        <v>524</v>
      </c>
      <c r="B700" s="11" t="s">
        <v>66</v>
      </c>
      <c r="C700" s="12">
        <v>3</v>
      </c>
      <c r="D700" s="13">
        <v>3</v>
      </c>
      <c r="E700" s="14"/>
      <c r="F700" s="46" t="s">
        <v>26</v>
      </c>
      <c r="G700" s="15">
        <v>2</v>
      </c>
      <c r="H700" s="16">
        <f>IF(OR(F700="",G700=""),"",IF(F700="1st",G700*D700-G700,-G700))</f>
        <v>-2</v>
      </c>
      <c r="I700" s="19">
        <f t="shared" si="108"/>
        <v>25.197500000000005</v>
      </c>
      <c r="J700" s="39"/>
      <c r="K700" s="50">
        <f t="shared" si="109"/>
        <v>25.197499999999991</v>
      </c>
      <c r="L700" s="8">
        <f t="shared" si="110"/>
        <v>21.197499999999991</v>
      </c>
    </row>
    <row r="701" spans="1:12" ht="24" thickBot="1" x14ac:dyDescent="0.3">
      <c r="A701" s="221">
        <v>44315</v>
      </c>
      <c r="B701" s="222"/>
      <c r="C701" s="222"/>
      <c r="D701" s="222"/>
      <c r="E701" s="222"/>
      <c r="F701" s="222"/>
      <c r="G701" s="222"/>
      <c r="H701" s="223"/>
      <c r="I701" s="19">
        <f t="shared" si="108"/>
        <v>25.197500000000005</v>
      </c>
      <c r="K701" s="50">
        <f t="shared" si="109"/>
        <v>25.197499999999991</v>
      </c>
      <c r="L701" s="8">
        <f t="shared" si="110"/>
        <v>21.197499999999991</v>
      </c>
    </row>
    <row r="702" spans="1:12" ht="18.75" x14ac:dyDescent="0.3">
      <c r="A702" s="10" t="s">
        <v>525</v>
      </c>
      <c r="B702" s="11" t="s">
        <v>173</v>
      </c>
      <c r="C702" s="12">
        <v>5</v>
      </c>
      <c r="D702" s="13">
        <v>3.6</v>
      </c>
      <c r="E702" s="14"/>
      <c r="F702" s="46" t="s">
        <v>26</v>
      </c>
      <c r="G702" s="15">
        <v>1</v>
      </c>
      <c r="H702" s="16">
        <f>IF(OR(F702="",G702=""),"",IF(F702="1st",G702*D702-G702,-G702))</f>
        <v>-1</v>
      </c>
      <c r="I702" s="19">
        <f t="shared" si="108"/>
        <v>24.197500000000005</v>
      </c>
      <c r="J702" s="42">
        <f>SUM(H702:H703)</f>
        <v>-3</v>
      </c>
      <c r="K702" s="50">
        <f t="shared" si="109"/>
        <v>22.197499999999991</v>
      </c>
      <c r="L702" s="8">
        <f t="shared" si="110"/>
        <v>21.197499999999991</v>
      </c>
    </row>
    <row r="703" spans="1:12" ht="19.5" thickBot="1" x14ac:dyDescent="0.35">
      <c r="A703" s="10" t="s">
        <v>307</v>
      </c>
      <c r="B703" s="11" t="s">
        <v>55</v>
      </c>
      <c r="C703" s="12">
        <v>6</v>
      </c>
      <c r="D703" s="13">
        <v>2.75</v>
      </c>
      <c r="E703" s="14"/>
      <c r="F703" s="46" t="s">
        <v>26</v>
      </c>
      <c r="G703" s="15">
        <v>2</v>
      </c>
      <c r="H703" s="16">
        <f>IF(OR(F703="",G703=""),"",IF(F703="1st",G703*D703-G703,-G703))</f>
        <v>-2</v>
      </c>
      <c r="I703" s="19">
        <f t="shared" si="108"/>
        <v>22.197500000000005</v>
      </c>
      <c r="J703" s="39"/>
      <c r="K703" s="50">
        <f t="shared" si="109"/>
        <v>22.197499999999991</v>
      </c>
      <c r="L703" s="8">
        <f t="shared" si="110"/>
        <v>21.197499999999991</v>
      </c>
    </row>
    <row r="704" spans="1:12" ht="24" thickBot="1" x14ac:dyDescent="0.3">
      <c r="A704" s="221">
        <v>44316</v>
      </c>
      <c r="B704" s="222"/>
      <c r="C704" s="222"/>
      <c r="D704" s="222"/>
      <c r="E704" s="222"/>
      <c r="F704" s="222"/>
      <c r="G704" s="222"/>
      <c r="H704" s="223"/>
      <c r="I704" s="19">
        <f t="shared" si="108"/>
        <v>22.197500000000005</v>
      </c>
      <c r="K704" s="50">
        <f t="shared" si="109"/>
        <v>22.197499999999991</v>
      </c>
      <c r="L704" s="8">
        <f t="shared" si="110"/>
        <v>21.197499999999991</v>
      </c>
    </row>
    <row r="705" spans="1:12" ht="19.5" thickBot="1" x14ac:dyDescent="0.35">
      <c r="A705" s="10" t="s">
        <v>421</v>
      </c>
      <c r="B705" s="11" t="s">
        <v>40</v>
      </c>
      <c r="C705" s="12">
        <v>4</v>
      </c>
      <c r="D705" s="13">
        <v>3.2</v>
      </c>
      <c r="E705" s="14"/>
      <c r="F705" s="46" t="s">
        <v>26</v>
      </c>
      <c r="G705" s="15">
        <v>1</v>
      </c>
      <c r="H705" s="16">
        <f>IF(OR(F705="",G705=""),"",IF(F705="1st",G705*D705-G705,-G705))</f>
        <v>-1</v>
      </c>
      <c r="I705" s="19">
        <f t="shared" si="108"/>
        <v>21.197500000000005</v>
      </c>
      <c r="J705" s="42">
        <f>SUM(H705:H705)</f>
        <v>-1</v>
      </c>
      <c r="K705" s="50">
        <f t="shared" si="109"/>
        <v>21.197499999999991</v>
      </c>
      <c r="L705" s="8">
        <f>$K$705</f>
        <v>21.197499999999991</v>
      </c>
    </row>
    <row r="706" spans="1:12" ht="24" thickBot="1" x14ac:dyDescent="0.3">
      <c r="A706" s="221">
        <v>44317</v>
      </c>
      <c r="B706" s="222"/>
      <c r="C706" s="222"/>
      <c r="D706" s="222"/>
      <c r="E706" s="222"/>
      <c r="F706" s="222"/>
      <c r="G706" s="222"/>
      <c r="H706" s="223"/>
      <c r="I706" s="19">
        <f t="shared" si="108"/>
        <v>21.197500000000005</v>
      </c>
      <c r="K706" s="50">
        <f t="shared" si="109"/>
        <v>21.197499999999991</v>
      </c>
      <c r="L706" s="8">
        <f t="shared" ref="L706:L769" si="111">$K$977</f>
        <v>8.4224999999999923</v>
      </c>
    </row>
    <row r="707" spans="1:12" ht="18.75" x14ac:dyDescent="0.3">
      <c r="A707" s="10" t="s">
        <v>352</v>
      </c>
      <c r="B707" s="11" t="s">
        <v>66</v>
      </c>
      <c r="C707" s="12">
        <v>6</v>
      </c>
      <c r="D707" s="13">
        <v>2.9</v>
      </c>
      <c r="E707" s="14"/>
      <c r="F707" s="46" t="s">
        <v>26</v>
      </c>
      <c r="G707" s="15">
        <v>1.5</v>
      </c>
      <c r="H707" s="16">
        <f>IF(OR(F707="",G707=""),"",IF(F707="1st",G707*D707-G707,-G707))</f>
        <v>-1.5</v>
      </c>
      <c r="I707" s="19">
        <f t="shared" ref="I707:I770" si="112">IF(H707="",I706,I706+H707)</f>
        <v>19.697500000000005</v>
      </c>
      <c r="J707" s="42">
        <f>SUM(H707:H710)</f>
        <v>-6.5</v>
      </c>
      <c r="K707" s="50">
        <f t="shared" si="109"/>
        <v>14.697499999999991</v>
      </c>
      <c r="L707" s="8">
        <f t="shared" si="111"/>
        <v>8.4224999999999923</v>
      </c>
    </row>
    <row r="708" spans="1:12" ht="18.75" x14ac:dyDescent="0.3">
      <c r="A708" s="10" t="s">
        <v>408</v>
      </c>
      <c r="B708" s="11" t="s">
        <v>66</v>
      </c>
      <c r="C708" s="12">
        <v>9</v>
      </c>
      <c r="D708" s="13">
        <v>2.25</v>
      </c>
      <c r="E708" s="14"/>
      <c r="F708" s="46" t="s">
        <v>26</v>
      </c>
      <c r="G708" s="15">
        <v>3</v>
      </c>
      <c r="H708" s="16">
        <f>IF(OR(F708="",G708=""),"",IF(F708="1st",G708*D708-G708,-G708))</f>
        <v>-3</v>
      </c>
      <c r="I708" s="19">
        <f t="shared" si="112"/>
        <v>16.697500000000005</v>
      </c>
      <c r="J708" s="39"/>
      <c r="K708" s="50">
        <f t="shared" ref="K708:K771" si="113">IF(J708="",K707,J708+K707)</f>
        <v>14.697499999999991</v>
      </c>
      <c r="L708" s="8">
        <f t="shared" si="111"/>
        <v>8.4224999999999923</v>
      </c>
    </row>
    <row r="709" spans="1:12" ht="18.75" x14ac:dyDescent="0.3">
      <c r="A709" s="10" t="s">
        <v>526</v>
      </c>
      <c r="B709" s="11" t="s">
        <v>443</v>
      </c>
      <c r="C709" s="12">
        <v>6</v>
      </c>
      <c r="D709" s="13">
        <v>13</v>
      </c>
      <c r="E709" s="14"/>
      <c r="F709" s="46" t="s">
        <v>34</v>
      </c>
      <c r="G709" s="15">
        <v>1</v>
      </c>
      <c r="H709" s="16">
        <f>IF(OR(F709="",G709=""),"",IF(F709="1st",G709*D709-G709,-G709))</f>
        <v>-1</v>
      </c>
      <c r="I709" s="19">
        <f t="shared" si="112"/>
        <v>15.697500000000005</v>
      </c>
      <c r="J709" s="39"/>
      <c r="K709" s="50">
        <f t="shared" si="113"/>
        <v>14.697499999999991</v>
      </c>
      <c r="L709" s="8">
        <f t="shared" si="111"/>
        <v>8.4224999999999923</v>
      </c>
    </row>
    <row r="710" spans="1:12" ht="19.5" thickBot="1" x14ac:dyDescent="0.35">
      <c r="A710" s="10" t="s">
        <v>527</v>
      </c>
      <c r="B710" s="11" t="s">
        <v>443</v>
      </c>
      <c r="C710" s="12">
        <v>6</v>
      </c>
      <c r="D710" s="13">
        <v>4</v>
      </c>
      <c r="E710" s="14"/>
      <c r="F710" s="46" t="s">
        <v>34</v>
      </c>
      <c r="G710" s="15">
        <v>1</v>
      </c>
      <c r="H710" s="16">
        <f>IF(OR(F710="",G710=""),"",IF(F710="1st",G710*D710-G710,-G710))</f>
        <v>-1</v>
      </c>
      <c r="I710" s="19">
        <f t="shared" si="112"/>
        <v>14.697500000000005</v>
      </c>
      <c r="J710" s="39"/>
      <c r="K710" s="50">
        <f t="shared" si="113"/>
        <v>14.697499999999991</v>
      </c>
      <c r="L710" s="8">
        <f t="shared" si="111"/>
        <v>8.4224999999999923</v>
      </c>
    </row>
    <row r="711" spans="1:12" ht="24" thickBot="1" x14ac:dyDescent="0.3">
      <c r="A711" s="221">
        <v>44318</v>
      </c>
      <c r="B711" s="222"/>
      <c r="C711" s="222"/>
      <c r="D711" s="222"/>
      <c r="E711" s="222"/>
      <c r="F711" s="222"/>
      <c r="G711" s="222"/>
      <c r="H711" s="223"/>
      <c r="I711" s="19">
        <f t="shared" si="112"/>
        <v>14.697500000000005</v>
      </c>
      <c r="K711" s="50">
        <f t="shared" si="113"/>
        <v>14.697499999999991</v>
      </c>
      <c r="L711" s="8">
        <f t="shared" si="111"/>
        <v>8.4224999999999923</v>
      </c>
    </row>
    <row r="712" spans="1:12" ht="19.5" thickBot="1" x14ac:dyDescent="0.35">
      <c r="A712" s="10" t="s">
        <v>265</v>
      </c>
      <c r="B712" s="11" t="s">
        <v>91</v>
      </c>
      <c r="C712" s="12">
        <v>5</v>
      </c>
      <c r="D712" s="13"/>
      <c r="E712" s="14"/>
      <c r="F712" s="46" t="s">
        <v>21</v>
      </c>
      <c r="G712" s="15">
        <v>2</v>
      </c>
      <c r="H712" s="16">
        <f>IF(OR(F712="",G712=""),"",IF(F712="1st",G712*D712-G712,-G712))</f>
        <v>-2</v>
      </c>
      <c r="I712" s="19">
        <f t="shared" si="112"/>
        <v>12.697500000000005</v>
      </c>
      <c r="J712" s="42">
        <f>SUM(H712:H712)</f>
        <v>-2</v>
      </c>
      <c r="K712" s="50">
        <f t="shared" si="113"/>
        <v>12.697499999999991</v>
      </c>
      <c r="L712" s="8">
        <f t="shared" si="111"/>
        <v>8.4224999999999923</v>
      </c>
    </row>
    <row r="713" spans="1:12" ht="24" thickBot="1" x14ac:dyDescent="0.3">
      <c r="A713" s="221">
        <v>44319</v>
      </c>
      <c r="B713" s="222"/>
      <c r="C713" s="222"/>
      <c r="D713" s="222"/>
      <c r="E713" s="222"/>
      <c r="F713" s="222"/>
      <c r="G713" s="222"/>
      <c r="H713" s="223"/>
      <c r="I713" s="19">
        <f t="shared" si="112"/>
        <v>12.697500000000005</v>
      </c>
      <c r="K713" s="50">
        <f t="shared" si="113"/>
        <v>12.697499999999991</v>
      </c>
      <c r="L713" s="8">
        <f t="shared" si="111"/>
        <v>8.4224999999999923</v>
      </c>
    </row>
    <row r="714" spans="1:12" ht="19.5" thickBot="1" x14ac:dyDescent="0.35">
      <c r="A714" s="10" t="s">
        <v>528</v>
      </c>
      <c r="B714" s="11" t="s">
        <v>50</v>
      </c>
      <c r="C714" s="12">
        <v>5</v>
      </c>
      <c r="D714" s="13">
        <v>2.4</v>
      </c>
      <c r="E714" s="14"/>
      <c r="F714" s="46" t="s">
        <v>24</v>
      </c>
      <c r="G714" s="15">
        <v>2</v>
      </c>
      <c r="H714" s="16">
        <f>IF(OR(F714="",G714=""),"",IF(F714="1st",G714*D714-G714,-G714))</f>
        <v>2.8</v>
      </c>
      <c r="I714" s="19">
        <f t="shared" si="112"/>
        <v>15.497500000000006</v>
      </c>
      <c r="J714" s="42">
        <f>SUM(H714:H714)</f>
        <v>2.8</v>
      </c>
      <c r="K714" s="50">
        <f t="shared" si="113"/>
        <v>15.497499999999992</v>
      </c>
      <c r="L714" s="8">
        <f t="shared" si="111"/>
        <v>8.4224999999999923</v>
      </c>
    </row>
    <row r="715" spans="1:12" ht="24" thickBot="1" x14ac:dyDescent="0.3">
      <c r="A715" s="221">
        <v>44320</v>
      </c>
      <c r="B715" s="222"/>
      <c r="C715" s="222"/>
      <c r="D715" s="222"/>
      <c r="E715" s="222"/>
      <c r="F715" s="222"/>
      <c r="G715" s="222"/>
      <c r="H715" s="223"/>
      <c r="I715" s="19">
        <f t="shared" si="112"/>
        <v>15.497500000000006</v>
      </c>
      <c r="K715" s="50">
        <f t="shared" si="113"/>
        <v>15.497499999999992</v>
      </c>
      <c r="L715" s="8">
        <f t="shared" si="111"/>
        <v>8.4224999999999923</v>
      </c>
    </row>
    <row r="716" spans="1:12" ht="19.5" thickBot="1" x14ac:dyDescent="0.35">
      <c r="A716" s="10" t="s">
        <v>529</v>
      </c>
      <c r="B716" s="11" t="s">
        <v>28</v>
      </c>
      <c r="C716" s="12">
        <v>7</v>
      </c>
      <c r="D716" s="13">
        <v>2.5</v>
      </c>
      <c r="E716" s="14"/>
      <c r="F716" s="46" t="s">
        <v>26</v>
      </c>
      <c r="G716" s="15">
        <v>1.5</v>
      </c>
      <c r="H716" s="16">
        <f>IF(OR(F716="",G716=""),"",IF(F716="1st",G716*D716-G716,-G716))</f>
        <v>-1.5</v>
      </c>
      <c r="I716" s="19">
        <f t="shared" si="112"/>
        <v>13.997500000000006</v>
      </c>
      <c r="J716" s="42">
        <f>SUM(H716:H716)</f>
        <v>-1.5</v>
      </c>
      <c r="K716" s="50">
        <f t="shared" si="113"/>
        <v>13.997499999999992</v>
      </c>
      <c r="L716" s="8">
        <f t="shared" si="111"/>
        <v>8.4224999999999923</v>
      </c>
    </row>
    <row r="717" spans="1:12" ht="24" thickBot="1" x14ac:dyDescent="0.3">
      <c r="A717" s="221">
        <v>44321</v>
      </c>
      <c r="B717" s="222"/>
      <c r="C717" s="222"/>
      <c r="D717" s="222"/>
      <c r="E717" s="222"/>
      <c r="F717" s="222"/>
      <c r="G717" s="222"/>
      <c r="H717" s="223"/>
      <c r="I717" s="19">
        <f t="shared" si="112"/>
        <v>13.997500000000006</v>
      </c>
      <c r="K717" s="50">
        <f t="shared" si="113"/>
        <v>13.997499999999992</v>
      </c>
      <c r="L717" s="8">
        <f t="shared" si="111"/>
        <v>8.4224999999999923</v>
      </c>
    </row>
    <row r="718" spans="1:12" ht="18.75" x14ac:dyDescent="0.3">
      <c r="A718" s="10" t="s">
        <v>530</v>
      </c>
      <c r="B718" s="11" t="s">
        <v>127</v>
      </c>
      <c r="C718" s="12">
        <v>7</v>
      </c>
      <c r="D718" s="13">
        <v>2.35</v>
      </c>
      <c r="E718" s="14"/>
      <c r="F718" s="46" t="s">
        <v>24</v>
      </c>
      <c r="G718" s="15">
        <v>4</v>
      </c>
      <c r="H718" s="16">
        <f>IF(OR(F718="",G718=""),"",IF(F718="1st",G718*D718-G718,-G718))</f>
        <v>5.4</v>
      </c>
      <c r="I718" s="19">
        <f t="shared" si="112"/>
        <v>19.397500000000008</v>
      </c>
      <c r="J718" s="42">
        <f>SUM(H718:H719)</f>
        <v>3.9000000000000004</v>
      </c>
      <c r="K718" s="50">
        <f t="shared" si="113"/>
        <v>17.897499999999994</v>
      </c>
      <c r="L718" s="8">
        <f t="shared" si="111"/>
        <v>8.4224999999999923</v>
      </c>
    </row>
    <row r="719" spans="1:12" ht="19.5" thickBot="1" x14ac:dyDescent="0.35">
      <c r="A719" s="10" t="s">
        <v>523</v>
      </c>
      <c r="B719" s="11" t="s">
        <v>66</v>
      </c>
      <c r="C719" s="12">
        <v>6</v>
      </c>
      <c r="D719" s="13">
        <v>2.35</v>
      </c>
      <c r="E719" s="14"/>
      <c r="F719" s="46" t="s">
        <v>26</v>
      </c>
      <c r="G719" s="15">
        <v>1.5</v>
      </c>
      <c r="H719" s="16">
        <f>IF(OR(F719="",G719=""),"",IF(F719="1st",G719*D719-G719,-G719))</f>
        <v>-1.5</v>
      </c>
      <c r="I719" s="19">
        <f t="shared" si="112"/>
        <v>17.897500000000008</v>
      </c>
      <c r="J719" s="39"/>
      <c r="K719" s="50">
        <f t="shared" si="113"/>
        <v>17.897499999999994</v>
      </c>
      <c r="L719" s="8">
        <f t="shared" si="111"/>
        <v>8.4224999999999923</v>
      </c>
    </row>
    <row r="720" spans="1:12" ht="24" thickBot="1" x14ac:dyDescent="0.3">
      <c r="A720" s="221">
        <v>44322</v>
      </c>
      <c r="B720" s="222"/>
      <c r="C720" s="222"/>
      <c r="D720" s="222"/>
      <c r="E720" s="222"/>
      <c r="F720" s="222"/>
      <c r="G720" s="222"/>
      <c r="H720" s="223"/>
      <c r="I720" s="19">
        <f t="shared" si="112"/>
        <v>17.897500000000008</v>
      </c>
      <c r="K720" s="50">
        <f t="shared" si="113"/>
        <v>17.897499999999994</v>
      </c>
      <c r="L720" s="8">
        <f t="shared" si="111"/>
        <v>8.4224999999999923</v>
      </c>
    </row>
    <row r="721" spans="1:12" ht="18.75" x14ac:dyDescent="0.3">
      <c r="A721" s="10" t="s">
        <v>337</v>
      </c>
      <c r="B721" s="11" t="s">
        <v>55</v>
      </c>
      <c r="C721" s="12">
        <v>6</v>
      </c>
      <c r="D721" s="13">
        <v>2.6</v>
      </c>
      <c r="E721" s="14"/>
      <c r="F721" s="46" t="s">
        <v>26</v>
      </c>
      <c r="G721" s="15">
        <v>2</v>
      </c>
      <c r="H721" s="16">
        <f>IF(OR(F721="",G721=""),"",IF(F721="1st",G721*D721-G721,-G721))</f>
        <v>-2</v>
      </c>
      <c r="I721" s="19">
        <f t="shared" si="112"/>
        <v>15.897500000000008</v>
      </c>
      <c r="J721" s="42">
        <f>SUM(H721:H723)</f>
        <v>-5.2</v>
      </c>
      <c r="K721" s="50">
        <f t="shared" si="113"/>
        <v>12.697499999999994</v>
      </c>
      <c r="L721" s="8">
        <f t="shared" si="111"/>
        <v>8.4224999999999923</v>
      </c>
    </row>
    <row r="722" spans="1:12" ht="19.5" thickBot="1" x14ac:dyDescent="0.35">
      <c r="A722" s="10" t="s">
        <v>283</v>
      </c>
      <c r="B722" s="11" t="s">
        <v>30</v>
      </c>
      <c r="C722" s="12">
        <v>6</v>
      </c>
      <c r="D722" s="13">
        <v>2.4</v>
      </c>
      <c r="E722" s="14"/>
      <c r="F722" s="46" t="s">
        <v>24</v>
      </c>
      <c r="G722" s="15">
        <v>2</v>
      </c>
      <c r="H722" s="16">
        <f>IF(OR(F722="",G722=""),"",IF(F722="1st",G722*D722-G722,-G722))</f>
        <v>2.8</v>
      </c>
      <c r="I722" s="19">
        <f t="shared" si="112"/>
        <v>18.697500000000009</v>
      </c>
      <c r="J722" s="39"/>
      <c r="K722" s="50">
        <f t="shared" si="113"/>
        <v>12.697499999999994</v>
      </c>
      <c r="L722" s="8">
        <f t="shared" si="111"/>
        <v>8.4224999999999923</v>
      </c>
    </row>
    <row r="723" spans="1:12" ht="19.5" thickBot="1" x14ac:dyDescent="0.35">
      <c r="A723" s="10" t="s">
        <v>350</v>
      </c>
      <c r="B723" s="11" t="s">
        <v>91</v>
      </c>
      <c r="C723" s="12">
        <v>9</v>
      </c>
      <c r="D723" s="13">
        <v>1.75</v>
      </c>
      <c r="E723" s="14"/>
      <c r="F723" s="46" t="s">
        <v>26</v>
      </c>
      <c r="G723" s="15">
        <v>6</v>
      </c>
      <c r="H723" s="16">
        <f>IF(OR(F723="",G723=""),"",IF(F723="1st",G723*D723-G723,-G723))</f>
        <v>-6</v>
      </c>
      <c r="I723" s="19">
        <f t="shared" si="112"/>
        <v>12.697500000000009</v>
      </c>
      <c r="J723" s="39"/>
      <c r="K723" s="50">
        <f t="shared" si="113"/>
        <v>12.697499999999994</v>
      </c>
      <c r="L723" s="8">
        <f t="shared" si="111"/>
        <v>8.4224999999999923</v>
      </c>
    </row>
    <row r="724" spans="1:12" ht="24" thickBot="1" x14ac:dyDescent="0.3">
      <c r="A724" s="221">
        <v>44323</v>
      </c>
      <c r="B724" s="222"/>
      <c r="C724" s="222"/>
      <c r="D724" s="222"/>
      <c r="E724" s="222"/>
      <c r="F724" s="222"/>
      <c r="G724" s="222"/>
      <c r="H724" s="223"/>
      <c r="I724" s="19">
        <f t="shared" si="112"/>
        <v>12.697500000000009</v>
      </c>
      <c r="K724" s="50">
        <f t="shared" si="113"/>
        <v>12.697499999999994</v>
      </c>
      <c r="L724" s="8">
        <f t="shared" si="111"/>
        <v>8.4224999999999923</v>
      </c>
    </row>
    <row r="725" spans="1:12" ht="18.75" x14ac:dyDescent="0.3">
      <c r="A725" s="10" t="s">
        <v>517</v>
      </c>
      <c r="B725" s="11" t="s">
        <v>43</v>
      </c>
      <c r="C725" s="12">
        <v>4</v>
      </c>
      <c r="D725" s="13">
        <v>3.4</v>
      </c>
      <c r="E725" s="14"/>
      <c r="F725" s="46" t="s">
        <v>26</v>
      </c>
      <c r="G725" s="15">
        <v>1</v>
      </c>
      <c r="H725" s="16">
        <f>IF(OR(F725="",G725=""),"",IF(F725="1st",G725*D725-G725,-G725))</f>
        <v>-1</v>
      </c>
      <c r="I725" s="19">
        <f t="shared" si="112"/>
        <v>11.697500000000009</v>
      </c>
      <c r="J725" s="42">
        <f>SUM(H725:H727)</f>
        <v>-0.40000000000000036</v>
      </c>
      <c r="K725" s="50">
        <f t="shared" si="113"/>
        <v>12.297499999999994</v>
      </c>
      <c r="L725" s="8">
        <f t="shared" si="111"/>
        <v>8.4224999999999923</v>
      </c>
    </row>
    <row r="726" spans="1:12" ht="19.5" thickBot="1" x14ac:dyDescent="0.35">
      <c r="A726" s="10" t="s">
        <v>493</v>
      </c>
      <c r="B726" s="11" t="s">
        <v>43</v>
      </c>
      <c r="C726" s="12">
        <v>5</v>
      </c>
      <c r="D726" s="13">
        <v>2.1</v>
      </c>
      <c r="E726" s="14"/>
      <c r="F726" s="46" t="s">
        <v>26</v>
      </c>
      <c r="G726" s="15">
        <v>4</v>
      </c>
      <c r="H726" s="16">
        <f>IF(OR(F726="",G726=""),"",IF(F726="1st",G726*D726-G726,-G726))</f>
        <v>-4</v>
      </c>
      <c r="I726" s="19">
        <f t="shared" si="112"/>
        <v>7.6975000000000087</v>
      </c>
      <c r="J726" s="39"/>
      <c r="K726" s="50">
        <f t="shared" si="113"/>
        <v>12.297499999999994</v>
      </c>
      <c r="L726" s="8">
        <f t="shared" si="111"/>
        <v>8.4224999999999923</v>
      </c>
    </row>
    <row r="727" spans="1:12" ht="19.5" thickBot="1" x14ac:dyDescent="0.35">
      <c r="A727" s="10" t="s">
        <v>531</v>
      </c>
      <c r="B727" s="11" t="s">
        <v>133</v>
      </c>
      <c r="C727" s="12">
        <v>2</v>
      </c>
      <c r="D727" s="13">
        <v>3.3</v>
      </c>
      <c r="E727" s="14"/>
      <c r="F727" s="46" t="s">
        <v>24</v>
      </c>
      <c r="G727" s="15">
        <v>2</v>
      </c>
      <c r="H727" s="16">
        <f>IF(OR(F727="",G727=""),"",IF(F727="1st",G727*D727-G727,-G727))</f>
        <v>4.5999999999999996</v>
      </c>
      <c r="I727" s="19">
        <f t="shared" si="112"/>
        <v>12.297500000000008</v>
      </c>
      <c r="J727" s="39"/>
      <c r="K727" s="50">
        <f t="shared" si="113"/>
        <v>12.297499999999994</v>
      </c>
      <c r="L727" s="8">
        <f t="shared" si="111"/>
        <v>8.4224999999999923</v>
      </c>
    </row>
    <row r="728" spans="1:12" ht="24" thickBot="1" x14ac:dyDescent="0.3">
      <c r="A728" s="221">
        <v>44324</v>
      </c>
      <c r="B728" s="222"/>
      <c r="C728" s="222"/>
      <c r="D728" s="222"/>
      <c r="E728" s="222"/>
      <c r="F728" s="222"/>
      <c r="G728" s="222"/>
      <c r="H728" s="223"/>
      <c r="I728" s="19">
        <f t="shared" si="112"/>
        <v>12.297500000000008</v>
      </c>
      <c r="K728" s="50">
        <f t="shared" si="113"/>
        <v>12.297499999999994</v>
      </c>
      <c r="L728" s="8">
        <f t="shared" si="111"/>
        <v>8.4224999999999923</v>
      </c>
    </row>
    <row r="729" spans="1:12" ht="18.75" x14ac:dyDescent="0.3">
      <c r="A729" s="10" t="s">
        <v>532</v>
      </c>
      <c r="B729" s="11" t="s">
        <v>20</v>
      </c>
      <c r="C729" s="12">
        <v>6</v>
      </c>
      <c r="D729" s="13">
        <v>1.95</v>
      </c>
      <c r="E729" s="14"/>
      <c r="F729" s="46" t="s">
        <v>21</v>
      </c>
      <c r="G729" s="15">
        <v>2</v>
      </c>
      <c r="H729" s="16">
        <f>IF(OR(F729="",G729=""),"",IF(F729="1st",G729*D729-G729,-G729))</f>
        <v>-2</v>
      </c>
      <c r="I729" s="19">
        <f t="shared" si="112"/>
        <v>10.297500000000008</v>
      </c>
      <c r="J729" s="42">
        <f>SUM(H729:H730)</f>
        <v>-5</v>
      </c>
      <c r="K729" s="50">
        <f t="shared" si="113"/>
        <v>7.2974999999999941</v>
      </c>
      <c r="L729" s="8">
        <f t="shared" si="111"/>
        <v>8.4224999999999923</v>
      </c>
    </row>
    <row r="730" spans="1:12" ht="19.5" thickBot="1" x14ac:dyDescent="0.35">
      <c r="A730" s="10" t="s">
        <v>269</v>
      </c>
      <c r="B730" s="11" t="s">
        <v>20</v>
      </c>
      <c r="C730" s="12">
        <v>8</v>
      </c>
      <c r="D730" s="13">
        <v>2.25</v>
      </c>
      <c r="E730" s="14"/>
      <c r="F730" s="46" t="s">
        <v>26</v>
      </c>
      <c r="G730" s="15">
        <v>3</v>
      </c>
      <c r="H730" s="16">
        <f>IF(OR(F730="",G730=""),"",IF(F730="1st",G730*D730-G730,-G730))</f>
        <v>-3</v>
      </c>
      <c r="I730" s="19">
        <f t="shared" si="112"/>
        <v>7.2975000000000083</v>
      </c>
      <c r="J730" s="39"/>
      <c r="K730" s="50">
        <f t="shared" si="113"/>
        <v>7.2974999999999941</v>
      </c>
      <c r="L730" s="8">
        <f t="shared" si="111"/>
        <v>8.4224999999999923</v>
      </c>
    </row>
    <row r="731" spans="1:12" ht="24" thickBot="1" x14ac:dyDescent="0.3">
      <c r="A731" s="221">
        <v>44325</v>
      </c>
      <c r="B731" s="222"/>
      <c r="C731" s="222"/>
      <c r="D731" s="222"/>
      <c r="E731" s="222"/>
      <c r="F731" s="222"/>
      <c r="G731" s="222"/>
      <c r="H731" s="223"/>
      <c r="I731" s="19">
        <f t="shared" si="112"/>
        <v>7.2975000000000083</v>
      </c>
      <c r="K731" s="50">
        <f t="shared" si="113"/>
        <v>7.2974999999999941</v>
      </c>
      <c r="L731" s="8">
        <f t="shared" si="111"/>
        <v>8.4224999999999923</v>
      </c>
    </row>
    <row r="732" spans="1:12" ht="19.5" thickBot="1" x14ac:dyDescent="0.35">
      <c r="A732" s="10" t="s">
        <v>533</v>
      </c>
      <c r="B732" s="11" t="s">
        <v>91</v>
      </c>
      <c r="C732" s="12">
        <v>5</v>
      </c>
      <c r="D732" s="13">
        <v>1.9</v>
      </c>
      <c r="E732" s="14"/>
      <c r="F732" s="46" t="s">
        <v>24</v>
      </c>
      <c r="G732" s="15">
        <v>2</v>
      </c>
      <c r="H732" s="16">
        <f>IF(OR(F732="",G732=""),"",IF(F732="1st",G732*D732-G732,-G732))</f>
        <v>1.7999999999999998</v>
      </c>
      <c r="I732" s="19">
        <f t="shared" si="112"/>
        <v>9.0975000000000072</v>
      </c>
      <c r="J732" s="42">
        <f>SUM(H732:H732)</f>
        <v>1.7999999999999998</v>
      </c>
      <c r="K732" s="50">
        <f t="shared" si="113"/>
        <v>9.097499999999993</v>
      </c>
      <c r="L732" s="8">
        <f t="shared" si="111"/>
        <v>8.4224999999999923</v>
      </c>
    </row>
    <row r="733" spans="1:12" ht="24" thickBot="1" x14ac:dyDescent="0.3">
      <c r="A733" s="221">
        <v>44326</v>
      </c>
      <c r="B733" s="222"/>
      <c r="C733" s="222"/>
      <c r="D733" s="222"/>
      <c r="E733" s="222"/>
      <c r="F733" s="222"/>
      <c r="G733" s="222"/>
      <c r="H733" s="223"/>
      <c r="I733" s="19">
        <f t="shared" si="112"/>
        <v>9.0975000000000072</v>
      </c>
      <c r="K733" s="50">
        <f t="shared" si="113"/>
        <v>9.097499999999993</v>
      </c>
      <c r="L733" s="8">
        <f t="shared" si="111"/>
        <v>8.4224999999999923</v>
      </c>
    </row>
    <row r="734" spans="1:12" ht="18.75" x14ac:dyDescent="0.3">
      <c r="A734" s="10" t="s">
        <v>129</v>
      </c>
      <c r="B734" s="11" t="s">
        <v>63</v>
      </c>
      <c r="C734" s="12">
        <v>6</v>
      </c>
      <c r="D734" s="13">
        <v>2.5</v>
      </c>
      <c r="E734" s="14"/>
      <c r="F734" s="46" t="s">
        <v>16</v>
      </c>
      <c r="G734" s="15">
        <v>3</v>
      </c>
      <c r="H734" s="16">
        <f>IF(OR(F734="",G734=""),"",IF(F734="1st",G734*D734-G734,-G734))</f>
        <v>-3</v>
      </c>
      <c r="I734" s="19">
        <f t="shared" si="112"/>
        <v>6.0975000000000072</v>
      </c>
      <c r="J734" s="42">
        <f>SUM(H734:H735)</f>
        <v>-0.67500000000000027</v>
      </c>
      <c r="K734" s="50">
        <f t="shared" si="113"/>
        <v>8.4224999999999923</v>
      </c>
      <c r="L734" s="8">
        <f t="shared" si="111"/>
        <v>8.4224999999999923</v>
      </c>
    </row>
    <row r="735" spans="1:12" ht="19.5" thickBot="1" x14ac:dyDescent="0.35">
      <c r="A735" s="10" t="s">
        <v>54</v>
      </c>
      <c r="B735" s="11" t="s">
        <v>18</v>
      </c>
      <c r="C735" s="12">
        <v>4</v>
      </c>
      <c r="D735" s="13">
        <v>2.5499999999999998</v>
      </c>
      <c r="E735" s="14"/>
      <c r="F735" s="46" t="s">
        <v>24</v>
      </c>
      <c r="G735" s="15">
        <v>1.5</v>
      </c>
      <c r="H735" s="16">
        <f>IF(OR(F735="",G735=""),"",IF(F735="1st",G735*D735-G735,-G735))</f>
        <v>2.3249999999999997</v>
      </c>
      <c r="I735" s="19">
        <f t="shared" si="112"/>
        <v>8.4225000000000065</v>
      </c>
      <c r="J735" s="39"/>
      <c r="K735" s="50">
        <f t="shared" si="113"/>
        <v>8.4224999999999923</v>
      </c>
      <c r="L735" s="8">
        <f t="shared" si="111"/>
        <v>8.4224999999999923</v>
      </c>
    </row>
    <row r="736" spans="1:12" ht="24" thickBot="1" x14ac:dyDescent="0.3">
      <c r="A736" s="221">
        <v>44327</v>
      </c>
      <c r="B736" s="222"/>
      <c r="C736" s="222"/>
      <c r="D736" s="222"/>
      <c r="E736" s="222"/>
      <c r="F736" s="222"/>
      <c r="G736" s="222"/>
      <c r="H736" s="223"/>
      <c r="I736" s="19">
        <f t="shared" si="112"/>
        <v>8.4225000000000065</v>
      </c>
      <c r="K736" s="50">
        <f t="shared" si="113"/>
        <v>8.4224999999999923</v>
      </c>
      <c r="L736" s="8">
        <f t="shared" si="111"/>
        <v>8.4224999999999923</v>
      </c>
    </row>
    <row r="737" spans="1:12" ht="19.5" thickBot="1" x14ac:dyDescent="0.35">
      <c r="A737" s="10" t="s">
        <v>534</v>
      </c>
      <c r="B737" s="11" t="s">
        <v>20</v>
      </c>
      <c r="C737" s="12">
        <v>11</v>
      </c>
      <c r="D737" s="13">
        <v>3</v>
      </c>
      <c r="E737" s="14"/>
      <c r="F737" s="46"/>
      <c r="G737" s="15">
        <v>2</v>
      </c>
      <c r="H737" s="16" t="str">
        <f>IF(OR(F737="",G737=""),"",IF(F737="1st",G737*D737-G737,-G737))</f>
        <v/>
      </c>
      <c r="I737" s="19">
        <f t="shared" si="112"/>
        <v>8.4225000000000065</v>
      </c>
      <c r="J737" s="42">
        <f>SUM(H737:H737)</f>
        <v>0</v>
      </c>
      <c r="K737" s="50">
        <f t="shared" si="113"/>
        <v>8.4224999999999923</v>
      </c>
      <c r="L737" s="8">
        <f t="shared" si="111"/>
        <v>8.4224999999999923</v>
      </c>
    </row>
    <row r="738" spans="1:12" ht="24" thickBot="1" x14ac:dyDescent="0.3">
      <c r="A738" s="221">
        <v>44328</v>
      </c>
      <c r="B738" s="222"/>
      <c r="C738" s="222"/>
      <c r="D738" s="222"/>
      <c r="E738" s="222"/>
      <c r="F738" s="222"/>
      <c r="G738" s="222"/>
      <c r="H738" s="223"/>
      <c r="I738" s="19">
        <f t="shared" si="112"/>
        <v>8.4225000000000065</v>
      </c>
      <c r="K738" s="50">
        <f t="shared" si="113"/>
        <v>8.4224999999999923</v>
      </c>
      <c r="L738" s="8">
        <f t="shared" si="111"/>
        <v>8.4224999999999923</v>
      </c>
    </row>
    <row r="739" spans="1:12" ht="18.75" x14ac:dyDescent="0.3">
      <c r="A739" s="10"/>
      <c r="B739" s="11"/>
      <c r="C739" s="12"/>
      <c r="D739" s="13"/>
      <c r="E739" s="14"/>
      <c r="F739" s="46"/>
      <c r="H739" s="16" t="str">
        <f t="shared" ref="H739:H749" si="114">IF(OR(F739="",G739=""),"",IF(F739="1st",G739*D739-G739,-G739))</f>
        <v/>
      </c>
      <c r="I739" s="19">
        <f t="shared" si="112"/>
        <v>8.4225000000000065</v>
      </c>
      <c r="J739" s="42">
        <f>SUM(H739:H749)</f>
        <v>0</v>
      </c>
      <c r="K739" s="50">
        <f t="shared" si="113"/>
        <v>8.4224999999999923</v>
      </c>
      <c r="L739" s="8">
        <f t="shared" si="111"/>
        <v>8.4224999999999923</v>
      </c>
    </row>
    <row r="740" spans="1:12" ht="18.75" x14ac:dyDescent="0.3">
      <c r="A740" s="10"/>
      <c r="B740" s="11"/>
      <c r="C740" s="12"/>
      <c r="D740" s="13"/>
      <c r="E740" s="14"/>
      <c r="F740" s="46"/>
      <c r="H740" s="16" t="str">
        <f t="shared" si="114"/>
        <v/>
      </c>
      <c r="I740" s="19">
        <f t="shared" si="112"/>
        <v>8.4225000000000065</v>
      </c>
      <c r="J740" s="39"/>
      <c r="K740" s="50">
        <f t="shared" si="113"/>
        <v>8.4224999999999923</v>
      </c>
      <c r="L740" s="8">
        <f t="shared" si="111"/>
        <v>8.4224999999999923</v>
      </c>
    </row>
    <row r="741" spans="1:12" ht="18.75" x14ac:dyDescent="0.3">
      <c r="A741" s="10"/>
      <c r="B741" s="11"/>
      <c r="C741" s="12"/>
      <c r="D741" s="13"/>
      <c r="E741" s="14"/>
      <c r="F741" s="46"/>
      <c r="H741" s="16" t="str">
        <f t="shared" si="114"/>
        <v/>
      </c>
      <c r="I741" s="19">
        <f t="shared" si="112"/>
        <v>8.4225000000000065</v>
      </c>
      <c r="J741" s="39"/>
      <c r="K741" s="50">
        <f t="shared" si="113"/>
        <v>8.4224999999999923</v>
      </c>
      <c r="L741" s="8">
        <f t="shared" si="111"/>
        <v>8.4224999999999923</v>
      </c>
    </row>
    <row r="742" spans="1:12" ht="18.75" x14ac:dyDescent="0.3">
      <c r="A742" s="10"/>
      <c r="B742" s="11"/>
      <c r="C742" s="12"/>
      <c r="D742" s="13"/>
      <c r="E742" s="14"/>
      <c r="F742" s="46"/>
      <c r="H742" s="16" t="str">
        <f t="shared" si="114"/>
        <v/>
      </c>
      <c r="I742" s="19">
        <f t="shared" si="112"/>
        <v>8.4225000000000065</v>
      </c>
      <c r="J742" s="39"/>
      <c r="K742" s="50">
        <f t="shared" si="113"/>
        <v>8.4224999999999923</v>
      </c>
      <c r="L742" s="8">
        <f t="shared" si="111"/>
        <v>8.4224999999999923</v>
      </c>
    </row>
    <row r="743" spans="1:12" ht="18.75" x14ac:dyDescent="0.3">
      <c r="A743" s="10"/>
      <c r="B743" s="11"/>
      <c r="C743" s="12"/>
      <c r="D743" s="13"/>
      <c r="E743" s="14"/>
      <c r="F743" s="46"/>
      <c r="H743" s="16" t="str">
        <f t="shared" si="114"/>
        <v/>
      </c>
      <c r="I743" s="19">
        <f t="shared" si="112"/>
        <v>8.4225000000000065</v>
      </c>
      <c r="J743" s="39"/>
      <c r="K743" s="50">
        <f t="shared" si="113"/>
        <v>8.4224999999999923</v>
      </c>
      <c r="L743" s="8">
        <f t="shared" si="111"/>
        <v>8.4224999999999923</v>
      </c>
    </row>
    <row r="744" spans="1:12" ht="18.75" x14ac:dyDescent="0.3">
      <c r="A744" s="10"/>
      <c r="B744" s="11"/>
      <c r="C744" s="12"/>
      <c r="D744" s="13"/>
      <c r="E744" s="14"/>
      <c r="F744" s="46"/>
      <c r="H744" s="16" t="str">
        <f t="shared" si="114"/>
        <v/>
      </c>
      <c r="I744" s="19">
        <f t="shared" si="112"/>
        <v>8.4225000000000065</v>
      </c>
      <c r="J744" s="39"/>
      <c r="K744" s="50">
        <f t="shared" si="113"/>
        <v>8.4224999999999923</v>
      </c>
      <c r="L744" s="8">
        <f t="shared" si="111"/>
        <v>8.4224999999999923</v>
      </c>
    </row>
    <row r="745" spans="1:12" ht="18.75" x14ac:dyDescent="0.3">
      <c r="A745" s="10"/>
      <c r="B745" s="11"/>
      <c r="C745" s="12"/>
      <c r="D745" s="13"/>
      <c r="E745" s="14"/>
      <c r="F745" s="46"/>
      <c r="H745" s="16" t="str">
        <f t="shared" si="114"/>
        <v/>
      </c>
      <c r="I745" s="19">
        <f t="shared" si="112"/>
        <v>8.4225000000000065</v>
      </c>
      <c r="J745" s="39"/>
      <c r="K745" s="50">
        <f t="shared" si="113"/>
        <v>8.4224999999999923</v>
      </c>
      <c r="L745" s="8">
        <f t="shared" si="111"/>
        <v>8.4224999999999923</v>
      </c>
    </row>
    <row r="746" spans="1:12" ht="18.75" x14ac:dyDescent="0.3">
      <c r="A746" s="10"/>
      <c r="B746" s="11"/>
      <c r="C746" s="12"/>
      <c r="D746" s="13"/>
      <c r="E746" s="14"/>
      <c r="F746" s="46"/>
      <c r="H746" s="16" t="str">
        <f t="shared" si="114"/>
        <v/>
      </c>
      <c r="I746" s="19">
        <f t="shared" si="112"/>
        <v>8.4225000000000065</v>
      </c>
      <c r="J746" s="39"/>
      <c r="K746" s="50">
        <f t="shared" si="113"/>
        <v>8.4224999999999923</v>
      </c>
      <c r="L746" s="8">
        <f t="shared" si="111"/>
        <v>8.4224999999999923</v>
      </c>
    </row>
    <row r="747" spans="1:12" ht="18.75" x14ac:dyDescent="0.3">
      <c r="A747" s="10"/>
      <c r="B747" s="11"/>
      <c r="C747" s="12"/>
      <c r="D747" s="13"/>
      <c r="E747" s="14"/>
      <c r="F747" s="46"/>
      <c r="H747" s="16" t="str">
        <f t="shared" si="114"/>
        <v/>
      </c>
      <c r="I747" s="19">
        <f t="shared" si="112"/>
        <v>8.4225000000000065</v>
      </c>
      <c r="J747" s="39"/>
      <c r="K747" s="50">
        <f t="shared" si="113"/>
        <v>8.4224999999999923</v>
      </c>
      <c r="L747" s="8">
        <f t="shared" si="111"/>
        <v>8.4224999999999923</v>
      </c>
    </row>
    <row r="748" spans="1:12" ht="18.75" x14ac:dyDescent="0.3">
      <c r="A748" s="10"/>
      <c r="B748" s="11"/>
      <c r="C748" s="12"/>
      <c r="D748" s="13"/>
      <c r="E748" s="14"/>
      <c r="F748" s="46"/>
      <c r="H748" s="16" t="str">
        <f t="shared" si="114"/>
        <v/>
      </c>
      <c r="I748" s="19">
        <f t="shared" si="112"/>
        <v>8.4225000000000065</v>
      </c>
      <c r="J748" s="39"/>
      <c r="K748" s="50">
        <f t="shared" si="113"/>
        <v>8.4224999999999923</v>
      </c>
      <c r="L748" s="8">
        <f t="shared" si="111"/>
        <v>8.4224999999999923</v>
      </c>
    </row>
    <row r="749" spans="1:12" ht="19.5" thickBot="1" x14ac:dyDescent="0.35">
      <c r="A749" s="10"/>
      <c r="B749" s="11"/>
      <c r="C749" s="12"/>
      <c r="D749" s="13"/>
      <c r="E749" s="14"/>
      <c r="F749" s="46"/>
      <c r="H749" s="16" t="str">
        <f t="shared" si="114"/>
        <v/>
      </c>
      <c r="I749" s="19">
        <f t="shared" si="112"/>
        <v>8.4225000000000065</v>
      </c>
      <c r="J749" s="39"/>
      <c r="K749" s="50">
        <f t="shared" si="113"/>
        <v>8.4224999999999923</v>
      </c>
      <c r="L749" s="8">
        <f t="shared" si="111"/>
        <v>8.4224999999999923</v>
      </c>
    </row>
    <row r="750" spans="1:12" ht="24" thickBot="1" x14ac:dyDescent="0.3">
      <c r="A750" s="221">
        <v>44329</v>
      </c>
      <c r="B750" s="222"/>
      <c r="C750" s="222"/>
      <c r="D750" s="222"/>
      <c r="E750" s="222"/>
      <c r="F750" s="222"/>
      <c r="G750" s="222"/>
      <c r="H750" s="223"/>
      <c r="I750" s="19">
        <f t="shared" si="112"/>
        <v>8.4225000000000065</v>
      </c>
      <c r="K750" s="50">
        <f t="shared" si="113"/>
        <v>8.4224999999999923</v>
      </c>
      <c r="L750" s="8">
        <f t="shared" si="111"/>
        <v>8.4224999999999923</v>
      </c>
    </row>
    <row r="751" spans="1:12" ht="18.75" x14ac:dyDescent="0.3">
      <c r="A751" s="10" t="s">
        <v>280</v>
      </c>
      <c r="B751" s="11" t="s">
        <v>50</v>
      </c>
      <c r="C751" s="12">
        <v>4</v>
      </c>
      <c r="D751" s="13"/>
      <c r="E751" s="14"/>
      <c r="F751" s="46"/>
      <c r="G751" s="15">
        <v>1</v>
      </c>
      <c r="H751" s="16" t="str">
        <f t="shared" ref="H751:H761" si="115">IF(OR(F751="",G751=""),"",IF(F751="1st",G751*D751-G751,-G751))</f>
        <v/>
      </c>
      <c r="I751" s="19">
        <f t="shared" si="112"/>
        <v>8.4225000000000065</v>
      </c>
      <c r="J751" s="42">
        <f>SUM(H751:H761)</f>
        <v>0</v>
      </c>
      <c r="K751" s="50">
        <f t="shared" si="113"/>
        <v>8.4224999999999923</v>
      </c>
      <c r="L751" s="8">
        <f t="shared" si="111"/>
        <v>8.4224999999999923</v>
      </c>
    </row>
    <row r="752" spans="1:12" ht="18.75" x14ac:dyDescent="0.3">
      <c r="A752" s="10" t="s">
        <v>535</v>
      </c>
      <c r="B752" s="11" t="s">
        <v>55</v>
      </c>
      <c r="C752" s="12">
        <v>6</v>
      </c>
      <c r="D752" s="13"/>
      <c r="E752" s="14"/>
      <c r="F752" s="46"/>
      <c r="G752" s="15">
        <v>3</v>
      </c>
      <c r="H752" s="16" t="str">
        <f t="shared" si="115"/>
        <v/>
      </c>
      <c r="I752" s="19">
        <f t="shared" si="112"/>
        <v>8.4225000000000065</v>
      </c>
      <c r="J752" s="39"/>
      <c r="K752" s="50">
        <f t="shared" si="113"/>
        <v>8.4224999999999923</v>
      </c>
      <c r="L752" s="8">
        <f t="shared" si="111"/>
        <v>8.4224999999999923</v>
      </c>
    </row>
    <row r="753" spans="1:12" ht="18.75" x14ac:dyDescent="0.3">
      <c r="A753" s="10" t="s">
        <v>536</v>
      </c>
      <c r="B753" s="11" t="s">
        <v>224</v>
      </c>
      <c r="C753" s="12">
        <v>5</v>
      </c>
      <c r="D753" s="13"/>
      <c r="E753" s="14"/>
      <c r="F753" s="46"/>
      <c r="G753" s="15">
        <v>1</v>
      </c>
      <c r="H753" s="16" t="str">
        <f t="shared" si="115"/>
        <v/>
      </c>
      <c r="I753" s="19">
        <f t="shared" si="112"/>
        <v>8.4225000000000065</v>
      </c>
      <c r="J753" s="39"/>
      <c r="K753" s="50">
        <f t="shared" si="113"/>
        <v>8.4224999999999923</v>
      </c>
      <c r="L753" s="8">
        <f t="shared" si="111"/>
        <v>8.4224999999999923</v>
      </c>
    </row>
    <row r="754" spans="1:12" ht="18.75" x14ac:dyDescent="0.3">
      <c r="A754" s="10"/>
      <c r="B754" s="11"/>
      <c r="C754" s="12"/>
      <c r="D754" s="13"/>
      <c r="E754" s="14"/>
      <c r="F754" s="46"/>
      <c r="H754" s="16" t="str">
        <f t="shared" si="115"/>
        <v/>
      </c>
      <c r="I754" s="19">
        <f t="shared" si="112"/>
        <v>8.4225000000000065</v>
      </c>
      <c r="J754" s="39"/>
      <c r="K754" s="50">
        <f t="shared" si="113"/>
        <v>8.4224999999999923</v>
      </c>
      <c r="L754" s="8">
        <f t="shared" si="111"/>
        <v>8.4224999999999923</v>
      </c>
    </row>
    <row r="755" spans="1:12" ht="18.75" x14ac:dyDescent="0.3">
      <c r="A755" s="10"/>
      <c r="B755" s="11"/>
      <c r="C755" s="12"/>
      <c r="D755" s="13"/>
      <c r="E755" s="14"/>
      <c r="F755" s="46"/>
      <c r="H755" s="16" t="str">
        <f t="shared" si="115"/>
        <v/>
      </c>
      <c r="I755" s="19">
        <f t="shared" si="112"/>
        <v>8.4225000000000065</v>
      </c>
      <c r="J755" s="39"/>
      <c r="K755" s="50">
        <f t="shared" si="113"/>
        <v>8.4224999999999923</v>
      </c>
      <c r="L755" s="8">
        <f t="shared" si="111"/>
        <v>8.4224999999999923</v>
      </c>
    </row>
    <row r="756" spans="1:12" ht="18.75" x14ac:dyDescent="0.3">
      <c r="A756" s="10"/>
      <c r="B756" s="11"/>
      <c r="C756" s="12"/>
      <c r="D756" s="13"/>
      <c r="E756" s="14"/>
      <c r="F756" s="46"/>
      <c r="H756" s="16" t="str">
        <f t="shared" si="115"/>
        <v/>
      </c>
      <c r="I756" s="19">
        <f t="shared" si="112"/>
        <v>8.4225000000000065</v>
      </c>
      <c r="J756" s="39"/>
      <c r="K756" s="50">
        <f t="shared" si="113"/>
        <v>8.4224999999999923</v>
      </c>
      <c r="L756" s="8">
        <f t="shared" si="111"/>
        <v>8.4224999999999923</v>
      </c>
    </row>
    <row r="757" spans="1:12" ht="18.75" x14ac:dyDescent="0.3">
      <c r="A757" s="10"/>
      <c r="B757" s="11"/>
      <c r="C757" s="12"/>
      <c r="D757" s="13"/>
      <c r="E757" s="14"/>
      <c r="F757" s="46"/>
      <c r="H757" s="16" t="str">
        <f t="shared" si="115"/>
        <v/>
      </c>
      <c r="I757" s="19">
        <f t="shared" si="112"/>
        <v>8.4225000000000065</v>
      </c>
      <c r="J757" s="39"/>
      <c r="K757" s="50">
        <f t="shared" si="113"/>
        <v>8.4224999999999923</v>
      </c>
      <c r="L757" s="8">
        <f t="shared" si="111"/>
        <v>8.4224999999999923</v>
      </c>
    </row>
    <row r="758" spans="1:12" ht="18.75" x14ac:dyDescent="0.3">
      <c r="A758" s="10"/>
      <c r="B758" s="11"/>
      <c r="C758" s="12"/>
      <c r="D758" s="13"/>
      <c r="E758" s="14"/>
      <c r="F758" s="46"/>
      <c r="H758" s="16" t="str">
        <f t="shared" si="115"/>
        <v/>
      </c>
      <c r="I758" s="19">
        <f t="shared" si="112"/>
        <v>8.4225000000000065</v>
      </c>
      <c r="J758" s="39"/>
      <c r="K758" s="50">
        <f t="shared" si="113"/>
        <v>8.4224999999999923</v>
      </c>
      <c r="L758" s="8">
        <f t="shared" si="111"/>
        <v>8.4224999999999923</v>
      </c>
    </row>
    <row r="759" spans="1:12" ht="18.75" x14ac:dyDescent="0.3">
      <c r="A759" s="10"/>
      <c r="B759" s="11"/>
      <c r="C759" s="12"/>
      <c r="D759" s="13"/>
      <c r="E759" s="14"/>
      <c r="F759" s="46"/>
      <c r="H759" s="16" t="str">
        <f t="shared" si="115"/>
        <v/>
      </c>
      <c r="I759" s="19">
        <f t="shared" si="112"/>
        <v>8.4225000000000065</v>
      </c>
      <c r="J759" s="39"/>
      <c r="K759" s="50">
        <f t="shared" si="113"/>
        <v>8.4224999999999923</v>
      </c>
      <c r="L759" s="8">
        <f t="shared" si="111"/>
        <v>8.4224999999999923</v>
      </c>
    </row>
    <row r="760" spans="1:12" ht="18.75" x14ac:dyDescent="0.3">
      <c r="A760" s="10"/>
      <c r="B760" s="11"/>
      <c r="C760" s="12"/>
      <c r="D760" s="13"/>
      <c r="E760" s="14"/>
      <c r="F760" s="46"/>
      <c r="H760" s="16" t="str">
        <f t="shared" si="115"/>
        <v/>
      </c>
      <c r="I760" s="19">
        <f t="shared" si="112"/>
        <v>8.4225000000000065</v>
      </c>
      <c r="J760" s="39"/>
      <c r="K760" s="50">
        <f t="shared" si="113"/>
        <v>8.4224999999999923</v>
      </c>
      <c r="L760" s="8">
        <f t="shared" si="111"/>
        <v>8.4224999999999923</v>
      </c>
    </row>
    <row r="761" spans="1:12" ht="19.5" thickBot="1" x14ac:dyDescent="0.35">
      <c r="A761" s="10"/>
      <c r="B761" s="11"/>
      <c r="C761" s="12"/>
      <c r="D761" s="13"/>
      <c r="E761" s="14"/>
      <c r="F761" s="46"/>
      <c r="H761" s="16" t="str">
        <f t="shared" si="115"/>
        <v/>
      </c>
      <c r="I761" s="19">
        <f t="shared" si="112"/>
        <v>8.4225000000000065</v>
      </c>
      <c r="J761" s="39"/>
      <c r="K761" s="50">
        <f t="shared" si="113"/>
        <v>8.4224999999999923</v>
      </c>
      <c r="L761" s="8">
        <f t="shared" si="111"/>
        <v>8.4224999999999923</v>
      </c>
    </row>
    <row r="762" spans="1:12" ht="24" thickBot="1" x14ac:dyDescent="0.3">
      <c r="A762" s="221">
        <v>44330</v>
      </c>
      <c r="B762" s="222"/>
      <c r="C762" s="222"/>
      <c r="D762" s="222"/>
      <c r="E762" s="222"/>
      <c r="F762" s="222"/>
      <c r="G762" s="222"/>
      <c r="H762" s="223"/>
      <c r="I762" s="19">
        <f t="shared" si="112"/>
        <v>8.4225000000000065</v>
      </c>
      <c r="K762" s="50">
        <f t="shared" si="113"/>
        <v>8.4224999999999923</v>
      </c>
      <c r="L762" s="8">
        <f t="shared" si="111"/>
        <v>8.4224999999999923</v>
      </c>
    </row>
    <row r="763" spans="1:12" ht="18.75" x14ac:dyDescent="0.3">
      <c r="A763" s="10" t="s">
        <v>537</v>
      </c>
      <c r="B763" s="11" t="s">
        <v>43</v>
      </c>
      <c r="C763" s="12">
        <v>10</v>
      </c>
      <c r="D763" s="13"/>
      <c r="E763" s="14"/>
      <c r="F763" s="46"/>
      <c r="G763" s="15">
        <v>1</v>
      </c>
      <c r="H763" s="16" t="str">
        <f t="shared" ref="H763:H773" si="116">IF(OR(F763="",G763=""),"",IF(F763="1st",G763*D763-G763,-G763))</f>
        <v/>
      </c>
      <c r="I763" s="19">
        <f t="shared" si="112"/>
        <v>8.4225000000000065</v>
      </c>
      <c r="J763" s="42">
        <f>SUM(H763:H773)</f>
        <v>0</v>
      </c>
      <c r="K763" s="50">
        <f t="shared" si="113"/>
        <v>8.4224999999999923</v>
      </c>
      <c r="L763" s="8">
        <f t="shared" si="111"/>
        <v>8.4224999999999923</v>
      </c>
    </row>
    <row r="764" spans="1:12" ht="18.75" x14ac:dyDescent="0.3">
      <c r="A764" s="10" t="s">
        <v>265</v>
      </c>
      <c r="B764" s="11" t="s">
        <v>114</v>
      </c>
      <c r="C764" s="12">
        <v>8</v>
      </c>
      <c r="D764" s="13"/>
      <c r="E764" s="14"/>
      <c r="F764" s="46"/>
      <c r="G764" s="15">
        <v>3</v>
      </c>
      <c r="H764" s="16" t="str">
        <f t="shared" si="116"/>
        <v/>
      </c>
      <c r="I764" s="19">
        <f t="shared" si="112"/>
        <v>8.4225000000000065</v>
      </c>
      <c r="J764" s="39"/>
      <c r="K764" s="50">
        <f t="shared" si="113"/>
        <v>8.4224999999999923</v>
      </c>
      <c r="L764" s="8">
        <f t="shared" si="111"/>
        <v>8.4224999999999923</v>
      </c>
    </row>
    <row r="765" spans="1:12" ht="18.75" x14ac:dyDescent="0.3">
      <c r="A765" s="10"/>
      <c r="B765" s="11"/>
      <c r="C765" s="12"/>
      <c r="D765" s="13"/>
      <c r="E765" s="14"/>
      <c r="F765" s="46"/>
      <c r="H765" s="16" t="str">
        <f t="shared" si="116"/>
        <v/>
      </c>
      <c r="I765" s="19">
        <f t="shared" si="112"/>
        <v>8.4225000000000065</v>
      </c>
      <c r="J765" s="39"/>
      <c r="K765" s="50">
        <f t="shared" si="113"/>
        <v>8.4224999999999923</v>
      </c>
      <c r="L765" s="8">
        <f t="shared" si="111"/>
        <v>8.4224999999999923</v>
      </c>
    </row>
    <row r="766" spans="1:12" ht="18.75" x14ac:dyDescent="0.3">
      <c r="A766" s="10"/>
      <c r="B766" s="11"/>
      <c r="C766" s="12"/>
      <c r="D766" s="13"/>
      <c r="E766" s="14"/>
      <c r="F766" s="46"/>
      <c r="H766" s="16" t="str">
        <f t="shared" si="116"/>
        <v/>
      </c>
      <c r="I766" s="19">
        <f t="shared" si="112"/>
        <v>8.4225000000000065</v>
      </c>
      <c r="J766" s="39"/>
      <c r="K766" s="50">
        <f t="shared" si="113"/>
        <v>8.4224999999999923</v>
      </c>
      <c r="L766" s="8">
        <f t="shared" si="111"/>
        <v>8.4224999999999923</v>
      </c>
    </row>
    <row r="767" spans="1:12" ht="18.75" x14ac:dyDescent="0.3">
      <c r="A767" s="10"/>
      <c r="B767" s="11"/>
      <c r="C767" s="12"/>
      <c r="D767" s="13"/>
      <c r="E767" s="14"/>
      <c r="F767" s="46"/>
      <c r="H767" s="16" t="str">
        <f t="shared" si="116"/>
        <v/>
      </c>
      <c r="I767" s="19">
        <f t="shared" si="112"/>
        <v>8.4225000000000065</v>
      </c>
      <c r="J767" s="39"/>
      <c r="K767" s="50">
        <f t="shared" si="113"/>
        <v>8.4224999999999923</v>
      </c>
      <c r="L767" s="8">
        <f t="shared" si="111"/>
        <v>8.4224999999999923</v>
      </c>
    </row>
    <row r="768" spans="1:12" ht="18.75" x14ac:dyDescent="0.3">
      <c r="A768" s="10"/>
      <c r="B768" s="11"/>
      <c r="C768" s="12"/>
      <c r="D768" s="13"/>
      <c r="E768" s="14"/>
      <c r="F768" s="46"/>
      <c r="H768" s="16" t="str">
        <f t="shared" si="116"/>
        <v/>
      </c>
      <c r="I768" s="19">
        <f t="shared" si="112"/>
        <v>8.4225000000000065</v>
      </c>
      <c r="J768" s="39"/>
      <c r="K768" s="50">
        <f t="shared" si="113"/>
        <v>8.4224999999999923</v>
      </c>
      <c r="L768" s="8">
        <f t="shared" si="111"/>
        <v>8.4224999999999923</v>
      </c>
    </row>
    <row r="769" spans="1:12" ht="18.75" x14ac:dyDescent="0.3">
      <c r="A769" s="10"/>
      <c r="B769" s="11"/>
      <c r="C769" s="12"/>
      <c r="D769" s="13"/>
      <c r="E769" s="14"/>
      <c r="F769" s="46"/>
      <c r="H769" s="16" t="str">
        <f t="shared" si="116"/>
        <v/>
      </c>
      <c r="I769" s="19">
        <f t="shared" si="112"/>
        <v>8.4225000000000065</v>
      </c>
      <c r="J769" s="39"/>
      <c r="K769" s="50">
        <f t="shared" si="113"/>
        <v>8.4224999999999923</v>
      </c>
      <c r="L769" s="8">
        <f t="shared" si="111"/>
        <v>8.4224999999999923</v>
      </c>
    </row>
    <row r="770" spans="1:12" ht="18.75" x14ac:dyDescent="0.3">
      <c r="A770" s="10"/>
      <c r="B770" s="11"/>
      <c r="C770" s="12"/>
      <c r="D770" s="13"/>
      <c r="E770" s="14"/>
      <c r="F770" s="46"/>
      <c r="H770" s="16" t="str">
        <f t="shared" si="116"/>
        <v/>
      </c>
      <c r="I770" s="19">
        <f t="shared" si="112"/>
        <v>8.4225000000000065</v>
      </c>
      <c r="J770" s="39"/>
      <c r="K770" s="50">
        <f t="shared" si="113"/>
        <v>8.4224999999999923</v>
      </c>
      <c r="L770" s="8">
        <f t="shared" ref="L770:L833" si="117">$K$977</f>
        <v>8.4224999999999923</v>
      </c>
    </row>
    <row r="771" spans="1:12" ht="18.75" x14ac:dyDescent="0.3">
      <c r="A771" s="10"/>
      <c r="B771" s="11"/>
      <c r="C771" s="12"/>
      <c r="D771" s="13"/>
      <c r="E771" s="14"/>
      <c r="F771" s="46"/>
      <c r="H771" s="16" t="str">
        <f t="shared" si="116"/>
        <v/>
      </c>
      <c r="I771" s="19">
        <f t="shared" ref="I771:I834" si="118">IF(H771="",I770,I770+H771)</f>
        <v>8.4225000000000065</v>
      </c>
      <c r="J771" s="39"/>
      <c r="K771" s="50">
        <f t="shared" si="113"/>
        <v>8.4224999999999923</v>
      </c>
      <c r="L771" s="8">
        <f t="shared" si="117"/>
        <v>8.4224999999999923</v>
      </c>
    </row>
    <row r="772" spans="1:12" ht="18.75" x14ac:dyDescent="0.3">
      <c r="A772" s="10"/>
      <c r="B772" s="11"/>
      <c r="C772" s="12"/>
      <c r="D772" s="13"/>
      <c r="E772" s="14"/>
      <c r="F772" s="46"/>
      <c r="H772" s="16" t="str">
        <f t="shared" si="116"/>
        <v/>
      </c>
      <c r="I772" s="19">
        <f t="shared" si="118"/>
        <v>8.4225000000000065</v>
      </c>
      <c r="J772" s="39"/>
      <c r="K772" s="50">
        <f t="shared" ref="K772:K835" si="119">IF(J772="",K771,J772+K771)</f>
        <v>8.4224999999999923</v>
      </c>
      <c r="L772" s="8">
        <f t="shared" si="117"/>
        <v>8.4224999999999923</v>
      </c>
    </row>
    <row r="773" spans="1:12" ht="19.5" thickBot="1" x14ac:dyDescent="0.35">
      <c r="A773" s="10"/>
      <c r="B773" s="11"/>
      <c r="C773" s="12"/>
      <c r="D773" s="13"/>
      <c r="E773" s="14"/>
      <c r="F773" s="46"/>
      <c r="H773" s="16" t="str">
        <f t="shared" si="116"/>
        <v/>
      </c>
      <c r="I773" s="19">
        <f t="shared" si="118"/>
        <v>8.4225000000000065</v>
      </c>
      <c r="J773" s="39"/>
      <c r="K773" s="50">
        <f t="shared" si="119"/>
        <v>8.4224999999999923</v>
      </c>
      <c r="L773" s="8">
        <f t="shared" si="117"/>
        <v>8.4224999999999923</v>
      </c>
    </row>
    <row r="774" spans="1:12" ht="24" thickBot="1" x14ac:dyDescent="0.3">
      <c r="A774" s="221">
        <v>44331</v>
      </c>
      <c r="B774" s="222"/>
      <c r="C774" s="222"/>
      <c r="D774" s="222"/>
      <c r="E774" s="222"/>
      <c r="F774" s="222"/>
      <c r="G774" s="222"/>
      <c r="H774" s="223"/>
      <c r="I774" s="19">
        <f t="shared" si="118"/>
        <v>8.4225000000000065</v>
      </c>
      <c r="K774" s="50">
        <f t="shared" si="119"/>
        <v>8.4224999999999923</v>
      </c>
      <c r="L774" s="8">
        <f t="shared" si="117"/>
        <v>8.4224999999999923</v>
      </c>
    </row>
    <row r="775" spans="1:12" ht="18.75" x14ac:dyDescent="0.3">
      <c r="A775" s="10" t="s">
        <v>538</v>
      </c>
      <c r="B775" s="11" t="s">
        <v>66</v>
      </c>
      <c r="C775" s="12">
        <v>4</v>
      </c>
      <c r="D775" s="13"/>
      <c r="E775" s="14"/>
      <c r="F775" s="46"/>
      <c r="G775" s="15">
        <v>2</v>
      </c>
      <c r="H775" s="16" t="str">
        <f t="shared" ref="H775:H785" si="120">IF(OR(F775="",G775=""),"",IF(F775="1st",G775*D775-G775,-G775))</f>
        <v/>
      </c>
      <c r="I775" s="19">
        <f t="shared" si="118"/>
        <v>8.4225000000000065</v>
      </c>
      <c r="J775" s="42">
        <f>SUM(H775:H785)</f>
        <v>0</v>
      </c>
      <c r="K775" s="50">
        <f t="shared" si="119"/>
        <v>8.4224999999999923</v>
      </c>
      <c r="L775" s="8">
        <f t="shared" si="117"/>
        <v>8.4224999999999923</v>
      </c>
    </row>
    <row r="776" spans="1:12" ht="18.75" x14ac:dyDescent="0.3">
      <c r="A776" s="10" t="s">
        <v>539</v>
      </c>
      <c r="B776" s="11" t="s">
        <v>20</v>
      </c>
      <c r="C776" s="12">
        <v>11</v>
      </c>
      <c r="D776" s="13"/>
      <c r="E776" s="14"/>
      <c r="F776" s="46"/>
      <c r="G776" s="15">
        <v>2</v>
      </c>
      <c r="H776" s="16" t="str">
        <f t="shared" si="120"/>
        <v/>
      </c>
      <c r="I776" s="19">
        <f t="shared" si="118"/>
        <v>8.4225000000000065</v>
      </c>
      <c r="J776" s="39"/>
      <c r="K776" s="50">
        <f t="shared" si="119"/>
        <v>8.4224999999999923</v>
      </c>
      <c r="L776" s="8">
        <f t="shared" si="117"/>
        <v>8.4224999999999923</v>
      </c>
    </row>
    <row r="777" spans="1:12" ht="18.75" x14ac:dyDescent="0.3">
      <c r="A777" s="10"/>
      <c r="B777" s="11"/>
      <c r="C777" s="12"/>
      <c r="D777" s="13"/>
      <c r="E777" s="14"/>
      <c r="F777" s="46"/>
      <c r="H777" s="16" t="str">
        <f t="shared" si="120"/>
        <v/>
      </c>
      <c r="I777" s="19">
        <f t="shared" si="118"/>
        <v>8.4225000000000065</v>
      </c>
      <c r="J777" s="39"/>
      <c r="K777" s="50">
        <f t="shared" si="119"/>
        <v>8.4224999999999923</v>
      </c>
      <c r="L777" s="8">
        <f t="shared" si="117"/>
        <v>8.4224999999999923</v>
      </c>
    </row>
    <row r="778" spans="1:12" ht="18.75" x14ac:dyDescent="0.3">
      <c r="A778" s="10"/>
      <c r="B778" s="11"/>
      <c r="C778" s="12"/>
      <c r="D778" s="13"/>
      <c r="E778" s="14"/>
      <c r="F778" s="46"/>
      <c r="H778" s="16" t="str">
        <f t="shared" si="120"/>
        <v/>
      </c>
      <c r="I778" s="19">
        <f t="shared" si="118"/>
        <v>8.4225000000000065</v>
      </c>
      <c r="J778" s="39"/>
      <c r="K778" s="50">
        <f t="shared" si="119"/>
        <v>8.4224999999999923</v>
      </c>
      <c r="L778" s="8">
        <f t="shared" si="117"/>
        <v>8.4224999999999923</v>
      </c>
    </row>
    <row r="779" spans="1:12" ht="18.75" x14ac:dyDescent="0.3">
      <c r="A779" s="10"/>
      <c r="B779" s="11"/>
      <c r="C779" s="12"/>
      <c r="D779" s="13"/>
      <c r="E779" s="14"/>
      <c r="F779" s="46"/>
      <c r="H779" s="16" t="str">
        <f t="shared" si="120"/>
        <v/>
      </c>
      <c r="I779" s="19">
        <f t="shared" si="118"/>
        <v>8.4225000000000065</v>
      </c>
      <c r="J779" s="39"/>
      <c r="K779" s="50">
        <f t="shared" si="119"/>
        <v>8.4224999999999923</v>
      </c>
      <c r="L779" s="8">
        <f t="shared" si="117"/>
        <v>8.4224999999999923</v>
      </c>
    </row>
    <row r="780" spans="1:12" ht="18.75" x14ac:dyDescent="0.3">
      <c r="A780" s="10"/>
      <c r="B780" s="11"/>
      <c r="C780" s="12"/>
      <c r="D780" s="13"/>
      <c r="E780" s="14"/>
      <c r="F780" s="46"/>
      <c r="H780" s="16" t="str">
        <f t="shared" si="120"/>
        <v/>
      </c>
      <c r="I780" s="19">
        <f t="shared" si="118"/>
        <v>8.4225000000000065</v>
      </c>
      <c r="J780" s="39"/>
      <c r="K780" s="50">
        <f t="shared" si="119"/>
        <v>8.4224999999999923</v>
      </c>
      <c r="L780" s="8">
        <f t="shared" si="117"/>
        <v>8.4224999999999923</v>
      </c>
    </row>
    <row r="781" spans="1:12" ht="18.75" x14ac:dyDescent="0.3">
      <c r="A781" s="10"/>
      <c r="B781" s="11"/>
      <c r="C781" s="12"/>
      <c r="D781" s="13"/>
      <c r="E781" s="14"/>
      <c r="F781" s="46"/>
      <c r="H781" s="16" t="str">
        <f t="shared" si="120"/>
        <v/>
      </c>
      <c r="I781" s="19">
        <f t="shared" si="118"/>
        <v>8.4225000000000065</v>
      </c>
      <c r="J781" s="39"/>
      <c r="K781" s="50">
        <f t="shared" si="119"/>
        <v>8.4224999999999923</v>
      </c>
      <c r="L781" s="8">
        <f t="shared" si="117"/>
        <v>8.4224999999999923</v>
      </c>
    </row>
    <row r="782" spans="1:12" ht="18.75" x14ac:dyDescent="0.3">
      <c r="A782" s="10"/>
      <c r="B782" s="11"/>
      <c r="C782" s="12"/>
      <c r="D782" s="13"/>
      <c r="E782" s="14"/>
      <c r="F782" s="46"/>
      <c r="H782" s="16" t="str">
        <f t="shared" si="120"/>
        <v/>
      </c>
      <c r="I782" s="19">
        <f t="shared" si="118"/>
        <v>8.4225000000000065</v>
      </c>
      <c r="J782" s="39"/>
      <c r="K782" s="50">
        <f t="shared" si="119"/>
        <v>8.4224999999999923</v>
      </c>
      <c r="L782" s="8">
        <f t="shared" si="117"/>
        <v>8.4224999999999923</v>
      </c>
    </row>
    <row r="783" spans="1:12" ht="18.75" x14ac:dyDescent="0.3">
      <c r="A783" s="10"/>
      <c r="B783" s="11"/>
      <c r="C783" s="12"/>
      <c r="D783" s="13"/>
      <c r="E783" s="14"/>
      <c r="F783" s="46"/>
      <c r="H783" s="16" t="str">
        <f t="shared" si="120"/>
        <v/>
      </c>
      <c r="I783" s="19">
        <f t="shared" si="118"/>
        <v>8.4225000000000065</v>
      </c>
      <c r="J783" s="39"/>
      <c r="K783" s="50">
        <f t="shared" si="119"/>
        <v>8.4224999999999923</v>
      </c>
      <c r="L783" s="8">
        <f t="shared" si="117"/>
        <v>8.4224999999999923</v>
      </c>
    </row>
    <row r="784" spans="1:12" ht="18.75" x14ac:dyDescent="0.3">
      <c r="A784" s="10"/>
      <c r="B784" s="11"/>
      <c r="C784" s="12"/>
      <c r="D784" s="13"/>
      <c r="E784" s="14"/>
      <c r="F784" s="46"/>
      <c r="H784" s="16" t="str">
        <f t="shared" si="120"/>
        <v/>
      </c>
      <c r="I784" s="19">
        <f t="shared" si="118"/>
        <v>8.4225000000000065</v>
      </c>
      <c r="J784" s="39"/>
      <c r="K784" s="50">
        <f t="shared" si="119"/>
        <v>8.4224999999999923</v>
      </c>
      <c r="L784" s="8">
        <f t="shared" si="117"/>
        <v>8.4224999999999923</v>
      </c>
    </row>
    <row r="785" spans="1:12" ht="19.5" thickBot="1" x14ac:dyDescent="0.35">
      <c r="A785" s="10"/>
      <c r="B785" s="11"/>
      <c r="C785" s="12"/>
      <c r="D785" s="13"/>
      <c r="E785" s="14"/>
      <c r="F785" s="46"/>
      <c r="H785" s="16" t="str">
        <f t="shared" si="120"/>
        <v/>
      </c>
      <c r="I785" s="19">
        <f t="shared" si="118"/>
        <v>8.4225000000000065</v>
      </c>
      <c r="J785" s="39"/>
      <c r="K785" s="50">
        <f t="shared" si="119"/>
        <v>8.4224999999999923</v>
      </c>
      <c r="L785" s="8">
        <f t="shared" si="117"/>
        <v>8.4224999999999923</v>
      </c>
    </row>
    <row r="786" spans="1:12" ht="24" thickBot="1" x14ac:dyDescent="0.3">
      <c r="A786" s="221">
        <v>44332</v>
      </c>
      <c r="B786" s="222"/>
      <c r="C786" s="222"/>
      <c r="D786" s="222"/>
      <c r="E786" s="222"/>
      <c r="F786" s="222"/>
      <c r="G786" s="222"/>
      <c r="H786" s="223"/>
      <c r="I786" s="19">
        <f t="shared" si="118"/>
        <v>8.4225000000000065</v>
      </c>
      <c r="K786" s="50">
        <f t="shared" si="119"/>
        <v>8.4224999999999923</v>
      </c>
      <c r="L786" s="8">
        <f t="shared" si="117"/>
        <v>8.4224999999999923</v>
      </c>
    </row>
    <row r="787" spans="1:12" ht="18.75" x14ac:dyDescent="0.3">
      <c r="A787" s="10"/>
      <c r="B787" s="11"/>
      <c r="C787" s="12"/>
      <c r="D787" s="13"/>
      <c r="E787" s="14"/>
      <c r="F787" s="46"/>
      <c r="H787" s="16" t="str">
        <f t="shared" ref="H787:H797" si="121">IF(OR(F787="",G787=""),"",IF(F787="1st",G787*D787-G787,-G787))</f>
        <v/>
      </c>
      <c r="I787" s="19">
        <f t="shared" si="118"/>
        <v>8.4225000000000065</v>
      </c>
      <c r="J787" s="42">
        <f>SUM(H787:H797)</f>
        <v>0</v>
      </c>
      <c r="K787" s="50">
        <f t="shared" si="119"/>
        <v>8.4224999999999923</v>
      </c>
      <c r="L787" s="8">
        <f t="shared" si="117"/>
        <v>8.4224999999999923</v>
      </c>
    </row>
    <row r="788" spans="1:12" ht="18.75" x14ac:dyDescent="0.3">
      <c r="A788" s="10"/>
      <c r="B788" s="11"/>
      <c r="C788" s="12"/>
      <c r="D788" s="13"/>
      <c r="E788" s="14"/>
      <c r="F788" s="46"/>
      <c r="H788" s="16" t="str">
        <f t="shared" si="121"/>
        <v/>
      </c>
      <c r="I788" s="19">
        <f t="shared" si="118"/>
        <v>8.4225000000000065</v>
      </c>
      <c r="J788" s="39"/>
      <c r="K788" s="50">
        <f t="shared" si="119"/>
        <v>8.4224999999999923</v>
      </c>
      <c r="L788" s="8">
        <f t="shared" si="117"/>
        <v>8.4224999999999923</v>
      </c>
    </row>
    <row r="789" spans="1:12" ht="18.75" x14ac:dyDescent="0.3">
      <c r="A789" s="10"/>
      <c r="B789" s="11"/>
      <c r="C789" s="12"/>
      <c r="D789" s="13"/>
      <c r="E789" s="14"/>
      <c r="F789" s="46"/>
      <c r="H789" s="16" t="str">
        <f t="shared" si="121"/>
        <v/>
      </c>
      <c r="I789" s="19">
        <f t="shared" si="118"/>
        <v>8.4225000000000065</v>
      </c>
      <c r="J789" s="39"/>
      <c r="K789" s="50">
        <f t="shared" si="119"/>
        <v>8.4224999999999923</v>
      </c>
      <c r="L789" s="8">
        <f t="shared" si="117"/>
        <v>8.4224999999999923</v>
      </c>
    </row>
    <row r="790" spans="1:12" ht="18.75" x14ac:dyDescent="0.3">
      <c r="A790" s="10"/>
      <c r="B790" s="11"/>
      <c r="C790" s="12"/>
      <c r="D790" s="13"/>
      <c r="E790" s="14"/>
      <c r="F790" s="46"/>
      <c r="H790" s="16" t="str">
        <f t="shared" si="121"/>
        <v/>
      </c>
      <c r="I790" s="19">
        <f t="shared" si="118"/>
        <v>8.4225000000000065</v>
      </c>
      <c r="J790" s="39"/>
      <c r="K790" s="50">
        <f t="shared" si="119"/>
        <v>8.4224999999999923</v>
      </c>
      <c r="L790" s="8">
        <f t="shared" si="117"/>
        <v>8.4224999999999923</v>
      </c>
    </row>
    <row r="791" spans="1:12" ht="18.75" x14ac:dyDescent="0.3">
      <c r="A791" s="10"/>
      <c r="B791" s="11"/>
      <c r="C791" s="12"/>
      <c r="D791" s="13"/>
      <c r="E791" s="14"/>
      <c r="F791" s="46"/>
      <c r="H791" s="16" t="str">
        <f t="shared" si="121"/>
        <v/>
      </c>
      <c r="I791" s="19">
        <f t="shared" si="118"/>
        <v>8.4225000000000065</v>
      </c>
      <c r="J791" s="39"/>
      <c r="K791" s="50">
        <f t="shared" si="119"/>
        <v>8.4224999999999923</v>
      </c>
      <c r="L791" s="8">
        <f t="shared" si="117"/>
        <v>8.4224999999999923</v>
      </c>
    </row>
    <row r="792" spans="1:12" ht="18.75" x14ac:dyDescent="0.3">
      <c r="A792" s="10"/>
      <c r="B792" s="11"/>
      <c r="C792" s="12"/>
      <c r="D792" s="13"/>
      <c r="E792" s="14"/>
      <c r="F792" s="46"/>
      <c r="H792" s="16" t="str">
        <f t="shared" si="121"/>
        <v/>
      </c>
      <c r="I792" s="19">
        <f t="shared" si="118"/>
        <v>8.4225000000000065</v>
      </c>
      <c r="J792" s="39"/>
      <c r="K792" s="50">
        <f t="shared" si="119"/>
        <v>8.4224999999999923</v>
      </c>
      <c r="L792" s="8">
        <f t="shared" si="117"/>
        <v>8.4224999999999923</v>
      </c>
    </row>
    <row r="793" spans="1:12" ht="18.75" x14ac:dyDescent="0.3">
      <c r="A793" s="10"/>
      <c r="B793" s="11"/>
      <c r="C793" s="12"/>
      <c r="D793" s="13"/>
      <c r="E793" s="14"/>
      <c r="F793" s="46"/>
      <c r="H793" s="16" t="str">
        <f t="shared" si="121"/>
        <v/>
      </c>
      <c r="I793" s="19">
        <f t="shared" si="118"/>
        <v>8.4225000000000065</v>
      </c>
      <c r="J793" s="39"/>
      <c r="K793" s="50">
        <f t="shared" si="119"/>
        <v>8.4224999999999923</v>
      </c>
      <c r="L793" s="8">
        <f t="shared" si="117"/>
        <v>8.4224999999999923</v>
      </c>
    </row>
    <row r="794" spans="1:12" ht="18.75" x14ac:dyDescent="0.3">
      <c r="A794" s="10"/>
      <c r="B794" s="11"/>
      <c r="C794" s="12"/>
      <c r="D794" s="13"/>
      <c r="E794" s="14"/>
      <c r="F794" s="46"/>
      <c r="H794" s="16" t="str">
        <f t="shared" si="121"/>
        <v/>
      </c>
      <c r="I794" s="19">
        <f t="shared" si="118"/>
        <v>8.4225000000000065</v>
      </c>
      <c r="J794" s="39"/>
      <c r="K794" s="50">
        <f t="shared" si="119"/>
        <v>8.4224999999999923</v>
      </c>
      <c r="L794" s="8">
        <f t="shared" si="117"/>
        <v>8.4224999999999923</v>
      </c>
    </row>
    <row r="795" spans="1:12" ht="18.75" x14ac:dyDescent="0.3">
      <c r="A795" s="10"/>
      <c r="B795" s="11"/>
      <c r="C795" s="12"/>
      <c r="D795" s="13"/>
      <c r="E795" s="14"/>
      <c r="F795" s="46"/>
      <c r="H795" s="16" t="str">
        <f t="shared" si="121"/>
        <v/>
      </c>
      <c r="I795" s="19">
        <f t="shared" si="118"/>
        <v>8.4225000000000065</v>
      </c>
      <c r="J795" s="39"/>
      <c r="K795" s="50">
        <f t="shared" si="119"/>
        <v>8.4224999999999923</v>
      </c>
      <c r="L795" s="8">
        <f t="shared" si="117"/>
        <v>8.4224999999999923</v>
      </c>
    </row>
    <row r="796" spans="1:12" ht="18.75" x14ac:dyDescent="0.3">
      <c r="A796" s="10"/>
      <c r="B796" s="11"/>
      <c r="C796" s="12"/>
      <c r="D796" s="13"/>
      <c r="E796" s="14"/>
      <c r="F796" s="46"/>
      <c r="H796" s="16" t="str">
        <f t="shared" si="121"/>
        <v/>
      </c>
      <c r="I796" s="19">
        <f t="shared" si="118"/>
        <v>8.4225000000000065</v>
      </c>
      <c r="J796" s="39"/>
      <c r="K796" s="50">
        <f t="shared" si="119"/>
        <v>8.4224999999999923</v>
      </c>
      <c r="L796" s="8">
        <f t="shared" si="117"/>
        <v>8.4224999999999923</v>
      </c>
    </row>
    <row r="797" spans="1:12" ht="19.5" thickBot="1" x14ac:dyDescent="0.35">
      <c r="A797" s="10"/>
      <c r="B797" s="11"/>
      <c r="C797" s="12"/>
      <c r="D797" s="13"/>
      <c r="E797" s="14"/>
      <c r="F797" s="46"/>
      <c r="H797" s="16" t="str">
        <f t="shared" si="121"/>
        <v/>
      </c>
      <c r="I797" s="19">
        <f t="shared" si="118"/>
        <v>8.4225000000000065</v>
      </c>
      <c r="J797" s="39"/>
      <c r="K797" s="50">
        <f t="shared" si="119"/>
        <v>8.4224999999999923</v>
      </c>
      <c r="L797" s="8">
        <f t="shared" si="117"/>
        <v>8.4224999999999923</v>
      </c>
    </row>
    <row r="798" spans="1:12" ht="24" thickBot="1" x14ac:dyDescent="0.3">
      <c r="A798" s="221">
        <v>44333</v>
      </c>
      <c r="B798" s="222"/>
      <c r="C798" s="222"/>
      <c r="D798" s="222"/>
      <c r="E798" s="222"/>
      <c r="F798" s="222"/>
      <c r="G798" s="222"/>
      <c r="H798" s="223"/>
      <c r="I798" s="19">
        <f t="shared" si="118"/>
        <v>8.4225000000000065</v>
      </c>
      <c r="K798" s="50">
        <f t="shared" si="119"/>
        <v>8.4224999999999923</v>
      </c>
      <c r="L798" s="8">
        <f t="shared" si="117"/>
        <v>8.4224999999999923</v>
      </c>
    </row>
    <row r="799" spans="1:12" ht="18.75" x14ac:dyDescent="0.3">
      <c r="A799" s="10" t="s">
        <v>540</v>
      </c>
      <c r="B799" s="11" t="s">
        <v>55</v>
      </c>
      <c r="C799" s="12">
        <v>4</v>
      </c>
      <c r="D799" s="13"/>
      <c r="E799" s="14"/>
      <c r="F799" s="46"/>
      <c r="G799" s="15">
        <v>2</v>
      </c>
      <c r="H799" s="16" t="str">
        <f t="shared" ref="H799:H809" si="122">IF(OR(F799="",G799=""),"",IF(F799="1st",G799*D799-G799,-G799))</f>
        <v/>
      </c>
      <c r="I799" s="19">
        <f t="shared" si="118"/>
        <v>8.4225000000000065</v>
      </c>
      <c r="J799" s="42">
        <f>SUM(H799:H809)</f>
        <v>0</v>
      </c>
      <c r="K799" s="50">
        <f t="shared" si="119"/>
        <v>8.4224999999999923</v>
      </c>
      <c r="L799" s="8">
        <f t="shared" si="117"/>
        <v>8.4224999999999923</v>
      </c>
    </row>
    <row r="800" spans="1:12" ht="18.75" x14ac:dyDescent="0.3">
      <c r="A800" s="10" t="s">
        <v>541</v>
      </c>
      <c r="B800" s="11" t="s">
        <v>55</v>
      </c>
      <c r="C800" s="12">
        <v>8</v>
      </c>
      <c r="D800" s="13"/>
      <c r="E800" s="14"/>
      <c r="F800" s="46"/>
      <c r="G800" s="15">
        <v>1</v>
      </c>
      <c r="H800" s="16" t="str">
        <f t="shared" si="122"/>
        <v/>
      </c>
      <c r="I800" s="19">
        <f t="shared" si="118"/>
        <v>8.4225000000000065</v>
      </c>
      <c r="J800" s="39"/>
      <c r="K800" s="50">
        <f t="shared" si="119"/>
        <v>8.4224999999999923</v>
      </c>
      <c r="L800" s="8">
        <f t="shared" si="117"/>
        <v>8.4224999999999923</v>
      </c>
    </row>
    <row r="801" spans="1:12" ht="18.75" x14ac:dyDescent="0.3">
      <c r="A801" s="10" t="s">
        <v>542</v>
      </c>
      <c r="B801" s="11" t="s">
        <v>50</v>
      </c>
      <c r="C801" s="12">
        <v>4</v>
      </c>
      <c r="D801" s="13"/>
      <c r="E801" s="14"/>
      <c r="F801" s="46"/>
      <c r="G801" s="15">
        <v>1</v>
      </c>
      <c r="H801" s="16" t="str">
        <f t="shared" si="122"/>
        <v/>
      </c>
      <c r="I801" s="19">
        <f t="shared" si="118"/>
        <v>8.4225000000000065</v>
      </c>
      <c r="J801" s="39"/>
      <c r="K801" s="50">
        <f t="shared" si="119"/>
        <v>8.4224999999999923</v>
      </c>
      <c r="L801" s="8">
        <f t="shared" si="117"/>
        <v>8.4224999999999923</v>
      </c>
    </row>
    <row r="802" spans="1:12" ht="18.75" x14ac:dyDescent="0.3">
      <c r="A802" s="10" t="s">
        <v>543</v>
      </c>
      <c r="B802" s="11" t="s">
        <v>50</v>
      </c>
      <c r="C802" s="12">
        <v>9</v>
      </c>
      <c r="D802" s="13"/>
      <c r="E802" s="14"/>
      <c r="F802" s="46"/>
      <c r="G802" s="15">
        <v>1</v>
      </c>
      <c r="H802" s="16" t="str">
        <f t="shared" si="122"/>
        <v/>
      </c>
      <c r="I802" s="19">
        <f t="shared" si="118"/>
        <v>8.4225000000000065</v>
      </c>
      <c r="J802" s="39"/>
      <c r="K802" s="50">
        <f t="shared" si="119"/>
        <v>8.4224999999999923</v>
      </c>
      <c r="L802" s="8">
        <f t="shared" si="117"/>
        <v>8.4224999999999923</v>
      </c>
    </row>
    <row r="803" spans="1:12" ht="18.75" x14ac:dyDescent="0.3">
      <c r="A803" s="10"/>
      <c r="B803" s="11"/>
      <c r="C803" s="12"/>
      <c r="D803" s="13"/>
      <c r="E803" s="14"/>
      <c r="F803" s="46"/>
      <c r="H803" s="16" t="str">
        <f t="shared" si="122"/>
        <v/>
      </c>
      <c r="I803" s="19">
        <f t="shared" si="118"/>
        <v>8.4225000000000065</v>
      </c>
      <c r="J803" s="39"/>
      <c r="K803" s="50">
        <f t="shared" si="119"/>
        <v>8.4224999999999923</v>
      </c>
      <c r="L803" s="8">
        <f t="shared" si="117"/>
        <v>8.4224999999999923</v>
      </c>
    </row>
    <row r="804" spans="1:12" ht="18.75" x14ac:dyDescent="0.3">
      <c r="A804" s="10"/>
      <c r="B804" s="11"/>
      <c r="C804" s="12"/>
      <c r="D804" s="13"/>
      <c r="E804" s="14"/>
      <c r="F804" s="46"/>
      <c r="H804" s="16" t="str">
        <f t="shared" si="122"/>
        <v/>
      </c>
      <c r="I804" s="19">
        <f t="shared" si="118"/>
        <v>8.4225000000000065</v>
      </c>
      <c r="J804" s="39"/>
      <c r="K804" s="50">
        <f t="shared" si="119"/>
        <v>8.4224999999999923</v>
      </c>
      <c r="L804" s="8">
        <f t="shared" si="117"/>
        <v>8.4224999999999923</v>
      </c>
    </row>
    <row r="805" spans="1:12" ht="18.75" x14ac:dyDescent="0.3">
      <c r="A805" s="10"/>
      <c r="B805" s="11"/>
      <c r="C805" s="12"/>
      <c r="D805" s="13"/>
      <c r="E805" s="14"/>
      <c r="F805" s="46"/>
      <c r="H805" s="16" t="str">
        <f t="shared" si="122"/>
        <v/>
      </c>
      <c r="I805" s="19">
        <f t="shared" si="118"/>
        <v>8.4225000000000065</v>
      </c>
      <c r="J805" s="39"/>
      <c r="K805" s="50">
        <f t="shared" si="119"/>
        <v>8.4224999999999923</v>
      </c>
      <c r="L805" s="8">
        <f t="shared" si="117"/>
        <v>8.4224999999999923</v>
      </c>
    </row>
    <row r="806" spans="1:12" ht="18.75" x14ac:dyDescent="0.3">
      <c r="A806" s="10"/>
      <c r="B806" s="11"/>
      <c r="C806" s="12"/>
      <c r="D806" s="13"/>
      <c r="E806" s="14"/>
      <c r="F806" s="46"/>
      <c r="H806" s="16" t="str">
        <f t="shared" si="122"/>
        <v/>
      </c>
      <c r="I806" s="19">
        <f t="shared" si="118"/>
        <v>8.4225000000000065</v>
      </c>
      <c r="J806" s="39"/>
      <c r="K806" s="50">
        <f t="shared" si="119"/>
        <v>8.4224999999999923</v>
      </c>
      <c r="L806" s="8">
        <f t="shared" si="117"/>
        <v>8.4224999999999923</v>
      </c>
    </row>
    <row r="807" spans="1:12" ht="18.75" x14ac:dyDescent="0.3">
      <c r="A807" s="10"/>
      <c r="B807" s="11"/>
      <c r="C807" s="12"/>
      <c r="D807" s="13"/>
      <c r="E807" s="14"/>
      <c r="F807" s="46"/>
      <c r="H807" s="16" t="str">
        <f t="shared" si="122"/>
        <v/>
      </c>
      <c r="I807" s="19">
        <f t="shared" si="118"/>
        <v>8.4225000000000065</v>
      </c>
      <c r="J807" s="39"/>
      <c r="K807" s="50">
        <f t="shared" si="119"/>
        <v>8.4224999999999923</v>
      </c>
      <c r="L807" s="8">
        <f t="shared" si="117"/>
        <v>8.4224999999999923</v>
      </c>
    </row>
    <row r="808" spans="1:12" ht="18.75" x14ac:dyDescent="0.3">
      <c r="A808" s="10"/>
      <c r="B808" s="11"/>
      <c r="C808" s="12"/>
      <c r="D808" s="13"/>
      <c r="E808" s="14"/>
      <c r="F808" s="46"/>
      <c r="H808" s="16" t="str">
        <f t="shared" si="122"/>
        <v/>
      </c>
      <c r="I808" s="19">
        <f t="shared" si="118"/>
        <v>8.4225000000000065</v>
      </c>
      <c r="J808" s="39"/>
      <c r="K808" s="50">
        <f t="shared" si="119"/>
        <v>8.4224999999999923</v>
      </c>
      <c r="L808" s="8">
        <f t="shared" si="117"/>
        <v>8.4224999999999923</v>
      </c>
    </row>
    <row r="809" spans="1:12" ht="19.5" thickBot="1" x14ac:dyDescent="0.35">
      <c r="A809" s="10"/>
      <c r="B809" s="11"/>
      <c r="C809" s="12"/>
      <c r="D809" s="13"/>
      <c r="E809" s="14"/>
      <c r="F809" s="46"/>
      <c r="H809" s="16" t="str">
        <f t="shared" si="122"/>
        <v/>
      </c>
      <c r="I809" s="19">
        <f t="shared" si="118"/>
        <v>8.4225000000000065</v>
      </c>
      <c r="J809" s="39"/>
      <c r="K809" s="50">
        <f t="shared" si="119"/>
        <v>8.4224999999999923</v>
      </c>
      <c r="L809" s="8">
        <f t="shared" si="117"/>
        <v>8.4224999999999923</v>
      </c>
    </row>
    <row r="810" spans="1:12" ht="24" thickBot="1" x14ac:dyDescent="0.3">
      <c r="A810" s="221">
        <v>44334</v>
      </c>
      <c r="B810" s="222"/>
      <c r="C810" s="222"/>
      <c r="D810" s="222"/>
      <c r="E810" s="222"/>
      <c r="F810" s="222"/>
      <c r="G810" s="222"/>
      <c r="H810" s="223"/>
      <c r="I810" s="19">
        <f t="shared" si="118"/>
        <v>8.4225000000000065</v>
      </c>
      <c r="K810" s="50">
        <f t="shared" si="119"/>
        <v>8.4224999999999923</v>
      </c>
      <c r="L810" s="8">
        <f t="shared" si="117"/>
        <v>8.4224999999999923</v>
      </c>
    </row>
    <row r="811" spans="1:12" ht="18.75" x14ac:dyDescent="0.3">
      <c r="A811" s="10" t="s">
        <v>503</v>
      </c>
      <c r="B811" s="11" t="s">
        <v>28</v>
      </c>
      <c r="C811" s="12">
        <v>8</v>
      </c>
      <c r="D811" s="13"/>
      <c r="E811" s="14"/>
      <c r="F811" s="46"/>
      <c r="G811" s="15">
        <v>2</v>
      </c>
      <c r="H811" s="16" t="str">
        <f t="shared" ref="H811:H821" si="123">IF(OR(F811="",G811=""),"",IF(F811="1st",G811*D811-G811,-G811))</f>
        <v/>
      </c>
      <c r="I811" s="19">
        <f t="shared" si="118"/>
        <v>8.4225000000000065</v>
      </c>
      <c r="J811" s="42">
        <f>SUM(H811:H821)</f>
        <v>0</v>
      </c>
      <c r="K811" s="50">
        <f t="shared" si="119"/>
        <v>8.4224999999999923</v>
      </c>
      <c r="L811" s="8">
        <f t="shared" si="117"/>
        <v>8.4224999999999923</v>
      </c>
    </row>
    <row r="812" spans="1:12" ht="18.75" x14ac:dyDescent="0.3">
      <c r="A812" s="10" t="s">
        <v>537</v>
      </c>
      <c r="B812" s="11" t="s">
        <v>544</v>
      </c>
      <c r="C812" s="12">
        <v>11</v>
      </c>
      <c r="D812" s="13"/>
      <c r="E812" s="14"/>
      <c r="F812" s="46"/>
      <c r="G812" s="15">
        <v>2</v>
      </c>
      <c r="H812" s="16" t="str">
        <f t="shared" si="123"/>
        <v/>
      </c>
      <c r="I812" s="19">
        <f t="shared" si="118"/>
        <v>8.4225000000000065</v>
      </c>
      <c r="J812" s="39"/>
      <c r="K812" s="50">
        <f t="shared" si="119"/>
        <v>8.4224999999999923</v>
      </c>
      <c r="L812" s="8">
        <f t="shared" si="117"/>
        <v>8.4224999999999923</v>
      </c>
    </row>
    <row r="813" spans="1:12" ht="18.75" x14ac:dyDescent="0.3">
      <c r="A813" s="10"/>
      <c r="B813" s="11"/>
      <c r="C813" s="12"/>
      <c r="D813" s="13"/>
      <c r="E813" s="14"/>
      <c r="F813" s="46"/>
      <c r="H813" s="16" t="str">
        <f t="shared" si="123"/>
        <v/>
      </c>
      <c r="I813" s="19">
        <f t="shared" si="118"/>
        <v>8.4225000000000065</v>
      </c>
      <c r="J813" s="39"/>
      <c r="K813" s="50">
        <f t="shared" si="119"/>
        <v>8.4224999999999923</v>
      </c>
      <c r="L813" s="8">
        <f t="shared" si="117"/>
        <v>8.4224999999999923</v>
      </c>
    </row>
    <row r="814" spans="1:12" ht="18.75" x14ac:dyDescent="0.3">
      <c r="A814" s="10"/>
      <c r="B814" s="11"/>
      <c r="C814" s="12"/>
      <c r="D814" s="13"/>
      <c r="E814" s="14"/>
      <c r="F814" s="46"/>
      <c r="H814" s="16" t="str">
        <f t="shared" si="123"/>
        <v/>
      </c>
      <c r="I814" s="19">
        <f t="shared" si="118"/>
        <v>8.4225000000000065</v>
      </c>
      <c r="J814" s="39"/>
      <c r="K814" s="50">
        <f t="shared" si="119"/>
        <v>8.4224999999999923</v>
      </c>
      <c r="L814" s="8">
        <f t="shared" si="117"/>
        <v>8.4224999999999923</v>
      </c>
    </row>
    <row r="815" spans="1:12" ht="18.75" x14ac:dyDescent="0.3">
      <c r="A815" s="10"/>
      <c r="B815" s="11"/>
      <c r="C815" s="12"/>
      <c r="D815" s="13"/>
      <c r="E815" s="14"/>
      <c r="F815" s="46"/>
      <c r="H815" s="16" t="str">
        <f t="shared" si="123"/>
        <v/>
      </c>
      <c r="I815" s="19">
        <f t="shared" si="118"/>
        <v>8.4225000000000065</v>
      </c>
      <c r="J815" s="39"/>
      <c r="K815" s="50">
        <f t="shared" si="119"/>
        <v>8.4224999999999923</v>
      </c>
      <c r="L815" s="8">
        <f t="shared" si="117"/>
        <v>8.4224999999999923</v>
      </c>
    </row>
    <row r="816" spans="1:12" ht="18.75" x14ac:dyDescent="0.3">
      <c r="A816" s="10"/>
      <c r="B816" s="11"/>
      <c r="C816" s="12"/>
      <c r="D816" s="13"/>
      <c r="E816" s="14"/>
      <c r="F816" s="46"/>
      <c r="H816" s="16" t="str">
        <f t="shared" si="123"/>
        <v/>
      </c>
      <c r="I816" s="19">
        <f t="shared" si="118"/>
        <v>8.4225000000000065</v>
      </c>
      <c r="J816" s="39"/>
      <c r="K816" s="50">
        <f t="shared" si="119"/>
        <v>8.4224999999999923</v>
      </c>
      <c r="L816" s="8">
        <f t="shared" si="117"/>
        <v>8.4224999999999923</v>
      </c>
    </row>
    <row r="817" spans="1:12" ht="18.75" x14ac:dyDescent="0.3">
      <c r="A817" s="10"/>
      <c r="B817" s="11"/>
      <c r="C817" s="12"/>
      <c r="D817" s="13"/>
      <c r="E817" s="14"/>
      <c r="F817" s="46"/>
      <c r="H817" s="16" t="str">
        <f t="shared" si="123"/>
        <v/>
      </c>
      <c r="I817" s="19">
        <f t="shared" si="118"/>
        <v>8.4225000000000065</v>
      </c>
      <c r="J817" s="39"/>
      <c r="K817" s="50">
        <f t="shared" si="119"/>
        <v>8.4224999999999923</v>
      </c>
      <c r="L817" s="8">
        <f t="shared" si="117"/>
        <v>8.4224999999999923</v>
      </c>
    </row>
    <row r="818" spans="1:12" ht="18.75" x14ac:dyDescent="0.3">
      <c r="A818" s="10"/>
      <c r="B818" s="11"/>
      <c r="C818" s="12"/>
      <c r="D818" s="13"/>
      <c r="E818" s="14"/>
      <c r="F818" s="46"/>
      <c r="H818" s="16" t="str">
        <f t="shared" si="123"/>
        <v/>
      </c>
      <c r="I818" s="19">
        <f t="shared" si="118"/>
        <v>8.4225000000000065</v>
      </c>
      <c r="J818" s="39"/>
      <c r="K818" s="50">
        <f t="shared" si="119"/>
        <v>8.4224999999999923</v>
      </c>
      <c r="L818" s="8">
        <f t="shared" si="117"/>
        <v>8.4224999999999923</v>
      </c>
    </row>
    <row r="819" spans="1:12" ht="18.75" x14ac:dyDescent="0.3">
      <c r="A819" s="10"/>
      <c r="B819" s="11"/>
      <c r="C819" s="12"/>
      <c r="D819" s="13"/>
      <c r="E819" s="14"/>
      <c r="F819" s="46"/>
      <c r="H819" s="16" t="str">
        <f t="shared" si="123"/>
        <v/>
      </c>
      <c r="I819" s="19">
        <f t="shared" si="118"/>
        <v>8.4225000000000065</v>
      </c>
      <c r="J819" s="39"/>
      <c r="K819" s="50">
        <f t="shared" si="119"/>
        <v>8.4224999999999923</v>
      </c>
      <c r="L819" s="8">
        <f t="shared" si="117"/>
        <v>8.4224999999999923</v>
      </c>
    </row>
    <row r="820" spans="1:12" ht="18.75" x14ac:dyDescent="0.3">
      <c r="A820" s="10"/>
      <c r="B820" s="11"/>
      <c r="C820" s="12"/>
      <c r="D820" s="13"/>
      <c r="E820" s="14"/>
      <c r="F820" s="46"/>
      <c r="H820" s="16" t="str">
        <f t="shared" si="123"/>
        <v/>
      </c>
      <c r="I820" s="19">
        <f t="shared" si="118"/>
        <v>8.4225000000000065</v>
      </c>
      <c r="J820" s="39"/>
      <c r="K820" s="50">
        <f t="shared" si="119"/>
        <v>8.4224999999999923</v>
      </c>
      <c r="L820" s="8">
        <f t="shared" si="117"/>
        <v>8.4224999999999923</v>
      </c>
    </row>
    <row r="821" spans="1:12" ht="19.5" thickBot="1" x14ac:dyDescent="0.35">
      <c r="A821" s="10"/>
      <c r="B821" s="11"/>
      <c r="C821" s="12"/>
      <c r="D821" s="13"/>
      <c r="E821" s="14"/>
      <c r="F821" s="46"/>
      <c r="H821" s="16" t="str">
        <f t="shared" si="123"/>
        <v/>
      </c>
      <c r="I821" s="19">
        <f t="shared" si="118"/>
        <v>8.4225000000000065</v>
      </c>
      <c r="J821" s="39"/>
      <c r="K821" s="50">
        <f t="shared" si="119"/>
        <v>8.4224999999999923</v>
      </c>
      <c r="L821" s="8">
        <f t="shared" si="117"/>
        <v>8.4224999999999923</v>
      </c>
    </row>
    <row r="822" spans="1:12" ht="24" thickBot="1" x14ac:dyDescent="0.3">
      <c r="A822" s="221">
        <v>44335</v>
      </c>
      <c r="B822" s="222"/>
      <c r="C822" s="222"/>
      <c r="D822" s="222"/>
      <c r="E822" s="222"/>
      <c r="F822" s="222"/>
      <c r="G822" s="222"/>
      <c r="H822" s="223"/>
      <c r="I822" s="19">
        <f t="shared" si="118"/>
        <v>8.4225000000000065</v>
      </c>
      <c r="K822" s="50">
        <f t="shared" si="119"/>
        <v>8.4224999999999923</v>
      </c>
      <c r="L822" s="8">
        <f t="shared" si="117"/>
        <v>8.4224999999999923</v>
      </c>
    </row>
    <row r="823" spans="1:12" ht="18.75" x14ac:dyDescent="0.3">
      <c r="A823" s="10"/>
      <c r="B823" s="11"/>
      <c r="C823" s="12"/>
      <c r="D823" s="13"/>
      <c r="E823" s="14"/>
      <c r="F823" s="46"/>
      <c r="H823" s="16" t="str">
        <f t="shared" ref="H823:H833" si="124">IF(OR(F823="",G823=""),"",IF(F823="1st",G823*D823-G823,-G823))</f>
        <v/>
      </c>
      <c r="I823" s="19">
        <f t="shared" si="118"/>
        <v>8.4225000000000065</v>
      </c>
      <c r="J823" s="42">
        <f>SUM(H823:H833)</f>
        <v>0</v>
      </c>
      <c r="K823" s="50">
        <f t="shared" si="119"/>
        <v>8.4224999999999923</v>
      </c>
      <c r="L823" s="8">
        <f t="shared" si="117"/>
        <v>8.4224999999999923</v>
      </c>
    </row>
    <row r="824" spans="1:12" ht="18.75" x14ac:dyDescent="0.3">
      <c r="A824" s="10"/>
      <c r="B824" s="11"/>
      <c r="C824" s="12"/>
      <c r="D824" s="13"/>
      <c r="E824" s="14"/>
      <c r="F824" s="46"/>
      <c r="H824" s="16" t="str">
        <f t="shared" si="124"/>
        <v/>
      </c>
      <c r="I824" s="19">
        <f t="shared" si="118"/>
        <v>8.4225000000000065</v>
      </c>
      <c r="J824" s="39"/>
      <c r="K824" s="50">
        <f t="shared" si="119"/>
        <v>8.4224999999999923</v>
      </c>
      <c r="L824" s="8">
        <f t="shared" si="117"/>
        <v>8.4224999999999923</v>
      </c>
    </row>
    <row r="825" spans="1:12" ht="18.75" x14ac:dyDescent="0.3">
      <c r="A825" s="10"/>
      <c r="B825" s="11"/>
      <c r="C825" s="12"/>
      <c r="D825" s="13"/>
      <c r="E825" s="14"/>
      <c r="F825" s="46"/>
      <c r="H825" s="16" t="str">
        <f t="shared" si="124"/>
        <v/>
      </c>
      <c r="I825" s="19">
        <f t="shared" si="118"/>
        <v>8.4225000000000065</v>
      </c>
      <c r="J825" s="39"/>
      <c r="K825" s="50">
        <f t="shared" si="119"/>
        <v>8.4224999999999923</v>
      </c>
      <c r="L825" s="8">
        <f t="shared" si="117"/>
        <v>8.4224999999999923</v>
      </c>
    </row>
    <row r="826" spans="1:12" ht="18.75" x14ac:dyDescent="0.3">
      <c r="A826" s="10"/>
      <c r="B826" s="11"/>
      <c r="C826" s="12"/>
      <c r="D826" s="13"/>
      <c r="E826" s="14"/>
      <c r="F826" s="46"/>
      <c r="H826" s="16" t="str">
        <f t="shared" si="124"/>
        <v/>
      </c>
      <c r="I826" s="19">
        <f t="shared" si="118"/>
        <v>8.4225000000000065</v>
      </c>
      <c r="J826" s="39"/>
      <c r="K826" s="50">
        <f t="shared" si="119"/>
        <v>8.4224999999999923</v>
      </c>
      <c r="L826" s="8">
        <f t="shared" si="117"/>
        <v>8.4224999999999923</v>
      </c>
    </row>
    <row r="827" spans="1:12" ht="18.75" x14ac:dyDescent="0.3">
      <c r="A827" s="10"/>
      <c r="B827" s="11"/>
      <c r="C827" s="12"/>
      <c r="D827" s="13"/>
      <c r="E827" s="14"/>
      <c r="F827" s="46"/>
      <c r="H827" s="16" t="str">
        <f t="shared" si="124"/>
        <v/>
      </c>
      <c r="I827" s="19">
        <f t="shared" si="118"/>
        <v>8.4225000000000065</v>
      </c>
      <c r="J827" s="39"/>
      <c r="K827" s="50">
        <f t="shared" si="119"/>
        <v>8.4224999999999923</v>
      </c>
      <c r="L827" s="8">
        <f t="shared" si="117"/>
        <v>8.4224999999999923</v>
      </c>
    </row>
    <row r="828" spans="1:12" ht="18.75" x14ac:dyDescent="0.3">
      <c r="A828" s="10"/>
      <c r="B828" s="11"/>
      <c r="C828" s="12"/>
      <c r="D828" s="13"/>
      <c r="E828" s="14"/>
      <c r="F828" s="46"/>
      <c r="H828" s="16" t="str">
        <f t="shared" si="124"/>
        <v/>
      </c>
      <c r="I828" s="19">
        <f t="shared" si="118"/>
        <v>8.4225000000000065</v>
      </c>
      <c r="J828" s="39"/>
      <c r="K828" s="50">
        <f t="shared" si="119"/>
        <v>8.4224999999999923</v>
      </c>
      <c r="L828" s="8">
        <f t="shared" si="117"/>
        <v>8.4224999999999923</v>
      </c>
    </row>
    <row r="829" spans="1:12" ht="18.75" x14ac:dyDescent="0.3">
      <c r="A829" s="10"/>
      <c r="B829" s="11"/>
      <c r="C829" s="12"/>
      <c r="D829" s="13"/>
      <c r="E829" s="14"/>
      <c r="F829" s="46"/>
      <c r="H829" s="16" t="str">
        <f t="shared" si="124"/>
        <v/>
      </c>
      <c r="I829" s="19">
        <f t="shared" si="118"/>
        <v>8.4225000000000065</v>
      </c>
      <c r="J829" s="39"/>
      <c r="K829" s="50">
        <f t="shared" si="119"/>
        <v>8.4224999999999923</v>
      </c>
      <c r="L829" s="8">
        <f t="shared" si="117"/>
        <v>8.4224999999999923</v>
      </c>
    </row>
    <row r="830" spans="1:12" ht="18.75" x14ac:dyDescent="0.3">
      <c r="A830" s="10"/>
      <c r="B830" s="11"/>
      <c r="C830" s="12"/>
      <c r="D830" s="13"/>
      <c r="E830" s="14"/>
      <c r="F830" s="46"/>
      <c r="H830" s="16" t="str">
        <f t="shared" si="124"/>
        <v/>
      </c>
      <c r="I830" s="19">
        <f t="shared" si="118"/>
        <v>8.4225000000000065</v>
      </c>
      <c r="J830" s="39"/>
      <c r="K830" s="50">
        <f t="shared" si="119"/>
        <v>8.4224999999999923</v>
      </c>
      <c r="L830" s="8">
        <f t="shared" si="117"/>
        <v>8.4224999999999923</v>
      </c>
    </row>
    <row r="831" spans="1:12" ht="18.75" x14ac:dyDescent="0.3">
      <c r="A831" s="10"/>
      <c r="B831" s="11"/>
      <c r="C831" s="12"/>
      <c r="D831" s="13"/>
      <c r="E831" s="14"/>
      <c r="F831" s="46"/>
      <c r="H831" s="16" t="str">
        <f t="shared" si="124"/>
        <v/>
      </c>
      <c r="I831" s="19">
        <f t="shared" si="118"/>
        <v>8.4225000000000065</v>
      </c>
      <c r="J831" s="39"/>
      <c r="K831" s="50">
        <f t="shared" si="119"/>
        <v>8.4224999999999923</v>
      </c>
      <c r="L831" s="8">
        <f t="shared" si="117"/>
        <v>8.4224999999999923</v>
      </c>
    </row>
    <row r="832" spans="1:12" ht="18.75" x14ac:dyDescent="0.3">
      <c r="A832" s="10"/>
      <c r="B832" s="11"/>
      <c r="C832" s="12"/>
      <c r="D832" s="13"/>
      <c r="E832" s="14"/>
      <c r="F832" s="46"/>
      <c r="H832" s="16" t="str">
        <f t="shared" si="124"/>
        <v/>
      </c>
      <c r="I832" s="19">
        <f t="shared" si="118"/>
        <v>8.4225000000000065</v>
      </c>
      <c r="J832" s="39"/>
      <c r="K832" s="50">
        <f t="shared" si="119"/>
        <v>8.4224999999999923</v>
      </c>
      <c r="L832" s="8">
        <f t="shared" si="117"/>
        <v>8.4224999999999923</v>
      </c>
    </row>
    <row r="833" spans="1:12" ht="19.5" thickBot="1" x14ac:dyDescent="0.35">
      <c r="A833" s="10"/>
      <c r="B833" s="11"/>
      <c r="C833" s="12"/>
      <c r="D833" s="13"/>
      <c r="E833" s="14"/>
      <c r="F833" s="46"/>
      <c r="H833" s="16" t="str">
        <f t="shared" si="124"/>
        <v/>
      </c>
      <c r="I833" s="19">
        <f t="shared" si="118"/>
        <v>8.4225000000000065</v>
      </c>
      <c r="J833" s="39"/>
      <c r="K833" s="50">
        <f t="shared" si="119"/>
        <v>8.4224999999999923</v>
      </c>
      <c r="L833" s="8">
        <f t="shared" si="117"/>
        <v>8.4224999999999923</v>
      </c>
    </row>
    <row r="834" spans="1:12" ht="24" thickBot="1" x14ac:dyDescent="0.3">
      <c r="A834" s="221">
        <v>44336</v>
      </c>
      <c r="B834" s="222"/>
      <c r="C834" s="222"/>
      <c r="D834" s="222"/>
      <c r="E834" s="222"/>
      <c r="F834" s="222"/>
      <c r="G834" s="222"/>
      <c r="H834" s="223"/>
      <c r="I834" s="19">
        <f t="shared" si="118"/>
        <v>8.4225000000000065</v>
      </c>
      <c r="K834" s="50">
        <f t="shared" si="119"/>
        <v>8.4224999999999923</v>
      </c>
      <c r="L834" s="8">
        <f t="shared" ref="L834:L897" si="125">$K$977</f>
        <v>8.4224999999999923</v>
      </c>
    </row>
    <row r="835" spans="1:12" ht="18.75" x14ac:dyDescent="0.3">
      <c r="A835" s="10" t="s">
        <v>545</v>
      </c>
      <c r="B835" s="11" t="s">
        <v>91</v>
      </c>
      <c r="C835" s="12">
        <v>7</v>
      </c>
      <c r="D835" s="13"/>
      <c r="E835" s="14"/>
      <c r="F835" s="46"/>
      <c r="G835" s="15">
        <v>2</v>
      </c>
      <c r="H835" s="16" t="str">
        <f t="shared" ref="H835:H845" si="126">IF(OR(F835="",G835=""),"",IF(F835="1st",G835*D835-G835,-G835))</f>
        <v/>
      </c>
      <c r="I835" s="19">
        <f t="shared" ref="I835:I898" si="127">IF(H835="",I834,I834+H835)</f>
        <v>8.4225000000000065</v>
      </c>
      <c r="J835" s="42">
        <f>SUM(H835:H845)</f>
        <v>0</v>
      </c>
      <c r="K835" s="50">
        <f t="shared" si="119"/>
        <v>8.4224999999999923</v>
      </c>
      <c r="L835" s="8">
        <f t="shared" si="125"/>
        <v>8.4224999999999923</v>
      </c>
    </row>
    <row r="836" spans="1:12" ht="18.75" x14ac:dyDescent="0.3">
      <c r="A836" s="10"/>
      <c r="B836" s="11"/>
      <c r="C836" s="12"/>
      <c r="D836" s="13"/>
      <c r="E836" s="14"/>
      <c r="F836" s="46"/>
      <c r="H836" s="16" t="str">
        <f t="shared" si="126"/>
        <v/>
      </c>
      <c r="I836" s="19">
        <f t="shared" si="127"/>
        <v>8.4225000000000065</v>
      </c>
      <c r="J836" s="39"/>
      <c r="K836" s="50">
        <f t="shared" ref="K836:K899" si="128">IF(J836="",K835,J836+K835)</f>
        <v>8.4224999999999923</v>
      </c>
      <c r="L836" s="8">
        <f t="shared" si="125"/>
        <v>8.4224999999999923</v>
      </c>
    </row>
    <row r="837" spans="1:12" ht="18.75" x14ac:dyDescent="0.3">
      <c r="A837" s="10"/>
      <c r="B837" s="11"/>
      <c r="C837" s="12"/>
      <c r="D837" s="13"/>
      <c r="E837" s="14"/>
      <c r="F837" s="46"/>
      <c r="H837" s="16" t="str">
        <f t="shared" si="126"/>
        <v/>
      </c>
      <c r="I837" s="19">
        <f t="shared" si="127"/>
        <v>8.4225000000000065</v>
      </c>
      <c r="J837" s="39"/>
      <c r="K837" s="50">
        <f t="shared" si="128"/>
        <v>8.4224999999999923</v>
      </c>
      <c r="L837" s="8">
        <f t="shared" si="125"/>
        <v>8.4224999999999923</v>
      </c>
    </row>
    <row r="838" spans="1:12" ht="18.75" x14ac:dyDescent="0.3">
      <c r="A838" s="10"/>
      <c r="B838" s="11"/>
      <c r="C838" s="12"/>
      <c r="D838" s="13"/>
      <c r="E838" s="14"/>
      <c r="F838" s="46"/>
      <c r="H838" s="16" t="str">
        <f t="shared" si="126"/>
        <v/>
      </c>
      <c r="I838" s="19">
        <f t="shared" si="127"/>
        <v>8.4225000000000065</v>
      </c>
      <c r="J838" s="39"/>
      <c r="K838" s="50">
        <f t="shared" si="128"/>
        <v>8.4224999999999923</v>
      </c>
      <c r="L838" s="8">
        <f t="shared" si="125"/>
        <v>8.4224999999999923</v>
      </c>
    </row>
    <row r="839" spans="1:12" ht="18.75" x14ac:dyDescent="0.3">
      <c r="A839" s="10"/>
      <c r="B839" s="11"/>
      <c r="C839" s="12"/>
      <c r="D839" s="13"/>
      <c r="E839" s="14"/>
      <c r="F839" s="46"/>
      <c r="H839" s="16" t="str">
        <f t="shared" si="126"/>
        <v/>
      </c>
      <c r="I839" s="19">
        <f t="shared" si="127"/>
        <v>8.4225000000000065</v>
      </c>
      <c r="J839" s="39"/>
      <c r="K839" s="50">
        <f t="shared" si="128"/>
        <v>8.4224999999999923</v>
      </c>
      <c r="L839" s="8">
        <f t="shared" si="125"/>
        <v>8.4224999999999923</v>
      </c>
    </row>
    <row r="840" spans="1:12" ht="18.75" x14ac:dyDescent="0.3">
      <c r="A840" s="10"/>
      <c r="B840" s="11"/>
      <c r="C840" s="12"/>
      <c r="D840" s="13"/>
      <c r="E840" s="14"/>
      <c r="F840" s="46"/>
      <c r="H840" s="16" t="str">
        <f t="shared" si="126"/>
        <v/>
      </c>
      <c r="I840" s="19">
        <f t="shared" si="127"/>
        <v>8.4225000000000065</v>
      </c>
      <c r="J840" s="39"/>
      <c r="K840" s="50">
        <f t="shared" si="128"/>
        <v>8.4224999999999923</v>
      </c>
      <c r="L840" s="8">
        <f t="shared" si="125"/>
        <v>8.4224999999999923</v>
      </c>
    </row>
    <row r="841" spans="1:12" ht="18.75" x14ac:dyDescent="0.3">
      <c r="A841" s="10"/>
      <c r="B841" s="11"/>
      <c r="C841" s="12"/>
      <c r="D841" s="13"/>
      <c r="E841" s="14"/>
      <c r="F841" s="46"/>
      <c r="H841" s="16" t="str">
        <f t="shared" si="126"/>
        <v/>
      </c>
      <c r="I841" s="19">
        <f t="shared" si="127"/>
        <v>8.4225000000000065</v>
      </c>
      <c r="J841" s="39"/>
      <c r="K841" s="50">
        <f t="shared" si="128"/>
        <v>8.4224999999999923</v>
      </c>
      <c r="L841" s="8">
        <f t="shared" si="125"/>
        <v>8.4224999999999923</v>
      </c>
    </row>
    <row r="842" spans="1:12" ht="18.75" x14ac:dyDescent="0.3">
      <c r="A842" s="10"/>
      <c r="B842" s="11"/>
      <c r="C842" s="12"/>
      <c r="D842" s="13"/>
      <c r="E842" s="14"/>
      <c r="F842" s="46"/>
      <c r="H842" s="16" t="str">
        <f t="shared" si="126"/>
        <v/>
      </c>
      <c r="I842" s="19">
        <f t="shared" si="127"/>
        <v>8.4225000000000065</v>
      </c>
      <c r="J842" s="39"/>
      <c r="K842" s="50">
        <f t="shared" si="128"/>
        <v>8.4224999999999923</v>
      </c>
      <c r="L842" s="8">
        <f t="shared" si="125"/>
        <v>8.4224999999999923</v>
      </c>
    </row>
    <row r="843" spans="1:12" ht="18.75" x14ac:dyDescent="0.3">
      <c r="A843" s="10"/>
      <c r="B843" s="11"/>
      <c r="C843" s="12"/>
      <c r="D843" s="13"/>
      <c r="E843" s="14"/>
      <c r="F843" s="46"/>
      <c r="H843" s="16" t="str">
        <f t="shared" si="126"/>
        <v/>
      </c>
      <c r="I843" s="19">
        <f t="shared" si="127"/>
        <v>8.4225000000000065</v>
      </c>
      <c r="J843" s="39"/>
      <c r="K843" s="50">
        <f t="shared" si="128"/>
        <v>8.4224999999999923</v>
      </c>
      <c r="L843" s="8">
        <f t="shared" si="125"/>
        <v>8.4224999999999923</v>
      </c>
    </row>
    <row r="844" spans="1:12" ht="18.75" x14ac:dyDescent="0.3">
      <c r="A844" s="10"/>
      <c r="B844" s="11"/>
      <c r="C844" s="12"/>
      <c r="D844" s="13"/>
      <c r="E844" s="14"/>
      <c r="F844" s="46"/>
      <c r="H844" s="16" t="str">
        <f t="shared" si="126"/>
        <v/>
      </c>
      <c r="I844" s="19">
        <f t="shared" si="127"/>
        <v>8.4225000000000065</v>
      </c>
      <c r="J844" s="39"/>
      <c r="K844" s="50">
        <f t="shared" si="128"/>
        <v>8.4224999999999923</v>
      </c>
      <c r="L844" s="8">
        <f t="shared" si="125"/>
        <v>8.4224999999999923</v>
      </c>
    </row>
    <row r="845" spans="1:12" ht="19.5" thickBot="1" x14ac:dyDescent="0.35">
      <c r="A845" s="10"/>
      <c r="B845" s="11"/>
      <c r="C845" s="12"/>
      <c r="D845" s="13"/>
      <c r="E845" s="14"/>
      <c r="F845" s="46"/>
      <c r="H845" s="16" t="str">
        <f t="shared" si="126"/>
        <v/>
      </c>
      <c r="I845" s="19">
        <f t="shared" si="127"/>
        <v>8.4225000000000065</v>
      </c>
      <c r="J845" s="39"/>
      <c r="K845" s="50">
        <f t="shared" si="128"/>
        <v>8.4224999999999923</v>
      </c>
      <c r="L845" s="8">
        <f t="shared" si="125"/>
        <v>8.4224999999999923</v>
      </c>
    </row>
    <row r="846" spans="1:12" ht="24" thickBot="1" x14ac:dyDescent="0.3">
      <c r="A846" s="221">
        <v>44337</v>
      </c>
      <c r="B846" s="222"/>
      <c r="C846" s="222"/>
      <c r="D846" s="222"/>
      <c r="E846" s="222"/>
      <c r="F846" s="222"/>
      <c r="G846" s="222"/>
      <c r="H846" s="223"/>
      <c r="I846" s="19">
        <f t="shared" si="127"/>
        <v>8.4225000000000065</v>
      </c>
      <c r="K846" s="50">
        <f t="shared" si="128"/>
        <v>8.4224999999999923</v>
      </c>
      <c r="L846" s="8">
        <f t="shared" si="125"/>
        <v>8.4224999999999923</v>
      </c>
    </row>
    <row r="847" spans="1:12" ht="18.75" x14ac:dyDescent="0.3">
      <c r="A847" s="10" t="s">
        <v>350</v>
      </c>
      <c r="B847" s="11" t="s">
        <v>28</v>
      </c>
      <c r="C847" s="12">
        <v>7</v>
      </c>
      <c r="D847" s="13"/>
      <c r="E847" s="14"/>
      <c r="F847" s="46"/>
      <c r="G847" s="15">
        <v>2</v>
      </c>
      <c r="H847" s="16" t="str">
        <f t="shared" ref="H847:H857" si="129">IF(OR(F847="",G847=""),"",IF(F847="1st",G847*D847-G847,-G847))</f>
        <v/>
      </c>
      <c r="I847" s="19">
        <f t="shared" si="127"/>
        <v>8.4225000000000065</v>
      </c>
      <c r="J847" s="42">
        <f>SUM(H847:H857)</f>
        <v>0</v>
      </c>
      <c r="K847" s="50">
        <f t="shared" si="128"/>
        <v>8.4224999999999923</v>
      </c>
      <c r="L847" s="8">
        <f t="shared" si="125"/>
        <v>8.4224999999999923</v>
      </c>
    </row>
    <row r="848" spans="1:12" ht="18.75" x14ac:dyDescent="0.3">
      <c r="A848" s="10" t="s">
        <v>546</v>
      </c>
      <c r="B848" s="11" t="s">
        <v>93</v>
      </c>
      <c r="C848" s="12">
        <v>4</v>
      </c>
      <c r="D848" s="13"/>
      <c r="E848" s="14"/>
      <c r="F848" s="46"/>
      <c r="G848" s="15">
        <v>3</v>
      </c>
      <c r="H848" s="16" t="str">
        <f t="shared" si="129"/>
        <v/>
      </c>
      <c r="I848" s="19">
        <f t="shared" si="127"/>
        <v>8.4225000000000065</v>
      </c>
      <c r="J848" s="39"/>
      <c r="K848" s="50">
        <f t="shared" si="128"/>
        <v>8.4224999999999923</v>
      </c>
      <c r="L848" s="8">
        <f t="shared" si="125"/>
        <v>8.4224999999999923</v>
      </c>
    </row>
    <row r="849" spans="1:12" ht="18.75" x14ac:dyDescent="0.3">
      <c r="A849" s="10"/>
      <c r="B849" s="11"/>
      <c r="C849" s="12"/>
      <c r="D849" s="13"/>
      <c r="E849" s="14"/>
      <c r="F849" s="46"/>
      <c r="H849" s="16" t="str">
        <f t="shared" si="129"/>
        <v/>
      </c>
      <c r="I849" s="19">
        <f t="shared" si="127"/>
        <v>8.4225000000000065</v>
      </c>
      <c r="J849" s="39"/>
      <c r="K849" s="50">
        <f t="shared" si="128"/>
        <v>8.4224999999999923</v>
      </c>
      <c r="L849" s="8">
        <f t="shared" si="125"/>
        <v>8.4224999999999923</v>
      </c>
    </row>
    <row r="850" spans="1:12" ht="18.75" x14ac:dyDescent="0.3">
      <c r="A850" s="10"/>
      <c r="B850" s="11"/>
      <c r="C850" s="12"/>
      <c r="D850" s="13"/>
      <c r="E850" s="14"/>
      <c r="F850" s="46"/>
      <c r="H850" s="16" t="str">
        <f t="shared" si="129"/>
        <v/>
      </c>
      <c r="I850" s="19">
        <f t="shared" si="127"/>
        <v>8.4225000000000065</v>
      </c>
      <c r="J850" s="39"/>
      <c r="K850" s="50">
        <f t="shared" si="128"/>
        <v>8.4224999999999923</v>
      </c>
      <c r="L850" s="8">
        <f t="shared" si="125"/>
        <v>8.4224999999999923</v>
      </c>
    </row>
    <row r="851" spans="1:12" ht="18.75" x14ac:dyDescent="0.3">
      <c r="A851" s="10"/>
      <c r="B851" s="11"/>
      <c r="C851" s="12"/>
      <c r="D851" s="13"/>
      <c r="E851" s="14"/>
      <c r="F851" s="46"/>
      <c r="H851" s="16" t="str">
        <f t="shared" si="129"/>
        <v/>
      </c>
      <c r="I851" s="19">
        <f t="shared" si="127"/>
        <v>8.4225000000000065</v>
      </c>
      <c r="J851" s="39"/>
      <c r="K851" s="50">
        <f t="shared" si="128"/>
        <v>8.4224999999999923</v>
      </c>
      <c r="L851" s="8">
        <f t="shared" si="125"/>
        <v>8.4224999999999923</v>
      </c>
    </row>
    <row r="852" spans="1:12" ht="18.75" x14ac:dyDescent="0.3">
      <c r="A852" s="10"/>
      <c r="B852" s="11"/>
      <c r="C852" s="12"/>
      <c r="D852" s="13"/>
      <c r="E852" s="14"/>
      <c r="F852" s="46"/>
      <c r="H852" s="16" t="str">
        <f t="shared" si="129"/>
        <v/>
      </c>
      <c r="I852" s="19">
        <f t="shared" si="127"/>
        <v>8.4225000000000065</v>
      </c>
      <c r="J852" s="39"/>
      <c r="K852" s="50">
        <f t="shared" si="128"/>
        <v>8.4224999999999923</v>
      </c>
      <c r="L852" s="8">
        <f t="shared" si="125"/>
        <v>8.4224999999999923</v>
      </c>
    </row>
    <row r="853" spans="1:12" ht="18.75" x14ac:dyDescent="0.3">
      <c r="A853" s="10"/>
      <c r="B853" s="11"/>
      <c r="C853" s="12"/>
      <c r="D853" s="13"/>
      <c r="E853" s="14"/>
      <c r="F853" s="46"/>
      <c r="H853" s="16" t="str">
        <f t="shared" si="129"/>
        <v/>
      </c>
      <c r="I853" s="19">
        <f t="shared" si="127"/>
        <v>8.4225000000000065</v>
      </c>
      <c r="J853" s="39"/>
      <c r="K853" s="50">
        <f t="shared" si="128"/>
        <v>8.4224999999999923</v>
      </c>
      <c r="L853" s="8">
        <f t="shared" si="125"/>
        <v>8.4224999999999923</v>
      </c>
    </row>
    <row r="854" spans="1:12" ht="18.75" x14ac:dyDescent="0.3">
      <c r="A854" s="10"/>
      <c r="B854" s="11"/>
      <c r="C854" s="12"/>
      <c r="D854" s="13"/>
      <c r="E854" s="14"/>
      <c r="F854" s="46"/>
      <c r="H854" s="16" t="str">
        <f t="shared" si="129"/>
        <v/>
      </c>
      <c r="I854" s="19">
        <f t="shared" si="127"/>
        <v>8.4225000000000065</v>
      </c>
      <c r="J854" s="39"/>
      <c r="K854" s="50">
        <f t="shared" si="128"/>
        <v>8.4224999999999923</v>
      </c>
      <c r="L854" s="8">
        <f t="shared" si="125"/>
        <v>8.4224999999999923</v>
      </c>
    </row>
    <row r="855" spans="1:12" ht="18.75" x14ac:dyDescent="0.3">
      <c r="A855" s="10"/>
      <c r="B855" s="11"/>
      <c r="C855" s="12"/>
      <c r="D855" s="13"/>
      <c r="E855" s="14"/>
      <c r="F855" s="46"/>
      <c r="H855" s="16" t="str">
        <f t="shared" si="129"/>
        <v/>
      </c>
      <c r="I855" s="19">
        <f t="shared" si="127"/>
        <v>8.4225000000000065</v>
      </c>
      <c r="J855" s="39"/>
      <c r="K855" s="50">
        <f t="shared" si="128"/>
        <v>8.4224999999999923</v>
      </c>
      <c r="L855" s="8">
        <f t="shared" si="125"/>
        <v>8.4224999999999923</v>
      </c>
    </row>
    <row r="856" spans="1:12" ht="18.75" x14ac:dyDescent="0.3">
      <c r="A856" s="10"/>
      <c r="B856" s="11"/>
      <c r="C856" s="12"/>
      <c r="D856" s="13"/>
      <c r="E856" s="14"/>
      <c r="F856" s="46"/>
      <c r="H856" s="16" t="str">
        <f t="shared" si="129"/>
        <v/>
      </c>
      <c r="I856" s="19">
        <f t="shared" si="127"/>
        <v>8.4225000000000065</v>
      </c>
      <c r="J856" s="39"/>
      <c r="K856" s="50">
        <f t="shared" si="128"/>
        <v>8.4224999999999923</v>
      </c>
      <c r="L856" s="8">
        <f t="shared" si="125"/>
        <v>8.4224999999999923</v>
      </c>
    </row>
    <row r="857" spans="1:12" ht="19.5" thickBot="1" x14ac:dyDescent="0.35">
      <c r="A857" s="10"/>
      <c r="B857" s="11"/>
      <c r="C857" s="12"/>
      <c r="D857" s="13"/>
      <c r="E857" s="14"/>
      <c r="F857" s="46"/>
      <c r="H857" s="16" t="str">
        <f t="shared" si="129"/>
        <v/>
      </c>
      <c r="I857" s="19">
        <f t="shared" si="127"/>
        <v>8.4225000000000065</v>
      </c>
      <c r="J857" s="39"/>
      <c r="K857" s="50">
        <f t="shared" si="128"/>
        <v>8.4224999999999923</v>
      </c>
      <c r="L857" s="8">
        <f t="shared" si="125"/>
        <v>8.4224999999999923</v>
      </c>
    </row>
    <row r="858" spans="1:12" ht="24" thickBot="1" x14ac:dyDescent="0.3">
      <c r="A858" s="221">
        <v>44338</v>
      </c>
      <c r="B858" s="222"/>
      <c r="C858" s="222"/>
      <c r="D858" s="222"/>
      <c r="E858" s="222"/>
      <c r="F858" s="222"/>
      <c r="G858" s="222"/>
      <c r="H858" s="223"/>
      <c r="I858" s="19">
        <f t="shared" si="127"/>
        <v>8.4225000000000065</v>
      </c>
      <c r="K858" s="50">
        <f t="shared" si="128"/>
        <v>8.4224999999999923</v>
      </c>
      <c r="L858" s="8">
        <f t="shared" si="125"/>
        <v>8.4224999999999923</v>
      </c>
    </row>
    <row r="859" spans="1:12" ht="18.75" x14ac:dyDescent="0.3">
      <c r="A859" s="10" t="s">
        <v>547</v>
      </c>
      <c r="B859" s="11" t="s">
        <v>127</v>
      </c>
      <c r="C859" s="12">
        <v>3</v>
      </c>
      <c r="D859" s="13"/>
      <c r="E859" s="14"/>
      <c r="F859" s="46"/>
      <c r="G859" s="15">
        <v>2</v>
      </c>
      <c r="H859" s="16" t="str">
        <f t="shared" ref="H859:H869" si="130">IF(OR(F859="",G859=""),"",IF(F859="1st",G859*D859-G859,-G859))</f>
        <v/>
      </c>
      <c r="I859" s="19">
        <f t="shared" si="127"/>
        <v>8.4225000000000065</v>
      </c>
      <c r="J859" s="42">
        <f>SUM(H859:H869)</f>
        <v>0</v>
      </c>
      <c r="K859" s="50">
        <f t="shared" si="128"/>
        <v>8.4224999999999923</v>
      </c>
      <c r="L859" s="8">
        <f t="shared" si="125"/>
        <v>8.4224999999999923</v>
      </c>
    </row>
    <row r="860" spans="1:12" ht="18.75" x14ac:dyDescent="0.3">
      <c r="A860" s="10" t="s">
        <v>138</v>
      </c>
      <c r="B860" s="11" t="s">
        <v>127</v>
      </c>
      <c r="C860" s="12">
        <v>13</v>
      </c>
      <c r="D860" s="13"/>
      <c r="E860" s="14"/>
      <c r="F860" s="46"/>
      <c r="G860" s="15">
        <v>2</v>
      </c>
      <c r="H860" s="16" t="str">
        <f t="shared" si="130"/>
        <v/>
      </c>
      <c r="I860" s="19">
        <f t="shared" si="127"/>
        <v>8.4225000000000065</v>
      </c>
      <c r="J860" s="39"/>
      <c r="K860" s="50">
        <f t="shared" si="128"/>
        <v>8.4224999999999923</v>
      </c>
      <c r="L860" s="8">
        <f t="shared" si="125"/>
        <v>8.4224999999999923</v>
      </c>
    </row>
    <row r="861" spans="1:12" ht="18.75" x14ac:dyDescent="0.3">
      <c r="A861" s="10"/>
      <c r="B861" s="11"/>
      <c r="C861" s="12"/>
      <c r="D861" s="13"/>
      <c r="E861" s="14"/>
      <c r="F861" s="46"/>
      <c r="H861" s="16" t="str">
        <f t="shared" si="130"/>
        <v/>
      </c>
      <c r="I861" s="19">
        <f t="shared" si="127"/>
        <v>8.4225000000000065</v>
      </c>
      <c r="J861" s="39"/>
      <c r="K861" s="50">
        <f t="shared" si="128"/>
        <v>8.4224999999999923</v>
      </c>
      <c r="L861" s="8">
        <f t="shared" si="125"/>
        <v>8.4224999999999923</v>
      </c>
    </row>
    <row r="862" spans="1:12" ht="18.75" x14ac:dyDescent="0.3">
      <c r="A862" s="10"/>
      <c r="B862" s="11"/>
      <c r="C862" s="12"/>
      <c r="D862" s="13"/>
      <c r="E862" s="14"/>
      <c r="F862" s="46"/>
      <c r="H862" s="16" t="str">
        <f t="shared" si="130"/>
        <v/>
      </c>
      <c r="I862" s="19">
        <f t="shared" si="127"/>
        <v>8.4225000000000065</v>
      </c>
      <c r="J862" s="39"/>
      <c r="K862" s="50">
        <f t="shared" si="128"/>
        <v>8.4224999999999923</v>
      </c>
      <c r="L862" s="8">
        <f t="shared" si="125"/>
        <v>8.4224999999999923</v>
      </c>
    </row>
    <row r="863" spans="1:12" ht="18.75" x14ac:dyDescent="0.3">
      <c r="A863" s="10"/>
      <c r="B863" s="11"/>
      <c r="C863" s="12"/>
      <c r="D863" s="13"/>
      <c r="E863" s="14"/>
      <c r="F863" s="46"/>
      <c r="H863" s="16" t="str">
        <f t="shared" si="130"/>
        <v/>
      </c>
      <c r="I863" s="19">
        <f t="shared" si="127"/>
        <v>8.4225000000000065</v>
      </c>
      <c r="J863" s="39"/>
      <c r="K863" s="50">
        <f t="shared" si="128"/>
        <v>8.4224999999999923</v>
      </c>
      <c r="L863" s="8">
        <f t="shared" si="125"/>
        <v>8.4224999999999923</v>
      </c>
    </row>
    <row r="864" spans="1:12" ht="18.75" x14ac:dyDescent="0.3">
      <c r="A864" s="10"/>
      <c r="B864" s="11"/>
      <c r="C864" s="12"/>
      <c r="D864" s="13"/>
      <c r="E864" s="14"/>
      <c r="F864" s="46"/>
      <c r="H864" s="16" t="str">
        <f t="shared" si="130"/>
        <v/>
      </c>
      <c r="I864" s="19">
        <f t="shared" si="127"/>
        <v>8.4225000000000065</v>
      </c>
      <c r="J864" s="39"/>
      <c r="K864" s="50">
        <f t="shared" si="128"/>
        <v>8.4224999999999923</v>
      </c>
      <c r="L864" s="8">
        <f t="shared" si="125"/>
        <v>8.4224999999999923</v>
      </c>
    </row>
    <row r="865" spans="1:12" ht="18.75" x14ac:dyDescent="0.3">
      <c r="A865" s="10"/>
      <c r="B865" s="11"/>
      <c r="C865" s="12"/>
      <c r="D865" s="13"/>
      <c r="E865" s="14"/>
      <c r="F865" s="46"/>
      <c r="H865" s="16" t="str">
        <f t="shared" si="130"/>
        <v/>
      </c>
      <c r="I865" s="19">
        <f t="shared" si="127"/>
        <v>8.4225000000000065</v>
      </c>
      <c r="J865" s="39"/>
      <c r="K865" s="50">
        <f t="shared" si="128"/>
        <v>8.4224999999999923</v>
      </c>
      <c r="L865" s="8">
        <f t="shared" si="125"/>
        <v>8.4224999999999923</v>
      </c>
    </row>
    <row r="866" spans="1:12" ht="18.75" x14ac:dyDescent="0.3">
      <c r="A866" s="10"/>
      <c r="B866" s="11"/>
      <c r="C866" s="12"/>
      <c r="D866" s="13"/>
      <c r="E866" s="14"/>
      <c r="F866" s="46"/>
      <c r="H866" s="16" t="str">
        <f t="shared" si="130"/>
        <v/>
      </c>
      <c r="I866" s="19">
        <f t="shared" si="127"/>
        <v>8.4225000000000065</v>
      </c>
      <c r="J866" s="39"/>
      <c r="K866" s="50">
        <f t="shared" si="128"/>
        <v>8.4224999999999923</v>
      </c>
      <c r="L866" s="8">
        <f t="shared" si="125"/>
        <v>8.4224999999999923</v>
      </c>
    </row>
    <row r="867" spans="1:12" ht="18.75" x14ac:dyDescent="0.3">
      <c r="A867" s="10"/>
      <c r="B867" s="11"/>
      <c r="C867" s="12"/>
      <c r="D867" s="13"/>
      <c r="E867" s="14"/>
      <c r="F867" s="46"/>
      <c r="H867" s="16" t="str">
        <f t="shared" si="130"/>
        <v/>
      </c>
      <c r="I867" s="19">
        <f t="shared" si="127"/>
        <v>8.4225000000000065</v>
      </c>
      <c r="J867" s="39"/>
      <c r="K867" s="50">
        <f t="shared" si="128"/>
        <v>8.4224999999999923</v>
      </c>
      <c r="L867" s="8">
        <f t="shared" si="125"/>
        <v>8.4224999999999923</v>
      </c>
    </row>
    <row r="868" spans="1:12" ht="18.75" x14ac:dyDescent="0.3">
      <c r="A868" s="10"/>
      <c r="B868" s="11"/>
      <c r="C868" s="12"/>
      <c r="D868" s="13"/>
      <c r="E868" s="14"/>
      <c r="F868" s="46"/>
      <c r="H868" s="16" t="str">
        <f t="shared" si="130"/>
        <v/>
      </c>
      <c r="I868" s="19">
        <f t="shared" si="127"/>
        <v>8.4225000000000065</v>
      </c>
      <c r="J868" s="39"/>
      <c r="K868" s="50">
        <f t="shared" si="128"/>
        <v>8.4224999999999923</v>
      </c>
      <c r="L868" s="8">
        <f t="shared" si="125"/>
        <v>8.4224999999999923</v>
      </c>
    </row>
    <row r="869" spans="1:12" ht="19.5" thickBot="1" x14ac:dyDescent="0.35">
      <c r="A869" s="10"/>
      <c r="B869" s="11"/>
      <c r="C869" s="12"/>
      <c r="D869" s="13"/>
      <c r="E869" s="14"/>
      <c r="F869" s="46"/>
      <c r="H869" s="16" t="str">
        <f t="shared" si="130"/>
        <v/>
      </c>
      <c r="I869" s="19">
        <f t="shared" si="127"/>
        <v>8.4225000000000065</v>
      </c>
      <c r="J869" s="39"/>
      <c r="K869" s="50">
        <f t="shared" si="128"/>
        <v>8.4224999999999923</v>
      </c>
      <c r="L869" s="8">
        <f t="shared" si="125"/>
        <v>8.4224999999999923</v>
      </c>
    </row>
    <row r="870" spans="1:12" ht="24" thickBot="1" x14ac:dyDescent="0.3">
      <c r="A870" s="221">
        <v>44339</v>
      </c>
      <c r="B870" s="222"/>
      <c r="C870" s="222"/>
      <c r="D870" s="222"/>
      <c r="E870" s="222"/>
      <c r="F870" s="222"/>
      <c r="G870" s="222"/>
      <c r="H870" s="223"/>
      <c r="I870" s="19">
        <f t="shared" si="127"/>
        <v>8.4225000000000065</v>
      </c>
      <c r="K870" s="50">
        <f t="shared" si="128"/>
        <v>8.4224999999999923</v>
      </c>
      <c r="L870" s="8">
        <f t="shared" si="125"/>
        <v>8.4224999999999923</v>
      </c>
    </row>
    <row r="871" spans="1:12" ht="18.75" x14ac:dyDescent="0.3">
      <c r="A871" s="10" t="s">
        <v>548</v>
      </c>
      <c r="B871" s="11" t="s">
        <v>91</v>
      </c>
      <c r="C871" s="12">
        <v>1</v>
      </c>
      <c r="D871" s="13"/>
      <c r="E871" s="14"/>
      <c r="F871" s="46"/>
      <c r="G871" s="15">
        <v>1.5</v>
      </c>
      <c r="H871" s="16" t="str">
        <f t="shared" ref="H871:H881" si="131">IF(OR(F871="",G871=""),"",IF(F871="1st",G871*D871-G871,-G871))</f>
        <v/>
      </c>
      <c r="I871" s="19">
        <f t="shared" si="127"/>
        <v>8.4225000000000065</v>
      </c>
      <c r="J871" s="42">
        <f>SUM(H871:H881)</f>
        <v>0</v>
      </c>
      <c r="K871" s="50">
        <f t="shared" si="128"/>
        <v>8.4224999999999923</v>
      </c>
      <c r="L871" s="8">
        <f t="shared" si="125"/>
        <v>8.4224999999999923</v>
      </c>
    </row>
    <row r="872" spans="1:12" ht="18.75" x14ac:dyDescent="0.3">
      <c r="A872" s="10" t="s">
        <v>549</v>
      </c>
      <c r="B872" s="11" t="s">
        <v>91</v>
      </c>
      <c r="C872" s="12">
        <v>3</v>
      </c>
      <c r="D872" s="13"/>
      <c r="E872" s="14"/>
      <c r="F872" s="46"/>
      <c r="G872" s="15">
        <v>1.5</v>
      </c>
      <c r="H872" s="16" t="str">
        <f t="shared" si="131"/>
        <v/>
      </c>
      <c r="I872" s="19">
        <f t="shared" si="127"/>
        <v>8.4225000000000065</v>
      </c>
      <c r="J872" s="39"/>
      <c r="K872" s="50">
        <f t="shared" si="128"/>
        <v>8.4224999999999923</v>
      </c>
      <c r="L872" s="8">
        <f t="shared" si="125"/>
        <v>8.4224999999999923</v>
      </c>
    </row>
    <row r="873" spans="1:12" ht="18.75" x14ac:dyDescent="0.3">
      <c r="A873" s="10" t="s">
        <v>550</v>
      </c>
      <c r="B873" s="11" t="s">
        <v>91</v>
      </c>
      <c r="C873" s="12">
        <v>8</v>
      </c>
      <c r="D873" s="13"/>
      <c r="E873" s="14"/>
      <c r="F873" s="46"/>
      <c r="G873" s="15">
        <v>1</v>
      </c>
      <c r="H873" s="16" t="str">
        <f t="shared" si="131"/>
        <v/>
      </c>
      <c r="I873" s="19">
        <f t="shared" si="127"/>
        <v>8.4225000000000065</v>
      </c>
      <c r="J873" s="39"/>
      <c r="K873" s="50">
        <f t="shared" si="128"/>
        <v>8.4224999999999923</v>
      </c>
      <c r="L873" s="8">
        <f t="shared" si="125"/>
        <v>8.4224999999999923</v>
      </c>
    </row>
    <row r="874" spans="1:12" ht="18.75" x14ac:dyDescent="0.3">
      <c r="A874" s="10"/>
      <c r="B874" s="11"/>
      <c r="C874" s="12"/>
      <c r="D874" s="13"/>
      <c r="E874" s="14"/>
      <c r="F874" s="46"/>
      <c r="H874" s="16" t="str">
        <f t="shared" si="131"/>
        <v/>
      </c>
      <c r="I874" s="19">
        <f t="shared" si="127"/>
        <v>8.4225000000000065</v>
      </c>
      <c r="J874" s="39"/>
      <c r="K874" s="50">
        <f t="shared" si="128"/>
        <v>8.4224999999999923</v>
      </c>
      <c r="L874" s="8">
        <f t="shared" si="125"/>
        <v>8.4224999999999923</v>
      </c>
    </row>
    <row r="875" spans="1:12" ht="18.75" x14ac:dyDescent="0.3">
      <c r="A875" s="10"/>
      <c r="B875" s="11"/>
      <c r="C875" s="12"/>
      <c r="D875" s="13"/>
      <c r="E875" s="14"/>
      <c r="F875" s="46"/>
      <c r="H875" s="16" t="str">
        <f t="shared" si="131"/>
        <v/>
      </c>
      <c r="I875" s="19">
        <f t="shared" si="127"/>
        <v>8.4225000000000065</v>
      </c>
      <c r="J875" s="39"/>
      <c r="K875" s="50">
        <f t="shared" si="128"/>
        <v>8.4224999999999923</v>
      </c>
      <c r="L875" s="8">
        <f t="shared" si="125"/>
        <v>8.4224999999999923</v>
      </c>
    </row>
    <row r="876" spans="1:12" ht="18.75" x14ac:dyDescent="0.3">
      <c r="A876" s="10"/>
      <c r="B876" s="11"/>
      <c r="C876" s="12"/>
      <c r="D876" s="13"/>
      <c r="E876" s="14"/>
      <c r="F876" s="46"/>
      <c r="H876" s="16" t="str">
        <f t="shared" si="131"/>
        <v/>
      </c>
      <c r="I876" s="19">
        <f t="shared" si="127"/>
        <v>8.4225000000000065</v>
      </c>
      <c r="J876" s="39"/>
      <c r="K876" s="50">
        <f t="shared" si="128"/>
        <v>8.4224999999999923</v>
      </c>
      <c r="L876" s="8">
        <f t="shared" si="125"/>
        <v>8.4224999999999923</v>
      </c>
    </row>
    <row r="877" spans="1:12" ht="18.75" x14ac:dyDescent="0.3">
      <c r="A877" s="10"/>
      <c r="B877" s="11"/>
      <c r="C877" s="12"/>
      <c r="D877" s="13"/>
      <c r="E877" s="14"/>
      <c r="F877" s="46"/>
      <c r="H877" s="16" t="str">
        <f t="shared" si="131"/>
        <v/>
      </c>
      <c r="I877" s="19">
        <f t="shared" si="127"/>
        <v>8.4225000000000065</v>
      </c>
      <c r="J877" s="39"/>
      <c r="K877" s="50">
        <f t="shared" si="128"/>
        <v>8.4224999999999923</v>
      </c>
      <c r="L877" s="8">
        <f t="shared" si="125"/>
        <v>8.4224999999999923</v>
      </c>
    </row>
    <row r="878" spans="1:12" ht="18.75" x14ac:dyDescent="0.3">
      <c r="A878" s="10"/>
      <c r="B878" s="11"/>
      <c r="C878" s="12"/>
      <c r="D878" s="13"/>
      <c r="E878" s="14"/>
      <c r="F878" s="46"/>
      <c r="H878" s="16" t="str">
        <f t="shared" si="131"/>
        <v/>
      </c>
      <c r="I878" s="19">
        <f t="shared" si="127"/>
        <v>8.4225000000000065</v>
      </c>
      <c r="J878" s="39"/>
      <c r="K878" s="50">
        <f t="shared" si="128"/>
        <v>8.4224999999999923</v>
      </c>
      <c r="L878" s="8">
        <f t="shared" si="125"/>
        <v>8.4224999999999923</v>
      </c>
    </row>
    <row r="879" spans="1:12" ht="18.75" x14ac:dyDescent="0.3">
      <c r="A879" s="10"/>
      <c r="B879" s="11"/>
      <c r="C879" s="12"/>
      <c r="D879" s="13"/>
      <c r="E879" s="14"/>
      <c r="F879" s="46"/>
      <c r="H879" s="16" t="str">
        <f t="shared" si="131"/>
        <v/>
      </c>
      <c r="I879" s="19">
        <f t="shared" si="127"/>
        <v>8.4225000000000065</v>
      </c>
      <c r="J879" s="39"/>
      <c r="K879" s="50">
        <f t="shared" si="128"/>
        <v>8.4224999999999923</v>
      </c>
      <c r="L879" s="8">
        <f t="shared" si="125"/>
        <v>8.4224999999999923</v>
      </c>
    </row>
    <row r="880" spans="1:12" ht="18.75" x14ac:dyDescent="0.3">
      <c r="A880" s="10"/>
      <c r="B880" s="11"/>
      <c r="C880" s="12"/>
      <c r="D880" s="13"/>
      <c r="E880" s="14"/>
      <c r="F880" s="46"/>
      <c r="H880" s="16" t="str">
        <f t="shared" si="131"/>
        <v/>
      </c>
      <c r="I880" s="19">
        <f t="shared" si="127"/>
        <v>8.4225000000000065</v>
      </c>
      <c r="J880" s="39"/>
      <c r="K880" s="50">
        <f t="shared" si="128"/>
        <v>8.4224999999999923</v>
      </c>
      <c r="L880" s="8">
        <f t="shared" si="125"/>
        <v>8.4224999999999923</v>
      </c>
    </row>
    <row r="881" spans="1:12" ht="19.5" thickBot="1" x14ac:dyDescent="0.35">
      <c r="A881" s="10"/>
      <c r="B881" s="11"/>
      <c r="C881" s="12"/>
      <c r="D881" s="13"/>
      <c r="E881" s="14"/>
      <c r="F881" s="46"/>
      <c r="H881" s="16" t="str">
        <f t="shared" si="131"/>
        <v/>
      </c>
      <c r="I881" s="19">
        <f t="shared" si="127"/>
        <v>8.4225000000000065</v>
      </c>
      <c r="J881" s="39"/>
      <c r="K881" s="50">
        <f t="shared" si="128"/>
        <v>8.4224999999999923</v>
      </c>
      <c r="L881" s="8">
        <f t="shared" si="125"/>
        <v>8.4224999999999923</v>
      </c>
    </row>
    <row r="882" spans="1:12" ht="24" thickBot="1" x14ac:dyDescent="0.3">
      <c r="A882" s="221">
        <v>44340</v>
      </c>
      <c r="B882" s="222"/>
      <c r="C882" s="222"/>
      <c r="D882" s="222"/>
      <c r="E882" s="222"/>
      <c r="F882" s="222"/>
      <c r="G882" s="222"/>
      <c r="H882" s="223"/>
      <c r="I882" s="19">
        <f t="shared" si="127"/>
        <v>8.4225000000000065</v>
      </c>
      <c r="K882" s="50">
        <f t="shared" si="128"/>
        <v>8.4224999999999923</v>
      </c>
      <c r="L882" s="8">
        <f t="shared" si="125"/>
        <v>8.4224999999999923</v>
      </c>
    </row>
    <row r="883" spans="1:12" ht="18.75" x14ac:dyDescent="0.3">
      <c r="A883" s="10" t="s">
        <v>271</v>
      </c>
      <c r="B883" s="11" t="s">
        <v>50</v>
      </c>
      <c r="C883" s="12">
        <v>9</v>
      </c>
      <c r="D883" s="13"/>
      <c r="E883" s="14"/>
      <c r="F883" s="46"/>
      <c r="G883" s="15">
        <v>1.5</v>
      </c>
      <c r="H883" s="16" t="str">
        <f t="shared" ref="H883:H893" si="132">IF(OR(F883="",G883=""),"",IF(F883="1st",G883*D883-G883,-G883))</f>
        <v/>
      </c>
      <c r="I883" s="19">
        <f t="shared" si="127"/>
        <v>8.4225000000000065</v>
      </c>
      <c r="J883" s="42">
        <f>SUM(H883:H893)</f>
        <v>0</v>
      </c>
      <c r="K883" s="50">
        <f t="shared" si="128"/>
        <v>8.4224999999999923</v>
      </c>
      <c r="L883" s="8">
        <f t="shared" si="125"/>
        <v>8.4224999999999923</v>
      </c>
    </row>
    <row r="884" spans="1:12" ht="18.75" x14ac:dyDescent="0.3">
      <c r="A884" s="10" t="s">
        <v>551</v>
      </c>
      <c r="B884" s="11" t="s">
        <v>50</v>
      </c>
      <c r="C884" s="12">
        <v>6</v>
      </c>
      <c r="D884" s="13"/>
      <c r="E884" s="14"/>
      <c r="F884" s="46"/>
      <c r="G884" s="15">
        <v>1</v>
      </c>
      <c r="H884" s="16" t="str">
        <f t="shared" si="132"/>
        <v/>
      </c>
      <c r="I884" s="19">
        <f t="shared" si="127"/>
        <v>8.4225000000000065</v>
      </c>
      <c r="J884" s="39"/>
      <c r="K884" s="50">
        <f t="shared" si="128"/>
        <v>8.4224999999999923</v>
      </c>
      <c r="L884" s="8">
        <f t="shared" si="125"/>
        <v>8.4224999999999923</v>
      </c>
    </row>
    <row r="885" spans="1:12" ht="18.75" x14ac:dyDescent="0.3">
      <c r="A885" s="10"/>
      <c r="B885" s="11"/>
      <c r="C885" s="12"/>
      <c r="D885" s="13"/>
      <c r="E885" s="14"/>
      <c r="F885" s="46"/>
      <c r="H885" s="16" t="str">
        <f t="shared" si="132"/>
        <v/>
      </c>
      <c r="I885" s="19">
        <f t="shared" si="127"/>
        <v>8.4225000000000065</v>
      </c>
      <c r="J885" s="39"/>
      <c r="K885" s="50">
        <f t="shared" si="128"/>
        <v>8.4224999999999923</v>
      </c>
      <c r="L885" s="8">
        <f t="shared" si="125"/>
        <v>8.4224999999999923</v>
      </c>
    </row>
    <row r="886" spans="1:12" ht="18.75" x14ac:dyDescent="0.3">
      <c r="A886" s="10"/>
      <c r="B886" s="11"/>
      <c r="C886" s="12"/>
      <c r="D886" s="13"/>
      <c r="E886" s="14"/>
      <c r="F886" s="46"/>
      <c r="H886" s="16" t="str">
        <f t="shared" si="132"/>
        <v/>
      </c>
      <c r="I886" s="19">
        <f t="shared" si="127"/>
        <v>8.4225000000000065</v>
      </c>
      <c r="J886" s="39"/>
      <c r="K886" s="50">
        <f t="shared" si="128"/>
        <v>8.4224999999999923</v>
      </c>
      <c r="L886" s="8">
        <f t="shared" si="125"/>
        <v>8.4224999999999923</v>
      </c>
    </row>
    <row r="887" spans="1:12" ht="18.75" x14ac:dyDescent="0.3">
      <c r="A887" s="10"/>
      <c r="B887" s="11"/>
      <c r="C887" s="12"/>
      <c r="D887" s="13"/>
      <c r="E887" s="14"/>
      <c r="F887" s="46"/>
      <c r="H887" s="16" t="str">
        <f t="shared" si="132"/>
        <v/>
      </c>
      <c r="I887" s="19">
        <f t="shared" si="127"/>
        <v>8.4225000000000065</v>
      </c>
      <c r="J887" s="39"/>
      <c r="K887" s="50">
        <f t="shared" si="128"/>
        <v>8.4224999999999923</v>
      </c>
      <c r="L887" s="8">
        <f t="shared" si="125"/>
        <v>8.4224999999999923</v>
      </c>
    </row>
    <row r="888" spans="1:12" ht="18.75" x14ac:dyDescent="0.3">
      <c r="A888" s="10"/>
      <c r="B888" s="11"/>
      <c r="C888" s="12"/>
      <c r="D888" s="13"/>
      <c r="E888" s="14"/>
      <c r="F888" s="46"/>
      <c r="H888" s="16" t="str">
        <f t="shared" si="132"/>
        <v/>
      </c>
      <c r="I888" s="19">
        <f t="shared" si="127"/>
        <v>8.4225000000000065</v>
      </c>
      <c r="J888" s="39"/>
      <c r="K888" s="50">
        <f t="shared" si="128"/>
        <v>8.4224999999999923</v>
      </c>
      <c r="L888" s="8">
        <f t="shared" si="125"/>
        <v>8.4224999999999923</v>
      </c>
    </row>
    <row r="889" spans="1:12" ht="18.75" x14ac:dyDescent="0.3">
      <c r="A889" s="10"/>
      <c r="B889" s="11"/>
      <c r="C889" s="12"/>
      <c r="D889" s="13"/>
      <c r="E889" s="14"/>
      <c r="F889" s="46"/>
      <c r="H889" s="16" t="str">
        <f t="shared" si="132"/>
        <v/>
      </c>
      <c r="I889" s="19">
        <f t="shared" si="127"/>
        <v>8.4225000000000065</v>
      </c>
      <c r="J889" s="39"/>
      <c r="K889" s="50">
        <f t="shared" si="128"/>
        <v>8.4224999999999923</v>
      </c>
      <c r="L889" s="8">
        <f t="shared" si="125"/>
        <v>8.4224999999999923</v>
      </c>
    </row>
    <row r="890" spans="1:12" ht="18.75" x14ac:dyDescent="0.3">
      <c r="A890" s="10"/>
      <c r="B890" s="11"/>
      <c r="C890" s="12"/>
      <c r="D890" s="13"/>
      <c r="E890" s="14"/>
      <c r="F890" s="46"/>
      <c r="H890" s="16" t="str">
        <f t="shared" si="132"/>
        <v/>
      </c>
      <c r="I890" s="19">
        <f t="shared" si="127"/>
        <v>8.4225000000000065</v>
      </c>
      <c r="J890" s="39"/>
      <c r="K890" s="50">
        <f t="shared" si="128"/>
        <v>8.4224999999999923</v>
      </c>
      <c r="L890" s="8">
        <f t="shared" si="125"/>
        <v>8.4224999999999923</v>
      </c>
    </row>
    <row r="891" spans="1:12" ht="18.75" x14ac:dyDescent="0.3">
      <c r="A891" s="10"/>
      <c r="B891" s="11"/>
      <c r="C891" s="12"/>
      <c r="D891" s="13"/>
      <c r="E891" s="14"/>
      <c r="F891" s="46"/>
      <c r="H891" s="16" t="str">
        <f t="shared" si="132"/>
        <v/>
      </c>
      <c r="I891" s="19">
        <f t="shared" si="127"/>
        <v>8.4225000000000065</v>
      </c>
      <c r="J891" s="39"/>
      <c r="K891" s="50">
        <f t="shared" si="128"/>
        <v>8.4224999999999923</v>
      </c>
      <c r="L891" s="8">
        <f t="shared" si="125"/>
        <v>8.4224999999999923</v>
      </c>
    </row>
    <row r="892" spans="1:12" ht="18.75" x14ac:dyDescent="0.3">
      <c r="A892" s="10"/>
      <c r="B892" s="11"/>
      <c r="C892" s="12"/>
      <c r="D892" s="13"/>
      <c r="E892" s="14"/>
      <c r="F892" s="46"/>
      <c r="H892" s="16" t="str">
        <f t="shared" si="132"/>
        <v/>
      </c>
      <c r="I892" s="19">
        <f t="shared" si="127"/>
        <v>8.4225000000000065</v>
      </c>
      <c r="J892" s="39"/>
      <c r="K892" s="50">
        <f t="shared" si="128"/>
        <v>8.4224999999999923</v>
      </c>
      <c r="L892" s="8">
        <f t="shared" si="125"/>
        <v>8.4224999999999923</v>
      </c>
    </row>
    <row r="893" spans="1:12" ht="19.5" thickBot="1" x14ac:dyDescent="0.35">
      <c r="A893" s="10"/>
      <c r="B893" s="11"/>
      <c r="C893" s="12"/>
      <c r="D893" s="13"/>
      <c r="E893" s="14"/>
      <c r="F893" s="46"/>
      <c r="H893" s="16" t="str">
        <f t="shared" si="132"/>
        <v/>
      </c>
      <c r="I893" s="19">
        <f t="shared" si="127"/>
        <v>8.4225000000000065</v>
      </c>
      <c r="J893" s="39"/>
      <c r="K893" s="50">
        <f t="shared" si="128"/>
        <v>8.4224999999999923</v>
      </c>
      <c r="L893" s="8">
        <f t="shared" si="125"/>
        <v>8.4224999999999923</v>
      </c>
    </row>
    <row r="894" spans="1:12" ht="24" thickBot="1" x14ac:dyDescent="0.3">
      <c r="A894" s="221">
        <v>44341</v>
      </c>
      <c r="B894" s="222"/>
      <c r="C894" s="222"/>
      <c r="D894" s="222"/>
      <c r="E894" s="222"/>
      <c r="F894" s="222"/>
      <c r="G894" s="222"/>
      <c r="H894" s="223"/>
      <c r="I894" s="19">
        <f t="shared" si="127"/>
        <v>8.4225000000000065</v>
      </c>
      <c r="K894" s="50">
        <f t="shared" si="128"/>
        <v>8.4224999999999923</v>
      </c>
      <c r="L894" s="8">
        <f t="shared" si="125"/>
        <v>8.4224999999999923</v>
      </c>
    </row>
    <row r="895" spans="1:12" ht="18.75" x14ac:dyDescent="0.3">
      <c r="A895" s="10" t="s">
        <v>353</v>
      </c>
      <c r="B895" s="11" t="s">
        <v>28</v>
      </c>
      <c r="C895" s="12">
        <v>6</v>
      </c>
      <c r="D895" s="13"/>
      <c r="E895" s="14"/>
      <c r="F895" s="46"/>
      <c r="G895" s="15">
        <v>3</v>
      </c>
      <c r="H895" s="16" t="str">
        <f t="shared" ref="H895:H905" si="133">IF(OR(F895="",G895=""),"",IF(F895="1st",G895*D895-G895,-G895))</f>
        <v/>
      </c>
      <c r="I895" s="19">
        <f t="shared" si="127"/>
        <v>8.4225000000000065</v>
      </c>
      <c r="J895" s="42">
        <f>SUM(H895:H905)</f>
        <v>0</v>
      </c>
      <c r="K895" s="50">
        <f t="shared" si="128"/>
        <v>8.4224999999999923</v>
      </c>
      <c r="L895" s="8">
        <f t="shared" si="125"/>
        <v>8.4224999999999923</v>
      </c>
    </row>
    <row r="896" spans="1:12" ht="18.75" x14ac:dyDescent="0.3">
      <c r="A896" s="10"/>
      <c r="B896" s="11"/>
      <c r="C896" s="12"/>
      <c r="D896" s="13"/>
      <c r="E896" s="14"/>
      <c r="F896" s="46"/>
      <c r="H896" s="16" t="str">
        <f t="shared" si="133"/>
        <v/>
      </c>
      <c r="I896" s="19">
        <f t="shared" si="127"/>
        <v>8.4225000000000065</v>
      </c>
      <c r="J896" s="39"/>
      <c r="K896" s="50">
        <f t="shared" si="128"/>
        <v>8.4224999999999923</v>
      </c>
      <c r="L896" s="8">
        <f t="shared" si="125"/>
        <v>8.4224999999999923</v>
      </c>
    </row>
    <row r="897" spans="1:12" ht="18.75" x14ac:dyDescent="0.3">
      <c r="A897" s="10"/>
      <c r="B897" s="11"/>
      <c r="C897" s="12"/>
      <c r="D897" s="13"/>
      <c r="E897" s="14"/>
      <c r="F897" s="46"/>
      <c r="H897" s="16" t="str">
        <f t="shared" si="133"/>
        <v/>
      </c>
      <c r="I897" s="19">
        <f t="shared" si="127"/>
        <v>8.4225000000000065</v>
      </c>
      <c r="J897" s="39"/>
      <c r="K897" s="50">
        <f t="shared" si="128"/>
        <v>8.4224999999999923</v>
      </c>
      <c r="L897" s="8">
        <f t="shared" si="125"/>
        <v>8.4224999999999923</v>
      </c>
    </row>
    <row r="898" spans="1:12" ht="18.75" x14ac:dyDescent="0.3">
      <c r="A898" s="10"/>
      <c r="B898" s="11"/>
      <c r="C898" s="12"/>
      <c r="D898" s="13"/>
      <c r="E898" s="14"/>
      <c r="F898" s="46"/>
      <c r="H898" s="16" t="str">
        <f t="shared" si="133"/>
        <v/>
      </c>
      <c r="I898" s="19">
        <f t="shared" si="127"/>
        <v>8.4225000000000065</v>
      </c>
      <c r="J898" s="39"/>
      <c r="K898" s="50">
        <f t="shared" si="128"/>
        <v>8.4224999999999923</v>
      </c>
      <c r="L898" s="8">
        <f t="shared" ref="L898:L961" si="134">$K$977</f>
        <v>8.4224999999999923</v>
      </c>
    </row>
    <row r="899" spans="1:12" ht="18.75" x14ac:dyDescent="0.3">
      <c r="A899" s="10"/>
      <c r="B899" s="11"/>
      <c r="C899" s="12"/>
      <c r="D899" s="13"/>
      <c r="E899" s="14"/>
      <c r="F899" s="46"/>
      <c r="H899" s="16" t="str">
        <f t="shared" si="133"/>
        <v/>
      </c>
      <c r="I899" s="19">
        <f t="shared" ref="I899:I962" si="135">IF(H899="",I898,I898+H899)</f>
        <v>8.4225000000000065</v>
      </c>
      <c r="J899" s="39"/>
      <c r="K899" s="50">
        <f t="shared" si="128"/>
        <v>8.4224999999999923</v>
      </c>
      <c r="L899" s="8">
        <f t="shared" si="134"/>
        <v>8.4224999999999923</v>
      </c>
    </row>
    <row r="900" spans="1:12" ht="18.75" x14ac:dyDescent="0.3">
      <c r="A900" s="10"/>
      <c r="B900" s="11"/>
      <c r="C900" s="12"/>
      <c r="D900" s="13"/>
      <c r="E900" s="14"/>
      <c r="F900" s="46"/>
      <c r="H900" s="16" t="str">
        <f t="shared" si="133"/>
        <v/>
      </c>
      <c r="I900" s="19">
        <f t="shared" si="135"/>
        <v>8.4225000000000065</v>
      </c>
      <c r="J900" s="39"/>
      <c r="K900" s="50">
        <f t="shared" ref="K900:K963" si="136">IF(J900="",K899,J900+K899)</f>
        <v>8.4224999999999923</v>
      </c>
      <c r="L900" s="8">
        <f t="shared" si="134"/>
        <v>8.4224999999999923</v>
      </c>
    </row>
    <row r="901" spans="1:12" ht="18.75" x14ac:dyDescent="0.3">
      <c r="A901" s="10"/>
      <c r="B901" s="11"/>
      <c r="C901" s="12"/>
      <c r="D901" s="13"/>
      <c r="E901" s="14"/>
      <c r="F901" s="46"/>
      <c r="H901" s="16" t="str">
        <f t="shared" si="133"/>
        <v/>
      </c>
      <c r="I901" s="19">
        <f t="shared" si="135"/>
        <v>8.4225000000000065</v>
      </c>
      <c r="J901" s="39"/>
      <c r="K901" s="50">
        <f t="shared" si="136"/>
        <v>8.4224999999999923</v>
      </c>
      <c r="L901" s="8">
        <f t="shared" si="134"/>
        <v>8.4224999999999923</v>
      </c>
    </row>
    <row r="902" spans="1:12" ht="18.75" x14ac:dyDescent="0.3">
      <c r="A902" s="10"/>
      <c r="B902" s="11"/>
      <c r="C902" s="12"/>
      <c r="D902" s="13"/>
      <c r="E902" s="14"/>
      <c r="F902" s="46"/>
      <c r="H902" s="16" t="str">
        <f t="shared" si="133"/>
        <v/>
      </c>
      <c r="I902" s="19">
        <f t="shared" si="135"/>
        <v>8.4225000000000065</v>
      </c>
      <c r="J902" s="39"/>
      <c r="K902" s="50">
        <f t="shared" si="136"/>
        <v>8.4224999999999923</v>
      </c>
      <c r="L902" s="8">
        <f t="shared" si="134"/>
        <v>8.4224999999999923</v>
      </c>
    </row>
    <row r="903" spans="1:12" ht="18.75" x14ac:dyDescent="0.3">
      <c r="A903" s="10"/>
      <c r="B903" s="11"/>
      <c r="C903" s="12"/>
      <c r="D903" s="13"/>
      <c r="E903" s="14"/>
      <c r="F903" s="46"/>
      <c r="H903" s="16" t="str">
        <f t="shared" si="133"/>
        <v/>
      </c>
      <c r="I903" s="19">
        <f t="shared" si="135"/>
        <v>8.4225000000000065</v>
      </c>
      <c r="J903" s="39"/>
      <c r="K903" s="50">
        <f t="shared" si="136"/>
        <v>8.4224999999999923</v>
      </c>
      <c r="L903" s="8">
        <f t="shared" si="134"/>
        <v>8.4224999999999923</v>
      </c>
    </row>
    <row r="904" spans="1:12" ht="18.75" x14ac:dyDescent="0.3">
      <c r="A904" s="10"/>
      <c r="B904" s="11"/>
      <c r="C904" s="12"/>
      <c r="D904" s="13"/>
      <c r="E904" s="14"/>
      <c r="F904" s="46"/>
      <c r="H904" s="16" t="str">
        <f t="shared" si="133"/>
        <v/>
      </c>
      <c r="I904" s="19">
        <f t="shared" si="135"/>
        <v>8.4225000000000065</v>
      </c>
      <c r="J904" s="39"/>
      <c r="K904" s="50">
        <f t="shared" si="136"/>
        <v>8.4224999999999923</v>
      </c>
      <c r="L904" s="8">
        <f t="shared" si="134"/>
        <v>8.4224999999999923</v>
      </c>
    </row>
    <row r="905" spans="1:12" ht="19.5" thickBot="1" x14ac:dyDescent="0.35">
      <c r="A905" s="10"/>
      <c r="B905" s="11"/>
      <c r="C905" s="12"/>
      <c r="D905" s="13"/>
      <c r="E905" s="14"/>
      <c r="F905" s="46"/>
      <c r="H905" s="16" t="str">
        <f t="shared" si="133"/>
        <v/>
      </c>
      <c r="I905" s="19">
        <f t="shared" si="135"/>
        <v>8.4225000000000065</v>
      </c>
      <c r="J905" s="39"/>
      <c r="K905" s="50">
        <f t="shared" si="136"/>
        <v>8.4224999999999923</v>
      </c>
      <c r="L905" s="8">
        <f t="shared" si="134"/>
        <v>8.4224999999999923</v>
      </c>
    </row>
    <row r="906" spans="1:12" ht="24" thickBot="1" x14ac:dyDescent="0.3">
      <c r="A906" s="221">
        <v>44342</v>
      </c>
      <c r="B906" s="222"/>
      <c r="C906" s="222"/>
      <c r="D906" s="222"/>
      <c r="E906" s="222"/>
      <c r="F906" s="222"/>
      <c r="G906" s="222"/>
      <c r="H906" s="223"/>
      <c r="I906" s="19">
        <f t="shared" si="135"/>
        <v>8.4225000000000065</v>
      </c>
      <c r="K906" s="50">
        <f t="shared" si="136"/>
        <v>8.4224999999999923</v>
      </c>
      <c r="L906" s="8">
        <f t="shared" si="134"/>
        <v>8.4224999999999923</v>
      </c>
    </row>
    <row r="907" spans="1:12" ht="18.75" x14ac:dyDescent="0.3">
      <c r="A907" s="10"/>
      <c r="B907" s="11"/>
      <c r="C907" s="12"/>
      <c r="D907" s="13"/>
      <c r="E907" s="14"/>
      <c r="F907" s="46"/>
      <c r="H907" s="16" t="str">
        <f t="shared" ref="H907:H917" si="137">IF(OR(F907="",G907=""),"",IF(F907="1st",G907*D907-G907,-G907))</f>
        <v/>
      </c>
      <c r="I907" s="19">
        <f t="shared" si="135"/>
        <v>8.4225000000000065</v>
      </c>
      <c r="J907" s="42">
        <f>SUM(H907:H917)</f>
        <v>0</v>
      </c>
      <c r="K907" s="50">
        <f t="shared" si="136"/>
        <v>8.4224999999999923</v>
      </c>
      <c r="L907" s="8">
        <f t="shared" si="134"/>
        <v>8.4224999999999923</v>
      </c>
    </row>
    <row r="908" spans="1:12" ht="18.75" x14ac:dyDescent="0.3">
      <c r="A908" s="10"/>
      <c r="B908" s="11"/>
      <c r="C908" s="12"/>
      <c r="D908" s="13"/>
      <c r="E908" s="14"/>
      <c r="F908" s="46"/>
      <c r="H908" s="16" t="str">
        <f t="shared" si="137"/>
        <v/>
      </c>
      <c r="I908" s="19">
        <f t="shared" si="135"/>
        <v>8.4225000000000065</v>
      </c>
      <c r="J908" s="39"/>
      <c r="K908" s="50">
        <f t="shared" si="136"/>
        <v>8.4224999999999923</v>
      </c>
      <c r="L908" s="8">
        <f t="shared" si="134"/>
        <v>8.4224999999999923</v>
      </c>
    </row>
    <row r="909" spans="1:12" ht="18.75" x14ac:dyDescent="0.3">
      <c r="A909" s="10"/>
      <c r="B909" s="11"/>
      <c r="C909" s="12"/>
      <c r="D909" s="13"/>
      <c r="E909" s="14"/>
      <c r="F909" s="46"/>
      <c r="H909" s="16" t="str">
        <f t="shared" si="137"/>
        <v/>
      </c>
      <c r="I909" s="19">
        <f t="shared" si="135"/>
        <v>8.4225000000000065</v>
      </c>
      <c r="J909" s="39"/>
      <c r="K909" s="50">
        <f t="shared" si="136"/>
        <v>8.4224999999999923</v>
      </c>
      <c r="L909" s="8">
        <f t="shared" si="134"/>
        <v>8.4224999999999923</v>
      </c>
    </row>
    <row r="910" spans="1:12" ht="18.75" x14ac:dyDescent="0.3">
      <c r="A910" s="10"/>
      <c r="B910" s="11"/>
      <c r="C910" s="12"/>
      <c r="D910" s="13"/>
      <c r="E910" s="14"/>
      <c r="F910" s="46"/>
      <c r="H910" s="16" t="str">
        <f t="shared" si="137"/>
        <v/>
      </c>
      <c r="I910" s="19">
        <f t="shared" si="135"/>
        <v>8.4225000000000065</v>
      </c>
      <c r="J910" s="39"/>
      <c r="K910" s="50">
        <f t="shared" si="136"/>
        <v>8.4224999999999923</v>
      </c>
      <c r="L910" s="8">
        <f t="shared" si="134"/>
        <v>8.4224999999999923</v>
      </c>
    </row>
    <row r="911" spans="1:12" ht="18.75" x14ac:dyDescent="0.3">
      <c r="A911" s="10"/>
      <c r="B911" s="11"/>
      <c r="C911" s="12"/>
      <c r="D911" s="13"/>
      <c r="E911" s="14"/>
      <c r="F911" s="46"/>
      <c r="H911" s="16" t="str">
        <f t="shared" si="137"/>
        <v/>
      </c>
      <c r="I911" s="19">
        <f t="shared" si="135"/>
        <v>8.4225000000000065</v>
      </c>
      <c r="J911" s="39"/>
      <c r="K911" s="50">
        <f t="shared" si="136"/>
        <v>8.4224999999999923</v>
      </c>
      <c r="L911" s="8">
        <f t="shared" si="134"/>
        <v>8.4224999999999923</v>
      </c>
    </row>
    <row r="912" spans="1:12" ht="18.75" x14ac:dyDescent="0.3">
      <c r="A912" s="10"/>
      <c r="B912" s="11"/>
      <c r="C912" s="12"/>
      <c r="D912" s="13"/>
      <c r="E912" s="14"/>
      <c r="F912" s="46"/>
      <c r="H912" s="16" t="str">
        <f t="shared" si="137"/>
        <v/>
      </c>
      <c r="I912" s="19">
        <f t="shared" si="135"/>
        <v>8.4225000000000065</v>
      </c>
      <c r="J912" s="39"/>
      <c r="K912" s="50">
        <f t="shared" si="136"/>
        <v>8.4224999999999923</v>
      </c>
      <c r="L912" s="8">
        <f t="shared" si="134"/>
        <v>8.4224999999999923</v>
      </c>
    </row>
    <row r="913" spans="1:12" ht="18.75" x14ac:dyDescent="0.3">
      <c r="A913" s="10"/>
      <c r="B913" s="11"/>
      <c r="C913" s="12"/>
      <c r="D913" s="13"/>
      <c r="E913" s="14"/>
      <c r="F913" s="46"/>
      <c r="H913" s="16" t="str">
        <f t="shared" si="137"/>
        <v/>
      </c>
      <c r="I913" s="19">
        <f t="shared" si="135"/>
        <v>8.4225000000000065</v>
      </c>
      <c r="J913" s="39"/>
      <c r="K913" s="50">
        <f t="shared" si="136"/>
        <v>8.4224999999999923</v>
      </c>
      <c r="L913" s="8">
        <f t="shared" si="134"/>
        <v>8.4224999999999923</v>
      </c>
    </row>
    <row r="914" spans="1:12" ht="18.75" x14ac:dyDescent="0.3">
      <c r="A914" s="10"/>
      <c r="B914" s="11"/>
      <c r="C914" s="12"/>
      <c r="D914" s="13"/>
      <c r="E914" s="14"/>
      <c r="F914" s="46"/>
      <c r="H914" s="16" t="str">
        <f t="shared" si="137"/>
        <v/>
      </c>
      <c r="I914" s="19">
        <f t="shared" si="135"/>
        <v>8.4225000000000065</v>
      </c>
      <c r="J914" s="39"/>
      <c r="K914" s="50">
        <f t="shared" si="136"/>
        <v>8.4224999999999923</v>
      </c>
      <c r="L914" s="8">
        <f t="shared" si="134"/>
        <v>8.4224999999999923</v>
      </c>
    </row>
    <row r="915" spans="1:12" ht="18.75" x14ac:dyDescent="0.3">
      <c r="A915" s="10"/>
      <c r="B915" s="11"/>
      <c r="C915" s="12"/>
      <c r="D915" s="13"/>
      <c r="E915" s="14"/>
      <c r="F915" s="46"/>
      <c r="H915" s="16" t="str">
        <f t="shared" si="137"/>
        <v/>
      </c>
      <c r="I915" s="19">
        <f t="shared" si="135"/>
        <v>8.4225000000000065</v>
      </c>
      <c r="J915" s="39"/>
      <c r="K915" s="50">
        <f t="shared" si="136"/>
        <v>8.4224999999999923</v>
      </c>
      <c r="L915" s="8">
        <f t="shared" si="134"/>
        <v>8.4224999999999923</v>
      </c>
    </row>
    <row r="916" spans="1:12" ht="18.75" x14ac:dyDescent="0.3">
      <c r="A916" s="10"/>
      <c r="B916" s="11"/>
      <c r="C916" s="12"/>
      <c r="D916" s="13"/>
      <c r="E916" s="14"/>
      <c r="F916" s="46"/>
      <c r="H916" s="16" t="str">
        <f t="shared" si="137"/>
        <v/>
      </c>
      <c r="I916" s="19">
        <f t="shared" si="135"/>
        <v>8.4225000000000065</v>
      </c>
      <c r="J916" s="39"/>
      <c r="K916" s="50">
        <f t="shared" si="136"/>
        <v>8.4224999999999923</v>
      </c>
      <c r="L916" s="8">
        <f t="shared" si="134"/>
        <v>8.4224999999999923</v>
      </c>
    </row>
    <row r="917" spans="1:12" ht="19.5" thickBot="1" x14ac:dyDescent="0.35">
      <c r="A917" s="10"/>
      <c r="B917" s="11"/>
      <c r="C917" s="12"/>
      <c r="D917" s="13"/>
      <c r="E917" s="14"/>
      <c r="F917" s="46"/>
      <c r="H917" s="16" t="str">
        <f t="shared" si="137"/>
        <v/>
      </c>
      <c r="I917" s="19">
        <f t="shared" si="135"/>
        <v>8.4225000000000065</v>
      </c>
      <c r="J917" s="39"/>
      <c r="K917" s="50">
        <f t="shared" si="136"/>
        <v>8.4224999999999923</v>
      </c>
      <c r="L917" s="8">
        <f t="shared" si="134"/>
        <v>8.4224999999999923</v>
      </c>
    </row>
    <row r="918" spans="1:12" ht="24" thickBot="1" x14ac:dyDescent="0.3">
      <c r="A918" s="221">
        <v>44343</v>
      </c>
      <c r="B918" s="222"/>
      <c r="C918" s="222"/>
      <c r="D918" s="222"/>
      <c r="E918" s="222"/>
      <c r="F918" s="222"/>
      <c r="G918" s="222"/>
      <c r="H918" s="223"/>
      <c r="I918" s="19">
        <f t="shared" si="135"/>
        <v>8.4225000000000065</v>
      </c>
      <c r="K918" s="50">
        <f t="shared" si="136"/>
        <v>8.4224999999999923</v>
      </c>
      <c r="L918" s="8">
        <f t="shared" si="134"/>
        <v>8.4224999999999923</v>
      </c>
    </row>
    <row r="919" spans="1:12" ht="18.75" x14ac:dyDescent="0.3">
      <c r="A919" s="10"/>
      <c r="B919" s="11"/>
      <c r="C919" s="12"/>
      <c r="D919" s="13"/>
      <c r="E919" s="14"/>
      <c r="F919" s="46"/>
      <c r="H919" s="16" t="str">
        <f t="shared" ref="H919:H929" si="138">IF(OR(F919="",G919=""),"",IF(F919="1st",G919*D919-G919,-G919))</f>
        <v/>
      </c>
      <c r="I919" s="19">
        <f t="shared" si="135"/>
        <v>8.4225000000000065</v>
      </c>
      <c r="J919" s="42">
        <f>SUM(H919:H929)</f>
        <v>0</v>
      </c>
      <c r="K919" s="50">
        <f t="shared" si="136"/>
        <v>8.4224999999999923</v>
      </c>
      <c r="L919" s="8">
        <f t="shared" si="134"/>
        <v>8.4224999999999923</v>
      </c>
    </row>
    <row r="920" spans="1:12" ht="18.75" x14ac:dyDescent="0.3">
      <c r="A920" s="10"/>
      <c r="B920" s="11"/>
      <c r="C920" s="12"/>
      <c r="D920" s="13"/>
      <c r="E920" s="14"/>
      <c r="F920" s="46"/>
      <c r="H920" s="16" t="str">
        <f t="shared" si="138"/>
        <v/>
      </c>
      <c r="I920" s="19">
        <f t="shared" si="135"/>
        <v>8.4225000000000065</v>
      </c>
      <c r="J920" s="39"/>
      <c r="K920" s="50">
        <f t="shared" si="136"/>
        <v>8.4224999999999923</v>
      </c>
      <c r="L920" s="8">
        <f t="shared" si="134"/>
        <v>8.4224999999999923</v>
      </c>
    </row>
    <row r="921" spans="1:12" ht="18.75" x14ac:dyDescent="0.3">
      <c r="A921" s="10"/>
      <c r="B921" s="11"/>
      <c r="C921" s="12"/>
      <c r="D921" s="13"/>
      <c r="E921" s="14"/>
      <c r="F921" s="46"/>
      <c r="H921" s="16" t="str">
        <f t="shared" si="138"/>
        <v/>
      </c>
      <c r="I921" s="19">
        <f t="shared" si="135"/>
        <v>8.4225000000000065</v>
      </c>
      <c r="J921" s="39"/>
      <c r="K921" s="50">
        <f t="shared" si="136"/>
        <v>8.4224999999999923</v>
      </c>
      <c r="L921" s="8">
        <f t="shared" si="134"/>
        <v>8.4224999999999923</v>
      </c>
    </row>
    <row r="922" spans="1:12" ht="18.75" x14ac:dyDescent="0.3">
      <c r="A922" s="10"/>
      <c r="B922" s="11"/>
      <c r="C922" s="12"/>
      <c r="D922" s="13"/>
      <c r="E922" s="14"/>
      <c r="F922" s="46"/>
      <c r="H922" s="16" t="str">
        <f t="shared" si="138"/>
        <v/>
      </c>
      <c r="I922" s="19">
        <f t="shared" si="135"/>
        <v>8.4225000000000065</v>
      </c>
      <c r="J922" s="39"/>
      <c r="K922" s="50">
        <f t="shared" si="136"/>
        <v>8.4224999999999923</v>
      </c>
      <c r="L922" s="8">
        <f t="shared" si="134"/>
        <v>8.4224999999999923</v>
      </c>
    </row>
    <row r="923" spans="1:12" ht="18.75" x14ac:dyDescent="0.3">
      <c r="A923" s="10"/>
      <c r="B923" s="11"/>
      <c r="C923" s="12"/>
      <c r="D923" s="13"/>
      <c r="E923" s="14"/>
      <c r="F923" s="46"/>
      <c r="H923" s="16" t="str">
        <f t="shared" si="138"/>
        <v/>
      </c>
      <c r="I923" s="19">
        <f t="shared" si="135"/>
        <v>8.4225000000000065</v>
      </c>
      <c r="J923" s="39"/>
      <c r="K923" s="50">
        <f t="shared" si="136"/>
        <v>8.4224999999999923</v>
      </c>
      <c r="L923" s="8">
        <f t="shared" si="134"/>
        <v>8.4224999999999923</v>
      </c>
    </row>
    <row r="924" spans="1:12" ht="18.75" x14ac:dyDescent="0.3">
      <c r="A924" s="10"/>
      <c r="B924" s="11"/>
      <c r="C924" s="12"/>
      <c r="D924" s="13"/>
      <c r="E924" s="14"/>
      <c r="F924" s="46"/>
      <c r="H924" s="16" t="str">
        <f t="shared" si="138"/>
        <v/>
      </c>
      <c r="I924" s="19">
        <f t="shared" si="135"/>
        <v>8.4225000000000065</v>
      </c>
      <c r="J924" s="39"/>
      <c r="K924" s="50">
        <f t="shared" si="136"/>
        <v>8.4224999999999923</v>
      </c>
      <c r="L924" s="8">
        <f t="shared" si="134"/>
        <v>8.4224999999999923</v>
      </c>
    </row>
    <row r="925" spans="1:12" ht="18.75" x14ac:dyDescent="0.3">
      <c r="A925" s="10"/>
      <c r="B925" s="11"/>
      <c r="C925" s="12"/>
      <c r="D925" s="13"/>
      <c r="E925" s="14"/>
      <c r="F925" s="46"/>
      <c r="H925" s="16" t="str">
        <f t="shared" si="138"/>
        <v/>
      </c>
      <c r="I925" s="19">
        <f t="shared" si="135"/>
        <v>8.4225000000000065</v>
      </c>
      <c r="J925" s="39"/>
      <c r="K925" s="50">
        <f t="shared" si="136"/>
        <v>8.4224999999999923</v>
      </c>
      <c r="L925" s="8">
        <f t="shared" si="134"/>
        <v>8.4224999999999923</v>
      </c>
    </row>
    <row r="926" spans="1:12" ht="18.75" x14ac:dyDescent="0.3">
      <c r="A926" s="10"/>
      <c r="B926" s="11"/>
      <c r="C926" s="12"/>
      <c r="D926" s="13"/>
      <c r="E926" s="14"/>
      <c r="F926" s="46"/>
      <c r="H926" s="16" t="str">
        <f t="shared" si="138"/>
        <v/>
      </c>
      <c r="I926" s="19">
        <f t="shared" si="135"/>
        <v>8.4225000000000065</v>
      </c>
      <c r="J926" s="39"/>
      <c r="K926" s="50">
        <f t="shared" si="136"/>
        <v>8.4224999999999923</v>
      </c>
      <c r="L926" s="8">
        <f t="shared" si="134"/>
        <v>8.4224999999999923</v>
      </c>
    </row>
    <row r="927" spans="1:12" ht="18.75" x14ac:dyDescent="0.3">
      <c r="A927" s="10"/>
      <c r="B927" s="11"/>
      <c r="C927" s="12"/>
      <c r="D927" s="13"/>
      <c r="E927" s="14"/>
      <c r="F927" s="46"/>
      <c r="H927" s="16" t="str">
        <f t="shared" si="138"/>
        <v/>
      </c>
      <c r="I927" s="19">
        <f t="shared" si="135"/>
        <v>8.4225000000000065</v>
      </c>
      <c r="J927" s="39"/>
      <c r="K927" s="50">
        <f t="shared" si="136"/>
        <v>8.4224999999999923</v>
      </c>
      <c r="L927" s="8">
        <f t="shared" si="134"/>
        <v>8.4224999999999923</v>
      </c>
    </row>
    <row r="928" spans="1:12" ht="18.75" x14ac:dyDescent="0.3">
      <c r="A928" s="10"/>
      <c r="B928" s="11"/>
      <c r="C928" s="12"/>
      <c r="D928" s="13"/>
      <c r="E928" s="14"/>
      <c r="F928" s="46"/>
      <c r="H928" s="16" t="str">
        <f t="shared" si="138"/>
        <v/>
      </c>
      <c r="I928" s="19">
        <f t="shared" si="135"/>
        <v>8.4225000000000065</v>
      </c>
      <c r="J928" s="39"/>
      <c r="K928" s="50">
        <f t="shared" si="136"/>
        <v>8.4224999999999923</v>
      </c>
      <c r="L928" s="8">
        <f t="shared" si="134"/>
        <v>8.4224999999999923</v>
      </c>
    </row>
    <row r="929" spans="1:12" ht="19.5" thickBot="1" x14ac:dyDescent="0.35">
      <c r="A929" s="10"/>
      <c r="B929" s="11"/>
      <c r="C929" s="12"/>
      <c r="D929" s="13"/>
      <c r="E929" s="14"/>
      <c r="F929" s="46"/>
      <c r="H929" s="16" t="str">
        <f t="shared" si="138"/>
        <v/>
      </c>
      <c r="I929" s="19">
        <f t="shared" si="135"/>
        <v>8.4225000000000065</v>
      </c>
      <c r="J929" s="39"/>
      <c r="K929" s="50">
        <f t="shared" si="136"/>
        <v>8.4224999999999923</v>
      </c>
      <c r="L929" s="8">
        <f t="shared" si="134"/>
        <v>8.4224999999999923</v>
      </c>
    </row>
    <row r="930" spans="1:12" ht="24" thickBot="1" x14ac:dyDescent="0.3">
      <c r="A930" s="221">
        <v>44344</v>
      </c>
      <c r="B930" s="222"/>
      <c r="C930" s="222"/>
      <c r="D930" s="222"/>
      <c r="E930" s="222"/>
      <c r="F930" s="222"/>
      <c r="G930" s="222"/>
      <c r="H930" s="223"/>
      <c r="I930" s="19">
        <f t="shared" si="135"/>
        <v>8.4225000000000065</v>
      </c>
      <c r="K930" s="50">
        <f t="shared" si="136"/>
        <v>8.4224999999999923</v>
      </c>
      <c r="L930" s="8">
        <f t="shared" si="134"/>
        <v>8.4224999999999923</v>
      </c>
    </row>
    <row r="931" spans="1:12" ht="18.75" x14ac:dyDescent="0.3">
      <c r="A931" s="10"/>
      <c r="B931" s="11"/>
      <c r="C931" s="12"/>
      <c r="D931" s="13"/>
      <c r="E931" s="14"/>
      <c r="F931" s="46"/>
      <c r="H931" s="16" t="str">
        <f t="shared" ref="H931:H941" si="139">IF(OR(F931="",G931=""),"",IF(F931="1st",G931*D931-G931,-G931))</f>
        <v/>
      </c>
      <c r="I931" s="19">
        <f t="shared" si="135"/>
        <v>8.4225000000000065</v>
      </c>
      <c r="J931" s="42">
        <f>SUM(H931:H941)</f>
        <v>0</v>
      </c>
      <c r="K931" s="50">
        <f t="shared" si="136"/>
        <v>8.4224999999999923</v>
      </c>
      <c r="L931" s="8">
        <f t="shared" si="134"/>
        <v>8.4224999999999923</v>
      </c>
    </row>
    <row r="932" spans="1:12" ht="18.75" x14ac:dyDescent="0.3">
      <c r="A932" s="10"/>
      <c r="B932" s="11"/>
      <c r="C932" s="12"/>
      <c r="D932" s="13"/>
      <c r="E932" s="14"/>
      <c r="F932" s="46"/>
      <c r="H932" s="16" t="str">
        <f t="shared" si="139"/>
        <v/>
      </c>
      <c r="I932" s="19">
        <f t="shared" si="135"/>
        <v>8.4225000000000065</v>
      </c>
      <c r="J932" s="39"/>
      <c r="K932" s="50">
        <f t="shared" si="136"/>
        <v>8.4224999999999923</v>
      </c>
      <c r="L932" s="8">
        <f t="shared" si="134"/>
        <v>8.4224999999999923</v>
      </c>
    </row>
    <row r="933" spans="1:12" ht="18.75" x14ac:dyDescent="0.3">
      <c r="A933" s="10"/>
      <c r="B933" s="11"/>
      <c r="C933" s="12"/>
      <c r="D933" s="13"/>
      <c r="E933" s="14"/>
      <c r="F933" s="46"/>
      <c r="H933" s="16" t="str">
        <f t="shared" si="139"/>
        <v/>
      </c>
      <c r="I933" s="19">
        <f t="shared" si="135"/>
        <v>8.4225000000000065</v>
      </c>
      <c r="J933" s="39"/>
      <c r="K933" s="50">
        <f t="shared" si="136"/>
        <v>8.4224999999999923</v>
      </c>
      <c r="L933" s="8">
        <f t="shared" si="134"/>
        <v>8.4224999999999923</v>
      </c>
    </row>
    <row r="934" spans="1:12" ht="18.75" x14ac:dyDescent="0.3">
      <c r="A934" s="10"/>
      <c r="B934" s="11"/>
      <c r="C934" s="12"/>
      <c r="D934" s="13"/>
      <c r="E934" s="14"/>
      <c r="F934" s="46"/>
      <c r="H934" s="16" t="str">
        <f t="shared" si="139"/>
        <v/>
      </c>
      <c r="I934" s="19">
        <f t="shared" si="135"/>
        <v>8.4225000000000065</v>
      </c>
      <c r="J934" s="39"/>
      <c r="K934" s="50">
        <f t="shared" si="136"/>
        <v>8.4224999999999923</v>
      </c>
      <c r="L934" s="8">
        <f t="shared" si="134"/>
        <v>8.4224999999999923</v>
      </c>
    </row>
    <row r="935" spans="1:12" ht="18.75" x14ac:dyDescent="0.3">
      <c r="A935" s="10"/>
      <c r="B935" s="11"/>
      <c r="C935" s="12"/>
      <c r="D935" s="13"/>
      <c r="E935" s="14"/>
      <c r="F935" s="46"/>
      <c r="H935" s="16" t="str">
        <f t="shared" si="139"/>
        <v/>
      </c>
      <c r="I935" s="19">
        <f t="shared" si="135"/>
        <v>8.4225000000000065</v>
      </c>
      <c r="J935" s="39"/>
      <c r="K935" s="50">
        <f t="shared" si="136"/>
        <v>8.4224999999999923</v>
      </c>
      <c r="L935" s="8">
        <f t="shared" si="134"/>
        <v>8.4224999999999923</v>
      </c>
    </row>
    <row r="936" spans="1:12" ht="18.75" x14ac:dyDescent="0.3">
      <c r="A936" s="10"/>
      <c r="B936" s="11"/>
      <c r="C936" s="12"/>
      <c r="D936" s="13"/>
      <c r="E936" s="14"/>
      <c r="F936" s="46"/>
      <c r="H936" s="16" t="str">
        <f t="shared" si="139"/>
        <v/>
      </c>
      <c r="I936" s="19">
        <f t="shared" si="135"/>
        <v>8.4225000000000065</v>
      </c>
      <c r="J936" s="39"/>
      <c r="K936" s="50">
        <f t="shared" si="136"/>
        <v>8.4224999999999923</v>
      </c>
      <c r="L936" s="8">
        <f t="shared" si="134"/>
        <v>8.4224999999999923</v>
      </c>
    </row>
    <row r="937" spans="1:12" ht="18.75" x14ac:dyDescent="0.3">
      <c r="A937" s="10"/>
      <c r="B937" s="11"/>
      <c r="C937" s="12"/>
      <c r="D937" s="13"/>
      <c r="E937" s="14"/>
      <c r="F937" s="46"/>
      <c r="H937" s="16" t="str">
        <f t="shared" si="139"/>
        <v/>
      </c>
      <c r="I937" s="19">
        <f t="shared" si="135"/>
        <v>8.4225000000000065</v>
      </c>
      <c r="J937" s="39"/>
      <c r="K937" s="50">
        <f t="shared" si="136"/>
        <v>8.4224999999999923</v>
      </c>
      <c r="L937" s="8">
        <f t="shared" si="134"/>
        <v>8.4224999999999923</v>
      </c>
    </row>
    <row r="938" spans="1:12" ht="18.75" x14ac:dyDescent="0.3">
      <c r="A938" s="10"/>
      <c r="B938" s="11"/>
      <c r="C938" s="12"/>
      <c r="D938" s="13"/>
      <c r="E938" s="14"/>
      <c r="F938" s="46"/>
      <c r="H938" s="16" t="str">
        <f t="shared" si="139"/>
        <v/>
      </c>
      <c r="I938" s="19">
        <f t="shared" si="135"/>
        <v>8.4225000000000065</v>
      </c>
      <c r="J938" s="39"/>
      <c r="K938" s="50">
        <f t="shared" si="136"/>
        <v>8.4224999999999923</v>
      </c>
      <c r="L938" s="8">
        <f t="shared" si="134"/>
        <v>8.4224999999999923</v>
      </c>
    </row>
    <row r="939" spans="1:12" ht="18.75" x14ac:dyDescent="0.3">
      <c r="A939" s="10"/>
      <c r="B939" s="11"/>
      <c r="C939" s="12"/>
      <c r="D939" s="13"/>
      <c r="E939" s="14"/>
      <c r="F939" s="46"/>
      <c r="H939" s="16" t="str">
        <f t="shared" si="139"/>
        <v/>
      </c>
      <c r="I939" s="19">
        <f t="shared" si="135"/>
        <v>8.4225000000000065</v>
      </c>
      <c r="J939" s="39"/>
      <c r="K939" s="50">
        <f t="shared" si="136"/>
        <v>8.4224999999999923</v>
      </c>
      <c r="L939" s="8">
        <f t="shared" si="134"/>
        <v>8.4224999999999923</v>
      </c>
    </row>
    <row r="940" spans="1:12" ht="18.75" x14ac:dyDescent="0.3">
      <c r="A940" s="10"/>
      <c r="B940" s="11"/>
      <c r="C940" s="12"/>
      <c r="D940" s="13"/>
      <c r="E940" s="14"/>
      <c r="F940" s="46"/>
      <c r="H940" s="16" t="str">
        <f t="shared" si="139"/>
        <v/>
      </c>
      <c r="I940" s="19">
        <f t="shared" si="135"/>
        <v>8.4225000000000065</v>
      </c>
      <c r="J940" s="39"/>
      <c r="K940" s="50">
        <f t="shared" si="136"/>
        <v>8.4224999999999923</v>
      </c>
      <c r="L940" s="8">
        <f t="shared" si="134"/>
        <v>8.4224999999999923</v>
      </c>
    </row>
    <row r="941" spans="1:12" ht="19.5" thickBot="1" x14ac:dyDescent="0.35">
      <c r="A941" s="10"/>
      <c r="B941" s="11"/>
      <c r="C941" s="12"/>
      <c r="D941" s="13"/>
      <c r="E941" s="14"/>
      <c r="F941" s="46"/>
      <c r="H941" s="16" t="str">
        <f t="shared" si="139"/>
        <v/>
      </c>
      <c r="I941" s="19">
        <f t="shared" si="135"/>
        <v>8.4225000000000065</v>
      </c>
      <c r="J941" s="39"/>
      <c r="K941" s="50">
        <f t="shared" si="136"/>
        <v>8.4224999999999923</v>
      </c>
      <c r="L941" s="8">
        <f t="shared" si="134"/>
        <v>8.4224999999999923</v>
      </c>
    </row>
    <row r="942" spans="1:12" ht="24" thickBot="1" x14ac:dyDescent="0.3">
      <c r="A942" s="221">
        <v>44345</v>
      </c>
      <c r="B942" s="222"/>
      <c r="C942" s="222"/>
      <c r="D942" s="222"/>
      <c r="E942" s="222"/>
      <c r="F942" s="222"/>
      <c r="G942" s="222"/>
      <c r="H942" s="223"/>
      <c r="I942" s="19">
        <f t="shared" si="135"/>
        <v>8.4225000000000065</v>
      </c>
      <c r="K942" s="50">
        <f t="shared" si="136"/>
        <v>8.4224999999999923</v>
      </c>
      <c r="L942" s="8">
        <f t="shared" si="134"/>
        <v>8.4224999999999923</v>
      </c>
    </row>
    <row r="943" spans="1:12" ht="18.75" x14ac:dyDescent="0.3">
      <c r="A943" s="10"/>
      <c r="B943" s="11"/>
      <c r="C943" s="12"/>
      <c r="D943" s="13"/>
      <c r="E943" s="14"/>
      <c r="F943" s="46"/>
      <c r="H943" s="16" t="str">
        <f t="shared" ref="H943:H953" si="140">IF(OR(F943="",G943=""),"",IF(F943="1st",G943*D943-G943,-G943))</f>
        <v/>
      </c>
      <c r="I943" s="19">
        <f t="shared" si="135"/>
        <v>8.4225000000000065</v>
      </c>
      <c r="J943" s="42">
        <f>SUM(H943:H953)</f>
        <v>0</v>
      </c>
      <c r="K943" s="50">
        <f t="shared" si="136"/>
        <v>8.4224999999999923</v>
      </c>
      <c r="L943" s="8">
        <f t="shared" si="134"/>
        <v>8.4224999999999923</v>
      </c>
    </row>
    <row r="944" spans="1:12" ht="18.75" x14ac:dyDescent="0.3">
      <c r="A944" s="10"/>
      <c r="B944" s="11"/>
      <c r="C944" s="12"/>
      <c r="D944" s="13"/>
      <c r="E944" s="14"/>
      <c r="F944" s="46"/>
      <c r="H944" s="16" t="str">
        <f t="shared" si="140"/>
        <v/>
      </c>
      <c r="I944" s="19">
        <f t="shared" si="135"/>
        <v>8.4225000000000065</v>
      </c>
      <c r="J944" s="39"/>
      <c r="K944" s="50">
        <f t="shared" si="136"/>
        <v>8.4224999999999923</v>
      </c>
      <c r="L944" s="8">
        <f t="shared" si="134"/>
        <v>8.4224999999999923</v>
      </c>
    </row>
    <row r="945" spans="1:12" ht="18.75" x14ac:dyDescent="0.3">
      <c r="A945" s="10"/>
      <c r="B945" s="11"/>
      <c r="C945" s="12"/>
      <c r="D945" s="13"/>
      <c r="E945" s="14"/>
      <c r="F945" s="46"/>
      <c r="H945" s="16" t="str">
        <f t="shared" si="140"/>
        <v/>
      </c>
      <c r="I945" s="19">
        <f t="shared" si="135"/>
        <v>8.4225000000000065</v>
      </c>
      <c r="J945" s="39"/>
      <c r="K945" s="50">
        <f t="shared" si="136"/>
        <v>8.4224999999999923</v>
      </c>
      <c r="L945" s="8">
        <f t="shared" si="134"/>
        <v>8.4224999999999923</v>
      </c>
    </row>
    <row r="946" spans="1:12" ht="18.75" x14ac:dyDescent="0.3">
      <c r="A946" s="10"/>
      <c r="B946" s="11"/>
      <c r="C946" s="12"/>
      <c r="D946" s="13"/>
      <c r="E946" s="14"/>
      <c r="F946" s="46"/>
      <c r="H946" s="16" t="str">
        <f t="shared" si="140"/>
        <v/>
      </c>
      <c r="I946" s="19">
        <f t="shared" si="135"/>
        <v>8.4225000000000065</v>
      </c>
      <c r="J946" s="39"/>
      <c r="K946" s="50">
        <f t="shared" si="136"/>
        <v>8.4224999999999923</v>
      </c>
      <c r="L946" s="8">
        <f t="shared" si="134"/>
        <v>8.4224999999999923</v>
      </c>
    </row>
    <row r="947" spans="1:12" ht="18.75" x14ac:dyDescent="0.3">
      <c r="A947" s="10"/>
      <c r="B947" s="11"/>
      <c r="C947" s="12"/>
      <c r="D947" s="13"/>
      <c r="E947" s="14"/>
      <c r="F947" s="46"/>
      <c r="H947" s="16" t="str">
        <f t="shared" si="140"/>
        <v/>
      </c>
      <c r="I947" s="19">
        <f t="shared" si="135"/>
        <v>8.4225000000000065</v>
      </c>
      <c r="J947" s="39"/>
      <c r="K947" s="50">
        <f t="shared" si="136"/>
        <v>8.4224999999999923</v>
      </c>
      <c r="L947" s="8">
        <f t="shared" si="134"/>
        <v>8.4224999999999923</v>
      </c>
    </row>
    <row r="948" spans="1:12" ht="18.75" x14ac:dyDescent="0.3">
      <c r="A948" s="10"/>
      <c r="B948" s="11"/>
      <c r="C948" s="12"/>
      <c r="D948" s="13"/>
      <c r="E948" s="14"/>
      <c r="F948" s="46"/>
      <c r="H948" s="16" t="str">
        <f t="shared" si="140"/>
        <v/>
      </c>
      <c r="I948" s="19">
        <f t="shared" si="135"/>
        <v>8.4225000000000065</v>
      </c>
      <c r="J948" s="39"/>
      <c r="K948" s="50">
        <f t="shared" si="136"/>
        <v>8.4224999999999923</v>
      </c>
      <c r="L948" s="8">
        <f t="shared" si="134"/>
        <v>8.4224999999999923</v>
      </c>
    </row>
    <row r="949" spans="1:12" ht="18.75" x14ac:dyDescent="0.3">
      <c r="A949" s="10"/>
      <c r="B949" s="11"/>
      <c r="C949" s="12"/>
      <c r="D949" s="13"/>
      <c r="E949" s="14"/>
      <c r="F949" s="46"/>
      <c r="H949" s="16" t="str">
        <f t="shared" si="140"/>
        <v/>
      </c>
      <c r="I949" s="19">
        <f t="shared" si="135"/>
        <v>8.4225000000000065</v>
      </c>
      <c r="J949" s="39"/>
      <c r="K949" s="50">
        <f t="shared" si="136"/>
        <v>8.4224999999999923</v>
      </c>
      <c r="L949" s="8">
        <f t="shared" si="134"/>
        <v>8.4224999999999923</v>
      </c>
    </row>
    <row r="950" spans="1:12" ht="18.75" x14ac:dyDescent="0.3">
      <c r="A950" s="10"/>
      <c r="B950" s="11"/>
      <c r="C950" s="12"/>
      <c r="D950" s="13"/>
      <c r="E950" s="14"/>
      <c r="F950" s="46"/>
      <c r="H950" s="16" t="str">
        <f t="shared" si="140"/>
        <v/>
      </c>
      <c r="I950" s="19">
        <f t="shared" si="135"/>
        <v>8.4225000000000065</v>
      </c>
      <c r="J950" s="39"/>
      <c r="K950" s="50">
        <f t="shared" si="136"/>
        <v>8.4224999999999923</v>
      </c>
      <c r="L950" s="8">
        <f t="shared" si="134"/>
        <v>8.4224999999999923</v>
      </c>
    </row>
    <row r="951" spans="1:12" ht="18.75" x14ac:dyDescent="0.3">
      <c r="A951" s="10"/>
      <c r="B951" s="11"/>
      <c r="C951" s="12"/>
      <c r="D951" s="13"/>
      <c r="E951" s="14"/>
      <c r="F951" s="46"/>
      <c r="H951" s="16" t="str">
        <f t="shared" si="140"/>
        <v/>
      </c>
      <c r="I951" s="19">
        <f t="shared" si="135"/>
        <v>8.4225000000000065</v>
      </c>
      <c r="J951" s="39"/>
      <c r="K951" s="50">
        <f t="shared" si="136"/>
        <v>8.4224999999999923</v>
      </c>
      <c r="L951" s="8">
        <f t="shared" si="134"/>
        <v>8.4224999999999923</v>
      </c>
    </row>
    <row r="952" spans="1:12" ht="18.75" x14ac:dyDescent="0.3">
      <c r="A952" s="10"/>
      <c r="B952" s="11"/>
      <c r="C952" s="12"/>
      <c r="D952" s="13"/>
      <c r="E952" s="14"/>
      <c r="F952" s="46"/>
      <c r="H952" s="16" t="str">
        <f t="shared" si="140"/>
        <v/>
      </c>
      <c r="I952" s="19">
        <f t="shared" si="135"/>
        <v>8.4225000000000065</v>
      </c>
      <c r="J952" s="39"/>
      <c r="K952" s="50">
        <f t="shared" si="136"/>
        <v>8.4224999999999923</v>
      </c>
      <c r="L952" s="8">
        <f t="shared" si="134"/>
        <v>8.4224999999999923</v>
      </c>
    </row>
    <row r="953" spans="1:12" ht="19.5" thickBot="1" x14ac:dyDescent="0.35">
      <c r="A953" s="10"/>
      <c r="B953" s="11"/>
      <c r="C953" s="12"/>
      <c r="D953" s="13"/>
      <c r="E953" s="14"/>
      <c r="F953" s="46"/>
      <c r="H953" s="16" t="str">
        <f t="shared" si="140"/>
        <v/>
      </c>
      <c r="I953" s="19">
        <f t="shared" si="135"/>
        <v>8.4225000000000065</v>
      </c>
      <c r="J953" s="39"/>
      <c r="K953" s="50">
        <f t="shared" si="136"/>
        <v>8.4224999999999923</v>
      </c>
      <c r="L953" s="8">
        <f t="shared" si="134"/>
        <v>8.4224999999999923</v>
      </c>
    </row>
    <row r="954" spans="1:12" ht="24" thickBot="1" x14ac:dyDescent="0.3">
      <c r="A954" s="221">
        <v>44346</v>
      </c>
      <c r="B954" s="222"/>
      <c r="C954" s="222"/>
      <c r="D954" s="222"/>
      <c r="E954" s="222"/>
      <c r="F954" s="222"/>
      <c r="G954" s="222"/>
      <c r="H954" s="223"/>
      <c r="I954" s="19">
        <f t="shared" si="135"/>
        <v>8.4225000000000065</v>
      </c>
      <c r="K954" s="50">
        <f t="shared" si="136"/>
        <v>8.4224999999999923</v>
      </c>
      <c r="L954" s="8">
        <f t="shared" si="134"/>
        <v>8.4224999999999923</v>
      </c>
    </row>
    <row r="955" spans="1:12" ht="18.75" x14ac:dyDescent="0.3">
      <c r="A955" s="10"/>
      <c r="B955" s="11"/>
      <c r="C955" s="12"/>
      <c r="D955" s="13"/>
      <c r="E955" s="14"/>
      <c r="F955" s="46"/>
      <c r="H955" s="16" t="str">
        <f t="shared" ref="H955:H965" si="141">IF(OR(F955="",G955=""),"",IF(F955="1st",G955*D955-G955,-G955))</f>
        <v/>
      </c>
      <c r="I955" s="19">
        <f t="shared" si="135"/>
        <v>8.4225000000000065</v>
      </c>
      <c r="J955" s="42">
        <f>SUM(H955:H965)</f>
        <v>0</v>
      </c>
      <c r="K955" s="50">
        <f t="shared" si="136"/>
        <v>8.4224999999999923</v>
      </c>
      <c r="L955" s="8">
        <f t="shared" si="134"/>
        <v>8.4224999999999923</v>
      </c>
    </row>
    <row r="956" spans="1:12" ht="18.75" x14ac:dyDescent="0.3">
      <c r="A956" s="10"/>
      <c r="B956" s="11"/>
      <c r="C956" s="12"/>
      <c r="D956" s="13"/>
      <c r="E956" s="14"/>
      <c r="F956" s="46"/>
      <c r="H956" s="16" t="str">
        <f t="shared" si="141"/>
        <v/>
      </c>
      <c r="I956" s="19">
        <f t="shared" si="135"/>
        <v>8.4225000000000065</v>
      </c>
      <c r="J956" s="39"/>
      <c r="K956" s="50">
        <f t="shared" si="136"/>
        <v>8.4224999999999923</v>
      </c>
      <c r="L956" s="8">
        <f t="shared" si="134"/>
        <v>8.4224999999999923</v>
      </c>
    </row>
    <row r="957" spans="1:12" ht="18.75" x14ac:dyDescent="0.3">
      <c r="A957" s="10"/>
      <c r="B957" s="11"/>
      <c r="C957" s="12"/>
      <c r="D957" s="13"/>
      <c r="E957" s="14"/>
      <c r="F957" s="46"/>
      <c r="H957" s="16" t="str">
        <f t="shared" si="141"/>
        <v/>
      </c>
      <c r="I957" s="19">
        <f t="shared" si="135"/>
        <v>8.4225000000000065</v>
      </c>
      <c r="J957" s="39"/>
      <c r="K957" s="50">
        <f t="shared" si="136"/>
        <v>8.4224999999999923</v>
      </c>
      <c r="L957" s="8">
        <f t="shared" si="134"/>
        <v>8.4224999999999923</v>
      </c>
    </row>
    <row r="958" spans="1:12" ht="18.75" x14ac:dyDescent="0.3">
      <c r="A958" s="10"/>
      <c r="B958" s="11"/>
      <c r="C958" s="12"/>
      <c r="D958" s="13"/>
      <c r="E958" s="14"/>
      <c r="F958" s="46"/>
      <c r="H958" s="16" t="str">
        <f t="shared" si="141"/>
        <v/>
      </c>
      <c r="I958" s="19">
        <f t="shared" si="135"/>
        <v>8.4225000000000065</v>
      </c>
      <c r="J958" s="39"/>
      <c r="K958" s="50">
        <f t="shared" si="136"/>
        <v>8.4224999999999923</v>
      </c>
      <c r="L958" s="8">
        <f t="shared" si="134"/>
        <v>8.4224999999999923</v>
      </c>
    </row>
    <row r="959" spans="1:12" ht="18.75" x14ac:dyDescent="0.3">
      <c r="A959" s="10"/>
      <c r="B959" s="11"/>
      <c r="C959" s="12"/>
      <c r="D959" s="13"/>
      <c r="E959" s="14"/>
      <c r="F959" s="46"/>
      <c r="H959" s="16" t="str">
        <f t="shared" si="141"/>
        <v/>
      </c>
      <c r="I959" s="19">
        <f t="shared" si="135"/>
        <v>8.4225000000000065</v>
      </c>
      <c r="J959" s="39"/>
      <c r="K959" s="50">
        <f t="shared" si="136"/>
        <v>8.4224999999999923</v>
      </c>
      <c r="L959" s="8">
        <f t="shared" si="134"/>
        <v>8.4224999999999923</v>
      </c>
    </row>
    <row r="960" spans="1:12" ht="18.75" x14ac:dyDescent="0.3">
      <c r="A960" s="10"/>
      <c r="B960" s="11"/>
      <c r="C960" s="12"/>
      <c r="D960" s="13"/>
      <c r="E960" s="14"/>
      <c r="F960" s="46"/>
      <c r="H960" s="16" t="str">
        <f t="shared" si="141"/>
        <v/>
      </c>
      <c r="I960" s="19">
        <f t="shared" si="135"/>
        <v>8.4225000000000065</v>
      </c>
      <c r="J960" s="39"/>
      <c r="K960" s="50">
        <f t="shared" si="136"/>
        <v>8.4224999999999923</v>
      </c>
      <c r="L960" s="8">
        <f t="shared" si="134"/>
        <v>8.4224999999999923</v>
      </c>
    </row>
    <row r="961" spans="1:12" ht="18.75" x14ac:dyDescent="0.3">
      <c r="A961" s="10"/>
      <c r="B961" s="11"/>
      <c r="C961" s="12"/>
      <c r="D961" s="13"/>
      <c r="E961" s="14"/>
      <c r="F961" s="46"/>
      <c r="H961" s="16" t="str">
        <f t="shared" si="141"/>
        <v/>
      </c>
      <c r="I961" s="19">
        <f t="shared" si="135"/>
        <v>8.4225000000000065</v>
      </c>
      <c r="J961" s="39"/>
      <c r="K961" s="50">
        <f t="shared" si="136"/>
        <v>8.4224999999999923</v>
      </c>
      <c r="L961" s="8">
        <f t="shared" si="134"/>
        <v>8.4224999999999923</v>
      </c>
    </row>
    <row r="962" spans="1:12" ht="18.75" x14ac:dyDescent="0.3">
      <c r="A962" s="10"/>
      <c r="B962" s="11"/>
      <c r="C962" s="12"/>
      <c r="D962" s="13"/>
      <c r="E962" s="14"/>
      <c r="F962" s="46"/>
      <c r="H962" s="16" t="str">
        <f t="shared" si="141"/>
        <v/>
      </c>
      <c r="I962" s="19">
        <f t="shared" si="135"/>
        <v>8.4225000000000065</v>
      </c>
      <c r="J962" s="39"/>
      <c r="K962" s="50">
        <f t="shared" si="136"/>
        <v>8.4224999999999923</v>
      </c>
      <c r="L962" s="8">
        <f t="shared" ref="L962:L977" si="142">$K$977</f>
        <v>8.4224999999999923</v>
      </c>
    </row>
    <row r="963" spans="1:12" ht="18.75" x14ac:dyDescent="0.3">
      <c r="A963" s="10"/>
      <c r="B963" s="11"/>
      <c r="C963" s="12"/>
      <c r="D963" s="13"/>
      <c r="E963" s="14"/>
      <c r="F963" s="46"/>
      <c r="H963" s="16" t="str">
        <f t="shared" si="141"/>
        <v/>
      </c>
      <c r="I963" s="19">
        <f t="shared" ref="I963:I1025" si="143">IF(H963="",I962,I962+H963)</f>
        <v>8.4225000000000065</v>
      </c>
      <c r="J963" s="39"/>
      <c r="K963" s="50">
        <f t="shared" si="136"/>
        <v>8.4224999999999923</v>
      </c>
      <c r="L963" s="8">
        <f t="shared" si="142"/>
        <v>8.4224999999999923</v>
      </c>
    </row>
    <row r="964" spans="1:12" ht="18.75" x14ac:dyDescent="0.3">
      <c r="A964" s="10"/>
      <c r="B964" s="11"/>
      <c r="C964" s="12"/>
      <c r="D964" s="13"/>
      <c r="E964" s="14"/>
      <c r="F964" s="46"/>
      <c r="H964" s="16" t="str">
        <f t="shared" si="141"/>
        <v/>
      </c>
      <c r="I964" s="19">
        <f t="shared" si="143"/>
        <v>8.4225000000000065</v>
      </c>
      <c r="J964" s="39"/>
      <c r="K964" s="50">
        <f t="shared" ref="K964:K1025" si="144">IF(J964="",K963,J964+K963)</f>
        <v>8.4224999999999923</v>
      </c>
      <c r="L964" s="8">
        <f t="shared" si="142"/>
        <v>8.4224999999999923</v>
      </c>
    </row>
    <row r="965" spans="1:12" ht="19.5" thickBot="1" x14ac:dyDescent="0.35">
      <c r="A965" s="10"/>
      <c r="B965" s="11"/>
      <c r="C965" s="12"/>
      <c r="D965" s="13"/>
      <c r="E965" s="14"/>
      <c r="F965" s="46"/>
      <c r="H965" s="16" t="str">
        <f t="shared" si="141"/>
        <v/>
      </c>
      <c r="I965" s="19">
        <f t="shared" si="143"/>
        <v>8.4225000000000065</v>
      </c>
      <c r="J965" s="39"/>
      <c r="K965" s="50">
        <f t="shared" si="144"/>
        <v>8.4224999999999923</v>
      </c>
      <c r="L965" s="8">
        <f t="shared" si="142"/>
        <v>8.4224999999999923</v>
      </c>
    </row>
    <row r="966" spans="1:12" ht="24" thickBot="1" x14ac:dyDescent="0.3">
      <c r="A966" s="221">
        <v>44347</v>
      </c>
      <c r="B966" s="222"/>
      <c r="C966" s="222"/>
      <c r="D966" s="222"/>
      <c r="E966" s="222"/>
      <c r="F966" s="222"/>
      <c r="G966" s="222"/>
      <c r="H966" s="223"/>
      <c r="I966" s="19">
        <f t="shared" si="143"/>
        <v>8.4225000000000065</v>
      </c>
      <c r="K966" s="50">
        <f t="shared" si="144"/>
        <v>8.4224999999999923</v>
      </c>
      <c r="L966" s="8">
        <f t="shared" si="142"/>
        <v>8.4224999999999923</v>
      </c>
    </row>
    <row r="967" spans="1:12" ht="18.75" x14ac:dyDescent="0.3">
      <c r="A967" s="10"/>
      <c r="B967" s="11"/>
      <c r="C967" s="12"/>
      <c r="D967" s="13"/>
      <c r="E967" s="14"/>
      <c r="F967" s="46"/>
      <c r="H967" s="16" t="str">
        <f t="shared" ref="H967:H977" si="145">IF(OR(F967="",G967=""),"",IF(F967="1st",G967*D967-G967,-G967))</f>
        <v/>
      </c>
      <c r="I967" s="19">
        <f t="shared" si="143"/>
        <v>8.4225000000000065</v>
      </c>
      <c r="J967" s="42">
        <f>SUM(H967:H977)</f>
        <v>0</v>
      </c>
      <c r="K967" s="50">
        <f t="shared" si="144"/>
        <v>8.4224999999999923</v>
      </c>
      <c r="L967" s="8">
        <f t="shared" si="142"/>
        <v>8.4224999999999923</v>
      </c>
    </row>
    <row r="968" spans="1:12" ht="18.75" x14ac:dyDescent="0.3">
      <c r="A968" s="10"/>
      <c r="B968" s="11"/>
      <c r="C968" s="12"/>
      <c r="D968" s="13"/>
      <c r="E968" s="14"/>
      <c r="F968" s="46"/>
      <c r="H968" s="16" t="str">
        <f t="shared" si="145"/>
        <v/>
      </c>
      <c r="I968" s="19">
        <f t="shared" si="143"/>
        <v>8.4225000000000065</v>
      </c>
      <c r="J968" s="39"/>
      <c r="K968" s="50">
        <f t="shared" si="144"/>
        <v>8.4224999999999923</v>
      </c>
      <c r="L968" s="8">
        <f t="shared" si="142"/>
        <v>8.4224999999999923</v>
      </c>
    </row>
    <row r="969" spans="1:12" ht="18.75" x14ac:dyDescent="0.3">
      <c r="A969" s="10"/>
      <c r="B969" s="11"/>
      <c r="C969" s="12"/>
      <c r="D969" s="13"/>
      <c r="E969" s="14"/>
      <c r="F969" s="46"/>
      <c r="H969" s="16" t="str">
        <f t="shared" si="145"/>
        <v/>
      </c>
      <c r="I969" s="19">
        <f t="shared" si="143"/>
        <v>8.4225000000000065</v>
      </c>
      <c r="J969" s="39"/>
      <c r="K969" s="50">
        <f t="shared" si="144"/>
        <v>8.4224999999999923</v>
      </c>
      <c r="L969" s="8">
        <f t="shared" si="142"/>
        <v>8.4224999999999923</v>
      </c>
    </row>
    <row r="970" spans="1:12" ht="18.75" x14ac:dyDescent="0.3">
      <c r="A970" s="10"/>
      <c r="B970" s="11"/>
      <c r="C970" s="12"/>
      <c r="D970" s="13"/>
      <c r="E970" s="14"/>
      <c r="F970" s="46"/>
      <c r="H970" s="16" t="str">
        <f t="shared" si="145"/>
        <v/>
      </c>
      <c r="I970" s="19">
        <f t="shared" si="143"/>
        <v>8.4225000000000065</v>
      </c>
      <c r="J970" s="39"/>
      <c r="K970" s="50">
        <f t="shared" si="144"/>
        <v>8.4224999999999923</v>
      </c>
      <c r="L970" s="8">
        <f t="shared" si="142"/>
        <v>8.4224999999999923</v>
      </c>
    </row>
    <row r="971" spans="1:12" ht="18.75" x14ac:dyDescent="0.3">
      <c r="A971" s="10"/>
      <c r="B971" s="11"/>
      <c r="C971" s="12"/>
      <c r="D971" s="13"/>
      <c r="E971" s="14"/>
      <c r="F971" s="46"/>
      <c r="H971" s="16" t="str">
        <f t="shared" si="145"/>
        <v/>
      </c>
      <c r="I971" s="19">
        <f t="shared" si="143"/>
        <v>8.4225000000000065</v>
      </c>
      <c r="J971" s="39"/>
      <c r="K971" s="50">
        <f t="shared" si="144"/>
        <v>8.4224999999999923</v>
      </c>
      <c r="L971" s="8">
        <f t="shared" si="142"/>
        <v>8.4224999999999923</v>
      </c>
    </row>
    <row r="972" spans="1:12" ht="18.75" x14ac:dyDescent="0.3">
      <c r="A972" s="10"/>
      <c r="B972" s="11"/>
      <c r="C972" s="12"/>
      <c r="D972" s="13"/>
      <c r="E972" s="14"/>
      <c r="F972" s="46"/>
      <c r="H972" s="16" t="str">
        <f t="shared" si="145"/>
        <v/>
      </c>
      <c r="I972" s="19">
        <f t="shared" si="143"/>
        <v>8.4225000000000065</v>
      </c>
      <c r="J972" s="39"/>
      <c r="K972" s="50">
        <f t="shared" si="144"/>
        <v>8.4224999999999923</v>
      </c>
      <c r="L972" s="8">
        <f t="shared" si="142"/>
        <v>8.4224999999999923</v>
      </c>
    </row>
    <row r="973" spans="1:12" ht="18.75" x14ac:dyDescent="0.3">
      <c r="A973" s="10"/>
      <c r="B973" s="11"/>
      <c r="C973" s="12"/>
      <c r="D973" s="13"/>
      <c r="E973" s="14"/>
      <c r="F973" s="46"/>
      <c r="H973" s="16" t="str">
        <f t="shared" si="145"/>
        <v/>
      </c>
      <c r="I973" s="19">
        <f t="shared" si="143"/>
        <v>8.4225000000000065</v>
      </c>
      <c r="J973" s="39"/>
      <c r="K973" s="50">
        <f t="shared" si="144"/>
        <v>8.4224999999999923</v>
      </c>
      <c r="L973" s="8">
        <f t="shared" si="142"/>
        <v>8.4224999999999923</v>
      </c>
    </row>
    <row r="974" spans="1:12" ht="18.75" x14ac:dyDescent="0.3">
      <c r="A974" s="10"/>
      <c r="B974" s="11"/>
      <c r="C974" s="12"/>
      <c r="D974" s="13"/>
      <c r="E974" s="14"/>
      <c r="F974" s="46"/>
      <c r="H974" s="16" t="str">
        <f t="shared" si="145"/>
        <v/>
      </c>
      <c r="I974" s="19">
        <f t="shared" si="143"/>
        <v>8.4225000000000065</v>
      </c>
      <c r="J974" s="39"/>
      <c r="K974" s="50">
        <f t="shared" si="144"/>
        <v>8.4224999999999923</v>
      </c>
      <c r="L974" s="8">
        <f t="shared" si="142"/>
        <v>8.4224999999999923</v>
      </c>
    </row>
    <row r="975" spans="1:12" ht="18.75" x14ac:dyDescent="0.3">
      <c r="A975" s="10"/>
      <c r="B975" s="11"/>
      <c r="C975" s="12"/>
      <c r="D975" s="13"/>
      <c r="E975" s="14"/>
      <c r="F975" s="46"/>
      <c r="H975" s="16" t="str">
        <f t="shared" si="145"/>
        <v/>
      </c>
      <c r="I975" s="19">
        <f t="shared" si="143"/>
        <v>8.4225000000000065</v>
      </c>
      <c r="J975" s="39"/>
      <c r="K975" s="50">
        <f t="shared" si="144"/>
        <v>8.4224999999999923</v>
      </c>
      <c r="L975" s="8">
        <f t="shared" si="142"/>
        <v>8.4224999999999923</v>
      </c>
    </row>
    <row r="976" spans="1:12" ht="18.75" x14ac:dyDescent="0.3">
      <c r="A976" s="10"/>
      <c r="B976" s="11"/>
      <c r="C976" s="12"/>
      <c r="D976" s="13"/>
      <c r="E976" s="14"/>
      <c r="F976" s="46"/>
      <c r="H976" s="16" t="str">
        <f t="shared" si="145"/>
        <v/>
      </c>
      <c r="I976" s="19">
        <f t="shared" si="143"/>
        <v>8.4225000000000065</v>
      </c>
      <c r="J976" s="39"/>
      <c r="K976" s="50">
        <f t="shared" si="144"/>
        <v>8.4224999999999923</v>
      </c>
      <c r="L976" s="8">
        <f t="shared" si="142"/>
        <v>8.4224999999999923</v>
      </c>
    </row>
    <row r="977" spans="1:12" ht="19.5" thickBot="1" x14ac:dyDescent="0.35">
      <c r="A977" s="10"/>
      <c r="B977" s="11"/>
      <c r="C977" s="12"/>
      <c r="D977" s="13"/>
      <c r="E977" s="14"/>
      <c r="F977" s="46"/>
      <c r="H977" s="16" t="str">
        <f t="shared" si="145"/>
        <v/>
      </c>
      <c r="I977" s="19">
        <f t="shared" si="143"/>
        <v>8.4225000000000065</v>
      </c>
      <c r="J977" s="39"/>
      <c r="K977" s="50">
        <f t="shared" si="144"/>
        <v>8.4224999999999923</v>
      </c>
      <c r="L977" s="8">
        <f t="shared" si="142"/>
        <v>8.4224999999999923</v>
      </c>
    </row>
    <row r="978" spans="1:12" ht="24" thickBot="1" x14ac:dyDescent="0.3">
      <c r="A978" s="221">
        <v>44348</v>
      </c>
      <c r="B978" s="222"/>
      <c r="C978" s="222"/>
      <c r="D978" s="222"/>
      <c r="E978" s="222"/>
      <c r="F978" s="222"/>
      <c r="G978" s="222"/>
      <c r="H978" s="223"/>
      <c r="I978" s="19">
        <f t="shared" si="143"/>
        <v>8.4225000000000065</v>
      </c>
      <c r="K978" s="50">
        <f t="shared" si="144"/>
        <v>8.4224999999999923</v>
      </c>
    </row>
    <row r="979" spans="1:12" ht="18.75" x14ac:dyDescent="0.3">
      <c r="A979" s="10"/>
      <c r="B979" s="11"/>
      <c r="C979" s="12"/>
      <c r="D979" s="13"/>
      <c r="E979" s="14"/>
      <c r="F979" s="46"/>
      <c r="H979" s="16" t="str">
        <f t="shared" ref="H979:H989" si="146">IF(OR(F979="",G979=""),"",IF(F979="1st",G979*D979-G979,-G979))</f>
        <v/>
      </c>
      <c r="I979" s="19">
        <f t="shared" si="143"/>
        <v>8.4225000000000065</v>
      </c>
      <c r="J979" s="42">
        <f>SUM(H979:H989)</f>
        <v>0</v>
      </c>
      <c r="K979" s="50">
        <f t="shared" si="144"/>
        <v>8.4224999999999923</v>
      </c>
    </row>
    <row r="980" spans="1:12" ht="18.75" x14ac:dyDescent="0.3">
      <c r="A980" s="10"/>
      <c r="B980" s="11"/>
      <c r="C980" s="12"/>
      <c r="D980" s="13"/>
      <c r="E980" s="14"/>
      <c r="F980" s="46"/>
      <c r="H980" s="16" t="str">
        <f t="shared" si="146"/>
        <v/>
      </c>
      <c r="I980" s="19">
        <f t="shared" si="143"/>
        <v>8.4225000000000065</v>
      </c>
      <c r="J980" s="39"/>
      <c r="K980" s="50">
        <f t="shared" si="144"/>
        <v>8.4224999999999923</v>
      </c>
    </row>
    <row r="981" spans="1:12" ht="18.75" x14ac:dyDescent="0.3">
      <c r="A981" s="10"/>
      <c r="B981" s="11"/>
      <c r="C981" s="12"/>
      <c r="D981" s="13"/>
      <c r="E981" s="14"/>
      <c r="F981" s="46"/>
      <c r="H981" s="16" t="str">
        <f t="shared" si="146"/>
        <v/>
      </c>
      <c r="I981" s="19">
        <f t="shared" si="143"/>
        <v>8.4225000000000065</v>
      </c>
      <c r="J981" s="39"/>
      <c r="K981" s="50">
        <f t="shared" si="144"/>
        <v>8.4224999999999923</v>
      </c>
    </row>
    <row r="982" spans="1:12" ht="18.75" x14ac:dyDescent="0.3">
      <c r="A982" s="10"/>
      <c r="B982" s="11"/>
      <c r="C982" s="12"/>
      <c r="D982" s="13"/>
      <c r="E982" s="14"/>
      <c r="F982" s="46"/>
      <c r="H982" s="16" t="str">
        <f t="shared" si="146"/>
        <v/>
      </c>
      <c r="I982" s="19">
        <f t="shared" si="143"/>
        <v>8.4225000000000065</v>
      </c>
      <c r="J982" s="39"/>
      <c r="K982" s="50">
        <f t="shared" si="144"/>
        <v>8.4224999999999923</v>
      </c>
    </row>
    <row r="983" spans="1:12" ht="18.75" x14ac:dyDescent="0.3">
      <c r="A983" s="10"/>
      <c r="B983" s="11"/>
      <c r="C983" s="12"/>
      <c r="D983" s="13"/>
      <c r="E983" s="14"/>
      <c r="F983" s="46"/>
      <c r="H983" s="16" t="str">
        <f t="shared" si="146"/>
        <v/>
      </c>
      <c r="I983" s="19">
        <f t="shared" si="143"/>
        <v>8.4225000000000065</v>
      </c>
      <c r="J983" s="39"/>
      <c r="K983" s="50">
        <f t="shared" si="144"/>
        <v>8.4224999999999923</v>
      </c>
    </row>
    <row r="984" spans="1:12" ht="18.75" x14ac:dyDescent="0.3">
      <c r="A984" s="10"/>
      <c r="B984" s="11"/>
      <c r="C984" s="12"/>
      <c r="D984" s="13"/>
      <c r="E984" s="14"/>
      <c r="F984" s="46"/>
      <c r="H984" s="16" t="str">
        <f t="shared" si="146"/>
        <v/>
      </c>
      <c r="I984" s="19">
        <f t="shared" si="143"/>
        <v>8.4225000000000065</v>
      </c>
      <c r="J984" s="39"/>
      <c r="K984" s="50">
        <f t="shared" si="144"/>
        <v>8.4224999999999923</v>
      </c>
    </row>
    <row r="985" spans="1:12" ht="18.75" x14ac:dyDescent="0.3">
      <c r="A985" s="10"/>
      <c r="B985" s="11"/>
      <c r="C985" s="12"/>
      <c r="D985" s="13"/>
      <c r="E985" s="14"/>
      <c r="F985" s="46"/>
      <c r="H985" s="16" t="str">
        <f t="shared" si="146"/>
        <v/>
      </c>
      <c r="I985" s="19">
        <f t="shared" si="143"/>
        <v>8.4225000000000065</v>
      </c>
      <c r="J985" s="39"/>
      <c r="K985" s="50">
        <f t="shared" si="144"/>
        <v>8.4224999999999923</v>
      </c>
    </row>
    <row r="986" spans="1:12" ht="18.75" x14ac:dyDescent="0.3">
      <c r="A986" s="10"/>
      <c r="B986" s="11"/>
      <c r="C986" s="12"/>
      <c r="D986" s="13"/>
      <c r="E986" s="14"/>
      <c r="F986" s="46"/>
      <c r="H986" s="16" t="str">
        <f t="shared" si="146"/>
        <v/>
      </c>
      <c r="I986" s="19">
        <f t="shared" si="143"/>
        <v>8.4225000000000065</v>
      </c>
      <c r="J986" s="39"/>
      <c r="K986" s="50">
        <f t="shared" si="144"/>
        <v>8.4224999999999923</v>
      </c>
    </row>
    <row r="987" spans="1:12" ht="18.75" x14ac:dyDescent="0.3">
      <c r="A987" s="10"/>
      <c r="B987" s="11"/>
      <c r="C987" s="12"/>
      <c r="D987" s="13"/>
      <c r="E987" s="14"/>
      <c r="F987" s="46"/>
      <c r="H987" s="16" t="str">
        <f t="shared" si="146"/>
        <v/>
      </c>
      <c r="I987" s="19">
        <f t="shared" si="143"/>
        <v>8.4225000000000065</v>
      </c>
      <c r="J987" s="39"/>
      <c r="K987" s="50">
        <f t="shared" si="144"/>
        <v>8.4224999999999923</v>
      </c>
    </row>
    <row r="988" spans="1:12" ht="18.75" x14ac:dyDescent="0.3">
      <c r="A988" s="10"/>
      <c r="B988" s="11"/>
      <c r="C988" s="12"/>
      <c r="D988" s="13"/>
      <c r="E988" s="14"/>
      <c r="F988" s="46"/>
      <c r="H988" s="16" t="str">
        <f t="shared" si="146"/>
        <v/>
      </c>
      <c r="I988" s="19">
        <f t="shared" si="143"/>
        <v>8.4225000000000065</v>
      </c>
      <c r="J988" s="39"/>
      <c r="K988" s="50">
        <f t="shared" si="144"/>
        <v>8.4224999999999923</v>
      </c>
    </row>
    <row r="989" spans="1:12" ht="19.5" thickBot="1" x14ac:dyDescent="0.35">
      <c r="A989" s="10"/>
      <c r="B989" s="11"/>
      <c r="C989" s="12"/>
      <c r="D989" s="13"/>
      <c r="E989" s="14"/>
      <c r="F989" s="46"/>
      <c r="H989" s="16" t="str">
        <f t="shared" si="146"/>
        <v/>
      </c>
      <c r="I989" s="19">
        <f t="shared" si="143"/>
        <v>8.4225000000000065</v>
      </c>
      <c r="J989" s="39"/>
      <c r="K989" s="50">
        <f t="shared" si="144"/>
        <v>8.4224999999999923</v>
      </c>
    </row>
    <row r="990" spans="1:12" ht="24" thickBot="1" x14ac:dyDescent="0.3">
      <c r="A990" s="221">
        <v>44349</v>
      </c>
      <c r="B990" s="222"/>
      <c r="C990" s="222"/>
      <c r="D990" s="222"/>
      <c r="E990" s="222"/>
      <c r="F990" s="222"/>
      <c r="G990" s="222"/>
      <c r="H990" s="223"/>
      <c r="I990" s="19">
        <f t="shared" si="143"/>
        <v>8.4225000000000065</v>
      </c>
      <c r="K990" s="50">
        <f t="shared" si="144"/>
        <v>8.4224999999999923</v>
      </c>
    </row>
    <row r="991" spans="1:12" ht="18.75" x14ac:dyDescent="0.3">
      <c r="A991" s="10"/>
      <c r="B991" s="11"/>
      <c r="C991" s="12"/>
      <c r="D991" s="13"/>
      <c r="E991" s="14"/>
      <c r="F991" s="46"/>
      <c r="H991" s="16" t="str">
        <f t="shared" ref="H991:H1001" si="147">IF(OR(F991="",G991=""),"",IF(F991="1st",G991*D991-G991,-G991))</f>
        <v/>
      </c>
      <c r="I991" s="19">
        <f t="shared" si="143"/>
        <v>8.4225000000000065</v>
      </c>
      <c r="J991" s="42">
        <f>SUM(H991:H1001)</f>
        <v>0</v>
      </c>
      <c r="K991" s="50">
        <f t="shared" si="144"/>
        <v>8.4224999999999923</v>
      </c>
    </row>
    <row r="992" spans="1:12" ht="18.75" x14ac:dyDescent="0.3">
      <c r="A992" s="10"/>
      <c r="B992" s="11"/>
      <c r="C992" s="12"/>
      <c r="D992" s="13"/>
      <c r="E992" s="14"/>
      <c r="F992" s="46"/>
      <c r="H992" s="16" t="str">
        <f t="shared" si="147"/>
        <v/>
      </c>
      <c r="I992" s="19">
        <f t="shared" si="143"/>
        <v>8.4225000000000065</v>
      </c>
      <c r="J992" s="39"/>
      <c r="K992" s="50">
        <f t="shared" si="144"/>
        <v>8.4224999999999923</v>
      </c>
    </row>
    <row r="993" spans="1:11" ht="18.75" x14ac:dyDescent="0.3">
      <c r="A993" s="10"/>
      <c r="B993" s="11"/>
      <c r="C993" s="12"/>
      <c r="D993" s="13"/>
      <c r="E993" s="14"/>
      <c r="F993" s="46"/>
      <c r="H993" s="16" t="str">
        <f t="shared" si="147"/>
        <v/>
      </c>
      <c r="I993" s="19">
        <f t="shared" si="143"/>
        <v>8.4225000000000065</v>
      </c>
      <c r="J993" s="39"/>
      <c r="K993" s="50">
        <f t="shared" si="144"/>
        <v>8.4224999999999923</v>
      </c>
    </row>
    <row r="994" spans="1:11" ht="18.75" x14ac:dyDescent="0.3">
      <c r="A994" s="10"/>
      <c r="B994" s="11"/>
      <c r="C994" s="12"/>
      <c r="D994" s="13"/>
      <c r="E994" s="14"/>
      <c r="F994" s="46"/>
      <c r="H994" s="16" t="str">
        <f t="shared" si="147"/>
        <v/>
      </c>
      <c r="I994" s="19">
        <f t="shared" si="143"/>
        <v>8.4225000000000065</v>
      </c>
      <c r="J994" s="39"/>
      <c r="K994" s="50">
        <f t="shared" si="144"/>
        <v>8.4224999999999923</v>
      </c>
    </row>
    <row r="995" spans="1:11" ht="18.75" x14ac:dyDescent="0.3">
      <c r="A995" s="10"/>
      <c r="B995" s="11"/>
      <c r="C995" s="12"/>
      <c r="D995" s="13"/>
      <c r="E995" s="14"/>
      <c r="F995" s="46"/>
      <c r="H995" s="16" t="str">
        <f t="shared" si="147"/>
        <v/>
      </c>
      <c r="I995" s="19">
        <f t="shared" si="143"/>
        <v>8.4225000000000065</v>
      </c>
      <c r="J995" s="39"/>
      <c r="K995" s="50">
        <f t="shared" si="144"/>
        <v>8.4224999999999923</v>
      </c>
    </row>
    <row r="996" spans="1:11" ht="18.75" x14ac:dyDescent="0.3">
      <c r="A996" s="10"/>
      <c r="B996" s="11"/>
      <c r="C996" s="12"/>
      <c r="D996" s="13"/>
      <c r="E996" s="14"/>
      <c r="F996" s="46"/>
      <c r="H996" s="16" t="str">
        <f t="shared" si="147"/>
        <v/>
      </c>
      <c r="I996" s="19">
        <f t="shared" si="143"/>
        <v>8.4225000000000065</v>
      </c>
      <c r="J996" s="39"/>
      <c r="K996" s="50">
        <f t="shared" si="144"/>
        <v>8.4224999999999923</v>
      </c>
    </row>
    <row r="997" spans="1:11" ht="18.75" x14ac:dyDescent="0.3">
      <c r="A997" s="10"/>
      <c r="B997" s="11"/>
      <c r="C997" s="12"/>
      <c r="D997" s="13"/>
      <c r="E997" s="14"/>
      <c r="F997" s="46"/>
      <c r="H997" s="16" t="str">
        <f t="shared" si="147"/>
        <v/>
      </c>
      <c r="I997" s="19">
        <f t="shared" si="143"/>
        <v>8.4225000000000065</v>
      </c>
      <c r="J997" s="39"/>
      <c r="K997" s="50">
        <f t="shared" si="144"/>
        <v>8.4224999999999923</v>
      </c>
    </row>
    <row r="998" spans="1:11" ht="18.75" x14ac:dyDescent="0.3">
      <c r="A998" s="10"/>
      <c r="B998" s="11"/>
      <c r="C998" s="12"/>
      <c r="D998" s="13"/>
      <c r="E998" s="14"/>
      <c r="F998" s="46"/>
      <c r="H998" s="16" t="str">
        <f t="shared" si="147"/>
        <v/>
      </c>
      <c r="I998" s="19">
        <f t="shared" si="143"/>
        <v>8.4225000000000065</v>
      </c>
      <c r="J998" s="39"/>
      <c r="K998" s="50">
        <f t="shared" si="144"/>
        <v>8.4224999999999923</v>
      </c>
    </row>
    <row r="999" spans="1:11" ht="18.75" x14ac:dyDescent="0.3">
      <c r="A999" s="10"/>
      <c r="B999" s="11"/>
      <c r="C999" s="12"/>
      <c r="D999" s="13"/>
      <c r="E999" s="14"/>
      <c r="F999" s="46"/>
      <c r="H999" s="16" t="str">
        <f t="shared" si="147"/>
        <v/>
      </c>
      <c r="I999" s="19">
        <f t="shared" si="143"/>
        <v>8.4225000000000065</v>
      </c>
      <c r="J999" s="39"/>
      <c r="K999" s="50">
        <f t="shared" si="144"/>
        <v>8.4224999999999923</v>
      </c>
    </row>
    <row r="1000" spans="1:11" ht="18.75" x14ac:dyDescent="0.3">
      <c r="A1000" s="10"/>
      <c r="B1000" s="11"/>
      <c r="C1000" s="12"/>
      <c r="D1000" s="13"/>
      <c r="E1000" s="14"/>
      <c r="F1000" s="46"/>
      <c r="H1000" s="16" t="str">
        <f t="shared" si="147"/>
        <v/>
      </c>
      <c r="I1000" s="19">
        <f t="shared" si="143"/>
        <v>8.4225000000000065</v>
      </c>
      <c r="J1000" s="39"/>
      <c r="K1000" s="50">
        <f t="shared" si="144"/>
        <v>8.4224999999999923</v>
      </c>
    </row>
    <row r="1001" spans="1:11" ht="19.5" thickBot="1" x14ac:dyDescent="0.35">
      <c r="A1001" s="10"/>
      <c r="B1001" s="11"/>
      <c r="C1001" s="12"/>
      <c r="D1001" s="13"/>
      <c r="E1001" s="14"/>
      <c r="F1001" s="46"/>
      <c r="H1001" s="16" t="str">
        <f t="shared" si="147"/>
        <v/>
      </c>
      <c r="I1001" s="19">
        <f t="shared" si="143"/>
        <v>8.4225000000000065</v>
      </c>
      <c r="J1001" s="39"/>
      <c r="K1001" s="50">
        <f t="shared" si="144"/>
        <v>8.4224999999999923</v>
      </c>
    </row>
    <row r="1002" spans="1:11" ht="24" thickBot="1" x14ac:dyDescent="0.3">
      <c r="A1002" s="221">
        <v>44350</v>
      </c>
      <c r="B1002" s="222"/>
      <c r="C1002" s="222"/>
      <c r="D1002" s="222"/>
      <c r="E1002" s="222"/>
      <c r="F1002" s="222"/>
      <c r="G1002" s="222"/>
      <c r="H1002" s="223"/>
      <c r="I1002" s="19">
        <f t="shared" si="143"/>
        <v>8.4225000000000065</v>
      </c>
      <c r="K1002" s="50">
        <f t="shared" si="144"/>
        <v>8.4224999999999923</v>
      </c>
    </row>
    <row r="1003" spans="1:11" ht="18.75" x14ac:dyDescent="0.3">
      <c r="A1003" s="10"/>
      <c r="B1003" s="11"/>
      <c r="C1003" s="12"/>
      <c r="D1003" s="13"/>
      <c r="E1003" s="14"/>
      <c r="F1003" s="46"/>
      <c r="H1003" s="16" t="str">
        <f t="shared" ref="H1003:H1013" si="148">IF(OR(F1003="",G1003=""),"",IF(F1003="1st",G1003*D1003-G1003,-G1003))</f>
        <v/>
      </c>
      <c r="I1003" s="19">
        <f t="shared" si="143"/>
        <v>8.4225000000000065</v>
      </c>
      <c r="J1003" s="42">
        <f>SUM(H1003:H1013)</f>
        <v>0</v>
      </c>
      <c r="K1003" s="50">
        <f t="shared" si="144"/>
        <v>8.4224999999999923</v>
      </c>
    </row>
    <row r="1004" spans="1:11" ht="18.75" x14ac:dyDescent="0.3">
      <c r="A1004" s="10"/>
      <c r="B1004" s="11"/>
      <c r="C1004" s="12"/>
      <c r="D1004" s="13"/>
      <c r="E1004" s="14"/>
      <c r="F1004" s="46"/>
      <c r="H1004" s="16" t="str">
        <f t="shared" si="148"/>
        <v/>
      </c>
      <c r="I1004" s="19">
        <f t="shared" si="143"/>
        <v>8.4225000000000065</v>
      </c>
      <c r="J1004" s="39"/>
      <c r="K1004" s="50">
        <f t="shared" si="144"/>
        <v>8.4224999999999923</v>
      </c>
    </row>
    <row r="1005" spans="1:11" ht="18.75" x14ac:dyDescent="0.3">
      <c r="A1005" s="10"/>
      <c r="B1005" s="11"/>
      <c r="C1005" s="12"/>
      <c r="D1005" s="13"/>
      <c r="E1005" s="14"/>
      <c r="F1005" s="46"/>
      <c r="H1005" s="16" t="str">
        <f t="shared" si="148"/>
        <v/>
      </c>
      <c r="I1005" s="19">
        <f t="shared" si="143"/>
        <v>8.4225000000000065</v>
      </c>
      <c r="J1005" s="39"/>
      <c r="K1005" s="50">
        <f t="shared" si="144"/>
        <v>8.4224999999999923</v>
      </c>
    </row>
    <row r="1006" spans="1:11" ht="18.75" x14ac:dyDescent="0.3">
      <c r="A1006" s="10"/>
      <c r="B1006" s="11"/>
      <c r="C1006" s="12"/>
      <c r="D1006" s="13"/>
      <c r="E1006" s="14"/>
      <c r="F1006" s="46"/>
      <c r="H1006" s="16" t="str">
        <f t="shared" si="148"/>
        <v/>
      </c>
      <c r="I1006" s="19">
        <f t="shared" si="143"/>
        <v>8.4225000000000065</v>
      </c>
      <c r="J1006" s="39"/>
      <c r="K1006" s="50">
        <f t="shared" si="144"/>
        <v>8.4224999999999923</v>
      </c>
    </row>
    <row r="1007" spans="1:11" ht="18.75" x14ac:dyDescent="0.3">
      <c r="A1007" s="10"/>
      <c r="B1007" s="11"/>
      <c r="C1007" s="12"/>
      <c r="D1007" s="13"/>
      <c r="E1007" s="14"/>
      <c r="F1007" s="46"/>
      <c r="H1007" s="16" t="str">
        <f t="shared" si="148"/>
        <v/>
      </c>
      <c r="I1007" s="19">
        <f t="shared" si="143"/>
        <v>8.4225000000000065</v>
      </c>
      <c r="J1007" s="39"/>
      <c r="K1007" s="50">
        <f t="shared" si="144"/>
        <v>8.4224999999999923</v>
      </c>
    </row>
    <row r="1008" spans="1:11" ht="18.75" x14ac:dyDescent="0.3">
      <c r="A1008" s="10"/>
      <c r="B1008" s="11"/>
      <c r="C1008" s="12"/>
      <c r="D1008" s="13"/>
      <c r="E1008" s="14"/>
      <c r="F1008" s="46"/>
      <c r="H1008" s="16" t="str">
        <f t="shared" si="148"/>
        <v/>
      </c>
      <c r="I1008" s="19">
        <f t="shared" si="143"/>
        <v>8.4225000000000065</v>
      </c>
      <c r="J1008" s="39"/>
      <c r="K1008" s="50">
        <f t="shared" si="144"/>
        <v>8.4224999999999923</v>
      </c>
    </row>
    <row r="1009" spans="1:11" ht="18.75" x14ac:dyDescent="0.3">
      <c r="A1009" s="10"/>
      <c r="B1009" s="11"/>
      <c r="C1009" s="12"/>
      <c r="D1009" s="13"/>
      <c r="E1009" s="14"/>
      <c r="F1009" s="46"/>
      <c r="H1009" s="16" t="str">
        <f t="shared" si="148"/>
        <v/>
      </c>
      <c r="I1009" s="19">
        <f t="shared" si="143"/>
        <v>8.4225000000000065</v>
      </c>
      <c r="J1009" s="39"/>
      <c r="K1009" s="50">
        <f t="shared" si="144"/>
        <v>8.4224999999999923</v>
      </c>
    </row>
    <row r="1010" spans="1:11" ht="18.75" x14ac:dyDescent="0.3">
      <c r="A1010" s="10"/>
      <c r="B1010" s="11"/>
      <c r="C1010" s="12"/>
      <c r="D1010" s="13"/>
      <c r="E1010" s="14"/>
      <c r="F1010" s="46"/>
      <c r="H1010" s="16" t="str">
        <f t="shared" si="148"/>
        <v/>
      </c>
      <c r="I1010" s="19">
        <f t="shared" si="143"/>
        <v>8.4225000000000065</v>
      </c>
      <c r="J1010" s="39"/>
      <c r="K1010" s="50">
        <f t="shared" si="144"/>
        <v>8.4224999999999923</v>
      </c>
    </row>
    <row r="1011" spans="1:11" ht="18.75" x14ac:dyDescent="0.3">
      <c r="A1011" s="10"/>
      <c r="B1011" s="11"/>
      <c r="C1011" s="12"/>
      <c r="D1011" s="13"/>
      <c r="E1011" s="14"/>
      <c r="F1011" s="46"/>
      <c r="H1011" s="16" t="str">
        <f t="shared" si="148"/>
        <v/>
      </c>
      <c r="I1011" s="19">
        <f t="shared" si="143"/>
        <v>8.4225000000000065</v>
      </c>
      <c r="J1011" s="39"/>
      <c r="K1011" s="50">
        <f t="shared" si="144"/>
        <v>8.4224999999999923</v>
      </c>
    </row>
    <row r="1012" spans="1:11" ht="18.75" x14ac:dyDescent="0.3">
      <c r="A1012" s="10"/>
      <c r="B1012" s="11"/>
      <c r="C1012" s="12"/>
      <c r="D1012" s="13"/>
      <c r="E1012" s="14"/>
      <c r="F1012" s="46"/>
      <c r="H1012" s="16" t="str">
        <f t="shared" si="148"/>
        <v/>
      </c>
      <c r="I1012" s="19">
        <f t="shared" si="143"/>
        <v>8.4225000000000065</v>
      </c>
      <c r="J1012" s="39"/>
      <c r="K1012" s="50">
        <f t="shared" si="144"/>
        <v>8.4224999999999923</v>
      </c>
    </row>
    <row r="1013" spans="1:11" ht="19.5" thickBot="1" x14ac:dyDescent="0.35">
      <c r="A1013" s="10"/>
      <c r="B1013" s="11"/>
      <c r="C1013" s="12"/>
      <c r="D1013" s="13"/>
      <c r="E1013" s="14"/>
      <c r="F1013" s="46"/>
      <c r="H1013" s="16" t="str">
        <f t="shared" si="148"/>
        <v/>
      </c>
      <c r="I1013" s="19">
        <f t="shared" si="143"/>
        <v>8.4225000000000065</v>
      </c>
      <c r="J1013" s="39"/>
      <c r="K1013" s="50">
        <f t="shared" si="144"/>
        <v>8.4224999999999923</v>
      </c>
    </row>
    <row r="1014" spans="1:11" ht="24" thickBot="1" x14ac:dyDescent="0.3">
      <c r="A1014" s="221">
        <v>44351</v>
      </c>
      <c r="B1014" s="222"/>
      <c r="C1014" s="222"/>
      <c r="D1014" s="222"/>
      <c r="E1014" s="222"/>
      <c r="F1014" s="222"/>
      <c r="G1014" s="222"/>
      <c r="H1014" s="223"/>
      <c r="I1014" s="19">
        <f t="shared" si="143"/>
        <v>8.4225000000000065</v>
      </c>
      <c r="K1014" s="50">
        <f t="shared" si="144"/>
        <v>8.4224999999999923</v>
      </c>
    </row>
    <row r="1015" spans="1:11" ht="18.75" x14ac:dyDescent="0.3">
      <c r="A1015" s="10"/>
      <c r="B1015" s="11"/>
      <c r="C1015" s="12"/>
      <c r="D1015" s="13"/>
      <c r="E1015" s="14"/>
      <c r="F1015" s="46"/>
      <c r="H1015" s="16" t="str">
        <f t="shared" ref="H1015:H1025" si="149">IF(OR(F1015="",G1015=""),"",IF(F1015="1st",G1015*D1015-G1015,-G1015))</f>
        <v/>
      </c>
      <c r="I1015" s="19">
        <f t="shared" si="143"/>
        <v>8.4225000000000065</v>
      </c>
      <c r="J1015" s="42">
        <f>SUM(H1015:H1025)</f>
        <v>0</v>
      </c>
      <c r="K1015" s="50">
        <f t="shared" si="144"/>
        <v>8.4224999999999923</v>
      </c>
    </row>
    <row r="1016" spans="1:11" ht="18.75" x14ac:dyDescent="0.3">
      <c r="A1016" s="10"/>
      <c r="B1016" s="11"/>
      <c r="C1016" s="12"/>
      <c r="D1016" s="13"/>
      <c r="E1016" s="14"/>
      <c r="F1016" s="46"/>
      <c r="H1016" s="16" t="str">
        <f t="shared" si="149"/>
        <v/>
      </c>
      <c r="I1016" s="19">
        <f t="shared" si="143"/>
        <v>8.4225000000000065</v>
      </c>
      <c r="J1016" s="39"/>
      <c r="K1016" s="50">
        <f t="shared" si="144"/>
        <v>8.4224999999999923</v>
      </c>
    </row>
    <row r="1017" spans="1:11" ht="18.75" x14ac:dyDescent="0.3">
      <c r="A1017" s="10"/>
      <c r="B1017" s="11"/>
      <c r="C1017" s="12"/>
      <c r="D1017" s="13"/>
      <c r="E1017" s="14"/>
      <c r="F1017" s="46"/>
      <c r="H1017" s="16" t="str">
        <f t="shared" si="149"/>
        <v/>
      </c>
      <c r="I1017" s="19">
        <f t="shared" si="143"/>
        <v>8.4225000000000065</v>
      </c>
      <c r="J1017" s="39"/>
      <c r="K1017" s="50">
        <f t="shared" si="144"/>
        <v>8.4224999999999923</v>
      </c>
    </row>
    <row r="1018" spans="1:11" ht="18.75" x14ac:dyDescent="0.3">
      <c r="A1018" s="10"/>
      <c r="B1018" s="11"/>
      <c r="C1018" s="12"/>
      <c r="D1018" s="13"/>
      <c r="E1018" s="14"/>
      <c r="F1018" s="46"/>
      <c r="H1018" s="16" t="str">
        <f t="shared" si="149"/>
        <v/>
      </c>
      <c r="I1018" s="19">
        <f t="shared" si="143"/>
        <v>8.4225000000000065</v>
      </c>
      <c r="J1018" s="39"/>
      <c r="K1018" s="50">
        <f t="shared" si="144"/>
        <v>8.4224999999999923</v>
      </c>
    </row>
    <row r="1019" spans="1:11" ht="18.75" x14ac:dyDescent="0.3">
      <c r="A1019" s="10"/>
      <c r="B1019" s="11"/>
      <c r="C1019" s="12"/>
      <c r="D1019" s="13"/>
      <c r="E1019" s="14"/>
      <c r="F1019" s="46"/>
      <c r="H1019" s="16" t="str">
        <f t="shared" si="149"/>
        <v/>
      </c>
      <c r="I1019" s="19">
        <f t="shared" si="143"/>
        <v>8.4225000000000065</v>
      </c>
      <c r="J1019" s="39"/>
      <c r="K1019" s="50">
        <f t="shared" si="144"/>
        <v>8.4224999999999923</v>
      </c>
    </row>
    <row r="1020" spans="1:11" ht="18.75" x14ac:dyDescent="0.3">
      <c r="A1020" s="10"/>
      <c r="B1020" s="11"/>
      <c r="C1020" s="12"/>
      <c r="D1020" s="13"/>
      <c r="E1020" s="14"/>
      <c r="F1020" s="46"/>
      <c r="H1020" s="16" t="str">
        <f t="shared" si="149"/>
        <v/>
      </c>
      <c r="I1020" s="19">
        <f t="shared" si="143"/>
        <v>8.4225000000000065</v>
      </c>
      <c r="J1020" s="39"/>
      <c r="K1020" s="50">
        <f t="shared" si="144"/>
        <v>8.4224999999999923</v>
      </c>
    </row>
    <row r="1021" spans="1:11" ht="18.75" x14ac:dyDescent="0.3">
      <c r="A1021" s="10"/>
      <c r="B1021" s="11"/>
      <c r="C1021" s="12"/>
      <c r="D1021" s="13"/>
      <c r="E1021" s="14"/>
      <c r="F1021" s="46"/>
      <c r="H1021" s="16" t="str">
        <f t="shared" si="149"/>
        <v/>
      </c>
      <c r="I1021" s="19">
        <f t="shared" si="143"/>
        <v>8.4225000000000065</v>
      </c>
      <c r="J1021" s="39"/>
      <c r="K1021" s="50">
        <f t="shared" si="144"/>
        <v>8.4224999999999923</v>
      </c>
    </row>
    <row r="1022" spans="1:11" ht="18.75" x14ac:dyDescent="0.3">
      <c r="A1022" s="10"/>
      <c r="B1022" s="11"/>
      <c r="C1022" s="12"/>
      <c r="D1022" s="13"/>
      <c r="E1022" s="14"/>
      <c r="F1022" s="46"/>
      <c r="H1022" s="16" t="str">
        <f t="shared" si="149"/>
        <v/>
      </c>
      <c r="I1022" s="19">
        <f t="shared" si="143"/>
        <v>8.4225000000000065</v>
      </c>
      <c r="J1022" s="39"/>
      <c r="K1022" s="50">
        <f t="shared" si="144"/>
        <v>8.4224999999999923</v>
      </c>
    </row>
    <row r="1023" spans="1:11" ht="18.75" x14ac:dyDescent="0.3">
      <c r="A1023" s="10"/>
      <c r="B1023" s="11"/>
      <c r="C1023" s="12"/>
      <c r="D1023" s="13"/>
      <c r="E1023" s="14"/>
      <c r="F1023" s="46"/>
      <c r="H1023" s="16" t="str">
        <f t="shared" si="149"/>
        <v/>
      </c>
      <c r="I1023" s="19">
        <f t="shared" si="143"/>
        <v>8.4225000000000065</v>
      </c>
      <c r="J1023" s="39"/>
      <c r="K1023" s="50">
        <f t="shared" si="144"/>
        <v>8.4224999999999923</v>
      </c>
    </row>
    <row r="1024" spans="1:11" ht="18.75" x14ac:dyDescent="0.3">
      <c r="A1024" s="10"/>
      <c r="B1024" s="11"/>
      <c r="C1024" s="12"/>
      <c r="D1024" s="13"/>
      <c r="E1024" s="14"/>
      <c r="F1024" s="46"/>
      <c r="H1024" s="16" t="str">
        <f t="shared" si="149"/>
        <v/>
      </c>
      <c r="I1024" s="19">
        <f t="shared" si="143"/>
        <v>8.4225000000000065</v>
      </c>
      <c r="J1024" s="39"/>
      <c r="K1024" s="50">
        <f t="shared" si="144"/>
        <v>8.4224999999999923</v>
      </c>
    </row>
    <row r="1025" spans="1:11" ht="18.75" x14ac:dyDescent="0.3">
      <c r="A1025" s="10"/>
      <c r="B1025" s="11"/>
      <c r="C1025" s="12"/>
      <c r="D1025" s="13"/>
      <c r="E1025" s="14"/>
      <c r="F1025" s="46"/>
      <c r="H1025" s="16" t="str">
        <f t="shared" si="149"/>
        <v/>
      </c>
      <c r="I1025" s="19">
        <f t="shared" si="143"/>
        <v>8.4225000000000065</v>
      </c>
      <c r="J1025" s="39"/>
      <c r="K1025" s="50">
        <f t="shared" si="144"/>
        <v>8.4224999999999923</v>
      </c>
    </row>
  </sheetData>
  <autoFilter ref="A1:F55" xr:uid="{999FB3B6-C3F1-954E-983B-06E9CBE43342}"/>
  <mergeCells count="209">
    <mergeCell ref="A918:H918"/>
    <mergeCell ref="A930:H930"/>
    <mergeCell ref="A942:H942"/>
    <mergeCell ref="A954:H954"/>
    <mergeCell ref="A966:H966"/>
    <mergeCell ref="A978:H978"/>
    <mergeCell ref="A990:H990"/>
    <mergeCell ref="A1002:H1002"/>
    <mergeCell ref="A1014:H1014"/>
    <mergeCell ref="A810:H810"/>
    <mergeCell ref="A822:H822"/>
    <mergeCell ref="A834:H834"/>
    <mergeCell ref="A846:H846"/>
    <mergeCell ref="A858:H858"/>
    <mergeCell ref="A870:H870"/>
    <mergeCell ref="A882:H882"/>
    <mergeCell ref="A894:H894"/>
    <mergeCell ref="A906:H906"/>
    <mergeCell ref="A565:H565"/>
    <mergeCell ref="A569:H569"/>
    <mergeCell ref="A571:H571"/>
    <mergeCell ref="A576:H576"/>
    <mergeCell ref="A579:H579"/>
    <mergeCell ref="A616:H616"/>
    <mergeCell ref="A622:H622"/>
    <mergeCell ref="A625:H625"/>
    <mergeCell ref="A581:H581"/>
    <mergeCell ref="A583:H583"/>
    <mergeCell ref="A585:H585"/>
    <mergeCell ref="A590:H590"/>
    <mergeCell ref="A593:H593"/>
    <mergeCell ref="A603:H603"/>
    <mergeCell ref="A606:H606"/>
    <mergeCell ref="A612:H612"/>
    <mergeCell ref="A614:H614"/>
    <mergeCell ref="A2:H2"/>
    <mergeCell ref="A5:H5"/>
    <mergeCell ref="A10:H10"/>
    <mergeCell ref="A12:H12"/>
    <mergeCell ref="A18:H18"/>
    <mergeCell ref="A551:H551"/>
    <mergeCell ref="A554:H554"/>
    <mergeCell ref="A557:H557"/>
    <mergeCell ref="A560:H560"/>
    <mergeCell ref="A521:H521"/>
    <mergeCell ref="A524:H524"/>
    <mergeCell ref="A527:H527"/>
    <mergeCell ref="A530:H530"/>
    <mergeCell ref="A20:H20"/>
    <mergeCell ref="A25:H25"/>
    <mergeCell ref="A29:H29"/>
    <mergeCell ref="A33:H33"/>
    <mergeCell ref="A38:H38"/>
    <mergeCell ref="A43:H43"/>
    <mergeCell ref="A47:H47"/>
    <mergeCell ref="A49:H49"/>
    <mergeCell ref="A71:H71"/>
    <mergeCell ref="A51:H51"/>
    <mergeCell ref="A56:H56"/>
    <mergeCell ref="A61:H61"/>
    <mergeCell ref="A64:H64"/>
    <mergeCell ref="A69:H69"/>
    <mergeCell ref="A120:H120"/>
    <mergeCell ref="A76:H76"/>
    <mergeCell ref="A79:H79"/>
    <mergeCell ref="A82:H82"/>
    <mergeCell ref="A86:H86"/>
    <mergeCell ref="A88:H88"/>
    <mergeCell ref="A93:H93"/>
    <mergeCell ref="A99:H99"/>
    <mergeCell ref="A104:H104"/>
    <mergeCell ref="A107:H107"/>
    <mergeCell ref="A112:H112"/>
    <mergeCell ref="A115:H115"/>
    <mergeCell ref="A174:H174"/>
    <mergeCell ref="A124:H124"/>
    <mergeCell ref="A129:H129"/>
    <mergeCell ref="A133:H133"/>
    <mergeCell ref="A137:H137"/>
    <mergeCell ref="A141:H141"/>
    <mergeCell ref="A145:H145"/>
    <mergeCell ref="A147:H147"/>
    <mergeCell ref="A162:H162"/>
    <mergeCell ref="A166:H166"/>
    <mergeCell ref="A170:H170"/>
    <mergeCell ref="A172:H172"/>
    <mergeCell ref="A229:H229"/>
    <mergeCell ref="A178:H178"/>
    <mergeCell ref="A180:H180"/>
    <mergeCell ref="A185:H185"/>
    <mergeCell ref="A198:H198"/>
    <mergeCell ref="A205:H205"/>
    <mergeCell ref="A207:H207"/>
    <mergeCell ref="A209:H209"/>
    <mergeCell ref="A212:H212"/>
    <mergeCell ref="A215:H215"/>
    <mergeCell ref="A219:H219"/>
    <mergeCell ref="A223:H223"/>
    <mergeCell ref="A287:H287"/>
    <mergeCell ref="A233:H233"/>
    <mergeCell ref="A237:H237"/>
    <mergeCell ref="A239:H239"/>
    <mergeCell ref="A244:H244"/>
    <mergeCell ref="A247:H247"/>
    <mergeCell ref="A254:H254"/>
    <mergeCell ref="A266:H266"/>
    <mergeCell ref="A269:H269"/>
    <mergeCell ref="A274:H274"/>
    <mergeCell ref="A279:H279"/>
    <mergeCell ref="A283:H283"/>
    <mergeCell ref="A319:H319"/>
    <mergeCell ref="A290:H290"/>
    <mergeCell ref="A293:H293"/>
    <mergeCell ref="A297:H297"/>
    <mergeCell ref="A303:H303"/>
    <mergeCell ref="A310:H310"/>
    <mergeCell ref="A314:H314"/>
    <mergeCell ref="A322:H322"/>
    <mergeCell ref="A324:H324"/>
    <mergeCell ref="A326:H326"/>
    <mergeCell ref="A332:H332"/>
    <mergeCell ref="A342:H342"/>
    <mergeCell ref="A344:H344"/>
    <mergeCell ref="A347:H347"/>
    <mergeCell ref="A350:H350"/>
    <mergeCell ref="A355:H355"/>
    <mergeCell ref="A357:H357"/>
    <mergeCell ref="A384:H384"/>
    <mergeCell ref="A463:H463"/>
    <mergeCell ref="A465:H465"/>
    <mergeCell ref="A389:H389"/>
    <mergeCell ref="A361:H361"/>
    <mergeCell ref="A374:H374"/>
    <mergeCell ref="A377:H377"/>
    <mergeCell ref="A380:H380"/>
    <mergeCell ref="A382:H382"/>
    <mergeCell ref="A392:H392"/>
    <mergeCell ref="A407:H407"/>
    <mergeCell ref="A410:H410"/>
    <mergeCell ref="A440:H440"/>
    <mergeCell ref="A446:H446"/>
    <mergeCell ref="A452:H452"/>
    <mergeCell ref="A454:H454"/>
    <mergeCell ref="A458:H458"/>
    <mergeCell ref="A412:H412"/>
    <mergeCell ref="A416:H416"/>
    <mergeCell ref="A419:H419"/>
    <mergeCell ref="A422:H422"/>
    <mergeCell ref="A425:H425"/>
    <mergeCell ref="A430:H430"/>
    <mergeCell ref="A435:H435"/>
    <mergeCell ref="A629:H629"/>
    <mergeCell ref="A635:H635"/>
    <mergeCell ref="A638:H638"/>
    <mergeCell ref="A642:H642"/>
    <mergeCell ref="A647:H647"/>
    <mergeCell ref="A650:H650"/>
    <mergeCell ref="A653:H653"/>
    <mergeCell ref="A656:H656"/>
    <mergeCell ref="A478:H478"/>
    <mergeCell ref="A481:H481"/>
    <mergeCell ref="A501:H501"/>
    <mergeCell ref="A503:H503"/>
    <mergeCell ref="A509:H509"/>
    <mergeCell ref="A512:H512"/>
    <mergeCell ref="A484:H484"/>
    <mergeCell ref="A486:H486"/>
    <mergeCell ref="A489:H489"/>
    <mergeCell ref="A495:H495"/>
    <mergeCell ref="A498:H498"/>
    <mergeCell ref="A536:H536"/>
    <mergeCell ref="A540:H540"/>
    <mergeCell ref="A544:H544"/>
    <mergeCell ref="A546:H546"/>
    <mergeCell ref="A514:H514"/>
    <mergeCell ref="A658:H658"/>
    <mergeCell ref="A662:H662"/>
    <mergeCell ref="A665:H665"/>
    <mergeCell ref="A668:H668"/>
    <mergeCell ref="A671:H671"/>
    <mergeCell ref="A674:H674"/>
    <mergeCell ref="A677:H677"/>
    <mergeCell ref="A680:H680"/>
    <mergeCell ref="A683:H683"/>
    <mergeCell ref="A685:H685"/>
    <mergeCell ref="A688:H688"/>
    <mergeCell ref="A690:H690"/>
    <mergeCell ref="A693:H693"/>
    <mergeCell ref="A696:H696"/>
    <mergeCell ref="A698:H698"/>
    <mergeCell ref="A701:H701"/>
    <mergeCell ref="A704:H704"/>
    <mergeCell ref="A706:H706"/>
    <mergeCell ref="A736:H736"/>
    <mergeCell ref="A738:H738"/>
    <mergeCell ref="A750:H750"/>
    <mergeCell ref="A762:H762"/>
    <mergeCell ref="A774:H774"/>
    <mergeCell ref="A786:H786"/>
    <mergeCell ref="A798:H798"/>
    <mergeCell ref="A711:H711"/>
    <mergeCell ref="A713:H713"/>
    <mergeCell ref="A715:H715"/>
    <mergeCell ref="A717:H717"/>
    <mergeCell ref="A720:H720"/>
    <mergeCell ref="A724:H724"/>
    <mergeCell ref="A728:H728"/>
    <mergeCell ref="A731:H731"/>
    <mergeCell ref="A733:H733"/>
  </mergeCells>
  <phoneticPr fontId="15" type="noConversion"/>
  <conditionalFormatting sqref="G52:G55">
    <cfRule type="expression" dxfId="211" priority="458">
      <formula>"$J$3=""1st"""</formula>
    </cfRule>
  </conditionalFormatting>
  <conditionalFormatting sqref="G57:G60">
    <cfRule type="expression" dxfId="210" priority="457">
      <formula>"$J$3=""1st"""</formula>
    </cfRule>
  </conditionalFormatting>
  <conditionalFormatting sqref="H1 H19 H580 H643:H646">
    <cfRule type="cellIs" dxfId="209" priority="455" operator="lessThan">
      <formula>0</formula>
    </cfRule>
    <cfRule type="containsBlanks" dxfId="208" priority="454">
      <formula>LEN(TRIM(H1))=0</formula>
    </cfRule>
  </conditionalFormatting>
  <conditionalFormatting sqref="H3:H4">
    <cfRule type="containsBlanks" dxfId="207" priority="100">
      <formula>LEN(TRIM(H3))=0</formula>
    </cfRule>
    <cfRule type="cellIs" dxfId="206" priority="101" operator="lessThan">
      <formula>0</formula>
    </cfRule>
    <cfRule type="cellIs" dxfId="205" priority="102" operator="greaterThan">
      <formula>0</formula>
    </cfRule>
  </conditionalFormatting>
  <conditionalFormatting sqref="H6:H9">
    <cfRule type="containsBlanks" dxfId="204" priority="97">
      <formula>LEN(TRIM(H6))=0</formula>
    </cfRule>
    <cfRule type="cellIs" dxfId="203" priority="98" operator="lessThan">
      <formula>0</formula>
    </cfRule>
    <cfRule type="cellIs" dxfId="202" priority="99" operator="greaterThan">
      <formula>0</formula>
    </cfRule>
  </conditionalFormatting>
  <conditionalFormatting sqref="H11">
    <cfRule type="cellIs" dxfId="201" priority="92" operator="greaterThan">
      <formula>0</formula>
    </cfRule>
    <cfRule type="containsBlanks" dxfId="200" priority="90">
      <formula>LEN(TRIM(H11))=0</formula>
    </cfRule>
    <cfRule type="cellIs" dxfId="199" priority="91" operator="lessThan">
      <formula>0</formula>
    </cfRule>
  </conditionalFormatting>
  <conditionalFormatting sqref="H13:H17 H26:H28 H30:H32 H34:H37 H39:H42 H44:H46 H48 H50">
    <cfRule type="containsBlanks" dxfId="198" priority="87">
      <formula>LEN(TRIM(H13))=0</formula>
    </cfRule>
    <cfRule type="cellIs" dxfId="197" priority="88" operator="lessThan">
      <formula>0</formula>
    </cfRule>
    <cfRule type="cellIs" dxfId="196" priority="89" operator="greaterThan">
      <formula>0</formula>
    </cfRule>
  </conditionalFormatting>
  <conditionalFormatting sqref="H19 H580 H643:H646">
    <cfRule type="cellIs" dxfId="195" priority="456" operator="greaterThan">
      <formula>0</formula>
    </cfRule>
  </conditionalFormatting>
  <conditionalFormatting sqref="H21:H24">
    <cfRule type="cellIs" dxfId="194" priority="2" operator="lessThan">
      <formula>0</formula>
    </cfRule>
    <cfRule type="cellIs" dxfId="193" priority="3" operator="greaterThan">
      <formula>0</formula>
    </cfRule>
    <cfRule type="containsBlanks" dxfId="192" priority="1">
      <formula>LEN(TRIM(H21))=0</formula>
    </cfRule>
  </conditionalFormatting>
  <conditionalFormatting sqref="H52:H55">
    <cfRule type="cellIs" dxfId="191" priority="258" operator="greaterThan">
      <formula>0</formula>
    </cfRule>
    <cfRule type="cellIs" dxfId="190" priority="257" operator="lessThan">
      <formula>0</formula>
    </cfRule>
    <cfRule type="containsBlanks" dxfId="189" priority="256">
      <formula>LEN(TRIM(H52))=0</formula>
    </cfRule>
  </conditionalFormatting>
  <conditionalFormatting sqref="H57:H60">
    <cfRule type="cellIs" dxfId="188" priority="267" operator="greaterThan">
      <formula>0</formula>
    </cfRule>
    <cfRule type="cellIs" dxfId="187" priority="266" operator="lessThan">
      <formula>0</formula>
    </cfRule>
    <cfRule type="containsBlanks" dxfId="186" priority="265">
      <formula>LEN(TRIM(H57))=0</formula>
    </cfRule>
  </conditionalFormatting>
  <conditionalFormatting sqref="H62:H63">
    <cfRule type="cellIs" dxfId="185" priority="261" operator="greaterThan">
      <formula>0</formula>
    </cfRule>
    <cfRule type="cellIs" dxfId="184" priority="260" operator="lessThan">
      <formula>0</formula>
    </cfRule>
    <cfRule type="containsBlanks" dxfId="183" priority="259">
      <formula>LEN(TRIM(H62))=0</formula>
    </cfRule>
  </conditionalFormatting>
  <conditionalFormatting sqref="H65:H68">
    <cfRule type="cellIs" dxfId="182" priority="273" operator="greaterThan">
      <formula>0</formula>
    </cfRule>
    <cfRule type="cellIs" dxfId="181" priority="272" operator="lessThan">
      <formula>0</formula>
    </cfRule>
    <cfRule type="containsBlanks" dxfId="180" priority="271">
      <formula>LEN(TRIM(H65))=0</formula>
    </cfRule>
  </conditionalFormatting>
  <conditionalFormatting sqref="H70">
    <cfRule type="cellIs" dxfId="179" priority="276" operator="greaterThan">
      <formula>0</formula>
    </cfRule>
    <cfRule type="containsBlanks" dxfId="178" priority="274">
      <formula>LEN(TRIM(H70))=0</formula>
    </cfRule>
    <cfRule type="cellIs" dxfId="177" priority="275" operator="lessThan">
      <formula>0</formula>
    </cfRule>
  </conditionalFormatting>
  <conditionalFormatting sqref="H72:H75">
    <cfRule type="cellIs" dxfId="176" priority="279" operator="greaterThan">
      <formula>0</formula>
    </cfRule>
    <cfRule type="cellIs" dxfId="175" priority="278" operator="lessThan">
      <formula>0</formula>
    </cfRule>
    <cfRule type="containsBlanks" dxfId="174" priority="277">
      <formula>LEN(TRIM(H72))=0</formula>
    </cfRule>
  </conditionalFormatting>
  <conditionalFormatting sqref="H77:H78">
    <cfRule type="cellIs" dxfId="173" priority="282" operator="greaterThan">
      <formula>0</formula>
    </cfRule>
    <cfRule type="cellIs" dxfId="172" priority="281" operator="lessThan">
      <formula>0</formula>
    </cfRule>
    <cfRule type="containsBlanks" dxfId="171" priority="280">
      <formula>LEN(TRIM(H77))=0</formula>
    </cfRule>
  </conditionalFormatting>
  <conditionalFormatting sqref="H80:H81">
    <cfRule type="cellIs" dxfId="170" priority="285" operator="greaterThan">
      <formula>0</formula>
    </cfRule>
    <cfRule type="containsBlanks" dxfId="169" priority="283">
      <formula>LEN(TRIM(H80))=0</formula>
    </cfRule>
    <cfRule type="cellIs" dxfId="168" priority="284" operator="lessThan">
      <formula>0</formula>
    </cfRule>
  </conditionalFormatting>
  <conditionalFormatting sqref="H83:H85">
    <cfRule type="containsBlanks" dxfId="167" priority="286">
      <formula>LEN(TRIM(H83))=0</formula>
    </cfRule>
    <cfRule type="cellIs" dxfId="166" priority="287" operator="lessThan">
      <formula>0</formula>
    </cfRule>
    <cfRule type="cellIs" dxfId="165" priority="288" operator="greaterThan">
      <formula>0</formula>
    </cfRule>
  </conditionalFormatting>
  <conditionalFormatting sqref="H87">
    <cfRule type="cellIs" dxfId="164" priority="291" operator="greaterThan">
      <formula>0</formula>
    </cfRule>
    <cfRule type="cellIs" dxfId="163" priority="290" operator="lessThan">
      <formula>0</formula>
    </cfRule>
    <cfRule type="containsBlanks" dxfId="162" priority="289">
      <formula>LEN(TRIM(H87))=0</formula>
    </cfRule>
  </conditionalFormatting>
  <conditionalFormatting sqref="H89:H92">
    <cfRule type="containsBlanks" dxfId="161" priority="292">
      <formula>LEN(TRIM(H89))=0</formula>
    </cfRule>
    <cfRule type="cellIs" dxfId="160" priority="293" operator="lessThan">
      <formula>0</formula>
    </cfRule>
    <cfRule type="cellIs" dxfId="159" priority="294" operator="greaterThan">
      <formula>0</formula>
    </cfRule>
  </conditionalFormatting>
  <conditionalFormatting sqref="H94:H98">
    <cfRule type="containsBlanks" dxfId="158" priority="295">
      <formula>LEN(TRIM(H94))=0</formula>
    </cfRule>
    <cfRule type="cellIs" dxfId="157" priority="296" operator="lessThan">
      <formula>0</formula>
    </cfRule>
    <cfRule type="cellIs" dxfId="156" priority="297" operator="greaterThan">
      <formula>0</formula>
    </cfRule>
  </conditionalFormatting>
  <conditionalFormatting sqref="H100:H103">
    <cfRule type="containsBlanks" dxfId="155" priority="298">
      <formula>LEN(TRIM(H100))=0</formula>
    </cfRule>
    <cfRule type="cellIs" dxfId="154" priority="299" operator="lessThan">
      <formula>0</formula>
    </cfRule>
    <cfRule type="cellIs" dxfId="153" priority="300" operator="greaterThan">
      <formula>0</formula>
    </cfRule>
  </conditionalFormatting>
  <conditionalFormatting sqref="H105:H106">
    <cfRule type="cellIs" dxfId="152" priority="303" operator="greaterThan">
      <formula>0</formula>
    </cfRule>
    <cfRule type="cellIs" dxfId="151" priority="302" operator="lessThan">
      <formula>0</formula>
    </cfRule>
    <cfRule type="containsBlanks" dxfId="150" priority="301">
      <formula>LEN(TRIM(H105))=0</formula>
    </cfRule>
  </conditionalFormatting>
  <conditionalFormatting sqref="H108:H111">
    <cfRule type="containsBlanks" dxfId="149" priority="307">
      <formula>LEN(TRIM(H108))=0</formula>
    </cfRule>
    <cfRule type="cellIs" dxfId="148" priority="308" operator="lessThan">
      <formula>0</formula>
    </cfRule>
    <cfRule type="cellIs" dxfId="147" priority="309" operator="greaterThan">
      <formula>0</formula>
    </cfRule>
  </conditionalFormatting>
  <conditionalFormatting sqref="H113:H114">
    <cfRule type="cellIs" dxfId="146" priority="305" operator="lessThan">
      <formula>0</formula>
    </cfRule>
    <cfRule type="cellIs" dxfId="145" priority="306" operator="greaterThan">
      <formula>0</formula>
    </cfRule>
    <cfRule type="containsBlanks" dxfId="144" priority="304">
      <formula>LEN(TRIM(H113))=0</formula>
    </cfRule>
  </conditionalFormatting>
  <conditionalFormatting sqref="H116:H119">
    <cfRule type="containsBlanks" dxfId="143" priority="310">
      <formula>LEN(TRIM(H116))=0</formula>
    </cfRule>
    <cfRule type="cellIs" dxfId="142" priority="311" operator="lessThan">
      <formula>0</formula>
    </cfRule>
    <cfRule type="cellIs" dxfId="141" priority="312" operator="greaterThan">
      <formula>0</formula>
    </cfRule>
  </conditionalFormatting>
  <conditionalFormatting sqref="H121:H123">
    <cfRule type="cellIs" dxfId="140" priority="315" operator="greaterThan">
      <formula>0</formula>
    </cfRule>
    <cfRule type="containsBlanks" dxfId="139" priority="313">
      <formula>LEN(TRIM(H121))=0</formula>
    </cfRule>
    <cfRule type="cellIs" dxfId="138" priority="314" operator="lessThan">
      <formula>0</formula>
    </cfRule>
  </conditionalFormatting>
  <conditionalFormatting sqref="H125:H128">
    <cfRule type="cellIs" dxfId="137" priority="318" operator="greaterThan">
      <formula>0</formula>
    </cfRule>
    <cfRule type="containsBlanks" dxfId="136" priority="316">
      <formula>LEN(TRIM(H125))=0</formula>
    </cfRule>
    <cfRule type="cellIs" dxfId="135" priority="317" operator="lessThan">
      <formula>0</formula>
    </cfRule>
  </conditionalFormatting>
  <conditionalFormatting sqref="H130:H132">
    <cfRule type="containsBlanks" dxfId="134" priority="319">
      <formula>LEN(TRIM(H130))=0</formula>
    </cfRule>
    <cfRule type="cellIs" dxfId="133" priority="320" operator="lessThan">
      <formula>0</formula>
    </cfRule>
    <cfRule type="cellIs" dxfId="132" priority="321" operator="greaterThan">
      <formula>0</formula>
    </cfRule>
  </conditionalFormatting>
  <conditionalFormatting sqref="H134:H136">
    <cfRule type="cellIs" dxfId="131" priority="323" operator="lessThan">
      <formula>0</formula>
    </cfRule>
    <cfRule type="containsBlanks" dxfId="130" priority="322">
      <formula>LEN(TRIM(H134))=0</formula>
    </cfRule>
    <cfRule type="cellIs" dxfId="129" priority="324" operator="greaterThan">
      <formula>0</formula>
    </cfRule>
  </conditionalFormatting>
  <conditionalFormatting sqref="H138:H140">
    <cfRule type="cellIs" dxfId="128" priority="327" operator="greaterThan">
      <formula>0</formula>
    </cfRule>
    <cfRule type="cellIs" dxfId="127" priority="326" operator="lessThan">
      <formula>0</formula>
    </cfRule>
    <cfRule type="containsBlanks" dxfId="126" priority="325">
      <formula>LEN(TRIM(H138))=0</formula>
    </cfRule>
  </conditionalFormatting>
  <conditionalFormatting sqref="H142:H144">
    <cfRule type="cellIs" dxfId="125" priority="330" operator="greaterThan">
      <formula>0</formula>
    </cfRule>
    <cfRule type="cellIs" dxfId="124" priority="329" operator="lessThan">
      <formula>0</formula>
    </cfRule>
    <cfRule type="containsBlanks" dxfId="123" priority="328">
      <formula>LEN(TRIM(H142))=0</formula>
    </cfRule>
  </conditionalFormatting>
  <conditionalFormatting sqref="H146">
    <cfRule type="cellIs" dxfId="122" priority="333" operator="greaterThan">
      <formula>0</formula>
    </cfRule>
    <cfRule type="cellIs" dxfId="121" priority="332" operator="lessThan">
      <formula>0</formula>
    </cfRule>
    <cfRule type="containsBlanks" dxfId="120" priority="331">
      <formula>LEN(TRIM(H146))=0</formula>
    </cfRule>
  </conditionalFormatting>
  <conditionalFormatting sqref="H148:H161">
    <cfRule type="cellIs" dxfId="119" priority="336" operator="greaterThan">
      <formula>0</formula>
    </cfRule>
    <cfRule type="cellIs" dxfId="118" priority="335" operator="lessThan">
      <formula>0</formula>
    </cfRule>
    <cfRule type="containsBlanks" dxfId="117" priority="334">
      <formula>LEN(TRIM(H148))=0</formula>
    </cfRule>
  </conditionalFormatting>
  <conditionalFormatting sqref="H163:H165">
    <cfRule type="cellIs" dxfId="116" priority="339" operator="greaterThan">
      <formula>0</formula>
    </cfRule>
    <cfRule type="cellIs" dxfId="115" priority="338" operator="lessThan">
      <formula>0</formula>
    </cfRule>
    <cfRule type="containsBlanks" dxfId="114" priority="337">
      <formula>LEN(TRIM(H163))=0</formula>
    </cfRule>
  </conditionalFormatting>
  <conditionalFormatting sqref="H167:H169">
    <cfRule type="cellIs" dxfId="113" priority="342" operator="greaterThan">
      <formula>0</formula>
    </cfRule>
    <cfRule type="cellIs" dxfId="112" priority="341" operator="lessThan">
      <formula>0</formula>
    </cfRule>
    <cfRule type="containsBlanks" dxfId="111" priority="340">
      <formula>LEN(TRIM(H167))=0</formula>
    </cfRule>
  </conditionalFormatting>
  <conditionalFormatting sqref="H171">
    <cfRule type="cellIs" dxfId="110" priority="345" operator="greaterThan">
      <formula>0</formula>
    </cfRule>
    <cfRule type="cellIs" dxfId="109" priority="344" operator="lessThan">
      <formula>0</formula>
    </cfRule>
    <cfRule type="containsBlanks" dxfId="108" priority="343">
      <formula>LEN(TRIM(H171))=0</formula>
    </cfRule>
  </conditionalFormatting>
  <conditionalFormatting sqref="H173">
    <cfRule type="cellIs" dxfId="107" priority="347" operator="lessThan">
      <formula>0</formula>
    </cfRule>
    <cfRule type="cellIs" dxfId="106" priority="348" operator="greaterThan">
      <formula>0</formula>
    </cfRule>
    <cfRule type="containsBlanks" dxfId="105" priority="346">
      <formula>LEN(TRIM(H173))=0</formula>
    </cfRule>
  </conditionalFormatting>
  <conditionalFormatting sqref="H175:H177">
    <cfRule type="cellIs" dxfId="104" priority="351" operator="greaterThan">
      <formula>0</formula>
    </cfRule>
    <cfRule type="cellIs" dxfId="103" priority="350" operator="lessThan">
      <formula>0</formula>
    </cfRule>
    <cfRule type="containsBlanks" dxfId="102" priority="349">
      <formula>LEN(TRIM(H175))=0</formula>
    </cfRule>
  </conditionalFormatting>
  <conditionalFormatting sqref="H179">
    <cfRule type="containsBlanks" dxfId="101" priority="358">
      <formula>LEN(TRIM(H179))=0</formula>
    </cfRule>
    <cfRule type="cellIs" dxfId="100" priority="360" operator="greaterThan">
      <formula>0</formula>
    </cfRule>
    <cfRule type="cellIs" dxfId="99" priority="359" operator="lessThan">
      <formula>0</formula>
    </cfRule>
  </conditionalFormatting>
  <conditionalFormatting sqref="H181:H184">
    <cfRule type="containsBlanks" dxfId="98" priority="361">
      <formula>LEN(TRIM(H181))=0</formula>
    </cfRule>
    <cfRule type="cellIs" dxfId="97" priority="362" operator="lessThan">
      <formula>0</formula>
    </cfRule>
    <cfRule type="cellIs" dxfId="96" priority="363" operator="greaterThan">
      <formula>0</formula>
    </cfRule>
  </conditionalFormatting>
  <conditionalFormatting sqref="H186:H197">
    <cfRule type="containsBlanks" dxfId="95" priority="364">
      <formula>LEN(TRIM(H186))=0</formula>
    </cfRule>
    <cfRule type="cellIs" dxfId="94" priority="365" operator="lessThan">
      <formula>0</formula>
    </cfRule>
    <cfRule type="cellIs" dxfId="93" priority="366" operator="greaterThan">
      <formula>0</formula>
    </cfRule>
  </conditionalFormatting>
  <conditionalFormatting sqref="H199:H204">
    <cfRule type="cellIs" dxfId="92" priority="369" operator="greaterThan">
      <formula>0</formula>
    </cfRule>
    <cfRule type="containsBlanks" dxfId="91" priority="367">
      <formula>LEN(TRIM(H199))=0</formula>
    </cfRule>
    <cfRule type="cellIs" dxfId="90" priority="368" operator="lessThan">
      <formula>0</formula>
    </cfRule>
  </conditionalFormatting>
  <conditionalFormatting sqref="H206">
    <cfRule type="cellIs" dxfId="89" priority="377" operator="lessThan">
      <formula>0</formula>
    </cfRule>
    <cfRule type="cellIs" dxfId="88" priority="378" operator="greaterThan">
      <formula>0</formula>
    </cfRule>
    <cfRule type="containsBlanks" dxfId="87" priority="376">
      <formula>LEN(TRIM(H206))=0</formula>
    </cfRule>
  </conditionalFormatting>
  <conditionalFormatting sqref="H208">
    <cfRule type="containsBlanks" dxfId="86" priority="379">
      <formula>LEN(TRIM(H208))=0</formula>
    </cfRule>
    <cfRule type="cellIs" dxfId="85" priority="380" operator="lessThan">
      <formula>0</formula>
    </cfRule>
    <cfRule type="cellIs" dxfId="84" priority="381" operator="greaterThan">
      <formula>0</formula>
    </cfRule>
  </conditionalFormatting>
  <conditionalFormatting sqref="H210:H211">
    <cfRule type="containsBlanks" dxfId="83" priority="382">
      <formula>LEN(TRIM(H210))=0</formula>
    </cfRule>
    <cfRule type="cellIs" dxfId="82" priority="383" operator="lessThan">
      <formula>0</formula>
    </cfRule>
    <cfRule type="cellIs" dxfId="81" priority="384" operator="greaterThan">
      <formula>0</formula>
    </cfRule>
  </conditionalFormatting>
  <conditionalFormatting sqref="H213:H214">
    <cfRule type="cellIs" dxfId="80" priority="372" operator="greaterThan">
      <formula>0</formula>
    </cfRule>
    <cfRule type="cellIs" dxfId="79" priority="371" operator="lessThan">
      <formula>0</formula>
    </cfRule>
    <cfRule type="containsBlanks" dxfId="78" priority="370">
      <formula>LEN(TRIM(H213))=0</formula>
    </cfRule>
  </conditionalFormatting>
  <conditionalFormatting sqref="H216:H218">
    <cfRule type="cellIs" dxfId="77" priority="390" operator="greaterThan">
      <formula>0</formula>
    </cfRule>
    <cfRule type="cellIs" dxfId="76" priority="389" operator="lessThan">
      <formula>0</formula>
    </cfRule>
    <cfRule type="containsBlanks" dxfId="75" priority="388">
      <formula>LEN(TRIM(H216))=0</formula>
    </cfRule>
  </conditionalFormatting>
  <conditionalFormatting sqref="H220:H222">
    <cfRule type="cellIs" dxfId="74" priority="392" operator="lessThan">
      <formula>0</formula>
    </cfRule>
    <cfRule type="cellIs" dxfId="73" priority="393" operator="greaterThan">
      <formula>0</formula>
    </cfRule>
    <cfRule type="containsBlanks" dxfId="72" priority="391">
      <formula>LEN(TRIM(H220))=0</formula>
    </cfRule>
  </conditionalFormatting>
  <conditionalFormatting sqref="H224:H228">
    <cfRule type="containsBlanks" dxfId="71" priority="394">
      <formula>LEN(TRIM(H224))=0</formula>
    </cfRule>
    <cfRule type="cellIs" dxfId="70" priority="395" operator="lessThan">
      <formula>0</formula>
    </cfRule>
    <cfRule type="cellIs" dxfId="69" priority="396" operator="greaterThan">
      <formula>0</formula>
    </cfRule>
  </conditionalFormatting>
  <conditionalFormatting sqref="H230:H232">
    <cfRule type="containsBlanks" dxfId="68" priority="400">
      <formula>LEN(TRIM(H230))=0</formula>
    </cfRule>
    <cfRule type="cellIs" dxfId="67" priority="401" operator="lessThan">
      <formula>0</formula>
    </cfRule>
    <cfRule type="cellIs" dxfId="66" priority="402" operator="greaterThan">
      <formula>0</formula>
    </cfRule>
  </conditionalFormatting>
  <conditionalFormatting sqref="H234:H236">
    <cfRule type="cellIs" dxfId="65" priority="404" operator="lessThan">
      <formula>0</formula>
    </cfRule>
    <cfRule type="containsBlanks" dxfId="64" priority="403">
      <formula>LEN(TRIM(H234))=0</formula>
    </cfRule>
    <cfRule type="cellIs" dxfId="63" priority="405" operator="greaterThan">
      <formula>0</formula>
    </cfRule>
  </conditionalFormatting>
  <conditionalFormatting sqref="H238">
    <cfRule type="containsBlanks" dxfId="62" priority="397">
      <formula>LEN(TRIM(H238))=0</formula>
    </cfRule>
    <cfRule type="cellIs" dxfId="61" priority="398" operator="lessThan">
      <formula>0</formula>
    </cfRule>
    <cfRule type="cellIs" dxfId="60" priority="399" operator="greaterThan">
      <formula>0</formula>
    </cfRule>
  </conditionalFormatting>
  <conditionalFormatting sqref="H240:H243">
    <cfRule type="cellIs" dxfId="59" priority="408" operator="greaterThan">
      <formula>0</formula>
    </cfRule>
    <cfRule type="cellIs" dxfId="58" priority="407" operator="lessThan">
      <formula>0</formula>
    </cfRule>
    <cfRule type="containsBlanks" dxfId="57" priority="406">
      <formula>LEN(TRIM(H240))=0</formula>
    </cfRule>
  </conditionalFormatting>
  <conditionalFormatting sqref="H245:H246">
    <cfRule type="cellIs" dxfId="56" priority="410" operator="lessThan">
      <formula>0</formula>
    </cfRule>
    <cfRule type="cellIs" dxfId="55" priority="411" operator="greaterThan">
      <formula>0</formula>
    </cfRule>
    <cfRule type="containsBlanks" dxfId="54" priority="409">
      <formula>LEN(TRIM(H245))=0</formula>
    </cfRule>
  </conditionalFormatting>
  <conditionalFormatting sqref="H248:H253">
    <cfRule type="cellIs" dxfId="53" priority="413" operator="lessThan">
      <formula>0</formula>
    </cfRule>
    <cfRule type="containsBlanks" dxfId="52" priority="412">
      <formula>LEN(TRIM(H248))=0</formula>
    </cfRule>
    <cfRule type="cellIs" dxfId="51" priority="414" operator="greaterThan">
      <formula>0</formula>
    </cfRule>
  </conditionalFormatting>
  <conditionalFormatting sqref="H255:H265">
    <cfRule type="containsBlanks" dxfId="50" priority="415">
      <formula>LEN(TRIM(H255))=0</formula>
    </cfRule>
    <cfRule type="cellIs" dxfId="49" priority="417" operator="greaterThan">
      <formula>0</formula>
    </cfRule>
    <cfRule type="cellIs" dxfId="48" priority="416" operator="lessThan">
      <formula>0</formula>
    </cfRule>
  </conditionalFormatting>
  <conditionalFormatting sqref="H267:H268 H270:H273 H275:H278 H280:H282 H284:H286 H288:H289 H291:H292 H294:H296 H298:H302 H304:H309 H311:H313 H315:H318 H320:H321 H323 H325 H327:H331 H333:H341 H343 H345:H346 H348:H349 H351:H354 H356 H358:H360 H375:H376 H378:H379 H381 H383 H385:H388 H390:H391 H408:H409 H411 H413:H415 H417:H418 H420:H421 H423:H424 H426:H429 H436:H439 H441:H445 H447:H451 H453 H455:H457 H459:H462 H464 H466:H477 H479:H480 H482:H483">
    <cfRule type="cellIs" dxfId="47" priority="422" operator="lessThan">
      <formula>0</formula>
    </cfRule>
    <cfRule type="cellIs" dxfId="46" priority="423" operator="greaterThan">
      <formula>0</formula>
    </cfRule>
    <cfRule type="containsBlanks" dxfId="45" priority="421">
      <formula>LEN(TRIM(H267))=0</formula>
    </cfRule>
  </conditionalFormatting>
  <conditionalFormatting sqref="H362:H373">
    <cfRule type="containsBlanks" dxfId="44" priority="247">
      <formula>LEN(TRIM(H362))=0</formula>
    </cfRule>
    <cfRule type="cellIs" dxfId="43" priority="248" operator="lessThan">
      <formula>0</formula>
    </cfRule>
    <cfRule type="cellIs" dxfId="42" priority="249" operator="greaterThan">
      <formula>0</formula>
    </cfRule>
  </conditionalFormatting>
  <conditionalFormatting sqref="H393:H406">
    <cfRule type="cellIs" dxfId="41" priority="242" operator="lessThan">
      <formula>0</formula>
    </cfRule>
    <cfRule type="containsBlanks" dxfId="40" priority="241">
      <formula>LEN(TRIM(H393))=0</formula>
    </cfRule>
    <cfRule type="cellIs" dxfId="39" priority="243" operator="greaterThan">
      <formula>0</formula>
    </cfRule>
  </conditionalFormatting>
  <conditionalFormatting sqref="H431:H434">
    <cfRule type="containsBlanks" dxfId="38" priority="238">
      <formula>LEN(TRIM(H431))=0</formula>
    </cfRule>
    <cfRule type="cellIs" dxfId="37" priority="240" operator="greaterThan">
      <formula>0</formula>
    </cfRule>
    <cfRule type="cellIs" dxfId="36" priority="239" operator="lessThan">
      <formula>0</formula>
    </cfRule>
  </conditionalFormatting>
  <conditionalFormatting sqref="H485">
    <cfRule type="cellIs" dxfId="35" priority="237" operator="greaterThan">
      <formula>0</formula>
    </cfRule>
    <cfRule type="cellIs" dxfId="34" priority="236" operator="lessThan">
      <formula>0</formula>
    </cfRule>
    <cfRule type="containsBlanks" dxfId="33" priority="235">
      <formula>LEN(TRIM(H485))=0</formula>
    </cfRule>
  </conditionalFormatting>
  <conditionalFormatting sqref="H487:H488">
    <cfRule type="cellIs" dxfId="32" priority="234" operator="greaterThan">
      <formula>0</formula>
    </cfRule>
    <cfRule type="cellIs" dxfId="31" priority="233" operator="lessThan">
      <formula>0</formula>
    </cfRule>
    <cfRule type="containsBlanks" dxfId="30" priority="232">
      <formula>LEN(TRIM(H487))=0</formula>
    </cfRule>
  </conditionalFormatting>
  <conditionalFormatting sqref="H490:H494">
    <cfRule type="cellIs" dxfId="29" priority="170" operator="lessThan">
      <formula>0</formula>
    </cfRule>
    <cfRule type="cellIs" dxfId="28" priority="171" operator="greaterThan">
      <formula>0</formula>
    </cfRule>
    <cfRule type="containsBlanks" dxfId="27" priority="169">
      <formula>LEN(TRIM(H490))=0</formula>
    </cfRule>
  </conditionalFormatting>
  <conditionalFormatting sqref="H496:H497">
    <cfRule type="cellIs" dxfId="26" priority="228" operator="greaterThan">
      <formula>0</formula>
    </cfRule>
    <cfRule type="containsBlanks" dxfId="25" priority="226">
      <formula>LEN(TRIM(H496))=0</formula>
    </cfRule>
    <cfRule type="cellIs" dxfId="24" priority="227" operator="lessThan">
      <formula>0</formula>
    </cfRule>
  </conditionalFormatting>
  <conditionalFormatting sqref="H499:H500">
    <cfRule type="cellIs" dxfId="23" priority="225" operator="greaterThan">
      <formula>0</formula>
    </cfRule>
    <cfRule type="cellIs" dxfId="22" priority="224" operator="lessThan">
      <formula>0</formula>
    </cfRule>
    <cfRule type="containsBlanks" dxfId="21" priority="223">
      <formula>LEN(TRIM(H499))=0</formula>
    </cfRule>
  </conditionalFormatting>
  <conditionalFormatting sqref="H502">
    <cfRule type="cellIs" dxfId="20" priority="221" operator="lessThan">
      <formula>0</formula>
    </cfRule>
    <cfRule type="cellIs" dxfId="19" priority="222" operator="greaterThan">
      <formula>0</formula>
    </cfRule>
    <cfRule type="containsBlanks" dxfId="18" priority="220">
      <formula>LEN(TRIM(H502))=0</formula>
    </cfRule>
  </conditionalFormatting>
  <conditionalFormatting sqref="H504:H508">
    <cfRule type="containsBlanks" dxfId="17" priority="217">
      <formula>LEN(TRIM(H504))=0</formula>
    </cfRule>
    <cfRule type="cellIs" dxfId="16" priority="218" operator="lessThan">
      <formula>0</formula>
    </cfRule>
    <cfRule type="cellIs" dxfId="15" priority="219" operator="greaterThan">
      <formula>0</formula>
    </cfRule>
  </conditionalFormatting>
  <conditionalFormatting sqref="H510:H511 H513 H515:H520 H522:H523 H525:H526 H528:H529 H531:H535 H537:H539 H541:H543 H545 H547:H550 H552:H553 H555:H556 H558:H559 H561:H564 H566:H568 H570 H572:H575 H577:H578 H582 H584 H586:H589 H591:H592 H594:H602 H604:H605 H607:H611 H613 H615 H617:H621 H623:H624 H626:H628 H630:H634 H636:H637 H639:H641 H648:H649 H651:H652 H654:H655 H657 H659:H661 H663:H664 H666:H667 H669:H670 H672:H673 H675:H676 H678:H679 H681:H682 H684 H686:H687 H689 H691:H692 H694:H695 H697 H699:H700 H702:H703 H705 H707:H710 H712 H714 H716 H718:H719 H721:H723 H725:H727 H729:H730 H732 H734:H735 H737 H739:H749 H751:H761 H763:H773 H775:H785 H787:H797 H799:H809 H811:H821 H823:H833 H835:H845 H847:H857 H859:H869 H871:H881 H883:H893 H895:H905 H907:H917 H919:H929 H931:H941 H943:H953 H955:H965 H967:H977 H979:H989 H991:H1001 H1003:H1013 H1015:H1048576">
    <cfRule type="containsBlanks" dxfId="14" priority="211">
      <formula>LEN(TRIM(H510))=0</formula>
    </cfRule>
    <cfRule type="cellIs" dxfId="13" priority="212" operator="lessThan">
      <formula>0</formula>
    </cfRule>
    <cfRule type="cellIs" dxfId="12" priority="213" operator="greaterThan">
      <formula>0</formula>
    </cfRule>
  </conditionalFormatting>
  <pageMargins left="0.7" right="0.7" top="0.75" bottom="0.75" header="0.3" footer="0.3"/>
  <pageSetup paperSize="9" scale="10" orientation="portrait" r:id="rId1"/>
  <ignoredErrors>
    <ignoredError sqref="H485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0F7B0-C60A-844A-8797-3801AF805FFE}">
  <dimension ref="A1:AKD3141"/>
  <sheetViews>
    <sheetView view="pageBreakPreview" topLeftCell="C1" zoomScaleNormal="100" zoomScaleSheetLayoutView="80" workbookViewId="0">
      <pane ySplit="2" topLeftCell="A2916" activePane="bottomLeft" state="frozen"/>
      <selection activeCell="Q45" sqref="Q45"/>
      <selection pane="bottomLeft" activeCell="M2947" sqref="M2947"/>
    </sheetView>
  </sheetViews>
  <sheetFormatPr defaultColWidth="10.85546875" defaultRowHeight="15.75" x14ac:dyDescent="0.25"/>
  <cols>
    <col min="1" max="1" width="5.85546875" style="94" customWidth="1"/>
    <col min="2" max="2" width="12.28515625" style="151" bestFit="1" customWidth="1"/>
    <col min="3" max="3" width="31.28515625" style="94" bestFit="1" customWidth="1"/>
    <col min="4" max="4" width="19" style="94" bestFit="1" customWidth="1"/>
    <col min="5" max="5" width="25.42578125" style="94" bestFit="1" customWidth="1"/>
    <col min="6" max="6" width="18" style="94" bestFit="1" customWidth="1"/>
    <col min="7" max="7" width="16.85546875" style="94" bestFit="1" customWidth="1"/>
    <col min="8" max="8" width="13.42578125" style="119" customWidth="1"/>
    <col min="9" max="9" width="14.85546875" style="120" bestFit="1" customWidth="1"/>
    <col min="10" max="10" width="14.7109375" style="105" bestFit="1" customWidth="1"/>
    <col min="11" max="11" width="15" style="107" bestFit="1" customWidth="1"/>
    <col min="12" max="12" width="20.28515625" style="106" bestFit="1" customWidth="1"/>
    <col min="13" max="15" width="10.85546875" style="158"/>
    <col min="16" max="16" width="10.85546875" style="94" customWidth="1"/>
    <col min="17" max="17" width="7.85546875" style="94" customWidth="1"/>
    <col min="18" max="19" width="7.85546875" style="155" customWidth="1"/>
    <col min="20" max="16384" width="10.85546875" style="94"/>
  </cols>
  <sheetData>
    <row r="1" spans="1:966" ht="16.5" thickBot="1" x14ac:dyDescent="0.3">
      <c r="I1" s="161"/>
      <c r="J1" s="116"/>
      <c r="L1" s="107"/>
      <c r="R1" s="162"/>
      <c r="S1" s="162"/>
    </row>
    <row r="2" spans="1:966" ht="39.950000000000003" customHeight="1" thickBot="1" x14ac:dyDescent="0.3">
      <c r="B2" s="163" t="s">
        <v>552</v>
      </c>
      <c r="C2" s="91" t="s">
        <v>553</v>
      </c>
      <c r="D2" s="91" t="s">
        <v>1</v>
      </c>
      <c r="E2" s="91" t="s">
        <v>2</v>
      </c>
      <c r="F2" s="91" t="s">
        <v>3</v>
      </c>
      <c r="G2" s="91" t="s">
        <v>4</v>
      </c>
      <c r="H2" s="91" t="s">
        <v>554</v>
      </c>
      <c r="I2" s="91" t="s">
        <v>5</v>
      </c>
      <c r="J2" s="91" t="s">
        <v>6</v>
      </c>
      <c r="K2" s="92" t="s">
        <v>60</v>
      </c>
      <c r="L2" s="93" t="s">
        <v>8</v>
      </c>
      <c r="M2" s="93" t="s">
        <v>2225</v>
      </c>
      <c r="N2" s="93"/>
      <c r="O2" s="93"/>
      <c r="Q2" s="152" t="s">
        <v>1965</v>
      </c>
      <c r="R2" s="91" t="s">
        <v>1967</v>
      </c>
      <c r="S2" s="91" t="s">
        <v>1966</v>
      </c>
      <c r="T2" s="196" t="s">
        <v>2074</v>
      </c>
    </row>
    <row r="3" spans="1:966" ht="18.75" x14ac:dyDescent="0.3">
      <c r="B3" s="164">
        <v>44139</v>
      </c>
      <c r="C3" s="95" t="s">
        <v>555</v>
      </c>
      <c r="D3" s="96" t="s">
        <v>556</v>
      </c>
      <c r="E3" s="97">
        <v>3</v>
      </c>
      <c r="F3" s="212">
        <v>3.12</v>
      </c>
      <c r="G3" s="98">
        <v>1.4</v>
      </c>
      <c r="H3" s="99" t="s">
        <v>557</v>
      </c>
      <c r="I3" s="100" t="s">
        <v>24</v>
      </c>
      <c r="J3" s="101">
        <v>1</v>
      </c>
      <c r="K3" s="142">
        <f t="shared" ref="K3:K66" si="0">IF(OR(I3="",J3=""),"",IF(AND(H3="W",I3="1st"),F3*J3-J3,IF(AND(H3="P",OR(I3="1st",I3="2nd",I3="3rd")),G3*J3-J3,IF(H3="EW",-2*J3,-J3))))</f>
        <v>2.12</v>
      </c>
      <c r="L3" s="102">
        <f>K3</f>
        <v>2.12</v>
      </c>
      <c r="Q3" s="153">
        <f>IF(B3="",0,1)</f>
        <v>1</v>
      </c>
      <c r="R3" s="154">
        <f>IF(K3&gt;0,1,0)</f>
        <v>1</v>
      </c>
      <c r="S3" s="154">
        <f>IF(K3&lt;0,1,0)</f>
        <v>0</v>
      </c>
      <c r="U3" s="146" t="s">
        <v>557</v>
      </c>
    </row>
    <row r="4" spans="1:966" ht="18.75" x14ac:dyDescent="0.3">
      <c r="B4" s="164">
        <v>44143</v>
      </c>
      <c r="C4" s="95" t="s">
        <v>558</v>
      </c>
      <c r="D4" s="96" t="s">
        <v>559</v>
      </c>
      <c r="E4" s="97">
        <v>1</v>
      </c>
      <c r="F4" s="140">
        <v>1.46</v>
      </c>
      <c r="G4" s="103">
        <v>1.21</v>
      </c>
      <c r="H4" s="99" t="s">
        <v>557</v>
      </c>
      <c r="I4" s="104" t="s">
        <v>34</v>
      </c>
      <c r="J4" s="105">
        <v>1</v>
      </c>
      <c r="K4" s="142">
        <f t="shared" si="0"/>
        <v>-1</v>
      </c>
      <c r="L4" s="102">
        <f t="shared" ref="L4:L67" si="1">IF(K4="",L3,L3+K4)</f>
        <v>1.1200000000000001</v>
      </c>
      <c r="Q4" s="153">
        <f t="shared" ref="Q4:Q67" si="2">IF(B4="",0,1)</f>
        <v>1</v>
      </c>
      <c r="R4" s="154">
        <f t="shared" ref="R4:R67" si="3">IF(K4&gt;0,1,0)</f>
        <v>0</v>
      </c>
      <c r="S4" s="154">
        <f t="shared" ref="S4:S67" si="4">IF(K4&lt;0,1,0)</f>
        <v>1</v>
      </c>
      <c r="U4" s="146" t="s">
        <v>567</v>
      </c>
    </row>
    <row r="5" spans="1:966" ht="18.75" x14ac:dyDescent="0.3">
      <c r="B5" s="164">
        <v>44149</v>
      </c>
      <c r="C5" s="95" t="s">
        <v>560</v>
      </c>
      <c r="D5" s="96" t="s">
        <v>561</v>
      </c>
      <c r="E5" s="97">
        <v>3</v>
      </c>
      <c r="F5" s="212">
        <v>5.71</v>
      </c>
      <c r="G5" s="98">
        <v>2.1800000000000002</v>
      </c>
      <c r="H5" s="99" t="s">
        <v>567</v>
      </c>
      <c r="I5" s="104" t="s">
        <v>34</v>
      </c>
      <c r="J5" s="101">
        <v>1</v>
      </c>
      <c r="K5" s="142">
        <f t="shared" si="0"/>
        <v>-1</v>
      </c>
      <c r="L5" s="102">
        <f t="shared" si="1"/>
        <v>0.12000000000000011</v>
      </c>
      <c r="Q5" s="153">
        <f t="shared" si="2"/>
        <v>1</v>
      </c>
      <c r="R5" s="154">
        <f t="shared" si="3"/>
        <v>0</v>
      </c>
      <c r="S5" s="154">
        <f t="shared" si="4"/>
        <v>1</v>
      </c>
      <c r="U5" s="146"/>
    </row>
    <row r="6" spans="1:966" s="108" customFormat="1" ht="18.75" x14ac:dyDescent="0.3">
      <c r="A6" s="107"/>
      <c r="B6" s="164">
        <v>44162</v>
      </c>
      <c r="C6" s="95" t="s">
        <v>564</v>
      </c>
      <c r="D6" s="96" t="s">
        <v>32</v>
      </c>
      <c r="E6" s="97">
        <v>2</v>
      </c>
      <c r="F6" s="212">
        <v>14.5</v>
      </c>
      <c r="G6" s="98">
        <v>3.8</v>
      </c>
      <c r="H6" s="99" t="s">
        <v>557</v>
      </c>
      <c r="I6" s="104" t="s">
        <v>24</v>
      </c>
      <c r="J6" s="101">
        <v>1</v>
      </c>
      <c r="K6" s="142">
        <f t="shared" si="0"/>
        <v>13.5</v>
      </c>
      <c r="L6" s="102">
        <f t="shared" si="1"/>
        <v>13.620000000000001</v>
      </c>
      <c r="M6" s="158"/>
      <c r="N6" s="158"/>
      <c r="O6" s="158"/>
      <c r="P6" s="107"/>
      <c r="Q6" s="153">
        <f t="shared" si="2"/>
        <v>1</v>
      </c>
      <c r="R6" s="154">
        <f t="shared" si="3"/>
        <v>1</v>
      </c>
      <c r="S6" s="154">
        <f t="shared" si="4"/>
        <v>0</v>
      </c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  <c r="IT6" s="107"/>
      <c r="IU6" s="107"/>
      <c r="IV6" s="107"/>
      <c r="IW6" s="107"/>
      <c r="IX6" s="107"/>
      <c r="IY6" s="107"/>
      <c r="IZ6" s="107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07"/>
      <c r="JL6" s="107"/>
      <c r="JM6" s="107"/>
      <c r="JN6" s="107"/>
      <c r="JO6" s="107"/>
      <c r="JP6" s="107"/>
      <c r="JQ6" s="107"/>
      <c r="JR6" s="107"/>
      <c r="JS6" s="107"/>
      <c r="JT6" s="107"/>
      <c r="JU6" s="107"/>
      <c r="JV6" s="107"/>
      <c r="JW6" s="107"/>
      <c r="JX6" s="107"/>
      <c r="JY6" s="107"/>
      <c r="JZ6" s="107"/>
      <c r="KA6" s="107"/>
      <c r="KB6" s="107"/>
      <c r="KC6" s="107"/>
      <c r="KD6" s="107"/>
      <c r="KE6" s="107"/>
      <c r="KF6" s="107"/>
      <c r="KG6" s="107"/>
      <c r="KH6" s="107"/>
      <c r="KI6" s="107"/>
      <c r="KJ6" s="107"/>
      <c r="KK6" s="107"/>
      <c r="KL6" s="107"/>
      <c r="KM6" s="107"/>
      <c r="KN6" s="107"/>
      <c r="KO6" s="107"/>
      <c r="KP6" s="107"/>
      <c r="KQ6" s="107"/>
      <c r="KR6" s="107"/>
      <c r="KS6" s="107"/>
      <c r="KT6" s="107"/>
      <c r="KU6" s="107"/>
      <c r="KV6" s="107"/>
      <c r="KW6" s="107"/>
      <c r="KX6" s="107"/>
      <c r="KY6" s="107"/>
      <c r="KZ6" s="107"/>
      <c r="LA6" s="107"/>
      <c r="LB6" s="107"/>
      <c r="LC6" s="107"/>
      <c r="LD6" s="107"/>
      <c r="LE6" s="107"/>
      <c r="LF6" s="107"/>
      <c r="LG6" s="107"/>
      <c r="LH6" s="107"/>
      <c r="LI6" s="107"/>
      <c r="LJ6" s="107"/>
      <c r="LK6" s="107"/>
      <c r="LL6" s="107"/>
      <c r="LM6" s="107"/>
      <c r="LN6" s="107"/>
      <c r="LO6" s="107"/>
      <c r="LP6" s="107"/>
      <c r="LQ6" s="107"/>
      <c r="LR6" s="107"/>
      <c r="LS6" s="107"/>
      <c r="LT6" s="107"/>
      <c r="LU6" s="107"/>
      <c r="LV6" s="107"/>
      <c r="LW6" s="107"/>
      <c r="LX6" s="107"/>
      <c r="LY6" s="107"/>
      <c r="LZ6" s="107"/>
      <c r="MA6" s="107"/>
      <c r="MB6" s="107"/>
      <c r="MC6" s="107"/>
      <c r="MD6" s="107"/>
      <c r="ME6" s="107"/>
      <c r="MF6" s="107"/>
      <c r="MG6" s="107"/>
      <c r="MH6" s="107"/>
      <c r="MI6" s="107"/>
      <c r="MJ6" s="107"/>
      <c r="MK6" s="107"/>
      <c r="ML6" s="107"/>
      <c r="MM6" s="107"/>
      <c r="MN6" s="107"/>
      <c r="MO6" s="107"/>
      <c r="MP6" s="107"/>
      <c r="MQ6" s="107"/>
      <c r="MR6" s="107"/>
      <c r="MS6" s="107"/>
      <c r="MT6" s="107"/>
      <c r="MU6" s="107"/>
      <c r="MV6" s="107"/>
      <c r="MW6" s="107"/>
      <c r="MX6" s="107"/>
      <c r="MY6" s="107"/>
      <c r="MZ6" s="107"/>
      <c r="NA6" s="107"/>
      <c r="NB6" s="107"/>
      <c r="NC6" s="107"/>
      <c r="ND6" s="107"/>
      <c r="NE6" s="107"/>
      <c r="NF6" s="107"/>
      <c r="NG6" s="107"/>
      <c r="NH6" s="107"/>
      <c r="NI6" s="107"/>
      <c r="NJ6" s="107"/>
      <c r="NK6" s="107"/>
      <c r="NL6" s="107"/>
      <c r="NM6" s="107"/>
      <c r="NN6" s="107"/>
      <c r="NO6" s="107"/>
      <c r="NP6" s="107"/>
      <c r="NQ6" s="107"/>
      <c r="NR6" s="107"/>
      <c r="NS6" s="107"/>
      <c r="NT6" s="107"/>
      <c r="NU6" s="107"/>
      <c r="NV6" s="107"/>
      <c r="NW6" s="107"/>
      <c r="NX6" s="107"/>
      <c r="NY6" s="107"/>
      <c r="NZ6" s="107"/>
      <c r="OA6" s="107"/>
      <c r="OB6" s="107"/>
      <c r="OC6" s="107"/>
      <c r="OD6" s="107"/>
      <c r="OE6" s="107"/>
      <c r="OF6" s="107"/>
      <c r="OG6" s="107"/>
      <c r="OH6" s="107"/>
      <c r="OI6" s="107"/>
      <c r="OJ6" s="107"/>
      <c r="OK6" s="107"/>
      <c r="OL6" s="107"/>
      <c r="OM6" s="107"/>
      <c r="ON6" s="107"/>
      <c r="OO6" s="107"/>
      <c r="OP6" s="107"/>
      <c r="OQ6" s="107"/>
      <c r="OR6" s="107"/>
      <c r="OS6" s="107"/>
      <c r="OT6" s="107"/>
      <c r="OU6" s="107"/>
      <c r="OV6" s="107"/>
      <c r="OW6" s="107"/>
      <c r="OX6" s="107"/>
      <c r="OY6" s="107"/>
      <c r="OZ6" s="107"/>
      <c r="PA6" s="107"/>
      <c r="PB6" s="107"/>
      <c r="PC6" s="107"/>
      <c r="PD6" s="107"/>
      <c r="PE6" s="107"/>
      <c r="PF6" s="107"/>
      <c r="PG6" s="107"/>
      <c r="PH6" s="107"/>
      <c r="PI6" s="107"/>
      <c r="PJ6" s="107"/>
      <c r="PK6" s="107"/>
      <c r="PL6" s="107"/>
      <c r="PM6" s="107"/>
      <c r="PN6" s="107"/>
      <c r="PO6" s="107"/>
      <c r="PP6" s="107"/>
      <c r="PQ6" s="107"/>
      <c r="PR6" s="107"/>
      <c r="PS6" s="107"/>
      <c r="PT6" s="107"/>
      <c r="PU6" s="107"/>
      <c r="PV6" s="107"/>
      <c r="PW6" s="107"/>
      <c r="PX6" s="107"/>
      <c r="PY6" s="107"/>
      <c r="PZ6" s="107"/>
      <c r="QA6" s="107"/>
      <c r="QB6" s="107"/>
      <c r="QC6" s="107"/>
      <c r="QD6" s="107"/>
      <c r="QE6" s="107"/>
      <c r="QF6" s="107"/>
      <c r="QG6" s="107"/>
      <c r="QH6" s="107"/>
      <c r="QI6" s="107"/>
      <c r="QJ6" s="107"/>
      <c r="QK6" s="107"/>
      <c r="QL6" s="107"/>
      <c r="QM6" s="107"/>
      <c r="QN6" s="107"/>
      <c r="QO6" s="107"/>
      <c r="QP6" s="107"/>
      <c r="QQ6" s="107"/>
      <c r="QR6" s="107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107"/>
      <c r="RP6" s="107"/>
      <c r="RQ6" s="107"/>
      <c r="RR6" s="107"/>
      <c r="RS6" s="107"/>
      <c r="RT6" s="107"/>
      <c r="RU6" s="107"/>
      <c r="RV6" s="107"/>
      <c r="RW6" s="107"/>
      <c r="RX6" s="107"/>
      <c r="RY6" s="107"/>
      <c r="RZ6" s="107"/>
      <c r="SA6" s="107"/>
      <c r="SB6" s="107"/>
      <c r="SC6" s="107"/>
      <c r="SD6" s="107"/>
      <c r="SE6" s="107"/>
      <c r="SF6" s="107"/>
      <c r="SG6" s="107"/>
      <c r="SH6" s="107"/>
      <c r="SI6" s="107"/>
      <c r="SJ6" s="107"/>
      <c r="SK6" s="107"/>
      <c r="SL6" s="107"/>
      <c r="SM6" s="107"/>
      <c r="SN6" s="107"/>
      <c r="SO6" s="107"/>
      <c r="SP6" s="107"/>
      <c r="SQ6" s="107"/>
      <c r="SR6" s="107"/>
      <c r="SS6" s="107"/>
      <c r="ST6" s="107"/>
      <c r="SU6" s="107"/>
      <c r="SV6" s="107"/>
      <c r="SW6" s="107"/>
      <c r="SX6" s="107"/>
      <c r="SY6" s="107"/>
      <c r="SZ6" s="107"/>
      <c r="TA6" s="107"/>
      <c r="TB6" s="107"/>
      <c r="TC6" s="107"/>
      <c r="TD6" s="107"/>
      <c r="TE6" s="107"/>
      <c r="TF6" s="107"/>
      <c r="TG6" s="107"/>
      <c r="TH6" s="107"/>
      <c r="TI6" s="107"/>
      <c r="TJ6" s="107"/>
      <c r="TK6" s="107"/>
      <c r="TL6" s="107"/>
      <c r="TM6" s="107"/>
      <c r="TN6" s="107"/>
      <c r="TO6" s="107"/>
      <c r="TP6" s="107"/>
      <c r="TQ6" s="107"/>
      <c r="TR6" s="107"/>
      <c r="TS6" s="107"/>
      <c r="TT6" s="107"/>
      <c r="TU6" s="107"/>
      <c r="TV6" s="107"/>
      <c r="TW6" s="107"/>
      <c r="TX6" s="107"/>
      <c r="TY6" s="107"/>
      <c r="TZ6" s="107"/>
      <c r="UA6" s="107"/>
      <c r="UB6" s="107"/>
      <c r="UC6" s="107"/>
      <c r="UD6" s="107"/>
      <c r="UE6" s="107"/>
      <c r="UF6" s="107"/>
      <c r="UG6" s="107"/>
      <c r="UH6" s="107"/>
      <c r="UI6" s="107"/>
      <c r="UJ6" s="107"/>
      <c r="UK6" s="107"/>
      <c r="UL6" s="107"/>
      <c r="UM6" s="107"/>
      <c r="UN6" s="107"/>
      <c r="UO6" s="107"/>
      <c r="UP6" s="107"/>
      <c r="UQ6" s="107"/>
      <c r="UR6" s="107"/>
      <c r="US6" s="107"/>
      <c r="UT6" s="107"/>
      <c r="UU6" s="107"/>
      <c r="UV6" s="107"/>
      <c r="UW6" s="107"/>
      <c r="UX6" s="107"/>
      <c r="UY6" s="107"/>
      <c r="UZ6" s="107"/>
      <c r="VA6" s="107"/>
      <c r="VB6" s="107"/>
      <c r="VC6" s="107"/>
      <c r="VD6" s="107"/>
      <c r="VE6" s="107"/>
      <c r="VF6" s="107"/>
      <c r="VG6" s="107"/>
      <c r="VH6" s="107"/>
      <c r="VI6" s="107"/>
      <c r="VJ6" s="107"/>
      <c r="VK6" s="107"/>
      <c r="VL6" s="107"/>
      <c r="VM6" s="107"/>
      <c r="VN6" s="107"/>
      <c r="VO6" s="107"/>
      <c r="VP6" s="107"/>
      <c r="VQ6" s="107"/>
      <c r="VR6" s="107"/>
      <c r="VS6" s="107"/>
      <c r="VT6" s="107"/>
      <c r="VU6" s="107"/>
      <c r="VV6" s="107"/>
      <c r="VW6" s="107"/>
      <c r="VX6" s="107"/>
      <c r="VY6" s="107"/>
      <c r="VZ6" s="107"/>
      <c r="WA6" s="107"/>
      <c r="WB6" s="107"/>
      <c r="WC6" s="107"/>
      <c r="WD6" s="107"/>
      <c r="WE6" s="107"/>
      <c r="WF6" s="107"/>
      <c r="WG6" s="107"/>
      <c r="WH6" s="107"/>
      <c r="WI6" s="107"/>
      <c r="WJ6" s="107"/>
      <c r="WK6" s="107"/>
      <c r="WL6" s="107"/>
      <c r="WM6" s="107"/>
      <c r="WN6" s="107"/>
      <c r="WO6" s="107"/>
      <c r="WP6" s="107"/>
      <c r="WQ6" s="107"/>
      <c r="WR6" s="107"/>
      <c r="WS6" s="107"/>
      <c r="WT6" s="107"/>
      <c r="WU6" s="107"/>
      <c r="WV6" s="107"/>
      <c r="WW6" s="107"/>
      <c r="WX6" s="107"/>
      <c r="WY6" s="107"/>
      <c r="WZ6" s="107"/>
      <c r="XA6" s="107"/>
      <c r="XB6" s="107"/>
      <c r="XC6" s="107"/>
      <c r="XD6" s="107"/>
      <c r="XE6" s="107"/>
      <c r="XF6" s="107"/>
      <c r="XG6" s="107"/>
      <c r="XH6" s="107"/>
      <c r="XI6" s="107"/>
      <c r="XJ6" s="107"/>
      <c r="XK6" s="107"/>
      <c r="XL6" s="107"/>
      <c r="XM6" s="107"/>
      <c r="XN6" s="107"/>
      <c r="XO6" s="107"/>
      <c r="XP6" s="107"/>
      <c r="XQ6" s="107"/>
      <c r="XR6" s="107"/>
      <c r="XS6" s="107"/>
      <c r="XT6" s="107"/>
      <c r="XU6" s="107"/>
      <c r="XV6" s="107"/>
      <c r="XW6" s="107"/>
      <c r="XX6" s="107"/>
      <c r="XY6" s="107"/>
      <c r="XZ6" s="107"/>
      <c r="YA6" s="107"/>
      <c r="YB6" s="107"/>
      <c r="YC6" s="107"/>
      <c r="YD6" s="107"/>
      <c r="YE6" s="107"/>
      <c r="YF6" s="107"/>
      <c r="YG6" s="107"/>
      <c r="YH6" s="107"/>
      <c r="YI6" s="107"/>
      <c r="YJ6" s="107"/>
      <c r="YK6" s="107"/>
      <c r="YL6" s="107"/>
      <c r="YM6" s="107"/>
      <c r="YN6" s="107"/>
      <c r="YO6" s="107"/>
      <c r="YP6" s="107"/>
      <c r="YQ6" s="107"/>
      <c r="YR6" s="107"/>
      <c r="YS6" s="107"/>
      <c r="YT6" s="107"/>
      <c r="YU6" s="107"/>
      <c r="YV6" s="107"/>
      <c r="YW6" s="107"/>
      <c r="YX6" s="107"/>
      <c r="YY6" s="107"/>
      <c r="YZ6" s="107"/>
      <c r="ZA6" s="107"/>
      <c r="ZB6" s="107"/>
      <c r="ZC6" s="107"/>
      <c r="ZD6" s="107"/>
      <c r="ZE6" s="107"/>
      <c r="ZF6" s="107"/>
      <c r="ZG6" s="107"/>
      <c r="ZH6" s="107"/>
      <c r="ZI6" s="107"/>
      <c r="ZJ6" s="107"/>
      <c r="ZK6" s="107"/>
      <c r="ZL6" s="107"/>
      <c r="ZM6" s="107"/>
      <c r="ZN6" s="107"/>
      <c r="ZO6" s="107"/>
      <c r="ZP6" s="107"/>
      <c r="ZQ6" s="107"/>
      <c r="ZR6" s="107"/>
      <c r="ZS6" s="107"/>
      <c r="ZT6" s="107"/>
      <c r="ZU6" s="107"/>
      <c r="ZV6" s="107"/>
      <c r="ZW6" s="107"/>
      <c r="ZX6" s="107"/>
      <c r="ZY6" s="107"/>
      <c r="ZZ6" s="107"/>
      <c r="AAA6" s="107"/>
      <c r="AAB6" s="107"/>
      <c r="AAC6" s="107"/>
      <c r="AAD6" s="107"/>
      <c r="AAE6" s="107"/>
      <c r="AAF6" s="107"/>
      <c r="AAG6" s="107"/>
      <c r="AAH6" s="107"/>
      <c r="AAI6" s="107"/>
      <c r="AAJ6" s="107"/>
      <c r="AAK6" s="107"/>
      <c r="AAL6" s="107"/>
      <c r="AAM6" s="107"/>
      <c r="AAN6" s="107"/>
      <c r="AAO6" s="107"/>
      <c r="AAP6" s="107"/>
      <c r="AAQ6" s="107"/>
      <c r="AAR6" s="107"/>
      <c r="AAS6" s="107"/>
      <c r="AAT6" s="107"/>
      <c r="AAU6" s="107"/>
      <c r="AAV6" s="107"/>
      <c r="AAW6" s="107"/>
      <c r="AAX6" s="107"/>
      <c r="AAY6" s="107"/>
      <c r="AAZ6" s="107"/>
      <c r="ABA6" s="107"/>
      <c r="ABB6" s="107"/>
      <c r="ABC6" s="107"/>
      <c r="ABD6" s="107"/>
      <c r="ABE6" s="107"/>
      <c r="ABF6" s="107"/>
      <c r="ABG6" s="107"/>
      <c r="ABH6" s="107"/>
      <c r="ABI6" s="107"/>
      <c r="ABJ6" s="107"/>
      <c r="ABK6" s="107"/>
      <c r="ABL6" s="107"/>
      <c r="ABM6" s="107"/>
      <c r="ABN6" s="107"/>
      <c r="ABO6" s="107"/>
      <c r="ABP6" s="107"/>
      <c r="ABQ6" s="107"/>
      <c r="ABR6" s="107"/>
      <c r="ABS6" s="107"/>
      <c r="ABT6" s="107"/>
      <c r="ABU6" s="107"/>
      <c r="ABV6" s="107"/>
      <c r="ABW6" s="107"/>
      <c r="ABX6" s="107"/>
      <c r="ABY6" s="107"/>
      <c r="ABZ6" s="107"/>
      <c r="ACA6" s="107"/>
      <c r="ACB6" s="107"/>
      <c r="ACC6" s="107"/>
      <c r="ACD6" s="107"/>
      <c r="ACE6" s="107"/>
      <c r="ACF6" s="107"/>
      <c r="ACG6" s="107"/>
      <c r="ACH6" s="107"/>
      <c r="ACI6" s="107"/>
      <c r="ACJ6" s="107"/>
      <c r="ACK6" s="107"/>
      <c r="ACL6" s="107"/>
      <c r="ACM6" s="107"/>
      <c r="ACN6" s="107"/>
      <c r="ACO6" s="107"/>
      <c r="ACP6" s="107"/>
      <c r="ACQ6" s="107"/>
      <c r="ACR6" s="107"/>
      <c r="ACS6" s="107"/>
      <c r="ACT6" s="107"/>
      <c r="ACU6" s="107"/>
      <c r="ACV6" s="107"/>
      <c r="ACW6" s="107"/>
      <c r="ACX6" s="107"/>
      <c r="ACY6" s="107"/>
      <c r="ACZ6" s="107"/>
      <c r="ADA6" s="107"/>
      <c r="ADB6" s="107"/>
      <c r="ADC6" s="107"/>
      <c r="ADD6" s="107"/>
      <c r="ADE6" s="107"/>
      <c r="ADF6" s="107"/>
      <c r="ADG6" s="107"/>
      <c r="ADH6" s="107"/>
      <c r="ADI6" s="107"/>
      <c r="ADJ6" s="107"/>
      <c r="ADK6" s="107"/>
      <c r="ADL6" s="107"/>
      <c r="ADM6" s="107"/>
      <c r="ADN6" s="107"/>
      <c r="ADO6" s="107"/>
      <c r="ADP6" s="107"/>
      <c r="ADQ6" s="107"/>
      <c r="ADR6" s="107"/>
      <c r="ADS6" s="107"/>
      <c r="ADT6" s="107"/>
      <c r="ADU6" s="107"/>
      <c r="ADV6" s="107"/>
      <c r="ADW6" s="107"/>
      <c r="ADX6" s="107"/>
      <c r="ADY6" s="107"/>
      <c r="ADZ6" s="107"/>
      <c r="AEA6" s="107"/>
      <c r="AEB6" s="107"/>
      <c r="AEC6" s="107"/>
      <c r="AED6" s="107"/>
      <c r="AEE6" s="107"/>
      <c r="AEF6" s="107"/>
      <c r="AEG6" s="107"/>
      <c r="AEH6" s="107"/>
      <c r="AEI6" s="107"/>
      <c r="AEJ6" s="107"/>
      <c r="AEK6" s="107"/>
      <c r="AEL6" s="107"/>
      <c r="AEM6" s="107"/>
      <c r="AEN6" s="107"/>
      <c r="AEO6" s="107"/>
      <c r="AEP6" s="107"/>
      <c r="AEQ6" s="107"/>
      <c r="AER6" s="107"/>
      <c r="AES6" s="107"/>
      <c r="AET6" s="107"/>
      <c r="AEU6" s="107"/>
      <c r="AEV6" s="107"/>
      <c r="AEW6" s="107"/>
      <c r="AEX6" s="107"/>
      <c r="AEY6" s="107"/>
      <c r="AEZ6" s="107"/>
      <c r="AFA6" s="107"/>
      <c r="AFB6" s="107"/>
      <c r="AFC6" s="107"/>
      <c r="AFD6" s="107"/>
      <c r="AFE6" s="107"/>
      <c r="AFF6" s="107"/>
      <c r="AFG6" s="107"/>
      <c r="AFH6" s="107"/>
      <c r="AFI6" s="107"/>
      <c r="AFJ6" s="107"/>
      <c r="AFK6" s="107"/>
      <c r="AFL6" s="107"/>
      <c r="AFM6" s="107"/>
      <c r="AFN6" s="107"/>
      <c r="AFO6" s="107"/>
      <c r="AFP6" s="107"/>
      <c r="AFQ6" s="107"/>
      <c r="AFR6" s="107"/>
      <c r="AFS6" s="107"/>
      <c r="AFT6" s="107"/>
      <c r="AFU6" s="107"/>
      <c r="AFV6" s="107"/>
      <c r="AFW6" s="107"/>
      <c r="AFX6" s="107"/>
      <c r="AFY6" s="107"/>
      <c r="AFZ6" s="107"/>
      <c r="AGA6" s="107"/>
      <c r="AGB6" s="107"/>
      <c r="AGC6" s="107"/>
      <c r="AGD6" s="107"/>
      <c r="AGE6" s="107"/>
      <c r="AGF6" s="107"/>
      <c r="AGG6" s="107"/>
      <c r="AGH6" s="107"/>
      <c r="AGI6" s="107"/>
      <c r="AGJ6" s="107"/>
      <c r="AGK6" s="107"/>
      <c r="AGL6" s="107"/>
      <c r="AGM6" s="107"/>
      <c r="AGN6" s="107"/>
      <c r="AGO6" s="107"/>
      <c r="AGP6" s="107"/>
      <c r="AGQ6" s="107"/>
      <c r="AGR6" s="107"/>
      <c r="AGS6" s="107"/>
      <c r="AGT6" s="107"/>
      <c r="AGU6" s="107"/>
      <c r="AGV6" s="107"/>
      <c r="AGW6" s="107"/>
      <c r="AGX6" s="107"/>
      <c r="AGY6" s="107"/>
      <c r="AGZ6" s="107"/>
      <c r="AHA6" s="107"/>
      <c r="AHB6" s="107"/>
      <c r="AHC6" s="107"/>
      <c r="AHD6" s="107"/>
      <c r="AHE6" s="107"/>
      <c r="AHF6" s="107"/>
      <c r="AHG6" s="107"/>
      <c r="AHH6" s="107"/>
      <c r="AHI6" s="107"/>
      <c r="AHJ6" s="107"/>
      <c r="AHK6" s="107"/>
      <c r="AHL6" s="107"/>
      <c r="AHM6" s="107"/>
      <c r="AHN6" s="107"/>
      <c r="AHO6" s="107"/>
      <c r="AHP6" s="107"/>
      <c r="AHQ6" s="107"/>
      <c r="AHR6" s="107"/>
      <c r="AHS6" s="107"/>
      <c r="AHT6" s="107"/>
      <c r="AHU6" s="107"/>
      <c r="AHV6" s="107"/>
      <c r="AHW6" s="107"/>
      <c r="AHX6" s="107"/>
      <c r="AHY6" s="107"/>
      <c r="AHZ6" s="107"/>
      <c r="AIA6" s="107"/>
      <c r="AIB6" s="107"/>
      <c r="AIC6" s="107"/>
      <c r="AID6" s="107"/>
      <c r="AIE6" s="107"/>
      <c r="AIF6" s="107"/>
      <c r="AIG6" s="107"/>
      <c r="AIH6" s="107"/>
      <c r="AII6" s="107"/>
      <c r="AIJ6" s="107"/>
      <c r="AIK6" s="107"/>
      <c r="AIL6" s="107"/>
      <c r="AIM6" s="107"/>
      <c r="AIN6" s="107"/>
      <c r="AIO6" s="107"/>
      <c r="AIP6" s="107"/>
      <c r="AIQ6" s="107"/>
      <c r="AIR6" s="107"/>
      <c r="AIS6" s="107"/>
      <c r="AIT6" s="107"/>
      <c r="AIU6" s="107"/>
      <c r="AIV6" s="107"/>
      <c r="AIW6" s="107"/>
      <c r="AIX6" s="107"/>
      <c r="AIY6" s="107"/>
      <c r="AIZ6" s="107"/>
      <c r="AJA6" s="107"/>
      <c r="AJB6" s="107"/>
      <c r="AJC6" s="107"/>
      <c r="AJD6" s="107"/>
      <c r="AJE6" s="107"/>
      <c r="AJF6" s="107"/>
      <c r="AJG6" s="107"/>
      <c r="AJH6" s="107"/>
      <c r="AJI6" s="107"/>
      <c r="AJJ6" s="107"/>
      <c r="AJK6" s="107"/>
      <c r="AJL6" s="107"/>
      <c r="AJM6" s="107"/>
      <c r="AJN6" s="107"/>
      <c r="AJO6" s="107"/>
      <c r="AJP6" s="107"/>
      <c r="AJQ6" s="107"/>
      <c r="AJR6" s="107"/>
      <c r="AJS6" s="107"/>
      <c r="AJT6" s="107"/>
      <c r="AJU6" s="107"/>
      <c r="AJV6" s="107"/>
      <c r="AJW6" s="107"/>
      <c r="AJX6" s="107"/>
      <c r="AJY6" s="107"/>
      <c r="AJZ6" s="107"/>
      <c r="AKA6" s="107"/>
      <c r="AKB6" s="107"/>
      <c r="AKC6" s="107"/>
      <c r="AKD6" s="107"/>
    </row>
    <row r="7" spans="1:966" s="108" customFormat="1" ht="18.75" x14ac:dyDescent="0.3">
      <c r="A7" s="107"/>
      <c r="B7" s="164">
        <v>44162</v>
      </c>
      <c r="C7" s="95" t="s">
        <v>568</v>
      </c>
      <c r="D7" s="96" t="s">
        <v>32</v>
      </c>
      <c r="E7" s="97">
        <v>3</v>
      </c>
      <c r="F7" s="212">
        <v>1.59</v>
      </c>
      <c r="G7" s="98">
        <v>1.08</v>
      </c>
      <c r="H7" s="99" t="s">
        <v>557</v>
      </c>
      <c r="I7" s="104" t="s">
        <v>24</v>
      </c>
      <c r="J7" s="101">
        <v>1</v>
      </c>
      <c r="K7" s="142">
        <f t="shared" si="0"/>
        <v>0.59000000000000008</v>
      </c>
      <c r="L7" s="102">
        <f t="shared" si="1"/>
        <v>14.21</v>
      </c>
      <c r="M7" s="158"/>
      <c r="N7" s="158"/>
      <c r="O7" s="158"/>
      <c r="P7" s="107"/>
      <c r="Q7" s="153">
        <f t="shared" si="2"/>
        <v>1</v>
      </c>
      <c r="R7" s="154">
        <f t="shared" si="3"/>
        <v>1</v>
      </c>
      <c r="S7" s="154">
        <f t="shared" si="4"/>
        <v>0</v>
      </c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  <c r="IT7" s="107"/>
      <c r="IU7" s="107"/>
      <c r="IV7" s="107"/>
      <c r="IW7" s="107"/>
      <c r="IX7" s="107"/>
      <c r="IY7" s="107"/>
      <c r="IZ7" s="107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07"/>
      <c r="JL7" s="107"/>
      <c r="JM7" s="107"/>
      <c r="JN7" s="107"/>
      <c r="JO7" s="107"/>
      <c r="JP7" s="107"/>
      <c r="JQ7" s="107"/>
      <c r="JR7" s="107"/>
      <c r="JS7" s="107"/>
      <c r="JT7" s="107"/>
      <c r="JU7" s="107"/>
      <c r="JV7" s="107"/>
      <c r="JW7" s="107"/>
      <c r="JX7" s="107"/>
      <c r="JY7" s="107"/>
      <c r="JZ7" s="107"/>
      <c r="KA7" s="107"/>
      <c r="KB7" s="107"/>
      <c r="KC7" s="107"/>
      <c r="KD7" s="107"/>
      <c r="KE7" s="107"/>
      <c r="KF7" s="107"/>
      <c r="KG7" s="107"/>
      <c r="KH7" s="107"/>
      <c r="KI7" s="107"/>
      <c r="KJ7" s="107"/>
      <c r="KK7" s="107"/>
      <c r="KL7" s="107"/>
      <c r="KM7" s="107"/>
      <c r="KN7" s="107"/>
      <c r="KO7" s="107"/>
      <c r="KP7" s="107"/>
      <c r="KQ7" s="107"/>
      <c r="KR7" s="107"/>
      <c r="KS7" s="107"/>
      <c r="KT7" s="107"/>
      <c r="KU7" s="107"/>
      <c r="KV7" s="107"/>
      <c r="KW7" s="107"/>
      <c r="KX7" s="107"/>
      <c r="KY7" s="107"/>
      <c r="KZ7" s="107"/>
      <c r="LA7" s="107"/>
      <c r="LB7" s="107"/>
      <c r="LC7" s="107"/>
      <c r="LD7" s="107"/>
      <c r="LE7" s="107"/>
      <c r="LF7" s="107"/>
      <c r="LG7" s="107"/>
      <c r="LH7" s="107"/>
      <c r="LI7" s="107"/>
      <c r="LJ7" s="107"/>
      <c r="LK7" s="107"/>
      <c r="LL7" s="107"/>
      <c r="LM7" s="107"/>
      <c r="LN7" s="107"/>
      <c r="LO7" s="107"/>
      <c r="LP7" s="107"/>
      <c r="LQ7" s="107"/>
      <c r="LR7" s="107"/>
      <c r="LS7" s="107"/>
      <c r="LT7" s="107"/>
      <c r="LU7" s="107"/>
      <c r="LV7" s="107"/>
      <c r="LW7" s="107"/>
      <c r="LX7" s="107"/>
      <c r="LY7" s="107"/>
      <c r="LZ7" s="107"/>
      <c r="MA7" s="107"/>
      <c r="MB7" s="107"/>
      <c r="MC7" s="107"/>
      <c r="MD7" s="107"/>
      <c r="ME7" s="107"/>
      <c r="MF7" s="107"/>
      <c r="MG7" s="107"/>
      <c r="MH7" s="107"/>
      <c r="MI7" s="107"/>
      <c r="MJ7" s="107"/>
      <c r="MK7" s="107"/>
      <c r="ML7" s="107"/>
      <c r="MM7" s="107"/>
      <c r="MN7" s="107"/>
      <c r="MO7" s="107"/>
      <c r="MP7" s="107"/>
      <c r="MQ7" s="107"/>
      <c r="MR7" s="107"/>
      <c r="MS7" s="107"/>
      <c r="MT7" s="107"/>
      <c r="MU7" s="107"/>
      <c r="MV7" s="107"/>
      <c r="MW7" s="107"/>
      <c r="MX7" s="107"/>
      <c r="MY7" s="107"/>
      <c r="MZ7" s="107"/>
      <c r="NA7" s="107"/>
      <c r="NB7" s="107"/>
      <c r="NC7" s="107"/>
      <c r="ND7" s="107"/>
      <c r="NE7" s="107"/>
      <c r="NF7" s="107"/>
      <c r="NG7" s="107"/>
      <c r="NH7" s="107"/>
      <c r="NI7" s="107"/>
      <c r="NJ7" s="107"/>
      <c r="NK7" s="107"/>
      <c r="NL7" s="107"/>
      <c r="NM7" s="107"/>
      <c r="NN7" s="107"/>
      <c r="NO7" s="107"/>
      <c r="NP7" s="107"/>
      <c r="NQ7" s="107"/>
      <c r="NR7" s="107"/>
      <c r="NS7" s="107"/>
      <c r="NT7" s="107"/>
      <c r="NU7" s="107"/>
      <c r="NV7" s="107"/>
      <c r="NW7" s="107"/>
      <c r="NX7" s="107"/>
      <c r="NY7" s="107"/>
      <c r="NZ7" s="107"/>
      <c r="OA7" s="107"/>
      <c r="OB7" s="107"/>
      <c r="OC7" s="107"/>
      <c r="OD7" s="107"/>
      <c r="OE7" s="107"/>
      <c r="OF7" s="107"/>
      <c r="OG7" s="107"/>
      <c r="OH7" s="107"/>
      <c r="OI7" s="107"/>
      <c r="OJ7" s="107"/>
      <c r="OK7" s="107"/>
      <c r="OL7" s="107"/>
      <c r="OM7" s="107"/>
      <c r="ON7" s="107"/>
      <c r="OO7" s="107"/>
      <c r="OP7" s="107"/>
      <c r="OQ7" s="107"/>
      <c r="OR7" s="107"/>
      <c r="OS7" s="107"/>
      <c r="OT7" s="107"/>
      <c r="OU7" s="107"/>
      <c r="OV7" s="107"/>
      <c r="OW7" s="107"/>
      <c r="OX7" s="107"/>
      <c r="OY7" s="107"/>
      <c r="OZ7" s="107"/>
      <c r="PA7" s="107"/>
      <c r="PB7" s="107"/>
      <c r="PC7" s="107"/>
      <c r="PD7" s="107"/>
      <c r="PE7" s="107"/>
      <c r="PF7" s="107"/>
      <c r="PG7" s="107"/>
      <c r="PH7" s="107"/>
      <c r="PI7" s="107"/>
      <c r="PJ7" s="107"/>
      <c r="PK7" s="107"/>
      <c r="PL7" s="107"/>
      <c r="PM7" s="107"/>
      <c r="PN7" s="107"/>
      <c r="PO7" s="107"/>
      <c r="PP7" s="107"/>
      <c r="PQ7" s="107"/>
      <c r="PR7" s="107"/>
      <c r="PS7" s="107"/>
      <c r="PT7" s="107"/>
      <c r="PU7" s="107"/>
      <c r="PV7" s="107"/>
      <c r="PW7" s="107"/>
      <c r="PX7" s="107"/>
      <c r="PY7" s="107"/>
      <c r="PZ7" s="107"/>
      <c r="QA7" s="107"/>
      <c r="QB7" s="107"/>
      <c r="QC7" s="107"/>
      <c r="QD7" s="107"/>
      <c r="QE7" s="107"/>
      <c r="QF7" s="107"/>
      <c r="QG7" s="107"/>
      <c r="QH7" s="107"/>
      <c r="QI7" s="107"/>
      <c r="QJ7" s="107"/>
      <c r="QK7" s="107"/>
      <c r="QL7" s="107"/>
      <c r="QM7" s="107"/>
      <c r="QN7" s="107"/>
      <c r="QO7" s="107"/>
      <c r="QP7" s="107"/>
      <c r="QQ7" s="107"/>
      <c r="QR7" s="107"/>
      <c r="QS7" s="107"/>
      <c r="QT7" s="107"/>
      <c r="QU7" s="107"/>
      <c r="QV7" s="107"/>
      <c r="QW7" s="107"/>
      <c r="QX7" s="107"/>
      <c r="QY7" s="107"/>
      <c r="QZ7" s="107"/>
      <c r="RA7" s="107"/>
      <c r="RB7" s="107"/>
      <c r="RC7" s="107"/>
      <c r="RD7" s="107"/>
      <c r="RE7" s="107"/>
      <c r="RF7" s="107"/>
      <c r="RG7" s="107"/>
      <c r="RH7" s="107"/>
      <c r="RI7" s="107"/>
      <c r="RJ7" s="107"/>
      <c r="RK7" s="107"/>
      <c r="RL7" s="107"/>
      <c r="RM7" s="107"/>
      <c r="RN7" s="107"/>
      <c r="RO7" s="107"/>
      <c r="RP7" s="107"/>
      <c r="RQ7" s="107"/>
      <c r="RR7" s="107"/>
      <c r="RS7" s="107"/>
      <c r="RT7" s="107"/>
      <c r="RU7" s="107"/>
      <c r="RV7" s="107"/>
      <c r="RW7" s="107"/>
      <c r="RX7" s="107"/>
      <c r="RY7" s="107"/>
      <c r="RZ7" s="107"/>
      <c r="SA7" s="107"/>
      <c r="SB7" s="107"/>
      <c r="SC7" s="107"/>
      <c r="SD7" s="107"/>
      <c r="SE7" s="107"/>
      <c r="SF7" s="107"/>
      <c r="SG7" s="107"/>
      <c r="SH7" s="107"/>
      <c r="SI7" s="107"/>
      <c r="SJ7" s="107"/>
      <c r="SK7" s="107"/>
      <c r="SL7" s="107"/>
      <c r="SM7" s="107"/>
      <c r="SN7" s="107"/>
      <c r="SO7" s="107"/>
      <c r="SP7" s="107"/>
      <c r="SQ7" s="107"/>
      <c r="SR7" s="107"/>
      <c r="SS7" s="107"/>
      <c r="ST7" s="107"/>
      <c r="SU7" s="107"/>
      <c r="SV7" s="107"/>
      <c r="SW7" s="107"/>
      <c r="SX7" s="107"/>
      <c r="SY7" s="107"/>
      <c r="SZ7" s="107"/>
      <c r="TA7" s="107"/>
      <c r="TB7" s="107"/>
      <c r="TC7" s="107"/>
      <c r="TD7" s="107"/>
      <c r="TE7" s="107"/>
      <c r="TF7" s="107"/>
      <c r="TG7" s="107"/>
      <c r="TH7" s="107"/>
      <c r="TI7" s="107"/>
      <c r="TJ7" s="107"/>
      <c r="TK7" s="107"/>
      <c r="TL7" s="107"/>
      <c r="TM7" s="107"/>
      <c r="TN7" s="107"/>
      <c r="TO7" s="107"/>
      <c r="TP7" s="107"/>
      <c r="TQ7" s="107"/>
      <c r="TR7" s="107"/>
      <c r="TS7" s="107"/>
      <c r="TT7" s="107"/>
      <c r="TU7" s="107"/>
      <c r="TV7" s="107"/>
      <c r="TW7" s="107"/>
      <c r="TX7" s="107"/>
      <c r="TY7" s="107"/>
      <c r="TZ7" s="107"/>
      <c r="UA7" s="107"/>
      <c r="UB7" s="107"/>
      <c r="UC7" s="107"/>
      <c r="UD7" s="107"/>
      <c r="UE7" s="107"/>
      <c r="UF7" s="107"/>
      <c r="UG7" s="107"/>
      <c r="UH7" s="107"/>
      <c r="UI7" s="107"/>
      <c r="UJ7" s="107"/>
      <c r="UK7" s="107"/>
      <c r="UL7" s="107"/>
      <c r="UM7" s="107"/>
      <c r="UN7" s="107"/>
      <c r="UO7" s="107"/>
      <c r="UP7" s="107"/>
      <c r="UQ7" s="107"/>
      <c r="UR7" s="107"/>
      <c r="US7" s="107"/>
      <c r="UT7" s="107"/>
      <c r="UU7" s="107"/>
      <c r="UV7" s="107"/>
      <c r="UW7" s="107"/>
      <c r="UX7" s="107"/>
      <c r="UY7" s="107"/>
      <c r="UZ7" s="107"/>
      <c r="VA7" s="107"/>
      <c r="VB7" s="107"/>
      <c r="VC7" s="107"/>
      <c r="VD7" s="107"/>
      <c r="VE7" s="107"/>
      <c r="VF7" s="107"/>
      <c r="VG7" s="107"/>
      <c r="VH7" s="107"/>
      <c r="VI7" s="107"/>
      <c r="VJ7" s="107"/>
      <c r="VK7" s="107"/>
      <c r="VL7" s="107"/>
      <c r="VM7" s="107"/>
      <c r="VN7" s="107"/>
      <c r="VO7" s="107"/>
      <c r="VP7" s="107"/>
      <c r="VQ7" s="107"/>
      <c r="VR7" s="107"/>
      <c r="VS7" s="107"/>
      <c r="VT7" s="107"/>
      <c r="VU7" s="107"/>
      <c r="VV7" s="107"/>
      <c r="VW7" s="107"/>
      <c r="VX7" s="107"/>
      <c r="VY7" s="107"/>
      <c r="VZ7" s="107"/>
      <c r="WA7" s="107"/>
      <c r="WB7" s="107"/>
      <c r="WC7" s="107"/>
      <c r="WD7" s="107"/>
      <c r="WE7" s="107"/>
      <c r="WF7" s="107"/>
      <c r="WG7" s="107"/>
      <c r="WH7" s="107"/>
      <c r="WI7" s="107"/>
      <c r="WJ7" s="107"/>
      <c r="WK7" s="107"/>
      <c r="WL7" s="107"/>
      <c r="WM7" s="107"/>
      <c r="WN7" s="107"/>
      <c r="WO7" s="107"/>
      <c r="WP7" s="107"/>
      <c r="WQ7" s="107"/>
      <c r="WR7" s="107"/>
      <c r="WS7" s="107"/>
      <c r="WT7" s="107"/>
      <c r="WU7" s="107"/>
      <c r="WV7" s="107"/>
      <c r="WW7" s="107"/>
      <c r="WX7" s="107"/>
      <c r="WY7" s="107"/>
      <c r="WZ7" s="107"/>
      <c r="XA7" s="107"/>
      <c r="XB7" s="107"/>
      <c r="XC7" s="107"/>
      <c r="XD7" s="107"/>
      <c r="XE7" s="107"/>
      <c r="XF7" s="107"/>
      <c r="XG7" s="107"/>
      <c r="XH7" s="107"/>
      <c r="XI7" s="107"/>
      <c r="XJ7" s="107"/>
      <c r="XK7" s="107"/>
      <c r="XL7" s="107"/>
      <c r="XM7" s="107"/>
      <c r="XN7" s="107"/>
      <c r="XO7" s="107"/>
      <c r="XP7" s="107"/>
      <c r="XQ7" s="107"/>
      <c r="XR7" s="107"/>
      <c r="XS7" s="107"/>
      <c r="XT7" s="107"/>
      <c r="XU7" s="107"/>
      <c r="XV7" s="107"/>
      <c r="XW7" s="107"/>
      <c r="XX7" s="107"/>
      <c r="XY7" s="107"/>
      <c r="XZ7" s="107"/>
      <c r="YA7" s="107"/>
      <c r="YB7" s="107"/>
      <c r="YC7" s="107"/>
      <c r="YD7" s="107"/>
      <c r="YE7" s="107"/>
      <c r="YF7" s="107"/>
      <c r="YG7" s="107"/>
      <c r="YH7" s="107"/>
      <c r="YI7" s="107"/>
      <c r="YJ7" s="107"/>
      <c r="YK7" s="107"/>
      <c r="YL7" s="107"/>
      <c r="YM7" s="107"/>
      <c r="YN7" s="107"/>
      <c r="YO7" s="107"/>
      <c r="YP7" s="107"/>
      <c r="YQ7" s="107"/>
      <c r="YR7" s="107"/>
      <c r="YS7" s="107"/>
      <c r="YT7" s="107"/>
      <c r="YU7" s="107"/>
      <c r="YV7" s="107"/>
      <c r="YW7" s="107"/>
      <c r="YX7" s="107"/>
      <c r="YY7" s="107"/>
      <c r="YZ7" s="107"/>
      <c r="ZA7" s="107"/>
      <c r="ZB7" s="107"/>
      <c r="ZC7" s="107"/>
      <c r="ZD7" s="107"/>
      <c r="ZE7" s="107"/>
      <c r="ZF7" s="107"/>
      <c r="ZG7" s="107"/>
      <c r="ZH7" s="107"/>
      <c r="ZI7" s="107"/>
      <c r="ZJ7" s="107"/>
      <c r="ZK7" s="107"/>
      <c r="ZL7" s="107"/>
      <c r="ZM7" s="107"/>
      <c r="ZN7" s="107"/>
      <c r="ZO7" s="107"/>
      <c r="ZP7" s="107"/>
      <c r="ZQ7" s="107"/>
      <c r="ZR7" s="107"/>
      <c r="ZS7" s="107"/>
      <c r="ZT7" s="107"/>
      <c r="ZU7" s="107"/>
      <c r="ZV7" s="107"/>
      <c r="ZW7" s="107"/>
      <c r="ZX7" s="107"/>
      <c r="ZY7" s="107"/>
      <c r="ZZ7" s="107"/>
      <c r="AAA7" s="107"/>
      <c r="AAB7" s="107"/>
      <c r="AAC7" s="107"/>
      <c r="AAD7" s="107"/>
      <c r="AAE7" s="107"/>
      <c r="AAF7" s="107"/>
      <c r="AAG7" s="107"/>
      <c r="AAH7" s="107"/>
      <c r="AAI7" s="107"/>
      <c r="AAJ7" s="107"/>
      <c r="AAK7" s="107"/>
      <c r="AAL7" s="107"/>
      <c r="AAM7" s="107"/>
      <c r="AAN7" s="107"/>
      <c r="AAO7" s="107"/>
      <c r="AAP7" s="107"/>
      <c r="AAQ7" s="107"/>
      <c r="AAR7" s="107"/>
      <c r="AAS7" s="107"/>
      <c r="AAT7" s="107"/>
      <c r="AAU7" s="107"/>
      <c r="AAV7" s="107"/>
      <c r="AAW7" s="107"/>
      <c r="AAX7" s="107"/>
      <c r="AAY7" s="107"/>
      <c r="AAZ7" s="107"/>
      <c r="ABA7" s="107"/>
      <c r="ABB7" s="107"/>
      <c r="ABC7" s="107"/>
      <c r="ABD7" s="107"/>
      <c r="ABE7" s="107"/>
      <c r="ABF7" s="107"/>
      <c r="ABG7" s="107"/>
      <c r="ABH7" s="107"/>
      <c r="ABI7" s="107"/>
      <c r="ABJ7" s="107"/>
      <c r="ABK7" s="107"/>
      <c r="ABL7" s="107"/>
      <c r="ABM7" s="107"/>
      <c r="ABN7" s="107"/>
      <c r="ABO7" s="107"/>
      <c r="ABP7" s="107"/>
      <c r="ABQ7" s="107"/>
      <c r="ABR7" s="107"/>
      <c r="ABS7" s="107"/>
      <c r="ABT7" s="107"/>
      <c r="ABU7" s="107"/>
      <c r="ABV7" s="107"/>
      <c r="ABW7" s="107"/>
      <c r="ABX7" s="107"/>
      <c r="ABY7" s="107"/>
      <c r="ABZ7" s="107"/>
      <c r="ACA7" s="107"/>
      <c r="ACB7" s="107"/>
      <c r="ACC7" s="107"/>
      <c r="ACD7" s="107"/>
      <c r="ACE7" s="107"/>
      <c r="ACF7" s="107"/>
      <c r="ACG7" s="107"/>
      <c r="ACH7" s="107"/>
      <c r="ACI7" s="107"/>
      <c r="ACJ7" s="107"/>
      <c r="ACK7" s="107"/>
      <c r="ACL7" s="107"/>
      <c r="ACM7" s="107"/>
      <c r="ACN7" s="107"/>
      <c r="ACO7" s="107"/>
      <c r="ACP7" s="107"/>
      <c r="ACQ7" s="107"/>
      <c r="ACR7" s="107"/>
      <c r="ACS7" s="107"/>
      <c r="ACT7" s="107"/>
      <c r="ACU7" s="107"/>
      <c r="ACV7" s="107"/>
      <c r="ACW7" s="107"/>
      <c r="ACX7" s="107"/>
      <c r="ACY7" s="107"/>
      <c r="ACZ7" s="107"/>
      <c r="ADA7" s="107"/>
      <c r="ADB7" s="107"/>
      <c r="ADC7" s="107"/>
      <c r="ADD7" s="107"/>
      <c r="ADE7" s="107"/>
      <c r="ADF7" s="107"/>
      <c r="ADG7" s="107"/>
      <c r="ADH7" s="107"/>
      <c r="ADI7" s="107"/>
      <c r="ADJ7" s="107"/>
      <c r="ADK7" s="107"/>
      <c r="ADL7" s="107"/>
      <c r="ADM7" s="107"/>
      <c r="ADN7" s="107"/>
      <c r="ADO7" s="107"/>
      <c r="ADP7" s="107"/>
      <c r="ADQ7" s="107"/>
      <c r="ADR7" s="107"/>
      <c r="ADS7" s="107"/>
      <c r="ADT7" s="107"/>
      <c r="ADU7" s="107"/>
      <c r="ADV7" s="107"/>
      <c r="ADW7" s="107"/>
      <c r="ADX7" s="107"/>
      <c r="ADY7" s="107"/>
      <c r="ADZ7" s="107"/>
      <c r="AEA7" s="107"/>
      <c r="AEB7" s="107"/>
      <c r="AEC7" s="107"/>
      <c r="AED7" s="107"/>
      <c r="AEE7" s="107"/>
      <c r="AEF7" s="107"/>
      <c r="AEG7" s="107"/>
      <c r="AEH7" s="107"/>
      <c r="AEI7" s="107"/>
      <c r="AEJ7" s="107"/>
      <c r="AEK7" s="107"/>
      <c r="AEL7" s="107"/>
      <c r="AEM7" s="107"/>
      <c r="AEN7" s="107"/>
      <c r="AEO7" s="107"/>
      <c r="AEP7" s="107"/>
      <c r="AEQ7" s="107"/>
      <c r="AER7" s="107"/>
      <c r="AES7" s="107"/>
      <c r="AET7" s="107"/>
      <c r="AEU7" s="107"/>
      <c r="AEV7" s="107"/>
      <c r="AEW7" s="107"/>
      <c r="AEX7" s="107"/>
      <c r="AEY7" s="107"/>
      <c r="AEZ7" s="107"/>
      <c r="AFA7" s="107"/>
      <c r="AFB7" s="107"/>
      <c r="AFC7" s="107"/>
      <c r="AFD7" s="107"/>
      <c r="AFE7" s="107"/>
      <c r="AFF7" s="107"/>
      <c r="AFG7" s="107"/>
      <c r="AFH7" s="107"/>
      <c r="AFI7" s="107"/>
      <c r="AFJ7" s="107"/>
      <c r="AFK7" s="107"/>
      <c r="AFL7" s="107"/>
      <c r="AFM7" s="107"/>
      <c r="AFN7" s="107"/>
      <c r="AFO7" s="107"/>
      <c r="AFP7" s="107"/>
      <c r="AFQ7" s="107"/>
      <c r="AFR7" s="107"/>
      <c r="AFS7" s="107"/>
      <c r="AFT7" s="107"/>
      <c r="AFU7" s="107"/>
      <c r="AFV7" s="107"/>
      <c r="AFW7" s="107"/>
      <c r="AFX7" s="107"/>
      <c r="AFY7" s="107"/>
      <c r="AFZ7" s="107"/>
      <c r="AGA7" s="107"/>
      <c r="AGB7" s="107"/>
      <c r="AGC7" s="107"/>
      <c r="AGD7" s="107"/>
      <c r="AGE7" s="107"/>
      <c r="AGF7" s="107"/>
      <c r="AGG7" s="107"/>
      <c r="AGH7" s="107"/>
      <c r="AGI7" s="107"/>
      <c r="AGJ7" s="107"/>
      <c r="AGK7" s="107"/>
      <c r="AGL7" s="107"/>
      <c r="AGM7" s="107"/>
      <c r="AGN7" s="107"/>
      <c r="AGO7" s="107"/>
      <c r="AGP7" s="107"/>
      <c r="AGQ7" s="107"/>
      <c r="AGR7" s="107"/>
      <c r="AGS7" s="107"/>
      <c r="AGT7" s="107"/>
      <c r="AGU7" s="107"/>
      <c r="AGV7" s="107"/>
      <c r="AGW7" s="107"/>
      <c r="AGX7" s="107"/>
      <c r="AGY7" s="107"/>
      <c r="AGZ7" s="107"/>
      <c r="AHA7" s="107"/>
      <c r="AHB7" s="107"/>
      <c r="AHC7" s="107"/>
      <c r="AHD7" s="107"/>
      <c r="AHE7" s="107"/>
      <c r="AHF7" s="107"/>
      <c r="AHG7" s="107"/>
      <c r="AHH7" s="107"/>
      <c r="AHI7" s="107"/>
      <c r="AHJ7" s="107"/>
      <c r="AHK7" s="107"/>
      <c r="AHL7" s="107"/>
      <c r="AHM7" s="107"/>
      <c r="AHN7" s="107"/>
      <c r="AHO7" s="107"/>
      <c r="AHP7" s="107"/>
      <c r="AHQ7" s="107"/>
      <c r="AHR7" s="107"/>
      <c r="AHS7" s="107"/>
      <c r="AHT7" s="107"/>
      <c r="AHU7" s="107"/>
      <c r="AHV7" s="107"/>
      <c r="AHW7" s="107"/>
      <c r="AHX7" s="107"/>
      <c r="AHY7" s="107"/>
      <c r="AHZ7" s="107"/>
      <c r="AIA7" s="107"/>
      <c r="AIB7" s="107"/>
      <c r="AIC7" s="107"/>
      <c r="AID7" s="107"/>
      <c r="AIE7" s="107"/>
      <c r="AIF7" s="107"/>
      <c r="AIG7" s="107"/>
      <c r="AIH7" s="107"/>
      <c r="AII7" s="107"/>
      <c r="AIJ7" s="107"/>
      <c r="AIK7" s="107"/>
      <c r="AIL7" s="107"/>
      <c r="AIM7" s="107"/>
      <c r="AIN7" s="107"/>
      <c r="AIO7" s="107"/>
      <c r="AIP7" s="107"/>
      <c r="AIQ7" s="107"/>
      <c r="AIR7" s="107"/>
      <c r="AIS7" s="107"/>
      <c r="AIT7" s="107"/>
      <c r="AIU7" s="107"/>
      <c r="AIV7" s="107"/>
      <c r="AIW7" s="107"/>
      <c r="AIX7" s="107"/>
      <c r="AIY7" s="107"/>
      <c r="AIZ7" s="107"/>
      <c r="AJA7" s="107"/>
      <c r="AJB7" s="107"/>
      <c r="AJC7" s="107"/>
      <c r="AJD7" s="107"/>
      <c r="AJE7" s="107"/>
      <c r="AJF7" s="107"/>
      <c r="AJG7" s="107"/>
      <c r="AJH7" s="107"/>
      <c r="AJI7" s="107"/>
      <c r="AJJ7" s="107"/>
      <c r="AJK7" s="107"/>
      <c r="AJL7" s="107"/>
      <c r="AJM7" s="107"/>
      <c r="AJN7" s="107"/>
      <c r="AJO7" s="107"/>
      <c r="AJP7" s="107"/>
      <c r="AJQ7" s="107"/>
      <c r="AJR7" s="107"/>
      <c r="AJS7" s="107"/>
      <c r="AJT7" s="107"/>
      <c r="AJU7" s="107"/>
      <c r="AJV7" s="107"/>
      <c r="AJW7" s="107"/>
      <c r="AJX7" s="107"/>
      <c r="AJY7" s="107"/>
      <c r="AJZ7" s="107"/>
      <c r="AKA7" s="107"/>
      <c r="AKB7" s="107"/>
      <c r="AKC7" s="107"/>
      <c r="AKD7" s="107"/>
    </row>
    <row r="8" spans="1:966" s="108" customFormat="1" ht="18.75" x14ac:dyDescent="0.3">
      <c r="A8" s="107"/>
      <c r="B8" s="164">
        <v>44164</v>
      </c>
      <c r="C8" s="109" t="s">
        <v>569</v>
      </c>
      <c r="D8" s="110" t="s">
        <v>570</v>
      </c>
      <c r="E8" s="111">
        <v>2</v>
      </c>
      <c r="F8" s="212">
        <v>3.2</v>
      </c>
      <c r="G8" s="98">
        <v>1.38</v>
      </c>
      <c r="H8" s="99" t="s">
        <v>557</v>
      </c>
      <c r="I8" s="104" t="s">
        <v>26</v>
      </c>
      <c r="J8" s="101">
        <v>1</v>
      </c>
      <c r="K8" s="142">
        <f t="shared" si="0"/>
        <v>-1</v>
      </c>
      <c r="L8" s="102">
        <f t="shared" si="1"/>
        <v>13.21</v>
      </c>
      <c r="M8" s="158"/>
      <c r="N8" s="158"/>
      <c r="O8" s="158"/>
      <c r="P8" s="107"/>
      <c r="Q8" s="153">
        <f t="shared" si="2"/>
        <v>1</v>
      </c>
      <c r="R8" s="154">
        <f t="shared" si="3"/>
        <v>0</v>
      </c>
      <c r="S8" s="154">
        <f t="shared" si="4"/>
        <v>1</v>
      </c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  <c r="IX8" s="107"/>
      <c r="IY8" s="107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07"/>
      <c r="JL8" s="107"/>
      <c r="JM8" s="107"/>
      <c r="JN8" s="107"/>
      <c r="JO8" s="107"/>
      <c r="JP8" s="107"/>
      <c r="JQ8" s="107"/>
      <c r="JR8" s="107"/>
      <c r="JS8" s="107"/>
      <c r="JT8" s="107"/>
      <c r="JU8" s="107"/>
      <c r="JV8" s="107"/>
      <c r="JW8" s="107"/>
      <c r="JX8" s="107"/>
      <c r="JY8" s="107"/>
      <c r="JZ8" s="107"/>
      <c r="KA8" s="107"/>
      <c r="KB8" s="107"/>
      <c r="KC8" s="107"/>
      <c r="KD8" s="107"/>
      <c r="KE8" s="107"/>
      <c r="KF8" s="107"/>
      <c r="KG8" s="107"/>
      <c r="KH8" s="107"/>
      <c r="KI8" s="107"/>
      <c r="KJ8" s="107"/>
      <c r="KK8" s="107"/>
      <c r="KL8" s="107"/>
      <c r="KM8" s="107"/>
      <c r="KN8" s="107"/>
      <c r="KO8" s="107"/>
      <c r="KP8" s="107"/>
      <c r="KQ8" s="107"/>
      <c r="KR8" s="107"/>
      <c r="KS8" s="107"/>
      <c r="KT8" s="107"/>
      <c r="KU8" s="107"/>
      <c r="KV8" s="107"/>
      <c r="KW8" s="107"/>
      <c r="KX8" s="107"/>
      <c r="KY8" s="107"/>
      <c r="KZ8" s="107"/>
      <c r="LA8" s="107"/>
      <c r="LB8" s="107"/>
      <c r="LC8" s="107"/>
      <c r="LD8" s="107"/>
      <c r="LE8" s="107"/>
      <c r="LF8" s="107"/>
      <c r="LG8" s="107"/>
      <c r="LH8" s="107"/>
      <c r="LI8" s="107"/>
      <c r="LJ8" s="107"/>
      <c r="LK8" s="107"/>
      <c r="LL8" s="107"/>
      <c r="LM8" s="107"/>
      <c r="LN8" s="107"/>
      <c r="LO8" s="107"/>
      <c r="LP8" s="107"/>
      <c r="LQ8" s="107"/>
      <c r="LR8" s="107"/>
      <c r="LS8" s="107"/>
      <c r="LT8" s="107"/>
      <c r="LU8" s="107"/>
      <c r="LV8" s="107"/>
      <c r="LW8" s="107"/>
      <c r="LX8" s="107"/>
      <c r="LY8" s="107"/>
      <c r="LZ8" s="107"/>
      <c r="MA8" s="107"/>
      <c r="MB8" s="107"/>
      <c r="MC8" s="107"/>
      <c r="MD8" s="107"/>
      <c r="ME8" s="107"/>
      <c r="MF8" s="107"/>
      <c r="MG8" s="107"/>
      <c r="MH8" s="107"/>
      <c r="MI8" s="107"/>
      <c r="MJ8" s="107"/>
      <c r="MK8" s="107"/>
      <c r="ML8" s="107"/>
      <c r="MM8" s="107"/>
      <c r="MN8" s="107"/>
      <c r="MO8" s="107"/>
      <c r="MP8" s="107"/>
      <c r="MQ8" s="107"/>
      <c r="MR8" s="107"/>
      <c r="MS8" s="107"/>
      <c r="MT8" s="107"/>
      <c r="MU8" s="107"/>
      <c r="MV8" s="107"/>
      <c r="MW8" s="107"/>
      <c r="MX8" s="107"/>
      <c r="MY8" s="107"/>
      <c r="MZ8" s="107"/>
      <c r="NA8" s="107"/>
      <c r="NB8" s="107"/>
      <c r="NC8" s="107"/>
      <c r="ND8" s="107"/>
      <c r="NE8" s="107"/>
      <c r="NF8" s="107"/>
      <c r="NG8" s="107"/>
      <c r="NH8" s="107"/>
      <c r="NI8" s="107"/>
      <c r="NJ8" s="107"/>
      <c r="NK8" s="107"/>
      <c r="NL8" s="107"/>
      <c r="NM8" s="107"/>
      <c r="NN8" s="107"/>
      <c r="NO8" s="107"/>
      <c r="NP8" s="107"/>
      <c r="NQ8" s="107"/>
      <c r="NR8" s="107"/>
      <c r="NS8" s="107"/>
      <c r="NT8" s="107"/>
      <c r="NU8" s="107"/>
      <c r="NV8" s="107"/>
      <c r="NW8" s="107"/>
      <c r="NX8" s="107"/>
      <c r="NY8" s="107"/>
      <c r="NZ8" s="107"/>
      <c r="OA8" s="107"/>
      <c r="OB8" s="107"/>
      <c r="OC8" s="107"/>
      <c r="OD8" s="107"/>
      <c r="OE8" s="107"/>
      <c r="OF8" s="107"/>
      <c r="OG8" s="107"/>
      <c r="OH8" s="107"/>
      <c r="OI8" s="107"/>
      <c r="OJ8" s="107"/>
      <c r="OK8" s="107"/>
      <c r="OL8" s="107"/>
      <c r="OM8" s="107"/>
      <c r="ON8" s="107"/>
      <c r="OO8" s="107"/>
      <c r="OP8" s="107"/>
      <c r="OQ8" s="107"/>
      <c r="OR8" s="107"/>
      <c r="OS8" s="107"/>
      <c r="OT8" s="107"/>
      <c r="OU8" s="107"/>
      <c r="OV8" s="107"/>
      <c r="OW8" s="107"/>
      <c r="OX8" s="107"/>
      <c r="OY8" s="107"/>
      <c r="OZ8" s="107"/>
      <c r="PA8" s="107"/>
      <c r="PB8" s="107"/>
      <c r="PC8" s="107"/>
      <c r="PD8" s="107"/>
      <c r="PE8" s="107"/>
      <c r="PF8" s="107"/>
      <c r="PG8" s="107"/>
      <c r="PH8" s="107"/>
      <c r="PI8" s="107"/>
      <c r="PJ8" s="107"/>
      <c r="PK8" s="107"/>
      <c r="PL8" s="107"/>
      <c r="PM8" s="107"/>
      <c r="PN8" s="107"/>
      <c r="PO8" s="107"/>
      <c r="PP8" s="107"/>
      <c r="PQ8" s="107"/>
      <c r="PR8" s="107"/>
      <c r="PS8" s="107"/>
      <c r="PT8" s="107"/>
      <c r="PU8" s="107"/>
      <c r="PV8" s="107"/>
      <c r="PW8" s="107"/>
      <c r="PX8" s="107"/>
      <c r="PY8" s="107"/>
      <c r="PZ8" s="107"/>
      <c r="QA8" s="107"/>
      <c r="QB8" s="107"/>
      <c r="QC8" s="107"/>
      <c r="QD8" s="107"/>
      <c r="QE8" s="107"/>
      <c r="QF8" s="107"/>
      <c r="QG8" s="107"/>
      <c r="QH8" s="107"/>
      <c r="QI8" s="107"/>
      <c r="QJ8" s="107"/>
      <c r="QK8" s="107"/>
      <c r="QL8" s="107"/>
      <c r="QM8" s="107"/>
      <c r="QN8" s="107"/>
      <c r="QO8" s="107"/>
      <c r="QP8" s="107"/>
      <c r="QQ8" s="107"/>
      <c r="QR8" s="107"/>
      <c r="QS8" s="107"/>
      <c r="QT8" s="107"/>
      <c r="QU8" s="107"/>
      <c r="QV8" s="107"/>
      <c r="QW8" s="107"/>
      <c r="QX8" s="107"/>
      <c r="QY8" s="107"/>
      <c r="QZ8" s="107"/>
      <c r="RA8" s="107"/>
      <c r="RB8" s="107"/>
      <c r="RC8" s="107"/>
      <c r="RD8" s="107"/>
      <c r="RE8" s="107"/>
      <c r="RF8" s="107"/>
      <c r="RG8" s="107"/>
      <c r="RH8" s="107"/>
      <c r="RI8" s="107"/>
      <c r="RJ8" s="107"/>
      <c r="RK8" s="107"/>
      <c r="RL8" s="107"/>
      <c r="RM8" s="107"/>
      <c r="RN8" s="107"/>
      <c r="RO8" s="107"/>
      <c r="RP8" s="107"/>
      <c r="RQ8" s="107"/>
      <c r="RR8" s="107"/>
      <c r="RS8" s="107"/>
      <c r="RT8" s="107"/>
      <c r="RU8" s="107"/>
      <c r="RV8" s="107"/>
      <c r="RW8" s="107"/>
      <c r="RX8" s="107"/>
      <c r="RY8" s="107"/>
      <c r="RZ8" s="107"/>
      <c r="SA8" s="107"/>
      <c r="SB8" s="107"/>
      <c r="SC8" s="107"/>
      <c r="SD8" s="107"/>
      <c r="SE8" s="107"/>
      <c r="SF8" s="107"/>
      <c r="SG8" s="107"/>
      <c r="SH8" s="107"/>
      <c r="SI8" s="107"/>
      <c r="SJ8" s="107"/>
      <c r="SK8" s="107"/>
      <c r="SL8" s="107"/>
      <c r="SM8" s="107"/>
      <c r="SN8" s="107"/>
      <c r="SO8" s="107"/>
      <c r="SP8" s="107"/>
      <c r="SQ8" s="107"/>
      <c r="SR8" s="107"/>
      <c r="SS8" s="107"/>
      <c r="ST8" s="107"/>
      <c r="SU8" s="107"/>
      <c r="SV8" s="107"/>
      <c r="SW8" s="107"/>
      <c r="SX8" s="107"/>
      <c r="SY8" s="107"/>
      <c r="SZ8" s="107"/>
      <c r="TA8" s="107"/>
      <c r="TB8" s="107"/>
      <c r="TC8" s="107"/>
      <c r="TD8" s="107"/>
      <c r="TE8" s="107"/>
      <c r="TF8" s="107"/>
      <c r="TG8" s="107"/>
      <c r="TH8" s="107"/>
      <c r="TI8" s="107"/>
      <c r="TJ8" s="107"/>
      <c r="TK8" s="107"/>
      <c r="TL8" s="107"/>
      <c r="TM8" s="107"/>
      <c r="TN8" s="107"/>
      <c r="TO8" s="107"/>
      <c r="TP8" s="107"/>
      <c r="TQ8" s="107"/>
      <c r="TR8" s="107"/>
      <c r="TS8" s="107"/>
      <c r="TT8" s="107"/>
      <c r="TU8" s="107"/>
      <c r="TV8" s="107"/>
      <c r="TW8" s="107"/>
      <c r="TX8" s="107"/>
      <c r="TY8" s="107"/>
      <c r="TZ8" s="107"/>
      <c r="UA8" s="107"/>
      <c r="UB8" s="107"/>
      <c r="UC8" s="107"/>
      <c r="UD8" s="107"/>
      <c r="UE8" s="107"/>
      <c r="UF8" s="107"/>
      <c r="UG8" s="107"/>
      <c r="UH8" s="107"/>
      <c r="UI8" s="107"/>
      <c r="UJ8" s="107"/>
      <c r="UK8" s="107"/>
      <c r="UL8" s="107"/>
      <c r="UM8" s="107"/>
      <c r="UN8" s="107"/>
      <c r="UO8" s="107"/>
      <c r="UP8" s="107"/>
      <c r="UQ8" s="107"/>
      <c r="UR8" s="107"/>
      <c r="US8" s="107"/>
      <c r="UT8" s="107"/>
      <c r="UU8" s="107"/>
      <c r="UV8" s="107"/>
      <c r="UW8" s="107"/>
      <c r="UX8" s="107"/>
      <c r="UY8" s="107"/>
      <c r="UZ8" s="107"/>
      <c r="VA8" s="107"/>
      <c r="VB8" s="107"/>
      <c r="VC8" s="107"/>
      <c r="VD8" s="107"/>
      <c r="VE8" s="107"/>
      <c r="VF8" s="107"/>
      <c r="VG8" s="107"/>
      <c r="VH8" s="107"/>
      <c r="VI8" s="107"/>
      <c r="VJ8" s="107"/>
      <c r="VK8" s="107"/>
      <c r="VL8" s="107"/>
      <c r="VM8" s="107"/>
      <c r="VN8" s="107"/>
      <c r="VO8" s="107"/>
      <c r="VP8" s="107"/>
      <c r="VQ8" s="107"/>
      <c r="VR8" s="107"/>
      <c r="VS8" s="107"/>
      <c r="VT8" s="107"/>
      <c r="VU8" s="107"/>
      <c r="VV8" s="107"/>
      <c r="VW8" s="107"/>
      <c r="VX8" s="107"/>
      <c r="VY8" s="107"/>
      <c r="VZ8" s="107"/>
      <c r="WA8" s="107"/>
      <c r="WB8" s="107"/>
      <c r="WC8" s="107"/>
      <c r="WD8" s="107"/>
      <c r="WE8" s="107"/>
      <c r="WF8" s="107"/>
      <c r="WG8" s="107"/>
      <c r="WH8" s="107"/>
      <c r="WI8" s="107"/>
      <c r="WJ8" s="107"/>
      <c r="WK8" s="107"/>
      <c r="WL8" s="107"/>
      <c r="WM8" s="107"/>
      <c r="WN8" s="107"/>
      <c r="WO8" s="107"/>
      <c r="WP8" s="107"/>
      <c r="WQ8" s="107"/>
      <c r="WR8" s="107"/>
      <c r="WS8" s="107"/>
      <c r="WT8" s="107"/>
      <c r="WU8" s="107"/>
      <c r="WV8" s="107"/>
      <c r="WW8" s="107"/>
      <c r="WX8" s="107"/>
      <c r="WY8" s="107"/>
      <c r="WZ8" s="107"/>
      <c r="XA8" s="107"/>
      <c r="XB8" s="107"/>
      <c r="XC8" s="107"/>
      <c r="XD8" s="107"/>
      <c r="XE8" s="107"/>
      <c r="XF8" s="107"/>
      <c r="XG8" s="107"/>
      <c r="XH8" s="107"/>
      <c r="XI8" s="107"/>
      <c r="XJ8" s="107"/>
      <c r="XK8" s="107"/>
      <c r="XL8" s="107"/>
      <c r="XM8" s="107"/>
      <c r="XN8" s="107"/>
      <c r="XO8" s="107"/>
      <c r="XP8" s="107"/>
      <c r="XQ8" s="107"/>
      <c r="XR8" s="107"/>
      <c r="XS8" s="107"/>
      <c r="XT8" s="107"/>
      <c r="XU8" s="107"/>
      <c r="XV8" s="107"/>
      <c r="XW8" s="107"/>
      <c r="XX8" s="107"/>
      <c r="XY8" s="107"/>
      <c r="XZ8" s="107"/>
      <c r="YA8" s="107"/>
      <c r="YB8" s="107"/>
      <c r="YC8" s="107"/>
      <c r="YD8" s="107"/>
      <c r="YE8" s="107"/>
      <c r="YF8" s="107"/>
      <c r="YG8" s="107"/>
      <c r="YH8" s="107"/>
      <c r="YI8" s="107"/>
      <c r="YJ8" s="107"/>
      <c r="YK8" s="107"/>
      <c r="YL8" s="107"/>
      <c r="YM8" s="107"/>
      <c r="YN8" s="107"/>
      <c r="YO8" s="107"/>
      <c r="YP8" s="107"/>
      <c r="YQ8" s="107"/>
      <c r="YR8" s="107"/>
      <c r="YS8" s="107"/>
      <c r="YT8" s="107"/>
      <c r="YU8" s="107"/>
      <c r="YV8" s="107"/>
      <c r="YW8" s="107"/>
      <c r="YX8" s="107"/>
      <c r="YY8" s="107"/>
      <c r="YZ8" s="107"/>
      <c r="ZA8" s="107"/>
      <c r="ZB8" s="107"/>
      <c r="ZC8" s="107"/>
      <c r="ZD8" s="107"/>
      <c r="ZE8" s="107"/>
      <c r="ZF8" s="107"/>
      <c r="ZG8" s="107"/>
      <c r="ZH8" s="107"/>
      <c r="ZI8" s="107"/>
      <c r="ZJ8" s="107"/>
      <c r="ZK8" s="107"/>
      <c r="ZL8" s="107"/>
      <c r="ZM8" s="107"/>
      <c r="ZN8" s="107"/>
      <c r="ZO8" s="107"/>
      <c r="ZP8" s="107"/>
      <c r="ZQ8" s="107"/>
      <c r="ZR8" s="107"/>
      <c r="ZS8" s="107"/>
      <c r="ZT8" s="107"/>
      <c r="ZU8" s="107"/>
      <c r="ZV8" s="107"/>
      <c r="ZW8" s="107"/>
      <c r="ZX8" s="107"/>
      <c r="ZY8" s="107"/>
      <c r="ZZ8" s="107"/>
      <c r="AAA8" s="107"/>
      <c r="AAB8" s="107"/>
      <c r="AAC8" s="107"/>
      <c r="AAD8" s="107"/>
      <c r="AAE8" s="107"/>
      <c r="AAF8" s="107"/>
      <c r="AAG8" s="107"/>
      <c r="AAH8" s="107"/>
      <c r="AAI8" s="107"/>
      <c r="AAJ8" s="107"/>
      <c r="AAK8" s="107"/>
      <c r="AAL8" s="107"/>
      <c r="AAM8" s="107"/>
      <c r="AAN8" s="107"/>
      <c r="AAO8" s="107"/>
      <c r="AAP8" s="107"/>
      <c r="AAQ8" s="107"/>
      <c r="AAR8" s="107"/>
      <c r="AAS8" s="107"/>
      <c r="AAT8" s="107"/>
      <c r="AAU8" s="107"/>
      <c r="AAV8" s="107"/>
      <c r="AAW8" s="107"/>
      <c r="AAX8" s="107"/>
      <c r="AAY8" s="107"/>
      <c r="AAZ8" s="107"/>
      <c r="ABA8" s="107"/>
      <c r="ABB8" s="107"/>
      <c r="ABC8" s="107"/>
      <c r="ABD8" s="107"/>
      <c r="ABE8" s="107"/>
      <c r="ABF8" s="107"/>
      <c r="ABG8" s="107"/>
      <c r="ABH8" s="107"/>
      <c r="ABI8" s="107"/>
      <c r="ABJ8" s="107"/>
      <c r="ABK8" s="107"/>
      <c r="ABL8" s="107"/>
      <c r="ABM8" s="107"/>
      <c r="ABN8" s="107"/>
      <c r="ABO8" s="107"/>
      <c r="ABP8" s="107"/>
      <c r="ABQ8" s="107"/>
      <c r="ABR8" s="107"/>
      <c r="ABS8" s="107"/>
      <c r="ABT8" s="107"/>
      <c r="ABU8" s="107"/>
      <c r="ABV8" s="107"/>
      <c r="ABW8" s="107"/>
      <c r="ABX8" s="107"/>
      <c r="ABY8" s="107"/>
      <c r="ABZ8" s="107"/>
      <c r="ACA8" s="107"/>
      <c r="ACB8" s="107"/>
      <c r="ACC8" s="107"/>
      <c r="ACD8" s="107"/>
      <c r="ACE8" s="107"/>
      <c r="ACF8" s="107"/>
      <c r="ACG8" s="107"/>
      <c r="ACH8" s="107"/>
      <c r="ACI8" s="107"/>
      <c r="ACJ8" s="107"/>
      <c r="ACK8" s="107"/>
      <c r="ACL8" s="107"/>
      <c r="ACM8" s="107"/>
      <c r="ACN8" s="107"/>
      <c r="ACO8" s="107"/>
      <c r="ACP8" s="107"/>
      <c r="ACQ8" s="107"/>
      <c r="ACR8" s="107"/>
      <c r="ACS8" s="107"/>
      <c r="ACT8" s="107"/>
      <c r="ACU8" s="107"/>
      <c r="ACV8" s="107"/>
      <c r="ACW8" s="107"/>
      <c r="ACX8" s="107"/>
      <c r="ACY8" s="107"/>
      <c r="ACZ8" s="107"/>
      <c r="ADA8" s="107"/>
      <c r="ADB8" s="107"/>
      <c r="ADC8" s="107"/>
      <c r="ADD8" s="107"/>
      <c r="ADE8" s="107"/>
      <c r="ADF8" s="107"/>
      <c r="ADG8" s="107"/>
      <c r="ADH8" s="107"/>
      <c r="ADI8" s="107"/>
      <c r="ADJ8" s="107"/>
      <c r="ADK8" s="107"/>
      <c r="ADL8" s="107"/>
      <c r="ADM8" s="107"/>
      <c r="ADN8" s="107"/>
      <c r="ADO8" s="107"/>
      <c r="ADP8" s="107"/>
      <c r="ADQ8" s="107"/>
      <c r="ADR8" s="107"/>
      <c r="ADS8" s="107"/>
      <c r="ADT8" s="107"/>
      <c r="ADU8" s="107"/>
      <c r="ADV8" s="107"/>
      <c r="ADW8" s="107"/>
      <c r="ADX8" s="107"/>
      <c r="ADY8" s="107"/>
      <c r="ADZ8" s="107"/>
      <c r="AEA8" s="107"/>
      <c r="AEB8" s="107"/>
      <c r="AEC8" s="107"/>
      <c r="AED8" s="107"/>
      <c r="AEE8" s="107"/>
      <c r="AEF8" s="107"/>
      <c r="AEG8" s="107"/>
      <c r="AEH8" s="107"/>
      <c r="AEI8" s="107"/>
      <c r="AEJ8" s="107"/>
      <c r="AEK8" s="107"/>
      <c r="AEL8" s="107"/>
      <c r="AEM8" s="107"/>
      <c r="AEN8" s="107"/>
      <c r="AEO8" s="107"/>
      <c r="AEP8" s="107"/>
      <c r="AEQ8" s="107"/>
      <c r="AER8" s="107"/>
      <c r="AES8" s="107"/>
      <c r="AET8" s="107"/>
      <c r="AEU8" s="107"/>
      <c r="AEV8" s="107"/>
      <c r="AEW8" s="107"/>
      <c r="AEX8" s="107"/>
      <c r="AEY8" s="107"/>
      <c r="AEZ8" s="107"/>
      <c r="AFA8" s="107"/>
      <c r="AFB8" s="107"/>
      <c r="AFC8" s="107"/>
      <c r="AFD8" s="107"/>
      <c r="AFE8" s="107"/>
      <c r="AFF8" s="107"/>
      <c r="AFG8" s="107"/>
      <c r="AFH8" s="107"/>
      <c r="AFI8" s="107"/>
      <c r="AFJ8" s="107"/>
      <c r="AFK8" s="107"/>
      <c r="AFL8" s="107"/>
      <c r="AFM8" s="107"/>
      <c r="AFN8" s="107"/>
      <c r="AFO8" s="107"/>
      <c r="AFP8" s="107"/>
      <c r="AFQ8" s="107"/>
      <c r="AFR8" s="107"/>
      <c r="AFS8" s="107"/>
      <c r="AFT8" s="107"/>
      <c r="AFU8" s="107"/>
      <c r="AFV8" s="107"/>
      <c r="AFW8" s="107"/>
      <c r="AFX8" s="107"/>
      <c r="AFY8" s="107"/>
      <c r="AFZ8" s="107"/>
      <c r="AGA8" s="107"/>
      <c r="AGB8" s="107"/>
      <c r="AGC8" s="107"/>
      <c r="AGD8" s="107"/>
      <c r="AGE8" s="107"/>
      <c r="AGF8" s="107"/>
      <c r="AGG8" s="107"/>
      <c r="AGH8" s="107"/>
      <c r="AGI8" s="107"/>
      <c r="AGJ8" s="107"/>
      <c r="AGK8" s="107"/>
      <c r="AGL8" s="107"/>
      <c r="AGM8" s="107"/>
      <c r="AGN8" s="107"/>
      <c r="AGO8" s="107"/>
      <c r="AGP8" s="107"/>
      <c r="AGQ8" s="107"/>
      <c r="AGR8" s="107"/>
      <c r="AGS8" s="107"/>
      <c r="AGT8" s="107"/>
      <c r="AGU8" s="107"/>
      <c r="AGV8" s="107"/>
      <c r="AGW8" s="107"/>
      <c r="AGX8" s="107"/>
      <c r="AGY8" s="107"/>
      <c r="AGZ8" s="107"/>
      <c r="AHA8" s="107"/>
      <c r="AHB8" s="107"/>
      <c r="AHC8" s="107"/>
      <c r="AHD8" s="107"/>
      <c r="AHE8" s="107"/>
      <c r="AHF8" s="107"/>
      <c r="AHG8" s="107"/>
      <c r="AHH8" s="107"/>
      <c r="AHI8" s="107"/>
      <c r="AHJ8" s="107"/>
      <c r="AHK8" s="107"/>
      <c r="AHL8" s="107"/>
      <c r="AHM8" s="107"/>
      <c r="AHN8" s="107"/>
      <c r="AHO8" s="107"/>
      <c r="AHP8" s="107"/>
      <c r="AHQ8" s="107"/>
      <c r="AHR8" s="107"/>
      <c r="AHS8" s="107"/>
      <c r="AHT8" s="107"/>
      <c r="AHU8" s="107"/>
      <c r="AHV8" s="107"/>
      <c r="AHW8" s="107"/>
      <c r="AHX8" s="107"/>
      <c r="AHY8" s="107"/>
      <c r="AHZ8" s="107"/>
      <c r="AIA8" s="107"/>
      <c r="AIB8" s="107"/>
      <c r="AIC8" s="107"/>
      <c r="AID8" s="107"/>
      <c r="AIE8" s="107"/>
      <c r="AIF8" s="107"/>
      <c r="AIG8" s="107"/>
      <c r="AIH8" s="107"/>
      <c r="AII8" s="107"/>
      <c r="AIJ8" s="107"/>
      <c r="AIK8" s="107"/>
      <c r="AIL8" s="107"/>
      <c r="AIM8" s="107"/>
      <c r="AIN8" s="107"/>
      <c r="AIO8" s="107"/>
      <c r="AIP8" s="107"/>
      <c r="AIQ8" s="107"/>
      <c r="AIR8" s="107"/>
      <c r="AIS8" s="107"/>
      <c r="AIT8" s="107"/>
      <c r="AIU8" s="107"/>
      <c r="AIV8" s="107"/>
      <c r="AIW8" s="107"/>
      <c r="AIX8" s="107"/>
      <c r="AIY8" s="107"/>
      <c r="AIZ8" s="107"/>
      <c r="AJA8" s="107"/>
      <c r="AJB8" s="107"/>
      <c r="AJC8" s="107"/>
      <c r="AJD8" s="107"/>
      <c r="AJE8" s="107"/>
      <c r="AJF8" s="107"/>
      <c r="AJG8" s="107"/>
      <c r="AJH8" s="107"/>
      <c r="AJI8" s="107"/>
      <c r="AJJ8" s="107"/>
      <c r="AJK8" s="107"/>
      <c r="AJL8" s="107"/>
      <c r="AJM8" s="107"/>
      <c r="AJN8" s="107"/>
      <c r="AJO8" s="107"/>
      <c r="AJP8" s="107"/>
      <c r="AJQ8" s="107"/>
      <c r="AJR8" s="107"/>
      <c r="AJS8" s="107"/>
      <c r="AJT8" s="107"/>
      <c r="AJU8" s="107"/>
      <c r="AJV8" s="107"/>
      <c r="AJW8" s="107"/>
      <c r="AJX8" s="107"/>
      <c r="AJY8" s="107"/>
      <c r="AJZ8" s="107"/>
      <c r="AKA8" s="107"/>
      <c r="AKB8" s="107"/>
      <c r="AKC8" s="107"/>
      <c r="AKD8" s="107"/>
    </row>
    <row r="9" spans="1:966" s="108" customFormat="1" ht="18.75" x14ac:dyDescent="0.3">
      <c r="A9" s="107"/>
      <c r="B9" s="164">
        <v>44164</v>
      </c>
      <c r="C9" s="112" t="s">
        <v>571</v>
      </c>
      <c r="D9" s="113" t="s">
        <v>570</v>
      </c>
      <c r="E9" s="114">
        <v>2</v>
      </c>
      <c r="F9" s="140">
        <v>3.16</v>
      </c>
      <c r="G9" s="103">
        <v>1.43</v>
      </c>
      <c r="H9" s="99" t="s">
        <v>557</v>
      </c>
      <c r="I9" s="104" t="s">
        <v>24</v>
      </c>
      <c r="J9" s="105">
        <v>1</v>
      </c>
      <c r="K9" s="142">
        <f t="shared" si="0"/>
        <v>2.16</v>
      </c>
      <c r="L9" s="102">
        <f t="shared" si="1"/>
        <v>15.370000000000001</v>
      </c>
      <c r="M9" s="158"/>
      <c r="N9" s="158"/>
      <c r="O9" s="158"/>
      <c r="P9" s="107"/>
      <c r="Q9" s="153">
        <f t="shared" si="2"/>
        <v>1</v>
      </c>
      <c r="R9" s="154">
        <f t="shared" si="3"/>
        <v>1</v>
      </c>
      <c r="S9" s="154">
        <f t="shared" si="4"/>
        <v>0</v>
      </c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  <c r="IT9" s="107"/>
      <c r="IU9" s="107"/>
      <c r="IV9" s="107"/>
      <c r="IW9" s="107"/>
      <c r="IX9" s="107"/>
      <c r="IY9" s="107"/>
      <c r="IZ9" s="107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07"/>
      <c r="JL9" s="107"/>
      <c r="JM9" s="107"/>
      <c r="JN9" s="107"/>
      <c r="JO9" s="107"/>
      <c r="JP9" s="107"/>
      <c r="JQ9" s="107"/>
      <c r="JR9" s="107"/>
      <c r="JS9" s="107"/>
      <c r="JT9" s="107"/>
      <c r="JU9" s="107"/>
      <c r="JV9" s="107"/>
      <c r="JW9" s="107"/>
      <c r="JX9" s="107"/>
      <c r="JY9" s="107"/>
      <c r="JZ9" s="107"/>
      <c r="KA9" s="107"/>
      <c r="KB9" s="107"/>
      <c r="KC9" s="107"/>
      <c r="KD9" s="107"/>
      <c r="KE9" s="107"/>
      <c r="KF9" s="107"/>
      <c r="KG9" s="107"/>
      <c r="KH9" s="107"/>
      <c r="KI9" s="107"/>
      <c r="KJ9" s="107"/>
      <c r="KK9" s="107"/>
      <c r="KL9" s="107"/>
      <c r="KM9" s="107"/>
      <c r="KN9" s="107"/>
      <c r="KO9" s="107"/>
      <c r="KP9" s="107"/>
      <c r="KQ9" s="107"/>
      <c r="KR9" s="107"/>
      <c r="KS9" s="107"/>
      <c r="KT9" s="107"/>
      <c r="KU9" s="107"/>
      <c r="KV9" s="107"/>
      <c r="KW9" s="107"/>
      <c r="KX9" s="107"/>
      <c r="KY9" s="107"/>
      <c r="KZ9" s="107"/>
      <c r="LA9" s="107"/>
      <c r="LB9" s="107"/>
      <c r="LC9" s="107"/>
      <c r="LD9" s="107"/>
      <c r="LE9" s="107"/>
      <c r="LF9" s="107"/>
      <c r="LG9" s="107"/>
      <c r="LH9" s="107"/>
      <c r="LI9" s="107"/>
      <c r="LJ9" s="107"/>
      <c r="LK9" s="107"/>
      <c r="LL9" s="107"/>
      <c r="LM9" s="107"/>
      <c r="LN9" s="107"/>
      <c r="LO9" s="107"/>
      <c r="LP9" s="107"/>
      <c r="LQ9" s="107"/>
      <c r="LR9" s="107"/>
      <c r="LS9" s="107"/>
      <c r="LT9" s="107"/>
      <c r="LU9" s="107"/>
      <c r="LV9" s="107"/>
      <c r="LW9" s="107"/>
      <c r="LX9" s="107"/>
      <c r="LY9" s="107"/>
      <c r="LZ9" s="107"/>
      <c r="MA9" s="107"/>
      <c r="MB9" s="107"/>
      <c r="MC9" s="107"/>
      <c r="MD9" s="107"/>
      <c r="ME9" s="107"/>
      <c r="MF9" s="107"/>
      <c r="MG9" s="107"/>
      <c r="MH9" s="107"/>
      <c r="MI9" s="107"/>
      <c r="MJ9" s="107"/>
      <c r="MK9" s="107"/>
      <c r="ML9" s="107"/>
      <c r="MM9" s="107"/>
      <c r="MN9" s="107"/>
      <c r="MO9" s="107"/>
      <c r="MP9" s="107"/>
      <c r="MQ9" s="107"/>
      <c r="MR9" s="107"/>
      <c r="MS9" s="107"/>
      <c r="MT9" s="107"/>
      <c r="MU9" s="107"/>
      <c r="MV9" s="107"/>
      <c r="MW9" s="107"/>
      <c r="MX9" s="107"/>
      <c r="MY9" s="107"/>
      <c r="MZ9" s="107"/>
      <c r="NA9" s="107"/>
      <c r="NB9" s="107"/>
      <c r="NC9" s="107"/>
      <c r="ND9" s="107"/>
      <c r="NE9" s="107"/>
      <c r="NF9" s="107"/>
      <c r="NG9" s="107"/>
      <c r="NH9" s="107"/>
      <c r="NI9" s="107"/>
      <c r="NJ9" s="107"/>
      <c r="NK9" s="107"/>
      <c r="NL9" s="107"/>
      <c r="NM9" s="107"/>
      <c r="NN9" s="107"/>
      <c r="NO9" s="107"/>
      <c r="NP9" s="107"/>
      <c r="NQ9" s="107"/>
      <c r="NR9" s="107"/>
      <c r="NS9" s="107"/>
      <c r="NT9" s="107"/>
      <c r="NU9" s="107"/>
      <c r="NV9" s="107"/>
      <c r="NW9" s="107"/>
      <c r="NX9" s="107"/>
      <c r="NY9" s="107"/>
      <c r="NZ9" s="107"/>
      <c r="OA9" s="107"/>
      <c r="OB9" s="107"/>
      <c r="OC9" s="107"/>
      <c r="OD9" s="107"/>
      <c r="OE9" s="107"/>
      <c r="OF9" s="107"/>
      <c r="OG9" s="107"/>
      <c r="OH9" s="107"/>
      <c r="OI9" s="107"/>
      <c r="OJ9" s="107"/>
      <c r="OK9" s="107"/>
      <c r="OL9" s="107"/>
      <c r="OM9" s="107"/>
      <c r="ON9" s="107"/>
      <c r="OO9" s="107"/>
      <c r="OP9" s="107"/>
      <c r="OQ9" s="107"/>
      <c r="OR9" s="107"/>
      <c r="OS9" s="107"/>
      <c r="OT9" s="107"/>
      <c r="OU9" s="107"/>
      <c r="OV9" s="107"/>
      <c r="OW9" s="107"/>
      <c r="OX9" s="107"/>
      <c r="OY9" s="107"/>
      <c r="OZ9" s="107"/>
      <c r="PA9" s="107"/>
      <c r="PB9" s="107"/>
      <c r="PC9" s="107"/>
      <c r="PD9" s="107"/>
      <c r="PE9" s="107"/>
      <c r="PF9" s="107"/>
      <c r="PG9" s="107"/>
      <c r="PH9" s="107"/>
      <c r="PI9" s="107"/>
      <c r="PJ9" s="107"/>
      <c r="PK9" s="107"/>
      <c r="PL9" s="107"/>
      <c r="PM9" s="107"/>
      <c r="PN9" s="107"/>
      <c r="PO9" s="107"/>
      <c r="PP9" s="107"/>
      <c r="PQ9" s="107"/>
      <c r="PR9" s="107"/>
      <c r="PS9" s="107"/>
      <c r="PT9" s="107"/>
      <c r="PU9" s="107"/>
      <c r="PV9" s="107"/>
      <c r="PW9" s="107"/>
      <c r="PX9" s="107"/>
      <c r="PY9" s="107"/>
      <c r="PZ9" s="107"/>
      <c r="QA9" s="107"/>
      <c r="QB9" s="107"/>
      <c r="QC9" s="107"/>
      <c r="QD9" s="107"/>
      <c r="QE9" s="107"/>
      <c r="QF9" s="107"/>
      <c r="QG9" s="107"/>
      <c r="QH9" s="107"/>
      <c r="QI9" s="107"/>
      <c r="QJ9" s="107"/>
      <c r="QK9" s="107"/>
      <c r="QL9" s="107"/>
      <c r="QM9" s="107"/>
      <c r="QN9" s="107"/>
      <c r="QO9" s="107"/>
      <c r="QP9" s="107"/>
      <c r="QQ9" s="107"/>
      <c r="QR9" s="107"/>
      <c r="QS9" s="107"/>
      <c r="QT9" s="107"/>
      <c r="QU9" s="107"/>
      <c r="QV9" s="107"/>
      <c r="QW9" s="107"/>
      <c r="QX9" s="107"/>
      <c r="QY9" s="107"/>
      <c r="QZ9" s="107"/>
      <c r="RA9" s="107"/>
      <c r="RB9" s="107"/>
      <c r="RC9" s="107"/>
      <c r="RD9" s="107"/>
      <c r="RE9" s="107"/>
      <c r="RF9" s="107"/>
      <c r="RG9" s="107"/>
      <c r="RH9" s="107"/>
      <c r="RI9" s="107"/>
      <c r="RJ9" s="107"/>
      <c r="RK9" s="107"/>
      <c r="RL9" s="107"/>
      <c r="RM9" s="107"/>
      <c r="RN9" s="107"/>
      <c r="RO9" s="107"/>
      <c r="RP9" s="107"/>
      <c r="RQ9" s="107"/>
      <c r="RR9" s="107"/>
      <c r="RS9" s="107"/>
      <c r="RT9" s="107"/>
      <c r="RU9" s="107"/>
      <c r="RV9" s="107"/>
      <c r="RW9" s="107"/>
      <c r="RX9" s="107"/>
      <c r="RY9" s="107"/>
      <c r="RZ9" s="107"/>
      <c r="SA9" s="107"/>
      <c r="SB9" s="107"/>
      <c r="SC9" s="107"/>
      <c r="SD9" s="107"/>
      <c r="SE9" s="107"/>
      <c r="SF9" s="107"/>
      <c r="SG9" s="107"/>
      <c r="SH9" s="107"/>
      <c r="SI9" s="107"/>
      <c r="SJ9" s="107"/>
      <c r="SK9" s="107"/>
      <c r="SL9" s="107"/>
      <c r="SM9" s="107"/>
      <c r="SN9" s="107"/>
      <c r="SO9" s="107"/>
      <c r="SP9" s="107"/>
      <c r="SQ9" s="107"/>
      <c r="SR9" s="107"/>
      <c r="SS9" s="107"/>
      <c r="ST9" s="107"/>
      <c r="SU9" s="107"/>
      <c r="SV9" s="107"/>
      <c r="SW9" s="107"/>
      <c r="SX9" s="107"/>
      <c r="SY9" s="107"/>
      <c r="SZ9" s="107"/>
      <c r="TA9" s="107"/>
      <c r="TB9" s="107"/>
      <c r="TC9" s="107"/>
      <c r="TD9" s="107"/>
      <c r="TE9" s="107"/>
      <c r="TF9" s="107"/>
      <c r="TG9" s="107"/>
      <c r="TH9" s="107"/>
      <c r="TI9" s="107"/>
      <c r="TJ9" s="107"/>
      <c r="TK9" s="107"/>
      <c r="TL9" s="107"/>
      <c r="TM9" s="107"/>
      <c r="TN9" s="107"/>
      <c r="TO9" s="107"/>
      <c r="TP9" s="107"/>
      <c r="TQ9" s="107"/>
      <c r="TR9" s="107"/>
      <c r="TS9" s="107"/>
      <c r="TT9" s="107"/>
      <c r="TU9" s="107"/>
      <c r="TV9" s="107"/>
      <c r="TW9" s="107"/>
      <c r="TX9" s="107"/>
      <c r="TY9" s="107"/>
      <c r="TZ9" s="107"/>
      <c r="UA9" s="107"/>
      <c r="UB9" s="107"/>
      <c r="UC9" s="107"/>
      <c r="UD9" s="107"/>
      <c r="UE9" s="107"/>
      <c r="UF9" s="107"/>
      <c r="UG9" s="107"/>
      <c r="UH9" s="107"/>
      <c r="UI9" s="107"/>
      <c r="UJ9" s="107"/>
      <c r="UK9" s="107"/>
      <c r="UL9" s="107"/>
      <c r="UM9" s="107"/>
      <c r="UN9" s="107"/>
      <c r="UO9" s="107"/>
      <c r="UP9" s="107"/>
      <c r="UQ9" s="107"/>
      <c r="UR9" s="107"/>
      <c r="US9" s="107"/>
      <c r="UT9" s="107"/>
      <c r="UU9" s="107"/>
      <c r="UV9" s="107"/>
      <c r="UW9" s="107"/>
      <c r="UX9" s="107"/>
      <c r="UY9" s="107"/>
      <c r="UZ9" s="107"/>
      <c r="VA9" s="107"/>
      <c r="VB9" s="107"/>
      <c r="VC9" s="107"/>
      <c r="VD9" s="107"/>
      <c r="VE9" s="107"/>
      <c r="VF9" s="107"/>
      <c r="VG9" s="107"/>
      <c r="VH9" s="107"/>
      <c r="VI9" s="107"/>
      <c r="VJ9" s="107"/>
      <c r="VK9" s="107"/>
      <c r="VL9" s="107"/>
      <c r="VM9" s="107"/>
      <c r="VN9" s="107"/>
      <c r="VO9" s="107"/>
      <c r="VP9" s="107"/>
      <c r="VQ9" s="107"/>
      <c r="VR9" s="107"/>
      <c r="VS9" s="107"/>
      <c r="VT9" s="107"/>
      <c r="VU9" s="107"/>
      <c r="VV9" s="107"/>
      <c r="VW9" s="107"/>
      <c r="VX9" s="107"/>
      <c r="VY9" s="107"/>
      <c r="VZ9" s="107"/>
      <c r="WA9" s="107"/>
      <c r="WB9" s="107"/>
      <c r="WC9" s="107"/>
      <c r="WD9" s="107"/>
      <c r="WE9" s="107"/>
      <c r="WF9" s="107"/>
      <c r="WG9" s="107"/>
      <c r="WH9" s="107"/>
      <c r="WI9" s="107"/>
      <c r="WJ9" s="107"/>
      <c r="WK9" s="107"/>
      <c r="WL9" s="107"/>
      <c r="WM9" s="107"/>
      <c r="WN9" s="107"/>
      <c r="WO9" s="107"/>
      <c r="WP9" s="107"/>
      <c r="WQ9" s="107"/>
      <c r="WR9" s="107"/>
      <c r="WS9" s="107"/>
      <c r="WT9" s="107"/>
      <c r="WU9" s="107"/>
      <c r="WV9" s="107"/>
      <c r="WW9" s="107"/>
      <c r="WX9" s="107"/>
      <c r="WY9" s="107"/>
      <c r="WZ9" s="107"/>
      <c r="XA9" s="107"/>
      <c r="XB9" s="107"/>
      <c r="XC9" s="107"/>
      <c r="XD9" s="107"/>
      <c r="XE9" s="107"/>
      <c r="XF9" s="107"/>
      <c r="XG9" s="107"/>
      <c r="XH9" s="107"/>
      <c r="XI9" s="107"/>
      <c r="XJ9" s="107"/>
      <c r="XK9" s="107"/>
      <c r="XL9" s="107"/>
      <c r="XM9" s="107"/>
      <c r="XN9" s="107"/>
      <c r="XO9" s="107"/>
      <c r="XP9" s="107"/>
      <c r="XQ9" s="107"/>
      <c r="XR9" s="107"/>
      <c r="XS9" s="107"/>
      <c r="XT9" s="107"/>
      <c r="XU9" s="107"/>
      <c r="XV9" s="107"/>
      <c r="XW9" s="107"/>
      <c r="XX9" s="107"/>
      <c r="XY9" s="107"/>
      <c r="XZ9" s="107"/>
      <c r="YA9" s="107"/>
      <c r="YB9" s="107"/>
      <c r="YC9" s="107"/>
      <c r="YD9" s="107"/>
      <c r="YE9" s="107"/>
      <c r="YF9" s="107"/>
      <c r="YG9" s="107"/>
      <c r="YH9" s="107"/>
      <c r="YI9" s="107"/>
      <c r="YJ9" s="107"/>
      <c r="YK9" s="107"/>
      <c r="YL9" s="107"/>
      <c r="YM9" s="107"/>
      <c r="YN9" s="107"/>
      <c r="YO9" s="107"/>
      <c r="YP9" s="107"/>
      <c r="YQ9" s="107"/>
      <c r="YR9" s="107"/>
      <c r="YS9" s="107"/>
      <c r="YT9" s="107"/>
      <c r="YU9" s="107"/>
      <c r="YV9" s="107"/>
      <c r="YW9" s="107"/>
      <c r="YX9" s="107"/>
      <c r="YY9" s="107"/>
      <c r="YZ9" s="107"/>
      <c r="ZA9" s="107"/>
      <c r="ZB9" s="107"/>
      <c r="ZC9" s="107"/>
      <c r="ZD9" s="107"/>
      <c r="ZE9" s="107"/>
      <c r="ZF9" s="107"/>
      <c r="ZG9" s="107"/>
      <c r="ZH9" s="107"/>
      <c r="ZI9" s="107"/>
      <c r="ZJ9" s="107"/>
      <c r="ZK9" s="107"/>
      <c r="ZL9" s="107"/>
      <c r="ZM9" s="107"/>
      <c r="ZN9" s="107"/>
      <c r="ZO9" s="107"/>
      <c r="ZP9" s="107"/>
      <c r="ZQ9" s="107"/>
      <c r="ZR9" s="107"/>
      <c r="ZS9" s="107"/>
      <c r="ZT9" s="107"/>
      <c r="ZU9" s="107"/>
      <c r="ZV9" s="107"/>
      <c r="ZW9" s="107"/>
      <c r="ZX9" s="107"/>
      <c r="ZY9" s="107"/>
      <c r="ZZ9" s="107"/>
      <c r="AAA9" s="107"/>
      <c r="AAB9" s="107"/>
      <c r="AAC9" s="107"/>
      <c r="AAD9" s="107"/>
      <c r="AAE9" s="107"/>
      <c r="AAF9" s="107"/>
      <c r="AAG9" s="107"/>
      <c r="AAH9" s="107"/>
      <c r="AAI9" s="107"/>
      <c r="AAJ9" s="107"/>
      <c r="AAK9" s="107"/>
      <c r="AAL9" s="107"/>
      <c r="AAM9" s="107"/>
      <c r="AAN9" s="107"/>
      <c r="AAO9" s="107"/>
      <c r="AAP9" s="107"/>
      <c r="AAQ9" s="107"/>
      <c r="AAR9" s="107"/>
      <c r="AAS9" s="107"/>
      <c r="AAT9" s="107"/>
      <c r="AAU9" s="107"/>
      <c r="AAV9" s="107"/>
      <c r="AAW9" s="107"/>
      <c r="AAX9" s="107"/>
      <c r="AAY9" s="107"/>
      <c r="AAZ9" s="107"/>
      <c r="ABA9" s="107"/>
      <c r="ABB9" s="107"/>
      <c r="ABC9" s="107"/>
      <c r="ABD9" s="107"/>
      <c r="ABE9" s="107"/>
      <c r="ABF9" s="107"/>
      <c r="ABG9" s="107"/>
      <c r="ABH9" s="107"/>
      <c r="ABI9" s="107"/>
      <c r="ABJ9" s="107"/>
      <c r="ABK9" s="107"/>
      <c r="ABL9" s="107"/>
      <c r="ABM9" s="107"/>
      <c r="ABN9" s="107"/>
      <c r="ABO9" s="107"/>
      <c r="ABP9" s="107"/>
      <c r="ABQ9" s="107"/>
      <c r="ABR9" s="107"/>
      <c r="ABS9" s="107"/>
      <c r="ABT9" s="107"/>
      <c r="ABU9" s="107"/>
      <c r="ABV9" s="107"/>
      <c r="ABW9" s="107"/>
      <c r="ABX9" s="107"/>
      <c r="ABY9" s="107"/>
      <c r="ABZ9" s="107"/>
      <c r="ACA9" s="107"/>
      <c r="ACB9" s="107"/>
      <c r="ACC9" s="107"/>
      <c r="ACD9" s="107"/>
      <c r="ACE9" s="107"/>
      <c r="ACF9" s="107"/>
      <c r="ACG9" s="107"/>
      <c r="ACH9" s="107"/>
      <c r="ACI9" s="107"/>
      <c r="ACJ9" s="107"/>
      <c r="ACK9" s="107"/>
      <c r="ACL9" s="107"/>
      <c r="ACM9" s="107"/>
      <c r="ACN9" s="107"/>
      <c r="ACO9" s="107"/>
      <c r="ACP9" s="107"/>
      <c r="ACQ9" s="107"/>
      <c r="ACR9" s="107"/>
      <c r="ACS9" s="107"/>
      <c r="ACT9" s="107"/>
      <c r="ACU9" s="107"/>
      <c r="ACV9" s="107"/>
      <c r="ACW9" s="107"/>
      <c r="ACX9" s="107"/>
      <c r="ACY9" s="107"/>
      <c r="ACZ9" s="107"/>
      <c r="ADA9" s="107"/>
      <c r="ADB9" s="107"/>
      <c r="ADC9" s="107"/>
      <c r="ADD9" s="107"/>
      <c r="ADE9" s="107"/>
      <c r="ADF9" s="107"/>
      <c r="ADG9" s="107"/>
      <c r="ADH9" s="107"/>
      <c r="ADI9" s="107"/>
      <c r="ADJ9" s="107"/>
      <c r="ADK9" s="107"/>
      <c r="ADL9" s="107"/>
      <c r="ADM9" s="107"/>
      <c r="ADN9" s="107"/>
      <c r="ADO9" s="107"/>
      <c r="ADP9" s="107"/>
      <c r="ADQ9" s="107"/>
      <c r="ADR9" s="107"/>
      <c r="ADS9" s="107"/>
      <c r="ADT9" s="107"/>
      <c r="ADU9" s="107"/>
      <c r="ADV9" s="107"/>
      <c r="ADW9" s="107"/>
      <c r="ADX9" s="107"/>
      <c r="ADY9" s="107"/>
      <c r="ADZ9" s="107"/>
      <c r="AEA9" s="107"/>
      <c r="AEB9" s="107"/>
      <c r="AEC9" s="107"/>
      <c r="AED9" s="107"/>
      <c r="AEE9" s="107"/>
      <c r="AEF9" s="107"/>
      <c r="AEG9" s="107"/>
      <c r="AEH9" s="107"/>
      <c r="AEI9" s="107"/>
      <c r="AEJ9" s="107"/>
      <c r="AEK9" s="107"/>
      <c r="AEL9" s="107"/>
      <c r="AEM9" s="107"/>
      <c r="AEN9" s="107"/>
      <c r="AEO9" s="107"/>
      <c r="AEP9" s="107"/>
      <c r="AEQ9" s="107"/>
      <c r="AER9" s="107"/>
      <c r="AES9" s="107"/>
      <c r="AET9" s="107"/>
      <c r="AEU9" s="107"/>
      <c r="AEV9" s="107"/>
      <c r="AEW9" s="107"/>
      <c r="AEX9" s="107"/>
      <c r="AEY9" s="107"/>
      <c r="AEZ9" s="107"/>
      <c r="AFA9" s="107"/>
      <c r="AFB9" s="107"/>
      <c r="AFC9" s="107"/>
      <c r="AFD9" s="107"/>
      <c r="AFE9" s="107"/>
      <c r="AFF9" s="107"/>
      <c r="AFG9" s="107"/>
      <c r="AFH9" s="107"/>
      <c r="AFI9" s="107"/>
      <c r="AFJ9" s="107"/>
      <c r="AFK9" s="107"/>
      <c r="AFL9" s="107"/>
      <c r="AFM9" s="107"/>
      <c r="AFN9" s="107"/>
      <c r="AFO9" s="107"/>
      <c r="AFP9" s="107"/>
      <c r="AFQ9" s="107"/>
      <c r="AFR9" s="107"/>
      <c r="AFS9" s="107"/>
      <c r="AFT9" s="107"/>
      <c r="AFU9" s="107"/>
      <c r="AFV9" s="107"/>
      <c r="AFW9" s="107"/>
      <c r="AFX9" s="107"/>
      <c r="AFY9" s="107"/>
      <c r="AFZ9" s="107"/>
      <c r="AGA9" s="107"/>
      <c r="AGB9" s="107"/>
      <c r="AGC9" s="107"/>
      <c r="AGD9" s="107"/>
      <c r="AGE9" s="107"/>
      <c r="AGF9" s="107"/>
      <c r="AGG9" s="107"/>
      <c r="AGH9" s="107"/>
      <c r="AGI9" s="107"/>
      <c r="AGJ9" s="107"/>
      <c r="AGK9" s="107"/>
      <c r="AGL9" s="107"/>
      <c r="AGM9" s="107"/>
      <c r="AGN9" s="107"/>
      <c r="AGO9" s="107"/>
      <c r="AGP9" s="107"/>
      <c r="AGQ9" s="107"/>
      <c r="AGR9" s="107"/>
      <c r="AGS9" s="107"/>
      <c r="AGT9" s="107"/>
      <c r="AGU9" s="107"/>
      <c r="AGV9" s="107"/>
      <c r="AGW9" s="107"/>
      <c r="AGX9" s="107"/>
      <c r="AGY9" s="107"/>
      <c r="AGZ9" s="107"/>
      <c r="AHA9" s="107"/>
      <c r="AHB9" s="107"/>
      <c r="AHC9" s="107"/>
      <c r="AHD9" s="107"/>
      <c r="AHE9" s="107"/>
      <c r="AHF9" s="107"/>
      <c r="AHG9" s="107"/>
      <c r="AHH9" s="107"/>
      <c r="AHI9" s="107"/>
      <c r="AHJ9" s="107"/>
      <c r="AHK9" s="107"/>
      <c r="AHL9" s="107"/>
      <c r="AHM9" s="107"/>
      <c r="AHN9" s="107"/>
      <c r="AHO9" s="107"/>
      <c r="AHP9" s="107"/>
      <c r="AHQ9" s="107"/>
      <c r="AHR9" s="107"/>
      <c r="AHS9" s="107"/>
      <c r="AHT9" s="107"/>
      <c r="AHU9" s="107"/>
      <c r="AHV9" s="107"/>
      <c r="AHW9" s="107"/>
      <c r="AHX9" s="107"/>
      <c r="AHY9" s="107"/>
      <c r="AHZ9" s="107"/>
      <c r="AIA9" s="107"/>
      <c r="AIB9" s="107"/>
      <c r="AIC9" s="107"/>
      <c r="AID9" s="107"/>
      <c r="AIE9" s="107"/>
      <c r="AIF9" s="107"/>
      <c r="AIG9" s="107"/>
      <c r="AIH9" s="107"/>
      <c r="AII9" s="107"/>
      <c r="AIJ9" s="107"/>
      <c r="AIK9" s="107"/>
      <c r="AIL9" s="107"/>
      <c r="AIM9" s="107"/>
      <c r="AIN9" s="107"/>
      <c r="AIO9" s="107"/>
      <c r="AIP9" s="107"/>
      <c r="AIQ9" s="107"/>
      <c r="AIR9" s="107"/>
      <c r="AIS9" s="107"/>
      <c r="AIT9" s="107"/>
      <c r="AIU9" s="107"/>
      <c r="AIV9" s="107"/>
      <c r="AIW9" s="107"/>
      <c r="AIX9" s="107"/>
      <c r="AIY9" s="107"/>
      <c r="AIZ9" s="107"/>
      <c r="AJA9" s="107"/>
      <c r="AJB9" s="107"/>
      <c r="AJC9" s="107"/>
      <c r="AJD9" s="107"/>
      <c r="AJE9" s="107"/>
      <c r="AJF9" s="107"/>
      <c r="AJG9" s="107"/>
      <c r="AJH9" s="107"/>
      <c r="AJI9" s="107"/>
      <c r="AJJ9" s="107"/>
      <c r="AJK9" s="107"/>
      <c r="AJL9" s="107"/>
      <c r="AJM9" s="107"/>
      <c r="AJN9" s="107"/>
      <c r="AJO9" s="107"/>
      <c r="AJP9" s="107"/>
      <c r="AJQ9" s="107"/>
      <c r="AJR9" s="107"/>
      <c r="AJS9" s="107"/>
      <c r="AJT9" s="107"/>
      <c r="AJU9" s="107"/>
      <c r="AJV9" s="107"/>
      <c r="AJW9" s="107"/>
      <c r="AJX9" s="107"/>
      <c r="AJY9" s="107"/>
      <c r="AJZ9" s="107"/>
      <c r="AKA9" s="107"/>
      <c r="AKB9" s="107"/>
      <c r="AKC9" s="107"/>
      <c r="AKD9" s="107"/>
    </row>
    <row r="10" spans="1:966" s="108" customFormat="1" ht="18.75" x14ac:dyDescent="0.3">
      <c r="A10" s="107"/>
      <c r="B10" s="164">
        <v>44164</v>
      </c>
      <c r="C10" s="112" t="s">
        <v>572</v>
      </c>
      <c r="D10" s="113" t="s">
        <v>573</v>
      </c>
      <c r="E10" s="114">
        <v>1</v>
      </c>
      <c r="F10" s="140">
        <v>2.2000000000000002</v>
      </c>
      <c r="G10" s="103">
        <v>1.25</v>
      </c>
      <c r="H10" s="99" t="s">
        <v>557</v>
      </c>
      <c r="I10" s="104" t="s">
        <v>24</v>
      </c>
      <c r="J10" s="105">
        <v>1</v>
      </c>
      <c r="K10" s="142">
        <f t="shared" si="0"/>
        <v>1.2000000000000002</v>
      </c>
      <c r="L10" s="102">
        <f t="shared" si="1"/>
        <v>16.57</v>
      </c>
      <c r="M10" s="158"/>
      <c r="N10" s="158"/>
      <c r="O10" s="158"/>
      <c r="P10" s="107"/>
      <c r="Q10" s="153">
        <f t="shared" si="2"/>
        <v>1</v>
      </c>
      <c r="R10" s="154">
        <f t="shared" si="3"/>
        <v>1</v>
      </c>
      <c r="S10" s="154">
        <f t="shared" si="4"/>
        <v>0</v>
      </c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07"/>
      <c r="KC10" s="107"/>
      <c r="KD10" s="10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07"/>
      <c r="LL10" s="107"/>
      <c r="LM10" s="10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07"/>
      <c r="MU10" s="107"/>
      <c r="MV10" s="10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07"/>
      <c r="OD10" s="107"/>
      <c r="OE10" s="10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07"/>
      <c r="PM10" s="107"/>
      <c r="PN10" s="10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  <c r="QS10" s="107"/>
      <c r="QT10" s="107"/>
      <c r="QU10" s="107"/>
      <c r="QV10" s="107"/>
      <c r="QW10" s="107"/>
      <c r="QX10" s="107"/>
      <c r="QY10" s="107"/>
      <c r="QZ10" s="107"/>
      <c r="RA10" s="107"/>
      <c r="RB10" s="107"/>
      <c r="RC10" s="107"/>
      <c r="RD10" s="107"/>
      <c r="RE10" s="107"/>
      <c r="RF10" s="107"/>
      <c r="RG10" s="107"/>
      <c r="RH10" s="107"/>
      <c r="RI10" s="107"/>
      <c r="RJ10" s="107"/>
      <c r="RK10" s="107"/>
      <c r="RL10" s="107"/>
      <c r="RM10" s="107"/>
      <c r="RN10" s="107"/>
      <c r="RO10" s="107"/>
      <c r="RP10" s="107"/>
      <c r="RQ10" s="107"/>
      <c r="RR10" s="107"/>
      <c r="RS10" s="107"/>
      <c r="RT10" s="107"/>
      <c r="RU10" s="107"/>
      <c r="RV10" s="107"/>
      <c r="RW10" s="107"/>
      <c r="RX10" s="107"/>
      <c r="RY10" s="107"/>
      <c r="RZ10" s="107"/>
      <c r="SA10" s="107"/>
      <c r="SB10" s="107"/>
      <c r="SC10" s="107"/>
      <c r="SD10" s="107"/>
      <c r="SE10" s="107"/>
      <c r="SF10" s="107"/>
      <c r="SG10" s="107"/>
      <c r="SH10" s="107"/>
      <c r="SI10" s="107"/>
      <c r="SJ10" s="107"/>
      <c r="SK10" s="107"/>
      <c r="SL10" s="107"/>
      <c r="SM10" s="107"/>
      <c r="SN10" s="107"/>
      <c r="SO10" s="107"/>
      <c r="SP10" s="107"/>
      <c r="SQ10" s="107"/>
      <c r="SR10" s="107"/>
      <c r="SS10" s="107"/>
      <c r="ST10" s="107"/>
      <c r="SU10" s="107"/>
      <c r="SV10" s="107"/>
      <c r="SW10" s="107"/>
      <c r="SX10" s="107"/>
      <c r="SY10" s="107"/>
      <c r="SZ10" s="107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7"/>
      <c r="TM10" s="107"/>
      <c r="TN10" s="107"/>
      <c r="TO10" s="107"/>
      <c r="TP10" s="107"/>
      <c r="TQ10" s="107"/>
      <c r="TR10" s="107"/>
      <c r="TS10" s="107"/>
      <c r="TT10" s="107"/>
      <c r="TU10" s="107"/>
      <c r="TV10" s="107"/>
      <c r="TW10" s="107"/>
      <c r="TX10" s="107"/>
      <c r="TY10" s="107"/>
      <c r="TZ10" s="107"/>
      <c r="UA10" s="107"/>
      <c r="UB10" s="107"/>
      <c r="UC10" s="107"/>
      <c r="UD10" s="107"/>
      <c r="UE10" s="107"/>
      <c r="UF10" s="107"/>
      <c r="UG10" s="107"/>
      <c r="UH10" s="107"/>
      <c r="UI10" s="107"/>
      <c r="UJ10" s="107"/>
      <c r="UK10" s="107"/>
      <c r="UL10" s="107"/>
      <c r="UM10" s="107"/>
      <c r="UN10" s="107"/>
      <c r="UO10" s="107"/>
      <c r="UP10" s="107"/>
      <c r="UQ10" s="107"/>
      <c r="UR10" s="107"/>
      <c r="US10" s="107"/>
      <c r="UT10" s="107"/>
      <c r="UU10" s="107"/>
      <c r="UV10" s="107"/>
      <c r="UW10" s="107"/>
      <c r="UX10" s="107"/>
      <c r="UY10" s="107"/>
      <c r="UZ10" s="107"/>
      <c r="VA10" s="107"/>
      <c r="VB10" s="107"/>
      <c r="VC10" s="107"/>
      <c r="VD10" s="107"/>
      <c r="VE10" s="107"/>
      <c r="VF10" s="107"/>
      <c r="VG10" s="107"/>
      <c r="VH10" s="107"/>
      <c r="VI10" s="107"/>
      <c r="VJ10" s="107"/>
      <c r="VK10" s="107"/>
      <c r="VL10" s="107"/>
      <c r="VM10" s="107"/>
      <c r="VN10" s="107"/>
      <c r="VO10" s="107"/>
      <c r="VP10" s="107"/>
      <c r="VQ10" s="107"/>
      <c r="VR10" s="107"/>
      <c r="VS10" s="107"/>
      <c r="VT10" s="107"/>
      <c r="VU10" s="107"/>
      <c r="VV10" s="107"/>
      <c r="VW10" s="107"/>
      <c r="VX10" s="107"/>
      <c r="VY10" s="107"/>
      <c r="VZ10" s="107"/>
      <c r="WA10" s="107"/>
      <c r="WB10" s="107"/>
      <c r="WC10" s="107"/>
      <c r="WD10" s="107"/>
      <c r="WE10" s="107"/>
      <c r="WF10" s="107"/>
      <c r="WG10" s="107"/>
      <c r="WH10" s="107"/>
      <c r="WI10" s="107"/>
      <c r="WJ10" s="107"/>
      <c r="WK10" s="107"/>
      <c r="WL10" s="107"/>
      <c r="WM10" s="107"/>
      <c r="WN10" s="107"/>
      <c r="WO10" s="107"/>
      <c r="WP10" s="107"/>
      <c r="WQ10" s="107"/>
      <c r="WR10" s="107"/>
      <c r="WS10" s="107"/>
      <c r="WT10" s="107"/>
      <c r="WU10" s="107"/>
      <c r="WV10" s="107"/>
      <c r="WW10" s="107"/>
      <c r="WX10" s="107"/>
      <c r="WY10" s="107"/>
      <c r="WZ10" s="107"/>
      <c r="XA10" s="107"/>
      <c r="XB10" s="107"/>
      <c r="XC10" s="107"/>
      <c r="XD10" s="107"/>
      <c r="XE10" s="107"/>
      <c r="XF10" s="107"/>
      <c r="XG10" s="107"/>
      <c r="XH10" s="107"/>
      <c r="XI10" s="107"/>
      <c r="XJ10" s="107"/>
      <c r="XK10" s="107"/>
      <c r="XL10" s="107"/>
      <c r="XM10" s="107"/>
      <c r="XN10" s="107"/>
      <c r="XO10" s="107"/>
      <c r="XP10" s="107"/>
      <c r="XQ10" s="107"/>
      <c r="XR10" s="107"/>
      <c r="XS10" s="107"/>
      <c r="XT10" s="107"/>
      <c r="XU10" s="107"/>
      <c r="XV10" s="107"/>
      <c r="XW10" s="107"/>
      <c r="XX10" s="107"/>
      <c r="XY10" s="107"/>
      <c r="XZ10" s="107"/>
      <c r="YA10" s="107"/>
      <c r="YB10" s="107"/>
      <c r="YC10" s="107"/>
      <c r="YD10" s="107"/>
      <c r="YE10" s="107"/>
      <c r="YF10" s="107"/>
      <c r="YG10" s="107"/>
      <c r="YH10" s="107"/>
      <c r="YI10" s="107"/>
      <c r="YJ10" s="107"/>
      <c r="YK10" s="107"/>
      <c r="YL10" s="107"/>
      <c r="YM10" s="107"/>
      <c r="YN10" s="107"/>
      <c r="YO10" s="107"/>
      <c r="YP10" s="107"/>
      <c r="YQ10" s="107"/>
      <c r="YR10" s="107"/>
      <c r="YS10" s="107"/>
      <c r="YT10" s="107"/>
      <c r="YU10" s="107"/>
      <c r="YV10" s="107"/>
      <c r="YW10" s="107"/>
      <c r="YX10" s="107"/>
      <c r="YY10" s="107"/>
      <c r="YZ10" s="107"/>
      <c r="ZA10" s="107"/>
      <c r="ZB10" s="107"/>
      <c r="ZC10" s="107"/>
      <c r="ZD10" s="107"/>
      <c r="ZE10" s="107"/>
      <c r="ZF10" s="107"/>
      <c r="ZG10" s="107"/>
      <c r="ZH10" s="107"/>
      <c r="ZI10" s="107"/>
      <c r="ZJ10" s="107"/>
      <c r="ZK10" s="107"/>
      <c r="ZL10" s="107"/>
      <c r="ZM10" s="107"/>
      <c r="ZN10" s="107"/>
      <c r="ZO10" s="107"/>
      <c r="ZP10" s="107"/>
      <c r="ZQ10" s="107"/>
      <c r="ZR10" s="107"/>
      <c r="ZS10" s="107"/>
      <c r="ZT10" s="107"/>
      <c r="ZU10" s="107"/>
      <c r="ZV10" s="107"/>
      <c r="ZW10" s="107"/>
      <c r="ZX10" s="107"/>
      <c r="ZY10" s="107"/>
      <c r="ZZ10" s="107"/>
      <c r="AAA10" s="107"/>
      <c r="AAB10" s="107"/>
      <c r="AAC10" s="107"/>
      <c r="AAD10" s="107"/>
      <c r="AAE10" s="107"/>
      <c r="AAF10" s="107"/>
      <c r="AAG10" s="107"/>
      <c r="AAH10" s="107"/>
      <c r="AAI10" s="107"/>
      <c r="AAJ10" s="107"/>
      <c r="AAK10" s="107"/>
      <c r="AAL10" s="107"/>
      <c r="AAM10" s="107"/>
      <c r="AAN10" s="107"/>
      <c r="AAO10" s="107"/>
      <c r="AAP10" s="107"/>
      <c r="AAQ10" s="107"/>
      <c r="AAR10" s="107"/>
      <c r="AAS10" s="107"/>
      <c r="AAT10" s="107"/>
      <c r="AAU10" s="107"/>
      <c r="AAV10" s="107"/>
      <c r="AAW10" s="107"/>
      <c r="AAX10" s="107"/>
      <c r="AAY10" s="107"/>
      <c r="AAZ10" s="107"/>
      <c r="ABA10" s="107"/>
      <c r="ABB10" s="107"/>
      <c r="ABC10" s="107"/>
      <c r="ABD10" s="107"/>
      <c r="ABE10" s="107"/>
      <c r="ABF10" s="107"/>
      <c r="ABG10" s="107"/>
      <c r="ABH10" s="107"/>
      <c r="ABI10" s="107"/>
      <c r="ABJ10" s="107"/>
      <c r="ABK10" s="107"/>
      <c r="ABL10" s="107"/>
      <c r="ABM10" s="107"/>
      <c r="ABN10" s="107"/>
      <c r="ABO10" s="107"/>
      <c r="ABP10" s="107"/>
      <c r="ABQ10" s="107"/>
      <c r="ABR10" s="107"/>
      <c r="ABS10" s="107"/>
      <c r="ABT10" s="107"/>
      <c r="ABU10" s="107"/>
      <c r="ABV10" s="107"/>
      <c r="ABW10" s="107"/>
      <c r="ABX10" s="107"/>
      <c r="ABY10" s="107"/>
      <c r="ABZ10" s="107"/>
      <c r="ACA10" s="107"/>
      <c r="ACB10" s="107"/>
      <c r="ACC10" s="107"/>
      <c r="ACD10" s="107"/>
      <c r="ACE10" s="107"/>
      <c r="ACF10" s="107"/>
      <c r="ACG10" s="107"/>
      <c r="ACH10" s="107"/>
      <c r="ACI10" s="107"/>
      <c r="ACJ10" s="107"/>
      <c r="ACK10" s="107"/>
      <c r="ACL10" s="107"/>
      <c r="ACM10" s="107"/>
      <c r="ACN10" s="107"/>
      <c r="ACO10" s="107"/>
      <c r="ACP10" s="107"/>
      <c r="ACQ10" s="107"/>
      <c r="ACR10" s="107"/>
      <c r="ACS10" s="107"/>
      <c r="ACT10" s="107"/>
      <c r="ACU10" s="107"/>
      <c r="ACV10" s="107"/>
      <c r="ACW10" s="107"/>
      <c r="ACX10" s="107"/>
      <c r="ACY10" s="107"/>
      <c r="ACZ10" s="107"/>
      <c r="ADA10" s="107"/>
      <c r="ADB10" s="107"/>
      <c r="ADC10" s="107"/>
      <c r="ADD10" s="107"/>
      <c r="ADE10" s="107"/>
      <c r="ADF10" s="107"/>
      <c r="ADG10" s="107"/>
      <c r="ADH10" s="107"/>
      <c r="ADI10" s="107"/>
      <c r="ADJ10" s="107"/>
      <c r="ADK10" s="107"/>
      <c r="ADL10" s="107"/>
      <c r="ADM10" s="107"/>
      <c r="ADN10" s="107"/>
      <c r="ADO10" s="107"/>
      <c r="ADP10" s="107"/>
      <c r="ADQ10" s="107"/>
      <c r="ADR10" s="107"/>
      <c r="ADS10" s="107"/>
      <c r="ADT10" s="107"/>
      <c r="ADU10" s="107"/>
      <c r="ADV10" s="107"/>
      <c r="ADW10" s="107"/>
      <c r="ADX10" s="107"/>
      <c r="ADY10" s="107"/>
      <c r="ADZ10" s="107"/>
      <c r="AEA10" s="107"/>
      <c r="AEB10" s="107"/>
      <c r="AEC10" s="107"/>
      <c r="AED10" s="107"/>
      <c r="AEE10" s="107"/>
      <c r="AEF10" s="107"/>
      <c r="AEG10" s="107"/>
      <c r="AEH10" s="107"/>
      <c r="AEI10" s="107"/>
      <c r="AEJ10" s="107"/>
      <c r="AEK10" s="107"/>
      <c r="AEL10" s="107"/>
      <c r="AEM10" s="107"/>
      <c r="AEN10" s="107"/>
      <c r="AEO10" s="107"/>
      <c r="AEP10" s="107"/>
      <c r="AEQ10" s="107"/>
      <c r="AER10" s="107"/>
      <c r="AES10" s="107"/>
      <c r="AET10" s="107"/>
      <c r="AEU10" s="107"/>
      <c r="AEV10" s="107"/>
      <c r="AEW10" s="107"/>
      <c r="AEX10" s="107"/>
      <c r="AEY10" s="107"/>
      <c r="AEZ10" s="107"/>
      <c r="AFA10" s="107"/>
      <c r="AFB10" s="107"/>
      <c r="AFC10" s="107"/>
      <c r="AFD10" s="107"/>
      <c r="AFE10" s="107"/>
      <c r="AFF10" s="107"/>
      <c r="AFG10" s="107"/>
      <c r="AFH10" s="107"/>
      <c r="AFI10" s="107"/>
      <c r="AFJ10" s="107"/>
      <c r="AFK10" s="107"/>
      <c r="AFL10" s="107"/>
      <c r="AFM10" s="107"/>
      <c r="AFN10" s="107"/>
      <c r="AFO10" s="107"/>
      <c r="AFP10" s="107"/>
      <c r="AFQ10" s="107"/>
      <c r="AFR10" s="107"/>
      <c r="AFS10" s="107"/>
      <c r="AFT10" s="107"/>
      <c r="AFU10" s="107"/>
      <c r="AFV10" s="107"/>
      <c r="AFW10" s="107"/>
      <c r="AFX10" s="107"/>
      <c r="AFY10" s="107"/>
      <c r="AFZ10" s="107"/>
      <c r="AGA10" s="107"/>
      <c r="AGB10" s="107"/>
      <c r="AGC10" s="107"/>
      <c r="AGD10" s="107"/>
      <c r="AGE10" s="107"/>
      <c r="AGF10" s="107"/>
      <c r="AGG10" s="107"/>
      <c r="AGH10" s="107"/>
      <c r="AGI10" s="107"/>
      <c r="AGJ10" s="107"/>
      <c r="AGK10" s="107"/>
      <c r="AGL10" s="107"/>
      <c r="AGM10" s="107"/>
      <c r="AGN10" s="107"/>
      <c r="AGO10" s="107"/>
      <c r="AGP10" s="107"/>
      <c r="AGQ10" s="107"/>
      <c r="AGR10" s="107"/>
      <c r="AGS10" s="107"/>
      <c r="AGT10" s="107"/>
      <c r="AGU10" s="107"/>
      <c r="AGV10" s="107"/>
      <c r="AGW10" s="107"/>
      <c r="AGX10" s="107"/>
      <c r="AGY10" s="107"/>
      <c r="AGZ10" s="107"/>
      <c r="AHA10" s="107"/>
      <c r="AHB10" s="107"/>
      <c r="AHC10" s="107"/>
      <c r="AHD10" s="107"/>
      <c r="AHE10" s="107"/>
      <c r="AHF10" s="107"/>
      <c r="AHG10" s="107"/>
      <c r="AHH10" s="107"/>
      <c r="AHI10" s="107"/>
      <c r="AHJ10" s="107"/>
      <c r="AHK10" s="107"/>
      <c r="AHL10" s="107"/>
      <c r="AHM10" s="107"/>
      <c r="AHN10" s="107"/>
      <c r="AHO10" s="107"/>
      <c r="AHP10" s="107"/>
      <c r="AHQ10" s="107"/>
      <c r="AHR10" s="107"/>
      <c r="AHS10" s="107"/>
      <c r="AHT10" s="107"/>
      <c r="AHU10" s="107"/>
      <c r="AHV10" s="107"/>
      <c r="AHW10" s="107"/>
      <c r="AHX10" s="107"/>
      <c r="AHY10" s="107"/>
      <c r="AHZ10" s="107"/>
      <c r="AIA10" s="107"/>
      <c r="AIB10" s="107"/>
      <c r="AIC10" s="107"/>
      <c r="AID10" s="107"/>
      <c r="AIE10" s="107"/>
      <c r="AIF10" s="107"/>
      <c r="AIG10" s="107"/>
      <c r="AIH10" s="107"/>
      <c r="AII10" s="107"/>
      <c r="AIJ10" s="107"/>
      <c r="AIK10" s="107"/>
      <c r="AIL10" s="107"/>
      <c r="AIM10" s="107"/>
      <c r="AIN10" s="107"/>
      <c r="AIO10" s="107"/>
      <c r="AIP10" s="107"/>
      <c r="AIQ10" s="107"/>
      <c r="AIR10" s="107"/>
      <c r="AIS10" s="107"/>
      <c r="AIT10" s="107"/>
      <c r="AIU10" s="107"/>
      <c r="AIV10" s="107"/>
      <c r="AIW10" s="107"/>
      <c r="AIX10" s="107"/>
      <c r="AIY10" s="107"/>
      <c r="AIZ10" s="107"/>
      <c r="AJA10" s="107"/>
      <c r="AJB10" s="107"/>
      <c r="AJC10" s="107"/>
      <c r="AJD10" s="107"/>
      <c r="AJE10" s="107"/>
      <c r="AJF10" s="107"/>
      <c r="AJG10" s="107"/>
      <c r="AJH10" s="107"/>
      <c r="AJI10" s="107"/>
      <c r="AJJ10" s="107"/>
      <c r="AJK10" s="107"/>
      <c r="AJL10" s="107"/>
      <c r="AJM10" s="107"/>
      <c r="AJN10" s="107"/>
      <c r="AJO10" s="107"/>
      <c r="AJP10" s="107"/>
      <c r="AJQ10" s="107"/>
      <c r="AJR10" s="107"/>
      <c r="AJS10" s="107"/>
      <c r="AJT10" s="107"/>
      <c r="AJU10" s="107"/>
      <c r="AJV10" s="107"/>
      <c r="AJW10" s="107"/>
      <c r="AJX10" s="107"/>
      <c r="AJY10" s="107"/>
      <c r="AJZ10" s="107"/>
      <c r="AKA10" s="107"/>
      <c r="AKB10" s="107"/>
      <c r="AKC10" s="107"/>
      <c r="AKD10" s="107"/>
    </row>
    <row r="11" spans="1:966" s="108" customFormat="1" ht="18.75" x14ac:dyDescent="0.3">
      <c r="A11" s="107"/>
      <c r="B11" s="164">
        <v>44167</v>
      </c>
      <c r="C11" s="95" t="s">
        <v>574</v>
      </c>
      <c r="D11" s="96" t="s">
        <v>842</v>
      </c>
      <c r="E11" s="97">
        <v>2</v>
      </c>
      <c r="F11" s="212">
        <v>3</v>
      </c>
      <c r="G11" s="98">
        <v>1.6</v>
      </c>
      <c r="H11" s="99" t="s">
        <v>557</v>
      </c>
      <c r="I11" s="104" t="s">
        <v>21</v>
      </c>
      <c r="J11" s="101">
        <v>1</v>
      </c>
      <c r="K11" s="142">
        <f t="shared" si="0"/>
        <v>-1</v>
      </c>
      <c r="L11" s="102">
        <f t="shared" si="1"/>
        <v>15.57</v>
      </c>
      <c r="M11" s="158"/>
      <c r="N11" s="158"/>
      <c r="O11" s="158"/>
      <c r="P11" s="107"/>
      <c r="Q11" s="153">
        <f t="shared" si="2"/>
        <v>1</v>
      </c>
      <c r="R11" s="154">
        <f t="shared" si="3"/>
        <v>0</v>
      </c>
      <c r="S11" s="154">
        <f t="shared" si="4"/>
        <v>1</v>
      </c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  <c r="JT11" s="107"/>
      <c r="JU11" s="107"/>
      <c r="JV11" s="107"/>
      <c r="JW11" s="107"/>
      <c r="JX11" s="107"/>
      <c r="JY11" s="107"/>
      <c r="JZ11" s="107"/>
      <c r="KA11" s="107"/>
      <c r="KB11" s="107"/>
      <c r="KC11" s="107"/>
      <c r="KD11" s="107"/>
      <c r="KE11" s="107"/>
      <c r="KF11" s="107"/>
      <c r="KG11" s="107"/>
      <c r="KH11" s="107"/>
      <c r="KI11" s="107"/>
      <c r="KJ11" s="107"/>
      <c r="KK11" s="107"/>
      <c r="KL11" s="107"/>
      <c r="KM11" s="107"/>
      <c r="KN11" s="107"/>
      <c r="KO11" s="107"/>
      <c r="KP11" s="107"/>
      <c r="KQ11" s="107"/>
      <c r="KR11" s="107"/>
      <c r="KS11" s="107"/>
      <c r="KT11" s="107"/>
      <c r="KU11" s="107"/>
      <c r="KV11" s="107"/>
      <c r="KW11" s="107"/>
      <c r="KX11" s="107"/>
      <c r="KY11" s="107"/>
      <c r="KZ11" s="107"/>
      <c r="LA11" s="107"/>
      <c r="LB11" s="107"/>
      <c r="LC11" s="107"/>
      <c r="LD11" s="107"/>
      <c r="LE11" s="107"/>
      <c r="LF11" s="107"/>
      <c r="LG11" s="107"/>
      <c r="LH11" s="107"/>
      <c r="LI11" s="107"/>
      <c r="LJ11" s="107"/>
      <c r="LK11" s="107"/>
      <c r="LL11" s="107"/>
      <c r="LM11" s="107"/>
      <c r="LN11" s="107"/>
      <c r="LO11" s="107"/>
      <c r="LP11" s="107"/>
      <c r="LQ11" s="107"/>
      <c r="LR11" s="107"/>
      <c r="LS11" s="107"/>
      <c r="LT11" s="107"/>
      <c r="LU11" s="107"/>
      <c r="LV11" s="107"/>
      <c r="LW11" s="107"/>
      <c r="LX11" s="107"/>
      <c r="LY11" s="107"/>
      <c r="LZ11" s="107"/>
      <c r="MA11" s="107"/>
      <c r="MB11" s="107"/>
      <c r="MC11" s="107"/>
      <c r="MD11" s="107"/>
      <c r="ME11" s="107"/>
      <c r="MF11" s="107"/>
      <c r="MG11" s="107"/>
      <c r="MH11" s="107"/>
      <c r="MI11" s="107"/>
      <c r="MJ11" s="107"/>
      <c r="MK11" s="107"/>
      <c r="ML11" s="107"/>
      <c r="MM11" s="107"/>
      <c r="MN11" s="107"/>
      <c r="MO11" s="107"/>
      <c r="MP11" s="107"/>
      <c r="MQ11" s="107"/>
      <c r="MR11" s="107"/>
      <c r="MS11" s="107"/>
      <c r="MT11" s="107"/>
      <c r="MU11" s="107"/>
      <c r="MV11" s="107"/>
      <c r="MW11" s="107"/>
      <c r="MX11" s="107"/>
      <c r="MY11" s="107"/>
      <c r="MZ11" s="107"/>
      <c r="NA11" s="107"/>
      <c r="NB11" s="107"/>
      <c r="NC11" s="107"/>
      <c r="ND11" s="107"/>
      <c r="NE11" s="107"/>
      <c r="NF11" s="107"/>
      <c r="NG11" s="107"/>
      <c r="NH11" s="107"/>
      <c r="NI11" s="107"/>
      <c r="NJ11" s="107"/>
      <c r="NK11" s="107"/>
      <c r="NL11" s="107"/>
      <c r="NM11" s="107"/>
      <c r="NN11" s="107"/>
      <c r="NO11" s="107"/>
      <c r="NP11" s="107"/>
      <c r="NQ11" s="107"/>
      <c r="NR11" s="107"/>
      <c r="NS11" s="107"/>
      <c r="NT11" s="107"/>
      <c r="NU11" s="107"/>
      <c r="NV11" s="107"/>
      <c r="NW11" s="107"/>
      <c r="NX11" s="107"/>
      <c r="NY11" s="107"/>
      <c r="NZ11" s="107"/>
      <c r="OA11" s="107"/>
      <c r="OB11" s="107"/>
      <c r="OC11" s="107"/>
      <c r="OD11" s="107"/>
      <c r="OE11" s="107"/>
      <c r="OF11" s="107"/>
      <c r="OG11" s="107"/>
      <c r="OH11" s="107"/>
      <c r="OI11" s="107"/>
      <c r="OJ11" s="107"/>
      <c r="OK11" s="107"/>
      <c r="OL11" s="107"/>
      <c r="OM11" s="107"/>
      <c r="ON11" s="107"/>
      <c r="OO11" s="107"/>
      <c r="OP11" s="107"/>
      <c r="OQ11" s="107"/>
      <c r="OR11" s="107"/>
      <c r="OS11" s="107"/>
      <c r="OT11" s="107"/>
      <c r="OU11" s="107"/>
      <c r="OV11" s="107"/>
      <c r="OW11" s="107"/>
      <c r="OX11" s="107"/>
      <c r="OY11" s="107"/>
      <c r="OZ11" s="107"/>
      <c r="PA11" s="107"/>
      <c r="PB11" s="107"/>
      <c r="PC11" s="107"/>
      <c r="PD11" s="107"/>
      <c r="PE11" s="107"/>
      <c r="PF11" s="107"/>
      <c r="PG11" s="107"/>
      <c r="PH11" s="107"/>
      <c r="PI11" s="107"/>
      <c r="PJ11" s="107"/>
      <c r="PK11" s="107"/>
      <c r="PL11" s="107"/>
      <c r="PM11" s="107"/>
      <c r="PN11" s="107"/>
      <c r="PO11" s="107"/>
      <c r="PP11" s="107"/>
      <c r="PQ11" s="107"/>
      <c r="PR11" s="107"/>
      <c r="PS11" s="107"/>
      <c r="PT11" s="107"/>
      <c r="PU11" s="107"/>
      <c r="PV11" s="107"/>
      <c r="PW11" s="107"/>
      <c r="PX11" s="107"/>
      <c r="PY11" s="107"/>
      <c r="PZ11" s="107"/>
      <c r="QA11" s="107"/>
      <c r="QB11" s="107"/>
      <c r="QC11" s="107"/>
      <c r="QD11" s="107"/>
      <c r="QE11" s="107"/>
      <c r="QF11" s="107"/>
      <c r="QG11" s="107"/>
      <c r="QH11" s="107"/>
      <c r="QI11" s="107"/>
      <c r="QJ11" s="107"/>
      <c r="QK11" s="107"/>
      <c r="QL11" s="107"/>
      <c r="QM11" s="107"/>
      <c r="QN11" s="107"/>
      <c r="QO11" s="107"/>
      <c r="QP11" s="107"/>
      <c r="QQ11" s="107"/>
      <c r="QR11" s="107"/>
      <c r="QS11" s="107"/>
      <c r="QT11" s="107"/>
      <c r="QU11" s="107"/>
      <c r="QV11" s="107"/>
      <c r="QW11" s="107"/>
      <c r="QX11" s="107"/>
      <c r="QY11" s="107"/>
      <c r="QZ11" s="107"/>
      <c r="RA11" s="107"/>
      <c r="RB11" s="107"/>
      <c r="RC11" s="107"/>
      <c r="RD11" s="107"/>
      <c r="RE11" s="107"/>
      <c r="RF11" s="107"/>
      <c r="RG11" s="107"/>
      <c r="RH11" s="107"/>
      <c r="RI11" s="107"/>
      <c r="RJ11" s="107"/>
      <c r="RK11" s="107"/>
      <c r="RL11" s="107"/>
      <c r="RM11" s="107"/>
      <c r="RN11" s="107"/>
      <c r="RO11" s="107"/>
      <c r="RP11" s="107"/>
      <c r="RQ11" s="107"/>
      <c r="RR11" s="107"/>
      <c r="RS11" s="107"/>
      <c r="RT11" s="107"/>
      <c r="RU11" s="107"/>
      <c r="RV11" s="107"/>
      <c r="RW11" s="107"/>
      <c r="RX11" s="107"/>
      <c r="RY11" s="107"/>
      <c r="RZ11" s="107"/>
      <c r="SA11" s="107"/>
      <c r="SB11" s="107"/>
      <c r="SC11" s="107"/>
      <c r="SD11" s="107"/>
      <c r="SE11" s="107"/>
      <c r="SF11" s="107"/>
      <c r="SG11" s="107"/>
      <c r="SH11" s="107"/>
      <c r="SI11" s="107"/>
      <c r="SJ11" s="107"/>
      <c r="SK11" s="107"/>
      <c r="SL11" s="107"/>
      <c r="SM11" s="107"/>
      <c r="SN11" s="107"/>
      <c r="SO11" s="107"/>
      <c r="SP11" s="107"/>
      <c r="SQ11" s="107"/>
      <c r="SR11" s="107"/>
      <c r="SS11" s="107"/>
      <c r="ST11" s="107"/>
      <c r="SU11" s="107"/>
      <c r="SV11" s="107"/>
      <c r="SW11" s="107"/>
      <c r="SX11" s="107"/>
      <c r="SY11" s="107"/>
      <c r="SZ11" s="107"/>
      <c r="TA11" s="107"/>
      <c r="TB11" s="107"/>
      <c r="TC11" s="107"/>
      <c r="TD11" s="107"/>
      <c r="TE11" s="107"/>
      <c r="TF11" s="107"/>
      <c r="TG11" s="107"/>
      <c r="TH11" s="107"/>
      <c r="TI11" s="107"/>
      <c r="TJ11" s="107"/>
      <c r="TK11" s="107"/>
      <c r="TL11" s="107"/>
      <c r="TM11" s="107"/>
      <c r="TN11" s="107"/>
      <c r="TO11" s="107"/>
      <c r="TP11" s="107"/>
      <c r="TQ11" s="107"/>
      <c r="TR11" s="107"/>
      <c r="TS11" s="107"/>
      <c r="TT11" s="107"/>
      <c r="TU11" s="107"/>
      <c r="TV11" s="107"/>
      <c r="TW11" s="107"/>
      <c r="TX11" s="107"/>
      <c r="TY11" s="107"/>
      <c r="TZ11" s="107"/>
      <c r="UA11" s="107"/>
      <c r="UB11" s="107"/>
      <c r="UC11" s="107"/>
      <c r="UD11" s="107"/>
      <c r="UE11" s="107"/>
      <c r="UF11" s="107"/>
      <c r="UG11" s="107"/>
      <c r="UH11" s="107"/>
      <c r="UI11" s="107"/>
      <c r="UJ11" s="107"/>
      <c r="UK11" s="107"/>
      <c r="UL11" s="107"/>
      <c r="UM11" s="107"/>
      <c r="UN11" s="107"/>
      <c r="UO11" s="107"/>
      <c r="UP11" s="107"/>
      <c r="UQ11" s="107"/>
      <c r="UR11" s="107"/>
      <c r="US11" s="107"/>
      <c r="UT11" s="107"/>
      <c r="UU11" s="107"/>
      <c r="UV11" s="107"/>
      <c r="UW11" s="107"/>
      <c r="UX11" s="107"/>
      <c r="UY11" s="107"/>
      <c r="UZ11" s="107"/>
      <c r="VA11" s="107"/>
      <c r="VB11" s="107"/>
      <c r="VC11" s="107"/>
      <c r="VD11" s="107"/>
      <c r="VE11" s="107"/>
      <c r="VF11" s="107"/>
      <c r="VG11" s="107"/>
      <c r="VH11" s="107"/>
      <c r="VI11" s="107"/>
      <c r="VJ11" s="107"/>
      <c r="VK11" s="107"/>
      <c r="VL11" s="107"/>
      <c r="VM11" s="107"/>
      <c r="VN11" s="107"/>
      <c r="VO11" s="107"/>
      <c r="VP11" s="107"/>
      <c r="VQ11" s="107"/>
      <c r="VR11" s="107"/>
      <c r="VS11" s="107"/>
      <c r="VT11" s="107"/>
      <c r="VU11" s="107"/>
      <c r="VV11" s="107"/>
      <c r="VW11" s="107"/>
      <c r="VX11" s="107"/>
      <c r="VY11" s="107"/>
      <c r="VZ11" s="107"/>
      <c r="WA11" s="107"/>
      <c r="WB11" s="107"/>
      <c r="WC11" s="107"/>
      <c r="WD11" s="107"/>
      <c r="WE11" s="107"/>
      <c r="WF11" s="107"/>
      <c r="WG11" s="107"/>
      <c r="WH11" s="107"/>
      <c r="WI11" s="107"/>
      <c r="WJ11" s="107"/>
      <c r="WK11" s="107"/>
      <c r="WL11" s="107"/>
      <c r="WM11" s="107"/>
      <c r="WN11" s="107"/>
      <c r="WO11" s="107"/>
      <c r="WP11" s="107"/>
      <c r="WQ11" s="107"/>
      <c r="WR11" s="107"/>
      <c r="WS11" s="107"/>
      <c r="WT11" s="107"/>
      <c r="WU11" s="107"/>
      <c r="WV11" s="107"/>
      <c r="WW11" s="107"/>
      <c r="WX11" s="107"/>
      <c r="WY11" s="107"/>
      <c r="WZ11" s="107"/>
      <c r="XA11" s="107"/>
      <c r="XB11" s="107"/>
      <c r="XC11" s="107"/>
      <c r="XD11" s="107"/>
      <c r="XE11" s="107"/>
      <c r="XF11" s="107"/>
      <c r="XG11" s="107"/>
      <c r="XH11" s="107"/>
      <c r="XI11" s="107"/>
      <c r="XJ11" s="107"/>
      <c r="XK11" s="107"/>
      <c r="XL11" s="107"/>
      <c r="XM11" s="107"/>
      <c r="XN11" s="107"/>
      <c r="XO11" s="107"/>
      <c r="XP11" s="107"/>
      <c r="XQ11" s="107"/>
      <c r="XR11" s="107"/>
      <c r="XS11" s="107"/>
      <c r="XT11" s="107"/>
      <c r="XU11" s="107"/>
      <c r="XV11" s="107"/>
      <c r="XW11" s="107"/>
      <c r="XX11" s="107"/>
      <c r="XY11" s="107"/>
      <c r="XZ11" s="107"/>
      <c r="YA11" s="107"/>
      <c r="YB11" s="107"/>
      <c r="YC11" s="107"/>
      <c r="YD11" s="107"/>
      <c r="YE11" s="107"/>
      <c r="YF11" s="107"/>
      <c r="YG11" s="107"/>
      <c r="YH11" s="107"/>
      <c r="YI11" s="107"/>
      <c r="YJ11" s="107"/>
      <c r="YK11" s="107"/>
      <c r="YL11" s="107"/>
      <c r="YM11" s="107"/>
      <c r="YN11" s="107"/>
      <c r="YO11" s="107"/>
      <c r="YP11" s="107"/>
      <c r="YQ11" s="107"/>
      <c r="YR11" s="107"/>
      <c r="YS11" s="107"/>
      <c r="YT11" s="107"/>
      <c r="YU11" s="107"/>
      <c r="YV11" s="107"/>
      <c r="YW11" s="107"/>
      <c r="YX11" s="107"/>
      <c r="YY11" s="107"/>
      <c r="YZ11" s="107"/>
      <c r="ZA11" s="107"/>
      <c r="ZB11" s="107"/>
      <c r="ZC11" s="107"/>
      <c r="ZD11" s="107"/>
      <c r="ZE11" s="107"/>
      <c r="ZF11" s="107"/>
      <c r="ZG11" s="107"/>
      <c r="ZH11" s="107"/>
      <c r="ZI11" s="107"/>
      <c r="ZJ11" s="107"/>
      <c r="ZK11" s="107"/>
      <c r="ZL11" s="107"/>
      <c r="ZM11" s="107"/>
      <c r="ZN11" s="107"/>
      <c r="ZO11" s="107"/>
      <c r="ZP11" s="107"/>
      <c r="ZQ11" s="107"/>
      <c r="ZR11" s="107"/>
      <c r="ZS11" s="107"/>
      <c r="ZT11" s="107"/>
      <c r="ZU11" s="107"/>
      <c r="ZV11" s="107"/>
      <c r="ZW11" s="107"/>
      <c r="ZX11" s="107"/>
      <c r="ZY11" s="107"/>
      <c r="ZZ11" s="107"/>
      <c r="AAA11" s="107"/>
      <c r="AAB11" s="107"/>
      <c r="AAC11" s="107"/>
      <c r="AAD11" s="107"/>
      <c r="AAE11" s="107"/>
      <c r="AAF11" s="107"/>
      <c r="AAG11" s="107"/>
      <c r="AAH11" s="107"/>
      <c r="AAI11" s="107"/>
      <c r="AAJ11" s="107"/>
      <c r="AAK11" s="107"/>
      <c r="AAL11" s="107"/>
      <c r="AAM11" s="107"/>
      <c r="AAN11" s="107"/>
      <c r="AAO11" s="107"/>
      <c r="AAP11" s="107"/>
      <c r="AAQ11" s="107"/>
      <c r="AAR11" s="107"/>
      <c r="AAS11" s="107"/>
      <c r="AAT11" s="107"/>
      <c r="AAU11" s="107"/>
      <c r="AAV11" s="107"/>
      <c r="AAW11" s="107"/>
      <c r="AAX11" s="107"/>
      <c r="AAY11" s="107"/>
      <c r="AAZ11" s="107"/>
      <c r="ABA11" s="107"/>
      <c r="ABB11" s="107"/>
      <c r="ABC11" s="107"/>
      <c r="ABD11" s="107"/>
      <c r="ABE11" s="107"/>
      <c r="ABF11" s="107"/>
      <c r="ABG11" s="107"/>
      <c r="ABH11" s="107"/>
      <c r="ABI11" s="107"/>
      <c r="ABJ11" s="107"/>
      <c r="ABK11" s="107"/>
      <c r="ABL11" s="107"/>
      <c r="ABM11" s="107"/>
      <c r="ABN11" s="107"/>
      <c r="ABO11" s="107"/>
      <c r="ABP11" s="107"/>
      <c r="ABQ11" s="107"/>
      <c r="ABR11" s="107"/>
      <c r="ABS11" s="107"/>
      <c r="ABT11" s="107"/>
      <c r="ABU11" s="107"/>
      <c r="ABV11" s="107"/>
      <c r="ABW11" s="107"/>
      <c r="ABX11" s="107"/>
      <c r="ABY11" s="107"/>
      <c r="ABZ11" s="107"/>
      <c r="ACA11" s="107"/>
      <c r="ACB11" s="107"/>
      <c r="ACC11" s="107"/>
      <c r="ACD11" s="107"/>
      <c r="ACE11" s="107"/>
      <c r="ACF11" s="107"/>
      <c r="ACG11" s="107"/>
      <c r="ACH11" s="107"/>
      <c r="ACI11" s="107"/>
      <c r="ACJ11" s="107"/>
      <c r="ACK11" s="107"/>
      <c r="ACL11" s="107"/>
      <c r="ACM11" s="107"/>
      <c r="ACN11" s="107"/>
      <c r="ACO11" s="107"/>
      <c r="ACP11" s="107"/>
      <c r="ACQ11" s="107"/>
      <c r="ACR11" s="107"/>
      <c r="ACS11" s="107"/>
      <c r="ACT11" s="107"/>
      <c r="ACU11" s="107"/>
      <c r="ACV11" s="107"/>
      <c r="ACW11" s="107"/>
      <c r="ACX11" s="107"/>
      <c r="ACY11" s="107"/>
      <c r="ACZ11" s="107"/>
      <c r="ADA11" s="107"/>
      <c r="ADB11" s="107"/>
      <c r="ADC11" s="107"/>
      <c r="ADD11" s="107"/>
      <c r="ADE11" s="107"/>
      <c r="ADF11" s="107"/>
      <c r="ADG11" s="107"/>
      <c r="ADH11" s="107"/>
      <c r="ADI11" s="107"/>
      <c r="ADJ11" s="107"/>
      <c r="ADK11" s="107"/>
      <c r="ADL11" s="107"/>
      <c r="ADM11" s="107"/>
      <c r="ADN11" s="107"/>
      <c r="ADO11" s="107"/>
      <c r="ADP11" s="107"/>
      <c r="ADQ11" s="107"/>
      <c r="ADR11" s="107"/>
      <c r="ADS11" s="107"/>
      <c r="ADT11" s="107"/>
      <c r="ADU11" s="107"/>
      <c r="ADV11" s="107"/>
      <c r="ADW11" s="107"/>
      <c r="ADX11" s="107"/>
      <c r="ADY11" s="107"/>
      <c r="ADZ11" s="107"/>
      <c r="AEA11" s="107"/>
      <c r="AEB11" s="107"/>
      <c r="AEC11" s="107"/>
      <c r="AED11" s="107"/>
      <c r="AEE11" s="107"/>
      <c r="AEF11" s="107"/>
      <c r="AEG11" s="107"/>
      <c r="AEH11" s="107"/>
      <c r="AEI11" s="107"/>
      <c r="AEJ11" s="107"/>
      <c r="AEK11" s="107"/>
      <c r="AEL11" s="107"/>
      <c r="AEM11" s="107"/>
      <c r="AEN11" s="107"/>
      <c r="AEO11" s="107"/>
      <c r="AEP11" s="107"/>
      <c r="AEQ11" s="107"/>
      <c r="AER11" s="107"/>
      <c r="AES11" s="107"/>
      <c r="AET11" s="107"/>
      <c r="AEU11" s="107"/>
      <c r="AEV11" s="107"/>
      <c r="AEW11" s="107"/>
      <c r="AEX11" s="107"/>
      <c r="AEY11" s="107"/>
      <c r="AEZ11" s="107"/>
      <c r="AFA11" s="107"/>
      <c r="AFB11" s="107"/>
      <c r="AFC11" s="107"/>
      <c r="AFD11" s="107"/>
      <c r="AFE11" s="107"/>
      <c r="AFF11" s="107"/>
      <c r="AFG11" s="107"/>
      <c r="AFH11" s="107"/>
      <c r="AFI11" s="107"/>
      <c r="AFJ11" s="107"/>
      <c r="AFK11" s="107"/>
      <c r="AFL11" s="107"/>
      <c r="AFM11" s="107"/>
      <c r="AFN11" s="107"/>
      <c r="AFO11" s="107"/>
      <c r="AFP11" s="107"/>
      <c r="AFQ11" s="107"/>
      <c r="AFR11" s="107"/>
      <c r="AFS11" s="107"/>
      <c r="AFT11" s="107"/>
      <c r="AFU11" s="107"/>
      <c r="AFV11" s="107"/>
      <c r="AFW11" s="107"/>
      <c r="AFX11" s="107"/>
      <c r="AFY11" s="107"/>
      <c r="AFZ11" s="107"/>
      <c r="AGA11" s="107"/>
      <c r="AGB11" s="107"/>
      <c r="AGC11" s="107"/>
      <c r="AGD11" s="107"/>
      <c r="AGE11" s="107"/>
      <c r="AGF11" s="107"/>
      <c r="AGG11" s="107"/>
      <c r="AGH11" s="107"/>
      <c r="AGI11" s="107"/>
      <c r="AGJ11" s="107"/>
      <c r="AGK11" s="107"/>
      <c r="AGL11" s="107"/>
      <c r="AGM11" s="107"/>
      <c r="AGN11" s="107"/>
      <c r="AGO11" s="107"/>
      <c r="AGP11" s="107"/>
      <c r="AGQ11" s="107"/>
      <c r="AGR11" s="107"/>
      <c r="AGS11" s="107"/>
      <c r="AGT11" s="107"/>
      <c r="AGU11" s="107"/>
      <c r="AGV11" s="107"/>
      <c r="AGW11" s="107"/>
      <c r="AGX11" s="107"/>
      <c r="AGY11" s="107"/>
      <c r="AGZ11" s="107"/>
      <c r="AHA11" s="107"/>
      <c r="AHB11" s="107"/>
      <c r="AHC11" s="107"/>
      <c r="AHD11" s="107"/>
      <c r="AHE11" s="107"/>
      <c r="AHF11" s="107"/>
      <c r="AHG11" s="107"/>
      <c r="AHH11" s="107"/>
      <c r="AHI11" s="107"/>
      <c r="AHJ11" s="107"/>
      <c r="AHK11" s="107"/>
      <c r="AHL11" s="107"/>
      <c r="AHM11" s="107"/>
      <c r="AHN11" s="107"/>
      <c r="AHO11" s="107"/>
      <c r="AHP11" s="107"/>
      <c r="AHQ11" s="107"/>
      <c r="AHR11" s="107"/>
      <c r="AHS11" s="107"/>
      <c r="AHT11" s="107"/>
      <c r="AHU11" s="107"/>
      <c r="AHV11" s="107"/>
      <c r="AHW11" s="107"/>
      <c r="AHX11" s="107"/>
      <c r="AHY11" s="107"/>
      <c r="AHZ11" s="107"/>
      <c r="AIA11" s="107"/>
      <c r="AIB11" s="107"/>
      <c r="AIC11" s="107"/>
      <c r="AID11" s="107"/>
      <c r="AIE11" s="107"/>
      <c r="AIF11" s="107"/>
      <c r="AIG11" s="107"/>
      <c r="AIH11" s="107"/>
      <c r="AII11" s="107"/>
      <c r="AIJ11" s="107"/>
      <c r="AIK11" s="107"/>
      <c r="AIL11" s="107"/>
      <c r="AIM11" s="107"/>
      <c r="AIN11" s="107"/>
      <c r="AIO11" s="107"/>
      <c r="AIP11" s="107"/>
      <c r="AIQ11" s="107"/>
      <c r="AIR11" s="107"/>
      <c r="AIS11" s="107"/>
      <c r="AIT11" s="107"/>
      <c r="AIU11" s="107"/>
      <c r="AIV11" s="107"/>
      <c r="AIW11" s="107"/>
      <c r="AIX11" s="107"/>
      <c r="AIY11" s="107"/>
      <c r="AIZ11" s="107"/>
      <c r="AJA11" s="107"/>
      <c r="AJB11" s="107"/>
      <c r="AJC11" s="107"/>
      <c r="AJD11" s="107"/>
      <c r="AJE11" s="107"/>
      <c r="AJF11" s="107"/>
      <c r="AJG11" s="107"/>
      <c r="AJH11" s="107"/>
      <c r="AJI11" s="107"/>
      <c r="AJJ11" s="107"/>
      <c r="AJK11" s="107"/>
      <c r="AJL11" s="107"/>
      <c r="AJM11" s="107"/>
      <c r="AJN11" s="107"/>
      <c r="AJO11" s="107"/>
      <c r="AJP11" s="107"/>
      <c r="AJQ11" s="107"/>
      <c r="AJR11" s="107"/>
      <c r="AJS11" s="107"/>
      <c r="AJT11" s="107"/>
      <c r="AJU11" s="107"/>
      <c r="AJV11" s="107"/>
      <c r="AJW11" s="107"/>
      <c r="AJX11" s="107"/>
      <c r="AJY11" s="107"/>
      <c r="AJZ11" s="107"/>
      <c r="AKA11" s="107"/>
      <c r="AKB11" s="107"/>
      <c r="AKC11" s="107"/>
      <c r="AKD11" s="107"/>
    </row>
    <row r="12" spans="1:966" s="108" customFormat="1" ht="18.75" x14ac:dyDescent="0.3">
      <c r="A12" s="107"/>
      <c r="B12" s="164">
        <v>44167</v>
      </c>
      <c r="C12" s="95" t="s">
        <v>574</v>
      </c>
      <c r="D12" s="96" t="s">
        <v>842</v>
      </c>
      <c r="E12" s="97">
        <v>2</v>
      </c>
      <c r="F12" s="212">
        <v>3</v>
      </c>
      <c r="G12" s="98">
        <v>1.6</v>
      </c>
      <c r="H12" s="99" t="s">
        <v>567</v>
      </c>
      <c r="I12" s="104" t="s">
        <v>21</v>
      </c>
      <c r="J12" s="101">
        <v>1</v>
      </c>
      <c r="K12" s="142">
        <f t="shared" si="0"/>
        <v>0.60000000000000009</v>
      </c>
      <c r="L12" s="102">
        <f t="shared" si="1"/>
        <v>16.170000000000002</v>
      </c>
      <c r="M12" s="158"/>
      <c r="N12" s="158"/>
      <c r="O12" s="158"/>
      <c r="P12" s="107"/>
      <c r="Q12" s="153">
        <f t="shared" si="2"/>
        <v>1</v>
      </c>
      <c r="R12" s="154">
        <f t="shared" si="3"/>
        <v>1</v>
      </c>
      <c r="S12" s="154">
        <f t="shared" si="4"/>
        <v>0</v>
      </c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  <c r="IW12" s="107"/>
      <c r="IX12" s="107"/>
      <c r="IY12" s="107"/>
      <c r="IZ12" s="107"/>
      <c r="JA12" s="107"/>
      <c r="JB12" s="107"/>
      <c r="JC12" s="107"/>
      <c r="JD12" s="107"/>
      <c r="JE12" s="107"/>
      <c r="JF12" s="107"/>
      <c r="JG12" s="107"/>
      <c r="JH12" s="107"/>
      <c r="JI12" s="107"/>
      <c r="JJ12" s="107"/>
      <c r="JK12" s="107"/>
      <c r="JL12" s="107"/>
      <c r="JM12" s="107"/>
      <c r="JN12" s="107"/>
      <c r="JO12" s="107"/>
      <c r="JP12" s="107"/>
      <c r="JQ12" s="107"/>
      <c r="JR12" s="107"/>
      <c r="JS12" s="107"/>
      <c r="JT12" s="107"/>
      <c r="JU12" s="107"/>
      <c r="JV12" s="107"/>
      <c r="JW12" s="107"/>
      <c r="JX12" s="107"/>
      <c r="JY12" s="107"/>
      <c r="JZ12" s="107"/>
      <c r="KA12" s="107"/>
      <c r="KB12" s="107"/>
      <c r="KC12" s="107"/>
      <c r="KD12" s="107"/>
      <c r="KE12" s="107"/>
      <c r="KF12" s="107"/>
      <c r="KG12" s="107"/>
      <c r="KH12" s="107"/>
      <c r="KI12" s="107"/>
      <c r="KJ12" s="107"/>
      <c r="KK12" s="107"/>
      <c r="KL12" s="107"/>
      <c r="KM12" s="107"/>
      <c r="KN12" s="107"/>
      <c r="KO12" s="107"/>
      <c r="KP12" s="107"/>
      <c r="KQ12" s="107"/>
      <c r="KR12" s="107"/>
      <c r="KS12" s="107"/>
      <c r="KT12" s="107"/>
      <c r="KU12" s="107"/>
      <c r="KV12" s="107"/>
      <c r="KW12" s="107"/>
      <c r="KX12" s="107"/>
      <c r="KY12" s="107"/>
      <c r="KZ12" s="107"/>
      <c r="LA12" s="107"/>
      <c r="LB12" s="107"/>
      <c r="LC12" s="107"/>
      <c r="LD12" s="107"/>
      <c r="LE12" s="107"/>
      <c r="LF12" s="107"/>
      <c r="LG12" s="107"/>
      <c r="LH12" s="107"/>
      <c r="LI12" s="107"/>
      <c r="LJ12" s="107"/>
      <c r="LK12" s="107"/>
      <c r="LL12" s="107"/>
      <c r="LM12" s="107"/>
      <c r="LN12" s="107"/>
      <c r="LO12" s="107"/>
      <c r="LP12" s="107"/>
      <c r="LQ12" s="107"/>
      <c r="LR12" s="107"/>
      <c r="LS12" s="107"/>
      <c r="LT12" s="107"/>
      <c r="LU12" s="107"/>
      <c r="LV12" s="107"/>
      <c r="LW12" s="107"/>
      <c r="LX12" s="107"/>
      <c r="LY12" s="107"/>
      <c r="LZ12" s="107"/>
      <c r="MA12" s="107"/>
      <c r="MB12" s="107"/>
      <c r="MC12" s="107"/>
      <c r="MD12" s="107"/>
      <c r="ME12" s="107"/>
      <c r="MF12" s="107"/>
      <c r="MG12" s="107"/>
      <c r="MH12" s="107"/>
      <c r="MI12" s="107"/>
      <c r="MJ12" s="107"/>
      <c r="MK12" s="107"/>
      <c r="ML12" s="107"/>
      <c r="MM12" s="107"/>
      <c r="MN12" s="107"/>
      <c r="MO12" s="107"/>
      <c r="MP12" s="107"/>
      <c r="MQ12" s="107"/>
      <c r="MR12" s="107"/>
      <c r="MS12" s="107"/>
      <c r="MT12" s="107"/>
      <c r="MU12" s="107"/>
      <c r="MV12" s="107"/>
      <c r="MW12" s="107"/>
      <c r="MX12" s="107"/>
      <c r="MY12" s="107"/>
      <c r="MZ12" s="107"/>
      <c r="NA12" s="107"/>
      <c r="NB12" s="107"/>
      <c r="NC12" s="107"/>
      <c r="ND12" s="107"/>
      <c r="NE12" s="107"/>
      <c r="NF12" s="107"/>
      <c r="NG12" s="107"/>
      <c r="NH12" s="107"/>
      <c r="NI12" s="107"/>
      <c r="NJ12" s="107"/>
      <c r="NK12" s="107"/>
      <c r="NL12" s="107"/>
      <c r="NM12" s="107"/>
      <c r="NN12" s="107"/>
      <c r="NO12" s="107"/>
      <c r="NP12" s="107"/>
      <c r="NQ12" s="107"/>
      <c r="NR12" s="107"/>
      <c r="NS12" s="107"/>
      <c r="NT12" s="107"/>
      <c r="NU12" s="107"/>
      <c r="NV12" s="107"/>
      <c r="NW12" s="107"/>
      <c r="NX12" s="107"/>
      <c r="NY12" s="107"/>
      <c r="NZ12" s="107"/>
      <c r="OA12" s="107"/>
      <c r="OB12" s="107"/>
      <c r="OC12" s="107"/>
      <c r="OD12" s="107"/>
      <c r="OE12" s="107"/>
      <c r="OF12" s="107"/>
      <c r="OG12" s="107"/>
      <c r="OH12" s="107"/>
      <c r="OI12" s="107"/>
      <c r="OJ12" s="107"/>
      <c r="OK12" s="107"/>
      <c r="OL12" s="107"/>
      <c r="OM12" s="107"/>
      <c r="ON12" s="107"/>
      <c r="OO12" s="107"/>
      <c r="OP12" s="107"/>
      <c r="OQ12" s="107"/>
      <c r="OR12" s="107"/>
      <c r="OS12" s="107"/>
      <c r="OT12" s="107"/>
      <c r="OU12" s="107"/>
      <c r="OV12" s="107"/>
      <c r="OW12" s="107"/>
      <c r="OX12" s="107"/>
      <c r="OY12" s="107"/>
      <c r="OZ12" s="107"/>
      <c r="PA12" s="107"/>
      <c r="PB12" s="107"/>
      <c r="PC12" s="107"/>
      <c r="PD12" s="107"/>
      <c r="PE12" s="107"/>
      <c r="PF12" s="107"/>
      <c r="PG12" s="107"/>
      <c r="PH12" s="107"/>
      <c r="PI12" s="107"/>
      <c r="PJ12" s="107"/>
      <c r="PK12" s="107"/>
      <c r="PL12" s="107"/>
      <c r="PM12" s="107"/>
      <c r="PN12" s="107"/>
      <c r="PO12" s="107"/>
      <c r="PP12" s="107"/>
      <c r="PQ12" s="107"/>
      <c r="PR12" s="107"/>
      <c r="PS12" s="107"/>
      <c r="PT12" s="107"/>
      <c r="PU12" s="107"/>
      <c r="PV12" s="107"/>
      <c r="PW12" s="107"/>
      <c r="PX12" s="107"/>
      <c r="PY12" s="107"/>
      <c r="PZ12" s="107"/>
      <c r="QA12" s="107"/>
      <c r="QB12" s="107"/>
      <c r="QC12" s="107"/>
      <c r="QD12" s="107"/>
      <c r="QE12" s="107"/>
      <c r="QF12" s="107"/>
      <c r="QG12" s="107"/>
      <c r="QH12" s="107"/>
      <c r="QI12" s="107"/>
      <c r="QJ12" s="107"/>
      <c r="QK12" s="107"/>
      <c r="QL12" s="107"/>
      <c r="QM12" s="107"/>
      <c r="QN12" s="107"/>
      <c r="QO12" s="107"/>
      <c r="QP12" s="107"/>
      <c r="QQ12" s="107"/>
      <c r="QR12" s="107"/>
      <c r="QS12" s="107"/>
      <c r="QT12" s="107"/>
      <c r="QU12" s="107"/>
      <c r="QV12" s="107"/>
      <c r="QW12" s="107"/>
      <c r="QX12" s="107"/>
      <c r="QY12" s="107"/>
      <c r="QZ12" s="107"/>
      <c r="RA12" s="107"/>
      <c r="RB12" s="107"/>
      <c r="RC12" s="107"/>
      <c r="RD12" s="107"/>
      <c r="RE12" s="107"/>
      <c r="RF12" s="107"/>
      <c r="RG12" s="107"/>
      <c r="RH12" s="107"/>
      <c r="RI12" s="107"/>
      <c r="RJ12" s="107"/>
      <c r="RK12" s="107"/>
      <c r="RL12" s="107"/>
      <c r="RM12" s="107"/>
      <c r="RN12" s="107"/>
      <c r="RO12" s="107"/>
      <c r="RP12" s="107"/>
      <c r="RQ12" s="107"/>
      <c r="RR12" s="107"/>
      <c r="RS12" s="107"/>
      <c r="RT12" s="107"/>
      <c r="RU12" s="107"/>
      <c r="RV12" s="107"/>
      <c r="RW12" s="107"/>
      <c r="RX12" s="107"/>
      <c r="RY12" s="107"/>
      <c r="RZ12" s="107"/>
      <c r="SA12" s="107"/>
      <c r="SB12" s="107"/>
      <c r="SC12" s="107"/>
      <c r="SD12" s="107"/>
      <c r="SE12" s="107"/>
      <c r="SF12" s="107"/>
      <c r="SG12" s="107"/>
      <c r="SH12" s="107"/>
      <c r="SI12" s="107"/>
      <c r="SJ12" s="107"/>
      <c r="SK12" s="107"/>
      <c r="SL12" s="107"/>
      <c r="SM12" s="107"/>
      <c r="SN12" s="107"/>
      <c r="SO12" s="107"/>
      <c r="SP12" s="107"/>
      <c r="SQ12" s="107"/>
      <c r="SR12" s="107"/>
      <c r="SS12" s="107"/>
      <c r="ST12" s="107"/>
      <c r="SU12" s="107"/>
      <c r="SV12" s="107"/>
      <c r="SW12" s="107"/>
      <c r="SX12" s="107"/>
      <c r="SY12" s="107"/>
      <c r="SZ12" s="107"/>
      <c r="TA12" s="107"/>
      <c r="TB12" s="107"/>
      <c r="TC12" s="107"/>
      <c r="TD12" s="107"/>
      <c r="TE12" s="107"/>
      <c r="TF12" s="107"/>
      <c r="TG12" s="107"/>
      <c r="TH12" s="107"/>
      <c r="TI12" s="107"/>
      <c r="TJ12" s="107"/>
      <c r="TK12" s="107"/>
      <c r="TL12" s="107"/>
      <c r="TM12" s="107"/>
      <c r="TN12" s="107"/>
      <c r="TO12" s="107"/>
      <c r="TP12" s="107"/>
      <c r="TQ12" s="107"/>
      <c r="TR12" s="107"/>
      <c r="TS12" s="107"/>
      <c r="TT12" s="107"/>
      <c r="TU12" s="107"/>
      <c r="TV12" s="107"/>
      <c r="TW12" s="107"/>
      <c r="TX12" s="107"/>
      <c r="TY12" s="107"/>
      <c r="TZ12" s="107"/>
      <c r="UA12" s="107"/>
      <c r="UB12" s="107"/>
      <c r="UC12" s="107"/>
      <c r="UD12" s="107"/>
      <c r="UE12" s="107"/>
      <c r="UF12" s="107"/>
      <c r="UG12" s="107"/>
      <c r="UH12" s="107"/>
      <c r="UI12" s="107"/>
      <c r="UJ12" s="107"/>
      <c r="UK12" s="107"/>
      <c r="UL12" s="107"/>
      <c r="UM12" s="107"/>
      <c r="UN12" s="107"/>
      <c r="UO12" s="107"/>
      <c r="UP12" s="107"/>
      <c r="UQ12" s="107"/>
      <c r="UR12" s="107"/>
      <c r="US12" s="107"/>
      <c r="UT12" s="107"/>
      <c r="UU12" s="107"/>
      <c r="UV12" s="107"/>
      <c r="UW12" s="107"/>
      <c r="UX12" s="107"/>
      <c r="UY12" s="107"/>
      <c r="UZ12" s="107"/>
      <c r="VA12" s="107"/>
      <c r="VB12" s="107"/>
      <c r="VC12" s="107"/>
      <c r="VD12" s="107"/>
      <c r="VE12" s="107"/>
      <c r="VF12" s="107"/>
      <c r="VG12" s="107"/>
      <c r="VH12" s="107"/>
      <c r="VI12" s="107"/>
      <c r="VJ12" s="107"/>
      <c r="VK12" s="107"/>
      <c r="VL12" s="107"/>
      <c r="VM12" s="107"/>
      <c r="VN12" s="107"/>
      <c r="VO12" s="107"/>
      <c r="VP12" s="107"/>
      <c r="VQ12" s="107"/>
      <c r="VR12" s="107"/>
      <c r="VS12" s="107"/>
      <c r="VT12" s="107"/>
      <c r="VU12" s="107"/>
      <c r="VV12" s="107"/>
      <c r="VW12" s="107"/>
      <c r="VX12" s="107"/>
      <c r="VY12" s="107"/>
      <c r="VZ12" s="107"/>
      <c r="WA12" s="107"/>
      <c r="WB12" s="107"/>
      <c r="WC12" s="107"/>
      <c r="WD12" s="107"/>
      <c r="WE12" s="107"/>
      <c r="WF12" s="107"/>
      <c r="WG12" s="107"/>
      <c r="WH12" s="107"/>
      <c r="WI12" s="107"/>
      <c r="WJ12" s="107"/>
      <c r="WK12" s="107"/>
      <c r="WL12" s="107"/>
      <c r="WM12" s="107"/>
      <c r="WN12" s="107"/>
      <c r="WO12" s="107"/>
      <c r="WP12" s="107"/>
      <c r="WQ12" s="107"/>
      <c r="WR12" s="107"/>
      <c r="WS12" s="107"/>
      <c r="WT12" s="107"/>
      <c r="WU12" s="107"/>
      <c r="WV12" s="107"/>
      <c r="WW12" s="107"/>
      <c r="WX12" s="107"/>
      <c r="WY12" s="107"/>
      <c r="WZ12" s="107"/>
      <c r="XA12" s="107"/>
      <c r="XB12" s="107"/>
      <c r="XC12" s="107"/>
      <c r="XD12" s="107"/>
      <c r="XE12" s="107"/>
      <c r="XF12" s="107"/>
      <c r="XG12" s="107"/>
      <c r="XH12" s="107"/>
      <c r="XI12" s="107"/>
      <c r="XJ12" s="107"/>
      <c r="XK12" s="107"/>
      <c r="XL12" s="107"/>
      <c r="XM12" s="107"/>
      <c r="XN12" s="107"/>
      <c r="XO12" s="107"/>
      <c r="XP12" s="107"/>
      <c r="XQ12" s="107"/>
      <c r="XR12" s="107"/>
      <c r="XS12" s="107"/>
      <c r="XT12" s="107"/>
      <c r="XU12" s="107"/>
      <c r="XV12" s="107"/>
      <c r="XW12" s="107"/>
      <c r="XX12" s="107"/>
      <c r="XY12" s="107"/>
      <c r="XZ12" s="107"/>
      <c r="YA12" s="107"/>
      <c r="YB12" s="107"/>
      <c r="YC12" s="107"/>
      <c r="YD12" s="107"/>
      <c r="YE12" s="107"/>
      <c r="YF12" s="107"/>
      <c r="YG12" s="107"/>
      <c r="YH12" s="107"/>
      <c r="YI12" s="107"/>
      <c r="YJ12" s="107"/>
      <c r="YK12" s="107"/>
      <c r="YL12" s="107"/>
      <c r="YM12" s="107"/>
      <c r="YN12" s="107"/>
      <c r="YO12" s="107"/>
      <c r="YP12" s="107"/>
      <c r="YQ12" s="107"/>
      <c r="YR12" s="107"/>
      <c r="YS12" s="107"/>
      <c r="YT12" s="107"/>
      <c r="YU12" s="107"/>
      <c r="YV12" s="107"/>
      <c r="YW12" s="107"/>
      <c r="YX12" s="107"/>
      <c r="YY12" s="107"/>
      <c r="YZ12" s="107"/>
      <c r="ZA12" s="107"/>
      <c r="ZB12" s="107"/>
      <c r="ZC12" s="107"/>
      <c r="ZD12" s="107"/>
      <c r="ZE12" s="107"/>
      <c r="ZF12" s="107"/>
      <c r="ZG12" s="107"/>
      <c r="ZH12" s="107"/>
      <c r="ZI12" s="107"/>
      <c r="ZJ12" s="107"/>
      <c r="ZK12" s="107"/>
      <c r="ZL12" s="107"/>
      <c r="ZM12" s="107"/>
      <c r="ZN12" s="107"/>
      <c r="ZO12" s="107"/>
      <c r="ZP12" s="107"/>
      <c r="ZQ12" s="107"/>
      <c r="ZR12" s="107"/>
      <c r="ZS12" s="107"/>
      <c r="ZT12" s="107"/>
      <c r="ZU12" s="107"/>
      <c r="ZV12" s="107"/>
      <c r="ZW12" s="107"/>
      <c r="ZX12" s="107"/>
      <c r="ZY12" s="107"/>
      <c r="ZZ12" s="107"/>
      <c r="AAA12" s="107"/>
      <c r="AAB12" s="107"/>
      <c r="AAC12" s="107"/>
      <c r="AAD12" s="107"/>
      <c r="AAE12" s="107"/>
      <c r="AAF12" s="107"/>
      <c r="AAG12" s="107"/>
      <c r="AAH12" s="107"/>
      <c r="AAI12" s="107"/>
      <c r="AAJ12" s="107"/>
      <c r="AAK12" s="107"/>
      <c r="AAL12" s="107"/>
      <c r="AAM12" s="107"/>
      <c r="AAN12" s="107"/>
      <c r="AAO12" s="107"/>
      <c r="AAP12" s="107"/>
      <c r="AAQ12" s="107"/>
      <c r="AAR12" s="107"/>
      <c r="AAS12" s="107"/>
      <c r="AAT12" s="107"/>
      <c r="AAU12" s="107"/>
      <c r="AAV12" s="107"/>
      <c r="AAW12" s="107"/>
      <c r="AAX12" s="107"/>
      <c r="AAY12" s="107"/>
      <c r="AAZ12" s="107"/>
      <c r="ABA12" s="107"/>
      <c r="ABB12" s="107"/>
      <c r="ABC12" s="107"/>
      <c r="ABD12" s="107"/>
      <c r="ABE12" s="107"/>
      <c r="ABF12" s="107"/>
      <c r="ABG12" s="107"/>
      <c r="ABH12" s="107"/>
      <c r="ABI12" s="107"/>
      <c r="ABJ12" s="107"/>
      <c r="ABK12" s="107"/>
      <c r="ABL12" s="107"/>
      <c r="ABM12" s="107"/>
      <c r="ABN12" s="107"/>
      <c r="ABO12" s="107"/>
      <c r="ABP12" s="107"/>
      <c r="ABQ12" s="107"/>
      <c r="ABR12" s="107"/>
      <c r="ABS12" s="107"/>
      <c r="ABT12" s="107"/>
      <c r="ABU12" s="107"/>
      <c r="ABV12" s="107"/>
      <c r="ABW12" s="107"/>
      <c r="ABX12" s="107"/>
      <c r="ABY12" s="107"/>
      <c r="ABZ12" s="107"/>
      <c r="ACA12" s="107"/>
      <c r="ACB12" s="107"/>
      <c r="ACC12" s="107"/>
      <c r="ACD12" s="107"/>
      <c r="ACE12" s="107"/>
      <c r="ACF12" s="107"/>
      <c r="ACG12" s="107"/>
      <c r="ACH12" s="107"/>
      <c r="ACI12" s="107"/>
      <c r="ACJ12" s="107"/>
      <c r="ACK12" s="107"/>
      <c r="ACL12" s="107"/>
      <c r="ACM12" s="107"/>
      <c r="ACN12" s="107"/>
      <c r="ACO12" s="107"/>
      <c r="ACP12" s="107"/>
      <c r="ACQ12" s="107"/>
      <c r="ACR12" s="107"/>
      <c r="ACS12" s="107"/>
      <c r="ACT12" s="107"/>
      <c r="ACU12" s="107"/>
      <c r="ACV12" s="107"/>
      <c r="ACW12" s="107"/>
      <c r="ACX12" s="107"/>
      <c r="ACY12" s="107"/>
      <c r="ACZ12" s="107"/>
      <c r="ADA12" s="107"/>
      <c r="ADB12" s="107"/>
      <c r="ADC12" s="107"/>
      <c r="ADD12" s="107"/>
      <c r="ADE12" s="107"/>
      <c r="ADF12" s="107"/>
      <c r="ADG12" s="107"/>
      <c r="ADH12" s="107"/>
      <c r="ADI12" s="107"/>
      <c r="ADJ12" s="107"/>
      <c r="ADK12" s="107"/>
      <c r="ADL12" s="107"/>
      <c r="ADM12" s="107"/>
      <c r="ADN12" s="107"/>
      <c r="ADO12" s="107"/>
      <c r="ADP12" s="107"/>
      <c r="ADQ12" s="107"/>
      <c r="ADR12" s="107"/>
      <c r="ADS12" s="107"/>
      <c r="ADT12" s="107"/>
      <c r="ADU12" s="107"/>
      <c r="ADV12" s="107"/>
      <c r="ADW12" s="107"/>
      <c r="ADX12" s="107"/>
      <c r="ADY12" s="107"/>
      <c r="ADZ12" s="107"/>
      <c r="AEA12" s="107"/>
      <c r="AEB12" s="107"/>
      <c r="AEC12" s="107"/>
      <c r="AED12" s="107"/>
      <c r="AEE12" s="107"/>
      <c r="AEF12" s="107"/>
      <c r="AEG12" s="107"/>
      <c r="AEH12" s="107"/>
      <c r="AEI12" s="107"/>
      <c r="AEJ12" s="107"/>
      <c r="AEK12" s="107"/>
      <c r="AEL12" s="107"/>
      <c r="AEM12" s="107"/>
      <c r="AEN12" s="107"/>
      <c r="AEO12" s="107"/>
      <c r="AEP12" s="107"/>
      <c r="AEQ12" s="107"/>
      <c r="AER12" s="107"/>
      <c r="AES12" s="107"/>
      <c r="AET12" s="107"/>
      <c r="AEU12" s="107"/>
      <c r="AEV12" s="107"/>
      <c r="AEW12" s="107"/>
      <c r="AEX12" s="107"/>
      <c r="AEY12" s="107"/>
      <c r="AEZ12" s="107"/>
      <c r="AFA12" s="107"/>
      <c r="AFB12" s="107"/>
      <c r="AFC12" s="107"/>
      <c r="AFD12" s="107"/>
      <c r="AFE12" s="107"/>
      <c r="AFF12" s="107"/>
      <c r="AFG12" s="107"/>
      <c r="AFH12" s="107"/>
      <c r="AFI12" s="107"/>
      <c r="AFJ12" s="107"/>
      <c r="AFK12" s="107"/>
      <c r="AFL12" s="107"/>
      <c r="AFM12" s="107"/>
      <c r="AFN12" s="107"/>
      <c r="AFO12" s="107"/>
      <c r="AFP12" s="107"/>
      <c r="AFQ12" s="107"/>
      <c r="AFR12" s="107"/>
      <c r="AFS12" s="107"/>
      <c r="AFT12" s="107"/>
      <c r="AFU12" s="107"/>
      <c r="AFV12" s="107"/>
      <c r="AFW12" s="107"/>
      <c r="AFX12" s="107"/>
      <c r="AFY12" s="107"/>
      <c r="AFZ12" s="107"/>
      <c r="AGA12" s="107"/>
      <c r="AGB12" s="107"/>
      <c r="AGC12" s="107"/>
      <c r="AGD12" s="107"/>
      <c r="AGE12" s="107"/>
      <c r="AGF12" s="107"/>
      <c r="AGG12" s="107"/>
      <c r="AGH12" s="107"/>
      <c r="AGI12" s="107"/>
      <c r="AGJ12" s="107"/>
      <c r="AGK12" s="107"/>
      <c r="AGL12" s="107"/>
      <c r="AGM12" s="107"/>
      <c r="AGN12" s="107"/>
      <c r="AGO12" s="107"/>
      <c r="AGP12" s="107"/>
      <c r="AGQ12" s="107"/>
      <c r="AGR12" s="107"/>
      <c r="AGS12" s="107"/>
      <c r="AGT12" s="107"/>
      <c r="AGU12" s="107"/>
      <c r="AGV12" s="107"/>
      <c r="AGW12" s="107"/>
      <c r="AGX12" s="107"/>
      <c r="AGY12" s="107"/>
      <c r="AGZ12" s="107"/>
      <c r="AHA12" s="107"/>
      <c r="AHB12" s="107"/>
      <c r="AHC12" s="107"/>
      <c r="AHD12" s="107"/>
      <c r="AHE12" s="107"/>
      <c r="AHF12" s="107"/>
      <c r="AHG12" s="107"/>
      <c r="AHH12" s="107"/>
      <c r="AHI12" s="107"/>
      <c r="AHJ12" s="107"/>
      <c r="AHK12" s="107"/>
      <c r="AHL12" s="107"/>
      <c r="AHM12" s="107"/>
      <c r="AHN12" s="107"/>
      <c r="AHO12" s="107"/>
      <c r="AHP12" s="107"/>
      <c r="AHQ12" s="107"/>
      <c r="AHR12" s="107"/>
      <c r="AHS12" s="107"/>
      <c r="AHT12" s="107"/>
      <c r="AHU12" s="107"/>
      <c r="AHV12" s="107"/>
      <c r="AHW12" s="107"/>
      <c r="AHX12" s="107"/>
      <c r="AHY12" s="107"/>
      <c r="AHZ12" s="107"/>
      <c r="AIA12" s="107"/>
      <c r="AIB12" s="107"/>
      <c r="AIC12" s="107"/>
      <c r="AID12" s="107"/>
      <c r="AIE12" s="107"/>
      <c r="AIF12" s="107"/>
      <c r="AIG12" s="107"/>
      <c r="AIH12" s="107"/>
      <c r="AII12" s="107"/>
      <c r="AIJ12" s="107"/>
      <c r="AIK12" s="107"/>
      <c r="AIL12" s="107"/>
      <c r="AIM12" s="107"/>
      <c r="AIN12" s="107"/>
      <c r="AIO12" s="107"/>
      <c r="AIP12" s="107"/>
      <c r="AIQ12" s="107"/>
      <c r="AIR12" s="107"/>
      <c r="AIS12" s="107"/>
      <c r="AIT12" s="107"/>
      <c r="AIU12" s="107"/>
      <c r="AIV12" s="107"/>
      <c r="AIW12" s="107"/>
      <c r="AIX12" s="107"/>
      <c r="AIY12" s="107"/>
      <c r="AIZ12" s="107"/>
      <c r="AJA12" s="107"/>
      <c r="AJB12" s="107"/>
      <c r="AJC12" s="107"/>
      <c r="AJD12" s="107"/>
      <c r="AJE12" s="107"/>
      <c r="AJF12" s="107"/>
      <c r="AJG12" s="107"/>
      <c r="AJH12" s="107"/>
      <c r="AJI12" s="107"/>
      <c r="AJJ12" s="107"/>
      <c r="AJK12" s="107"/>
      <c r="AJL12" s="107"/>
      <c r="AJM12" s="107"/>
      <c r="AJN12" s="107"/>
      <c r="AJO12" s="107"/>
      <c r="AJP12" s="107"/>
      <c r="AJQ12" s="107"/>
      <c r="AJR12" s="107"/>
      <c r="AJS12" s="107"/>
      <c r="AJT12" s="107"/>
      <c r="AJU12" s="107"/>
      <c r="AJV12" s="107"/>
      <c r="AJW12" s="107"/>
      <c r="AJX12" s="107"/>
      <c r="AJY12" s="107"/>
      <c r="AJZ12" s="107"/>
      <c r="AKA12" s="107"/>
      <c r="AKB12" s="107"/>
      <c r="AKC12" s="107"/>
      <c r="AKD12" s="107"/>
    </row>
    <row r="13" spans="1:966" s="108" customFormat="1" ht="18.75" x14ac:dyDescent="0.3">
      <c r="A13" s="107"/>
      <c r="B13" s="164">
        <v>44167</v>
      </c>
      <c r="C13" s="115" t="s">
        <v>575</v>
      </c>
      <c r="D13" s="113" t="s">
        <v>91</v>
      </c>
      <c r="E13" s="114">
        <v>2</v>
      </c>
      <c r="F13" s="140">
        <v>5.0999999999999996</v>
      </c>
      <c r="G13" s="104">
        <v>2.08</v>
      </c>
      <c r="H13" s="99" t="s">
        <v>557</v>
      </c>
      <c r="I13" s="104" t="s">
        <v>24</v>
      </c>
      <c r="J13" s="105">
        <v>1</v>
      </c>
      <c r="K13" s="142">
        <f t="shared" si="0"/>
        <v>4.0999999999999996</v>
      </c>
      <c r="L13" s="102">
        <f t="shared" si="1"/>
        <v>20.270000000000003</v>
      </c>
      <c r="M13" s="158"/>
      <c r="N13" s="158"/>
      <c r="O13" s="158"/>
      <c r="P13" s="107"/>
      <c r="Q13" s="153">
        <f t="shared" si="2"/>
        <v>1</v>
      </c>
      <c r="R13" s="154">
        <f t="shared" si="3"/>
        <v>1</v>
      </c>
      <c r="S13" s="154">
        <f t="shared" si="4"/>
        <v>0</v>
      </c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  <c r="IW13" s="107"/>
      <c r="IX13" s="107"/>
      <c r="IY13" s="107"/>
      <c r="IZ13" s="107"/>
      <c r="JA13" s="107"/>
      <c r="JB13" s="107"/>
      <c r="JC13" s="107"/>
      <c r="JD13" s="107"/>
      <c r="JE13" s="107"/>
      <c r="JF13" s="107"/>
      <c r="JG13" s="107"/>
      <c r="JH13" s="107"/>
      <c r="JI13" s="107"/>
      <c r="JJ13" s="107"/>
      <c r="JK13" s="107"/>
      <c r="JL13" s="107"/>
      <c r="JM13" s="107"/>
      <c r="JN13" s="107"/>
      <c r="JO13" s="107"/>
      <c r="JP13" s="107"/>
      <c r="JQ13" s="107"/>
      <c r="JR13" s="107"/>
      <c r="JS13" s="107"/>
      <c r="JT13" s="107"/>
      <c r="JU13" s="107"/>
      <c r="JV13" s="107"/>
      <c r="JW13" s="107"/>
      <c r="JX13" s="107"/>
      <c r="JY13" s="107"/>
      <c r="JZ13" s="107"/>
      <c r="KA13" s="107"/>
      <c r="KB13" s="107"/>
      <c r="KC13" s="107"/>
      <c r="KD13" s="107"/>
      <c r="KE13" s="107"/>
      <c r="KF13" s="107"/>
      <c r="KG13" s="107"/>
      <c r="KH13" s="107"/>
      <c r="KI13" s="107"/>
      <c r="KJ13" s="107"/>
      <c r="KK13" s="107"/>
      <c r="KL13" s="107"/>
      <c r="KM13" s="107"/>
      <c r="KN13" s="107"/>
      <c r="KO13" s="107"/>
      <c r="KP13" s="107"/>
      <c r="KQ13" s="107"/>
      <c r="KR13" s="107"/>
      <c r="KS13" s="107"/>
      <c r="KT13" s="107"/>
      <c r="KU13" s="107"/>
      <c r="KV13" s="107"/>
      <c r="KW13" s="107"/>
      <c r="KX13" s="107"/>
      <c r="KY13" s="107"/>
      <c r="KZ13" s="107"/>
      <c r="LA13" s="107"/>
      <c r="LB13" s="107"/>
      <c r="LC13" s="107"/>
      <c r="LD13" s="107"/>
      <c r="LE13" s="107"/>
      <c r="LF13" s="107"/>
      <c r="LG13" s="107"/>
      <c r="LH13" s="107"/>
      <c r="LI13" s="107"/>
      <c r="LJ13" s="107"/>
      <c r="LK13" s="107"/>
      <c r="LL13" s="107"/>
      <c r="LM13" s="107"/>
      <c r="LN13" s="107"/>
      <c r="LO13" s="107"/>
      <c r="LP13" s="107"/>
      <c r="LQ13" s="107"/>
      <c r="LR13" s="107"/>
      <c r="LS13" s="107"/>
      <c r="LT13" s="107"/>
      <c r="LU13" s="107"/>
      <c r="LV13" s="107"/>
      <c r="LW13" s="107"/>
      <c r="LX13" s="107"/>
      <c r="LY13" s="107"/>
      <c r="LZ13" s="107"/>
      <c r="MA13" s="107"/>
      <c r="MB13" s="107"/>
      <c r="MC13" s="107"/>
      <c r="MD13" s="107"/>
      <c r="ME13" s="107"/>
      <c r="MF13" s="107"/>
      <c r="MG13" s="107"/>
      <c r="MH13" s="107"/>
      <c r="MI13" s="107"/>
      <c r="MJ13" s="107"/>
      <c r="MK13" s="107"/>
      <c r="ML13" s="107"/>
      <c r="MM13" s="107"/>
      <c r="MN13" s="107"/>
      <c r="MO13" s="107"/>
      <c r="MP13" s="107"/>
      <c r="MQ13" s="107"/>
      <c r="MR13" s="107"/>
      <c r="MS13" s="107"/>
      <c r="MT13" s="107"/>
      <c r="MU13" s="107"/>
      <c r="MV13" s="107"/>
      <c r="MW13" s="107"/>
      <c r="MX13" s="107"/>
      <c r="MY13" s="107"/>
      <c r="MZ13" s="107"/>
      <c r="NA13" s="107"/>
      <c r="NB13" s="107"/>
      <c r="NC13" s="107"/>
      <c r="ND13" s="107"/>
      <c r="NE13" s="107"/>
      <c r="NF13" s="107"/>
      <c r="NG13" s="107"/>
      <c r="NH13" s="107"/>
      <c r="NI13" s="107"/>
      <c r="NJ13" s="107"/>
      <c r="NK13" s="107"/>
      <c r="NL13" s="107"/>
      <c r="NM13" s="107"/>
      <c r="NN13" s="107"/>
      <c r="NO13" s="107"/>
      <c r="NP13" s="107"/>
      <c r="NQ13" s="107"/>
      <c r="NR13" s="107"/>
      <c r="NS13" s="107"/>
      <c r="NT13" s="107"/>
      <c r="NU13" s="107"/>
      <c r="NV13" s="107"/>
      <c r="NW13" s="107"/>
      <c r="NX13" s="107"/>
      <c r="NY13" s="107"/>
      <c r="NZ13" s="107"/>
      <c r="OA13" s="107"/>
      <c r="OB13" s="107"/>
      <c r="OC13" s="107"/>
      <c r="OD13" s="107"/>
      <c r="OE13" s="107"/>
      <c r="OF13" s="107"/>
      <c r="OG13" s="107"/>
      <c r="OH13" s="107"/>
      <c r="OI13" s="107"/>
      <c r="OJ13" s="107"/>
      <c r="OK13" s="107"/>
      <c r="OL13" s="107"/>
      <c r="OM13" s="107"/>
      <c r="ON13" s="107"/>
      <c r="OO13" s="107"/>
      <c r="OP13" s="107"/>
      <c r="OQ13" s="107"/>
      <c r="OR13" s="107"/>
      <c r="OS13" s="107"/>
      <c r="OT13" s="107"/>
      <c r="OU13" s="107"/>
      <c r="OV13" s="107"/>
      <c r="OW13" s="107"/>
      <c r="OX13" s="107"/>
      <c r="OY13" s="107"/>
      <c r="OZ13" s="107"/>
      <c r="PA13" s="107"/>
      <c r="PB13" s="107"/>
      <c r="PC13" s="107"/>
      <c r="PD13" s="107"/>
      <c r="PE13" s="107"/>
      <c r="PF13" s="107"/>
      <c r="PG13" s="107"/>
      <c r="PH13" s="107"/>
      <c r="PI13" s="107"/>
      <c r="PJ13" s="107"/>
      <c r="PK13" s="107"/>
      <c r="PL13" s="107"/>
      <c r="PM13" s="107"/>
      <c r="PN13" s="107"/>
      <c r="PO13" s="107"/>
      <c r="PP13" s="107"/>
      <c r="PQ13" s="107"/>
      <c r="PR13" s="107"/>
      <c r="PS13" s="107"/>
      <c r="PT13" s="107"/>
      <c r="PU13" s="107"/>
      <c r="PV13" s="107"/>
      <c r="PW13" s="107"/>
      <c r="PX13" s="107"/>
      <c r="PY13" s="107"/>
      <c r="PZ13" s="107"/>
      <c r="QA13" s="107"/>
      <c r="QB13" s="107"/>
      <c r="QC13" s="107"/>
      <c r="QD13" s="107"/>
      <c r="QE13" s="107"/>
      <c r="QF13" s="107"/>
      <c r="QG13" s="107"/>
      <c r="QH13" s="107"/>
      <c r="QI13" s="107"/>
      <c r="QJ13" s="107"/>
      <c r="QK13" s="107"/>
      <c r="QL13" s="107"/>
      <c r="QM13" s="107"/>
      <c r="QN13" s="107"/>
      <c r="QO13" s="107"/>
      <c r="QP13" s="107"/>
      <c r="QQ13" s="107"/>
      <c r="QR13" s="107"/>
      <c r="QS13" s="107"/>
      <c r="QT13" s="107"/>
      <c r="QU13" s="107"/>
      <c r="QV13" s="107"/>
      <c r="QW13" s="107"/>
      <c r="QX13" s="107"/>
      <c r="QY13" s="107"/>
      <c r="QZ13" s="107"/>
      <c r="RA13" s="107"/>
      <c r="RB13" s="107"/>
      <c r="RC13" s="107"/>
      <c r="RD13" s="107"/>
      <c r="RE13" s="107"/>
      <c r="RF13" s="107"/>
      <c r="RG13" s="107"/>
      <c r="RH13" s="107"/>
      <c r="RI13" s="107"/>
      <c r="RJ13" s="107"/>
      <c r="RK13" s="107"/>
      <c r="RL13" s="107"/>
      <c r="RM13" s="107"/>
      <c r="RN13" s="107"/>
      <c r="RO13" s="107"/>
      <c r="RP13" s="107"/>
      <c r="RQ13" s="107"/>
      <c r="RR13" s="107"/>
      <c r="RS13" s="107"/>
      <c r="RT13" s="107"/>
      <c r="RU13" s="107"/>
      <c r="RV13" s="107"/>
      <c r="RW13" s="107"/>
      <c r="RX13" s="107"/>
      <c r="RY13" s="107"/>
      <c r="RZ13" s="107"/>
      <c r="SA13" s="107"/>
      <c r="SB13" s="107"/>
      <c r="SC13" s="107"/>
      <c r="SD13" s="107"/>
      <c r="SE13" s="107"/>
      <c r="SF13" s="107"/>
      <c r="SG13" s="107"/>
      <c r="SH13" s="107"/>
      <c r="SI13" s="107"/>
      <c r="SJ13" s="107"/>
      <c r="SK13" s="107"/>
      <c r="SL13" s="107"/>
      <c r="SM13" s="107"/>
      <c r="SN13" s="107"/>
      <c r="SO13" s="107"/>
      <c r="SP13" s="107"/>
      <c r="SQ13" s="107"/>
      <c r="SR13" s="107"/>
      <c r="SS13" s="107"/>
      <c r="ST13" s="107"/>
      <c r="SU13" s="107"/>
      <c r="SV13" s="107"/>
      <c r="SW13" s="107"/>
      <c r="SX13" s="107"/>
      <c r="SY13" s="107"/>
      <c r="SZ13" s="107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7"/>
      <c r="TM13" s="107"/>
      <c r="TN13" s="107"/>
      <c r="TO13" s="107"/>
      <c r="TP13" s="107"/>
      <c r="TQ13" s="107"/>
      <c r="TR13" s="107"/>
      <c r="TS13" s="107"/>
      <c r="TT13" s="107"/>
      <c r="TU13" s="107"/>
      <c r="TV13" s="107"/>
      <c r="TW13" s="107"/>
      <c r="TX13" s="107"/>
      <c r="TY13" s="107"/>
      <c r="TZ13" s="107"/>
      <c r="UA13" s="107"/>
      <c r="UB13" s="107"/>
      <c r="UC13" s="107"/>
      <c r="UD13" s="107"/>
      <c r="UE13" s="107"/>
      <c r="UF13" s="107"/>
      <c r="UG13" s="107"/>
      <c r="UH13" s="107"/>
      <c r="UI13" s="107"/>
      <c r="UJ13" s="107"/>
      <c r="UK13" s="107"/>
      <c r="UL13" s="107"/>
      <c r="UM13" s="107"/>
      <c r="UN13" s="107"/>
      <c r="UO13" s="107"/>
      <c r="UP13" s="107"/>
      <c r="UQ13" s="107"/>
      <c r="UR13" s="107"/>
      <c r="US13" s="107"/>
      <c r="UT13" s="107"/>
      <c r="UU13" s="107"/>
      <c r="UV13" s="107"/>
      <c r="UW13" s="107"/>
      <c r="UX13" s="107"/>
      <c r="UY13" s="107"/>
      <c r="UZ13" s="107"/>
      <c r="VA13" s="107"/>
      <c r="VB13" s="107"/>
      <c r="VC13" s="107"/>
      <c r="VD13" s="107"/>
      <c r="VE13" s="107"/>
      <c r="VF13" s="107"/>
      <c r="VG13" s="107"/>
      <c r="VH13" s="107"/>
      <c r="VI13" s="107"/>
      <c r="VJ13" s="107"/>
      <c r="VK13" s="107"/>
      <c r="VL13" s="107"/>
      <c r="VM13" s="107"/>
      <c r="VN13" s="107"/>
      <c r="VO13" s="107"/>
      <c r="VP13" s="107"/>
      <c r="VQ13" s="107"/>
      <c r="VR13" s="107"/>
      <c r="VS13" s="107"/>
      <c r="VT13" s="107"/>
      <c r="VU13" s="107"/>
      <c r="VV13" s="107"/>
      <c r="VW13" s="107"/>
      <c r="VX13" s="107"/>
      <c r="VY13" s="107"/>
      <c r="VZ13" s="107"/>
      <c r="WA13" s="107"/>
      <c r="WB13" s="107"/>
      <c r="WC13" s="107"/>
      <c r="WD13" s="107"/>
      <c r="WE13" s="107"/>
      <c r="WF13" s="107"/>
      <c r="WG13" s="107"/>
      <c r="WH13" s="107"/>
      <c r="WI13" s="107"/>
      <c r="WJ13" s="107"/>
      <c r="WK13" s="107"/>
      <c r="WL13" s="107"/>
      <c r="WM13" s="107"/>
      <c r="WN13" s="107"/>
      <c r="WO13" s="107"/>
      <c r="WP13" s="107"/>
      <c r="WQ13" s="107"/>
      <c r="WR13" s="107"/>
      <c r="WS13" s="107"/>
      <c r="WT13" s="107"/>
      <c r="WU13" s="107"/>
      <c r="WV13" s="107"/>
      <c r="WW13" s="107"/>
      <c r="WX13" s="107"/>
      <c r="WY13" s="107"/>
      <c r="WZ13" s="107"/>
      <c r="XA13" s="107"/>
      <c r="XB13" s="107"/>
      <c r="XC13" s="107"/>
      <c r="XD13" s="107"/>
      <c r="XE13" s="107"/>
      <c r="XF13" s="107"/>
      <c r="XG13" s="107"/>
      <c r="XH13" s="107"/>
      <c r="XI13" s="107"/>
      <c r="XJ13" s="107"/>
      <c r="XK13" s="107"/>
      <c r="XL13" s="107"/>
      <c r="XM13" s="107"/>
      <c r="XN13" s="107"/>
      <c r="XO13" s="107"/>
      <c r="XP13" s="107"/>
      <c r="XQ13" s="107"/>
      <c r="XR13" s="107"/>
      <c r="XS13" s="107"/>
      <c r="XT13" s="107"/>
      <c r="XU13" s="107"/>
      <c r="XV13" s="107"/>
      <c r="XW13" s="107"/>
      <c r="XX13" s="107"/>
      <c r="XY13" s="107"/>
      <c r="XZ13" s="107"/>
      <c r="YA13" s="107"/>
      <c r="YB13" s="107"/>
      <c r="YC13" s="107"/>
      <c r="YD13" s="107"/>
      <c r="YE13" s="107"/>
      <c r="YF13" s="107"/>
      <c r="YG13" s="107"/>
      <c r="YH13" s="107"/>
      <c r="YI13" s="107"/>
      <c r="YJ13" s="107"/>
      <c r="YK13" s="107"/>
      <c r="YL13" s="107"/>
      <c r="YM13" s="107"/>
      <c r="YN13" s="107"/>
      <c r="YO13" s="107"/>
      <c r="YP13" s="107"/>
      <c r="YQ13" s="107"/>
      <c r="YR13" s="107"/>
      <c r="YS13" s="107"/>
      <c r="YT13" s="107"/>
      <c r="YU13" s="107"/>
      <c r="YV13" s="107"/>
      <c r="YW13" s="107"/>
      <c r="YX13" s="107"/>
      <c r="YY13" s="107"/>
      <c r="YZ13" s="107"/>
      <c r="ZA13" s="107"/>
      <c r="ZB13" s="107"/>
      <c r="ZC13" s="107"/>
      <c r="ZD13" s="107"/>
      <c r="ZE13" s="107"/>
      <c r="ZF13" s="107"/>
      <c r="ZG13" s="107"/>
      <c r="ZH13" s="107"/>
      <c r="ZI13" s="107"/>
      <c r="ZJ13" s="107"/>
      <c r="ZK13" s="107"/>
      <c r="ZL13" s="107"/>
      <c r="ZM13" s="107"/>
      <c r="ZN13" s="107"/>
      <c r="ZO13" s="107"/>
      <c r="ZP13" s="107"/>
      <c r="ZQ13" s="107"/>
      <c r="ZR13" s="107"/>
      <c r="ZS13" s="107"/>
      <c r="ZT13" s="107"/>
      <c r="ZU13" s="107"/>
      <c r="ZV13" s="107"/>
      <c r="ZW13" s="107"/>
      <c r="ZX13" s="107"/>
      <c r="ZY13" s="107"/>
      <c r="ZZ13" s="107"/>
      <c r="AAA13" s="107"/>
      <c r="AAB13" s="107"/>
      <c r="AAC13" s="107"/>
      <c r="AAD13" s="107"/>
      <c r="AAE13" s="107"/>
      <c r="AAF13" s="107"/>
      <c r="AAG13" s="107"/>
      <c r="AAH13" s="107"/>
      <c r="AAI13" s="107"/>
      <c r="AAJ13" s="107"/>
      <c r="AAK13" s="107"/>
      <c r="AAL13" s="107"/>
      <c r="AAM13" s="107"/>
      <c r="AAN13" s="107"/>
      <c r="AAO13" s="107"/>
      <c r="AAP13" s="107"/>
      <c r="AAQ13" s="107"/>
      <c r="AAR13" s="107"/>
      <c r="AAS13" s="107"/>
      <c r="AAT13" s="107"/>
      <c r="AAU13" s="107"/>
      <c r="AAV13" s="107"/>
      <c r="AAW13" s="107"/>
      <c r="AAX13" s="107"/>
      <c r="AAY13" s="107"/>
      <c r="AAZ13" s="107"/>
      <c r="ABA13" s="107"/>
      <c r="ABB13" s="107"/>
      <c r="ABC13" s="107"/>
      <c r="ABD13" s="107"/>
      <c r="ABE13" s="107"/>
      <c r="ABF13" s="107"/>
      <c r="ABG13" s="107"/>
      <c r="ABH13" s="107"/>
      <c r="ABI13" s="107"/>
      <c r="ABJ13" s="107"/>
      <c r="ABK13" s="107"/>
      <c r="ABL13" s="107"/>
      <c r="ABM13" s="107"/>
      <c r="ABN13" s="107"/>
      <c r="ABO13" s="107"/>
      <c r="ABP13" s="107"/>
      <c r="ABQ13" s="107"/>
      <c r="ABR13" s="107"/>
      <c r="ABS13" s="107"/>
      <c r="ABT13" s="107"/>
      <c r="ABU13" s="107"/>
      <c r="ABV13" s="107"/>
      <c r="ABW13" s="107"/>
      <c r="ABX13" s="107"/>
      <c r="ABY13" s="107"/>
      <c r="ABZ13" s="107"/>
      <c r="ACA13" s="107"/>
      <c r="ACB13" s="107"/>
      <c r="ACC13" s="107"/>
      <c r="ACD13" s="107"/>
      <c r="ACE13" s="107"/>
      <c r="ACF13" s="107"/>
      <c r="ACG13" s="107"/>
      <c r="ACH13" s="107"/>
      <c r="ACI13" s="107"/>
      <c r="ACJ13" s="107"/>
      <c r="ACK13" s="107"/>
      <c r="ACL13" s="107"/>
      <c r="ACM13" s="107"/>
      <c r="ACN13" s="107"/>
      <c r="ACO13" s="107"/>
      <c r="ACP13" s="107"/>
      <c r="ACQ13" s="107"/>
      <c r="ACR13" s="107"/>
      <c r="ACS13" s="107"/>
      <c r="ACT13" s="107"/>
      <c r="ACU13" s="107"/>
      <c r="ACV13" s="107"/>
      <c r="ACW13" s="107"/>
      <c r="ACX13" s="107"/>
      <c r="ACY13" s="107"/>
      <c r="ACZ13" s="107"/>
      <c r="ADA13" s="107"/>
      <c r="ADB13" s="107"/>
      <c r="ADC13" s="107"/>
      <c r="ADD13" s="107"/>
      <c r="ADE13" s="107"/>
      <c r="ADF13" s="107"/>
      <c r="ADG13" s="107"/>
      <c r="ADH13" s="107"/>
      <c r="ADI13" s="107"/>
      <c r="ADJ13" s="107"/>
      <c r="ADK13" s="107"/>
      <c r="ADL13" s="107"/>
      <c r="ADM13" s="107"/>
      <c r="ADN13" s="107"/>
      <c r="ADO13" s="107"/>
      <c r="ADP13" s="107"/>
      <c r="ADQ13" s="107"/>
      <c r="ADR13" s="107"/>
      <c r="ADS13" s="107"/>
      <c r="ADT13" s="107"/>
      <c r="ADU13" s="107"/>
      <c r="ADV13" s="107"/>
      <c r="ADW13" s="107"/>
      <c r="ADX13" s="107"/>
      <c r="ADY13" s="107"/>
      <c r="ADZ13" s="107"/>
      <c r="AEA13" s="107"/>
      <c r="AEB13" s="107"/>
      <c r="AEC13" s="107"/>
      <c r="AED13" s="107"/>
      <c r="AEE13" s="107"/>
      <c r="AEF13" s="107"/>
      <c r="AEG13" s="107"/>
      <c r="AEH13" s="107"/>
      <c r="AEI13" s="107"/>
      <c r="AEJ13" s="107"/>
      <c r="AEK13" s="107"/>
      <c r="AEL13" s="107"/>
      <c r="AEM13" s="107"/>
      <c r="AEN13" s="107"/>
      <c r="AEO13" s="107"/>
      <c r="AEP13" s="107"/>
      <c r="AEQ13" s="107"/>
      <c r="AER13" s="107"/>
      <c r="AES13" s="107"/>
      <c r="AET13" s="107"/>
      <c r="AEU13" s="107"/>
      <c r="AEV13" s="107"/>
      <c r="AEW13" s="107"/>
      <c r="AEX13" s="107"/>
      <c r="AEY13" s="107"/>
      <c r="AEZ13" s="107"/>
      <c r="AFA13" s="107"/>
      <c r="AFB13" s="107"/>
      <c r="AFC13" s="107"/>
      <c r="AFD13" s="107"/>
      <c r="AFE13" s="107"/>
      <c r="AFF13" s="107"/>
      <c r="AFG13" s="107"/>
      <c r="AFH13" s="107"/>
      <c r="AFI13" s="107"/>
      <c r="AFJ13" s="107"/>
      <c r="AFK13" s="107"/>
      <c r="AFL13" s="107"/>
      <c r="AFM13" s="107"/>
      <c r="AFN13" s="107"/>
      <c r="AFO13" s="107"/>
      <c r="AFP13" s="107"/>
      <c r="AFQ13" s="107"/>
      <c r="AFR13" s="107"/>
      <c r="AFS13" s="107"/>
      <c r="AFT13" s="107"/>
      <c r="AFU13" s="107"/>
      <c r="AFV13" s="107"/>
      <c r="AFW13" s="107"/>
      <c r="AFX13" s="107"/>
      <c r="AFY13" s="107"/>
      <c r="AFZ13" s="107"/>
      <c r="AGA13" s="107"/>
      <c r="AGB13" s="107"/>
      <c r="AGC13" s="107"/>
      <c r="AGD13" s="107"/>
      <c r="AGE13" s="107"/>
      <c r="AGF13" s="107"/>
      <c r="AGG13" s="107"/>
      <c r="AGH13" s="107"/>
      <c r="AGI13" s="107"/>
      <c r="AGJ13" s="107"/>
      <c r="AGK13" s="107"/>
      <c r="AGL13" s="107"/>
      <c r="AGM13" s="107"/>
      <c r="AGN13" s="107"/>
      <c r="AGO13" s="107"/>
      <c r="AGP13" s="107"/>
      <c r="AGQ13" s="107"/>
      <c r="AGR13" s="107"/>
      <c r="AGS13" s="107"/>
      <c r="AGT13" s="107"/>
      <c r="AGU13" s="107"/>
      <c r="AGV13" s="107"/>
      <c r="AGW13" s="107"/>
      <c r="AGX13" s="107"/>
      <c r="AGY13" s="107"/>
      <c r="AGZ13" s="107"/>
      <c r="AHA13" s="107"/>
      <c r="AHB13" s="107"/>
      <c r="AHC13" s="107"/>
      <c r="AHD13" s="107"/>
      <c r="AHE13" s="107"/>
      <c r="AHF13" s="107"/>
      <c r="AHG13" s="107"/>
      <c r="AHH13" s="107"/>
      <c r="AHI13" s="107"/>
      <c r="AHJ13" s="107"/>
      <c r="AHK13" s="107"/>
      <c r="AHL13" s="107"/>
      <c r="AHM13" s="107"/>
      <c r="AHN13" s="107"/>
      <c r="AHO13" s="107"/>
      <c r="AHP13" s="107"/>
      <c r="AHQ13" s="107"/>
      <c r="AHR13" s="107"/>
      <c r="AHS13" s="107"/>
      <c r="AHT13" s="107"/>
      <c r="AHU13" s="107"/>
      <c r="AHV13" s="107"/>
      <c r="AHW13" s="107"/>
      <c r="AHX13" s="107"/>
      <c r="AHY13" s="107"/>
      <c r="AHZ13" s="107"/>
      <c r="AIA13" s="107"/>
      <c r="AIB13" s="107"/>
      <c r="AIC13" s="107"/>
      <c r="AID13" s="107"/>
      <c r="AIE13" s="107"/>
      <c r="AIF13" s="107"/>
      <c r="AIG13" s="107"/>
      <c r="AIH13" s="107"/>
      <c r="AII13" s="107"/>
      <c r="AIJ13" s="107"/>
      <c r="AIK13" s="107"/>
      <c r="AIL13" s="107"/>
      <c r="AIM13" s="107"/>
      <c r="AIN13" s="107"/>
      <c r="AIO13" s="107"/>
      <c r="AIP13" s="107"/>
      <c r="AIQ13" s="107"/>
      <c r="AIR13" s="107"/>
      <c r="AIS13" s="107"/>
      <c r="AIT13" s="107"/>
      <c r="AIU13" s="107"/>
      <c r="AIV13" s="107"/>
      <c r="AIW13" s="107"/>
      <c r="AIX13" s="107"/>
      <c r="AIY13" s="107"/>
      <c r="AIZ13" s="107"/>
      <c r="AJA13" s="107"/>
      <c r="AJB13" s="107"/>
      <c r="AJC13" s="107"/>
      <c r="AJD13" s="107"/>
      <c r="AJE13" s="107"/>
      <c r="AJF13" s="107"/>
      <c r="AJG13" s="107"/>
      <c r="AJH13" s="107"/>
      <c r="AJI13" s="107"/>
      <c r="AJJ13" s="107"/>
      <c r="AJK13" s="107"/>
      <c r="AJL13" s="107"/>
      <c r="AJM13" s="107"/>
      <c r="AJN13" s="107"/>
      <c r="AJO13" s="107"/>
      <c r="AJP13" s="107"/>
      <c r="AJQ13" s="107"/>
      <c r="AJR13" s="107"/>
      <c r="AJS13" s="107"/>
      <c r="AJT13" s="107"/>
      <c r="AJU13" s="107"/>
      <c r="AJV13" s="107"/>
      <c r="AJW13" s="107"/>
      <c r="AJX13" s="107"/>
      <c r="AJY13" s="107"/>
      <c r="AJZ13" s="107"/>
      <c r="AKA13" s="107"/>
      <c r="AKB13" s="107"/>
      <c r="AKC13" s="107"/>
      <c r="AKD13" s="107"/>
    </row>
    <row r="14" spans="1:966" s="108" customFormat="1" ht="18.75" x14ac:dyDescent="0.3">
      <c r="A14" s="107"/>
      <c r="B14" s="164">
        <v>44167</v>
      </c>
      <c r="C14" s="115" t="s">
        <v>575</v>
      </c>
      <c r="D14" s="113" t="s">
        <v>91</v>
      </c>
      <c r="E14" s="114">
        <v>2</v>
      </c>
      <c r="F14" s="140">
        <v>5.0999999999999996</v>
      </c>
      <c r="G14" s="104">
        <v>2.08</v>
      </c>
      <c r="H14" s="99" t="s">
        <v>567</v>
      </c>
      <c r="I14" s="104" t="s">
        <v>24</v>
      </c>
      <c r="J14" s="105">
        <v>1</v>
      </c>
      <c r="K14" s="142">
        <f t="shared" si="0"/>
        <v>1.08</v>
      </c>
      <c r="L14" s="102">
        <f t="shared" si="1"/>
        <v>21.35</v>
      </c>
      <c r="M14" s="158"/>
      <c r="N14" s="158"/>
      <c r="O14" s="158"/>
      <c r="P14" s="107"/>
      <c r="Q14" s="153">
        <f t="shared" si="2"/>
        <v>1</v>
      </c>
      <c r="R14" s="154">
        <f t="shared" si="3"/>
        <v>1</v>
      </c>
      <c r="S14" s="154">
        <f t="shared" si="4"/>
        <v>0</v>
      </c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  <c r="JX14" s="107"/>
      <c r="JY14" s="107"/>
      <c r="JZ14" s="107"/>
      <c r="KA14" s="107"/>
      <c r="KB14" s="107"/>
      <c r="KC14" s="107"/>
      <c r="KD14" s="107"/>
      <c r="KE14" s="107"/>
      <c r="KF14" s="107"/>
      <c r="KG14" s="107"/>
      <c r="KH14" s="107"/>
      <c r="KI14" s="107"/>
      <c r="KJ14" s="107"/>
      <c r="KK14" s="107"/>
      <c r="KL14" s="107"/>
      <c r="KM14" s="107"/>
      <c r="KN14" s="107"/>
      <c r="KO14" s="107"/>
      <c r="KP14" s="107"/>
      <c r="KQ14" s="107"/>
      <c r="KR14" s="107"/>
      <c r="KS14" s="107"/>
      <c r="KT14" s="107"/>
      <c r="KU14" s="107"/>
      <c r="KV14" s="107"/>
      <c r="KW14" s="107"/>
      <c r="KX14" s="107"/>
      <c r="KY14" s="107"/>
      <c r="KZ14" s="107"/>
      <c r="LA14" s="107"/>
      <c r="LB14" s="107"/>
      <c r="LC14" s="107"/>
      <c r="LD14" s="107"/>
      <c r="LE14" s="107"/>
      <c r="LF14" s="107"/>
      <c r="LG14" s="107"/>
      <c r="LH14" s="107"/>
      <c r="LI14" s="107"/>
      <c r="LJ14" s="107"/>
      <c r="LK14" s="107"/>
      <c r="LL14" s="107"/>
      <c r="LM14" s="107"/>
      <c r="LN14" s="107"/>
      <c r="LO14" s="107"/>
      <c r="LP14" s="107"/>
      <c r="LQ14" s="107"/>
      <c r="LR14" s="107"/>
      <c r="LS14" s="107"/>
      <c r="LT14" s="107"/>
      <c r="LU14" s="107"/>
      <c r="LV14" s="107"/>
      <c r="LW14" s="107"/>
      <c r="LX14" s="107"/>
      <c r="LY14" s="107"/>
      <c r="LZ14" s="107"/>
      <c r="MA14" s="107"/>
      <c r="MB14" s="107"/>
      <c r="MC14" s="107"/>
      <c r="MD14" s="107"/>
      <c r="ME14" s="107"/>
      <c r="MF14" s="107"/>
      <c r="MG14" s="107"/>
      <c r="MH14" s="107"/>
      <c r="MI14" s="107"/>
      <c r="MJ14" s="107"/>
      <c r="MK14" s="107"/>
      <c r="ML14" s="107"/>
      <c r="MM14" s="107"/>
      <c r="MN14" s="107"/>
      <c r="MO14" s="107"/>
      <c r="MP14" s="107"/>
      <c r="MQ14" s="107"/>
      <c r="MR14" s="107"/>
      <c r="MS14" s="107"/>
      <c r="MT14" s="107"/>
      <c r="MU14" s="107"/>
      <c r="MV14" s="107"/>
      <c r="MW14" s="107"/>
      <c r="MX14" s="107"/>
      <c r="MY14" s="107"/>
      <c r="MZ14" s="107"/>
      <c r="NA14" s="107"/>
      <c r="NB14" s="107"/>
      <c r="NC14" s="107"/>
      <c r="ND14" s="107"/>
      <c r="NE14" s="107"/>
      <c r="NF14" s="107"/>
      <c r="NG14" s="107"/>
      <c r="NH14" s="107"/>
      <c r="NI14" s="107"/>
      <c r="NJ14" s="107"/>
      <c r="NK14" s="107"/>
      <c r="NL14" s="107"/>
      <c r="NM14" s="107"/>
      <c r="NN14" s="107"/>
      <c r="NO14" s="107"/>
      <c r="NP14" s="107"/>
      <c r="NQ14" s="107"/>
      <c r="NR14" s="107"/>
      <c r="NS14" s="107"/>
      <c r="NT14" s="107"/>
      <c r="NU14" s="107"/>
      <c r="NV14" s="107"/>
      <c r="NW14" s="107"/>
      <c r="NX14" s="107"/>
      <c r="NY14" s="107"/>
      <c r="NZ14" s="107"/>
      <c r="OA14" s="107"/>
      <c r="OB14" s="107"/>
      <c r="OC14" s="107"/>
      <c r="OD14" s="107"/>
      <c r="OE14" s="107"/>
      <c r="OF14" s="107"/>
      <c r="OG14" s="107"/>
      <c r="OH14" s="107"/>
      <c r="OI14" s="107"/>
      <c r="OJ14" s="107"/>
      <c r="OK14" s="107"/>
      <c r="OL14" s="107"/>
      <c r="OM14" s="107"/>
      <c r="ON14" s="107"/>
      <c r="OO14" s="107"/>
      <c r="OP14" s="107"/>
      <c r="OQ14" s="107"/>
      <c r="OR14" s="107"/>
      <c r="OS14" s="107"/>
      <c r="OT14" s="107"/>
      <c r="OU14" s="107"/>
      <c r="OV14" s="107"/>
      <c r="OW14" s="107"/>
      <c r="OX14" s="107"/>
      <c r="OY14" s="107"/>
      <c r="OZ14" s="107"/>
      <c r="PA14" s="107"/>
      <c r="PB14" s="107"/>
      <c r="PC14" s="107"/>
      <c r="PD14" s="107"/>
      <c r="PE14" s="107"/>
      <c r="PF14" s="107"/>
      <c r="PG14" s="107"/>
      <c r="PH14" s="107"/>
      <c r="PI14" s="107"/>
      <c r="PJ14" s="107"/>
      <c r="PK14" s="107"/>
      <c r="PL14" s="107"/>
      <c r="PM14" s="107"/>
      <c r="PN14" s="107"/>
      <c r="PO14" s="107"/>
      <c r="PP14" s="107"/>
      <c r="PQ14" s="107"/>
      <c r="PR14" s="107"/>
      <c r="PS14" s="107"/>
      <c r="PT14" s="107"/>
      <c r="PU14" s="107"/>
      <c r="PV14" s="107"/>
      <c r="PW14" s="107"/>
      <c r="PX14" s="107"/>
      <c r="PY14" s="107"/>
      <c r="PZ14" s="107"/>
      <c r="QA14" s="107"/>
      <c r="QB14" s="107"/>
      <c r="QC14" s="107"/>
      <c r="QD14" s="107"/>
      <c r="QE14" s="107"/>
      <c r="QF14" s="107"/>
      <c r="QG14" s="107"/>
      <c r="QH14" s="107"/>
      <c r="QI14" s="107"/>
      <c r="QJ14" s="107"/>
      <c r="QK14" s="107"/>
      <c r="QL14" s="107"/>
      <c r="QM14" s="107"/>
      <c r="QN14" s="107"/>
      <c r="QO14" s="107"/>
      <c r="QP14" s="107"/>
      <c r="QQ14" s="107"/>
      <c r="QR14" s="107"/>
      <c r="QS14" s="107"/>
      <c r="QT14" s="107"/>
      <c r="QU14" s="107"/>
      <c r="QV14" s="107"/>
      <c r="QW14" s="107"/>
      <c r="QX14" s="107"/>
      <c r="QY14" s="107"/>
      <c r="QZ14" s="107"/>
      <c r="RA14" s="107"/>
      <c r="RB14" s="107"/>
      <c r="RC14" s="107"/>
      <c r="RD14" s="107"/>
      <c r="RE14" s="107"/>
      <c r="RF14" s="107"/>
      <c r="RG14" s="107"/>
      <c r="RH14" s="107"/>
      <c r="RI14" s="107"/>
      <c r="RJ14" s="107"/>
      <c r="RK14" s="107"/>
      <c r="RL14" s="107"/>
      <c r="RM14" s="107"/>
      <c r="RN14" s="107"/>
      <c r="RO14" s="107"/>
      <c r="RP14" s="107"/>
      <c r="RQ14" s="107"/>
      <c r="RR14" s="107"/>
      <c r="RS14" s="107"/>
      <c r="RT14" s="107"/>
      <c r="RU14" s="107"/>
      <c r="RV14" s="107"/>
      <c r="RW14" s="107"/>
      <c r="RX14" s="107"/>
      <c r="RY14" s="107"/>
      <c r="RZ14" s="107"/>
      <c r="SA14" s="107"/>
      <c r="SB14" s="107"/>
      <c r="SC14" s="107"/>
      <c r="SD14" s="107"/>
      <c r="SE14" s="107"/>
      <c r="SF14" s="107"/>
      <c r="SG14" s="107"/>
      <c r="SH14" s="107"/>
      <c r="SI14" s="107"/>
      <c r="SJ14" s="107"/>
      <c r="SK14" s="107"/>
      <c r="SL14" s="107"/>
      <c r="SM14" s="107"/>
      <c r="SN14" s="107"/>
      <c r="SO14" s="107"/>
      <c r="SP14" s="107"/>
      <c r="SQ14" s="107"/>
      <c r="SR14" s="107"/>
      <c r="SS14" s="107"/>
      <c r="ST14" s="107"/>
      <c r="SU14" s="107"/>
      <c r="SV14" s="107"/>
      <c r="SW14" s="107"/>
      <c r="SX14" s="107"/>
      <c r="SY14" s="107"/>
      <c r="SZ14" s="107"/>
      <c r="TA14" s="107"/>
      <c r="TB14" s="107"/>
      <c r="TC14" s="107"/>
      <c r="TD14" s="107"/>
      <c r="TE14" s="107"/>
      <c r="TF14" s="107"/>
      <c r="TG14" s="107"/>
      <c r="TH14" s="107"/>
      <c r="TI14" s="107"/>
      <c r="TJ14" s="107"/>
      <c r="TK14" s="107"/>
      <c r="TL14" s="107"/>
      <c r="TM14" s="107"/>
      <c r="TN14" s="107"/>
      <c r="TO14" s="107"/>
      <c r="TP14" s="107"/>
      <c r="TQ14" s="107"/>
      <c r="TR14" s="107"/>
      <c r="TS14" s="107"/>
      <c r="TT14" s="107"/>
      <c r="TU14" s="107"/>
      <c r="TV14" s="107"/>
      <c r="TW14" s="107"/>
      <c r="TX14" s="107"/>
      <c r="TY14" s="107"/>
      <c r="TZ14" s="107"/>
      <c r="UA14" s="107"/>
      <c r="UB14" s="107"/>
      <c r="UC14" s="107"/>
      <c r="UD14" s="107"/>
      <c r="UE14" s="107"/>
      <c r="UF14" s="107"/>
      <c r="UG14" s="107"/>
      <c r="UH14" s="107"/>
      <c r="UI14" s="107"/>
      <c r="UJ14" s="107"/>
      <c r="UK14" s="107"/>
      <c r="UL14" s="107"/>
      <c r="UM14" s="107"/>
      <c r="UN14" s="107"/>
      <c r="UO14" s="107"/>
      <c r="UP14" s="107"/>
      <c r="UQ14" s="107"/>
      <c r="UR14" s="107"/>
      <c r="US14" s="107"/>
      <c r="UT14" s="107"/>
      <c r="UU14" s="107"/>
      <c r="UV14" s="107"/>
      <c r="UW14" s="107"/>
      <c r="UX14" s="107"/>
      <c r="UY14" s="107"/>
      <c r="UZ14" s="107"/>
      <c r="VA14" s="107"/>
      <c r="VB14" s="107"/>
      <c r="VC14" s="107"/>
      <c r="VD14" s="107"/>
      <c r="VE14" s="107"/>
      <c r="VF14" s="107"/>
      <c r="VG14" s="107"/>
      <c r="VH14" s="107"/>
      <c r="VI14" s="107"/>
      <c r="VJ14" s="107"/>
      <c r="VK14" s="107"/>
      <c r="VL14" s="107"/>
      <c r="VM14" s="107"/>
      <c r="VN14" s="107"/>
      <c r="VO14" s="107"/>
      <c r="VP14" s="107"/>
      <c r="VQ14" s="107"/>
      <c r="VR14" s="107"/>
      <c r="VS14" s="107"/>
      <c r="VT14" s="107"/>
      <c r="VU14" s="107"/>
      <c r="VV14" s="107"/>
      <c r="VW14" s="107"/>
      <c r="VX14" s="107"/>
      <c r="VY14" s="107"/>
      <c r="VZ14" s="107"/>
      <c r="WA14" s="107"/>
      <c r="WB14" s="107"/>
      <c r="WC14" s="107"/>
      <c r="WD14" s="107"/>
      <c r="WE14" s="107"/>
      <c r="WF14" s="107"/>
      <c r="WG14" s="107"/>
      <c r="WH14" s="107"/>
      <c r="WI14" s="107"/>
      <c r="WJ14" s="107"/>
      <c r="WK14" s="107"/>
      <c r="WL14" s="107"/>
      <c r="WM14" s="107"/>
      <c r="WN14" s="107"/>
      <c r="WO14" s="107"/>
      <c r="WP14" s="107"/>
      <c r="WQ14" s="107"/>
      <c r="WR14" s="107"/>
      <c r="WS14" s="107"/>
      <c r="WT14" s="107"/>
      <c r="WU14" s="107"/>
      <c r="WV14" s="107"/>
      <c r="WW14" s="107"/>
      <c r="WX14" s="107"/>
      <c r="WY14" s="107"/>
      <c r="WZ14" s="107"/>
      <c r="XA14" s="107"/>
      <c r="XB14" s="107"/>
      <c r="XC14" s="107"/>
      <c r="XD14" s="107"/>
      <c r="XE14" s="107"/>
      <c r="XF14" s="107"/>
      <c r="XG14" s="107"/>
      <c r="XH14" s="107"/>
      <c r="XI14" s="107"/>
      <c r="XJ14" s="107"/>
      <c r="XK14" s="107"/>
      <c r="XL14" s="107"/>
      <c r="XM14" s="107"/>
      <c r="XN14" s="107"/>
      <c r="XO14" s="107"/>
      <c r="XP14" s="107"/>
      <c r="XQ14" s="107"/>
      <c r="XR14" s="107"/>
      <c r="XS14" s="107"/>
      <c r="XT14" s="107"/>
      <c r="XU14" s="107"/>
      <c r="XV14" s="107"/>
      <c r="XW14" s="107"/>
      <c r="XX14" s="107"/>
      <c r="XY14" s="107"/>
      <c r="XZ14" s="107"/>
      <c r="YA14" s="107"/>
      <c r="YB14" s="107"/>
      <c r="YC14" s="107"/>
      <c r="YD14" s="107"/>
      <c r="YE14" s="107"/>
      <c r="YF14" s="107"/>
      <c r="YG14" s="107"/>
      <c r="YH14" s="107"/>
      <c r="YI14" s="107"/>
      <c r="YJ14" s="107"/>
      <c r="YK14" s="107"/>
      <c r="YL14" s="107"/>
      <c r="YM14" s="107"/>
      <c r="YN14" s="107"/>
      <c r="YO14" s="107"/>
      <c r="YP14" s="107"/>
      <c r="YQ14" s="107"/>
      <c r="YR14" s="107"/>
      <c r="YS14" s="107"/>
      <c r="YT14" s="107"/>
      <c r="YU14" s="107"/>
      <c r="YV14" s="107"/>
      <c r="YW14" s="107"/>
      <c r="YX14" s="107"/>
      <c r="YY14" s="107"/>
      <c r="YZ14" s="107"/>
      <c r="ZA14" s="107"/>
      <c r="ZB14" s="107"/>
      <c r="ZC14" s="107"/>
      <c r="ZD14" s="107"/>
      <c r="ZE14" s="107"/>
      <c r="ZF14" s="107"/>
      <c r="ZG14" s="107"/>
      <c r="ZH14" s="107"/>
      <c r="ZI14" s="107"/>
      <c r="ZJ14" s="107"/>
      <c r="ZK14" s="107"/>
      <c r="ZL14" s="107"/>
      <c r="ZM14" s="107"/>
      <c r="ZN14" s="107"/>
      <c r="ZO14" s="107"/>
      <c r="ZP14" s="107"/>
      <c r="ZQ14" s="107"/>
      <c r="ZR14" s="107"/>
      <c r="ZS14" s="107"/>
      <c r="ZT14" s="107"/>
      <c r="ZU14" s="107"/>
      <c r="ZV14" s="107"/>
      <c r="ZW14" s="107"/>
      <c r="ZX14" s="107"/>
      <c r="ZY14" s="107"/>
      <c r="ZZ14" s="107"/>
      <c r="AAA14" s="107"/>
      <c r="AAB14" s="107"/>
      <c r="AAC14" s="107"/>
      <c r="AAD14" s="107"/>
      <c r="AAE14" s="107"/>
      <c r="AAF14" s="107"/>
      <c r="AAG14" s="107"/>
      <c r="AAH14" s="107"/>
      <c r="AAI14" s="107"/>
      <c r="AAJ14" s="107"/>
      <c r="AAK14" s="107"/>
      <c r="AAL14" s="107"/>
      <c r="AAM14" s="107"/>
      <c r="AAN14" s="107"/>
      <c r="AAO14" s="107"/>
      <c r="AAP14" s="107"/>
      <c r="AAQ14" s="107"/>
      <c r="AAR14" s="107"/>
      <c r="AAS14" s="107"/>
      <c r="AAT14" s="107"/>
      <c r="AAU14" s="107"/>
      <c r="AAV14" s="107"/>
      <c r="AAW14" s="107"/>
      <c r="AAX14" s="107"/>
      <c r="AAY14" s="107"/>
      <c r="AAZ14" s="107"/>
      <c r="ABA14" s="107"/>
      <c r="ABB14" s="107"/>
      <c r="ABC14" s="107"/>
      <c r="ABD14" s="107"/>
      <c r="ABE14" s="107"/>
      <c r="ABF14" s="107"/>
      <c r="ABG14" s="107"/>
      <c r="ABH14" s="107"/>
      <c r="ABI14" s="107"/>
      <c r="ABJ14" s="107"/>
      <c r="ABK14" s="107"/>
      <c r="ABL14" s="107"/>
      <c r="ABM14" s="107"/>
      <c r="ABN14" s="107"/>
      <c r="ABO14" s="107"/>
      <c r="ABP14" s="107"/>
      <c r="ABQ14" s="107"/>
      <c r="ABR14" s="107"/>
      <c r="ABS14" s="107"/>
      <c r="ABT14" s="107"/>
      <c r="ABU14" s="107"/>
      <c r="ABV14" s="107"/>
      <c r="ABW14" s="107"/>
      <c r="ABX14" s="107"/>
      <c r="ABY14" s="107"/>
      <c r="ABZ14" s="107"/>
      <c r="ACA14" s="107"/>
      <c r="ACB14" s="107"/>
      <c r="ACC14" s="107"/>
      <c r="ACD14" s="107"/>
      <c r="ACE14" s="107"/>
      <c r="ACF14" s="107"/>
      <c r="ACG14" s="107"/>
      <c r="ACH14" s="107"/>
      <c r="ACI14" s="107"/>
      <c r="ACJ14" s="107"/>
      <c r="ACK14" s="107"/>
      <c r="ACL14" s="107"/>
      <c r="ACM14" s="107"/>
      <c r="ACN14" s="107"/>
      <c r="ACO14" s="107"/>
      <c r="ACP14" s="107"/>
      <c r="ACQ14" s="107"/>
      <c r="ACR14" s="107"/>
      <c r="ACS14" s="107"/>
      <c r="ACT14" s="107"/>
      <c r="ACU14" s="107"/>
      <c r="ACV14" s="107"/>
      <c r="ACW14" s="107"/>
      <c r="ACX14" s="107"/>
      <c r="ACY14" s="107"/>
      <c r="ACZ14" s="107"/>
      <c r="ADA14" s="107"/>
      <c r="ADB14" s="107"/>
      <c r="ADC14" s="107"/>
      <c r="ADD14" s="107"/>
      <c r="ADE14" s="107"/>
      <c r="ADF14" s="107"/>
      <c r="ADG14" s="107"/>
      <c r="ADH14" s="107"/>
      <c r="ADI14" s="107"/>
      <c r="ADJ14" s="107"/>
      <c r="ADK14" s="107"/>
      <c r="ADL14" s="107"/>
      <c r="ADM14" s="107"/>
      <c r="ADN14" s="107"/>
      <c r="ADO14" s="107"/>
      <c r="ADP14" s="107"/>
      <c r="ADQ14" s="107"/>
      <c r="ADR14" s="107"/>
      <c r="ADS14" s="107"/>
      <c r="ADT14" s="107"/>
      <c r="ADU14" s="107"/>
      <c r="ADV14" s="107"/>
      <c r="ADW14" s="107"/>
      <c r="ADX14" s="107"/>
      <c r="ADY14" s="107"/>
      <c r="ADZ14" s="107"/>
      <c r="AEA14" s="107"/>
      <c r="AEB14" s="107"/>
      <c r="AEC14" s="107"/>
      <c r="AED14" s="107"/>
      <c r="AEE14" s="107"/>
      <c r="AEF14" s="107"/>
      <c r="AEG14" s="107"/>
      <c r="AEH14" s="107"/>
      <c r="AEI14" s="107"/>
      <c r="AEJ14" s="107"/>
      <c r="AEK14" s="107"/>
      <c r="AEL14" s="107"/>
      <c r="AEM14" s="107"/>
      <c r="AEN14" s="107"/>
      <c r="AEO14" s="107"/>
      <c r="AEP14" s="107"/>
      <c r="AEQ14" s="107"/>
      <c r="AER14" s="107"/>
      <c r="AES14" s="107"/>
      <c r="AET14" s="107"/>
      <c r="AEU14" s="107"/>
      <c r="AEV14" s="107"/>
      <c r="AEW14" s="107"/>
      <c r="AEX14" s="107"/>
      <c r="AEY14" s="107"/>
      <c r="AEZ14" s="107"/>
      <c r="AFA14" s="107"/>
      <c r="AFB14" s="107"/>
      <c r="AFC14" s="107"/>
      <c r="AFD14" s="107"/>
      <c r="AFE14" s="107"/>
      <c r="AFF14" s="107"/>
      <c r="AFG14" s="107"/>
      <c r="AFH14" s="107"/>
      <c r="AFI14" s="107"/>
      <c r="AFJ14" s="107"/>
      <c r="AFK14" s="107"/>
      <c r="AFL14" s="107"/>
      <c r="AFM14" s="107"/>
      <c r="AFN14" s="107"/>
      <c r="AFO14" s="107"/>
      <c r="AFP14" s="107"/>
      <c r="AFQ14" s="107"/>
      <c r="AFR14" s="107"/>
      <c r="AFS14" s="107"/>
      <c r="AFT14" s="107"/>
      <c r="AFU14" s="107"/>
      <c r="AFV14" s="107"/>
      <c r="AFW14" s="107"/>
      <c r="AFX14" s="107"/>
      <c r="AFY14" s="107"/>
      <c r="AFZ14" s="107"/>
      <c r="AGA14" s="107"/>
      <c r="AGB14" s="107"/>
      <c r="AGC14" s="107"/>
      <c r="AGD14" s="107"/>
      <c r="AGE14" s="107"/>
      <c r="AGF14" s="107"/>
      <c r="AGG14" s="107"/>
      <c r="AGH14" s="107"/>
      <c r="AGI14" s="107"/>
      <c r="AGJ14" s="107"/>
      <c r="AGK14" s="107"/>
      <c r="AGL14" s="107"/>
      <c r="AGM14" s="107"/>
      <c r="AGN14" s="107"/>
      <c r="AGO14" s="107"/>
      <c r="AGP14" s="107"/>
      <c r="AGQ14" s="107"/>
      <c r="AGR14" s="107"/>
      <c r="AGS14" s="107"/>
      <c r="AGT14" s="107"/>
      <c r="AGU14" s="107"/>
      <c r="AGV14" s="107"/>
      <c r="AGW14" s="107"/>
      <c r="AGX14" s="107"/>
      <c r="AGY14" s="107"/>
      <c r="AGZ14" s="107"/>
      <c r="AHA14" s="107"/>
      <c r="AHB14" s="107"/>
      <c r="AHC14" s="107"/>
      <c r="AHD14" s="107"/>
      <c r="AHE14" s="107"/>
      <c r="AHF14" s="107"/>
      <c r="AHG14" s="107"/>
      <c r="AHH14" s="107"/>
      <c r="AHI14" s="107"/>
      <c r="AHJ14" s="107"/>
      <c r="AHK14" s="107"/>
      <c r="AHL14" s="107"/>
      <c r="AHM14" s="107"/>
      <c r="AHN14" s="107"/>
      <c r="AHO14" s="107"/>
      <c r="AHP14" s="107"/>
      <c r="AHQ14" s="107"/>
      <c r="AHR14" s="107"/>
      <c r="AHS14" s="107"/>
      <c r="AHT14" s="107"/>
      <c r="AHU14" s="107"/>
      <c r="AHV14" s="107"/>
      <c r="AHW14" s="107"/>
      <c r="AHX14" s="107"/>
      <c r="AHY14" s="107"/>
      <c r="AHZ14" s="107"/>
      <c r="AIA14" s="107"/>
      <c r="AIB14" s="107"/>
      <c r="AIC14" s="107"/>
      <c r="AID14" s="107"/>
      <c r="AIE14" s="107"/>
      <c r="AIF14" s="107"/>
      <c r="AIG14" s="107"/>
      <c r="AIH14" s="107"/>
      <c r="AII14" s="107"/>
      <c r="AIJ14" s="107"/>
      <c r="AIK14" s="107"/>
      <c r="AIL14" s="107"/>
      <c r="AIM14" s="107"/>
      <c r="AIN14" s="107"/>
      <c r="AIO14" s="107"/>
      <c r="AIP14" s="107"/>
      <c r="AIQ14" s="107"/>
      <c r="AIR14" s="107"/>
      <c r="AIS14" s="107"/>
      <c r="AIT14" s="107"/>
      <c r="AIU14" s="107"/>
      <c r="AIV14" s="107"/>
      <c r="AIW14" s="107"/>
      <c r="AIX14" s="107"/>
      <c r="AIY14" s="107"/>
      <c r="AIZ14" s="107"/>
      <c r="AJA14" s="107"/>
      <c r="AJB14" s="107"/>
      <c r="AJC14" s="107"/>
      <c r="AJD14" s="107"/>
      <c r="AJE14" s="107"/>
      <c r="AJF14" s="107"/>
      <c r="AJG14" s="107"/>
      <c r="AJH14" s="107"/>
      <c r="AJI14" s="107"/>
      <c r="AJJ14" s="107"/>
      <c r="AJK14" s="107"/>
      <c r="AJL14" s="107"/>
      <c r="AJM14" s="107"/>
      <c r="AJN14" s="107"/>
      <c r="AJO14" s="107"/>
      <c r="AJP14" s="107"/>
      <c r="AJQ14" s="107"/>
      <c r="AJR14" s="107"/>
      <c r="AJS14" s="107"/>
      <c r="AJT14" s="107"/>
      <c r="AJU14" s="107"/>
      <c r="AJV14" s="107"/>
      <c r="AJW14" s="107"/>
      <c r="AJX14" s="107"/>
      <c r="AJY14" s="107"/>
      <c r="AJZ14" s="107"/>
      <c r="AKA14" s="107"/>
      <c r="AKB14" s="107"/>
      <c r="AKC14" s="107"/>
      <c r="AKD14" s="107"/>
    </row>
    <row r="15" spans="1:966" s="108" customFormat="1" ht="18.75" x14ac:dyDescent="0.3">
      <c r="A15" s="107"/>
      <c r="B15" s="164">
        <v>44168</v>
      </c>
      <c r="C15" s="115" t="s">
        <v>576</v>
      </c>
      <c r="D15" s="113" t="s">
        <v>556</v>
      </c>
      <c r="E15" s="114">
        <v>1</v>
      </c>
      <c r="F15" s="140">
        <v>5.01</v>
      </c>
      <c r="G15" s="104">
        <v>1.84</v>
      </c>
      <c r="H15" s="99" t="s">
        <v>557</v>
      </c>
      <c r="I15" s="104" t="s">
        <v>26</v>
      </c>
      <c r="J15" s="105">
        <v>1</v>
      </c>
      <c r="K15" s="142">
        <f t="shared" si="0"/>
        <v>-1</v>
      </c>
      <c r="L15" s="102">
        <f t="shared" si="1"/>
        <v>20.350000000000001</v>
      </c>
      <c r="M15" s="158"/>
      <c r="N15" s="158"/>
      <c r="O15" s="158"/>
      <c r="P15" s="107"/>
      <c r="Q15" s="153">
        <f t="shared" si="2"/>
        <v>1</v>
      </c>
      <c r="R15" s="154">
        <f t="shared" si="3"/>
        <v>0</v>
      </c>
      <c r="S15" s="154">
        <f t="shared" si="4"/>
        <v>1</v>
      </c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  <c r="IW15" s="107"/>
      <c r="IX15" s="107"/>
      <c r="IY15" s="107"/>
      <c r="IZ15" s="107"/>
      <c r="JA15" s="107"/>
      <c r="JB15" s="107"/>
      <c r="JC15" s="107"/>
      <c r="JD15" s="107"/>
      <c r="JE15" s="107"/>
      <c r="JF15" s="107"/>
      <c r="JG15" s="107"/>
      <c r="JH15" s="107"/>
      <c r="JI15" s="107"/>
      <c r="JJ15" s="107"/>
      <c r="JK15" s="107"/>
      <c r="JL15" s="107"/>
      <c r="JM15" s="107"/>
      <c r="JN15" s="107"/>
      <c r="JO15" s="107"/>
      <c r="JP15" s="107"/>
      <c r="JQ15" s="107"/>
      <c r="JR15" s="107"/>
      <c r="JS15" s="107"/>
      <c r="JT15" s="107"/>
      <c r="JU15" s="107"/>
      <c r="JV15" s="107"/>
      <c r="JW15" s="107"/>
      <c r="JX15" s="107"/>
      <c r="JY15" s="107"/>
      <c r="JZ15" s="107"/>
      <c r="KA15" s="107"/>
      <c r="KB15" s="107"/>
      <c r="KC15" s="107"/>
      <c r="KD15" s="107"/>
      <c r="KE15" s="107"/>
      <c r="KF15" s="107"/>
      <c r="KG15" s="107"/>
      <c r="KH15" s="107"/>
      <c r="KI15" s="107"/>
      <c r="KJ15" s="107"/>
      <c r="KK15" s="107"/>
      <c r="KL15" s="107"/>
      <c r="KM15" s="107"/>
      <c r="KN15" s="107"/>
      <c r="KO15" s="107"/>
      <c r="KP15" s="107"/>
      <c r="KQ15" s="107"/>
      <c r="KR15" s="107"/>
      <c r="KS15" s="107"/>
      <c r="KT15" s="107"/>
      <c r="KU15" s="107"/>
      <c r="KV15" s="107"/>
      <c r="KW15" s="107"/>
      <c r="KX15" s="107"/>
      <c r="KY15" s="107"/>
      <c r="KZ15" s="107"/>
      <c r="LA15" s="107"/>
      <c r="LB15" s="107"/>
      <c r="LC15" s="107"/>
      <c r="LD15" s="107"/>
      <c r="LE15" s="107"/>
      <c r="LF15" s="107"/>
      <c r="LG15" s="107"/>
      <c r="LH15" s="107"/>
      <c r="LI15" s="107"/>
      <c r="LJ15" s="107"/>
      <c r="LK15" s="107"/>
      <c r="LL15" s="107"/>
      <c r="LM15" s="107"/>
      <c r="LN15" s="107"/>
      <c r="LO15" s="107"/>
      <c r="LP15" s="107"/>
      <c r="LQ15" s="107"/>
      <c r="LR15" s="107"/>
      <c r="LS15" s="107"/>
      <c r="LT15" s="107"/>
      <c r="LU15" s="107"/>
      <c r="LV15" s="107"/>
      <c r="LW15" s="107"/>
      <c r="LX15" s="107"/>
      <c r="LY15" s="107"/>
      <c r="LZ15" s="107"/>
      <c r="MA15" s="107"/>
      <c r="MB15" s="107"/>
      <c r="MC15" s="107"/>
      <c r="MD15" s="107"/>
      <c r="ME15" s="107"/>
      <c r="MF15" s="107"/>
      <c r="MG15" s="107"/>
      <c r="MH15" s="107"/>
      <c r="MI15" s="107"/>
      <c r="MJ15" s="107"/>
      <c r="MK15" s="107"/>
      <c r="ML15" s="107"/>
      <c r="MM15" s="107"/>
      <c r="MN15" s="107"/>
      <c r="MO15" s="107"/>
      <c r="MP15" s="107"/>
      <c r="MQ15" s="107"/>
      <c r="MR15" s="107"/>
      <c r="MS15" s="107"/>
      <c r="MT15" s="107"/>
      <c r="MU15" s="107"/>
      <c r="MV15" s="107"/>
      <c r="MW15" s="107"/>
      <c r="MX15" s="107"/>
      <c r="MY15" s="107"/>
      <c r="MZ15" s="107"/>
      <c r="NA15" s="107"/>
      <c r="NB15" s="107"/>
      <c r="NC15" s="107"/>
      <c r="ND15" s="107"/>
      <c r="NE15" s="107"/>
      <c r="NF15" s="107"/>
      <c r="NG15" s="107"/>
      <c r="NH15" s="107"/>
      <c r="NI15" s="107"/>
      <c r="NJ15" s="107"/>
      <c r="NK15" s="107"/>
      <c r="NL15" s="107"/>
      <c r="NM15" s="107"/>
      <c r="NN15" s="107"/>
      <c r="NO15" s="107"/>
      <c r="NP15" s="107"/>
      <c r="NQ15" s="107"/>
      <c r="NR15" s="107"/>
      <c r="NS15" s="107"/>
      <c r="NT15" s="107"/>
      <c r="NU15" s="107"/>
      <c r="NV15" s="107"/>
      <c r="NW15" s="107"/>
      <c r="NX15" s="107"/>
      <c r="NY15" s="107"/>
      <c r="NZ15" s="107"/>
      <c r="OA15" s="107"/>
      <c r="OB15" s="107"/>
      <c r="OC15" s="107"/>
      <c r="OD15" s="107"/>
      <c r="OE15" s="107"/>
      <c r="OF15" s="107"/>
      <c r="OG15" s="107"/>
      <c r="OH15" s="107"/>
      <c r="OI15" s="107"/>
      <c r="OJ15" s="107"/>
      <c r="OK15" s="107"/>
      <c r="OL15" s="107"/>
      <c r="OM15" s="107"/>
      <c r="ON15" s="107"/>
      <c r="OO15" s="107"/>
      <c r="OP15" s="107"/>
      <c r="OQ15" s="107"/>
      <c r="OR15" s="107"/>
      <c r="OS15" s="107"/>
      <c r="OT15" s="107"/>
      <c r="OU15" s="107"/>
      <c r="OV15" s="107"/>
      <c r="OW15" s="107"/>
      <c r="OX15" s="107"/>
      <c r="OY15" s="107"/>
      <c r="OZ15" s="107"/>
      <c r="PA15" s="107"/>
      <c r="PB15" s="107"/>
      <c r="PC15" s="107"/>
      <c r="PD15" s="107"/>
      <c r="PE15" s="107"/>
      <c r="PF15" s="107"/>
      <c r="PG15" s="107"/>
      <c r="PH15" s="107"/>
      <c r="PI15" s="107"/>
      <c r="PJ15" s="107"/>
      <c r="PK15" s="107"/>
      <c r="PL15" s="107"/>
      <c r="PM15" s="107"/>
      <c r="PN15" s="107"/>
      <c r="PO15" s="107"/>
      <c r="PP15" s="107"/>
      <c r="PQ15" s="107"/>
      <c r="PR15" s="107"/>
      <c r="PS15" s="107"/>
      <c r="PT15" s="107"/>
      <c r="PU15" s="107"/>
      <c r="PV15" s="107"/>
      <c r="PW15" s="107"/>
      <c r="PX15" s="107"/>
      <c r="PY15" s="107"/>
      <c r="PZ15" s="107"/>
      <c r="QA15" s="107"/>
      <c r="QB15" s="107"/>
      <c r="QC15" s="107"/>
      <c r="QD15" s="107"/>
      <c r="QE15" s="107"/>
      <c r="QF15" s="107"/>
      <c r="QG15" s="107"/>
      <c r="QH15" s="107"/>
      <c r="QI15" s="107"/>
      <c r="QJ15" s="107"/>
      <c r="QK15" s="107"/>
      <c r="QL15" s="107"/>
      <c r="QM15" s="107"/>
      <c r="QN15" s="107"/>
      <c r="QO15" s="107"/>
      <c r="QP15" s="107"/>
      <c r="QQ15" s="107"/>
      <c r="QR15" s="107"/>
      <c r="QS15" s="107"/>
      <c r="QT15" s="107"/>
      <c r="QU15" s="107"/>
      <c r="QV15" s="107"/>
      <c r="QW15" s="107"/>
      <c r="QX15" s="107"/>
      <c r="QY15" s="107"/>
      <c r="QZ15" s="107"/>
      <c r="RA15" s="107"/>
      <c r="RB15" s="107"/>
      <c r="RC15" s="107"/>
      <c r="RD15" s="107"/>
      <c r="RE15" s="107"/>
      <c r="RF15" s="107"/>
      <c r="RG15" s="107"/>
      <c r="RH15" s="107"/>
      <c r="RI15" s="107"/>
      <c r="RJ15" s="107"/>
      <c r="RK15" s="107"/>
      <c r="RL15" s="107"/>
      <c r="RM15" s="107"/>
      <c r="RN15" s="107"/>
      <c r="RO15" s="107"/>
      <c r="RP15" s="107"/>
      <c r="RQ15" s="107"/>
      <c r="RR15" s="107"/>
      <c r="RS15" s="107"/>
      <c r="RT15" s="107"/>
      <c r="RU15" s="107"/>
      <c r="RV15" s="107"/>
      <c r="RW15" s="107"/>
      <c r="RX15" s="107"/>
      <c r="RY15" s="107"/>
      <c r="RZ15" s="107"/>
      <c r="SA15" s="107"/>
      <c r="SB15" s="107"/>
      <c r="SC15" s="107"/>
      <c r="SD15" s="107"/>
      <c r="SE15" s="107"/>
      <c r="SF15" s="107"/>
      <c r="SG15" s="107"/>
      <c r="SH15" s="107"/>
      <c r="SI15" s="107"/>
      <c r="SJ15" s="107"/>
      <c r="SK15" s="107"/>
      <c r="SL15" s="107"/>
      <c r="SM15" s="107"/>
      <c r="SN15" s="107"/>
      <c r="SO15" s="107"/>
      <c r="SP15" s="107"/>
      <c r="SQ15" s="107"/>
      <c r="SR15" s="107"/>
      <c r="SS15" s="107"/>
      <c r="ST15" s="107"/>
      <c r="SU15" s="107"/>
      <c r="SV15" s="107"/>
      <c r="SW15" s="107"/>
      <c r="SX15" s="107"/>
      <c r="SY15" s="107"/>
      <c r="SZ15" s="107"/>
      <c r="TA15" s="107"/>
      <c r="TB15" s="107"/>
      <c r="TC15" s="107"/>
      <c r="TD15" s="107"/>
      <c r="TE15" s="107"/>
      <c r="TF15" s="107"/>
      <c r="TG15" s="107"/>
      <c r="TH15" s="107"/>
      <c r="TI15" s="107"/>
      <c r="TJ15" s="107"/>
      <c r="TK15" s="107"/>
      <c r="TL15" s="107"/>
      <c r="TM15" s="107"/>
      <c r="TN15" s="107"/>
      <c r="TO15" s="107"/>
      <c r="TP15" s="107"/>
      <c r="TQ15" s="107"/>
      <c r="TR15" s="107"/>
      <c r="TS15" s="107"/>
      <c r="TT15" s="107"/>
      <c r="TU15" s="107"/>
      <c r="TV15" s="107"/>
      <c r="TW15" s="107"/>
      <c r="TX15" s="107"/>
      <c r="TY15" s="107"/>
      <c r="TZ15" s="107"/>
      <c r="UA15" s="107"/>
      <c r="UB15" s="107"/>
      <c r="UC15" s="107"/>
      <c r="UD15" s="107"/>
      <c r="UE15" s="107"/>
      <c r="UF15" s="107"/>
      <c r="UG15" s="107"/>
      <c r="UH15" s="107"/>
      <c r="UI15" s="107"/>
      <c r="UJ15" s="107"/>
      <c r="UK15" s="107"/>
      <c r="UL15" s="107"/>
      <c r="UM15" s="107"/>
      <c r="UN15" s="107"/>
      <c r="UO15" s="107"/>
      <c r="UP15" s="107"/>
      <c r="UQ15" s="107"/>
      <c r="UR15" s="107"/>
      <c r="US15" s="107"/>
      <c r="UT15" s="107"/>
      <c r="UU15" s="107"/>
      <c r="UV15" s="107"/>
      <c r="UW15" s="107"/>
      <c r="UX15" s="107"/>
      <c r="UY15" s="107"/>
      <c r="UZ15" s="107"/>
      <c r="VA15" s="107"/>
      <c r="VB15" s="107"/>
      <c r="VC15" s="107"/>
      <c r="VD15" s="107"/>
      <c r="VE15" s="107"/>
      <c r="VF15" s="107"/>
      <c r="VG15" s="107"/>
      <c r="VH15" s="107"/>
      <c r="VI15" s="107"/>
      <c r="VJ15" s="107"/>
      <c r="VK15" s="107"/>
      <c r="VL15" s="107"/>
      <c r="VM15" s="107"/>
      <c r="VN15" s="107"/>
      <c r="VO15" s="107"/>
      <c r="VP15" s="107"/>
      <c r="VQ15" s="107"/>
      <c r="VR15" s="107"/>
      <c r="VS15" s="107"/>
      <c r="VT15" s="107"/>
      <c r="VU15" s="107"/>
      <c r="VV15" s="107"/>
      <c r="VW15" s="107"/>
      <c r="VX15" s="107"/>
      <c r="VY15" s="107"/>
      <c r="VZ15" s="107"/>
      <c r="WA15" s="107"/>
      <c r="WB15" s="107"/>
      <c r="WC15" s="107"/>
      <c r="WD15" s="107"/>
      <c r="WE15" s="107"/>
      <c r="WF15" s="107"/>
      <c r="WG15" s="107"/>
      <c r="WH15" s="107"/>
      <c r="WI15" s="107"/>
      <c r="WJ15" s="107"/>
      <c r="WK15" s="107"/>
      <c r="WL15" s="107"/>
      <c r="WM15" s="107"/>
      <c r="WN15" s="107"/>
      <c r="WO15" s="107"/>
      <c r="WP15" s="107"/>
      <c r="WQ15" s="107"/>
      <c r="WR15" s="107"/>
      <c r="WS15" s="107"/>
      <c r="WT15" s="107"/>
      <c r="WU15" s="107"/>
      <c r="WV15" s="107"/>
      <c r="WW15" s="107"/>
      <c r="WX15" s="107"/>
      <c r="WY15" s="107"/>
      <c r="WZ15" s="107"/>
      <c r="XA15" s="107"/>
      <c r="XB15" s="107"/>
      <c r="XC15" s="107"/>
      <c r="XD15" s="107"/>
      <c r="XE15" s="107"/>
      <c r="XF15" s="107"/>
      <c r="XG15" s="107"/>
      <c r="XH15" s="107"/>
      <c r="XI15" s="107"/>
      <c r="XJ15" s="107"/>
      <c r="XK15" s="107"/>
      <c r="XL15" s="107"/>
      <c r="XM15" s="107"/>
      <c r="XN15" s="107"/>
      <c r="XO15" s="107"/>
      <c r="XP15" s="107"/>
      <c r="XQ15" s="107"/>
      <c r="XR15" s="107"/>
      <c r="XS15" s="107"/>
      <c r="XT15" s="107"/>
      <c r="XU15" s="107"/>
      <c r="XV15" s="107"/>
      <c r="XW15" s="107"/>
      <c r="XX15" s="107"/>
      <c r="XY15" s="107"/>
      <c r="XZ15" s="107"/>
      <c r="YA15" s="107"/>
      <c r="YB15" s="107"/>
      <c r="YC15" s="107"/>
      <c r="YD15" s="107"/>
      <c r="YE15" s="107"/>
      <c r="YF15" s="107"/>
      <c r="YG15" s="107"/>
      <c r="YH15" s="107"/>
      <c r="YI15" s="107"/>
      <c r="YJ15" s="107"/>
      <c r="YK15" s="107"/>
      <c r="YL15" s="107"/>
      <c r="YM15" s="107"/>
      <c r="YN15" s="107"/>
      <c r="YO15" s="107"/>
      <c r="YP15" s="107"/>
      <c r="YQ15" s="107"/>
      <c r="YR15" s="107"/>
      <c r="YS15" s="107"/>
      <c r="YT15" s="107"/>
      <c r="YU15" s="107"/>
      <c r="YV15" s="107"/>
      <c r="YW15" s="107"/>
      <c r="YX15" s="107"/>
      <c r="YY15" s="107"/>
      <c r="YZ15" s="107"/>
      <c r="ZA15" s="107"/>
      <c r="ZB15" s="107"/>
      <c r="ZC15" s="107"/>
      <c r="ZD15" s="107"/>
      <c r="ZE15" s="107"/>
      <c r="ZF15" s="107"/>
      <c r="ZG15" s="107"/>
      <c r="ZH15" s="107"/>
      <c r="ZI15" s="107"/>
      <c r="ZJ15" s="107"/>
      <c r="ZK15" s="107"/>
      <c r="ZL15" s="107"/>
      <c r="ZM15" s="107"/>
      <c r="ZN15" s="107"/>
      <c r="ZO15" s="107"/>
      <c r="ZP15" s="107"/>
      <c r="ZQ15" s="107"/>
      <c r="ZR15" s="107"/>
      <c r="ZS15" s="107"/>
      <c r="ZT15" s="107"/>
      <c r="ZU15" s="107"/>
      <c r="ZV15" s="107"/>
      <c r="ZW15" s="107"/>
      <c r="ZX15" s="107"/>
      <c r="ZY15" s="107"/>
      <c r="ZZ15" s="107"/>
      <c r="AAA15" s="107"/>
      <c r="AAB15" s="107"/>
      <c r="AAC15" s="107"/>
      <c r="AAD15" s="107"/>
      <c r="AAE15" s="107"/>
      <c r="AAF15" s="107"/>
      <c r="AAG15" s="107"/>
      <c r="AAH15" s="107"/>
      <c r="AAI15" s="107"/>
      <c r="AAJ15" s="107"/>
      <c r="AAK15" s="107"/>
      <c r="AAL15" s="107"/>
      <c r="AAM15" s="107"/>
      <c r="AAN15" s="107"/>
      <c r="AAO15" s="107"/>
      <c r="AAP15" s="107"/>
      <c r="AAQ15" s="107"/>
      <c r="AAR15" s="107"/>
      <c r="AAS15" s="107"/>
      <c r="AAT15" s="107"/>
      <c r="AAU15" s="107"/>
      <c r="AAV15" s="107"/>
      <c r="AAW15" s="107"/>
      <c r="AAX15" s="107"/>
      <c r="AAY15" s="107"/>
      <c r="AAZ15" s="107"/>
      <c r="ABA15" s="107"/>
      <c r="ABB15" s="107"/>
      <c r="ABC15" s="107"/>
      <c r="ABD15" s="107"/>
      <c r="ABE15" s="107"/>
      <c r="ABF15" s="107"/>
      <c r="ABG15" s="107"/>
      <c r="ABH15" s="107"/>
      <c r="ABI15" s="107"/>
      <c r="ABJ15" s="107"/>
      <c r="ABK15" s="107"/>
      <c r="ABL15" s="107"/>
      <c r="ABM15" s="107"/>
      <c r="ABN15" s="107"/>
      <c r="ABO15" s="107"/>
      <c r="ABP15" s="107"/>
      <c r="ABQ15" s="107"/>
      <c r="ABR15" s="107"/>
      <c r="ABS15" s="107"/>
      <c r="ABT15" s="107"/>
      <c r="ABU15" s="107"/>
      <c r="ABV15" s="107"/>
      <c r="ABW15" s="107"/>
      <c r="ABX15" s="107"/>
      <c r="ABY15" s="107"/>
      <c r="ABZ15" s="107"/>
      <c r="ACA15" s="107"/>
      <c r="ACB15" s="107"/>
      <c r="ACC15" s="107"/>
      <c r="ACD15" s="107"/>
      <c r="ACE15" s="107"/>
      <c r="ACF15" s="107"/>
      <c r="ACG15" s="107"/>
      <c r="ACH15" s="107"/>
      <c r="ACI15" s="107"/>
      <c r="ACJ15" s="107"/>
      <c r="ACK15" s="107"/>
      <c r="ACL15" s="107"/>
      <c r="ACM15" s="107"/>
      <c r="ACN15" s="107"/>
      <c r="ACO15" s="107"/>
      <c r="ACP15" s="107"/>
      <c r="ACQ15" s="107"/>
      <c r="ACR15" s="107"/>
      <c r="ACS15" s="107"/>
      <c r="ACT15" s="107"/>
      <c r="ACU15" s="107"/>
      <c r="ACV15" s="107"/>
      <c r="ACW15" s="107"/>
      <c r="ACX15" s="107"/>
      <c r="ACY15" s="107"/>
      <c r="ACZ15" s="107"/>
      <c r="ADA15" s="107"/>
      <c r="ADB15" s="107"/>
      <c r="ADC15" s="107"/>
      <c r="ADD15" s="107"/>
      <c r="ADE15" s="107"/>
      <c r="ADF15" s="107"/>
      <c r="ADG15" s="107"/>
      <c r="ADH15" s="107"/>
      <c r="ADI15" s="107"/>
      <c r="ADJ15" s="107"/>
      <c r="ADK15" s="107"/>
      <c r="ADL15" s="107"/>
      <c r="ADM15" s="107"/>
      <c r="ADN15" s="107"/>
      <c r="ADO15" s="107"/>
      <c r="ADP15" s="107"/>
      <c r="ADQ15" s="107"/>
      <c r="ADR15" s="107"/>
      <c r="ADS15" s="107"/>
      <c r="ADT15" s="107"/>
      <c r="ADU15" s="107"/>
      <c r="ADV15" s="107"/>
      <c r="ADW15" s="107"/>
      <c r="ADX15" s="107"/>
      <c r="ADY15" s="107"/>
      <c r="ADZ15" s="107"/>
      <c r="AEA15" s="107"/>
      <c r="AEB15" s="107"/>
      <c r="AEC15" s="107"/>
      <c r="AED15" s="107"/>
      <c r="AEE15" s="107"/>
      <c r="AEF15" s="107"/>
      <c r="AEG15" s="107"/>
      <c r="AEH15" s="107"/>
      <c r="AEI15" s="107"/>
      <c r="AEJ15" s="107"/>
      <c r="AEK15" s="107"/>
      <c r="AEL15" s="107"/>
      <c r="AEM15" s="107"/>
      <c r="AEN15" s="107"/>
      <c r="AEO15" s="107"/>
      <c r="AEP15" s="107"/>
      <c r="AEQ15" s="107"/>
      <c r="AER15" s="107"/>
      <c r="AES15" s="107"/>
      <c r="AET15" s="107"/>
      <c r="AEU15" s="107"/>
      <c r="AEV15" s="107"/>
      <c r="AEW15" s="107"/>
      <c r="AEX15" s="107"/>
      <c r="AEY15" s="107"/>
      <c r="AEZ15" s="107"/>
      <c r="AFA15" s="107"/>
      <c r="AFB15" s="107"/>
      <c r="AFC15" s="107"/>
      <c r="AFD15" s="107"/>
      <c r="AFE15" s="107"/>
      <c r="AFF15" s="107"/>
      <c r="AFG15" s="107"/>
      <c r="AFH15" s="107"/>
      <c r="AFI15" s="107"/>
      <c r="AFJ15" s="107"/>
      <c r="AFK15" s="107"/>
      <c r="AFL15" s="107"/>
      <c r="AFM15" s="107"/>
      <c r="AFN15" s="107"/>
      <c r="AFO15" s="107"/>
      <c r="AFP15" s="107"/>
      <c r="AFQ15" s="107"/>
      <c r="AFR15" s="107"/>
      <c r="AFS15" s="107"/>
      <c r="AFT15" s="107"/>
      <c r="AFU15" s="107"/>
      <c r="AFV15" s="107"/>
      <c r="AFW15" s="107"/>
      <c r="AFX15" s="107"/>
      <c r="AFY15" s="107"/>
      <c r="AFZ15" s="107"/>
      <c r="AGA15" s="107"/>
      <c r="AGB15" s="107"/>
      <c r="AGC15" s="107"/>
      <c r="AGD15" s="107"/>
      <c r="AGE15" s="107"/>
      <c r="AGF15" s="107"/>
      <c r="AGG15" s="107"/>
      <c r="AGH15" s="107"/>
      <c r="AGI15" s="107"/>
      <c r="AGJ15" s="107"/>
      <c r="AGK15" s="107"/>
      <c r="AGL15" s="107"/>
      <c r="AGM15" s="107"/>
      <c r="AGN15" s="107"/>
      <c r="AGO15" s="107"/>
      <c r="AGP15" s="107"/>
      <c r="AGQ15" s="107"/>
      <c r="AGR15" s="107"/>
      <c r="AGS15" s="107"/>
      <c r="AGT15" s="107"/>
      <c r="AGU15" s="107"/>
      <c r="AGV15" s="107"/>
      <c r="AGW15" s="107"/>
      <c r="AGX15" s="107"/>
      <c r="AGY15" s="107"/>
      <c r="AGZ15" s="107"/>
      <c r="AHA15" s="107"/>
      <c r="AHB15" s="107"/>
      <c r="AHC15" s="107"/>
      <c r="AHD15" s="107"/>
      <c r="AHE15" s="107"/>
      <c r="AHF15" s="107"/>
      <c r="AHG15" s="107"/>
      <c r="AHH15" s="107"/>
      <c r="AHI15" s="107"/>
      <c r="AHJ15" s="107"/>
      <c r="AHK15" s="107"/>
      <c r="AHL15" s="107"/>
      <c r="AHM15" s="107"/>
      <c r="AHN15" s="107"/>
      <c r="AHO15" s="107"/>
      <c r="AHP15" s="107"/>
      <c r="AHQ15" s="107"/>
      <c r="AHR15" s="107"/>
      <c r="AHS15" s="107"/>
      <c r="AHT15" s="107"/>
      <c r="AHU15" s="107"/>
      <c r="AHV15" s="107"/>
      <c r="AHW15" s="107"/>
      <c r="AHX15" s="107"/>
      <c r="AHY15" s="107"/>
      <c r="AHZ15" s="107"/>
      <c r="AIA15" s="107"/>
      <c r="AIB15" s="107"/>
      <c r="AIC15" s="107"/>
      <c r="AID15" s="107"/>
      <c r="AIE15" s="107"/>
      <c r="AIF15" s="107"/>
      <c r="AIG15" s="107"/>
      <c r="AIH15" s="107"/>
      <c r="AII15" s="107"/>
      <c r="AIJ15" s="107"/>
      <c r="AIK15" s="107"/>
      <c r="AIL15" s="107"/>
      <c r="AIM15" s="107"/>
      <c r="AIN15" s="107"/>
      <c r="AIO15" s="107"/>
      <c r="AIP15" s="107"/>
      <c r="AIQ15" s="107"/>
      <c r="AIR15" s="107"/>
      <c r="AIS15" s="107"/>
      <c r="AIT15" s="107"/>
      <c r="AIU15" s="107"/>
      <c r="AIV15" s="107"/>
      <c r="AIW15" s="107"/>
      <c r="AIX15" s="107"/>
      <c r="AIY15" s="107"/>
      <c r="AIZ15" s="107"/>
      <c r="AJA15" s="107"/>
      <c r="AJB15" s="107"/>
      <c r="AJC15" s="107"/>
      <c r="AJD15" s="107"/>
      <c r="AJE15" s="107"/>
      <c r="AJF15" s="107"/>
      <c r="AJG15" s="107"/>
      <c r="AJH15" s="107"/>
      <c r="AJI15" s="107"/>
      <c r="AJJ15" s="107"/>
      <c r="AJK15" s="107"/>
      <c r="AJL15" s="107"/>
      <c r="AJM15" s="107"/>
      <c r="AJN15" s="107"/>
      <c r="AJO15" s="107"/>
      <c r="AJP15" s="107"/>
      <c r="AJQ15" s="107"/>
      <c r="AJR15" s="107"/>
      <c r="AJS15" s="107"/>
      <c r="AJT15" s="107"/>
      <c r="AJU15" s="107"/>
      <c r="AJV15" s="107"/>
      <c r="AJW15" s="107"/>
      <c r="AJX15" s="107"/>
      <c r="AJY15" s="107"/>
      <c r="AJZ15" s="107"/>
      <c r="AKA15" s="107"/>
      <c r="AKB15" s="107"/>
      <c r="AKC15" s="107"/>
      <c r="AKD15" s="107"/>
    </row>
    <row r="16" spans="1:966" s="108" customFormat="1" ht="18.75" x14ac:dyDescent="0.3">
      <c r="A16" s="107"/>
      <c r="B16" s="164">
        <v>44168</v>
      </c>
      <c r="C16" s="115" t="s">
        <v>576</v>
      </c>
      <c r="D16" s="113" t="s">
        <v>556</v>
      </c>
      <c r="E16" s="114">
        <v>1</v>
      </c>
      <c r="F16" s="140">
        <v>5.01</v>
      </c>
      <c r="G16" s="104">
        <v>1.84</v>
      </c>
      <c r="H16" s="99" t="s">
        <v>567</v>
      </c>
      <c r="I16" s="104" t="s">
        <v>26</v>
      </c>
      <c r="J16" s="105">
        <v>1</v>
      </c>
      <c r="K16" s="142">
        <f t="shared" si="0"/>
        <v>0.84000000000000008</v>
      </c>
      <c r="L16" s="102">
        <f t="shared" si="1"/>
        <v>21.19</v>
      </c>
      <c r="M16" s="158"/>
      <c r="N16" s="158"/>
      <c r="O16" s="158"/>
      <c r="P16" s="107"/>
      <c r="Q16" s="153">
        <f t="shared" si="2"/>
        <v>1</v>
      </c>
      <c r="R16" s="154">
        <f t="shared" si="3"/>
        <v>1</v>
      </c>
      <c r="S16" s="154">
        <f t="shared" si="4"/>
        <v>0</v>
      </c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07"/>
      <c r="JN16" s="107"/>
      <c r="JO16" s="107"/>
      <c r="JP16" s="107"/>
      <c r="JQ16" s="107"/>
      <c r="JR16" s="107"/>
      <c r="JS16" s="107"/>
      <c r="JT16" s="107"/>
      <c r="JU16" s="107"/>
      <c r="JV16" s="107"/>
      <c r="JW16" s="107"/>
      <c r="JX16" s="107"/>
      <c r="JY16" s="107"/>
      <c r="JZ16" s="107"/>
      <c r="KA16" s="107"/>
      <c r="KB16" s="107"/>
      <c r="KC16" s="107"/>
      <c r="KD16" s="107"/>
      <c r="KE16" s="107"/>
      <c r="KF16" s="107"/>
      <c r="KG16" s="107"/>
      <c r="KH16" s="107"/>
      <c r="KI16" s="107"/>
      <c r="KJ16" s="107"/>
      <c r="KK16" s="107"/>
      <c r="KL16" s="107"/>
      <c r="KM16" s="107"/>
      <c r="KN16" s="107"/>
      <c r="KO16" s="107"/>
      <c r="KP16" s="107"/>
      <c r="KQ16" s="107"/>
      <c r="KR16" s="107"/>
      <c r="KS16" s="107"/>
      <c r="KT16" s="107"/>
      <c r="KU16" s="107"/>
      <c r="KV16" s="107"/>
      <c r="KW16" s="107"/>
      <c r="KX16" s="107"/>
      <c r="KY16" s="107"/>
      <c r="KZ16" s="107"/>
      <c r="LA16" s="107"/>
      <c r="LB16" s="107"/>
      <c r="LC16" s="107"/>
      <c r="LD16" s="107"/>
      <c r="LE16" s="107"/>
      <c r="LF16" s="107"/>
      <c r="LG16" s="107"/>
      <c r="LH16" s="107"/>
      <c r="LI16" s="107"/>
      <c r="LJ16" s="107"/>
      <c r="LK16" s="107"/>
      <c r="LL16" s="107"/>
      <c r="LM16" s="107"/>
      <c r="LN16" s="107"/>
      <c r="LO16" s="107"/>
      <c r="LP16" s="107"/>
      <c r="LQ16" s="107"/>
      <c r="LR16" s="107"/>
      <c r="LS16" s="107"/>
      <c r="LT16" s="107"/>
      <c r="LU16" s="107"/>
      <c r="LV16" s="107"/>
      <c r="LW16" s="107"/>
      <c r="LX16" s="107"/>
      <c r="LY16" s="107"/>
      <c r="LZ16" s="107"/>
      <c r="MA16" s="107"/>
      <c r="MB16" s="107"/>
      <c r="MC16" s="107"/>
      <c r="MD16" s="107"/>
      <c r="ME16" s="107"/>
      <c r="MF16" s="107"/>
      <c r="MG16" s="107"/>
      <c r="MH16" s="107"/>
      <c r="MI16" s="107"/>
      <c r="MJ16" s="107"/>
      <c r="MK16" s="107"/>
      <c r="ML16" s="107"/>
      <c r="MM16" s="107"/>
      <c r="MN16" s="107"/>
      <c r="MO16" s="107"/>
      <c r="MP16" s="107"/>
      <c r="MQ16" s="107"/>
      <c r="MR16" s="107"/>
      <c r="MS16" s="107"/>
      <c r="MT16" s="107"/>
      <c r="MU16" s="107"/>
      <c r="MV16" s="107"/>
      <c r="MW16" s="107"/>
      <c r="MX16" s="107"/>
      <c r="MY16" s="107"/>
      <c r="MZ16" s="107"/>
      <c r="NA16" s="107"/>
      <c r="NB16" s="107"/>
      <c r="NC16" s="107"/>
      <c r="ND16" s="107"/>
      <c r="NE16" s="107"/>
      <c r="NF16" s="107"/>
      <c r="NG16" s="107"/>
      <c r="NH16" s="107"/>
      <c r="NI16" s="107"/>
      <c r="NJ16" s="107"/>
      <c r="NK16" s="107"/>
      <c r="NL16" s="107"/>
      <c r="NM16" s="107"/>
      <c r="NN16" s="107"/>
      <c r="NO16" s="107"/>
      <c r="NP16" s="107"/>
      <c r="NQ16" s="107"/>
      <c r="NR16" s="107"/>
      <c r="NS16" s="107"/>
      <c r="NT16" s="107"/>
      <c r="NU16" s="107"/>
      <c r="NV16" s="107"/>
      <c r="NW16" s="107"/>
      <c r="NX16" s="107"/>
      <c r="NY16" s="107"/>
      <c r="NZ16" s="107"/>
      <c r="OA16" s="107"/>
      <c r="OB16" s="107"/>
      <c r="OC16" s="107"/>
      <c r="OD16" s="107"/>
      <c r="OE16" s="107"/>
      <c r="OF16" s="107"/>
      <c r="OG16" s="107"/>
      <c r="OH16" s="107"/>
      <c r="OI16" s="107"/>
      <c r="OJ16" s="107"/>
      <c r="OK16" s="107"/>
      <c r="OL16" s="107"/>
      <c r="OM16" s="107"/>
      <c r="ON16" s="107"/>
      <c r="OO16" s="107"/>
      <c r="OP16" s="107"/>
      <c r="OQ16" s="107"/>
      <c r="OR16" s="107"/>
      <c r="OS16" s="107"/>
      <c r="OT16" s="107"/>
      <c r="OU16" s="107"/>
      <c r="OV16" s="107"/>
      <c r="OW16" s="107"/>
      <c r="OX16" s="107"/>
      <c r="OY16" s="107"/>
      <c r="OZ16" s="107"/>
      <c r="PA16" s="107"/>
      <c r="PB16" s="107"/>
      <c r="PC16" s="107"/>
      <c r="PD16" s="107"/>
      <c r="PE16" s="107"/>
      <c r="PF16" s="107"/>
      <c r="PG16" s="107"/>
      <c r="PH16" s="107"/>
      <c r="PI16" s="107"/>
      <c r="PJ16" s="107"/>
      <c r="PK16" s="107"/>
      <c r="PL16" s="107"/>
      <c r="PM16" s="107"/>
      <c r="PN16" s="107"/>
      <c r="PO16" s="107"/>
      <c r="PP16" s="107"/>
      <c r="PQ16" s="107"/>
      <c r="PR16" s="107"/>
      <c r="PS16" s="107"/>
      <c r="PT16" s="107"/>
      <c r="PU16" s="107"/>
      <c r="PV16" s="107"/>
      <c r="PW16" s="107"/>
      <c r="PX16" s="107"/>
      <c r="PY16" s="107"/>
      <c r="PZ16" s="107"/>
      <c r="QA16" s="107"/>
      <c r="QB16" s="107"/>
      <c r="QC16" s="107"/>
      <c r="QD16" s="107"/>
      <c r="QE16" s="107"/>
      <c r="QF16" s="107"/>
      <c r="QG16" s="107"/>
      <c r="QH16" s="107"/>
      <c r="QI16" s="107"/>
      <c r="QJ16" s="107"/>
      <c r="QK16" s="107"/>
      <c r="QL16" s="107"/>
      <c r="QM16" s="107"/>
      <c r="QN16" s="107"/>
      <c r="QO16" s="107"/>
      <c r="QP16" s="107"/>
      <c r="QQ16" s="107"/>
      <c r="QR16" s="107"/>
      <c r="QS16" s="107"/>
      <c r="QT16" s="107"/>
      <c r="QU16" s="107"/>
      <c r="QV16" s="107"/>
      <c r="QW16" s="107"/>
      <c r="QX16" s="107"/>
      <c r="QY16" s="107"/>
      <c r="QZ16" s="107"/>
      <c r="RA16" s="107"/>
      <c r="RB16" s="107"/>
      <c r="RC16" s="107"/>
      <c r="RD16" s="107"/>
      <c r="RE16" s="107"/>
      <c r="RF16" s="107"/>
      <c r="RG16" s="107"/>
      <c r="RH16" s="107"/>
      <c r="RI16" s="107"/>
      <c r="RJ16" s="107"/>
      <c r="RK16" s="107"/>
      <c r="RL16" s="107"/>
      <c r="RM16" s="107"/>
      <c r="RN16" s="107"/>
      <c r="RO16" s="107"/>
      <c r="RP16" s="107"/>
      <c r="RQ16" s="107"/>
      <c r="RR16" s="107"/>
      <c r="RS16" s="107"/>
      <c r="RT16" s="107"/>
      <c r="RU16" s="107"/>
      <c r="RV16" s="107"/>
      <c r="RW16" s="107"/>
      <c r="RX16" s="107"/>
      <c r="RY16" s="107"/>
      <c r="RZ16" s="107"/>
      <c r="SA16" s="107"/>
      <c r="SB16" s="107"/>
      <c r="SC16" s="107"/>
      <c r="SD16" s="107"/>
      <c r="SE16" s="107"/>
      <c r="SF16" s="107"/>
      <c r="SG16" s="107"/>
      <c r="SH16" s="107"/>
      <c r="SI16" s="107"/>
      <c r="SJ16" s="107"/>
      <c r="SK16" s="107"/>
      <c r="SL16" s="107"/>
      <c r="SM16" s="107"/>
      <c r="SN16" s="107"/>
      <c r="SO16" s="107"/>
      <c r="SP16" s="107"/>
      <c r="SQ16" s="107"/>
      <c r="SR16" s="107"/>
      <c r="SS16" s="107"/>
      <c r="ST16" s="107"/>
      <c r="SU16" s="107"/>
      <c r="SV16" s="107"/>
      <c r="SW16" s="107"/>
      <c r="SX16" s="107"/>
      <c r="SY16" s="107"/>
      <c r="SZ16" s="107"/>
      <c r="TA16" s="107"/>
      <c r="TB16" s="107"/>
      <c r="TC16" s="107"/>
      <c r="TD16" s="107"/>
      <c r="TE16" s="107"/>
      <c r="TF16" s="107"/>
      <c r="TG16" s="107"/>
      <c r="TH16" s="107"/>
      <c r="TI16" s="107"/>
      <c r="TJ16" s="107"/>
      <c r="TK16" s="107"/>
      <c r="TL16" s="107"/>
      <c r="TM16" s="107"/>
      <c r="TN16" s="107"/>
      <c r="TO16" s="107"/>
      <c r="TP16" s="107"/>
      <c r="TQ16" s="107"/>
      <c r="TR16" s="107"/>
      <c r="TS16" s="107"/>
      <c r="TT16" s="107"/>
      <c r="TU16" s="107"/>
      <c r="TV16" s="107"/>
      <c r="TW16" s="107"/>
      <c r="TX16" s="107"/>
      <c r="TY16" s="107"/>
      <c r="TZ16" s="107"/>
      <c r="UA16" s="107"/>
      <c r="UB16" s="107"/>
      <c r="UC16" s="107"/>
      <c r="UD16" s="107"/>
      <c r="UE16" s="107"/>
      <c r="UF16" s="107"/>
      <c r="UG16" s="107"/>
      <c r="UH16" s="107"/>
      <c r="UI16" s="107"/>
      <c r="UJ16" s="107"/>
      <c r="UK16" s="107"/>
      <c r="UL16" s="107"/>
      <c r="UM16" s="107"/>
      <c r="UN16" s="107"/>
      <c r="UO16" s="107"/>
      <c r="UP16" s="107"/>
      <c r="UQ16" s="107"/>
      <c r="UR16" s="107"/>
      <c r="US16" s="107"/>
      <c r="UT16" s="107"/>
      <c r="UU16" s="107"/>
      <c r="UV16" s="107"/>
      <c r="UW16" s="107"/>
      <c r="UX16" s="107"/>
      <c r="UY16" s="107"/>
      <c r="UZ16" s="107"/>
      <c r="VA16" s="107"/>
      <c r="VB16" s="107"/>
      <c r="VC16" s="107"/>
      <c r="VD16" s="107"/>
      <c r="VE16" s="107"/>
      <c r="VF16" s="107"/>
      <c r="VG16" s="107"/>
      <c r="VH16" s="107"/>
      <c r="VI16" s="107"/>
      <c r="VJ16" s="107"/>
      <c r="VK16" s="107"/>
      <c r="VL16" s="107"/>
      <c r="VM16" s="107"/>
      <c r="VN16" s="107"/>
      <c r="VO16" s="107"/>
      <c r="VP16" s="107"/>
      <c r="VQ16" s="107"/>
      <c r="VR16" s="107"/>
      <c r="VS16" s="107"/>
      <c r="VT16" s="107"/>
      <c r="VU16" s="107"/>
      <c r="VV16" s="107"/>
      <c r="VW16" s="107"/>
      <c r="VX16" s="107"/>
      <c r="VY16" s="107"/>
      <c r="VZ16" s="107"/>
      <c r="WA16" s="107"/>
      <c r="WB16" s="107"/>
      <c r="WC16" s="107"/>
      <c r="WD16" s="107"/>
      <c r="WE16" s="107"/>
      <c r="WF16" s="107"/>
      <c r="WG16" s="107"/>
      <c r="WH16" s="107"/>
      <c r="WI16" s="107"/>
      <c r="WJ16" s="107"/>
      <c r="WK16" s="107"/>
      <c r="WL16" s="107"/>
      <c r="WM16" s="107"/>
      <c r="WN16" s="107"/>
      <c r="WO16" s="107"/>
      <c r="WP16" s="107"/>
      <c r="WQ16" s="107"/>
      <c r="WR16" s="107"/>
      <c r="WS16" s="107"/>
      <c r="WT16" s="107"/>
      <c r="WU16" s="107"/>
      <c r="WV16" s="107"/>
      <c r="WW16" s="107"/>
      <c r="WX16" s="107"/>
      <c r="WY16" s="107"/>
      <c r="WZ16" s="107"/>
      <c r="XA16" s="107"/>
      <c r="XB16" s="107"/>
      <c r="XC16" s="107"/>
      <c r="XD16" s="107"/>
      <c r="XE16" s="107"/>
      <c r="XF16" s="107"/>
      <c r="XG16" s="107"/>
      <c r="XH16" s="107"/>
      <c r="XI16" s="107"/>
      <c r="XJ16" s="107"/>
      <c r="XK16" s="107"/>
      <c r="XL16" s="107"/>
      <c r="XM16" s="107"/>
      <c r="XN16" s="107"/>
      <c r="XO16" s="107"/>
      <c r="XP16" s="107"/>
      <c r="XQ16" s="107"/>
      <c r="XR16" s="107"/>
      <c r="XS16" s="107"/>
      <c r="XT16" s="107"/>
      <c r="XU16" s="107"/>
      <c r="XV16" s="107"/>
      <c r="XW16" s="107"/>
      <c r="XX16" s="107"/>
      <c r="XY16" s="107"/>
      <c r="XZ16" s="107"/>
      <c r="YA16" s="107"/>
      <c r="YB16" s="107"/>
      <c r="YC16" s="107"/>
      <c r="YD16" s="107"/>
      <c r="YE16" s="107"/>
      <c r="YF16" s="107"/>
      <c r="YG16" s="107"/>
      <c r="YH16" s="107"/>
      <c r="YI16" s="107"/>
      <c r="YJ16" s="107"/>
      <c r="YK16" s="107"/>
      <c r="YL16" s="107"/>
      <c r="YM16" s="107"/>
      <c r="YN16" s="107"/>
      <c r="YO16" s="107"/>
      <c r="YP16" s="107"/>
      <c r="YQ16" s="107"/>
      <c r="YR16" s="107"/>
      <c r="YS16" s="107"/>
      <c r="YT16" s="107"/>
      <c r="YU16" s="107"/>
      <c r="YV16" s="107"/>
      <c r="YW16" s="107"/>
      <c r="YX16" s="107"/>
      <c r="YY16" s="107"/>
      <c r="YZ16" s="107"/>
      <c r="ZA16" s="107"/>
      <c r="ZB16" s="107"/>
      <c r="ZC16" s="107"/>
      <c r="ZD16" s="107"/>
      <c r="ZE16" s="107"/>
      <c r="ZF16" s="107"/>
      <c r="ZG16" s="107"/>
      <c r="ZH16" s="107"/>
      <c r="ZI16" s="107"/>
      <c r="ZJ16" s="107"/>
      <c r="ZK16" s="107"/>
      <c r="ZL16" s="107"/>
      <c r="ZM16" s="107"/>
      <c r="ZN16" s="107"/>
      <c r="ZO16" s="107"/>
      <c r="ZP16" s="107"/>
      <c r="ZQ16" s="107"/>
      <c r="ZR16" s="107"/>
      <c r="ZS16" s="107"/>
      <c r="ZT16" s="107"/>
      <c r="ZU16" s="107"/>
      <c r="ZV16" s="107"/>
      <c r="ZW16" s="107"/>
      <c r="ZX16" s="107"/>
      <c r="ZY16" s="107"/>
      <c r="ZZ16" s="107"/>
      <c r="AAA16" s="107"/>
      <c r="AAB16" s="107"/>
      <c r="AAC16" s="107"/>
      <c r="AAD16" s="107"/>
      <c r="AAE16" s="107"/>
      <c r="AAF16" s="107"/>
      <c r="AAG16" s="107"/>
      <c r="AAH16" s="107"/>
      <c r="AAI16" s="107"/>
      <c r="AAJ16" s="107"/>
      <c r="AAK16" s="107"/>
      <c r="AAL16" s="107"/>
      <c r="AAM16" s="107"/>
      <c r="AAN16" s="107"/>
      <c r="AAO16" s="107"/>
      <c r="AAP16" s="107"/>
      <c r="AAQ16" s="107"/>
      <c r="AAR16" s="107"/>
      <c r="AAS16" s="107"/>
      <c r="AAT16" s="107"/>
      <c r="AAU16" s="107"/>
      <c r="AAV16" s="107"/>
      <c r="AAW16" s="107"/>
      <c r="AAX16" s="107"/>
      <c r="AAY16" s="107"/>
      <c r="AAZ16" s="107"/>
      <c r="ABA16" s="107"/>
      <c r="ABB16" s="107"/>
      <c r="ABC16" s="107"/>
      <c r="ABD16" s="107"/>
      <c r="ABE16" s="107"/>
      <c r="ABF16" s="107"/>
      <c r="ABG16" s="107"/>
      <c r="ABH16" s="107"/>
      <c r="ABI16" s="107"/>
      <c r="ABJ16" s="107"/>
      <c r="ABK16" s="107"/>
      <c r="ABL16" s="107"/>
      <c r="ABM16" s="107"/>
      <c r="ABN16" s="107"/>
      <c r="ABO16" s="107"/>
      <c r="ABP16" s="107"/>
      <c r="ABQ16" s="107"/>
      <c r="ABR16" s="107"/>
      <c r="ABS16" s="107"/>
      <c r="ABT16" s="107"/>
      <c r="ABU16" s="107"/>
      <c r="ABV16" s="107"/>
      <c r="ABW16" s="107"/>
      <c r="ABX16" s="107"/>
      <c r="ABY16" s="107"/>
      <c r="ABZ16" s="107"/>
      <c r="ACA16" s="107"/>
      <c r="ACB16" s="107"/>
      <c r="ACC16" s="107"/>
      <c r="ACD16" s="107"/>
      <c r="ACE16" s="107"/>
      <c r="ACF16" s="107"/>
      <c r="ACG16" s="107"/>
      <c r="ACH16" s="107"/>
      <c r="ACI16" s="107"/>
      <c r="ACJ16" s="107"/>
      <c r="ACK16" s="107"/>
      <c r="ACL16" s="107"/>
      <c r="ACM16" s="107"/>
      <c r="ACN16" s="107"/>
      <c r="ACO16" s="107"/>
      <c r="ACP16" s="107"/>
      <c r="ACQ16" s="107"/>
      <c r="ACR16" s="107"/>
      <c r="ACS16" s="107"/>
      <c r="ACT16" s="107"/>
      <c r="ACU16" s="107"/>
      <c r="ACV16" s="107"/>
      <c r="ACW16" s="107"/>
      <c r="ACX16" s="107"/>
      <c r="ACY16" s="107"/>
      <c r="ACZ16" s="107"/>
      <c r="ADA16" s="107"/>
      <c r="ADB16" s="107"/>
      <c r="ADC16" s="107"/>
      <c r="ADD16" s="107"/>
      <c r="ADE16" s="107"/>
      <c r="ADF16" s="107"/>
      <c r="ADG16" s="107"/>
      <c r="ADH16" s="107"/>
      <c r="ADI16" s="107"/>
      <c r="ADJ16" s="107"/>
      <c r="ADK16" s="107"/>
      <c r="ADL16" s="107"/>
      <c r="ADM16" s="107"/>
      <c r="ADN16" s="107"/>
      <c r="ADO16" s="107"/>
      <c r="ADP16" s="107"/>
      <c r="ADQ16" s="107"/>
      <c r="ADR16" s="107"/>
      <c r="ADS16" s="107"/>
      <c r="ADT16" s="107"/>
      <c r="ADU16" s="107"/>
      <c r="ADV16" s="107"/>
      <c r="ADW16" s="107"/>
      <c r="ADX16" s="107"/>
      <c r="ADY16" s="107"/>
      <c r="ADZ16" s="107"/>
      <c r="AEA16" s="107"/>
      <c r="AEB16" s="107"/>
      <c r="AEC16" s="107"/>
      <c r="AED16" s="107"/>
      <c r="AEE16" s="107"/>
      <c r="AEF16" s="107"/>
      <c r="AEG16" s="107"/>
      <c r="AEH16" s="107"/>
      <c r="AEI16" s="107"/>
      <c r="AEJ16" s="107"/>
      <c r="AEK16" s="107"/>
      <c r="AEL16" s="107"/>
      <c r="AEM16" s="107"/>
      <c r="AEN16" s="107"/>
      <c r="AEO16" s="107"/>
      <c r="AEP16" s="107"/>
      <c r="AEQ16" s="107"/>
      <c r="AER16" s="107"/>
      <c r="AES16" s="107"/>
      <c r="AET16" s="107"/>
      <c r="AEU16" s="107"/>
      <c r="AEV16" s="107"/>
      <c r="AEW16" s="107"/>
      <c r="AEX16" s="107"/>
      <c r="AEY16" s="107"/>
      <c r="AEZ16" s="107"/>
      <c r="AFA16" s="107"/>
      <c r="AFB16" s="107"/>
      <c r="AFC16" s="107"/>
      <c r="AFD16" s="107"/>
      <c r="AFE16" s="107"/>
      <c r="AFF16" s="107"/>
      <c r="AFG16" s="107"/>
      <c r="AFH16" s="107"/>
      <c r="AFI16" s="107"/>
      <c r="AFJ16" s="107"/>
      <c r="AFK16" s="107"/>
      <c r="AFL16" s="107"/>
      <c r="AFM16" s="107"/>
      <c r="AFN16" s="107"/>
      <c r="AFO16" s="107"/>
      <c r="AFP16" s="107"/>
      <c r="AFQ16" s="107"/>
      <c r="AFR16" s="107"/>
      <c r="AFS16" s="107"/>
      <c r="AFT16" s="107"/>
      <c r="AFU16" s="107"/>
      <c r="AFV16" s="107"/>
      <c r="AFW16" s="107"/>
      <c r="AFX16" s="107"/>
      <c r="AFY16" s="107"/>
      <c r="AFZ16" s="107"/>
      <c r="AGA16" s="107"/>
      <c r="AGB16" s="107"/>
      <c r="AGC16" s="107"/>
      <c r="AGD16" s="107"/>
      <c r="AGE16" s="107"/>
      <c r="AGF16" s="107"/>
      <c r="AGG16" s="107"/>
      <c r="AGH16" s="107"/>
      <c r="AGI16" s="107"/>
      <c r="AGJ16" s="107"/>
      <c r="AGK16" s="107"/>
      <c r="AGL16" s="107"/>
      <c r="AGM16" s="107"/>
      <c r="AGN16" s="107"/>
      <c r="AGO16" s="107"/>
      <c r="AGP16" s="107"/>
      <c r="AGQ16" s="107"/>
      <c r="AGR16" s="107"/>
      <c r="AGS16" s="107"/>
      <c r="AGT16" s="107"/>
      <c r="AGU16" s="107"/>
      <c r="AGV16" s="107"/>
      <c r="AGW16" s="107"/>
      <c r="AGX16" s="107"/>
      <c r="AGY16" s="107"/>
      <c r="AGZ16" s="107"/>
      <c r="AHA16" s="107"/>
      <c r="AHB16" s="107"/>
      <c r="AHC16" s="107"/>
      <c r="AHD16" s="107"/>
      <c r="AHE16" s="107"/>
      <c r="AHF16" s="107"/>
      <c r="AHG16" s="107"/>
      <c r="AHH16" s="107"/>
      <c r="AHI16" s="107"/>
      <c r="AHJ16" s="107"/>
      <c r="AHK16" s="107"/>
      <c r="AHL16" s="107"/>
      <c r="AHM16" s="107"/>
      <c r="AHN16" s="107"/>
      <c r="AHO16" s="107"/>
      <c r="AHP16" s="107"/>
      <c r="AHQ16" s="107"/>
      <c r="AHR16" s="107"/>
      <c r="AHS16" s="107"/>
      <c r="AHT16" s="107"/>
      <c r="AHU16" s="107"/>
      <c r="AHV16" s="107"/>
      <c r="AHW16" s="107"/>
      <c r="AHX16" s="107"/>
      <c r="AHY16" s="107"/>
      <c r="AHZ16" s="107"/>
      <c r="AIA16" s="107"/>
      <c r="AIB16" s="107"/>
      <c r="AIC16" s="107"/>
      <c r="AID16" s="107"/>
      <c r="AIE16" s="107"/>
      <c r="AIF16" s="107"/>
      <c r="AIG16" s="107"/>
      <c r="AIH16" s="107"/>
      <c r="AII16" s="107"/>
      <c r="AIJ16" s="107"/>
      <c r="AIK16" s="107"/>
      <c r="AIL16" s="107"/>
      <c r="AIM16" s="107"/>
      <c r="AIN16" s="107"/>
      <c r="AIO16" s="107"/>
      <c r="AIP16" s="107"/>
      <c r="AIQ16" s="107"/>
      <c r="AIR16" s="107"/>
      <c r="AIS16" s="107"/>
      <c r="AIT16" s="107"/>
      <c r="AIU16" s="107"/>
      <c r="AIV16" s="107"/>
      <c r="AIW16" s="107"/>
      <c r="AIX16" s="107"/>
      <c r="AIY16" s="107"/>
      <c r="AIZ16" s="107"/>
      <c r="AJA16" s="107"/>
      <c r="AJB16" s="107"/>
      <c r="AJC16" s="107"/>
      <c r="AJD16" s="107"/>
      <c r="AJE16" s="107"/>
      <c r="AJF16" s="107"/>
      <c r="AJG16" s="107"/>
      <c r="AJH16" s="107"/>
      <c r="AJI16" s="107"/>
      <c r="AJJ16" s="107"/>
      <c r="AJK16" s="107"/>
      <c r="AJL16" s="107"/>
      <c r="AJM16" s="107"/>
      <c r="AJN16" s="107"/>
      <c r="AJO16" s="107"/>
      <c r="AJP16" s="107"/>
      <c r="AJQ16" s="107"/>
      <c r="AJR16" s="107"/>
      <c r="AJS16" s="107"/>
      <c r="AJT16" s="107"/>
      <c r="AJU16" s="107"/>
      <c r="AJV16" s="107"/>
      <c r="AJW16" s="107"/>
      <c r="AJX16" s="107"/>
      <c r="AJY16" s="107"/>
      <c r="AJZ16" s="107"/>
      <c r="AKA16" s="107"/>
      <c r="AKB16" s="107"/>
      <c r="AKC16" s="107"/>
      <c r="AKD16" s="107"/>
    </row>
    <row r="17" spans="1:966" s="108" customFormat="1" ht="18.75" x14ac:dyDescent="0.3">
      <c r="A17" s="107"/>
      <c r="B17" s="164">
        <v>44170</v>
      </c>
      <c r="C17" s="95" t="s">
        <v>577</v>
      </c>
      <c r="D17" s="96" t="s">
        <v>578</v>
      </c>
      <c r="E17" s="97">
        <v>3</v>
      </c>
      <c r="F17" s="212">
        <v>7.79</v>
      </c>
      <c r="G17" s="98">
        <v>2.5499999999999998</v>
      </c>
      <c r="H17" s="99" t="s">
        <v>557</v>
      </c>
      <c r="I17" s="104" t="s">
        <v>21</v>
      </c>
      <c r="J17" s="105">
        <v>1</v>
      </c>
      <c r="K17" s="142">
        <f t="shared" si="0"/>
        <v>-1</v>
      </c>
      <c r="L17" s="102">
        <f t="shared" si="1"/>
        <v>20.190000000000001</v>
      </c>
      <c r="M17" s="158"/>
      <c r="N17" s="158"/>
      <c r="O17" s="158"/>
      <c r="P17" s="107"/>
      <c r="Q17" s="153">
        <f t="shared" si="2"/>
        <v>1</v>
      </c>
      <c r="R17" s="154">
        <f t="shared" si="3"/>
        <v>0</v>
      </c>
      <c r="S17" s="154">
        <f t="shared" si="4"/>
        <v>1</v>
      </c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  <c r="IW17" s="107"/>
      <c r="IX17" s="107"/>
      <c r="IY17" s="107"/>
      <c r="IZ17" s="107"/>
      <c r="JA17" s="107"/>
      <c r="JB17" s="107"/>
      <c r="JC17" s="107"/>
      <c r="JD17" s="107"/>
      <c r="JE17" s="107"/>
      <c r="JF17" s="107"/>
      <c r="JG17" s="107"/>
      <c r="JH17" s="107"/>
      <c r="JI17" s="107"/>
      <c r="JJ17" s="107"/>
      <c r="JK17" s="107"/>
      <c r="JL17" s="107"/>
      <c r="JM17" s="107"/>
      <c r="JN17" s="107"/>
      <c r="JO17" s="107"/>
      <c r="JP17" s="107"/>
      <c r="JQ17" s="107"/>
      <c r="JR17" s="107"/>
      <c r="JS17" s="107"/>
      <c r="JT17" s="107"/>
      <c r="JU17" s="107"/>
      <c r="JV17" s="107"/>
      <c r="JW17" s="107"/>
      <c r="JX17" s="107"/>
      <c r="JY17" s="107"/>
      <c r="JZ17" s="107"/>
      <c r="KA17" s="107"/>
      <c r="KB17" s="107"/>
      <c r="KC17" s="107"/>
      <c r="KD17" s="107"/>
      <c r="KE17" s="107"/>
      <c r="KF17" s="107"/>
      <c r="KG17" s="107"/>
      <c r="KH17" s="107"/>
      <c r="KI17" s="107"/>
      <c r="KJ17" s="107"/>
      <c r="KK17" s="107"/>
      <c r="KL17" s="107"/>
      <c r="KM17" s="107"/>
      <c r="KN17" s="107"/>
      <c r="KO17" s="107"/>
      <c r="KP17" s="107"/>
      <c r="KQ17" s="107"/>
      <c r="KR17" s="107"/>
      <c r="KS17" s="107"/>
      <c r="KT17" s="107"/>
      <c r="KU17" s="107"/>
      <c r="KV17" s="107"/>
      <c r="KW17" s="107"/>
      <c r="KX17" s="107"/>
      <c r="KY17" s="107"/>
      <c r="KZ17" s="107"/>
      <c r="LA17" s="107"/>
      <c r="LB17" s="107"/>
      <c r="LC17" s="107"/>
      <c r="LD17" s="107"/>
      <c r="LE17" s="107"/>
      <c r="LF17" s="107"/>
      <c r="LG17" s="107"/>
      <c r="LH17" s="107"/>
      <c r="LI17" s="107"/>
      <c r="LJ17" s="107"/>
      <c r="LK17" s="107"/>
      <c r="LL17" s="107"/>
      <c r="LM17" s="107"/>
      <c r="LN17" s="107"/>
      <c r="LO17" s="107"/>
      <c r="LP17" s="107"/>
      <c r="LQ17" s="107"/>
      <c r="LR17" s="107"/>
      <c r="LS17" s="107"/>
      <c r="LT17" s="107"/>
      <c r="LU17" s="107"/>
      <c r="LV17" s="107"/>
      <c r="LW17" s="107"/>
      <c r="LX17" s="107"/>
      <c r="LY17" s="107"/>
      <c r="LZ17" s="107"/>
      <c r="MA17" s="107"/>
      <c r="MB17" s="107"/>
      <c r="MC17" s="107"/>
      <c r="MD17" s="107"/>
      <c r="ME17" s="107"/>
      <c r="MF17" s="107"/>
      <c r="MG17" s="107"/>
      <c r="MH17" s="107"/>
      <c r="MI17" s="107"/>
      <c r="MJ17" s="107"/>
      <c r="MK17" s="107"/>
      <c r="ML17" s="107"/>
      <c r="MM17" s="107"/>
      <c r="MN17" s="107"/>
      <c r="MO17" s="107"/>
      <c r="MP17" s="107"/>
      <c r="MQ17" s="107"/>
      <c r="MR17" s="107"/>
      <c r="MS17" s="107"/>
      <c r="MT17" s="107"/>
      <c r="MU17" s="107"/>
      <c r="MV17" s="107"/>
      <c r="MW17" s="107"/>
      <c r="MX17" s="107"/>
      <c r="MY17" s="107"/>
      <c r="MZ17" s="107"/>
      <c r="NA17" s="107"/>
      <c r="NB17" s="107"/>
      <c r="NC17" s="107"/>
      <c r="ND17" s="107"/>
      <c r="NE17" s="107"/>
      <c r="NF17" s="107"/>
      <c r="NG17" s="107"/>
      <c r="NH17" s="107"/>
      <c r="NI17" s="107"/>
      <c r="NJ17" s="107"/>
      <c r="NK17" s="107"/>
      <c r="NL17" s="107"/>
      <c r="NM17" s="107"/>
      <c r="NN17" s="107"/>
      <c r="NO17" s="107"/>
      <c r="NP17" s="107"/>
      <c r="NQ17" s="107"/>
      <c r="NR17" s="107"/>
      <c r="NS17" s="107"/>
      <c r="NT17" s="107"/>
      <c r="NU17" s="107"/>
      <c r="NV17" s="107"/>
      <c r="NW17" s="107"/>
      <c r="NX17" s="107"/>
      <c r="NY17" s="107"/>
      <c r="NZ17" s="107"/>
      <c r="OA17" s="107"/>
      <c r="OB17" s="107"/>
      <c r="OC17" s="107"/>
      <c r="OD17" s="107"/>
      <c r="OE17" s="107"/>
      <c r="OF17" s="107"/>
      <c r="OG17" s="107"/>
      <c r="OH17" s="107"/>
      <c r="OI17" s="107"/>
      <c r="OJ17" s="107"/>
      <c r="OK17" s="107"/>
      <c r="OL17" s="107"/>
      <c r="OM17" s="107"/>
      <c r="ON17" s="107"/>
      <c r="OO17" s="107"/>
      <c r="OP17" s="107"/>
      <c r="OQ17" s="107"/>
      <c r="OR17" s="107"/>
      <c r="OS17" s="107"/>
      <c r="OT17" s="107"/>
      <c r="OU17" s="107"/>
      <c r="OV17" s="107"/>
      <c r="OW17" s="107"/>
      <c r="OX17" s="107"/>
      <c r="OY17" s="107"/>
      <c r="OZ17" s="107"/>
      <c r="PA17" s="107"/>
      <c r="PB17" s="107"/>
      <c r="PC17" s="107"/>
      <c r="PD17" s="107"/>
      <c r="PE17" s="107"/>
      <c r="PF17" s="107"/>
      <c r="PG17" s="107"/>
      <c r="PH17" s="107"/>
      <c r="PI17" s="107"/>
      <c r="PJ17" s="107"/>
      <c r="PK17" s="107"/>
      <c r="PL17" s="107"/>
      <c r="PM17" s="107"/>
      <c r="PN17" s="107"/>
      <c r="PO17" s="107"/>
      <c r="PP17" s="107"/>
      <c r="PQ17" s="107"/>
      <c r="PR17" s="107"/>
      <c r="PS17" s="107"/>
      <c r="PT17" s="107"/>
      <c r="PU17" s="107"/>
      <c r="PV17" s="107"/>
      <c r="PW17" s="107"/>
      <c r="PX17" s="107"/>
      <c r="PY17" s="107"/>
      <c r="PZ17" s="107"/>
      <c r="QA17" s="107"/>
      <c r="QB17" s="107"/>
      <c r="QC17" s="107"/>
      <c r="QD17" s="107"/>
      <c r="QE17" s="107"/>
      <c r="QF17" s="107"/>
      <c r="QG17" s="107"/>
      <c r="QH17" s="107"/>
      <c r="QI17" s="107"/>
      <c r="QJ17" s="107"/>
      <c r="QK17" s="107"/>
      <c r="QL17" s="107"/>
      <c r="QM17" s="107"/>
      <c r="QN17" s="107"/>
      <c r="QO17" s="107"/>
      <c r="QP17" s="107"/>
      <c r="QQ17" s="107"/>
      <c r="QR17" s="107"/>
      <c r="QS17" s="107"/>
      <c r="QT17" s="107"/>
      <c r="QU17" s="107"/>
      <c r="QV17" s="107"/>
      <c r="QW17" s="107"/>
      <c r="QX17" s="107"/>
      <c r="QY17" s="107"/>
      <c r="QZ17" s="107"/>
      <c r="RA17" s="107"/>
      <c r="RB17" s="107"/>
      <c r="RC17" s="107"/>
      <c r="RD17" s="107"/>
      <c r="RE17" s="107"/>
      <c r="RF17" s="107"/>
      <c r="RG17" s="107"/>
      <c r="RH17" s="107"/>
      <c r="RI17" s="107"/>
      <c r="RJ17" s="107"/>
      <c r="RK17" s="107"/>
      <c r="RL17" s="107"/>
      <c r="RM17" s="107"/>
      <c r="RN17" s="107"/>
      <c r="RO17" s="107"/>
      <c r="RP17" s="107"/>
      <c r="RQ17" s="107"/>
      <c r="RR17" s="107"/>
      <c r="RS17" s="107"/>
      <c r="RT17" s="107"/>
      <c r="RU17" s="107"/>
      <c r="RV17" s="107"/>
      <c r="RW17" s="107"/>
      <c r="RX17" s="107"/>
      <c r="RY17" s="107"/>
      <c r="RZ17" s="107"/>
      <c r="SA17" s="107"/>
      <c r="SB17" s="107"/>
      <c r="SC17" s="107"/>
      <c r="SD17" s="107"/>
      <c r="SE17" s="107"/>
      <c r="SF17" s="107"/>
      <c r="SG17" s="107"/>
      <c r="SH17" s="107"/>
      <c r="SI17" s="107"/>
      <c r="SJ17" s="107"/>
      <c r="SK17" s="107"/>
      <c r="SL17" s="107"/>
      <c r="SM17" s="107"/>
      <c r="SN17" s="107"/>
      <c r="SO17" s="107"/>
      <c r="SP17" s="107"/>
      <c r="SQ17" s="107"/>
      <c r="SR17" s="107"/>
      <c r="SS17" s="107"/>
      <c r="ST17" s="107"/>
      <c r="SU17" s="107"/>
      <c r="SV17" s="107"/>
      <c r="SW17" s="107"/>
      <c r="SX17" s="107"/>
      <c r="SY17" s="107"/>
      <c r="SZ17" s="107"/>
      <c r="TA17" s="107"/>
      <c r="TB17" s="107"/>
      <c r="TC17" s="107"/>
      <c r="TD17" s="107"/>
      <c r="TE17" s="107"/>
      <c r="TF17" s="107"/>
      <c r="TG17" s="107"/>
      <c r="TH17" s="107"/>
      <c r="TI17" s="107"/>
      <c r="TJ17" s="107"/>
      <c r="TK17" s="107"/>
      <c r="TL17" s="107"/>
      <c r="TM17" s="107"/>
      <c r="TN17" s="107"/>
      <c r="TO17" s="107"/>
      <c r="TP17" s="107"/>
      <c r="TQ17" s="107"/>
      <c r="TR17" s="107"/>
      <c r="TS17" s="107"/>
      <c r="TT17" s="107"/>
      <c r="TU17" s="107"/>
      <c r="TV17" s="107"/>
      <c r="TW17" s="107"/>
      <c r="TX17" s="107"/>
      <c r="TY17" s="107"/>
      <c r="TZ17" s="107"/>
      <c r="UA17" s="107"/>
      <c r="UB17" s="107"/>
      <c r="UC17" s="107"/>
      <c r="UD17" s="107"/>
      <c r="UE17" s="107"/>
      <c r="UF17" s="107"/>
      <c r="UG17" s="107"/>
      <c r="UH17" s="107"/>
      <c r="UI17" s="107"/>
      <c r="UJ17" s="107"/>
      <c r="UK17" s="107"/>
      <c r="UL17" s="107"/>
      <c r="UM17" s="107"/>
      <c r="UN17" s="107"/>
      <c r="UO17" s="107"/>
      <c r="UP17" s="107"/>
      <c r="UQ17" s="107"/>
      <c r="UR17" s="107"/>
      <c r="US17" s="107"/>
      <c r="UT17" s="107"/>
      <c r="UU17" s="107"/>
      <c r="UV17" s="107"/>
      <c r="UW17" s="107"/>
      <c r="UX17" s="107"/>
      <c r="UY17" s="107"/>
      <c r="UZ17" s="107"/>
      <c r="VA17" s="107"/>
      <c r="VB17" s="107"/>
      <c r="VC17" s="107"/>
      <c r="VD17" s="107"/>
      <c r="VE17" s="107"/>
      <c r="VF17" s="107"/>
      <c r="VG17" s="107"/>
      <c r="VH17" s="107"/>
      <c r="VI17" s="107"/>
      <c r="VJ17" s="107"/>
      <c r="VK17" s="107"/>
      <c r="VL17" s="107"/>
      <c r="VM17" s="107"/>
      <c r="VN17" s="107"/>
      <c r="VO17" s="107"/>
      <c r="VP17" s="107"/>
      <c r="VQ17" s="107"/>
      <c r="VR17" s="107"/>
      <c r="VS17" s="107"/>
      <c r="VT17" s="107"/>
      <c r="VU17" s="107"/>
      <c r="VV17" s="107"/>
      <c r="VW17" s="107"/>
      <c r="VX17" s="107"/>
      <c r="VY17" s="107"/>
      <c r="VZ17" s="107"/>
      <c r="WA17" s="107"/>
      <c r="WB17" s="107"/>
      <c r="WC17" s="107"/>
      <c r="WD17" s="107"/>
      <c r="WE17" s="107"/>
      <c r="WF17" s="107"/>
      <c r="WG17" s="107"/>
      <c r="WH17" s="107"/>
      <c r="WI17" s="107"/>
      <c r="WJ17" s="107"/>
      <c r="WK17" s="107"/>
      <c r="WL17" s="107"/>
      <c r="WM17" s="107"/>
      <c r="WN17" s="107"/>
      <c r="WO17" s="107"/>
      <c r="WP17" s="107"/>
      <c r="WQ17" s="107"/>
      <c r="WR17" s="107"/>
      <c r="WS17" s="107"/>
      <c r="WT17" s="107"/>
      <c r="WU17" s="107"/>
      <c r="WV17" s="107"/>
      <c r="WW17" s="107"/>
      <c r="WX17" s="107"/>
      <c r="WY17" s="107"/>
      <c r="WZ17" s="107"/>
      <c r="XA17" s="107"/>
      <c r="XB17" s="107"/>
      <c r="XC17" s="107"/>
      <c r="XD17" s="107"/>
      <c r="XE17" s="107"/>
      <c r="XF17" s="107"/>
      <c r="XG17" s="107"/>
      <c r="XH17" s="107"/>
      <c r="XI17" s="107"/>
      <c r="XJ17" s="107"/>
      <c r="XK17" s="107"/>
      <c r="XL17" s="107"/>
      <c r="XM17" s="107"/>
      <c r="XN17" s="107"/>
      <c r="XO17" s="107"/>
      <c r="XP17" s="107"/>
      <c r="XQ17" s="107"/>
      <c r="XR17" s="107"/>
      <c r="XS17" s="107"/>
      <c r="XT17" s="107"/>
      <c r="XU17" s="107"/>
      <c r="XV17" s="107"/>
      <c r="XW17" s="107"/>
      <c r="XX17" s="107"/>
      <c r="XY17" s="107"/>
      <c r="XZ17" s="107"/>
      <c r="YA17" s="107"/>
      <c r="YB17" s="107"/>
      <c r="YC17" s="107"/>
      <c r="YD17" s="107"/>
      <c r="YE17" s="107"/>
      <c r="YF17" s="107"/>
      <c r="YG17" s="107"/>
      <c r="YH17" s="107"/>
      <c r="YI17" s="107"/>
      <c r="YJ17" s="107"/>
      <c r="YK17" s="107"/>
      <c r="YL17" s="107"/>
      <c r="YM17" s="107"/>
      <c r="YN17" s="107"/>
      <c r="YO17" s="107"/>
      <c r="YP17" s="107"/>
      <c r="YQ17" s="107"/>
      <c r="YR17" s="107"/>
      <c r="YS17" s="107"/>
      <c r="YT17" s="107"/>
      <c r="YU17" s="107"/>
      <c r="YV17" s="107"/>
      <c r="YW17" s="107"/>
      <c r="YX17" s="107"/>
      <c r="YY17" s="107"/>
      <c r="YZ17" s="107"/>
      <c r="ZA17" s="107"/>
      <c r="ZB17" s="107"/>
      <c r="ZC17" s="107"/>
      <c r="ZD17" s="107"/>
      <c r="ZE17" s="107"/>
      <c r="ZF17" s="107"/>
      <c r="ZG17" s="107"/>
      <c r="ZH17" s="107"/>
      <c r="ZI17" s="107"/>
      <c r="ZJ17" s="107"/>
      <c r="ZK17" s="107"/>
      <c r="ZL17" s="107"/>
      <c r="ZM17" s="107"/>
      <c r="ZN17" s="107"/>
      <c r="ZO17" s="107"/>
      <c r="ZP17" s="107"/>
      <c r="ZQ17" s="107"/>
      <c r="ZR17" s="107"/>
      <c r="ZS17" s="107"/>
      <c r="ZT17" s="107"/>
      <c r="ZU17" s="107"/>
      <c r="ZV17" s="107"/>
      <c r="ZW17" s="107"/>
      <c r="ZX17" s="107"/>
      <c r="ZY17" s="107"/>
      <c r="ZZ17" s="107"/>
      <c r="AAA17" s="107"/>
      <c r="AAB17" s="107"/>
      <c r="AAC17" s="107"/>
      <c r="AAD17" s="107"/>
      <c r="AAE17" s="107"/>
      <c r="AAF17" s="107"/>
      <c r="AAG17" s="107"/>
      <c r="AAH17" s="107"/>
      <c r="AAI17" s="107"/>
      <c r="AAJ17" s="107"/>
      <c r="AAK17" s="107"/>
      <c r="AAL17" s="107"/>
      <c r="AAM17" s="107"/>
      <c r="AAN17" s="107"/>
      <c r="AAO17" s="107"/>
      <c r="AAP17" s="107"/>
      <c r="AAQ17" s="107"/>
      <c r="AAR17" s="107"/>
      <c r="AAS17" s="107"/>
      <c r="AAT17" s="107"/>
      <c r="AAU17" s="107"/>
      <c r="AAV17" s="107"/>
      <c r="AAW17" s="107"/>
      <c r="AAX17" s="107"/>
      <c r="AAY17" s="107"/>
      <c r="AAZ17" s="107"/>
      <c r="ABA17" s="107"/>
      <c r="ABB17" s="107"/>
      <c r="ABC17" s="107"/>
      <c r="ABD17" s="107"/>
      <c r="ABE17" s="107"/>
      <c r="ABF17" s="107"/>
      <c r="ABG17" s="107"/>
      <c r="ABH17" s="107"/>
      <c r="ABI17" s="107"/>
      <c r="ABJ17" s="107"/>
      <c r="ABK17" s="107"/>
      <c r="ABL17" s="107"/>
      <c r="ABM17" s="107"/>
      <c r="ABN17" s="107"/>
      <c r="ABO17" s="107"/>
      <c r="ABP17" s="107"/>
      <c r="ABQ17" s="107"/>
      <c r="ABR17" s="107"/>
      <c r="ABS17" s="107"/>
      <c r="ABT17" s="107"/>
      <c r="ABU17" s="107"/>
      <c r="ABV17" s="107"/>
      <c r="ABW17" s="107"/>
      <c r="ABX17" s="107"/>
      <c r="ABY17" s="107"/>
      <c r="ABZ17" s="107"/>
      <c r="ACA17" s="107"/>
      <c r="ACB17" s="107"/>
      <c r="ACC17" s="107"/>
      <c r="ACD17" s="107"/>
      <c r="ACE17" s="107"/>
      <c r="ACF17" s="107"/>
      <c r="ACG17" s="107"/>
      <c r="ACH17" s="107"/>
      <c r="ACI17" s="107"/>
      <c r="ACJ17" s="107"/>
      <c r="ACK17" s="107"/>
      <c r="ACL17" s="107"/>
      <c r="ACM17" s="107"/>
      <c r="ACN17" s="107"/>
      <c r="ACO17" s="107"/>
      <c r="ACP17" s="107"/>
      <c r="ACQ17" s="107"/>
      <c r="ACR17" s="107"/>
      <c r="ACS17" s="107"/>
      <c r="ACT17" s="107"/>
      <c r="ACU17" s="107"/>
      <c r="ACV17" s="107"/>
      <c r="ACW17" s="107"/>
      <c r="ACX17" s="107"/>
      <c r="ACY17" s="107"/>
      <c r="ACZ17" s="107"/>
      <c r="ADA17" s="107"/>
      <c r="ADB17" s="107"/>
      <c r="ADC17" s="107"/>
      <c r="ADD17" s="107"/>
      <c r="ADE17" s="107"/>
      <c r="ADF17" s="107"/>
      <c r="ADG17" s="107"/>
      <c r="ADH17" s="107"/>
      <c r="ADI17" s="107"/>
      <c r="ADJ17" s="107"/>
      <c r="ADK17" s="107"/>
      <c r="ADL17" s="107"/>
      <c r="ADM17" s="107"/>
      <c r="ADN17" s="107"/>
      <c r="ADO17" s="107"/>
      <c r="ADP17" s="107"/>
      <c r="ADQ17" s="107"/>
      <c r="ADR17" s="107"/>
      <c r="ADS17" s="107"/>
      <c r="ADT17" s="107"/>
      <c r="ADU17" s="107"/>
      <c r="ADV17" s="107"/>
      <c r="ADW17" s="107"/>
      <c r="ADX17" s="107"/>
      <c r="ADY17" s="107"/>
      <c r="ADZ17" s="107"/>
      <c r="AEA17" s="107"/>
      <c r="AEB17" s="107"/>
      <c r="AEC17" s="107"/>
      <c r="AED17" s="107"/>
      <c r="AEE17" s="107"/>
      <c r="AEF17" s="107"/>
      <c r="AEG17" s="107"/>
      <c r="AEH17" s="107"/>
      <c r="AEI17" s="107"/>
      <c r="AEJ17" s="107"/>
      <c r="AEK17" s="107"/>
      <c r="AEL17" s="107"/>
      <c r="AEM17" s="107"/>
      <c r="AEN17" s="107"/>
      <c r="AEO17" s="107"/>
      <c r="AEP17" s="107"/>
      <c r="AEQ17" s="107"/>
      <c r="AER17" s="107"/>
      <c r="AES17" s="107"/>
      <c r="AET17" s="107"/>
      <c r="AEU17" s="107"/>
      <c r="AEV17" s="107"/>
      <c r="AEW17" s="107"/>
      <c r="AEX17" s="107"/>
      <c r="AEY17" s="107"/>
      <c r="AEZ17" s="107"/>
      <c r="AFA17" s="107"/>
      <c r="AFB17" s="107"/>
      <c r="AFC17" s="107"/>
      <c r="AFD17" s="107"/>
      <c r="AFE17" s="107"/>
      <c r="AFF17" s="107"/>
      <c r="AFG17" s="107"/>
      <c r="AFH17" s="107"/>
      <c r="AFI17" s="107"/>
      <c r="AFJ17" s="107"/>
      <c r="AFK17" s="107"/>
      <c r="AFL17" s="107"/>
      <c r="AFM17" s="107"/>
      <c r="AFN17" s="107"/>
      <c r="AFO17" s="107"/>
      <c r="AFP17" s="107"/>
      <c r="AFQ17" s="107"/>
      <c r="AFR17" s="107"/>
      <c r="AFS17" s="107"/>
      <c r="AFT17" s="107"/>
      <c r="AFU17" s="107"/>
      <c r="AFV17" s="107"/>
      <c r="AFW17" s="107"/>
      <c r="AFX17" s="107"/>
      <c r="AFY17" s="107"/>
      <c r="AFZ17" s="107"/>
      <c r="AGA17" s="107"/>
      <c r="AGB17" s="107"/>
      <c r="AGC17" s="107"/>
      <c r="AGD17" s="107"/>
      <c r="AGE17" s="107"/>
      <c r="AGF17" s="107"/>
      <c r="AGG17" s="107"/>
      <c r="AGH17" s="107"/>
      <c r="AGI17" s="107"/>
      <c r="AGJ17" s="107"/>
      <c r="AGK17" s="107"/>
      <c r="AGL17" s="107"/>
      <c r="AGM17" s="107"/>
      <c r="AGN17" s="107"/>
      <c r="AGO17" s="107"/>
      <c r="AGP17" s="107"/>
      <c r="AGQ17" s="107"/>
      <c r="AGR17" s="107"/>
      <c r="AGS17" s="107"/>
      <c r="AGT17" s="107"/>
      <c r="AGU17" s="107"/>
      <c r="AGV17" s="107"/>
      <c r="AGW17" s="107"/>
      <c r="AGX17" s="107"/>
      <c r="AGY17" s="107"/>
      <c r="AGZ17" s="107"/>
      <c r="AHA17" s="107"/>
      <c r="AHB17" s="107"/>
      <c r="AHC17" s="107"/>
      <c r="AHD17" s="107"/>
      <c r="AHE17" s="107"/>
      <c r="AHF17" s="107"/>
      <c r="AHG17" s="107"/>
      <c r="AHH17" s="107"/>
      <c r="AHI17" s="107"/>
      <c r="AHJ17" s="107"/>
      <c r="AHK17" s="107"/>
      <c r="AHL17" s="107"/>
      <c r="AHM17" s="107"/>
      <c r="AHN17" s="107"/>
      <c r="AHO17" s="107"/>
      <c r="AHP17" s="107"/>
      <c r="AHQ17" s="107"/>
      <c r="AHR17" s="107"/>
      <c r="AHS17" s="107"/>
      <c r="AHT17" s="107"/>
      <c r="AHU17" s="107"/>
      <c r="AHV17" s="107"/>
      <c r="AHW17" s="107"/>
      <c r="AHX17" s="107"/>
      <c r="AHY17" s="107"/>
      <c r="AHZ17" s="107"/>
      <c r="AIA17" s="107"/>
      <c r="AIB17" s="107"/>
      <c r="AIC17" s="107"/>
      <c r="AID17" s="107"/>
      <c r="AIE17" s="107"/>
      <c r="AIF17" s="107"/>
      <c r="AIG17" s="107"/>
      <c r="AIH17" s="107"/>
      <c r="AII17" s="107"/>
      <c r="AIJ17" s="107"/>
      <c r="AIK17" s="107"/>
      <c r="AIL17" s="107"/>
      <c r="AIM17" s="107"/>
      <c r="AIN17" s="107"/>
      <c r="AIO17" s="107"/>
      <c r="AIP17" s="107"/>
      <c r="AIQ17" s="107"/>
      <c r="AIR17" s="107"/>
      <c r="AIS17" s="107"/>
      <c r="AIT17" s="107"/>
      <c r="AIU17" s="107"/>
      <c r="AIV17" s="107"/>
      <c r="AIW17" s="107"/>
      <c r="AIX17" s="107"/>
      <c r="AIY17" s="107"/>
      <c r="AIZ17" s="107"/>
      <c r="AJA17" s="107"/>
      <c r="AJB17" s="107"/>
      <c r="AJC17" s="107"/>
      <c r="AJD17" s="107"/>
      <c r="AJE17" s="107"/>
      <c r="AJF17" s="107"/>
      <c r="AJG17" s="107"/>
      <c r="AJH17" s="107"/>
      <c r="AJI17" s="107"/>
      <c r="AJJ17" s="107"/>
      <c r="AJK17" s="107"/>
      <c r="AJL17" s="107"/>
      <c r="AJM17" s="107"/>
      <c r="AJN17" s="107"/>
      <c r="AJO17" s="107"/>
      <c r="AJP17" s="107"/>
      <c r="AJQ17" s="107"/>
      <c r="AJR17" s="107"/>
      <c r="AJS17" s="107"/>
      <c r="AJT17" s="107"/>
      <c r="AJU17" s="107"/>
      <c r="AJV17" s="107"/>
      <c r="AJW17" s="107"/>
      <c r="AJX17" s="107"/>
      <c r="AJY17" s="107"/>
      <c r="AJZ17" s="107"/>
      <c r="AKA17" s="107"/>
      <c r="AKB17" s="107"/>
      <c r="AKC17" s="107"/>
      <c r="AKD17" s="107"/>
    </row>
    <row r="18" spans="1:966" s="108" customFormat="1" ht="18.75" x14ac:dyDescent="0.3">
      <c r="A18" s="107"/>
      <c r="B18" s="164">
        <v>44170</v>
      </c>
      <c r="C18" s="95" t="s">
        <v>579</v>
      </c>
      <c r="D18" s="96" t="s">
        <v>578</v>
      </c>
      <c r="E18" s="97">
        <v>3</v>
      </c>
      <c r="F18" s="140">
        <v>2.68</v>
      </c>
      <c r="G18" s="103">
        <v>1.3</v>
      </c>
      <c r="H18" s="99" t="s">
        <v>557</v>
      </c>
      <c r="I18" s="104" t="s">
        <v>24</v>
      </c>
      <c r="J18" s="105">
        <v>0.5</v>
      </c>
      <c r="K18" s="142">
        <f t="shared" si="0"/>
        <v>0.84000000000000008</v>
      </c>
      <c r="L18" s="102">
        <f t="shared" si="1"/>
        <v>21.03</v>
      </c>
      <c r="M18" s="158"/>
      <c r="N18" s="158"/>
      <c r="O18" s="158"/>
      <c r="P18" s="107"/>
      <c r="Q18" s="153">
        <f t="shared" si="2"/>
        <v>1</v>
      </c>
      <c r="R18" s="154">
        <f t="shared" si="3"/>
        <v>1</v>
      </c>
      <c r="S18" s="154">
        <f t="shared" si="4"/>
        <v>0</v>
      </c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  <c r="IW18" s="107"/>
      <c r="IX18" s="107"/>
      <c r="IY18" s="107"/>
      <c r="IZ18" s="107"/>
      <c r="JA18" s="107"/>
      <c r="JB18" s="107"/>
      <c r="JC18" s="107"/>
      <c r="JD18" s="107"/>
      <c r="JE18" s="107"/>
      <c r="JF18" s="107"/>
      <c r="JG18" s="107"/>
      <c r="JH18" s="107"/>
      <c r="JI18" s="107"/>
      <c r="JJ18" s="107"/>
      <c r="JK18" s="107"/>
      <c r="JL18" s="107"/>
      <c r="JM18" s="107"/>
      <c r="JN18" s="107"/>
      <c r="JO18" s="107"/>
      <c r="JP18" s="107"/>
      <c r="JQ18" s="107"/>
      <c r="JR18" s="107"/>
      <c r="JS18" s="107"/>
      <c r="JT18" s="107"/>
      <c r="JU18" s="107"/>
      <c r="JV18" s="107"/>
      <c r="JW18" s="107"/>
      <c r="JX18" s="107"/>
      <c r="JY18" s="107"/>
      <c r="JZ18" s="107"/>
      <c r="KA18" s="107"/>
      <c r="KB18" s="107"/>
      <c r="KC18" s="107"/>
      <c r="KD18" s="107"/>
      <c r="KE18" s="107"/>
      <c r="KF18" s="107"/>
      <c r="KG18" s="107"/>
      <c r="KH18" s="107"/>
      <c r="KI18" s="107"/>
      <c r="KJ18" s="107"/>
      <c r="KK18" s="107"/>
      <c r="KL18" s="107"/>
      <c r="KM18" s="107"/>
      <c r="KN18" s="107"/>
      <c r="KO18" s="107"/>
      <c r="KP18" s="107"/>
      <c r="KQ18" s="107"/>
      <c r="KR18" s="107"/>
      <c r="KS18" s="107"/>
      <c r="KT18" s="107"/>
      <c r="KU18" s="107"/>
      <c r="KV18" s="107"/>
      <c r="KW18" s="107"/>
      <c r="KX18" s="107"/>
      <c r="KY18" s="107"/>
      <c r="KZ18" s="107"/>
      <c r="LA18" s="107"/>
      <c r="LB18" s="107"/>
      <c r="LC18" s="107"/>
      <c r="LD18" s="107"/>
      <c r="LE18" s="107"/>
      <c r="LF18" s="107"/>
      <c r="LG18" s="107"/>
      <c r="LH18" s="107"/>
      <c r="LI18" s="107"/>
      <c r="LJ18" s="107"/>
      <c r="LK18" s="107"/>
      <c r="LL18" s="107"/>
      <c r="LM18" s="107"/>
      <c r="LN18" s="107"/>
      <c r="LO18" s="107"/>
      <c r="LP18" s="107"/>
      <c r="LQ18" s="107"/>
      <c r="LR18" s="107"/>
      <c r="LS18" s="107"/>
      <c r="LT18" s="107"/>
      <c r="LU18" s="107"/>
      <c r="LV18" s="107"/>
      <c r="LW18" s="107"/>
      <c r="LX18" s="107"/>
      <c r="LY18" s="107"/>
      <c r="LZ18" s="107"/>
      <c r="MA18" s="107"/>
      <c r="MB18" s="107"/>
      <c r="MC18" s="107"/>
      <c r="MD18" s="107"/>
      <c r="ME18" s="107"/>
      <c r="MF18" s="107"/>
      <c r="MG18" s="107"/>
      <c r="MH18" s="107"/>
      <c r="MI18" s="107"/>
      <c r="MJ18" s="107"/>
      <c r="MK18" s="107"/>
      <c r="ML18" s="107"/>
      <c r="MM18" s="107"/>
      <c r="MN18" s="107"/>
      <c r="MO18" s="107"/>
      <c r="MP18" s="107"/>
      <c r="MQ18" s="107"/>
      <c r="MR18" s="107"/>
      <c r="MS18" s="107"/>
      <c r="MT18" s="107"/>
      <c r="MU18" s="107"/>
      <c r="MV18" s="107"/>
      <c r="MW18" s="107"/>
      <c r="MX18" s="107"/>
      <c r="MY18" s="107"/>
      <c r="MZ18" s="107"/>
      <c r="NA18" s="107"/>
      <c r="NB18" s="107"/>
      <c r="NC18" s="107"/>
      <c r="ND18" s="107"/>
      <c r="NE18" s="107"/>
      <c r="NF18" s="107"/>
      <c r="NG18" s="107"/>
      <c r="NH18" s="107"/>
      <c r="NI18" s="107"/>
      <c r="NJ18" s="107"/>
      <c r="NK18" s="107"/>
      <c r="NL18" s="107"/>
      <c r="NM18" s="107"/>
      <c r="NN18" s="107"/>
      <c r="NO18" s="107"/>
      <c r="NP18" s="107"/>
      <c r="NQ18" s="107"/>
      <c r="NR18" s="107"/>
      <c r="NS18" s="107"/>
      <c r="NT18" s="107"/>
      <c r="NU18" s="107"/>
      <c r="NV18" s="107"/>
      <c r="NW18" s="107"/>
      <c r="NX18" s="107"/>
      <c r="NY18" s="107"/>
      <c r="NZ18" s="107"/>
      <c r="OA18" s="107"/>
      <c r="OB18" s="107"/>
      <c r="OC18" s="107"/>
      <c r="OD18" s="107"/>
      <c r="OE18" s="107"/>
      <c r="OF18" s="107"/>
      <c r="OG18" s="107"/>
      <c r="OH18" s="107"/>
      <c r="OI18" s="107"/>
      <c r="OJ18" s="107"/>
      <c r="OK18" s="107"/>
      <c r="OL18" s="107"/>
      <c r="OM18" s="107"/>
      <c r="ON18" s="107"/>
      <c r="OO18" s="107"/>
      <c r="OP18" s="107"/>
      <c r="OQ18" s="107"/>
      <c r="OR18" s="107"/>
      <c r="OS18" s="107"/>
      <c r="OT18" s="107"/>
      <c r="OU18" s="107"/>
      <c r="OV18" s="107"/>
      <c r="OW18" s="107"/>
      <c r="OX18" s="107"/>
      <c r="OY18" s="107"/>
      <c r="OZ18" s="107"/>
      <c r="PA18" s="107"/>
      <c r="PB18" s="107"/>
      <c r="PC18" s="107"/>
      <c r="PD18" s="107"/>
      <c r="PE18" s="107"/>
      <c r="PF18" s="107"/>
      <c r="PG18" s="107"/>
      <c r="PH18" s="107"/>
      <c r="PI18" s="107"/>
      <c r="PJ18" s="107"/>
      <c r="PK18" s="107"/>
      <c r="PL18" s="107"/>
      <c r="PM18" s="107"/>
      <c r="PN18" s="107"/>
      <c r="PO18" s="107"/>
      <c r="PP18" s="107"/>
      <c r="PQ18" s="107"/>
      <c r="PR18" s="107"/>
      <c r="PS18" s="107"/>
      <c r="PT18" s="107"/>
      <c r="PU18" s="107"/>
      <c r="PV18" s="107"/>
      <c r="PW18" s="107"/>
      <c r="PX18" s="107"/>
      <c r="PY18" s="107"/>
      <c r="PZ18" s="107"/>
      <c r="QA18" s="107"/>
      <c r="QB18" s="107"/>
      <c r="QC18" s="107"/>
      <c r="QD18" s="107"/>
      <c r="QE18" s="107"/>
      <c r="QF18" s="107"/>
      <c r="QG18" s="107"/>
      <c r="QH18" s="107"/>
      <c r="QI18" s="107"/>
      <c r="QJ18" s="107"/>
      <c r="QK18" s="107"/>
      <c r="QL18" s="107"/>
      <c r="QM18" s="107"/>
      <c r="QN18" s="107"/>
      <c r="QO18" s="107"/>
      <c r="QP18" s="107"/>
      <c r="QQ18" s="107"/>
      <c r="QR18" s="107"/>
      <c r="QS18" s="107"/>
      <c r="QT18" s="107"/>
      <c r="QU18" s="107"/>
      <c r="QV18" s="107"/>
      <c r="QW18" s="107"/>
      <c r="QX18" s="107"/>
      <c r="QY18" s="107"/>
      <c r="QZ18" s="107"/>
      <c r="RA18" s="107"/>
      <c r="RB18" s="107"/>
      <c r="RC18" s="107"/>
      <c r="RD18" s="107"/>
      <c r="RE18" s="107"/>
      <c r="RF18" s="107"/>
      <c r="RG18" s="107"/>
      <c r="RH18" s="107"/>
      <c r="RI18" s="107"/>
      <c r="RJ18" s="107"/>
      <c r="RK18" s="107"/>
      <c r="RL18" s="107"/>
      <c r="RM18" s="107"/>
      <c r="RN18" s="107"/>
      <c r="RO18" s="107"/>
      <c r="RP18" s="107"/>
      <c r="RQ18" s="107"/>
      <c r="RR18" s="107"/>
      <c r="RS18" s="107"/>
      <c r="RT18" s="107"/>
      <c r="RU18" s="107"/>
      <c r="RV18" s="107"/>
      <c r="RW18" s="107"/>
      <c r="RX18" s="107"/>
      <c r="RY18" s="107"/>
      <c r="RZ18" s="107"/>
      <c r="SA18" s="107"/>
      <c r="SB18" s="107"/>
      <c r="SC18" s="107"/>
      <c r="SD18" s="107"/>
      <c r="SE18" s="107"/>
      <c r="SF18" s="107"/>
      <c r="SG18" s="107"/>
      <c r="SH18" s="107"/>
      <c r="SI18" s="107"/>
      <c r="SJ18" s="107"/>
      <c r="SK18" s="107"/>
      <c r="SL18" s="107"/>
      <c r="SM18" s="107"/>
      <c r="SN18" s="107"/>
      <c r="SO18" s="107"/>
      <c r="SP18" s="107"/>
      <c r="SQ18" s="107"/>
      <c r="SR18" s="107"/>
      <c r="SS18" s="107"/>
      <c r="ST18" s="107"/>
      <c r="SU18" s="107"/>
      <c r="SV18" s="107"/>
      <c r="SW18" s="107"/>
      <c r="SX18" s="107"/>
      <c r="SY18" s="107"/>
      <c r="SZ18" s="107"/>
      <c r="TA18" s="107"/>
      <c r="TB18" s="107"/>
      <c r="TC18" s="107"/>
      <c r="TD18" s="107"/>
      <c r="TE18" s="107"/>
      <c r="TF18" s="107"/>
      <c r="TG18" s="107"/>
      <c r="TH18" s="107"/>
      <c r="TI18" s="107"/>
      <c r="TJ18" s="107"/>
      <c r="TK18" s="107"/>
      <c r="TL18" s="107"/>
      <c r="TM18" s="107"/>
      <c r="TN18" s="107"/>
      <c r="TO18" s="107"/>
      <c r="TP18" s="107"/>
      <c r="TQ18" s="107"/>
      <c r="TR18" s="107"/>
      <c r="TS18" s="107"/>
      <c r="TT18" s="107"/>
      <c r="TU18" s="107"/>
      <c r="TV18" s="107"/>
      <c r="TW18" s="107"/>
      <c r="TX18" s="107"/>
      <c r="TY18" s="107"/>
      <c r="TZ18" s="107"/>
      <c r="UA18" s="107"/>
      <c r="UB18" s="107"/>
      <c r="UC18" s="107"/>
      <c r="UD18" s="107"/>
      <c r="UE18" s="107"/>
      <c r="UF18" s="107"/>
      <c r="UG18" s="107"/>
      <c r="UH18" s="107"/>
      <c r="UI18" s="107"/>
      <c r="UJ18" s="107"/>
      <c r="UK18" s="107"/>
      <c r="UL18" s="107"/>
      <c r="UM18" s="107"/>
      <c r="UN18" s="107"/>
      <c r="UO18" s="107"/>
      <c r="UP18" s="107"/>
      <c r="UQ18" s="107"/>
      <c r="UR18" s="107"/>
      <c r="US18" s="107"/>
      <c r="UT18" s="107"/>
      <c r="UU18" s="107"/>
      <c r="UV18" s="107"/>
      <c r="UW18" s="107"/>
      <c r="UX18" s="107"/>
      <c r="UY18" s="107"/>
      <c r="UZ18" s="107"/>
      <c r="VA18" s="107"/>
      <c r="VB18" s="107"/>
      <c r="VC18" s="107"/>
      <c r="VD18" s="107"/>
      <c r="VE18" s="107"/>
      <c r="VF18" s="107"/>
      <c r="VG18" s="107"/>
      <c r="VH18" s="107"/>
      <c r="VI18" s="107"/>
      <c r="VJ18" s="107"/>
      <c r="VK18" s="107"/>
      <c r="VL18" s="107"/>
      <c r="VM18" s="107"/>
      <c r="VN18" s="107"/>
      <c r="VO18" s="107"/>
      <c r="VP18" s="107"/>
      <c r="VQ18" s="107"/>
      <c r="VR18" s="107"/>
      <c r="VS18" s="107"/>
      <c r="VT18" s="107"/>
      <c r="VU18" s="107"/>
      <c r="VV18" s="107"/>
      <c r="VW18" s="107"/>
      <c r="VX18" s="107"/>
      <c r="VY18" s="107"/>
      <c r="VZ18" s="107"/>
      <c r="WA18" s="107"/>
      <c r="WB18" s="107"/>
      <c r="WC18" s="107"/>
      <c r="WD18" s="107"/>
      <c r="WE18" s="107"/>
      <c r="WF18" s="107"/>
      <c r="WG18" s="107"/>
      <c r="WH18" s="107"/>
      <c r="WI18" s="107"/>
      <c r="WJ18" s="107"/>
      <c r="WK18" s="107"/>
      <c r="WL18" s="107"/>
      <c r="WM18" s="107"/>
      <c r="WN18" s="107"/>
      <c r="WO18" s="107"/>
      <c r="WP18" s="107"/>
      <c r="WQ18" s="107"/>
      <c r="WR18" s="107"/>
      <c r="WS18" s="107"/>
      <c r="WT18" s="107"/>
      <c r="WU18" s="107"/>
      <c r="WV18" s="107"/>
      <c r="WW18" s="107"/>
      <c r="WX18" s="107"/>
      <c r="WY18" s="107"/>
      <c r="WZ18" s="107"/>
      <c r="XA18" s="107"/>
      <c r="XB18" s="107"/>
      <c r="XC18" s="107"/>
      <c r="XD18" s="107"/>
      <c r="XE18" s="107"/>
      <c r="XF18" s="107"/>
      <c r="XG18" s="107"/>
      <c r="XH18" s="107"/>
      <c r="XI18" s="107"/>
      <c r="XJ18" s="107"/>
      <c r="XK18" s="107"/>
      <c r="XL18" s="107"/>
      <c r="XM18" s="107"/>
      <c r="XN18" s="107"/>
      <c r="XO18" s="107"/>
      <c r="XP18" s="107"/>
      <c r="XQ18" s="107"/>
      <c r="XR18" s="107"/>
      <c r="XS18" s="107"/>
      <c r="XT18" s="107"/>
      <c r="XU18" s="107"/>
      <c r="XV18" s="107"/>
      <c r="XW18" s="107"/>
      <c r="XX18" s="107"/>
      <c r="XY18" s="107"/>
      <c r="XZ18" s="107"/>
      <c r="YA18" s="107"/>
      <c r="YB18" s="107"/>
      <c r="YC18" s="107"/>
      <c r="YD18" s="107"/>
      <c r="YE18" s="107"/>
      <c r="YF18" s="107"/>
      <c r="YG18" s="107"/>
      <c r="YH18" s="107"/>
      <c r="YI18" s="107"/>
      <c r="YJ18" s="107"/>
      <c r="YK18" s="107"/>
      <c r="YL18" s="107"/>
      <c r="YM18" s="107"/>
      <c r="YN18" s="107"/>
      <c r="YO18" s="107"/>
      <c r="YP18" s="107"/>
      <c r="YQ18" s="107"/>
      <c r="YR18" s="107"/>
      <c r="YS18" s="107"/>
      <c r="YT18" s="107"/>
      <c r="YU18" s="107"/>
      <c r="YV18" s="107"/>
      <c r="YW18" s="107"/>
      <c r="YX18" s="107"/>
      <c r="YY18" s="107"/>
      <c r="YZ18" s="107"/>
      <c r="ZA18" s="107"/>
      <c r="ZB18" s="107"/>
      <c r="ZC18" s="107"/>
      <c r="ZD18" s="107"/>
      <c r="ZE18" s="107"/>
      <c r="ZF18" s="107"/>
      <c r="ZG18" s="107"/>
      <c r="ZH18" s="107"/>
      <c r="ZI18" s="107"/>
      <c r="ZJ18" s="107"/>
      <c r="ZK18" s="107"/>
      <c r="ZL18" s="107"/>
      <c r="ZM18" s="107"/>
      <c r="ZN18" s="107"/>
      <c r="ZO18" s="107"/>
      <c r="ZP18" s="107"/>
      <c r="ZQ18" s="107"/>
      <c r="ZR18" s="107"/>
      <c r="ZS18" s="107"/>
      <c r="ZT18" s="107"/>
      <c r="ZU18" s="107"/>
      <c r="ZV18" s="107"/>
      <c r="ZW18" s="107"/>
      <c r="ZX18" s="107"/>
      <c r="ZY18" s="107"/>
      <c r="ZZ18" s="107"/>
      <c r="AAA18" s="107"/>
      <c r="AAB18" s="107"/>
      <c r="AAC18" s="107"/>
      <c r="AAD18" s="107"/>
      <c r="AAE18" s="107"/>
      <c r="AAF18" s="107"/>
      <c r="AAG18" s="107"/>
      <c r="AAH18" s="107"/>
      <c r="AAI18" s="107"/>
      <c r="AAJ18" s="107"/>
      <c r="AAK18" s="107"/>
      <c r="AAL18" s="107"/>
      <c r="AAM18" s="107"/>
      <c r="AAN18" s="107"/>
      <c r="AAO18" s="107"/>
      <c r="AAP18" s="107"/>
      <c r="AAQ18" s="107"/>
      <c r="AAR18" s="107"/>
      <c r="AAS18" s="107"/>
      <c r="AAT18" s="107"/>
      <c r="AAU18" s="107"/>
      <c r="AAV18" s="107"/>
      <c r="AAW18" s="107"/>
      <c r="AAX18" s="107"/>
      <c r="AAY18" s="107"/>
      <c r="AAZ18" s="107"/>
      <c r="ABA18" s="107"/>
      <c r="ABB18" s="107"/>
      <c r="ABC18" s="107"/>
      <c r="ABD18" s="107"/>
      <c r="ABE18" s="107"/>
      <c r="ABF18" s="107"/>
      <c r="ABG18" s="107"/>
      <c r="ABH18" s="107"/>
      <c r="ABI18" s="107"/>
      <c r="ABJ18" s="107"/>
      <c r="ABK18" s="107"/>
      <c r="ABL18" s="107"/>
      <c r="ABM18" s="107"/>
      <c r="ABN18" s="107"/>
      <c r="ABO18" s="107"/>
      <c r="ABP18" s="107"/>
      <c r="ABQ18" s="107"/>
      <c r="ABR18" s="107"/>
      <c r="ABS18" s="107"/>
      <c r="ABT18" s="107"/>
      <c r="ABU18" s="107"/>
      <c r="ABV18" s="107"/>
      <c r="ABW18" s="107"/>
      <c r="ABX18" s="107"/>
      <c r="ABY18" s="107"/>
      <c r="ABZ18" s="107"/>
      <c r="ACA18" s="107"/>
      <c r="ACB18" s="107"/>
      <c r="ACC18" s="107"/>
      <c r="ACD18" s="107"/>
      <c r="ACE18" s="107"/>
      <c r="ACF18" s="107"/>
      <c r="ACG18" s="107"/>
      <c r="ACH18" s="107"/>
      <c r="ACI18" s="107"/>
      <c r="ACJ18" s="107"/>
      <c r="ACK18" s="107"/>
      <c r="ACL18" s="107"/>
      <c r="ACM18" s="107"/>
      <c r="ACN18" s="107"/>
      <c r="ACO18" s="107"/>
      <c r="ACP18" s="107"/>
      <c r="ACQ18" s="107"/>
      <c r="ACR18" s="107"/>
      <c r="ACS18" s="107"/>
      <c r="ACT18" s="107"/>
      <c r="ACU18" s="107"/>
      <c r="ACV18" s="107"/>
      <c r="ACW18" s="107"/>
      <c r="ACX18" s="107"/>
      <c r="ACY18" s="107"/>
      <c r="ACZ18" s="107"/>
      <c r="ADA18" s="107"/>
      <c r="ADB18" s="107"/>
      <c r="ADC18" s="107"/>
      <c r="ADD18" s="107"/>
      <c r="ADE18" s="107"/>
      <c r="ADF18" s="107"/>
      <c r="ADG18" s="107"/>
      <c r="ADH18" s="107"/>
      <c r="ADI18" s="107"/>
      <c r="ADJ18" s="107"/>
      <c r="ADK18" s="107"/>
      <c r="ADL18" s="107"/>
      <c r="ADM18" s="107"/>
      <c r="ADN18" s="107"/>
      <c r="ADO18" s="107"/>
      <c r="ADP18" s="107"/>
      <c r="ADQ18" s="107"/>
      <c r="ADR18" s="107"/>
      <c r="ADS18" s="107"/>
      <c r="ADT18" s="107"/>
      <c r="ADU18" s="107"/>
      <c r="ADV18" s="107"/>
      <c r="ADW18" s="107"/>
      <c r="ADX18" s="107"/>
      <c r="ADY18" s="107"/>
      <c r="ADZ18" s="107"/>
      <c r="AEA18" s="107"/>
      <c r="AEB18" s="107"/>
      <c r="AEC18" s="107"/>
      <c r="AED18" s="107"/>
      <c r="AEE18" s="107"/>
      <c r="AEF18" s="107"/>
      <c r="AEG18" s="107"/>
      <c r="AEH18" s="107"/>
      <c r="AEI18" s="107"/>
      <c r="AEJ18" s="107"/>
      <c r="AEK18" s="107"/>
      <c r="AEL18" s="107"/>
      <c r="AEM18" s="107"/>
      <c r="AEN18" s="107"/>
      <c r="AEO18" s="107"/>
      <c r="AEP18" s="107"/>
      <c r="AEQ18" s="107"/>
      <c r="AER18" s="107"/>
      <c r="AES18" s="107"/>
      <c r="AET18" s="107"/>
      <c r="AEU18" s="107"/>
      <c r="AEV18" s="107"/>
      <c r="AEW18" s="107"/>
      <c r="AEX18" s="107"/>
      <c r="AEY18" s="107"/>
      <c r="AEZ18" s="107"/>
      <c r="AFA18" s="107"/>
      <c r="AFB18" s="107"/>
      <c r="AFC18" s="107"/>
      <c r="AFD18" s="107"/>
      <c r="AFE18" s="107"/>
      <c r="AFF18" s="107"/>
      <c r="AFG18" s="107"/>
      <c r="AFH18" s="107"/>
      <c r="AFI18" s="107"/>
      <c r="AFJ18" s="107"/>
      <c r="AFK18" s="107"/>
      <c r="AFL18" s="107"/>
      <c r="AFM18" s="107"/>
      <c r="AFN18" s="107"/>
      <c r="AFO18" s="107"/>
      <c r="AFP18" s="107"/>
      <c r="AFQ18" s="107"/>
      <c r="AFR18" s="107"/>
      <c r="AFS18" s="107"/>
      <c r="AFT18" s="107"/>
      <c r="AFU18" s="107"/>
      <c r="AFV18" s="107"/>
      <c r="AFW18" s="107"/>
      <c r="AFX18" s="107"/>
      <c r="AFY18" s="107"/>
      <c r="AFZ18" s="107"/>
      <c r="AGA18" s="107"/>
      <c r="AGB18" s="107"/>
      <c r="AGC18" s="107"/>
      <c r="AGD18" s="107"/>
      <c r="AGE18" s="107"/>
      <c r="AGF18" s="107"/>
      <c r="AGG18" s="107"/>
      <c r="AGH18" s="107"/>
      <c r="AGI18" s="107"/>
      <c r="AGJ18" s="107"/>
      <c r="AGK18" s="107"/>
      <c r="AGL18" s="107"/>
      <c r="AGM18" s="107"/>
      <c r="AGN18" s="107"/>
      <c r="AGO18" s="107"/>
      <c r="AGP18" s="107"/>
      <c r="AGQ18" s="107"/>
      <c r="AGR18" s="107"/>
      <c r="AGS18" s="107"/>
      <c r="AGT18" s="107"/>
      <c r="AGU18" s="107"/>
      <c r="AGV18" s="107"/>
      <c r="AGW18" s="107"/>
      <c r="AGX18" s="107"/>
      <c r="AGY18" s="107"/>
      <c r="AGZ18" s="107"/>
      <c r="AHA18" s="107"/>
      <c r="AHB18" s="107"/>
      <c r="AHC18" s="107"/>
      <c r="AHD18" s="107"/>
      <c r="AHE18" s="107"/>
      <c r="AHF18" s="107"/>
      <c r="AHG18" s="107"/>
      <c r="AHH18" s="107"/>
      <c r="AHI18" s="107"/>
      <c r="AHJ18" s="107"/>
      <c r="AHK18" s="107"/>
      <c r="AHL18" s="107"/>
      <c r="AHM18" s="107"/>
      <c r="AHN18" s="107"/>
      <c r="AHO18" s="107"/>
      <c r="AHP18" s="107"/>
      <c r="AHQ18" s="107"/>
      <c r="AHR18" s="107"/>
      <c r="AHS18" s="107"/>
      <c r="AHT18" s="107"/>
      <c r="AHU18" s="107"/>
      <c r="AHV18" s="107"/>
      <c r="AHW18" s="107"/>
      <c r="AHX18" s="107"/>
      <c r="AHY18" s="107"/>
      <c r="AHZ18" s="107"/>
      <c r="AIA18" s="107"/>
      <c r="AIB18" s="107"/>
      <c r="AIC18" s="107"/>
      <c r="AID18" s="107"/>
      <c r="AIE18" s="107"/>
      <c r="AIF18" s="107"/>
      <c r="AIG18" s="107"/>
      <c r="AIH18" s="107"/>
      <c r="AII18" s="107"/>
      <c r="AIJ18" s="107"/>
      <c r="AIK18" s="107"/>
      <c r="AIL18" s="107"/>
      <c r="AIM18" s="107"/>
      <c r="AIN18" s="107"/>
      <c r="AIO18" s="107"/>
      <c r="AIP18" s="107"/>
      <c r="AIQ18" s="107"/>
      <c r="AIR18" s="107"/>
      <c r="AIS18" s="107"/>
      <c r="AIT18" s="107"/>
      <c r="AIU18" s="107"/>
      <c r="AIV18" s="107"/>
      <c r="AIW18" s="107"/>
      <c r="AIX18" s="107"/>
      <c r="AIY18" s="107"/>
      <c r="AIZ18" s="107"/>
      <c r="AJA18" s="107"/>
      <c r="AJB18" s="107"/>
      <c r="AJC18" s="107"/>
      <c r="AJD18" s="107"/>
      <c r="AJE18" s="107"/>
      <c r="AJF18" s="107"/>
      <c r="AJG18" s="107"/>
      <c r="AJH18" s="107"/>
      <c r="AJI18" s="107"/>
      <c r="AJJ18" s="107"/>
      <c r="AJK18" s="107"/>
      <c r="AJL18" s="107"/>
      <c r="AJM18" s="107"/>
      <c r="AJN18" s="107"/>
      <c r="AJO18" s="107"/>
      <c r="AJP18" s="107"/>
      <c r="AJQ18" s="107"/>
      <c r="AJR18" s="107"/>
      <c r="AJS18" s="107"/>
      <c r="AJT18" s="107"/>
      <c r="AJU18" s="107"/>
      <c r="AJV18" s="107"/>
      <c r="AJW18" s="107"/>
      <c r="AJX18" s="107"/>
      <c r="AJY18" s="107"/>
      <c r="AJZ18" s="107"/>
      <c r="AKA18" s="107"/>
      <c r="AKB18" s="107"/>
      <c r="AKC18" s="107"/>
      <c r="AKD18" s="107"/>
    </row>
    <row r="19" spans="1:966" s="108" customFormat="1" ht="18.75" x14ac:dyDescent="0.3">
      <c r="A19" s="107"/>
      <c r="B19" s="164">
        <v>44174</v>
      </c>
      <c r="C19" s="95" t="s">
        <v>580</v>
      </c>
      <c r="D19" s="96" t="s">
        <v>581</v>
      </c>
      <c r="E19" s="97">
        <v>4</v>
      </c>
      <c r="F19" s="140">
        <v>4.3099999999999996</v>
      </c>
      <c r="G19" s="103">
        <v>1.91</v>
      </c>
      <c r="H19" s="99" t="s">
        <v>557</v>
      </c>
      <c r="I19" s="104" t="s">
        <v>24</v>
      </c>
      <c r="J19" s="105">
        <v>1</v>
      </c>
      <c r="K19" s="142">
        <f t="shared" si="0"/>
        <v>3.3099999999999996</v>
      </c>
      <c r="L19" s="102">
        <f t="shared" si="1"/>
        <v>24.34</v>
      </c>
      <c r="M19" s="158"/>
      <c r="N19" s="158"/>
      <c r="O19" s="158"/>
      <c r="P19" s="107"/>
      <c r="Q19" s="153">
        <f t="shared" si="2"/>
        <v>1</v>
      </c>
      <c r="R19" s="154">
        <f t="shared" si="3"/>
        <v>1</v>
      </c>
      <c r="S19" s="154">
        <f t="shared" si="4"/>
        <v>0</v>
      </c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  <c r="IW19" s="107"/>
      <c r="IX19" s="107"/>
      <c r="IY19" s="107"/>
      <c r="IZ19" s="107"/>
      <c r="JA19" s="107"/>
      <c r="JB19" s="107"/>
      <c r="JC19" s="107"/>
      <c r="JD19" s="107"/>
      <c r="JE19" s="107"/>
      <c r="JF19" s="107"/>
      <c r="JG19" s="107"/>
      <c r="JH19" s="107"/>
      <c r="JI19" s="107"/>
      <c r="JJ19" s="107"/>
      <c r="JK19" s="107"/>
      <c r="JL19" s="107"/>
      <c r="JM19" s="107"/>
      <c r="JN19" s="107"/>
      <c r="JO19" s="107"/>
      <c r="JP19" s="107"/>
      <c r="JQ19" s="107"/>
      <c r="JR19" s="107"/>
      <c r="JS19" s="107"/>
      <c r="JT19" s="107"/>
      <c r="JU19" s="107"/>
      <c r="JV19" s="107"/>
      <c r="JW19" s="107"/>
      <c r="JX19" s="107"/>
      <c r="JY19" s="107"/>
      <c r="JZ19" s="107"/>
      <c r="KA19" s="107"/>
      <c r="KB19" s="107"/>
      <c r="KC19" s="107"/>
      <c r="KD19" s="107"/>
      <c r="KE19" s="107"/>
      <c r="KF19" s="107"/>
      <c r="KG19" s="107"/>
      <c r="KH19" s="107"/>
      <c r="KI19" s="107"/>
      <c r="KJ19" s="107"/>
      <c r="KK19" s="107"/>
      <c r="KL19" s="107"/>
      <c r="KM19" s="107"/>
      <c r="KN19" s="107"/>
      <c r="KO19" s="107"/>
      <c r="KP19" s="107"/>
      <c r="KQ19" s="107"/>
      <c r="KR19" s="107"/>
      <c r="KS19" s="107"/>
      <c r="KT19" s="107"/>
      <c r="KU19" s="107"/>
      <c r="KV19" s="107"/>
      <c r="KW19" s="107"/>
      <c r="KX19" s="107"/>
      <c r="KY19" s="107"/>
      <c r="KZ19" s="107"/>
      <c r="LA19" s="107"/>
      <c r="LB19" s="107"/>
      <c r="LC19" s="107"/>
      <c r="LD19" s="107"/>
      <c r="LE19" s="107"/>
      <c r="LF19" s="107"/>
      <c r="LG19" s="107"/>
      <c r="LH19" s="107"/>
      <c r="LI19" s="107"/>
      <c r="LJ19" s="107"/>
      <c r="LK19" s="107"/>
      <c r="LL19" s="107"/>
      <c r="LM19" s="107"/>
      <c r="LN19" s="107"/>
      <c r="LO19" s="107"/>
      <c r="LP19" s="107"/>
      <c r="LQ19" s="107"/>
      <c r="LR19" s="107"/>
      <c r="LS19" s="107"/>
      <c r="LT19" s="107"/>
      <c r="LU19" s="107"/>
      <c r="LV19" s="107"/>
      <c r="LW19" s="107"/>
      <c r="LX19" s="107"/>
      <c r="LY19" s="107"/>
      <c r="LZ19" s="107"/>
      <c r="MA19" s="107"/>
      <c r="MB19" s="107"/>
      <c r="MC19" s="107"/>
      <c r="MD19" s="107"/>
      <c r="ME19" s="107"/>
      <c r="MF19" s="107"/>
      <c r="MG19" s="107"/>
      <c r="MH19" s="107"/>
      <c r="MI19" s="107"/>
      <c r="MJ19" s="107"/>
      <c r="MK19" s="107"/>
      <c r="ML19" s="107"/>
      <c r="MM19" s="107"/>
      <c r="MN19" s="107"/>
      <c r="MO19" s="107"/>
      <c r="MP19" s="107"/>
      <c r="MQ19" s="107"/>
      <c r="MR19" s="107"/>
      <c r="MS19" s="107"/>
      <c r="MT19" s="107"/>
      <c r="MU19" s="107"/>
      <c r="MV19" s="107"/>
      <c r="MW19" s="107"/>
      <c r="MX19" s="107"/>
      <c r="MY19" s="107"/>
      <c r="MZ19" s="107"/>
      <c r="NA19" s="107"/>
      <c r="NB19" s="107"/>
      <c r="NC19" s="107"/>
      <c r="ND19" s="107"/>
      <c r="NE19" s="107"/>
      <c r="NF19" s="107"/>
      <c r="NG19" s="107"/>
      <c r="NH19" s="107"/>
      <c r="NI19" s="107"/>
      <c r="NJ19" s="107"/>
      <c r="NK19" s="107"/>
      <c r="NL19" s="107"/>
      <c r="NM19" s="107"/>
      <c r="NN19" s="107"/>
      <c r="NO19" s="107"/>
      <c r="NP19" s="107"/>
      <c r="NQ19" s="107"/>
      <c r="NR19" s="107"/>
      <c r="NS19" s="107"/>
      <c r="NT19" s="107"/>
      <c r="NU19" s="107"/>
      <c r="NV19" s="107"/>
      <c r="NW19" s="107"/>
      <c r="NX19" s="107"/>
      <c r="NY19" s="107"/>
      <c r="NZ19" s="107"/>
      <c r="OA19" s="107"/>
      <c r="OB19" s="107"/>
      <c r="OC19" s="107"/>
      <c r="OD19" s="107"/>
      <c r="OE19" s="107"/>
      <c r="OF19" s="107"/>
      <c r="OG19" s="107"/>
      <c r="OH19" s="107"/>
      <c r="OI19" s="107"/>
      <c r="OJ19" s="107"/>
      <c r="OK19" s="107"/>
      <c r="OL19" s="107"/>
      <c r="OM19" s="107"/>
      <c r="ON19" s="107"/>
      <c r="OO19" s="107"/>
      <c r="OP19" s="107"/>
      <c r="OQ19" s="107"/>
      <c r="OR19" s="107"/>
      <c r="OS19" s="107"/>
      <c r="OT19" s="107"/>
      <c r="OU19" s="107"/>
      <c r="OV19" s="107"/>
      <c r="OW19" s="107"/>
      <c r="OX19" s="107"/>
      <c r="OY19" s="107"/>
      <c r="OZ19" s="107"/>
      <c r="PA19" s="107"/>
      <c r="PB19" s="107"/>
      <c r="PC19" s="107"/>
      <c r="PD19" s="107"/>
      <c r="PE19" s="107"/>
      <c r="PF19" s="107"/>
      <c r="PG19" s="107"/>
      <c r="PH19" s="107"/>
      <c r="PI19" s="107"/>
      <c r="PJ19" s="107"/>
      <c r="PK19" s="107"/>
      <c r="PL19" s="107"/>
      <c r="PM19" s="107"/>
      <c r="PN19" s="107"/>
      <c r="PO19" s="107"/>
      <c r="PP19" s="107"/>
      <c r="PQ19" s="107"/>
      <c r="PR19" s="107"/>
      <c r="PS19" s="107"/>
      <c r="PT19" s="107"/>
      <c r="PU19" s="107"/>
      <c r="PV19" s="107"/>
      <c r="PW19" s="107"/>
      <c r="PX19" s="107"/>
      <c r="PY19" s="107"/>
      <c r="PZ19" s="107"/>
      <c r="QA19" s="107"/>
      <c r="QB19" s="107"/>
      <c r="QC19" s="107"/>
      <c r="QD19" s="107"/>
      <c r="QE19" s="107"/>
      <c r="QF19" s="107"/>
      <c r="QG19" s="107"/>
      <c r="QH19" s="107"/>
      <c r="QI19" s="107"/>
      <c r="QJ19" s="107"/>
      <c r="QK19" s="107"/>
      <c r="QL19" s="107"/>
      <c r="QM19" s="107"/>
      <c r="QN19" s="107"/>
      <c r="QO19" s="107"/>
      <c r="QP19" s="107"/>
      <c r="QQ19" s="107"/>
      <c r="QR19" s="107"/>
      <c r="QS19" s="107"/>
      <c r="QT19" s="107"/>
      <c r="QU19" s="107"/>
      <c r="QV19" s="107"/>
      <c r="QW19" s="107"/>
      <c r="QX19" s="107"/>
      <c r="QY19" s="107"/>
      <c r="QZ19" s="107"/>
      <c r="RA19" s="107"/>
      <c r="RB19" s="107"/>
      <c r="RC19" s="107"/>
      <c r="RD19" s="107"/>
      <c r="RE19" s="107"/>
      <c r="RF19" s="107"/>
      <c r="RG19" s="107"/>
      <c r="RH19" s="107"/>
      <c r="RI19" s="107"/>
      <c r="RJ19" s="107"/>
      <c r="RK19" s="107"/>
      <c r="RL19" s="107"/>
      <c r="RM19" s="107"/>
      <c r="RN19" s="107"/>
      <c r="RO19" s="107"/>
      <c r="RP19" s="107"/>
      <c r="RQ19" s="107"/>
      <c r="RR19" s="107"/>
      <c r="RS19" s="107"/>
      <c r="RT19" s="107"/>
      <c r="RU19" s="107"/>
      <c r="RV19" s="107"/>
      <c r="RW19" s="107"/>
      <c r="RX19" s="107"/>
      <c r="RY19" s="107"/>
      <c r="RZ19" s="107"/>
      <c r="SA19" s="107"/>
      <c r="SB19" s="107"/>
      <c r="SC19" s="107"/>
      <c r="SD19" s="107"/>
      <c r="SE19" s="107"/>
      <c r="SF19" s="107"/>
      <c r="SG19" s="107"/>
      <c r="SH19" s="107"/>
      <c r="SI19" s="107"/>
      <c r="SJ19" s="107"/>
      <c r="SK19" s="107"/>
      <c r="SL19" s="107"/>
      <c r="SM19" s="107"/>
      <c r="SN19" s="107"/>
      <c r="SO19" s="107"/>
      <c r="SP19" s="107"/>
      <c r="SQ19" s="107"/>
      <c r="SR19" s="107"/>
      <c r="SS19" s="107"/>
      <c r="ST19" s="107"/>
      <c r="SU19" s="107"/>
      <c r="SV19" s="107"/>
      <c r="SW19" s="107"/>
      <c r="SX19" s="107"/>
      <c r="SY19" s="107"/>
      <c r="SZ19" s="107"/>
      <c r="TA19" s="107"/>
      <c r="TB19" s="107"/>
      <c r="TC19" s="107"/>
      <c r="TD19" s="107"/>
      <c r="TE19" s="107"/>
      <c r="TF19" s="107"/>
      <c r="TG19" s="107"/>
      <c r="TH19" s="107"/>
      <c r="TI19" s="107"/>
      <c r="TJ19" s="107"/>
      <c r="TK19" s="107"/>
      <c r="TL19" s="107"/>
      <c r="TM19" s="107"/>
      <c r="TN19" s="107"/>
      <c r="TO19" s="107"/>
      <c r="TP19" s="107"/>
      <c r="TQ19" s="107"/>
      <c r="TR19" s="107"/>
      <c r="TS19" s="107"/>
      <c r="TT19" s="107"/>
      <c r="TU19" s="107"/>
      <c r="TV19" s="107"/>
      <c r="TW19" s="107"/>
      <c r="TX19" s="107"/>
      <c r="TY19" s="107"/>
      <c r="TZ19" s="107"/>
      <c r="UA19" s="107"/>
      <c r="UB19" s="107"/>
      <c r="UC19" s="107"/>
      <c r="UD19" s="107"/>
      <c r="UE19" s="107"/>
      <c r="UF19" s="107"/>
      <c r="UG19" s="107"/>
      <c r="UH19" s="107"/>
      <c r="UI19" s="107"/>
      <c r="UJ19" s="107"/>
      <c r="UK19" s="107"/>
      <c r="UL19" s="107"/>
      <c r="UM19" s="107"/>
      <c r="UN19" s="107"/>
      <c r="UO19" s="107"/>
      <c r="UP19" s="107"/>
      <c r="UQ19" s="107"/>
      <c r="UR19" s="107"/>
      <c r="US19" s="107"/>
      <c r="UT19" s="107"/>
      <c r="UU19" s="107"/>
      <c r="UV19" s="107"/>
      <c r="UW19" s="107"/>
      <c r="UX19" s="107"/>
      <c r="UY19" s="107"/>
      <c r="UZ19" s="107"/>
      <c r="VA19" s="107"/>
      <c r="VB19" s="107"/>
      <c r="VC19" s="107"/>
      <c r="VD19" s="107"/>
      <c r="VE19" s="107"/>
      <c r="VF19" s="107"/>
      <c r="VG19" s="107"/>
      <c r="VH19" s="107"/>
      <c r="VI19" s="107"/>
      <c r="VJ19" s="107"/>
      <c r="VK19" s="107"/>
      <c r="VL19" s="107"/>
      <c r="VM19" s="107"/>
      <c r="VN19" s="107"/>
      <c r="VO19" s="107"/>
      <c r="VP19" s="107"/>
      <c r="VQ19" s="107"/>
      <c r="VR19" s="107"/>
      <c r="VS19" s="107"/>
      <c r="VT19" s="107"/>
      <c r="VU19" s="107"/>
      <c r="VV19" s="107"/>
      <c r="VW19" s="107"/>
      <c r="VX19" s="107"/>
      <c r="VY19" s="107"/>
      <c r="VZ19" s="107"/>
      <c r="WA19" s="107"/>
      <c r="WB19" s="107"/>
      <c r="WC19" s="107"/>
      <c r="WD19" s="107"/>
      <c r="WE19" s="107"/>
      <c r="WF19" s="107"/>
      <c r="WG19" s="107"/>
      <c r="WH19" s="107"/>
      <c r="WI19" s="107"/>
      <c r="WJ19" s="107"/>
      <c r="WK19" s="107"/>
      <c r="WL19" s="107"/>
      <c r="WM19" s="107"/>
      <c r="WN19" s="107"/>
      <c r="WO19" s="107"/>
      <c r="WP19" s="107"/>
      <c r="WQ19" s="107"/>
      <c r="WR19" s="107"/>
      <c r="WS19" s="107"/>
      <c r="WT19" s="107"/>
      <c r="WU19" s="107"/>
      <c r="WV19" s="107"/>
      <c r="WW19" s="107"/>
      <c r="WX19" s="107"/>
      <c r="WY19" s="107"/>
      <c r="WZ19" s="107"/>
      <c r="XA19" s="107"/>
      <c r="XB19" s="107"/>
      <c r="XC19" s="107"/>
      <c r="XD19" s="107"/>
      <c r="XE19" s="107"/>
      <c r="XF19" s="107"/>
      <c r="XG19" s="107"/>
      <c r="XH19" s="107"/>
      <c r="XI19" s="107"/>
      <c r="XJ19" s="107"/>
      <c r="XK19" s="107"/>
      <c r="XL19" s="107"/>
      <c r="XM19" s="107"/>
      <c r="XN19" s="107"/>
      <c r="XO19" s="107"/>
      <c r="XP19" s="107"/>
      <c r="XQ19" s="107"/>
      <c r="XR19" s="107"/>
      <c r="XS19" s="107"/>
      <c r="XT19" s="107"/>
      <c r="XU19" s="107"/>
      <c r="XV19" s="107"/>
      <c r="XW19" s="107"/>
      <c r="XX19" s="107"/>
      <c r="XY19" s="107"/>
      <c r="XZ19" s="107"/>
      <c r="YA19" s="107"/>
      <c r="YB19" s="107"/>
      <c r="YC19" s="107"/>
      <c r="YD19" s="107"/>
      <c r="YE19" s="107"/>
      <c r="YF19" s="107"/>
      <c r="YG19" s="107"/>
      <c r="YH19" s="107"/>
      <c r="YI19" s="107"/>
      <c r="YJ19" s="107"/>
      <c r="YK19" s="107"/>
      <c r="YL19" s="107"/>
      <c r="YM19" s="107"/>
      <c r="YN19" s="107"/>
      <c r="YO19" s="107"/>
      <c r="YP19" s="107"/>
      <c r="YQ19" s="107"/>
      <c r="YR19" s="107"/>
      <c r="YS19" s="107"/>
      <c r="YT19" s="107"/>
      <c r="YU19" s="107"/>
      <c r="YV19" s="107"/>
      <c r="YW19" s="107"/>
      <c r="YX19" s="107"/>
      <c r="YY19" s="107"/>
      <c r="YZ19" s="107"/>
      <c r="ZA19" s="107"/>
      <c r="ZB19" s="107"/>
      <c r="ZC19" s="107"/>
      <c r="ZD19" s="107"/>
      <c r="ZE19" s="107"/>
      <c r="ZF19" s="107"/>
      <c r="ZG19" s="107"/>
      <c r="ZH19" s="107"/>
      <c r="ZI19" s="107"/>
      <c r="ZJ19" s="107"/>
      <c r="ZK19" s="107"/>
      <c r="ZL19" s="107"/>
      <c r="ZM19" s="107"/>
      <c r="ZN19" s="107"/>
      <c r="ZO19" s="107"/>
      <c r="ZP19" s="107"/>
      <c r="ZQ19" s="107"/>
      <c r="ZR19" s="107"/>
      <c r="ZS19" s="107"/>
      <c r="ZT19" s="107"/>
      <c r="ZU19" s="107"/>
      <c r="ZV19" s="107"/>
      <c r="ZW19" s="107"/>
      <c r="ZX19" s="107"/>
      <c r="ZY19" s="107"/>
      <c r="ZZ19" s="107"/>
      <c r="AAA19" s="107"/>
      <c r="AAB19" s="107"/>
      <c r="AAC19" s="107"/>
      <c r="AAD19" s="107"/>
      <c r="AAE19" s="107"/>
      <c r="AAF19" s="107"/>
      <c r="AAG19" s="107"/>
      <c r="AAH19" s="107"/>
      <c r="AAI19" s="107"/>
      <c r="AAJ19" s="107"/>
      <c r="AAK19" s="107"/>
      <c r="AAL19" s="107"/>
      <c r="AAM19" s="107"/>
      <c r="AAN19" s="107"/>
      <c r="AAO19" s="107"/>
      <c r="AAP19" s="107"/>
      <c r="AAQ19" s="107"/>
      <c r="AAR19" s="107"/>
      <c r="AAS19" s="107"/>
      <c r="AAT19" s="107"/>
      <c r="AAU19" s="107"/>
      <c r="AAV19" s="107"/>
      <c r="AAW19" s="107"/>
      <c r="AAX19" s="107"/>
      <c r="AAY19" s="107"/>
      <c r="AAZ19" s="107"/>
      <c r="ABA19" s="107"/>
      <c r="ABB19" s="107"/>
      <c r="ABC19" s="107"/>
      <c r="ABD19" s="107"/>
      <c r="ABE19" s="107"/>
      <c r="ABF19" s="107"/>
      <c r="ABG19" s="107"/>
      <c r="ABH19" s="107"/>
      <c r="ABI19" s="107"/>
      <c r="ABJ19" s="107"/>
      <c r="ABK19" s="107"/>
      <c r="ABL19" s="107"/>
      <c r="ABM19" s="107"/>
      <c r="ABN19" s="107"/>
      <c r="ABO19" s="107"/>
      <c r="ABP19" s="107"/>
      <c r="ABQ19" s="107"/>
      <c r="ABR19" s="107"/>
      <c r="ABS19" s="107"/>
      <c r="ABT19" s="107"/>
      <c r="ABU19" s="107"/>
      <c r="ABV19" s="107"/>
      <c r="ABW19" s="107"/>
      <c r="ABX19" s="107"/>
      <c r="ABY19" s="107"/>
      <c r="ABZ19" s="107"/>
      <c r="ACA19" s="107"/>
      <c r="ACB19" s="107"/>
      <c r="ACC19" s="107"/>
      <c r="ACD19" s="107"/>
      <c r="ACE19" s="107"/>
      <c r="ACF19" s="107"/>
      <c r="ACG19" s="107"/>
      <c r="ACH19" s="107"/>
      <c r="ACI19" s="107"/>
      <c r="ACJ19" s="107"/>
      <c r="ACK19" s="107"/>
      <c r="ACL19" s="107"/>
      <c r="ACM19" s="107"/>
      <c r="ACN19" s="107"/>
      <c r="ACO19" s="107"/>
      <c r="ACP19" s="107"/>
      <c r="ACQ19" s="107"/>
      <c r="ACR19" s="107"/>
      <c r="ACS19" s="107"/>
      <c r="ACT19" s="107"/>
      <c r="ACU19" s="107"/>
      <c r="ACV19" s="107"/>
      <c r="ACW19" s="107"/>
      <c r="ACX19" s="107"/>
      <c r="ACY19" s="107"/>
      <c r="ACZ19" s="107"/>
      <c r="ADA19" s="107"/>
      <c r="ADB19" s="107"/>
      <c r="ADC19" s="107"/>
      <c r="ADD19" s="107"/>
      <c r="ADE19" s="107"/>
      <c r="ADF19" s="107"/>
      <c r="ADG19" s="107"/>
      <c r="ADH19" s="107"/>
      <c r="ADI19" s="107"/>
      <c r="ADJ19" s="107"/>
      <c r="ADK19" s="107"/>
      <c r="ADL19" s="107"/>
      <c r="ADM19" s="107"/>
      <c r="ADN19" s="107"/>
      <c r="ADO19" s="107"/>
      <c r="ADP19" s="107"/>
      <c r="ADQ19" s="107"/>
      <c r="ADR19" s="107"/>
      <c r="ADS19" s="107"/>
      <c r="ADT19" s="107"/>
      <c r="ADU19" s="107"/>
      <c r="ADV19" s="107"/>
      <c r="ADW19" s="107"/>
      <c r="ADX19" s="107"/>
      <c r="ADY19" s="107"/>
      <c r="ADZ19" s="107"/>
      <c r="AEA19" s="107"/>
      <c r="AEB19" s="107"/>
      <c r="AEC19" s="107"/>
      <c r="AED19" s="107"/>
      <c r="AEE19" s="107"/>
      <c r="AEF19" s="107"/>
      <c r="AEG19" s="107"/>
      <c r="AEH19" s="107"/>
      <c r="AEI19" s="107"/>
      <c r="AEJ19" s="107"/>
      <c r="AEK19" s="107"/>
      <c r="AEL19" s="107"/>
      <c r="AEM19" s="107"/>
      <c r="AEN19" s="107"/>
      <c r="AEO19" s="107"/>
      <c r="AEP19" s="107"/>
      <c r="AEQ19" s="107"/>
      <c r="AER19" s="107"/>
      <c r="AES19" s="107"/>
      <c r="AET19" s="107"/>
      <c r="AEU19" s="107"/>
      <c r="AEV19" s="107"/>
      <c r="AEW19" s="107"/>
      <c r="AEX19" s="107"/>
      <c r="AEY19" s="107"/>
      <c r="AEZ19" s="107"/>
      <c r="AFA19" s="107"/>
      <c r="AFB19" s="107"/>
      <c r="AFC19" s="107"/>
      <c r="AFD19" s="107"/>
      <c r="AFE19" s="107"/>
      <c r="AFF19" s="107"/>
      <c r="AFG19" s="107"/>
      <c r="AFH19" s="107"/>
      <c r="AFI19" s="107"/>
      <c r="AFJ19" s="107"/>
      <c r="AFK19" s="107"/>
      <c r="AFL19" s="107"/>
      <c r="AFM19" s="107"/>
      <c r="AFN19" s="107"/>
      <c r="AFO19" s="107"/>
      <c r="AFP19" s="107"/>
      <c r="AFQ19" s="107"/>
      <c r="AFR19" s="107"/>
      <c r="AFS19" s="107"/>
      <c r="AFT19" s="107"/>
      <c r="AFU19" s="107"/>
      <c r="AFV19" s="107"/>
      <c r="AFW19" s="107"/>
      <c r="AFX19" s="107"/>
      <c r="AFY19" s="107"/>
      <c r="AFZ19" s="107"/>
      <c r="AGA19" s="107"/>
      <c r="AGB19" s="107"/>
      <c r="AGC19" s="107"/>
      <c r="AGD19" s="107"/>
      <c r="AGE19" s="107"/>
      <c r="AGF19" s="107"/>
      <c r="AGG19" s="107"/>
      <c r="AGH19" s="107"/>
      <c r="AGI19" s="107"/>
      <c r="AGJ19" s="107"/>
      <c r="AGK19" s="107"/>
      <c r="AGL19" s="107"/>
      <c r="AGM19" s="107"/>
      <c r="AGN19" s="107"/>
      <c r="AGO19" s="107"/>
      <c r="AGP19" s="107"/>
      <c r="AGQ19" s="107"/>
      <c r="AGR19" s="107"/>
      <c r="AGS19" s="107"/>
      <c r="AGT19" s="107"/>
      <c r="AGU19" s="107"/>
      <c r="AGV19" s="107"/>
      <c r="AGW19" s="107"/>
      <c r="AGX19" s="107"/>
      <c r="AGY19" s="107"/>
      <c r="AGZ19" s="107"/>
      <c r="AHA19" s="107"/>
      <c r="AHB19" s="107"/>
      <c r="AHC19" s="107"/>
      <c r="AHD19" s="107"/>
      <c r="AHE19" s="107"/>
      <c r="AHF19" s="107"/>
      <c r="AHG19" s="107"/>
      <c r="AHH19" s="107"/>
      <c r="AHI19" s="107"/>
      <c r="AHJ19" s="107"/>
      <c r="AHK19" s="107"/>
      <c r="AHL19" s="107"/>
      <c r="AHM19" s="107"/>
      <c r="AHN19" s="107"/>
      <c r="AHO19" s="107"/>
      <c r="AHP19" s="107"/>
      <c r="AHQ19" s="107"/>
      <c r="AHR19" s="107"/>
      <c r="AHS19" s="107"/>
      <c r="AHT19" s="107"/>
      <c r="AHU19" s="107"/>
      <c r="AHV19" s="107"/>
      <c r="AHW19" s="107"/>
      <c r="AHX19" s="107"/>
      <c r="AHY19" s="107"/>
      <c r="AHZ19" s="107"/>
      <c r="AIA19" s="107"/>
      <c r="AIB19" s="107"/>
      <c r="AIC19" s="107"/>
      <c r="AID19" s="107"/>
      <c r="AIE19" s="107"/>
      <c r="AIF19" s="107"/>
      <c r="AIG19" s="107"/>
      <c r="AIH19" s="107"/>
      <c r="AII19" s="107"/>
      <c r="AIJ19" s="107"/>
      <c r="AIK19" s="107"/>
      <c r="AIL19" s="107"/>
      <c r="AIM19" s="107"/>
      <c r="AIN19" s="107"/>
      <c r="AIO19" s="107"/>
      <c r="AIP19" s="107"/>
      <c r="AIQ19" s="107"/>
      <c r="AIR19" s="107"/>
      <c r="AIS19" s="107"/>
      <c r="AIT19" s="107"/>
      <c r="AIU19" s="107"/>
      <c r="AIV19" s="107"/>
      <c r="AIW19" s="107"/>
      <c r="AIX19" s="107"/>
      <c r="AIY19" s="107"/>
      <c r="AIZ19" s="107"/>
      <c r="AJA19" s="107"/>
      <c r="AJB19" s="107"/>
      <c r="AJC19" s="107"/>
      <c r="AJD19" s="107"/>
      <c r="AJE19" s="107"/>
      <c r="AJF19" s="107"/>
      <c r="AJG19" s="107"/>
      <c r="AJH19" s="107"/>
      <c r="AJI19" s="107"/>
      <c r="AJJ19" s="107"/>
      <c r="AJK19" s="107"/>
      <c r="AJL19" s="107"/>
      <c r="AJM19" s="107"/>
      <c r="AJN19" s="107"/>
      <c r="AJO19" s="107"/>
      <c r="AJP19" s="107"/>
      <c r="AJQ19" s="107"/>
      <c r="AJR19" s="107"/>
      <c r="AJS19" s="107"/>
      <c r="AJT19" s="107"/>
      <c r="AJU19" s="107"/>
      <c r="AJV19" s="107"/>
      <c r="AJW19" s="107"/>
      <c r="AJX19" s="107"/>
      <c r="AJY19" s="107"/>
      <c r="AJZ19" s="107"/>
      <c r="AKA19" s="107"/>
      <c r="AKB19" s="107"/>
      <c r="AKC19" s="107"/>
      <c r="AKD19" s="107"/>
    </row>
    <row r="20" spans="1:966" s="108" customFormat="1" ht="18.75" x14ac:dyDescent="0.3">
      <c r="A20" s="107"/>
      <c r="B20" s="164">
        <v>44174</v>
      </c>
      <c r="C20" s="95" t="s">
        <v>582</v>
      </c>
      <c r="D20" s="96" t="s">
        <v>581</v>
      </c>
      <c r="E20" s="97">
        <v>4</v>
      </c>
      <c r="F20" s="140">
        <v>20</v>
      </c>
      <c r="G20" s="103">
        <v>3.82</v>
      </c>
      <c r="H20" s="99" t="s">
        <v>557</v>
      </c>
      <c r="I20" s="104" t="s">
        <v>34</v>
      </c>
      <c r="J20" s="105">
        <v>1</v>
      </c>
      <c r="K20" s="142">
        <f t="shared" si="0"/>
        <v>-1</v>
      </c>
      <c r="L20" s="102">
        <f t="shared" si="1"/>
        <v>23.34</v>
      </c>
      <c r="M20" s="158"/>
      <c r="N20" s="158"/>
      <c r="O20" s="158"/>
      <c r="P20" s="107"/>
      <c r="Q20" s="153">
        <f t="shared" si="2"/>
        <v>1</v>
      </c>
      <c r="R20" s="154">
        <f t="shared" si="3"/>
        <v>0</v>
      </c>
      <c r="S20" s="154">
        <f t="shared" si="4"/>
        <v>1</v>
      </c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  <c r="IW20" s="107"/>
      <c r="IX20" s="107"/>
      <c r="IY20" s="107"/>
      <c r="IZ20" s="107"/>
      <c r="JA20" s="107"/>
      <c r="JB20" s="107"/>
      <c r="JC20" s="107"/>
      <c r="JD20" s="107"/>
      <c r="JE20" s="107"/>
      <c r="JF20" s="107"/>
      <c r="JG20" s="107"/>
      <c r="JH20" s="107"/>
      <c r="JI20" s="107"/>
      <c r="JJ20" s="107"/>
      <c r="JK20" s="107"/>
      <c r="JL20" s="107"/>
      <c r="JM20" s="107"/>
      <c r="JN20" s="107"/>
      <c r="JO20" s="107"/>
      <c r="JP20" s="107"/>
      <c r="JQ20" s="107"/>
      <c r="JR20" s="107"/>
      <c r="JS20" s="107"/>
      <c r="JT20" s="107"/>
      <c r="JU20" s="107"/>
      <c r="JV20" s="107"/>
      <c r="JW20" s="107"/>
      <c r="JX20" s="107"/>
      <c r="JY20" s="107"/>
      <c r="JZ20" s="107"/>
      <c r="KA20" s="107"/>
      <c r="KB20" s="107"/>
      <c r="KC20" s="107"/>
      <c r="KD20" s="107"/>
      <c r="KE20" s="107"/>
      <c r="KF20" s="107"/>
      <c r="KG20" s="107"/>
      <c r="KH20" s="107"/>
      <c r="KI20" s="107"/>
      <c r="KJ20" s="107"/>
      <c r="KK20" s="107"/>
      <c r="KL20" s="107"/>
      <c r="KM20" s="107"/>
      <c r="KN20" s="107"/>
      <c r="KO20" s="107"/>
      <c r="KP20" s="107"/>
      <c r="KQ20" s="107"/>
      <c r="KR20" s="107"/>
      <c r="KS20" s="107"/>
      <c r="KT20" s="107"/>
      <c r="KU20" s="107"/>
      <c r="KV20" s="107"/>
      <c r="KW20" s="107"/>
      <c r="KX20" s="107"/>
      <c r="KY20" s="107"/>
      <c r="KZ20" s="107"/>
      <c r="LA20" s="107"/>
      <c r="LB20" s="107"/>
      <c r="LC20" s="107"/>
      <c r="LD20" s="107"/>
      <c r="LE20" s="107"/>
      <c r="LF20" s="107"/>
      <c r="LG20" s="107"/>
      <c r="LH20" s="107"/>
      <c r="LI20" s="107"/>
      <c r="LJ20" s="107"/>
      <c r="LK20" s="107"/>
      <c r="LL20" s="107"/>
      <c r="LM20" s="107"/>
      <c r="LN20" s="107"/>
      <c r="LO20" s="107"/>
      <c r="LP20" s="107"/>
      <c r="LQ20" s="107"/>
      <c r="LR20" s="107"/>
      <c r="LS20" s="107"/>
      <c r="LT20" s="107"/>
      <c r="LU20" s="107"/>
      <c r="LV20" s="107"/>
      <c r="LW20" s="107"/>
      <c r="LX20" s="107"/>
      <c r="LY20" s="107"/>
      <c r="LZ20" s="107"/>
      <c r="MA20" s="107"/>
      <c r="MB20" s="107"/>
      <c r="MC20" s="107"/>
      <c r="MD20" s="107"/>
      <c r="ME20" s="107"/>
      <c r="MF20" s="107"/>
      <c r="MG20" s="107"/>
      <c r="MH20" s="107"/>
      <c r="MI20" s="107"/>
      <c r="MJ20" s="107"/>
      <c r="MK20" s="107"/>
      <c r="ML20" s="107"/>
      <c r="MM20" s="107"/>
      <c r="MN20" s="107"/>
      <c r="MO20" s="107"/>
      <c r="MP20" s="107"/>
      <c r="MQ20" s="107"/>
      <c r="MR20" s="107"/>
      <c r="MS20" s="107"/>
      <c r="MT20" s="107"/>
      <c r="MU20" s="107"/>
      <c r="MV20" s="107"/>
      <c r="MW20" s="107"/>
      <c r="MX20" s="107"/>
      <c r="MY20" s="107"/>
      <c r="MZ20" s="107"/>
      <c r="NA20" s="107"/>
      <c r="NB20" s="107"/>
      <c r="NC20" s="107"/>
      <c r="ND20" s="107"/>
      <c r="NE20" s="107"/>
      <c r="NF20" s="107"/>
      <c r="NG20" s="107"/>
      <c r="NH20" s="107"/>
      <c r="NI20" s="107"/>
      <c r="NJ20" s="107"/>
      <c r="NK20" s="107"/>
      <c r="NL20" s="107"/>
      <c r="NM20" s="107"/>
      <c r="NN20" s="107"/>
      <c r="NO20" s="107"/>
      <c r="NP20" s="107"/>
      <c r="NQ20" s="107"/>
      <c r="NR20" s="107"/>
      <c r="NS20" s="107"/>
      <c r="NT20" s="107"/>
      <c r="NU20" s="107"/>
      <c r="NV20" s="107"/>
      <c r="NW20" s="107"/>
      <c r="NX20" s="107"/>
      <c r="NY20" s="107"/>
      <c r="NZ20" s="107"/>
      <c r="OA20" s="107"/>
      <c r="OB20" s="107"/>
      <c r="OC20" s="107"/>
      <c r="OD20" s="107"/>
      <c r="OE20" s="107"/>
      <c r="OF20" s="107"/>
      <c r="OG20" s="107"/>
      <c r="OH20" s="107"/>
      <c r="OI20" s="107"/>
      <c r="OJ20" s="107"/>
      <c r="OK20" s="107"/>
      <c r="OL20" s="107"/>
      <c r="OM20" s="107"/>
      <c r="ON20" s="107"/>
      <c r="OO20" s="107"/>
      <c r="OP20" s="107"/>
      <c r="OQ20" s="107"/>
      <c r="OR20" s="107"/>
      <c r="OS20" s="107"/>
      <c r="OT20" s="107"/>
      <c r="OU20" s="107"/>
      <c r="OV20" s="107"/>
      <c r="OW20" s="107"/>
      <c r="OX20" s="107"/>
      <c r="OY20" s="107"/>
      <c r="OZ20" s="107"/>
      <c r="PA20" s="107"/>
      <c r="PB20" s="107"/>
      <c r="PC20" s="107"/>
      <c r="PD20" s="107"/>
      <c r="PE20" s="107"/>
      <c r="PF20" s="107"/>
      <c r="PG20" s="107"/>
      <c r="PH20" s="107"/>
      <c r="PI20" s="107"/>
      <c r="PJ20" s="107"/>
      <c r="PK20" s="107"/>
      <c r="PL20" s="107"/>
      <c r="PM20" s="107"/>
      <c r="PN20" s="107"/>
      <c r="PO20" s="107"/>
      <c r="PP20" s="107"/>
      <c r="PQ20" s="107"/>
      <c r="PR20" s="107"/>
      <c r="PS20" s="107"/>
      <c r="PT20" s="107"/>
      <c r="PU20" s="107"/>
      <c r="PV20" s="107"/>
      <c r="PW20" s="107"/>
      <c r="PX20" s="107"/>
      <c r="PY20" s="107"/>
      <c r="PZ20" s="107"/>
      <c r="QA20" s="107"/>
      <c r="QB20" s="107"/>
      <c r="QC20" s="107"/>
      <c r="QD20" s="107"/>
      <c r="QE20" s="107"/>
      <c r="QF20" s="107"/>
      <c r="QG20" s="107"/>
      <c r="QH20" s="107"/>
      <c r="QI20" s="107"/>
      <c r="QJ20" s="107"/>
      <c r="QK20" s="107"/>
      <c r="QL20" s="107"/>
      <c r="QM20" s="107"/>
      <c r="QN20" s="107"/>
      <c r="QO20" s="107"/>
      <c r="QP20" s="107"/>
      <c r="QQ20" s="107"/>
      <c r="QR20" s="107"/>
      <c r="QS20" s="107"/>
      <c r="QT20" s="107"/>
      <c r="QU20" s="107"/>
      <c r="QV20" s="107"/>
      <c r="QW20" s="107"/>
      <c r="QX20" s="107"/>
      <c r="QY20" s="107"/>
      <c r="QZ20" s="107"/>
      <c r="RA20" s="107"/>
      <c r="RB20" s="107"/>
      <c r="RC20" s="107"/>
      <c r="RD20" s="107"/>
      <c r="RE20" s="107"/>
      <c r="RF20" s="107"/>
      <c r="RG20" s="107"/>
      <c r="RH20" s="107"/>
      <c r="RI20" s="107"/>
      <c r="RJ20" s="107"/>
      <c r="RK20" s="107"/>
      <c r="RL20" s="107"/>
      <c r="RM20" s="107"/>
      <c r="RN20" s="107"/>
      <c r="RO20" s="107"/>
      <c r="RP20" s="107"/>
      <c r="RQ20" s="107"/>
      <c r="RR20" s="107"/>
      <c r="RS20" s="107"/>
      <c r="RT20" s="107"/>
      <c r="RU20" s="107"/>
      <c r="RV20" s="107"/>
      <c r="RW20" s="107"/>
      <c r="RX20" s="107"/>
      <c r="RY20" s="107"/>
      <c r="RZ20" s="107"/>
      <c r="SA20" s="107"/>
      <c r="SB20" s="107"/>
      <c r="SC20" s="107"/>
      <c r="SD20" s="107"/>
      <c r="SE20" s="107"/>
      <c r="SF20" s="107"/>
      <c r="SG20" s="107"/>
      <c r="SH20" s="107"/>
      <c r="SI20" s="107"/>
      <c r="SJ20" s="107"/>
      <c r="SK20" s="107"/>
      <c r="SL20" s="107"/>
      <c r="SM20" s="107"/>
      <c r="SN20" s="107"/>
      <c r="SO20" s="107"/>
      <c r="SP20" s="107"/>
      <c r="SQ20" s="107"/>
      <c r="SR20" s="107"/>
      <c r="SS20" s="107"/>
      <c r="ST20" s="107"/>
      <c r="SU20" s="107"/>
      <c r="SV20" s="107"/>
      <c r="SW20" s="107"/>
      <c r="SX20" s="107"/>
      <c r="SY20" s="107"/>
      <c r="SZ20" s="107"/>
      <c r="TA20" s="107"/>
      <c r="TB20" s="107"/>
      <c r="TC20" s="107"/>
      <c r="TD20" s="107"/>
      <c r="TE20" s="107"/>
      <c r="TF20" s="107"/>
      <c r="TG20" s="107"/>
      <c r="TH20" s="107"/>
      <c r="TI20" s="107"/>
      <c r="TJ20" s="107"/>
      <c r="TK20" s="107"/>
      <c r="TL20" s="107"/>
      <c r="TM20" s="107"/>
      <c r="TN20" s="107"/>
      <c r="TO20" s="107"/>
      <c r="TP20" s="107"/>
      <c r="TQ20" s="107"/>
      <c r="TR20" s="107"/>
      <c r="TS20" s="107"/>
      <c r="TT20" s="107"/>
      <c r="TU20" s="107"/>
      <c r="TV20" s="107"/>
      <c r="TW20" s="107"/>
      <c r="TX20" s="107"/>
      <c r="TY20" s="107"/>
      <c r="TZ20" s="107"/>
      <c r="UA20" s="107"/>
      <c r="UB20" s="107"/>
      <c r="UC20" s="107"/>
      <c r="UD20" s="107"/>
      <c r="UE20" s="107"/>
      <c r="UF20" s="107"/>
      <c r="UG20" s="107"/>
      <c r="UH20" s="107"/>
      <c r="UI20" s="107"/>
      <c r="UJ20" s="107"/>
      <c r="UK20" s="107"/>
      <c r="UL20" s="107"/>
      <c r="UM20" s="107"/>
      <c r="UN20" s="107"/>
      <c r="UO20" s="107"/>
      <c r="UP20" s="107"/>
      <c r="UQ20" s="107"/>
      <c r="UR20" s="107"/>
      <c r="US20" s="107"/>
      <c r="UT20" s="107"/>
      <c r="UU20" s="107"/>
      <c r="UV20" s="107"/>
      <c r="UW20" s="107"/>
      <c r="UX20" s="107"/>
      <c r="UY20" s="107"/>
      <c r="UZ20" s="107"/>
      <c r="VA20" s="107"/>
      <c r="VB20" s="107"/>
      <c r="VC20" s="107"/>
      <c r="VD20" s="107"/>
      <c r="VE20" s="107"/>
      <c r="VF20" s="107"/>
      <c r="VG20" s="107"/>
      <c r="VH20" s="107"/>
      <c r="VI20" s="107"/>
      <c r="VJ20" s="107"/>
      <c r="VK20" s="107"/>
      <c r="VL20" s="107"/>
      <c r="VM20" s="107"/>
      <c r="VN20" s="107"/>
      <c r="VO20" s="107"/>
      <c r="VP20" s="107"/>
      <c r="VQ20" s="107"/>
      <c r="VR20" s="107"/>
      <c r="VS20" s="107"/>
      <c r="VT20" s="107"/>
      <c r="VU20" s="107"/>
      <c r="VV20" s="107"/>
      <c r="VW20" s="107"/>
      <c r="VX20" s="107"/>
      <c r="VY20" s="107"/>
      <c r="VZ20" s="107"/>
      <c r="WA20" s="107"/>
      <c r="WB20" s="107"/>
      <c r="WC20" s="107"/>
      <c r="WD20" s="107"/>
      <c r="WE20" s="107"/>
      <c r="WF20" s="107"/>
      <c r="WG20" s="107"/>
      <c r="WH20" s="107"/>
      <c r="WI20" s="107"/>
      <c r="WJ20" s="107"/>
      <c r="WK20" s="107"/>
      <c r="WL20" s="107"/>
      <c r="WM20" s="107"/>
      <c r="WN20" s="107"/>
      <c r="WO20" s="107"/>
      <c r="WP20" s="107"/>
      <c r="WQ20" s="107"/>
      <c r="WR20" s="107"/>
      <c r="WS20" s="107"/>
      <c r="WT20" s="107"/>
      <c r="WU20" s="107"/>
      <c r="WV20" s="107"/>
      <c r="WW20" s="107"/>
      <c r="WX20" s="107"/>
      <c r="WY20" s="107"/>
      <c r="WZ20" s="107"/>
      <c r="XA20" s="107"/>
      <c r="XB20" s="107"/>
      <c r="XC20" s="107"/>
      <c r="XD20" s="107"/>
      <c r="XE20" s="107"/>
      <c r="XF20" s="107"/>
      <c r="XG20" s="107"/>
      <c r="XH20" s="107"/>
      <c r="XI20" s="107"/>
      <c r="XJ20" s="107"/>
      <c r="XK20" s="107"/>
      <c r="XL20" s="107"/>
      <c r="XM20" s="107"/>
      <c r="XN20" s="107"/>
      <c r="XO20" s="107"/>
      <c r="XP20" s="107"/>
      <c r="XQ20" s="107"/>
      <c r="XR20" s="107"/>
      <c r="XS20" s="107"/>
      <c r="XT20" s="107"/>
      <c r="XU20" s="107"/>
      <c r="XV20" s="107"/>
      <c r="XW20" s="107"/>
      <c r="XX20" s="107"/>
      <c r="XY20" s="107"/>
      <c r="XZ20" s="107"/>
      <c r="YA20" s="107"/>
      <c r="YB20" s="107"/>
      <c r="YC20" s="107"/>
      <c r="YD20" s="107"/>
      <c r="YE20" s="107"/>
      <c r="YF20" s="107"/>
      <c r="YG20" s="107"/>
      <c r="YH20" s="107"/>
      <c r="YI20" s="107"/>
      <c r="YJ20" s="107"/>
      <c r="YK20" s="107"/>
      <c r="YL20" s="107"/>
      <c r="YM20" s="107"/>
      <c r="YN20" s="107"/>
      <c r="YO20" s="107"/>
      <c r="YP20" s="107"/>
      <c r="YQ20" s="107"/>
      <c r="YR20" s="107"/>
      <c r="YS20" s="107"/>
      <c r="YT20" s="107"/>
      <c r="YU20" s="107"/>
      <c r="YV20" s="107"/>
      <c r="YW20" s="107"/>
      <c r="YX20" s="107"/>
      <c r="YY20" s="107"/>
      <c r="YZ20" s="107"/>
      <c r="ZA20" s="107"/>
      <c r="ZB20" s="107"/>
      <c r="ZC20" s="107"/>
      <c r="ZD20" s="107"/>
      <c r="ZE20" s="107"/>
      <c r="ZF20" s="107"/>
      <c r="ZG20" s="107"/>
      <c r="ZH20" s="107"/>
      <c r="ZI20" s="107"/>
      <c r="ZJ20" s="107"/>
      <c r="ZK20" s="107"/>
      <c r="ZL20" s="107"/>
      <c r="ZM20" s="107"/>
      <c r="ZN20" s="107"/>
      <c r="ZO20" s="107"/>
      <c r="ZP20" s="107"/>
      <c r="ZQ20" s="107"/>
      <c r="ZR20" s="107"/>
      <c r="ZS20" s="107"/>
      <c r="ZT20" s="107"/>
      <c r="ZU20" s="107"/>
      <c r="ZV20" s="107"/>
      <c r="ZW20" s="107"/>
      <c r="ZX20" s="107"/>
      <c r="ZY20" s="107"/>
      <c r="ZZ20" s="107"/>
      <c r="AAA20" s="107"/>
      <c r="AAB20" s="107"/>
      <c r="AAC20" s="107"/>
      <c r="AAD20" s="107"/>
      <c r="AAE20" s="107"/>
      <c r="AAF20" s="107"/>
      <c r="AAG20" s="107"/>
      <c r="AAH20" s="107"/>
      <c r="AAI20" s="107"/>
      <c r="AAJ20" s="107"/>
      <c r="AAK20" s="107"/>
      <c r="AAL20" s="107"/>
      <c r="AAM20" s="107"/>
      <c r="AAN20" s="107"/>
      <c r="AAO20" s="107"/>
      <c r="AAP20" s="107"/>
      <c r="AAQ20" s="107"/>
      <c r="AAR20" s="107"/>
      <c r="AAS20" s="107"/>
      <c r="AAT20" s="107"/>
      <c r="AAU20" s="107"/>
      <c r="AAV20" s="107"/>
      <c r="AAW20" s="107"/>
      <c r="AAX20" s="107"/>
      <c r="AAY20" s="107"/>
      <c r="AAZ20" s="107"/>
      <c r="ABA20" s="107"/>
      <c r="ABB20" s="107"/>
      <c r="ABC20" s="107"/>
      <c r="ABD20" s="107"/>
      <c r="ABE20" s="107"/>
      <c r="ABF20" s="107"/>
      <c r="ABG20" s="107"/>
      <c r="ABH20" s="107"/>
      <c r="ABI20" s="107"/>
      <c r="ABJ20" s="107"/>
      <c r="ABK20" s="107"/>
      <c r="ABL20" s="107"/>
      <c r="ABM20" s="107"/>
      <c r="ABN20" s="107"/>
      <c r="ABO20" s="107"/>
      <c r="ABP20" s="107"/>
      <c r="ABQ20" s="107"/>
      <c r="ABR20" s="107"/>
      <c r="ABS20" s="107"/>
      <c r="ABT20" s="107"/>
      <c r="ABU20" s="107"/>
      <c r="ABV20" s="107"/>
      <c r="ABW20" s="107"/>
      <c r="ABX20" s="107"/>
      <c r="ABY20" s="107"/>
      <c r="ABZ20" s="107"/>
      <c r="ACA20" s="107"/>
      <c r="ACB20" s="107"/>
      <c r="ACC20" s="107"/>
      <c r="ACD20" s="107"/>
      <c r="ACE20" s="107"/>
      <c r="ACF20" s="107"/>
      <c r="ACG20" s="107"/>
      <c r="ACH20" s="107"/>
      <c r="ACI20" s="107"/>
      <c r="ACJ20" s="107"/>
      <c r="ACK20" s="107"/>
      <c r="ACL20" s="107"/>
      <c r="ACM20" s="107"/>
      <c r="ACN20" s="107"/>
      <c r="ACO20" s="107"/>
      <c r="ACP20" s="107"/>
      <c r="ACQ20" s="107"/>
      <c r="ACR20" s="107"/>
      <c r="ACS20" s="107"/>
      <c r="ACT20" s="107"/>
      <c r="ACU20" s="107"/>
      <c r="ACV20" s="107"/>
      <c r="ACW20" s="107"/>
      <c r="ACX20" s="107"/>
      <c r="ACY20" s="107"/>
      <c r="ACZ20" s="107"/>
      <c r="ADA20" s="107"/>
      <c r="ADB20" s="107"/>
      <c r="ADC20" s="107"/>
      <c r="ADD20" s="107"/>
      <c r="ADE20" s="107"/>
      <c r="ADF20" s="107"/>
      <c r="ADG20" s="107"/>
      <c r="ADH20" s="107"/>
      <c r="ADI20" s="107"/>
      <c r="ADJ20" s="107"/>
      <c r="ADK20" s="107"/>
      <c r="ADL20" s="107"/>
      <c r="ADM20" s="107"/>
      <c r="ADN20" s="107"/>
      <c r="ADO20" s="107"/>
      <c r="ADP20" s="107"/>
      <c r="ADQ20" s="107"/>
      <c r="ADR20" s="107"/>
      <c r="ADS20" s="107"/>
      <c r="ADT20" s="107"/>
      <c r="ADU20" s="107"/>
      <c r="ADV20" s="107"/>
      <c r="ADW20" s="107"/>
      <c r="ADX20" s="107"/>
      <c r="ADY20" s="107"/>
      <c r="ADZ20" s="107"/>
      <c r="AEA20" s="107"/>
      <c r="AEB20" s="107"/>
      <c r="AEC20" s="107"/>
      <c r="AED20" s="107"/>
      <c r="AEE20" s="107"/>
      <c r="AEF20" s="107"/>
      <c r="AEG20" s="107"/>
      <c r="AEH20" s="107"/>
      <c r="AEI20" s="107"/>
      <c r="AEJ20" s="107"/>
      <c r="AEK20" s="107"/>
      <c r="AEL20" s="107"/>
      <c r="AEM20" s="107"/>
      <c r="AEN20" s="107"/>
      <c r="AEO20" s="107"/>
      <c r="AEP20" s="107"/>
      <c r="AEQ20" s="107"/>
      <c r="AER20" s="107"/>
      <c r="AES20" s="107"/>
      <c r="AET20" s="107"/>
      <c r="AEU20" s="107"/>
      <c r="AEV20" s="107"/>
      <c r="AEW20" s="107"/>
      <c r="AEX20" s="107"/>
      <c r="AEY20" s="107"/>
      <c r="AEZ20" s="107"/>
      <c r="AFA20" s="107"/>
      <c r="AFB20" s="107"/>
      <c r="AFC20" s="107"/>
      <c r="AFD20" s="107"/>
      <c r="AFE20" s="107"/>
      <c r="AFF20" s="107"/>
      <c r="AFG20" s="107"/>
      <c r="AFH20" s="107"/>
      <c r="AFI20" s="107"/>
      <c r="AFJ20" s="107"/>
      <c r="AFK20" s="107"/>
      <c r="AFL20" s="107"/>
      <c r="AFM20" s="107"/>
      <c r="AFN20" s="107"/>
      <c r="AFO20" s="107"/>
      <c r="AFP20" s="107"/>
      <c r="AFQ20" s="107"/>
      <c r="AFR20" s="107"/>
      <c r="AFS20" s="107"/>
      <c r="AFT20" s="107"/>
      <c r="AFU20" s="107"/>
      <c r="AFV20" s="107"/>
      <c r="AFW20" s="107"/>
      <c r="AFX20" s="107"/>
      <c r="AFY20" s="107"/>
      <c r="AFZ20" s="107"/>
      <c r="AGA20" s="107"/>
      <c r="AGB20" s="107"/>
      <c r="AGC20" s="107"/>
      <c r="AGD20" s="107"/>
      <c r="AGE20" s="107"/>
      <c r="AGF20" s="107"/>
      <c r="AGG20" s="107"/>
      <c r="AGH20" s="107"/>
      <c r="AGI20" s="107"/>
      <c r="AGJ20" s="107"/>
      <c r="AGK20" s="107"/>
      <c r="AGL20" s="107"/>
      <c r="AGM20" s="107"/>
      <c r="AGN20" s="107"/>
      <c r="AGO20" s="107"/>
      <c r="AGP20" s="107"/>
      <c r="AGQ20" s="107"/>
      <c r="AGR20" s="107"/>
      <c r="AGS20" s="107"/>
      <c r="AGT20" s="107"/>
      <c r="AGU20" s="107"/>
      <c r="AGV20" s="107"/>
      <c r="AGW20" s="107"/>
      <c r="AGX20" s="107"/>
      <c r="AGY20" s="107"/>
      <c r="AGZ20" s="107"/>
      <c r="AHA20" s="107"/>
      <c r="AHB20" s="107"/>
      <c r="AHC20" s="107"/>
      <c r="AHD20" s="107"/>
      <c r="AHE20" s="107"/>
      <c r="AHF20" s="107"/>
      <c r="AHG20" s="107"/>
      <c r="AHH20" s="107"/>
      <c r="AHI20" s="107"/>
      <c r="AHJ20" s="107"/>
      <c r="AHK20" s="107"/>
      <c r="AHL20" s="107"/>
      <c r="AHM20" s="107"/>
      <c r="AHN20" s="107"/>
      <c r="AHO20" s="107"/>
      <c r="AHP20" s="107"/>
      <c r="AHQ20" s="107"/>
      <c r="AHR20" s="107"/>
      <c r="AHS20" s="107"/>
      <c r="AHT20" s="107"/>
      <c r="AHU20" s="107"/>
      <c r="AHV20" s="107"/>
      <c r="AHW20" s="107"/>
      <c r="AHX20" s="107"/>
      <c r="AHY20" s="107"/>
      <c r="AHZ20" s="107"/>
      <c r="AIA20" s="107"/>
      <c r="AIB20" s="107"/>
      <c r="AIC20" s="107"/>
      <c r="AID20" s="107"/>
      <c r="AIE20" s="107"/>
      <c r="AIF20" s="107"/>
      <c r="AIG20" s="107"/>
      <c r="AIH20" s="107"/>
      <c r="AII20" s="107"/>
      <c r="AIJ20" s="107"/>
      <c r="AIK20" s="107"/>
      <c r="AIL20" s="107"/>
      <c r="AIM20" s="107"/>
      <c r="AIN20" s="107"/>
      <c r="AIO20" s="107"/>
      <c r="AIP20" s="107"/>
      <c r="AIQ20" s="107"/>
      <c r="AIR20" s="107"/>
      <c r="AIS20" s="107"/>
      <c r="AIT20" s="107"/>
      <c r="AIU20" s="107"/>
      <c r="AIV20" s="107"/>
      <c r="AIW20" s="107"/>
      <c r="AIX20" s="107"/>
      <c r="AIY20" s="107"/>
      <c r="AIZ20" s="107"/>
      <c r="AJA20" s="107"/>
      <c r="AJB20" s="107"/>
      <c r="AJC20" s="107"/>
      <c r="AJD20" s="107"/>
      <c r="AJE20" s="107"/>
      <c r="AJF20" s="107"/>
      <c r="AJG20" s="107"/>
      <c r="AJH20" s="107"/>
      <c r="AJI20" s="107"/>
      <c r="AJJ20" s="107"/>
      <c r="AJK20" s="107"/>
      <c r="AJL20" s="107"/>
      <c r="AJM20" s="107"/>
      <c r="AJN20" s="107"/>
      <c r="AJO20" s="107"/>
      <c r="AJP20" s="107"/>
      <c r="AJQ20" s="107"/>
      <c r="AJR20" s="107"/>
      <c r="AJS20" s="107"/>
      <c r="AJT20" s="107"/>
      <c r="AJU20" s="107"/>
      <c r="AJV20" s="107"/>
      <c r="AJW20" s="107"/>
      <c r="AJX20" s="107"/>
      <c r="AJY20" s="107"/>
      <c r="AJZ20" s="107"/>
      <c r="AKA20" s="107"/>
      <c r="AKB20" s="107"/>
      <c r="AKC20" s="107"/>
      <c r="AKD20" s="107"/>
    </row>
    <row r="21" spans="1:966" s="117" customFormat="1" ht="18.75" x14ac:dyDescent="0.3">
      <c r="A21" s="116"/>
      <c r="B21" s="164">
        <v>44175</v>
      </c>
      <c r="C21" s="95" t="s">
        <v>585</v>
      </c>
      <c r="D21" s="96" t="s">
        <v>584</v>
      </c>
      <c r="E21" s="97">
        <v>2</v>
      </c>
      <c r="F21" s="140">
        <v>5</v>
      </c>
      <c r="G21" s="103">
        <v>1.8</v>
      </c>
      <c r="H21" s="99" t="s">
        <v>557</v>
      </c>
      <c r="I21" s="104" t="s">
        <v>34</v>
      </c>
      <c r="J21" s="105">
        <v>1</v>
      </c>
      <c r="K21" s="142">
        <f t="shared" si="0"/>
        <v>-1</v>
      </c>
      <c r="L21" s="102">
        <f t="shared" si="1"/>
        <v>22.34</v>
      </c>
      <c r="M21" s="158"/>
      <c r="N21" s="158"/>
      <c r="O21" s="158"/>
      <c r="P21" s="107"/>
      <c r="Q21" s="153">
        <f t="shared" si="2"/>
        <v>1</v>
      </c>
      <c r="R21" s="154">
        <f t="shared" si="3"/>
        <v>0</v>
      </c>
      <c r="S21" s="154">
        <f t="shared" si="4"/>
        <v>1</v>
      </c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IZ21" s="116"/>
      <c r="JA21" s="116"/>
      <c r="JB21" s="116"/>
      <c r="JC21" s="116"/>
      <c r="JD21" s="116"/>
      <c r="JE21" s="116"/>
      <c r="JF21" s="116"/>
      <c r="JG21" s="116"/>
      <c r="JH21" s="116"/>
      <c r="JI21" s="116"/>
      <c r="JJ21" s="116"/>
      <c r="JK21" s="116"/>
      <c r="JL21" s="116"/>
      <c r="JM21" s="116"/>
      <c r="JN21" s="116"/>
      <c r="JO21" s="116"/>
      <c r="JP21" s="116"/>
      <c r="JQ21" s="116"/>
      <c r="JR21" s="116"/>
      <c r="JS21" s="116"/>
      <c r="JT21" s="116"/>
      <c r="JU21" s="116"/>
      <c r="JV21" s="116"/>
      <c r="JW21" s="116"/>
      <c r="JX21" s="116"/>
      <c r="JY21" s="116"/>
      <c r="JZ21" s="116"/>
      <c r="KA21" s="116"/>
      <c r="KB21" s="116"/>
      <c r="KC21" s="116"/>
      <c r="KD21" s="116"/>
      <c r="KE21" s="116"/>
      <c r="KF21" s="116"/>
      <c r="KG21" s="116"/>
      <c r="KH21" s="116"/>
      <c r="KI21" s="116"/>
      <c r="KJ21" s="116"/>
      <c r="KK21" s="116"/>
      <c r="KL21" s="116"/>
      <c r="KM21" s="116"/>
      <c r="KN21" s="116"/>
      <c r="KO21" s="116"/>
      <c r="KP21" s="116"/>
      <c r="KQ21" s="116"/>
      <c r="KR21" s="116"/>
      <c r="KS21" s="116"/>
      <c r="KT21" s="116"/>
      <c r="KU21" s="116"/>
      <c r="KV21" s="116"/>
      <c r="KW21" s="116"/>
      <c r="KX21" s="116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6"/>
      <c r="MX21" s="116"/>
      <c r="MY21" s="116"/>
      <c r="MZ21" s="116"/>
      <c r="NA21" s="116"/>
      <c r="NB21" s="116"/>
      <c r="NC21" s="116"/>
      <c r="ND21" s="116"/>
      <c r="NE21" s="116"/>
      <c r="NF21" s="116"/>
      <c r="NG21" s="116"/>
      <c r="NH21" s="116"/>
      <c r="NI21" s="116"/>
      <c r="NJ21" s="116"/>
      <c r="NK21" s="116"/>
      <c r="NL21" s="116"/>
      <c r="NM21" s="116"/>
      <c r="NN21" s="116"/>
      <c r="NO21" s="116"/>
      <c r="NP21" s="116"/>
      <c r="NQ21" s="116"/>
      <c r="NR21" s="116"/>
      <c r="NS21" s="116"/>
      <c r="NT21" s="116"/>
      <c r="NU21" s="116"/>
      <c r="NV21" s="116"/>
      <c r="NW21" s="116"/>
      <c r="NX21" s="116"/>
      <c r="NY21" s="116"/>
      <c r="NZ21" s="116"/>
      <c r="OA21" s="116"/>
      <c r="OB21" s="116"/>
      <c r="OC21" s="116"/>
      <c r="OD21" s="116"/>
      <c r="OE21" s="116"/>
      <c r="OF21" s="116"/>
      <c r="OG21" s="116"/>
      <c r="OH21" s="116"/>
      <c r="OI21" s="116"/>
      <c r="OJ21" s="116"/>
      <c r="OK21" s="116"/>
      <c r="OL21" s="116"/>
      <c r="OM21" s="116"/>
      <c r="ON21" s="116"/>
      <c r="OO21" s="116"/>
      <c r="OP21" s="116"/>
      <c r="OQ21" s="116"/>
      <c r="OR21" s="116"/>
      <c r="OS21" s="116"/>
      <c r="OT21" s="116"/>
      <c r="OU21" s="116"/>
      <c r="OV21" s="116"/>
      <c r="OW21" s="116"/>
      <c r="OX21" s="116"/>
      <c r="OY21" s="116"/>
      <c r="OZ21" s="116"/>
      <c r="PA21" s="116"/>
      <c r="PB21" s="116"/>
      <c r="PC21" s="116"/>
      <c r="PD21" s="116"/>
      <c r="PE21" s="116"/>
      <c r="PF21" s="116"/>
      <c r="PG21" s="116"/>
      <c r="PH21" s="116"/>
      <c r="PI21" s="116"/>
      <c r="PJ21" s="116"/>
      <c r="PK21" s="116"/>
      <c r="PL21" s="116"/>
      <c r="PM21" s="116"/>
      <c r="PN21" s="116"/>
      <c r="PO21" s="116"/>
      <c r="PP21" s="116"/>
      <c r="PQ21" s="116"/>
      <c r="PR21" s="116"/>
      <c r="PS21" s="116"/>
      <c r="PT21" s="116"/>
      <c r="PU21" s="116"/>
      <c r="PV21" s="116"/>
      <c r="PW21" s="116"/>
      <c r="PX21" s="116"/>
      <c r="PY21" s="116"/>
      <c r="PZ21" s="116"/>
      <c r="QA21" s="116"/>
      <c r="QB21" s="116"/>
      <c r="QC21" s="116"/>
      <c r="QD21" s="116"/>
      <c r="QE21" s="116"/>
      <c r="QF21" s="116"/>
      <c r="QG21" s="116"/>
      <c r="QH21" s="116"/>
      <c r="QI21" s="116"/>
      <c r="QJ21" s="116"/>
      <c r="QK21" s="116"/>
      <c r="QL21" s="116"/>
      <c r="QM21" s="116"/>
      <c r="QN21" s="116"/>
      <c r="QO21" s="116"/>
      <c r="QP21" s="116"/>
      <c r="QQ21" s="116"/>
      <c r="QR21" s="116"/>
      <c r="QS21" s="116"/>
      <c r="QT21" s="116"/>
      <c r="QU21" s="116"/>
      <c r="QV21" s="116"/>
      <c r="QW21" s="116"/>
      <c r="QX21" s="116"/>
      <c r="QY21" s="116"/>
      <c r="QZ21" s="116"/>
      <c r="RA21" s="116"/>
      <c r="RB21" s="116"/>
      <c r="RC21" s="116"/>
      <c r="RD21" s="116"/>
      <c r="RE21" s="116"/>
      <c r="RF21" s="116"/>
      <c r="RG21" s="116"/>
      <c r="RH21" s="116"/>
      <c r="RI21" s="116"/>
      <c r="RJ21" s="116"/>
      <c r="RK21" s="116"/>
      <c r="RL21" s="116"/>
      <c r="RM21" s="116"/>
      <c r="RN21" s="116"/>
      <c r="RO21" s="116"/>
      <c r="RP21" s="116"/>
      <c r="RQ21" s="116"/>
      <c r="RR21" s="116"/>
      <c r="RS21" s="116"/>
      <c r="RT21" s="116"/>
      <c r="RU21" s="116"/>
      <c r="RV21" s="116"/>
      <c r="RW21" s="116"/>
      <c r="RX21" s="116"/>
      <c r="RY21" s="116"/>
      <c r="RZ21" s="116"/>
      <c r="SA21" s="116"/>
      <c r="SB21" s="116"/>
      <c r="SC21" s="116"/>
      <c r="SD21" s="116"/>
      <c r="SE21" s="116"/>
      <c r="SF21" s="116"/>
      <c r="SG21" s="116"/>
      <c r="SH21" s="116"/>
      <c r="SI21" s="116"/>
      <c r="SJ21" s="116"/>
      <c r="SK21" s="116"/>
      <c r="SL21" s="116"/>
      <c r="SM21" s="116"/>
      <c r="SN21" s="116"/>
      <c r="SO21" s="116"/>
      <c r="SP21" s="116"/>
      <c r="SQ21" s="116"/>
      <c r="SR21" s="116"/>
      <c r="SS21" s="116"/>
      <c r="ST21" s="116"/>
      <c r="SU21" s="116"/>
      <c r="SV21" s="116"/>
      <c r="SW21" s="116"/>
      <c r="SX21" s="116"/>
      <c r="SY21" s="116"/>
      <c r="SZ21" s="116"/>
      <c r="TA21" s="116"/>
      <c r="TB21" s="116"/>
      <c r="TC21" s="116"/>
      <c r="TD21" s="116"/>
      <c r="TE21" s="116"/>
      <c r="TF21" s="116"/>
      <c r="TG21" s="116"/>
      <c r="TH21" s="116"/>
      <c r="TI21" s="116"/>
      <c r="TJ21" s="116"/>
      <c r="TK21" s="116"/>
      <c r="TL21" s="116"/>
      <c r="TM21" s="116"/>
      <c r="TN21" s="116"/>
      <c r="TO21" s="116"/>
      <c r="TP21" s="116"/>
      <c r="TQ21" s="116"/>
      <c r="TR21" s="116"/>
      <c r="TS21" s="116"/>
      <c r="TT21" s="116"/>
      <c r="TU21" s="116"/>
      <c r="TV21" s="116"/>
      <c r="TW21" s="116"/>
      <c r="TX21" s="116"/>
      <c r="TY21" s="116"/>
      <c r="TZ21" s="116"/>
      <c r="UA21" s="116"/>
      <c r="UB21" s="116"/>
      <c r="UC21" s="116"/>
      <c r="UD21" s="116"/>
      <c r="UE21" s="116"/>
      <c r="UF21" s="116"/>
      <c r="UG21" s="116"/>
      <c r="UH21" s="116"/>
      <c r="UI21" s="116"/>
      <c r="UJ21" s="116"/>
      <c r="UK21" s="116"/>
      <c r="UL21" s="116"/>
      <c r="UM21" s="116"/>
      <c r="UN21" s="116"/>
      <c r="UO21" s="116"/>
      <c r="UP21" s="116"/>
      <c r="UQ21" s="116"/>
      <c r="UR21" s="116"/>
      <c r="US21" s="116"/>
      <c r="UT21" s="116"/>
      <c r="UU21" s="116"/>
      <c r="UV21" s="116"/>
      <c r="UW21" s="116"/>
      <c r="UX21" s="116"/>
      <c r="UY21" s="116"/>
      <c r="UZ21" s="116"/>
      <c r="VA21" s="116"/>
      <c r="VB21" s="116"/>
      <c r="VC21" s="116"/>
      <c r="VD21" s="116"/>
      <c r="VE21" s="116"/>
      <c r="VF21" s="116"/>
      <c r="VG21" s="116"/>
      <c r="VH21" s="116"/>
      <c r="VI21" s="116"/>
      <c r="VJ21" s="116"/>
      <c r="VK21" s="116"/>
      <c r="VL21" s="116"/>
      <c r="VM21" s="116"/>
      <c r="VN21" s="116"/>
      <c r="VO21" s="116"/>
      <c r="VP21" s="116"/>
      <c r="VQ21" s="116"/>
      <c r="VR21" s="116"/>
      <c r="VS21" s="116"/>
      <c r="VT21" s="116"/>
      <c r="VU21" s="116"/>
      <c r="VV21" s="116"/>
      <c r="VW21" s="116"/>
      <c r="VX21" s="116"/>
      <c r="VY21" s="116"/>
      <c r="VZ21" s="116"/>
      <c r="WA21" s="116"/>
      <c r="WB21" s="116"/>
      <c r="WC21" s="116"/>
      <c r="WD21" s="116"/>
      <c r="WE21" s="116"/>
      <c r="WF21" s="116"/>
      <c r="WG21" s="116"/>
      <c r="WH21" s="116"/>
      <c r="WI21" s="116"/>
      <c r="WJ21" s="116"/>
      <c r="WK21" s="116"/>
      <c r="WL21" s="116"/>
      <c r="WM21" s="116"/>
      <c r="WN21" s="116"/>
      <c r="WO21" s="116"/>
      <c r="WP21" s="116"/>
      <c r="WQ21" s="116"/>
      <c r="WR21" s="116"/>
      <c r="WS21" s="116"/>
      <c r="WT21" s="116"/>
      <c r="WU21" s="116"/>
      <c r="WV21" s="116"/>
      <c r="WW21" s="116"/>
      <c r="WX21" s="116"/>
      <c r="WY21" s="116"/>
      <c r="WZ21" s="116"/>
      <c r="XA21" s="116"/>
      <c r="XB21" s="116"/>
      <c r="XC21" s="116"/>
      <c r="XD21" s="116"/>
      <c r="XE21" s="116"/>
      <c r="XF21" s="116"/>
      <c r="XG21" s="116"/>
      <c r="XH21" s="116"/>
      <c r="XI21" s="116"/>
      <c r="XJ21" s="116"/>
      <c r="XK21" s="116"/>
      <c r="XL21" s="116"/>
      <c r="XM21" s="116"/>
      <c r="XN21" s="116"/>
      <c r="XO21" s="116"/>
      <c r="XP21" s="116"/>
      <c r="XQ21" s="116"/>
      <c r="XR21" s="116"/>
      <c r="XS21" s="116"/>
      <c r="XT21" s="116"/>
      <c r="XU21" s="116"/>
      <c r="XV21" s="116"/>
      <c r="XW21" s="116"/>
      <c r="XX21" s="116"/>
      <c r="XY21" s="116"/>
      <c r="XZ21" s="116"/>
      <c r="YA21" s="116"/>
      <c r="YB21" s="116"/>
      <c r="YC21" s="116"/>
      <c r="YD21" s="116"/>
      <c r="YE21" s="116"/>
      <c r="YF21" s="116"/>
      <c r="YG21" s="116"/>
      <c r="YH21" s="116"/>
      <c r="YI21" s="116"/>
      <c r="YJ21" s="116"/>
      <c r="YK21" s="116"/>
      <c r="YL21" s="116"/>
      <c r="YM21" s="116"/>
      <c r="YN21" s="116"/>
      <c r="YO21" s="116"/>
      <c r="YP21" s="116"/>
      <c r="YQ21" s="116"/>
      <c r="YR21" s="116"/>
      <c r="YS21" s="116"/>
      <c r="YT21" s="116"/>
      <c r="YU21" s="116"/>
      <c r="YV21" s="116"/>
      <c r="YW21" s="116"/>
      <c r="YX21" s="116"/>
      <c r="YY21" s="116"/>
      <c r="YZ21" s="116"/>
      <c r="ZA21" s="116"/>
      <c r="ZB21" s="116"/>
      <c r="ZC21" s="116"/>
      <c r="ZD21" s="116"/>
      <c r="ZE21" s="116"/>
      <c r="ZF21" s="116"/>
      <c r="ZG21" s="116"/>
      <c r="ZH21" s="116"/>
      <c r="ZI21" s="116"/>
      <c r="ZJ21" s="116"/>
      <c r="ZK21" s="116"/>
      <c r="ZL21" s="116"/>
      <c r="ZM21" s="116"/>
      <c r="ZN21" s="116"/>
      <c r="ZO21" s="116"/>
      <c r="ZP21" s="116"/>
      <c r="ZQ21" s="116"/>
      <c r="ZR21" s="116"/>
      <c r="ZS21" s="116"/>
      <c r="ZT21" s="116"/>
      <c r="ZU21" s="116"/>
      <c r="ZV21" s="116"/>
      <c r="ZW21" s="116"/>
      <c r="ZX21" s="116"/>
      <c r="ZY21" s="116"/>
      <c r="ZZ21" s="116"/>
      <c r="AAA21" s="116"/>
      <c r="AAB21" s="116"/>
      <c r="AAC21" s="116"/>
      <c r="AAD21" s="116"/>
      <c r="AAE21" s="116"/>
      <c r="AAF21" s="116"/>
      <c r="AAG21" s="116"/>
      <c r="AAH21" s="116"/>
      <c r="AAI21" s="116"/>
      <c r="AAJ21" s="116"/>
      <c r="AAK21" s="116"/>
      <c r="AAL21" s="116"/>
      <c r="AAM21" s="116"/>
      <c r="AAN21" s="116"/>
      <c r="AAO21" s="116"/>
      <c r="AAP21" s="116"/>
      <c r="AAQ21" s="116"/>
      <c r="AAR21" s="116"/>
      <c r="AAS21" s="116"/>
      <c r="AAT21" s="116"/>
      <c r="AAU21" s="116"/>
      <c r="AAV21" s="116"/>
      <c r="AAW21" s="116"/>
      <c r="AAX21" s="116"/>
      <c r="AAY21" s="116"/>
      <c r="AAZ21" s="116"/>
      <c r="ABA21" s="116"/>
      <c r="ABB21" s="116"/>
      <c r="ABC21" s="116"/>
      <c r="ABD21" s="116"/>
      <c r="ABE21" s="116"/>
      <c r="ABF21" s="116"/>
      <c r="ABG21" s="116"/>
      <c r="ABH21" s="116"/>
      <c r="ABI21" s="116"/>
      <c r="ABJ21" s="116"/>
      <c r="ABK21" s="116"/>
      <c r="ABL21" s="116"/>
      <c r="ABM21" s="116"/>
      <c r="ABN21" s="116"/>
      <c r="ABO21" s="116"/>
      <c r="ABP21" s="116"/>
      <c r="ABQ21" s="116"/>
      <c r="ABR21" s="116"/>
      <c r="ABS21" s="116"/>
      <c r="ABT21" s="116"/>
      <c r="ABU21" s="116"/>
      <c r="ABV21" s="116"/>
      <c r="ABW21" s="116"/>
      <c r="ABX21" s="116"/>
      <c r="ABY21" s="116"/>
      <c r="ABZ21" s="116"/>
      <c r="ACA21" s="116"/>
      <c r="ACB21" s="116"/>
      <c r="ACC21" s="116"/>
      <c r="ACD21" s="116"/>
      <c r="ACE21" s="116"/>
      <c r="ACF21" s="116"/>
      <c r="ACG21" s="116"/>
      <c r="ACH21" s="116"/>
      <c r="ACI21" s="116"/>
      <c r="ACJ21" s="116"/>
      <c r="ACK21" s="116"/>
      <c r="ACL21" s="116"/>
      <c r="ACM21" s="116"/>
      <c r="ACN21" s="116"/>
      <c r="ACO21" s="116"/>
      <c r="ACP21" s="116"/>
      <c r="ACQ21" s="116"/>
      <c r="ACR21" s="116"/>
      <c r="ACS21" s="116"/>
      <c r="ACT21" s="116"/>
      <c r="ACU21" s="116"/>
      <c r="ACV21" s="116"/>
      <c r="ACW21" s="116"/>
      <c r="ACX21" s="116"/>
      <c r="ACY21" s="116"/>
      <c r="ACZ21" s="116"/>
      <c r="ADA21" s="116"/>
      <c r="ADB21" s="116"/>
      <c r="ADC21" s="116"/>
      <c r="ADD21" s="116"/>
      <c r="ADE21" s="116"/>
      <c r="ADF21" s="116"/>
      <c r="ADG21" s="116"/>
      <c r="ADH21" s="116"/>
      <c r="ADI21" s="116"/>
      <c r="ADJ21" s="116"/>
      <c r="ADK21" s="116"/>
      <c r="ADL21" s="116"/>
      <c r="ADM21" s="116"/>
      <c r="ADN21" s="116"/>
      <c r="ADO21" s="116"/>
      <c r="ADP21" s="116"/>
      <c r="ADQ21" s="116"/>
      <c r="ADR21" s="116"/>
      <c r="ADS21" s="116"/>
      <c r="ADT21" s="116"/>
      <c r="ADU21" s="116"/>
      <c r="ADV21" s="116"/>
      <c r="ADW21" s="116"/>
      <c r="ADX21" s="116"/>
      <c r="ADY21" s="116"/>
      <c r="ADZ21" s="116"/>
      <c r="AEA21" s="116"/>
      <c r="AEB21" s="116"/>
      <c r="AEC21" s="116"/>
      <c r="AED21" s="116"/>
      <c r="AEE21" s="116"/>
      <c r="AEF21" s="116"/>
      <c r="AEG21" s="116"/>
      <c r="AEH21" s="116"/>
      <c r="AEI21" s="116"/>
      <c r="AEJ21" s="116"/>
      <c r="AEK21" s="116"/>
      <c r="AEL21" s="116"/>
      <c r="AEM21" s="116"/>
      <c r="AEN21" s="116"/>
      <c r="AEO21" s="116"/>
      <c r="AEP21" s="116"/>
      <c r="AEQ21" s="116"/>
      <c r="AER21" s="116"/>
      <c r="AES21" s="116"/>
      <c r="AET21" s="116"/>
      <c r="AEU21" s="116"/>
      <c r="AEV21" s="116"/>
      <c r="AEW21" s="116"/>
      <c r="AEX21" s="116"/>
      <c r="AEY21" s="116"/>
      <c r="AEZ21" s="116"/>
      <c r="AFA21" s="116"/>
      <c r="AFB21" s="116"/>
      <c r="AFC21" s="116"/>
      <c r="AFD21" s="116"/>
      <c r="AFE21" s="116"/>
      <c r="AFF21" s="116"/>
      <c r="AFG21" s="116"/>
      <c r="AFH21" s="116"/>
      <c r="AFI21" s="116"/>
      <c r="AFJ21" s="116"/>
      <c r="AFK21" s="116"/>
      <c r="AFL21" s="116"/>
      <c r="AFM21" s="116"/>
      <c r="AFN21" s="116"/>
      <c r="AFO21" s="116"/>
      <c r="AFP21" s="116"/>
      <c r="AFQ21" s="116"/>
      <c r="AFR21" s="116"/>
      <c r="AFS21" s="116"/>
      <c r="AFT21" s="116"/>
      <c r="AFU21" s="116"/>
      <c r="AFV21" s="116"/>
      <c r="AFW21" s="116"/>
      <c r="AFX21" s="116"/>
      <c r="AFY21" s="116"/>
      <c r="AFZ21" s="116"/>
      <c r="AGA21" s="116"/>
      <c r="AGB21" s="116"/>
      <c r="AGC21" s="116"/>
      <c r="AGD21" s="116"/>
      <c r="AGE21" s="116"/>
      <c r="AGF21" s="116"/>
      <c r="AGG21" s="116"/>
      <c r="AGH21" s="116"/>
      <c r="AGI21" s="116"/>
      <c r="AGJ21" s="116"/>
      <c r="AGK21" s="116"/>
      <c r="AGL21" s="116"/>
      <c r="AGM21" s="116"/>
      <c r="AGN21" s="116"/>
      <c r="AGO21" s="116"/>
      <c r="AGP21" s="116"/>
      <c r="AGQ21" s="116"/>
      <c r="AGR21" s="116"/>
      <c r="AGS21" s="116"/>
      <c r="AGT21" s="116"/>
      <c r="AGU21" s="116"/>
      <c r="AGV21" s="116"/>
      <c r="AGW21" s="116"/>
      <c r="AGX21" s="116"/>
      <c r="AGY21" s="116"/>
      <c r="AGZ21" s="116"/>
      <c r="AHA21" s="116"/>
      <c r="AHB21" s="116"/>
      <c r="AHC21" s="116"/>
      <c r="AHD21" s="116"/>
      <c r="AHE21" s="116"/>
      <c r="AHF21" s="116"/>
      <c r="AHG21" s="116"/>
      <c r="AHH21" s="116"/>
      <c r="AHI21" s="116"/>
      <c r="AHJ21" s="116"/>
      <c r="AHK21" s="116"/>
      <c r="AHL21" s="116"/>
      <c r="AHM21" s="116"/>
      <c r="AHN21" s="116"/>
      <c r="AHO21" s="116"/>
      <c r="AHP21" s="116"/>
      <c r="AHQ21" s="116"/>
      <c r="AHR21" s="116"/>
      <c r="AHS21" s="116"/>
      <c r="AHT21" s="116"/>
      <c r="AHU21" s="116"/>
      <c r="AHV21" s="116"/>
      <c r="AHW21" s="116"/>
      <c r="AHX21" s="116"/>
      <c r="AHY21" s="116"/>
      <c r="AHZ21" s="116"/>
      <c r="AIA21" s="116"/>
      <c r="AIB21" s="116"/>
      <c r="AIC21" s="116"/>
      <c r="AID21" s="116"/>
      <c r="AIE21" s="116"/>
      <c r="AIF21" s="116"/>
      <c r="AIG21" s="116"/>
      <c r="AIH21" s="116"/>
      <c r="AII21" s="116"/>
      <c r="AIJ21" s="116"/>
      <c r="AIK21" s="116"/>
      <c r="AIL21" s="116"/>
      <c r="AIM21" s="116"/>
      <c r="AIN21" s="116"/>
      <c r="AIO21" s="116"/>
      <c r="AIP21" s="116"/>
      <c r="AIQ21" s="116"/>
      <c r="AIR21" s="116"/>
      <c r="AIS21" s="116"/>
      <c r="AIT21" s="116"/>
      <c r="AIU21" s="116"/>
      <c r="AIV21" s="116"/>
      <c r="AIW21" s="116"/>
      <c r="AIX21" s="116"/>
      <c r="AIY21" s="116"/>
      <c r="AIZ21" s="116"/>
      <c r="AJA21" s="116"/>
      <c r="AJB21" s="116"/>
      <c r="AJC21" s="116"/>
      <c r="AJD21" s="116"/>
      <c r="AJE21" s="116"/>
      <c r="AJF21" s="116"/>
      <c r="AJG21" s="116"/>
      <c r="AJH21" s="116"/>
      <c r="AJI21" s="116"/>
      <c r="AJJ21" s="116"/>
      <c r="AJK21" s="116"/>
      <c r="AJL21" s="116"/>
      <c r="AJM21" s="116"/>
      <c r="AJN21" s="116"/>
      <c r="AJO21" s="116"/>
      <c r="AJP21" s="116"/>
      <c r="AJQ21" s="116"/>
      <c r="AJR21" s="116"/>
      <c r="AJS21" s="116"/>
      <c r="AJT21" s="116"/>
      <c r="AJU21" s="116"/>
      <c r="AJV21" s="116"/>
      <c r="AJW21" s="116"/>
      <c r="AJX21" s="116"/>
      <c r="AJY21" s="116"/>
      <c r="AJZ21" s="116"/>
      <c r="AKA21" s="116"/>
      <c r="AKB21" s="116"/>
      <c r="AKC21" s="116"/>
      <c r="AKD21" s="116"/>
    </row>
    <row r="22" spans="1:966" s="117" customFormat="1" ht="18.75" x14ac:dyDescent="0.3">
      <c r="A22" s="116"/>
      <c r="B22" s="164">
        <v>44175</v>
      </c>
      <c r="C22" s="95" t="s">
        <v>583</v>
      </c>
      <c r="D22" s="96" t="s">
        <v>584</v>
      </c>
      <c r="E22" s="97">
        <v>2</v>
      </c>
      <c r="F22" s="140">
        <v>5</v>
      </c>
      <c r="G22" s="103">
        <v>1.8</v>
      </c>
      <c r="H22" s="99" t="s">
        <v>557</v>
      </c>
      <c r="I22" s="104" t="s">
        <v>107</v>
      </c>
      <c r="J22" s="105">
        <v>1</v>
      </c>
      <c r="K22" s="142">
        <f t="shared" si="0"/>
        <v>-1</v>
      </c>
      <c r="L22" s="102">
        <f t="shared" si="1"/>
        <v>21.34</v>
      </c>
      <c r="M22" s="158"/>
      <c r="N22" s="158"/>
      <c r="O22" s="158"/>
      <c r="P22" s="107"/>
      <c r="Q22" s="153">
        <f t="shared" si="2"/>
        <v>1</v>
      </c>
      <c r="R22" s="154">
        <f t="shared" si="3"/>
        <v>0</v>
      </c>
      <c r="S22" s="154">
        <f t="shared" si="4"/>
        <v>1</v>
      </c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  <c r="IW22" s="116"/>
      <c r="IX22" s="116"/>
      <c r="IY22" s="116"/>
      <c r="IZ22" s="116"/>
      <c r="JA22" s="116"/>
      <c r="JB22" s="116"/>
      <c r="JC22" s="116"/>
      <c r="JD22" s="116"/>
      <c r="JE22" s="116"/>
      <c r="JF22" s="116"/>
      <c r="JG22" s="116"/>
      <c r="JH22" s="116"/>
      <c r="JI22" s="116"/>
      <c r="JJ22" s="116"/>
      <c r="JK22" s="116"/>
      <c r="JL22" s="116"/>
      <c r="JM22" s="116"/>
      <c r="JN22" s="116"/>
      <c r="JO22" s="116"/>
      <c r="JP22" s="116"/>
      <c r="JQ22" s="116"/>
      <c r="JR22" s="116"/>
      <c r="JS22" s="116"/>
      <c r="JT22" s="116"/>
      <c r="JU22" s="116"/>
      <c r="JV22" s="116"/>
      <c r="JW22" s="116"/>
      <c r="JX22" s="116"/>
      <c r="JY22" s="116"/>
      <c r="JZ22" s="116"/>
      <c r="KA22" s="116"/>
      <c r="KB22" s="116"/>
      <c r="KC22" s="116"/>
      <c r="KD22" s="116"/>
      <c r="KE22" s="116"/>
      <c r="KF22" s="116"/>
      <c r="KG22" s="116"/>
      <c r="KH22" s="116"/>
      <c r="KI22" s="116"/>
      <c r="KJ22" s="116"/>
      <c r="KK22" s="116"/>
      <c r="KL22" s="116"/>
      <c r="KM22" s="116"/>
      <c r="KN22" s="116"/>
      <c r="KO22" s="116"/>
      <c r="KP22" s="116"/>
      <c r="KQ22" s="116"/>
      <c r="KR22" s="116"/>
      <c r="KS22" s="116"/>
      <c r="KT22" s="116"/>
      <c r="KU22" s="116"/>
      <c r="KV22" s="116"/>
      <c r="KW22" s="116"/>
      <c r="KX22" s="116"/>
      <c r="KY22" s="116"/>
      <c r="KZ22" s="116"/>
      <c r="LA22" s="116"/>
      <c r="LB22" s="116"/>
      <c r="LC22" s="116"/>
      <c r="LD22" s="116"/>
      <c r="LE22" s="116"/>
      <c r="LF22" s="116"/>
      <c r="LG22" s="116"/>
      <c r="LH22" s="116"/>
      <c r="LI22" s="116"/>
      <c r="LJ22" s="116"/>
      <c r="LK22" s="116"/>
      <c r="LL22" s="116"/>
      <c r="LM22" s="116"/>
      <c r="LN22" s="116"/>
      <c r="LO22" s="116"/>
      <c r="LP22" s="116"/>
      <c r="LQ22" s="116"/>
      <c r="LR22" s="116"/>
      <c r="LS22" s="116"/>
      <c r="LT22" s="116"/>
      <c r="LU22" s="116"/>
      <c r="LV22" s="116"/>
      <c r="LW22" s="116"/>
      <c r="LX22" s="116"/>
      <c r="LY22" s="116"/>
      <c r="LZ22" s="116"/>
      <c r="MA22" s="116"/>
      <c r="MB22" s="116"/>
      <c r="MC22" s="116"/>
      <c r="MD22" s="116"/>
      <c r="ME22" s="116"/>
      <c r="MF22" s="116"/>
      <c r="MG22" s="116"/>
      <c r="MH22" s="116"/>
      <c r="MI22" s="116"/>
      <c r="MJ22" s="116"/>
      <c r="MK22" s="116"/>
      <c r="ML22" s="116"/>
      <c r="MM22" s="116"/>
      <c r="MN22" s="116"/>
      <c r="MO22" s="116"/>
      <c r="MP22" s="116"/>
      <c r="MQ22" s="116"/>
      <c r="MR22" s="116"/>
      <c r="MS22" s="116"/>
      <c r="MT22" s="116"/>
      <c r="MU22" s="116"/>
      <c r="MV22" s="116"/>
      <c r="MW22" s="116"/>
      <c r="MX22" s="116"/>
      <c r="MY22" s="116"/>
      <c r="MZ22" s="116"/>
      <c r="NA22" s="116"/>
      <c r="NB22" s="116"/>
      <c r="NC22" s="116"/>
      <c r="ND22" s="116"/>
      <c r="NE22" s="116"/>
      <c r="NF22" s="116"/>
      <c r="NG22" s="116"/>
      <c r="NH22" s="116"/>
      <c r="NI22" s="116"/>
      <c r="NJ22" s="116"/>
      <c r="NK22" s="116"/>
      <c r="NL22" s="116"/>
      <c r="NM22" s="116"/>
      <c r="NN22" s="116"/>
      <c r="NO22" s="116"/>
      <c r="NP22" s="116"/>
      <c r="NQ22" s="116"/>
      <c r="NR22" s="116"/>
      <c r="NS22" s="116"/>
      <c r="NT22" s="116"/>
      <c r="NU22" s="116"/>
      <c r="NV22" s="116"/>
      <c r="NW22" s="116"/>
      <c r="NX22" s="116"/>
      <c r="NY22" s="116"/>
      <c r="NZ22" s="116"/>
      <c r="OA22" s="116"/>
      <c r="OB22" s="116"/>
      <c r="OC22" s="116"/>
      <c r="OD22" s="116"/>
      <c r="OE22" s="116"/>
      <c r="OF22" s="116"/>
      <c r="OG22" s="116"/>
      <c r="OH22" s="116"/>
      <c r="OI22" s="116"/>
      <c r="OJ22" s="116"/>
      <c r="OK22" s="116"/>
      <c r="OL22" s="116"/>
      <c r="OM22" s="116"/>
      <c r="ON22" s="116"/>
      <c r="OO22" s="116"/>
      <c r="OP22" s="116"/>
      <c r="OQ22" s="116"/>
      <c r="OR22" s="116"/>
      <c r="OS22" s="116"/>
      <c r="OT22" s="116"/>
      <c r="OU22" s="116"/>
      <c r="OV22" s="116"/>
      <c r="OW22" s="116"/>
      <c r="OX22" s="116"/>
      <c r="OY22" s="116"/>
      <c r="OZ22" s="116"/>
      <c r="PA22" s="116"/>
      <c r="PB22" s="116"/>
      <c r="PC22" s="116"/>
      <c r="PD22" s="116"/>
      <c r="PE22" s="116"/>
      <c r="PF22" s="116"/>
      <c r="PG22" s="116"/>
      <c r="PH22" s="116"/>
      <c r="PI22" s="116"/>
      <c r="PJ22" s="116"/>
      <c r="PK22" s="116"/>
      <c r="PL22" s="116"/>
      <c r="PM22" s="116"/>
      <c r="PN22" s="116"/>
      <c r="PO22" s="116"/>
      <c r="PP22" s="116"/>
      <c r="PQ22" s="116"/>
      <c r="PR22" s="116"/>
      <c r="PS22" s="116"/>
      <c r="PT22" s="116"/>
      <c r="PU22" s="116"/>
      <c r="PV22" s="116"/>
      <c r="PW22" s="116"/>
      <c r="PX22" s="116"/>
      <c r="PY22" s="116"/>
      <c r="PZ22" s="116"/>
      <c r="QA22" s="116"/>
      <c r="QB22" s="116"/>
      <c r="QC22" s="116"/>
      <c r="QD22" s="116"/>
      <c r="QE22" s="116"/>
      <c r="QF22" s="116"/>
      <c r="QG22" s="116"/>
      <c r="QH22" s="116"/>
      <c r="QI22" s="116"/>
      <c r="QJ22" s="116"/>
      <c r="QK22" s="116"/>
      <c r="QL22" s="116"/>
      <c r="QM22" s="116"/>
      <c r="QN22" s="116"/>
      <c r="QO22" s="116"/>
      <c r="QP22" s="116"/>
      <c r="QQ22" s="116"/>
      <c r="QR22" s="116"/>
      <c r="QS22" s="116"/>
      <c r="QT22" s="116"/>
      <c r="QU22" s="116"/>
      <c r="QV22" s="116"/>
      <c r="QW22" s="116"/>
      <c r="QX22" s="116"/>
      <c r="QY22" s="116"/>
      <c r="QZ22" s="116"/>
      <c r="RA22" s="116"/>
      <c r="RB22" s="116"/>
      <c r="RC22" s="116"/>
      <c r="RD22" s="116"/>
      <c r="RE22" s="116"/>
      <c r="RF22" s="116"/>
      <c r="RG22" s="116"/>
      <c r="RH22" s="116"/>
      <c r="RI22" s="116"/>
      <c r="RJ22" s="116"/>
      <c r="RK22" s="116"/>
      <c r="RL22" s="116"/>
      <c r="RM22" s="116"/>
      <c r="RN22" s="116"/>
      <c r="RO22" s="116"/>
      <c r="RP22" s="116"/>
      <c r="RQ22" s="116"/>
      <c r="RR22" s="116"/>
      <c r="RS22" s="116"/>
      <c r="RT22" s="116"/>
      <c r="RU22" s="116"/>
      <c r="RV22" s="116"/>
      <c r="RW22" s="116"/>
      <c r="RX22" s="116"/>
      <c r="RY22" s="116"/>
      <c r="RZ22" s="116"/>
      <c r="SA22" s="116"/>
      <c r="SB22" s="116"/>
      <c r="SC22" s="116"/>
      <c r="SD22" s="116"/>
      <c r="SE22" s="116"/>
      <c r="SF22" s="116"/>
      <c r="SG22" s="116"/>
      <c r="SH22" s="116"/>
      <c r="SI22" s="116"/>
      <c r="SJ22" s="116"/>
      <c r="SK22" s="116"/>
      <c r="SL22" s="116"/>
      <c r="SM22" s="116"/>
      <c r="SN22" s="116"/>
      <c r="SO22" s="116"/>
      <c r="SP22" s="116"/>
      <c r="SQ22" s="116"/>
      <c r="SR22" s="116"/>
      <c r="SS22" s="116"/>
      <c r="ST22" s="116"/>
      <c r="SU22" s="116"/>
      <c r="SV22" s="116"/>
      <c r="SW22" s="116"/>
      <c r="SX22" s="116"/>
      <c r="SY22" s="116"/>
      <c r="SZ22" s="116"/>
      <c r="TA22" s="116"/>
      <c r="TB22" s="116"/>
      <c r="TC22" s="116"/>
      <c r="TD22" s="116"/>
      <c r="TE22" s="116"/>
      <c r="TF22" s="116"/>
      <c r="TG22" s="116"/>
      <c r="TH22" s="116"/>
      <c r="TI22" s="116"/>
      <c r="TJ22" s="116"/>
      <c r="TK22" s="116"/>
      <c r="TL22" s="116"/>
      <c r="TM22" s="116"/>
      <c r="TN22" s="116"/>
      <c r="TO22" s="116"/>
      <c r="TP22" s="116"/>
      <c r="TQ22" s="116"/>
      <c r="TR22" s="116"/>
      <c r="TS22" s="116"/>
      <c r="TT22" s="116"/>
      <c r="TU22" s="116"/>
      <c r="TV22" s="116"/>
      <c r="TW22" s="116"/>
      <c r="TX22" s="116"/>
      <c r="TY22" s="116"/>
      <c r="TZ22" s="116"/>
      <c r="UA22" s="116"/>
      <c r="UB22" s="116"/>
      <c r="UC22" s="116"/>
      <c r="UD22" s="116"/>
      <c r="UE22" s="116"/>
      <c r="UF22" s="116"/>
      <c r="UG22" s="116"/>
      <c r="UH22" s="116"/>
      <c r="UI22" s="116"/>
      <c r="UJ22" s="116"/>
      <c r="UK22" s="116"/>
      <c r="UL22" s="116"/>
      <c r="UM22" s="116"/>
      <c r="UN22" s="116"/>
      <c r="UO22" s="116"/>
      <c r="UP22" s="116"/>
      <c r="UQ22" s="116"/>
      <c r="UR22" s="116"/>
      <c r="US22" s="116"/>
      <c r="UT22" s="116"/>
      <c r="UU22" s="116"/>
      <c r="UV22" s="116"/>
      <c r="UW22" s="116"/>
      <c r="UX22" s="116"/>
      <c r="UY22" s="116"/>
      <c r="UZ22" s="116"/>
      <c r="VA22" s="116"/>
      <c r="VB22" s="116"/>
      <c r="VC22" s="116"/>
      <c r="VD22" s="116"/>
      <c r="VE22" s="116"/>
      <c r="VF22" s="116"/>
      <c r="VG22" s="116"/>
      <c r="VH22" s="116"/>
      <c r="VI22" s="116"/>
      <c r="VJ22" s="116"/>
      <c r="VK22" s="116"/>
      <c r="VL22" s="116"/>
      <c r="VM22" s="116"/>
      <c r="VN22" s="116"/>
      <c r="VO22" s="116"/>
      <c r="VP22" s="116"/>
      <c r="VQ22" s="116"/>
      <c r="VR22" s="116"/>
      <c r="VS22" s="116"/>
      <c r="VT22" s="116"/>
      <c r="VU22" s="116"/>
      <c r="VV22" s="116"/>
      <c r="VW22" s="116"/>
      <c r="VX22" s="116"/>
      <c r="VY22" s="116"/>
      <c r="VZ22" s="116"/>
      <c r="WA22" s="116"/>
      <c r="WB22" s="116"/>
      <c r="WC22" s="116"/>
      <c r="WD22" s="116"/>
      <c r="WE22" s="116"/>
      <c r="WF22" s="116"/>
      <c r="WG22" s="116"/>
      <c r="WH22" s="116"/>
      <c r="WI22" s="116"/>
      <c r="WJ22" s="116"/>
      <c r="WK22" s="116"/>
      <c r="WL22" s="116"/>
      <c r="WM22" s="116"/>
      <c r="WN22" s="116"/>
      <c r="WO22" s="116"/>
      <c r="WP22" s="116"/>
      <c r="WQ22" s="116"/>
      <c r="WR22" s="116"/>
      <c r="WS22" s="116"/>
      <c r="WT22" s="116"/>
      <c r="WU22" s="116"/>
      <c r="WV22" s="116"/>
      <c r="WW22" s="116"/>
      <c r="WX22" s="116"/>
      <c r="WY22" s="116"/>
      <c r="WZ22" s="116"/>
      <c r="XA22" s="116"/>
      <c r="XB22" s="116"/>
      <c r="XC22" s="116"/>
      <c r="XD22" s="116"/>
      <c r="XE22" s="116"/>
      <c r="XF22" s="116"/>
      <c r="XG22" s="116"/>
      <c r="XH22" s="116"/>
      <c r="XI22" s="116"/>
      <c r="XJ22" s="116"/>
      <c r="XK22" s="116"/>
      <c r="XL22" s="116"/>
      <c r="XM22" s="116"/>
      <c r="XN22" s="116"/>
      <c r="XO22" s="116"/>
      <c r="XP22" s="116"/>
      <c r="XQ22" s="116"/>
      <c r="XR22" s="116"/>
      <c r="XS22" s="116"/>
      <c r="XT22" s="116"/>
      <c r="XU22" s="116"/>
      <c r="XV22" s="116"/>
      <c r="XW22" s="116"/>
      <c r="XX22" s="116"/>
      <c r="XY22" s="116"/>
      <c r="XZ22" s="116"/>
      <c r="YA22" s="116"/>
      <c r="YB22" s="116"/>
      <c r="YC22" s="116"/>
      <c r="YD22" s="116"/>
      <c r="YE22" s="116"/>
      <c r="YF22" s="116"/>
      <c r="YG22" s="116"/>
      <c r="YH22" s="116"/>
      <c r="YI22" s="116"/>
      <c r="YJ22" s="116"/>
      <c r="YK22" s="116"/>
      <c r="YL22" s="116"/>
      <c r="YM22" s="116"/>
      <c r="YN22" s="116"/>
      <c r="YO22" s="116"/>
      <c r="YP22" s="116"/>
      <c r="YQ22" s="116"/>
      <c r="YR22" s="116"/>
      <c r="YS22" s="116"/>
      <c r="YT22" s="116"/>
      <c r="YU22" s="116"/>
      <c r="YV22" s="116"/>
      <c r="YW22" s="116"/>
      <c r="YX22" s="116"/>
      <c r="YY22" s="116"/>
      <c r="YZ22" s="116"/>
      <c r="ZA22" s="116"/>
      <c r="ZB22" s="116"/>
      <c r="ZC22" s="116"/>
      <c r="ZD22" s="116"/>
      <c r="ZE22" s="116"/>
      <c r="ZF22" s="116"/>
      <c r="ZG22" s="116"/>
      <c r="ZH22" s="116"/>
      <c r="ZI22" s="116"/>
      <c r="ZJ22" s="116"/>
      <c r="ZK22" s="116"/>
      <c r="ZL22" s="116"/>
      <c r="ZM22" s="116"/>
      <c r="ZN22" s="116"/>
      <c r="ZO22" s="116"/>
      <c r="ZP22" s="116"/>
      <c r="ZQ22" s="116"/>
      <c r="ZR22" s="116"/>
      <c r="ZS22" s="116"/>
      <c r="ZT22" s="116"/>
      <c r="ZU22" s="116"/>
      <c r="ZV22" s="116"/>
      <c r="ZW22" s="116"/>
      <c r="ZX22" s="116"/>
      <c r="ZY22" s="116"/>
      <c r="ZZ22" s="116"/>
      <c r="AAA22" s="116"/>
      <c r="AAB22" s="116"/>
      <c r="AAC22" s="116"/>
      <c r="AAD22" s="116"/>
      <c r="AAE22" s="116"/>
      <c r="AAF22" s="116"/>
      <c r="AAG22" s="116"/>
      <c r="AAH22" s="116"/>
      <c r="AAI22" s="116"/>
      <c r="AAJ22" s="116"/>
      <c r="AAK22" s="116"/>
      <c r="AAL22" s="116"/>
      <c r="AAM22" s="116"/>
      <c r="AAN22" s="116"/>
      <c r="AAO22" s="116"/>
      <c r="AAP22" s="116"/>
      <c r="AAQ22" s="116"/>
      <c r="AAR22" s="116"/>
      <c r="AAS22" s="116"/>
      <c r="AAT22" s="116"/>
      <c r="AAU22" s="116"/>
      <c r="AAV22" s="116"/>
      <c r="AAW22" s="116"/>
      <c r="AAX22" s="116"/>
      <c r="AAY22" s="116"/>
      <c r="AAZ22" s="116"/>
      <c r="ABA22" s="116"/>
      <c r="ABB22" s="116"/>
      <c r="ABC22" s="116"/>
      <c r="ABD22" s="116"/>
      <c r="ABE22" s="116"/>
      <c r="ABF22" s="116"/>
      <c r="ABG22" s="116"/>
      <c r="ABH22" s="116"/>
      <c r="ABI22" s="116"/>
      <c r="ABJ22" s="116"/>
      <c r="ABK22" s="116"/>
      <c r="ABL22" s="116"/>
      <c r="ABM22" s="116"/>
      <c r="ABN22" s="116"/>
      <c r="ABO22" s="116"/>
      <c r="ABP22" s="116"/>
      <c r="ABQ22" s="116"/>
      <c r="ABR22" s="116"/>
      <c r="ABS22" s="116"/>
      <c r="ABT22" s="116"/>
      <c r="ABU22" s="116"/>
      <c r="ABV22" s="116"/>
      <c r="ABW22" s="116"/>
      <c r="ABX22" s="116"/>
      <c r="ABY22" s="116"/>
      <c r="ABZ22" s="116"/>
      <c r="ACA22" s="116"/>
      <c r="ACB22" s="116"/>
      <c r="ACC22" s="116"/>
      <c r="ACD22" s="116"/>
      <c r="ACE22" s="116"/>
      <c r="ACF22" s="116"/>
      <c r="ACG22" s="116"/>
      <c r="ACH22" s="116"/>
      <c r="ACI22" s="116"/>
      <c r="ACJ22" s="116"/>
      <c r="ACK22" s="116"/>
      <c r="ACL22" s="116"/>
      <c r="ACM22" s="116"/>
      <c r="ACN22" s="116"/>
      <c r="ACO22" s="116"/>
      <c r="ACP22" s="116"/>
      <c r="ACQ22" s="116"/>
      <c r="ACR22" s="116"/>
      <c r="ACS22" s="116"/>
      <c r="ACT22" s="116"/>
      <c r="ACU22" s="116"/>
      <c r="ACV22" s="116"/>
      <c r="ACW22" s="116"/>
      <c r="ACX22" s="116"/>
      <c r="ACY22" s="116"/>
      <c r="ACZ22" s="116"/>
      <c r="ADA22" s="116"/>
      <c r="ADB22" s="116"/>
      <c r="ADC22" s="116"/>
      <c r="ADD22" s="116"/>
      <c r="ADE22" s="116"/>
      <c r="ADF22" s="116"/>
      <c r="ADG22" s="116"/>
      <c r="ADH22" s="116"/>
      <c r="ADI22" s="116"/>
      <c r="ADJ22" s="116"/>
      <c r="ADK22" s="116"/>
      <c r="ADL22" s="116"/>
      <c r="ADM22" s="116"/>
      <c r="ADN22" s="116"/>
      <c r="ADO22" s="116"/>
      <c r="ADP22" s="116"/>
      <c r="ADQ22" s="116"/>
      <c r="ADR22" s="116"/>
      <c r="ADS22" s="116"/>
      <c r="ADT22" s="116"/>
      <c r="ADU22" s="116"/>
      <c r="ADV22" s="116"/>
      <c r="ADW22" s="116"/>
      <c r="ADX22" s="116"/>
      <c r="ADY22" s="116"/>
      <c r="ADZ22" s="116"/>
      <c r="AEA22" s="116"/>
      <c r="AEB22" s="116"/>
      <c r="AEC22" s="116"/>
      <c r="AED22" s="116"/>
      <c r="AEE22" s="116"/>
      <c r="AEF22" s="116"/>
      <c r="AEG22" s="116"/>
      <c r="AEH22" s="116"/>
      <c r="AEI22" s="116"/>
      <c r="AEJ22" s="116"/>
      <c r="AEK22" s="116"/>
      <c r="AEL22" s="116"/>
      <c r="AEM22" s="116"/>
      <c r="AEN22" s="116"/>
      <c r="AEO22" s="116"/>
      <c r="AEP22" s="116"/>
      <c r="AEQ22" s="116"/>
      <c r="AER22" s="116"/>
      <c r="AES22" s="116"/>
      <c r="AET22" s="116"/>
      <c r="AEU22" s="116"/>
      <c r="AEV22" s="116"/>
      <c r="AEW22" s="116"/>
      <c r="AEX22" s="116"/>
      <c r="AEY22" s="116"/>
      <c r="AEZ22" s="116"/>
      <c r="AFA22" s="116"/>
      <c r="AFB22" s="116"/>
      <c r="AFC22" s="116"/>
      <c r="AFD22" s="116"/>
      <c r="AFE22" s="116"/>
      <c r="AFF22" s="116"/>
      <c r="AFG22" s="116"/>
      <c r="AFH22" s="116"/>
      <c r="AFI22" s="116"/>
      <c r="AFJ22" s="116"/>
      <c r="AFK22" s="116"/>
      <c r="AFL22" s="116"/>
      <c r="AFM22" s="116"/>
      <c r="AFN22" s="116"/>
      <c r="AFO22" s="116"/>
      <c r="AFP22" s="116"/>
      <c r="AFQ22" s="116"/>
      <c r="AFR22" s="116"/>
      <c r="AFS22" s="116"/>
      <c r="AFT22" s="116"/>
      <c r="AFU22" s="116"/>
      <c r="AFV22" s="116"/>
      <c r="AFW22" s="116"/>
      <c r="AFX22" s="116"/>
      <c r="AFY22" s="116"/>
      <c r="AFZ22" s="116"/>
      <c r="AGA22" s="116"/>
      <c r="AGB22" s="116"/>
      <c r="AGC22" s="116"/>
      <c r="AGD22" s="116"/>
      <c r="AGE22" s="116"/>
      <c r="AGF22" s="116"/>
      <c r="AGG22" s="116"/>
      <c r="AGH22" s="116"/>
      <c r="AGI22" s="116"/>
      <c r="AGJ22" s="116"/>
      <c r="AGK22" s="116"/>
      <c r="AGL22" s="116"/>
      <c r="AGM22" s="116"/>
      <c r="AGN22" s="116"/>
      <c r="AGO22" s="116"/>
      <c r="AGP22" s="116"/>
      <c r="AGQ22" s="116"/>
      <c r="AGR22" s="116"/>
      <c r="AGS22" s="116"/>
      <c r="AGT22" s="116"/>
      <c r="AGU22" s="116"/>
      <c r="AGV22" s="116"/>
      <c r="AGW22" s="116"/>
      <c r="AGX22" s="116"/>
      <c r="AGY22" s="116"/>
      <c r="AGZ22" s="116"/>
      <c r="AHA22" s="116"/>
      <c r="AHB22" s="116"/>
      <c r="AHC22" s="116"/>
      <c r="AHD22" s="116"/>
      <c r="AHE22" s="116"/>
      <c r="AHF22" s="116"/>
      <c r="AHG22" s="116"/>
      <c r="AHH22" s="116"/>
      <c r="AHI22" s="116"/>
      <c r="AHJ22" s="116"/>
      <c r="AHK22" s="116"/>
      <c r="AHL22" s="116"/>
      <c r="AHM22" s="116"/>
      <c r="AHN22" s="116"/>
      <c r="AHO22" s="116"/>
      <c r="AHP22" s="116"/>
      <c r="AHQ22" s="116"/>
      <c r="AHR22" s="116"/>
      <c r="AHS22" s="116"/>
      <c r="AHT22" s="116"/>
      <c r="AHU22" s="116"/>
      <c r="AHV22" s="116"/>
      <c r="AHW22" s="116"/>
      <c r="AHX22" s="116"/>
      <c r="AHY22" s="116"/>
      <c r="AHZ22" s="116"/>
      <c r="AIA22" s="116"/>
      <c r="AIB22" s="116"/>
      <c r="AIC22" s="116"/>
      <c r="AID22" s="116"/>
      <c r="AIE22" s="116"/>
      <c r="AIF22" s="116"/>
      <c r="AIG22" s="116"/>
      <c r="AIH22" s="116"/>
      <c r="AII22" s="116"/>
      <c r="AIJ22" s="116"/>
      <c r="AIK22" s="116"/>
      <c r="AIL22" s="116"/>
      <c r="AIM22" s="116"/>
      <c r="AIN22" s="116"/>
      <c r="AIO22" s="116"/>
      <c r="AIP22" s="116"/>
      <c r="AIQ22" s="116"/>
      <c r="AIR22" s="116"/>
      <c r="AIS22" s="116"/>
      <c r="AIT22" s="116"/>
      <c r="AIU22" s="116"/>
      <c r="AIV22" s="116"/>
      <c r="AIW22" s="116"/>
      <c r="AIX22" s="116"/>
      <c r="AIY22" s="116"/>
      <c r="AIZ22" s="116"/>
      <c r="AJA22" s="116"/>
      <c r="AJB22" s="116"/>
      <c r="AJC22" s="116"/>
      <c r="AJD22" s="116"/>
      <c r="AJE22" s="116"/>
      <c r="AJF22" s="116"/>
      <c r="AJG22" s="116"/>
      <c r="AJH22" s="116"/>
      <c r="AJI22" s="116"/>
      <c r="AJJ22" s="116"/>
      <c r="AJK22" s="116"/>
      <c r="AJL22" s="116"/>
      <c r="AJM22" s="116"/>
      <c r="AJN22" s="116"/>
      <c r="AJO22" s="116"/>
      <c r="AJP22" s="116"/>
      <c r="AJQ22" s="116"/>
      <c r="AJR22" s="116"/>
      <c r="AJS22" s="116"/>
      <c r="AJT22" s="116"/>
      <c r="AJU22" s="116"/>
      <c r="AJV22" s="116"/>
      <c r="AJW22" s="116"/>
      <c r="AJX22" s="116"/>
      <c r="AJY22" s="116"/>
      <c r="AJZ22" s="116"/>
      <c r="AKA22" s="116"/>
      <c r="AKB22" s="116"/>
      <c r="AKC22" s="116"/>
      <c r="AKD22" s="116"/>
    </row>
    <row r="23" spans="1:966" s="117" customFormat="1" ht="18.75" x14ac:dyDescent="0.3">
      <c r="A23" s="116"/>
      <c r="B23" s="164">
        <v>44177</v>
      </c>
      <c r="C23" s="95" t="s">
        <v>586</v>
      </c>
      <c r="D23" s="96" t="s">
        <v>587</v>
      </c>
      <c r="E23" s="97">
        <v>1</v>
      </c>
      <c r="F23" s="140">
        <v>2.82</v>
      </c>
      <c r="G23" s="103">
        <v>1.38</v>
      </c>
      <c r="H23" s="99" t="s">
        <v>557</v>
      </c>
      <c r="I23" s="104" t="s">
        <v>21</v>
      </c>
      <c r="J23" s="105">
        <v>1</v>
      </c>
      <c r="K23" s="142">
        <f t="shared" si="0"/>
        <v>-1</v>
      </c>
      <c r="L23" s="102">
        <f t="shared" si="1"/>
        <v>20.34</v>
      </c>
      <c r="M23" s="158"/>
      <c r="N23" s="158"/>
      <c r="O23" s="158"/>
      <c r="P23" s="107"/>
      <c r="Q23" s="153">
        <f t="shared" si="2"/>
        <v>1</v>
      </c>
      <c r="R23" s="154">
        <f t="shared" si="3"/>
        <v>0</v>
      </c>
      <c r="S23" s="154">
        <f t="shared" si="4"/>
        <v>1</v>
      </c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  <c r="IV23" s="116"/>
      <c r="IW23" s="116"/>
      <c r="IX23" s="116"/>
      <c r="IY23" s="116"/>
      <c r="IZ23" s="116"/>
      <c r="JA23" s="116"/>
      <c r="JB23" s="116"/>
      <c r="JC23" s="116"/>
      <c r="JD23" s="116"/>
      <c r="JE23" s="116"/>
      <c r="JF23" s="116"/>
      <c r="JG23" s="116"/>
      <c r="JH23" s="116"/>
      <c r="JI23" s="116"/>
      <c r="JJ23" s="116"/>
      <c r="JK23" s="116"/>
      <c r="JL23" s="116"/>
      <c r="JM23" s="116"/>
      <c r="JN23" s="116"/>
      <c r="JO23" s="116"/>
      <c r="JP23" s="116"/>
      <c r="JQ23" s="116"/>
      <c r="JR23" s="116"/>
      <c r="JS23" s="116"/>
      <c r="JT23" s="116"/>
      <c r="JU23" s="116"/>
      <c r="JV23" s="116"/>
      <c r="JW23" s="116"/>
      <c r="JX23" s="116"/>
      <c r="JY23" s="116"/>
      <c r="JZ23" s="116"/>
      <c r="KA23" s="116"/>
      <c r="KB23" s="116"/>
      <c r="KC23" s="116"/>
      <c r="KD23" s="116"/>
      <c r="KE23" s="116"/>
      <c r="KF23" s="116"/>
      <c r="KG23" s="116"/>
      <c r="KH23" s="116"/>
      <c r="KI23" s="116"/>
      <c r="KJ23" s="116"/>
      <c r="KK23" s="116"/>
      <c r="KL23" s="116"/>
      <c r="KM23" s="116"/>
      <c r="KN23" s="116"/>
      <c r="KO23" s="116"/>
      <c r="KP23" s="116"/>
      <c r="KQ23" s="116"/>
      <c r="KR23" s="116"/>
      <c r="KS23" s="116"/>
      <c r="KT23" s="116"/>
      <c r="KU23" s="116"/>
      <c r="KV23" s="116"/>
      <c r="KW23" s="116"/>
      <c r="KX23" s="116"/>
      <c r="KY23" s="116"/>
      <c r="KZ23" s="116"/>
      <c r="LA23" s="116"/>
      <c r="LB23" s="116"/>
      <c r="LC23" s="116"/>
      <c r="LD23" s="116"/>
      <c r="LE23" s="116"/>
      <c r="LF23" s="116"/>
      <c r="LG23" s="116"/>
      <c r="LH23" s="116"/>
      <c r="LI23" s="116"/>
      <c r="LJ23" s="116"/>
      <c r="LK23" s="116"/>
      <c r="LL23" s="116"/>
      <c r="LM23" s="116"/>
      <c r="LN23" s="116"/>
      <c r="LO23" s="116"/>
      <c r="LP23" s="116"/>
      <c r="LQ23" s="116"/>
      <c r="LR23" s="116"/>
      <c r="LS23" s="116"/>
      <c r="LT23" s="116"/>
      <c r="LU23" s="116"/>
      <c r="LV23" s="116"/>
      <c r="LW23" s="116"/>
      <c r="LX23" s="116"/>
      <c r="LY23" s="116"/>
      <c r="LZ23" s="116"/>
      <c r="MA23" s="116"/>
      <c r="MB23" s="116"/>
      <c r="MC23" s="116"/>
      <c r="MD23" s="116"/>
      <c r="ME23" s="116"/>
      <c r="MF23" s="116"/>
      <c r="MG23" s="116"/>
      <c r="MH23" s="116"/>
      <c r="MI23" s="116"/>
      <c r="MJ23" s="116"/>
      <c r="MK23" s="116"/>
      <c r="ML23" s="116"/>
      <c r="MM23" s="116"/>
      <c r="MN23" s="116"/>
      <c r="MO23" s="116"/>
      <c r="MP23" s="116"/>
      <c r="MQ23" s="116"/>
      <c r="MR23" s="116"/>
      <c r="MS23" s="116"/>
      <c r="MT23" s="116"/>
      <c r="MU23" s="116"/>
      <c r="MV23" s="116"/>
      <c r="MW23" s="116"/>
      <c r="MX23" s="116"/>
      <c r="MY23" s="116"/>
      <c r="MZ23" s="116"/>
      <c r="NA23" s="116"/>
      <c r="NB23" s="116"/>
      <c r="NC23" s="116"/>
      <c r="ND23" s="116"/>
      <c r="NE23" s="116"/>
      <c r="NF23" s="116"/>
      <c r="NG23" s="116"/>
      <c r="NH23" s="116"/>
      <c r="NI23" s="116"/>
      <c r="NJ23" s="116"/>
      <c r="NK23" s="116"/>
      <c r="NL23" s="116"/>
      <c r="NM23" s="116"/>
      <c r="NN23" s="116"/>
      <c r="NO23" s="116"/>
      <c r="NP23" s="116"/>
      <c r="NQ23" s="116"/>
      <c r="NR23" s="116"/>
      <c r="NS23" s="116"/>
      <c r="NT23" s="116"/>
      <c r="NU23" s="116"/>
      <c r="NV23" s="116"/>
      <c r="NW23" s="116"/>
      <c r="NX23" s="116"/>
      <c r="NY23" s="116"/>
      <c r="NZ23" s="116"/>
      <c r="OA23" s="116"/>
      <c r="OB23" s="116"/>
      <c r="OC23" s="116"/>
      <c r="OD23" s="116"/>
      <c r="OE23" s="116"/>
      <c r="OF23" s="116"/>
      <c r="OG23" s="116"/>
      <c r="OH23" s="116"/>
      <c r="OI23" s="116"/>
      <c r="OJ23" s="116"/>
      <c r="OK23" s="116"/>
      <c r="OL23" s="116"/>
      <c r="OM23" s="116"/>
      <c r="ON23" s="116"/>
      <c r="OO23" s="116"/>
      <c r="OP23" s="116"/>
      <c r="OQ23" s="116"/>
      <c r="OR23" s="116"/>
      <c r="OS23" s="116"/>
      <c r="OT23" s="116"/>
      <c r="OU23" s="116"/>
      <c r="OV23" s="116"/>
      <c r="OW23" s="116"/>
      <c r="OX23" s="116"/>
      <c r="OY23" s="116"/>
      <c r="OZ23" s="116"/>
      <c r="PA23" s="116"/>
      <c r="PB23" s="116"/>
      <c r="PC23" s="116"/>
      <c r="PD23" s="116"/>
      <c r="PE23" s="116"/>
      <c r="PF23" s="116"/>
      <c r="PG23" s="116"/>
      <c r="PH23" s="116"/>
      <c r="PI23" s="116"/>
      <c r="PJ23" s="116"/>
      <c r="PK23" s="116"/>
      <c r="PL23" s="116"/>
      <c r="PM23" s="116"/>
      <c r="PN23" s="116"/>
      <c r="PO23" s="116"/>
      <c r="PP23" s="116"/>
      <c r="PQ23" s="116"/>
      <c r="PR23" s="116"/>
      <c r="PS23" s="116"/>
      <c r="PT23" s="116"/>
      <c r="PU23" s="116"/>
      <c r="PV23" s="116"/>
      <c r="PW23" s="116"/>
      <c r="PX23" s="116"/>
      <c r="PY23" s="116"/>
      <c r="PZ23" s="116"/>
      <c r="QA23" s="116"/>
      <c r="QB23" s="116"/>
      <c r="QC23" s="116"/>
      <c r="QD23" s="116"/>
      <c r="QE23" s="116"/>
      <c r="QF23" s="116"/>
      <c r="QG23" s="116"/>
      <c r="QH23" s="116"/>
      <c r="QI23" s="116"/>
      <c r="QJ23" s="116"/>
      <c r="QK23" s="116"/>
      <c r="QL23" s="116"/>
      <c r="QM23" s="116"/>
      <c r="QN23" s="116"/>
      <c r="QO23" s="116"/>
      <c r="QP23" s="116"/>
      <c r="QQ23" s="116"/>
      <c r="QR23" s="116"/>
      <c r="QS23" s="116"/>
      <c r="QT23" s="116"/>
      <c r="QU23" s="116"/>
      <c r="QV23" s="116"/>
      <c r="QW23" s="116"/>
      <c r="QX23" s="116"/>
      <c r="QY23" s="116"/>
      <c r="QZ23" s="116"/>
      <c r="RA23" s="116"/>
      <c r="RB23" s="116"/>
      <c r="RC23" s="116"/>
      <c r="RD23" s="116"/>
      <c r="RE23" s="116"/>
      <c r="RF23" s="116"/>
      <c r="RG23" s="116"/>
      <c r="RH23" s="116"/>
      <c r="RI23" s="116"/>
      <c r="RJ23" s="116"/>
      <c r="RK23" s="116"/>
      <c r="RL23" s="116"/>
      <c r="RM23" s="116"/>
      <c r="RN23" s="116"/>
      <c r="RO23" s="116"/>
      <c r="RP23" s="116"/>
      <c r="RQ23" s="116"/>
      <c r="RR23" s="116"/>
      <c r="RS23" s="116"/>
      <c r="RT23" s="116"/>
      <c r="RU23" s="116"/>
      <c r="RV23" s="116"/>
      <c r="RW23" s="116"/>
      <c r="RX23" s="116"/>
      <c r="RY23" s="116"/>
      <c r="RZ23" s="116"/>
      <c r="SA23" s="116"/>
      <c r="SB23" s="116"/>
      <c r="SC23" s="116"/>
      <c r="SD23" s="116"/>
      <c r="SE23" s="116"/>
      <c r="SF23" s="116"/>
      <c r="SG23" s="116"/>
      <c r="SH23" s="116"/>
      <c r="SI23" s="116"/>
      <c r="SJ23" s="116"/>
      <c r="SK23" s="116"/>
      <c r="SL23" s="116"/>
      <c r="SM23" s="116"/>
      <c r="SN23" s="116"/>
      <c r="SO23" s="116"/>
      <c r="SP23" s="116"/>
      <c r="SQ23" s="116"/>
      <c r="SR23" s="116"/>
      <c r="SS23" s="116"/>
      <c r="ST23" s="116"/>
      <c r="SU23" s="116"/>
      <c r="SV23" s="116"/>
      <c r="SW23" s="116"/>
      <c r="SX23" s="116"/>
      <c r="SY23" s="116"/>
      <c r="SZ23" s="116"/>
      <c r="TA23" s="116"/>
      <c r="TB23" s="116"/>
      <c r="TC23" s="116"/>
      <c r="TD23" s="116"/>
      <c r="TE23" s="116"/>
      <c r="TF23" s="116"/>
      <c r="TG23" s="116"/>
      <c r="TH23" s="116"/>
      <c r="TI23" s="116"/>
      <c r="TJ23" s="116"/>
      <c r="TK23" s="116"/>
      <c r="TL23" s="116"/>
      <c r="TM23" s="116"/>
      <c r="TN23" s="116"/>
      <c r="TO23" s="116"/>
      <c r="TP23" s="116"/>
      <c r="TQ23" s="116"/>
      <c r="TR23" s="116"/>
      <c r="TS23" s="116"/>
      <c r="TT23" s="116"/>
      <c r="TU23" s="116"/>
      <c r="TV23" s="116"/>
      <c r="TW23" s="116"/>
      <c r="TX23" s="116"/>
      <c r="TY23" s="116"/>
      <c r="TZ23" s="116"/>
      <c r="UA23" s="116"/>
      <c r="UB23" s="116"/>
      <c r="UC23" s="116"/>
      <c r="UD23" s="116"/>
      <c r="UE23" s="116"/>
      <c r="UF23" s="116"/>
      <c r="UG23" s="116"/>
      <c r="UH23" s="116"/>
      <c r="UI23" s="116"/>
      <c r="UJ23" s="116"/>
      <c r="UK23" s="116"/>
      <c r="UL23" s="116"/>
      <c r="UM23" s="116"/>
      <c r="UN23" s="116"/>
      <c r="UO23" s="116"/>
      <c r="UP23" s="116"/>
      <c r="UQ23" s="116"/>
      <c r="UR23" s="116"/>
      <c r="US23" s="116"/>
      <c r="UT23" s="116"/>
      <c r="UU23" s="116"/>
      <c r="UV23" s="116"/>
      <c r="UW23" s="116"/>
      <c r="UX23" s="116"/>
      <c r="UY23" s="116"/>
      <c r="UZ23" s="116"/>
      <c r="VA23" s="116"/>
      <c r="VB23" s="116"/>
      <c r="VC23" s="116"/>
      <c r="VD23" s="116"/>
      <c r="VE23" s="116"/>
      <c r="VF23" s="116"/>
      <c r="VG23" s="116"/>
      <c r="VH23" s="116"/>
      <c r="VI23" s="116"/>
      <c r="VJ23" s="116"/>
      <c r="VK23" s="116"/>
      <c r="VL23" s="116"/>
      <c r="VM23" s="116"/>
      <c r="VN23" s="116"/>
      <c r="VO23" s="116"/>
      <c r="VP23" s="116"/>
      <c r="VQ23" s="116"/>
      <c r="VR23" s="116"/>
      <c r="VS23" s="116"/>
      <c r="VT23" s="116"/>
      <c r="VU23" s="116"/>
      <c r="VV23" s="116"/>
      <c r="VW23" s="116"/>
      <c r="VX23" s="116"/>
      <c r="VY23" s="116"/>
      <c r="VZ23" s="116"/>
      <c r="WA23" s="116"/>
      <c r="WB23" s="116"/>
      <c r="WC23" s="116"/>
      <c r="WD23" s="116"/>
      <c r="WE23" s="116"/>
      <c r="WF23" s="116"/>
      <c r="WG23" s="116"/>
      <c r="WH23" s="116"/>
      <c r="WI23" s="116"/>
      <c r="WJ23" s="116"/>
      <c r="WK23" s="116"/>
      <c r="WL23" s="116"/>
      <c r="WM23" s="116"/>
      <c r="WN23" s="116"/>
      <c r="WO23" s="116"/>
      <c r="WP23" s="116"/>
      <c r="WQ23" s="116"/>
      <c r="WR23" s="116"/>
      <c r="WS23" s="116"/>
      <c r="WT23" s="116"/>
      <c r="WU23" s="116"/>
      <c r="WV23" s="116"/>
      <c r="WW23" s="116"/>
      <c r="WX23" s="116"/>
      <c r="WY23" s="116"/>
      <c r="WZ23" s="116"/>
      <c r="XA23" s="116"/>
      <c r="XB23" s="116"/>
      <c r="XC23" s="116"/>
      <c r="XD23" s="116"/>
      <c r="XE23" s="116"/>
      <c r="XF23" s="116"/>
      <c r="XG23" s="116"/>
      <c r="XH23" s="116"/>
      <c r="XI23" s="116"/>
      <c r="XJ23" s="116"/>
      <c r="XK23" s="116"/>
      <c r="XL23" s="116"/>
      <c r="XM23" s="116"/>
      <c r="XN23" s="116"/>
      <c r="XO23" s="116"/>
      <c r="XP23" s="116"/>
      <c r="XQ23" s="116"/>
      <c r="XR23" s="116"/>
      <c r="XS23" s="116"/>
      <c r="XT23" s="116"/>
      <c r="XU23" s="116"/>
      <c r="XV23" s="116"/>
      <c r="XW23" s="116"/>
      <c r="XX23" s="116"/>
      <c r="XY23" s="116"/>
      <c r="XZ23" s="116"/>
      <c r="YA23" s="116"/>
      <c r="YB23" s="116"/>
      <c r="YC23" s="116"/>
      <c r="YD23" s="116"/>
      <c r="YE23" s="116"/>
      <c r="YF23" s="116"/>
      <c r="YG23" s="116"/>
      <c r="YH23" s="116"/>
      <c r="YI23" s="116"/>
      <c r="YJ23" s="116"/>
      <c r="YK23" s="116"/>
      <c r="YL23" s="116"/>
      <c r="YM23" s="116"/>
      <c r="YN23" s="116"/>
      <c r="YO23" s="116"/>
      <c r="YP23" s="116"/>
      <c r="YQ23" s="116"/>
      <c r="YR23" s="116"/>
      <c r="YS23" s="116"/>
      <c r="YT23" s="116"/>
      <c r="YU23" s="116"/>
      <c r="YV23" s="116"/>
      <c r="YW23" s="116"/>
      <c r="YX23" s="116"/>
      <c r="YY23" s="116"/>
      <c r="YZ23" s="116"/>
      <c r="ZA23" s="116"/>
      <c r="ZB23" s="116"/>
      <c r="ZC23" s="116"/>
      <c r="ZD23" s="116"/>
      <c r="ZE23" s="116"/>
      <c r="ZF23" s="116"/>
      <c r="ZG23" s="116"/>
      <c r="ZH23" s="116"/>
      <c r="ZI23" s="116"/>
      <c r="ZJ23" s="116"/>
      <c r="ZK23" s="116"/>
      <c r="ZL23" s="116"/>
      <c r="ZM23" s="116"/>
      <c r="ZN23" s="116"/>
      <c r="ZO23" s="116"/>
      <c r="ZP23" s="116"/>
      <c r="ZQ23" s="116"/>
      <c r="ZR23" s="116"/>
      <c r="ZS23" s="116"/>
      <c r="ZT23" s="116"/>
      <c r="ZU23" s="116"/>
      <c r="ZV23" s="116"/>
      <c r="ZW23" s="116"/>
      <c r="ZX23" s="116"/>
      <c r="ZY23" s="116"/>
      <c r="ZZ23" s="116"/>
      <c r="AAA23" s="116"/>
      <c r="AAB23" s="116"/>
      <c r="AAC23" s="116"/>
      <c r="AAD23" s="116"/>
      <c r="AAE23" s="116"/>
      <c r="AAF23" s="116"/>
      <c r="AAG23" s="116"/>
      <c r="AAH23" s="116"/>
      <c r="AAI23" s="116"/>
      <c r="AAJ23" s="116"/>
      <c r="AAK23" s="116"/>
      <c r="AAL23" s="116"/>
      <c r="AAM23" s="116"/>
      <c r="AAN23" s="116"/>
      <c r="AAO23" s="116"/>
      <c r="AAP23" s="116"/>
      <c r="AAQ23" s="116"/>
      <c r="AAR23" s="116"/>
      <c r="AAS23" s="116"/>
      <c r="AAT23" s="116"/>
      <c r="AAU23" s="116"/>
      <c r="AAV23" s="116"/>
      <c r="AAW23" s="116"/>
      <c r="AAX23" s="116"/>
      <c r="AAY23" s="116"/>
      <c r="AAZ23" s="116"/>
      <c r="ABA23" s="116"/>
      <c r="ABB23" s="116"/>
      <c r="ABC23" s="116"/>
      <c r="ABD23" s="116"/>
      <c r="ABE23" s="116"/>
      <c r="ABF23" s="116"/>
      <c r="ABG23" s="116"/>
      <c r="ABH23" s="116"/>
      <c r="ABI23" s="116"/>
      <c r="ABJ23" s="116"/>
      <c r="ABK23" s="116"/>
      <c r="ABL23" s="116"/>
      <c r="ABM23" s="116"/>
      <c r="ABN23" s="116"/>
      <c r="ABO23" s="116"/>
      <c r="ABP23" s="116"/>
      <c r="ABQ23" s="116"/>
      <c r="ABR23" s="116"/>
      <c r="ABS23" s="116"/>
      <c r="ABT23" s="116"/>
      <c r="ABU23" s="116"/>
      <c r="ABV23" s="116"/>
      <c r="ABW23" s="116"/>
      <c r="ABX23" s="116"/>
      <c r="ABY23" s="116"/>
      <c r="ABZ23" s="116"/>
      <c r="ACA23" s="116"/>
      <c r="ACB23" s="116"/>
      <c r="ACC23" s="116"/>
      <c r="ACD23" s="116"/>
      <c r="ACE23" s="116"/>
      <c r="ACF23" s="116"/>
      <c r="ACG23" s="116"/>
      <c r="ACH23" s="116"/>
      <c r="ACI23" s="116"/>
      <c r="ACJ23" s="116"/>
      <c r="ACK23" s="116"/>
      <c r="ACL23" s="116"/>
      <c r="ACM23" s="116"/>
      <c r="ACN23" s="116"/>
      <c r="ACO23" s="116"/>
      <c r="ACP23" s="116"/>
      <c r="ACQ23" s="116"/>
      <c r="ACR23" s="116"/>
      <c r="ACS23" s="116"/>
      <c r="ACT23" s="116"/>
      <c r="ACU23" s="116"/>
      <c r="ACV23" s="116"/>
      <c r="ACW23" s="116"/>
      <c r="ACX23" s="116"/>
      <c r="ACY23" s="116"/>
      <c r="ACZ23" s="116"/>
      <c r="ADA23" s="116"/>
      <c r="ADB23" s="116"/>
      <c r="ADC23" s="116"/>
      <c r="ADD23" s="116"/>
      <c r="ADE23" s="116"/>
      <c r="ADF23" s="116"/>
      <c r="ADG23" s="116"/>
      <c r="ADH23" s="116"/>
      <c r="ADI23" s="116"/>
      <c r="ADJ23" s="116"/>
      <c r="ADK23" s="116"/>
      <c r="ADL23" s="116"/>
      <c r="ADM23" s="116"/>
      <c r="ADN23" s="116"/>
      <c r="ADO23" s="116"/>
      <c r="ADP23" s="116"/>
      <c r="ADQ23" s="116"/>
      <c r="ADR23" s="116"/>
      <c r="ADS23" s="116"/>
      <c r="ADT23" s="116"/>
      <c r="ADU23" s="116"/>
      <c r="ADV23" s="116"/>
      <c r="ADW23" s="116"/>
      <c r="ADX23" s="116"/>
      <c r="ADY23" s="116"/>
      <c r="ADZ23" s="116"/>
      <c r="AEA23" s="116"/>
      <c r="AEB23" s="116"/>
      <c r="AEC23" s="116"/>
      <c r="AED23" s="116"/>
      <c r="AEE23" s="116"/>
      <c r="AEF23" s="116"/>
      <c r="AEG23" s="116"/>
      <c r="AEH23" s="116"/>
      <c r="AEI23" s="116"/>
      <c r="AEJ23" s="116"/>
      <c r="AEK23" s="116"/>
      <c r="AEL23" s="116"/>
      <c r="AEM23" s="116"/>
      <c r="AEN23" s="116"/>
      <c r="AEO23" s="116"/>
      <c r="AEP23" s="116"/>
      <c r="AEQ23" s="116"/>
      <c r="AER23" s="116"/>
      <c r="AES23" s="116"/>
      <c r="AET23" s="116"/>
      <c r="AEU23" s="116"/>
      <c r="AEV23" s="116"/>
      <c r="AEW23" s="116"/>
      <c r="AEX23" s="116"/>
      <c r="AEY23" s="116"/>
      <c r="AEZ23" s="116"/>
      <c r="AFA23" s="116"/>
      <c r="AFB23" s="116"/>
      <c r="AFC23" s="116"/>
      <c r="AFD23" s="116"/>
      <c r="AFE23" s="116"/>
      <c r="AFF23" s="116"/>
      <c r="AFG23" s="116"/>
      <c r="AFH23" s="116"/>
      <c r="AFI23" s="116"/>
      <c r="AFJ23" s="116"/>
      <c r="AFK23" s="116"/>
      <c r="AFL23" s="116"/>
      <c r="AFM23" s="116"/>
      <c r="AFN23" s="116"/>
      <c r="AFO23" s="116"/>
      <c r="AFP23" s="116"/>
      <c r="AFQ23" s="116"/>
      <c r="AFR23" s="116"/>
      <c r="AFS23" s="116"/>
      <c r="AFT23" s="116"/>
      <c r="AFU23" s="116"/>
      <c r="AFV23" s="116"/>
      <c r="AFW23" s="116"/>
      <c r="AFX23" s="116"/>
      <c r="AFY23" s="116"/>
      <c r="AFZ23" s="116"/>
      <c r="AGA23" s="116"/>
      <c r="AGB23" s="116"/>
      <c r="AGC23" s="116"/>
      <c r="AGD23" s="116"/>
      <c r="AGE23" s="116"/>
      <c r="AGF23" s="116"/>
      <c r="AGG23" s="116"/>
      <c r="AGH23" s="116"/>
      <c r="AGI23" s="116"/>
      <c r="AGJ23" s="116"/>
      <c r="AGK23" s="116"/>
      <c r="AGL23" s="116"/>
      <c r="AGM23" s="116"/>
      <c r="AGN23" s="116"/>
      <c r="AGO23" s="116"/>
      <c r="AGP23" s="116"/>
      <c r="AGQ23" s="116"/>
      <c r="AGR23" s="116"/>
      <c r="AGS23" s="116"/>
      <c r="AGT23" s="116"/>
      <c r="AGU23" s="116"/>
      <c r="AGV23" s="116"/>
      <c r="AGW23" s="116"/>
      <c r="AGX23" s="116"/>
      <c r="AGY23" s="116"/>
      <c r="AGZ23" s="116"/>
      <c r="AHA23" s="116"/>
      <c r="AHB23" s="116"/>
      <c r="AHC23" s="116"/>
      <c r="AHD23" s="116"/>
      <c r="AHE23" s="116"/>
      <c r="AHF23" s="116"/>
      <c r="AHG23" s="116"/>
      <c r="AHH23" s="116"/>
      <c r="AHI23" s="116"/>
      <c r="AHJ23" s="116"/>
      <c r="AHK23" s="116"/>
      <c r="AHL23" s="116"/>
      <c r="AHM23" s="116"/>
      <c r="AHN23" s="116"/>
      <c r="AHO23" s="116"/>
      <c r="AHP23" s="116"/>
      <c r="AHQ23" s="116"/>
      <c r="AHR23" s="116"/>
      <c r="AHS23" s="116"/>
      <c r="AHT23" s="116"/>
      <c r="AHU23" s="116"/>
      <c r="AHV23" s="116"/>
      <c r="AHW23" s="116"/>
      <c r="AHX23" s="116"/>
      <c r="AHY23" s="116"/>
      <c r="AHZ23" s="116"/>
      <c r="AIA23" s="116"/>
      <c r="AIB23" s="116"/>
      <c r="AIC23" s="116"/>
      <c r="AID23" s="116"/>
      <c r="AIE23" s="116"/>
      <c r="AIF23" s="116"/>
      <c r="AIG23" s="116"/>
      <c r="AIH23" s="116"/>
      <c r="AII23" s="116"/>
      <c r="AIJ23" s="116"/>
      <c r="AIK23" s="116"/>
      <c r="AIL23" s="116"/>
      <c r="AIM23" s="116"/>
      <c r="AIN23" s="116"/>
      <c r="AIO23" s="116"/>
      <c r="AIP23" s="116"/>
      <c r="AIQ23" s="116"/>
      <c r="AIR23" s="116"/>
      <c r="AIS23" s="116"/>
      <c r="AIT23" s="116"/>
      <c r="AIU23" s="116"/>
      <c r="AIV23" s="116"/>
      <c r="AIW23" s="116"/>
      <c r="AIX23" s="116"/>
      <c r="AIY23" s="116"/>
      <c r="AIZ23" s="116"/>
      <c r="AJA23" s="116"/>
      <c r="AJB23" s="116"/>
      <c r="AJC23" s="116"/>
      <c r="AJD23" s="116"/>
      <c r="AJE23" s="116"/>
      <c r="AJF23" s="116"/>
      <c r="AJG23" s="116"/>
      <c r="AJH23" s="116"/>
      <c r="AJI23" s="116"/>
      <c r="AJJ23" s="116"/>
      <c r="AJK23" s="116"/>
      <c r="AJL23" s="116"/>
      <c r="AJM23" s="116"/>
      <c r="AJN23" s="116"/>
      <c r="AJO23" s="116"/>
      <c r="AJP23" s="116"/>
      <c r="AJQ23" s="116"/>
      <c r="AJR23" s="116"/>
      <c r="AJS23" s="116"/>
      <c r="AJT23" s="116"/>
      <c r="AJU23" s="116"/>
      <c r="AJV23" s="116"/>
      <c r="AJW23" s="116"/>
      <c r="AJX23" s="116"/>
      <c r="AJY23" s="116"/>
      <c r="AJZ23" s="116"/>
      <c r="AKA23" s="116"/>
      <c r="AKB23" s="116"/>
      <c r="AKC23" s="116"/>
      <c r="AKD23" s="116"/>
    </row>
    <row r="24" spans="1:966" s="117" customFormat="1" ht="18.75" x14ac:dyDescent="0.3">
      <c r="A24" s="116"/>
      <c r="B24" s="164">
        <v>44178</v>
      </c>
      <c r="C24" s="95" t="s">
        <v>588</v>
      </c>
      <c r="D24" s="96" t="s">
        <v>114</v>
      </c>
      <c r="E24" s="97">
        <v>2</v>
      </c>
      <c r="F24" s="140">
        <v>4.2</v>
      </c>
      <c r="G24" s="103">
        <v>1.42</v>
      </c>
      <c r="H24" s="99" t="s">
        <v>557</v>
      </c>
      <c r="I24" s="104" t="s">
        <v>21</v>
      </c>
      <c r="J24" s="105">
        <v>1</v>
      </c>
      <c r="K24" s="142">
        <f t="shared" si="0"/>
        <v>-1</v>
      </c>
      <c r="L24" s="102">
        <f t="shared" si="1"/>
        <v>19.34</v>
      </c>
      <c r="M24" s="158"/>
      <c r="N24" s="158"/>
      <c r="O24" s="158"/>
      <c r="P24" s="107"/>
      <c r="Q24" s="153">
        <f t="shared" si="2"/>
        <v>1</v>
      </c>
      <c r="R24" s="154">
        <f t="shared" si="3"/>
        <v>0</v>
      </c>
      <c r="S24" s="154">
        <f t="shared" si="4"/>
        <v>1</v>
      </c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  <c r="JD24" s="116"/>
      <c r="JE24" s="116"/>
      <c r="JF24" s="116"/>
      <c r="JG24" s="116"/>
      <c r="JH24" s="116"/>
      <c r="JI24" s="116"/>
      <c r="JJ24" s="116"/>
      <c r="JK24" s="116"/>
      <c r="JL24" s="116"/>
      <c r="JM24" s="116"/>
      <c r="JN24" s="116"/>
      <c r="JO24" s="116"/>
      <c r="JP24" s="116"/>
      <c r="JQ24" s="116"/>
      <c r="JR24" s="116"/>
      <c r="JS24" s="116"/>
      <c r="JT24" s="116"/>
      <c r="JU24" s="116"/>
      <c r="JV24" s="116"/>
      <c r="JW24" s="116"/>
      <c r="JX24" s="116"/>
      <c r="JY24" s="116"/>
      <c r="JZ24" s="116"/>
      <c r="KA24" s="116"/>
      <c r="KB24" s="116"/>
      <c r="KC24" s="116"/>
      <c r="KD24" s="116"/>
      <c r="KE24" s="116"/>
      <c r="KF24" s="116"/>
      <c r="KG24" s="116"/>
      <c r="KH24" s="116"/>
      <c r="KI24" s="116"/>
      <c r="KJ24" s="116"/>
      <c r="KK24" s="116"/>
      <c r="KL24" s="116"/>
      <c r="KM24" s="116"/>
      <c r="KN24" s="116"/>
      <c r="KO24" s="116"/>
      <c r="KP24" s="116"/>
      <c r="KQ24" s="116"/>
      <c r="KR24" s="116"/>
      <c r="KS24" s="116"/>
      <c r="KT24" s="116"/>
      <c r="KU24" s="116"/>
      <c r="KV24" s="116"/>
      <c r="KW24" s="116"/>
      <c r="KX24" s="116"/>
      <c r="KY24" s="116"/>
      <c r="KZ24" s="116"/>
      <c r="LA24" s="116"/>
      <c r="LB24" s="116"/>
      <c r="LC24" s="116"/>
      <c r="LD24" s="116"/>
      <c r="LE24" s="116"/>
      <c r="LF24" s="116"/>
      <c r="LG24" s="116"/>
      <c r="LH24" s="116"/>
      <c r="LI24" s="116"/>
      <c r="LJ24" s="116"/>
      <c r="LK24" s="116"/>
      <c r="LL24" s="116"/>
      <c r="LM24" s="116"/>
      <c r="LN24" s="116"/>
      <c r="LO24" s="116"/>
      <c r="LP24" s="116"/>
      <c r="LQ24" s="116"/>
      <c r="LR24" s="116"/>
      <c r="LS24" s="116"/>
      <c r="LT24" s="116"/>
      <c r="LU24" s="116"/>
      <c r="LV24" s="116"/>
      <c r="LW24" s="116"/>
      <c r="LX24" s="116"/>
      <c r="LY24" s="116"/>
      <c r="LZ24" s="116"/>
      <c r="MA24" s="116"/>
      <c r="MB24" s="116"/>
      <c r="MC24" s="116"/>
      <c r="MD24" s="116"/>
      <c r="ME24" s="116"/>
      <c r="MF24" s="116"/>
      <c r="MG24" s="116"/>
      <c r="MH24" s="116"/>
      <c r="MI24" s="116"/>
      <c r="MJ24" s="116"/>
      <c r="MK24" s="116"/>
      <c r="ML24" s="116"/>
      <c r="MM24" s="116"/>
      <c r="MN24" s="116"/>
      <c r="MO24" s="116"/>
      <c r="MP24" s="116"/>
      <c r="MQ24" s="116"/>
      <c r="MR24" s="116"/>
      <c r="MS24" s="116"/>
      <c r="MT24" s="116"/>
      <c r="MU24" s="116"/>
      <c r="MV24" s="116"/>
      <c r="MW24" s="116"/>
      <c r="MX24" s="116"/>
      <c r="MY24" s="116"/>
      <c r="MZ24" s="116"/>
      <c r="NA24" s="116"/>
      <c r="NB24" s="116"/>
      <c r="NC24" s="116"/>
      <c r="ND24" s="116"/>
      <c r="NE24" s="116"/>
      <c r="NF24" s="116"/>
      <c r="NG24" s="116"/>
      <c r="NH24" s="116"/>
      <c r="NI24" s="116"/>
      <c r="NJ24" s="116"/>
      <c r="NK24" s="116"/>
      <c r="NL24" s="116"/>
      <c r="NM24" s="116"/>
      <c r="NN24" s="116"/>
      <c r="NO24" s="116"/>
      <c r="NP24" s="116"/>
      <c r="NQ24" s="116"/>
      <c r="NR24" s="116"/>
      <c r="NS24" s="116"/>
      <c r="NT24" s="116"/>
      <c r="NU24" s="116"/>
      <c r="NV24" s="116"/>
      <c r="NW24" s="116"/>
      <c r="NX24" s="116"/>
      <c r="NY24" s="116"/>
      <c r="NZ24" s="116"/>
      <c r="OA24" s="116"/>
      <c r="OB24" s="116"/>
      <c r="OC24" s="116"/>
      <c r="OD24" s="116"/>
      <c r="OE24" s="116"/>
      <c r="OF24" s="116"/>
      <c r="OG24" s="116"/>
      <c r="OH24" s="116"/>
      <c r="OI24" s="116"/>
      <c r="OJ24" s="116"/>
      <c r="OK24" s="116"/>
      <c r="OL24" s="116"/>
      <c r="OM24" s="116"/>
      <c r="ON24" s="116"/>
      <c r="OO24" s="116"/>
      <c r="OP24" s="116"/>
      <c r="OQ24" s="116"/>
      <c r="OR24" s="116"/>
      <c r="OS24" s="116"/>
      <c r="OT24" s="116"/>
      <c r="OU24" s="116"/>
      <c r="OV24" s="116"/>
      <c r="OW24" s="116"/>
      <c r="OX24" s="116"/>
      <c r="OY24" s="116"/>
      <c r="OZ24" s="116"/>
      <c r="PA24" s="116"/>
      <c r="PB24" s="116"/>
      <c r="PC24" s="116"/>
      <c r="PD24" s="116"/>
      <c r="PE24" s="116"/>
      <c r="PF24" s="116"/>
      <c r="PG24" s="116"/>
      <c r="PH24" s="116"/>
      <c r="PI24" s="116"/>
      <c r="PJ24" s="116"/>
      <c r="PK24" s="116"/>
      <c r="PL24" s="116"/>
      <c r="PM24" s="116"/>
      <c r="PN24" s="116"/>
      <c r="PO24" s="116"/>
      <c r="PP24" s="116"/>
      <c r="PQ24" s="116"/>
      <c r="PR24" s="116"/>
      <c r="PS24" s="116"/>
      <c r="PT24" s="116"/>
      <c r="PU24" s="116"/>
      <c r="PV24" s="116"/>
      <c r="PW24" s="116"/>
      <c r="PX24" s="116"/>
      <c r="PY24" s="116"/>
      <c r="PZ24" s="116"/>
      <c r="QA24" s="116"/>
      <c r="QB24" s="116"/>
      <c r="QC24" s="116"/>
      <c r="QD24" s="116"/>
      <c r="QE24" s="116"/>
      <c r="QF24" s="116"/>
      <c r="QG24" s="116"/>
      <c r="QH24" s="116"/>
      <c r="QI24" s="116"/>
      <c r="QJ24" s="116"/>
      <c r="QK24" s="116"/>
      <c r="QL24" s="116"/>
      <c r="QM24" s="116"/>
      <c r="QN24" s="116"/>
      <c r="QO24" s="116"/>
      <c r="QP24" s="116"/>
      <c r="QQ24" s="116"/>
      <c r="QR24" s="116"/>
      <c r="QS24" s="116"/>
      <c r="QT24" s="116"/>
      <c r="QU24" s="116"/>
      <c r="QV24" s="116"/>
      <c r="QW24" s="116"/>
      <c r="QX24" s="116"/>
      <c r="QY24" s="116"/>
      <c r="QZ24" s="116"/>
      <c r="RA24" s="116"/>
      <c r="RB24" s="116"/>
      <c r="RC24" s="116"/>
      <c r="RD24" s="116"/>
      <c r="RE24" s="116"/>
      <c r="RF24" s="116"/>
      <c r="RG24" s="116"/>
      <c r="RH24" s="116"/>
      <c r="RI24" s="116"/>
      <c r="RJ24" s="116"/>
      <c r="RK24" s="116"/>
      <c r="RL24" s="116"/>
      <c r="RM24" s="116"/>
      <c r="RN24" s="116"/>
      <c r="RO24" s="116"/>
      <c r="RP24" s="116"/>
      <c r="RQ24" s="116"/>
      <c r="RR24" s="116"/>
      <c r="RS24" s="116"/>
      <c r="RT24" s="116"/>
      <c r="RU24" s="116"/>
      <c r="RV24" s="116"/>
      <c r="RW24" s="116"/>
      <c r="RX24" s="116"/>
      <c r="RY24" s="116"/>
      <c r="RZ24" s="116"/>
      <c r="SA24" s="116"/>
      <c r="SB24" s="116"/>
      <c r="SC24" s="116"/>
      <c r="SD24" s="116"/>
      <c r="SE24" s="116"/>
      <c r="SF24" s="116"/>
      <c r="SG24" s="116"/>
      <c r="SH24" s="116"/>
      <c r="SI24" s="116"/>
      <c r="SJ24" s="116"/>
      <c r="SK24" s="116"/>
      <c r="SL24" s="116"/>
      <c r="SM24" s="116"/>
      <c r="SN24" s="116"/>
      <c r="SO24" s="116"/>
      <c r="SP24" s="116"/>
      <c r="SQ24" s="116"/>
      <c r="SR24" s="116"/>
      <c r="SS24" s="116"/>
      <c r="ST24" s="116"/>
      <c r="SU24" s="116"/>
      <c r="SV24" s="116"/>
      <c r="SW24" s="116"/>
      <c r="SX24" s="116"/>
      <c r="SY24" s="116"/>
      <c r="SZ24" s="116"/>
      <c r="TA24" s="116"/>
      <c r="TB24" s="116"/>
      <c r="TC24" s="116"/>
      <c r="TD24" s="116"/>
      <c r="TE24" s="116"/>
      <c r="TF24" s="116"/>
      <c r="TG24" s="116"/>
      <c r="TH24" s="116"/>
      <c r="TI24" s="116"/>
      <c r="TJ24" s="116"/>
      <c r="TK24" s="116"/>
      <c r="TL24" s="116"/>
      <c r="TM24" s="116"/>
      <c r="TN24" s="116"/>
      <c r="TO24" s="116"/>
      <c r="TP24" s="116"/>
      <c r="TQ24" s="116"/>
      <c r="TR24" s="116"/>
      <c r="TS24" s="116"/>
      <c r="TT24" s="116"/>
      <c r="TU24" s="116"/>
      <c r="TV24" s="116"/>
      <c r="TW24" s="116"/>
      <c r="TX24" s="116"/>
      <c r="TY24" s="116"/>
      <c r="TZ24" s="116"/>
      <c r="UA24" s="116"/>
      <c r="UB24" s="116"/>
      <c r="UC24" s="116"/>
      <c r="UD24" s="116"/>
      <c r="UE24" s="116"/>
      <c r="UF24" s="116"/>
      <c r="UG24" s="116"/>
      <c r="UH24" s="116"/>
      <c r="UI24" s="116"/>
      <c r="UJ24" s="116"/>
      <c r="UK24" s="116"/>
      <c r="UL24" s="116"/>
      <c r="UM24" s="116"/>
      <c r="UN24" s="116"/>
      <c r="UO24" s="116"/>
      <c r="UP24" s="116"/>
      <c r="UQ24" s="116"/>
      <c r="UR24" s="116"/>
      <c r="US24" s="116"/>
      <c r="UT24" s="116"/>
      <c r="UU24" s="116"/>
      <c r="UV24" s="116"/>
      <c r="UW24" s="116"/>
      <c r="UX24" s="116"/>
      <c r="UY24" s="116"/>
      <c r="UZ24" s="116"/>
      <c r="VA24" s="116"/>
      <c r="VB24" s="116"/>
      <c r="VC24" s="116"/>
      <c r="VD24" s="116"/>
      <c r="VE24" s="116"/>
      <c r="VF24" s="116"/>
      <c r="VG24" s="116"/>
      <c r="VH24" s="116"/>
      <c r="VI24" s="116"/>
      <c r="VJ24" s="116"/>
      <c r="VK24" s="116"/>
      <c r="VL24" s="116"/>
      <c r="VM24" s="116"/>
      <c r="VN24" s="116"/>
      <c r="VO24" s="116"/>
      <c r="VP24" s="116"/>
      <c r="VQ24" s="116"/>
      <c r="VR24" s="116"/>
      <c r="VS24" s="116"/>
      <c r="VT24" s="116"/>
      <c r="VU24" s="116"/>
      <c r="VV24" s="116"/>
      <c r="VW24" s="116"/>
      <c r="VX24" s="116"/>
      <c r="VY24" s="116"/>
      <c r="VZ24" s="116"/>
      <c r="WA24" s="116"/>
      <c r="WB24" s="116"/>
      <c r="WC24" s="116"/>
      <c r="WD24" s="116"/>
      <c r="WE24" s="116"/>
      <c r="WF24" s="116"/>
      <c r="WG24" s="116"/>
      <c r="WH24" s="116"/>
      <c r="WI24" s="116"/>
      <c r="WJ24" s="116"/>
      <c r="WK24" s="116"/>
      <c r="WL24" s="116"/>
      <c r="WM24" s="116"/>
      <c r="WN24" s="116"/>
      <c r="WO24" s="116"/>
      <c r="WP24" s="116"/>
      <c r="WQ24" s="116"/>
      <c r="WR24" s="116"/>
      <c r="WS24" s="116"/>
      <c r="WT24" s="116"/>
      <c r="WU24" s="116"/>
      <c r="WV24" s="116"/>
      <c r="WW24" s="116"/>
      <c r="WX24" s="116"/>
      <c r="WY24" s="116"/>
      <c r="WZ24" s="116"/>
      <c r="XA24" s="116"/>
      <c r="XB24" s="116"/>
      <c r="XC24" s="116"/>
      <c r="XD24" s="116"/>
      <c r="XE24" s="116"/>
      <c r="XF24" s="116"/>
      <c r="XG24" s="116"/>
      <c r="XH24" s="116"/>
      <c r="XI24" s="116"/>
      <c r="XJ24" s="116"/>
      <c r="XK24" s="116"/>
      <c r="XL24" s="116"/>
      <c r="XM24" s="116"/>
      <c r="XN24" s="116"/>
      <c r="XO24" s="116"/>
      <c r="XP24" s="116"/>
      <c r="XQ24" s="116"/>
      <c r="XR24" s="116"/>
      <c r="XS24" s="116"/>
      <c r="XT24" s="116"/>
      <c r="XU24" s="116"/>
      <c r="XV24" s="116"/>
      <c r="XW24" s="116"/>
      <c r="XX24" s="116"/>
      <c r="XY24" s="116"/>
      <c r="XZ24" s="116"/>
      <c r="YA24" s="116"/>
      <c r="YB24" s="116"/>
      <c r="YC24" s="116"/>
      <c r="YD24" s="116"/>
      <c r="YE24" s="116"/>
      <c r="YF24" s="116"/>
      <c r="YG24" s="116"/>
      <c r="YH24" s="116"/>
      <c r="YI24" s="116"/>
      <c r="YJ24" s="116"/>
      <c r="YK24" s="116"/>
      <c r="YL24" s="116"/>
      <c r="YM24" s="116"/>
      <c r="YN24" s="116"/>
      <c r="YO24" s="116"/>
      <c r="YP24" s="116"/>
      <c r="YQ24" s="116"/>
      <c r="YR24" s="116"/>
      <c r="YS24" s="116"/>
      <c r="YT24" s="116"/>
      <c r="YU24" s="116"/>
      <c r="YV24" s="116"/>
      <c r="YW24" s="116"/>
      <c r="YX24" s="116"/>
      <c r="YY24" s="116"/>
      <c r="YZ24" s="116"/>
      <c r="ZA24" s="116"/>
      <c r="ZB24" s="116"/>
      <c r="ZC24" s="116"/>
      <c r="ZD24" s="116"/>
      <c r="ZE24" s="116"/>
      <c r="ZF24" s="116"/>
      <c r="ZG24" s="116"/>
      <c r="ZH24" s="116"/>
      <c r="ZI24" s="116"/>
      <c r="ZJ24" s="116"/>
      <c r="ZK24" s="116"/>
      <c r="ZL24" s="116"/>
      <c r="ZM24" s="116"/>
      <c r="ZN24" s="116"/>
      <c r="ZO24" s="116"/>
      <c r="ZP24" s="116"/>
      <c r="ZQ24" s="116"/>
      <c r="ZR24" s="116"/>
      <c r="ZS24" s="116"/>
      <c r="ZT24" s="116"/>
      <c r="ZU24" s="116"/>
      <c r="ZV24" s="116"/>
      <c r="ZW24" s="116"/>
      <c r="ZX24" s="116"/>
      <c r="ZY24" s="116"/>
      <c r="ZZ24" s="116"/>
      <c r="AAA24" s="116"/>
      <c r="AAB24" s="116"/>
      <c r="AAC24" s="116"/>
      <c r="AAD24" s="116"/>
      <c r="AAE24" s="116"/>
      <c r="AAF24" s="116"/>
      <c r="AAG24" s="116"/>
      <c r="AAH24" s="116"/>
      <c r="AAI24" s="116"/>
      <c r="AAJ24" s="116"/>
      <c r="AAK24" s="116"/>
      <c r="AAL24" s="116"/>
      <c r="AAM24" s="116"/>
      <c r="AAN24" s="116"/>
      <c r="AAO24" s="116"/>
      <c r="AAP24" s="116"/>
      <c r="AAQ24" s="116"/>
      <c r="AAR24" s="116"/>
      <c r="AAS24" s="116"/>
      <c r="AAT24" s="116"/>
      <c r="AAU24" s="116"/>
      <c r="AAV24" s="116"/>
      <c r="AAW24" s="116"/>
      <c r="AAX24" s="116"/>
      <c r="AAY24" s="116"/>
      <c r="AAZ24" s="116"/>
      <c r="ABA24" s="116"/>
      <c r="ABB24" s="116"/>
      <c r="ABC24" s="116"/>
      <c r="ABD24" s="116"/>
      <c r="ABE24" s="116"/>
      <c r="ABF24" s="116"/>
      <c r="ABG24" s="116"/>
      <c r="ABH24" s="116"/>
      <c r="ABI24" s="116"/>
      <c r="ABJ24" s="116"/>
      <c r="ABK24" s="116"/>
      <c r="ABL24" s="116"/>
      <c r="ABM24" s="116"/>
      <c r="ABN24" s="116"/>
      <c r="ABO24" s="116"/>
      <c r="ABP24" s="116"/>
      <c r="ABQ24" s="116"/>
      <c r="ABR24" s="116"/>
      <c r="ABS24" s="116"/>
      <c r="ABT24" s="116"/>
      <c r="ABU24" s="116"/>
      <c r="ABV24" s="116"/>
      <c r="ABW24" s="116"/>
      <c r="ABX24" s="116"/>
      <c r="ABY24" s="116"/>
      <c r="ABZ24" s="116"/>
      <c r="ACA24" s="116"/>
      <c r="ACB24" s="116"/>
      <c r="ACC24" s="116"/>
      <c r="ACD24" s="116"/>
      <c r="ACE24" s="116"/>
      <c r="ACF24" s="116"/>
      <c r="ACG24" s="116"/>
      <c r="ACH24" s="116"/>
      <c r="ACI24" s="116"/>
      <c r="ACJ24" s="116"/>
      <c r="ACK24" s="116"/>
      <c r="ACL24" s="116"/>
      <c r="ACM24" s="116"/>
      <c r="ACN24" s="116"/>
      <c r="ACO24" s="116"/>
      <c r="ACP24" s="116"/>
      <c r="ACQ24" s="116"/>
      <c r="ACR24" s="116"/>
      <c r="ACS24" s="116"/>
      <c r="ACT24" s="116"/>
      <c r="ACU24" s="116"/>
      <c r="ACV24" s="116"/>
      <c r="ACW24" s="116"/>
      <c r="ACX24" s="116"/>
      <c r="ACY24" s="116"/>
      <c r="ACZ24" s="116"/>
      <c r="ADA24" s="116"/>
      <c r="ADB24" s="116"/>
      <c r="ADC24" s="116"/>
      <c r="ADD24" s="116"/>
      <c r="ADE24" s="116"/>
      <c r="ADF24" s="116"/>
      <c r="ADG24" s="116"/>
      <c r="ADH24" s="116"/>
      <c r="ADI24" s="116"/>
      <c r="ADJ24" s="116"/>
      <c r="ADK24" s="116"/>
      <c r="ADL24" s="116"/>
      <c r="ADM24" s="116"/>
      <c r="ADN24" s="116"/>
      <c r="ADO24" s="116"/>
      <c r="ADP24" s="116"/>
      <c r="ADQ24" s="116"/>
      <c r="ADR24" s="116"/>
      <c r="ADS24" s="116"/>
      <c r="ADT24" s="116"/>
      <c r="ADU24" s="116"/>
      <c r="ADV24" s="116"/>
      <c r="ADW24" s="116"/>
      <c r="ADX24" s="116"/>
      <c r="ADY24" s="116"/>
      <c r="ADZ24" s="116"/>
      <c r="AEA24" s="116"/>
      <c r="AEB24" s="116"/>
      <c r="AEC24" s="116"/>
      <c r="AED24" s="116"/>
      <c r="AEE24" s="116"/>
      <c r="AEF24" s="116"/>
      <c r="AEG24" s="116"/>
      <c r="AEH24" s="116"/>
      <c r="AEI24" s="116"/>
      <c r="AEJ24" s="116"/>
      <c r="AEK24" s="116"/>
      <c r="AEL24" s="116"/>
      <c r="AEM24" s="116"/>
      <c r="AEN24" s="116"/>
      <c r="AEO24" s="116"/>
      <c r="AEP24" s="116"/>
      <c r="AEQ24" s="116"/>
      <c r="AER24" s="116"/>
      <c r="AES24" s="116"/>
      <c r="AET24" s="116"/>
      <c r="AEU24" s="116"/>
      <c r="AEV24" s="116"/>
      <c r="AEW24" s="116"/>
      <c r="AEX24" s="116"/>
      <c r="AEY24" s="116"/>
      <c r="AEZ24" s="116"/>
      <c r="AFA24" s="116"/>
      <c r="AFB24" s="116"/>
      <c r="AFC24" s="116"/>
      <c r="AFD24" s="116"/>
      <c r="AFE24" s="116"/>
      <c r="AFF24" s="116"/>
      <c r="AFG24" s="116"/>
      <c r="AFH24" s="116"/>
      <c r="AFI24" s="116"/>
      <c r="AFJ24" s="116"/>
      <c r="AFK24" s="116"/>
      <c r="AFL24" s="116"/>
      <c r="AFM24" s="116"/>
      <c r="AFN24" s="116"/>
      <c r="AFO24" s="116"/>
      <c r="AFP24" s="116"/>
      <c r="AFQ24" s="116"/>
      <c r="AFR24" s="116"/>
      <c r="AFS24" s="116"/>
      <c r="AFT24" s="116"/>
      <c r="AFU24" s="116"/>
      <c r="AFV24" s="116"/>
      <c r="AFW24" s="116"/>
      <c r="AFX24" s="116"/>
      <c r="AFY24" s="116"/>
      <c r="AFZ24" s="116"/>
      <c r="AGA24" s="116"/>
      <c r="AGB24" s="116"/>
      <c r="AGC24" s="116"/>
      <c r="AGD24" s="116"/>
      <c r="AGE24" s="116"/>
      <c r="AGF24" s="116"/>
      <c r="AGG24" s="116"/>
      <c r="AGH24" s="116"/>
      <c r="AGI24" s="116"/>
      <c r="AGJ24" s="116"/>
      <c r="AGK24" s="116"/>
      <c r="AGL24" s="116"/>
      <c r="AGM24" s="116"/>
      <c r="AGN24" s="116"/>
      <c r="AGO24" s="116"/>
      <c r="AGP24" s="116"/>
      <c r="AGQ24" s="116"/>
      <c r="AGR24" s="116"/>
      <c r="AGS24" s="116"/>
      <c r="AGT24" s="116"/>
      <c r="AGU24" s="116"/>
      <c r="AGV24" s="116"/>
      <c r="AGW24" s="116"/>
      <c r="AGX24" s="116"/>
      <c r="AGY24" s="116"/>
      <c r="AGZ24" s="116"/>
      <c r="AHA24" s="116"/>
      <c r="AHB24" s="116"/>
      <c r="AHC24" s="116"/>
      <c r="AHD24" s="116"/>
      <c r="AHE24" s="116"/>
      <c r="AHF24" s="116"/>
      <c r="AHG24" s="116"/>
      <c r="AHH24" s="116"/>
      <c r="AHI24" s="116"/>
      <c r="AHJ24" s="116"/>
      <c r="AHK24" s="116"/>
      <c r="AHL24" s="116"/>
      <c r="AHM24" s="116"/>
      <c r="AHN24" s="116"/>
      <c r="AHO24" s="116"/>
      <c r="AHP24" s="116"/>
      <c r="AHQ24" s="116"/>
      <c r="AHR24" s="116"/>
      <c r="AHS24" s="116"/>
      <c r="AHT24" s="116"/>
      <c r="AHU24" s="116"/>
      <c r="AHV24" s="116"/>
      <c r="AHW24" s="116"/>
      <c r="AHX24" s="116"/>
      <c r="AHY24" s="116"/>
      <c r="AHZ24" s="116"/>
      <c r="AIA24" s="116"/>
      <c r="AIB24" s="116"/>
      <c r="AIC24" s="116"/>
      <c r="AID24" s="116"/>
      <c r="AIE24" s="116"/>
      <c r="AIF24" s="116"/>
      <c r="AIG24" s="116"/>
      <c r="AIH24" s="116"/>
      <c r="AII24" s="116"/>
      <c r="AIJ24" s="116"/>
      <c r="AIK24" s="116"/>
      <c r="AIL24" s="116"/>
      <c r="AIM24" s="116"/>
      <c r="AIN24" s="116"/>
      <c r="AIO24" s="116"/>
      <c r="AIP24" s="116"/>
      <c r="AIQ24" s="116"/>
      <c r="AIR24" s="116"/>
      <c r="AIS24" s="116"/>
      <c r="AIT24" s="116"/>
      <c r="AIU24" s="116"/>
      <c r="AIV24" s="116"/>
      <c r="AIW24" s="116"/>
      <c r="AIX24" s="116"/>
      <c r="AIY24" s="116"/>
      <c r="AIZ24" s="116"/>
      <c r="AJA24" s="116"/>
      <c r="AJB24" s="116"/>
      <c r="AJC24" s="116"/>
      <c r="AJD24" s="116"/>
      <c r="AJE24" s="116"/>
      <c r="AJF24" s="116"/>
      <c r="AJG24" s="116"/>
      <c r="AJH24" s="116"/>
      <c r="AJI24" s="116"/>
      <c r="AJJ24" s="116"/>
      <c r="AJK24" s="116"/>
      <c r="AJL24" s="116"/>
      <c r="AJM24" s="116"/>
      <c r="AJN24" s="116"/>
      <c r="AJO24" s="116"/>
      <c r="AJP24" s="116"/>
      <c r="AJQ24" s="116"/>
      <c r="AJR24" s="116"/>
      <c r="AJS24" s="116"/>
      <c r="AJT24" s="116"/>
      <c r="AJU24" s="116"/>
      <c r="AJV24" s="116"/>
      <c r="AJW24" s="116"/>
      <c r="AJX24" s="116"/>
      <c r="AJY24" s="116"/>
      <c r="AJZ24" s="116"/>
      <c r="AKA24" s="116"/>
      <c r="AKB24" s="116"/>
      <c r="AKC24" s="116"/>
      <c r="AKD24" s="116"/>
    </row>
    <row r="25" spans="1:966" s="117" customFormat="1" ht="18.75" x14ac:dyDescent="0.3">
      <c r="A25" s="116"/>
      <c r="B25" s="164">
        <v>44184</v>
      </c>
      <c r="C25" s="95" t="s">
        <v>589</v>
      </c>
      <c r="D25" s="96" t="s">
        <v>590</v>
      </c>
      <c r="E25" s="97">
        <v>1</v>
      </c>
      <c r="F25" s="140">
        <v>20</v>
      </c>
      <c r="G25" s="103">
        <v>5.32</v>
      </c>
      <c r="H25" s="99" t="s">
        <v>557</v>
      </c>
      <c r="I25" s="104" t="s">
        <v>148</v>
      </c>
      <c r="J25" s="105">
        <v>1</v>
      </c>
      <c r="K25" s="142">
        <f t="shared" si="0"/>
        <v>-1</v>
      </c>
      <c r="L25" s="102">
        <f t="shared" si="1"/>
        <v>18.34</v>
      </c>
      <c r="M25" s="158"/>
      <c r="N25" s="158"/>
      <c r="O25" s="158"/>
      <c r="P25" s="107"/>
      <c r="Q25" s="153">
        <f t="shared" si="2"/>
        <v>1</v>
      </c>
      <c r="R25" s="154">
        <f t="shared" si="3"/>
        <v>0</v>
      </c>
      <c r="S25" s="154">
        <f t="shared" si="4"/>
        <v>1</v>
      </c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  <c r="JD25" s="116"/>
      <c r="JE25" s="116"/>
      <c r="JF25" s="116"/>
      <c r="JG25" s="116"/>
      <c r="JH25" s="116"/>
      <c r="JI25" s="116"/>
      <c r="JJ25" s="116"/>
      <c r="JK25" s="116"/>
      <c r="JL25" s="116"/>
      <c r="JM25" s="116"/>
      <c r="JN25" s="116"/>
      <c r="JO25" s="116"/>
      <c r="JP25" s="116"/>
      <c r="JQ25" s="116"/>
      <c r="JR25" s="116"/>
      <c r="JS25" s="116"/>
      <c r="JT25" s="116"/>
      <c r="JU25" s="116"/>
      <c r="JV25" s="116"/>
      <c r="JW25" s="116"/>
      <c r="JX25" s="116"/>
      <c r="JY25" s="116"/>
      <c r="JZ25" s="116"/>
      <c r="KA25" s="116"/>
      <c r="KB25" s="116"/>
      <c r="KC25" s="116"/>
      <c r="KD25" s="116"/>
      <c r="KE25" s="116"/>
      <c r="KF25" s="116"/>
      <c r="KG25" s="116"/>
      <c r="KH25" s="116"/>
      <c r="KI25" s="116"/>
      <c r="KJ25" s="116"/>
      <c r="KK25" s="116"/>
      <c r="KL25" s="116"/>
      <c r="KM25" s="116"/>
      <c r="KN25" s="116"/>
      <c r="KO25" s="116"/>
      <c r="KP25" s="116"/>
      <c r="KQ25" s="116"/>
      <c r="KR25" s="116"/>
      <c r="KS25" s="116"/>
      <c r="KT25" s="116"/>
      <c r="KU25" s="116"/>
      <c r="KV25" s="116"/>
      <c r="KW25" s="116"/>
      <c r="KX25" s="116"/>
      <c r="KY25" s="116"/>
      <c r="KZ25" s="116"/>
      <c r="LA25" s="116"/>
      <c r="LB25" s="116"/>
      <c r="LC25" s="116"/>
      <c r="LD25" s="116"/>
      <c r="LE25" s="116"/>
      <c r="LF25" s="116"/>
      <c r="LG25" s="116"/>
      <c r="LH25" s="116"/>
      <c r="LI25" s="116"/>
      <c r="LJ25" s="116"/>
      <c r="LK25" s="116"/>
      <c r="LL25" s="116"/>
      <c r="LM25" s="116"/>
      <c r="LN25" s="116"/>
      <c r="LO25" s="116"/>
      <c r="LP25" s="116"/>
      <c r="LQ25" s="116"/>
      <c r="LR25" s="116"/>
      <c r="LS25" s="116"/>
      <c r="LT25" s="116"/>
      <c r="LU25" s="116"/>
      <c r="LV25" s="116"/>
      <c r="LW25" s="116"/>
      <c r="LX25" s="116"/>
      <c r="LY25" s="116"/>
      <c r="LZ25" s="116"/>
      <c r="MA25" s="116"/>
      <c r="MB25" s="116"/>
      <c r="MC25" s="116"/>
      <c r="MD25" s="116"/>
      <c r="ME25" s="116"/>
      <c r="MF25" s="116"/>
      <c r="MG25" s="116"/>
      <c r="MH25" s="116"/>
      <c r="MI25" s="116"/>
      <c r="MJ25" s="116"/>
      <c r="MK25" s="116"/>
      <c r="ML25" s="116"/>
      <c r="MM25" s="116"/>
      <c r="MN25" s="116"/>
      <c r="MO25" s="116"/>
      <c r="MP25" s="116"/>
      <c r="MQ25" s="116"/>
      <c r="MR25" s="116"/>
      <c r="MS25" s="116"/>
      <c r="MT25" s="116"/>
      <c r="MU25" s="116"/>
      <c r="MV25" s="116"/>
      <c r="MW25" s="116"/>
      <c r="MX25" s="116"/>
      <c r="MY25" s="116"/>
      <c r="MZ25" s="116"/>
      <c r="NA25" s="116"/>
      <c r="NB25" s="116"/>
      <c r="NC25" s="116"/>
      <c r="ND25" s="116"/>
      <c r="NE25" s="116"/>
      <c r="NF25" s="116"/>
      <c r="NG25" s="116"/>
      <c r="NH25" s="116"/>
      <c r="NI25" s="116"/>
      <c r="NJ25" s="116"/>
      <c r="NK25" s="116"/>
      <c r="NL25" s="116"/>
      <c r="NM25" s="116"/>
      <c r="NN25" s="116"/>
      <c r="NO25" s="116"/>
      <c r="NP25" s="116"/>
      <c r="NQ25" s="116"/>
      <c r="NR25" s="116"/>
      <c r="NS25" s="116"/>
      <c r="NT25" s="116"/>
      <c r="NU25" s="116"/>
      <c r="NV25" s="116"/>
      <c r="NW25" s="116"/>
      <c r="NX25" s="116"/>
      <c r="NY25" s="116"/>
      <c r="NZ25" s="116"/>
      <c r="OA25" s="116"/>
      <c r="OB25" s="116"/>
      <c r="OC25" s="116"/>
      <c r="OD25" s="116"/>
      <c r="OE25" s="116"/>
      <c r="OF25" s="116"/>
      <c r="OG25" s="116"/>
      <c r="OH25" s="116"/>
      <c r="OI25" s="116"/>
      <c r="OJ25" s="116"/>
      <c r="OK25" s="116"/>
      <c r="OL25" s="116"/>
      <c r="OM25" s="116"/>
      <c r="ON25" s="116"/>
      <c r="OO25" s="116"/>
      <c r="OP25" s="116"/>
      <c r="OQ25" s="116"/>
      <c r="OR25" s="116"/>
      <c r="OS25" s="116"/>
      <c r="OT25" s="116"/>
      <c r="OU25" s="116"/>
      <c r="OV25" s="116"/>
      <c r="OW25" s="116"/>
      <c r="OX25" s="116"/>
      <c r="OY25" s="116"/>
      <c r="OZ25" s="116"/>
      <c r="PA25" s="116"/>
      <c r="PB25" s="116"/>
      <c r="PC25" s="116"/>
      <c r="PD25" s="116"/>
      <c r="PE25" s="116"/>
      <c r="PF25" s="116"/>
      <c r="PG25" s="116"/>
      <c r="PH25" s="116"/>
      <c r="PI25" s="116"/>
      <c r="PJ25" s="116"/>
      <c r="PK25" s="116"/>
      <c r="PL25" s="116"/>
      <c r="PM25" s="116"/>
      <c r="PN25" s="116"/>
      <c r="PO25" s="116"/>
      <c r="PP25" s="116"/>
      <c r="PQ25" s="116"/>
      <c r="PR25" s="116"/>
      <c r="PS25" s="116"/>
      <c r="PT25" s="116"/>
      <c r="PU25" s="116"/>
      <c r="PV25" s="116"/>
      <c r="PW25" s="116"/>
      <c r="PX25" s="116"/>
      <c r="PY25" s="116"/>
      <c r="PZ25" s="116"/>
      <c r="QA25" s="116"/>
      <c r="QB25" s="116"/>
      <c r="QC25" s="116"/>
      <c r="QD25" s="116"/>
      <c r="QE25" s="116"/>
      <c r="QF25" s="116"/>
      <c r="QG25" s="116"/>
      <c r="QH25" s="116"/>
      <c r="QI25" s="116"/>
      <c r="QJ25" s="116"/>
      <c r="QK25" s="116"/>
      <c r="QL25" s="116"/>
      <c r="QM25" s="116"/>
      <c r="QN25" s="116"/>
      <c r="QO25" s="116"/>
      <c r="QP25" s="116"/>
      <c r="QQ25" s="116"/>
      <c r="QR25" s="116"/>
      <c r="QS25" s="116"/>
      <c r="QT25" s="116"/>
      <c r="QU25" s="116"/>
      <c r="QV25" s="116"/>
      <c r="QW25" s="116"/>
      <c r="QX25" s="116"/>
      <c r="QY25" s="116"/>
      <c r="QZ25" s="116"/>
      <c r="RA25" s="116"/>
      <c r="RB25" s="116"/>
      <c r="RC25" s="116"/>
      <c r="RD25" s="116"/>
      <c r="RE25" s="116"/>
      <c r="RF25" s="116"/>
      <c r="RG25" s="116"/>
      <c r="RH25" s="116"/>
      <c r="RI25" s="116"/>
      <c r="RJ25" s="116"/>
      <c r="RK25" s="116"/>
      <c r="RL25" s="116"/>
      <c r="RM25" s="116"/>
      <c r="RN25" s="116"/>
      <c r="RO25" s="116"/>
      <c r="RP25" s="116"/>
      <c r="RQ25" s="116"/>
      <c r="RR25" s="116"/>
      <c r="RS25" s="116"/>
      <c r="RT25" s="116"/>
      <c r="RU25" s="116"/>
      <c r="RV25" s="116"/>
      <c r="RW25" s="116"/>
      <c r="RX25" s="116"/>
      <c r="RY25" s="116"/>
      <c r="RZ25" s="116"/>
      <c r="SA25" s="116"/>
      <c r="SB25" s="116"/>
      <c r="SC25" s="116"/>
      <c r="SD25" s="116"/>
      <c r="SE25" s="116"/>
      <c r="SF25" s="116"/>
      <c r="SG25" s="116"/>
      <c r="SH25" s="116"/>
      <c r="SI25" s="116"/>
      <c r="SJ25" s="116"/>
      <c r="SK25" s="116"/>
      <c r="SL25" s="116"/>
      <c r="SM25" s="116"/>
      <c r="SN25" s="116"/>
      <c r="SO25" s="116"/>
      <c r="SP25" s="116"/>
      <c r="SQ25" s="116"/>
      <c r="SR25" s="116"/>
      <c r="SS25" s="116"/>
      <c r="ST25" s="116"/>
      <c r="SU25" s="116"/>
      <c r="SV25" s="116"/>
      <c r="SW25" s="116"/>
      <c r="SX25" s="116"/>
      <c r="SY25" s="116"/>
      <c r="SZ25" s="116"/>
      <c r="TA25" s="116"/>
      <c r="TB25" s="116"/>
      <c r="TC25" s="116"/>
      <c r="TD25" s="116"/>
      <c r="TE25" s="116"/>
      <c r="TF25" s="116"/>
      <c r="TG25" s="116"/>
      <c r="TH25" s="116"/>
      <c r="TI25" s="116"/>
      <c r="TJ25" s="116"/>
      <c r="TK25" s="116"/>
      <c r="TL25" s="116"/>
      <c r="TM25" s="116"/>
      <c r="TN25" s="116"/>
      <c r="TO25" s="116"/>
      <c r="TP25" s="116"/>
      <c r="TQ25" s="116"/>
      <c r="TR25" s="116"/>
      <c r="TS25" s="116"/>
      <c r="TT25" s="116"/>
      <c r="TU25" s="116"/>
      <c r="TV25" s="116"/>
      <c r="TW25" s="116"/>
      <c r="TX25" s="116"/>
      <c r="TY25" s="116"/>
      <c r="TZ25" s="116"/>
      <c r="UA25" s="116"/>
      <c r="UB25" s="116"/>
      <c r="UC25" s="116"/>
      <c r="UD25" s="116"/>
      <c r="UE25" s="116"/>
      <c r="UF25" s="116"/>
      <c r="UG25" s="116"/>
      <c r="UH25" s="116"/>
      <c r="UI25" s="116"/>
      <c r="UJ25" s="116"/>
      <c r="UK25" s="116"/>
      <c r="UL25" s="116"/>
      <c r="UM25" s="116"/>
      <c r="UN25" s="116"/>
      <c r="UO25" s="116"/>
      <c r="UP25" s="116"/>
      <c r="UQ25" s="116"/>
      <c r="UR25" s="116"/>
      <c r="US25" s="116"/>
      <c r="UT25" s="116"/>
      <c r="UU25" s="116"/>
      <c r="UV25" s="116"/>
      <c r="UW25" s="116"/>
      <c r="UX25" s="116"/>
      <c r="UY25" s="116"/>
      <c r="UZ25" s="116"/>
      <c r="VA25" s="116"/>
      <c r="VB25" s="116"/>
      <c r="VC25" s="116"/>
      <c r="VD25" s="116"/>
      <c r="VE25" s="116"/>
      <c r="VF25" s="116"/>
      <c r="VG25" s="116"/>
      <c r="VH25" s="116"/>
      <c r="VI25" s="116"/>
      <c r="VJ25" s="116"/>
      <c r="VK25" s="116"/>
      <c r="VL25" s="116"/>
      <c r="VM25" s="116"/>
      <c r="VN25" s="116"/>
      <c r="VO25" s="116"/>
      <c r="VP25" s="116"/>
      <c r="VQ25" s="116"/>
      <c r="VR25" s="116"/>
      <c r="VS25" s="116"/>
      <c r="VT25" s="116"/>
      <c r="VU25" s="116"/>
      <c r="VV25" s="116"/>
      <c r="VW25" s="116"/>
      <c r="VX25" s="116"/>
      <c r="VY25" s="116"/>
      <c r="VZ25" s="116"/>
      <c r="WA25" s="116"/>
      <c r="WB25" s="116"/>
      <c r="WC25" s="116"/>
      <c r="WD25" s="116"/>
      <c r="WE25" s="116"/>
      <c r="WF25" s="116"/>
      <c r="WG25" s="116"/>
      <c r="WH25" s="116"/>
      <c r="WI25" s="116"/>
      <c r="WJ25" s="116"/>
      <c r="WK25" s="116"/>
      <c r="WL25" s="116"/>
      <c r="WM25" s="116"/>
      <c r="WN25" s="116"/>
      <c r="WO25" s="116"/>
      <c r="WP25" s="116"/>
      <c r="WQ25" s="116"/>
      <c r="WR25" s="116"/>
      <c r="WS25" s="116"/>
      <c r="WT25" s="116"/>
      <c r="WU25" s="116"/>
      <c r="WV25" s="116"/>
      <c r="WW25" s="116"/>
      <c r="WX25" s="116"/>
      <c r="WY25" s="116"/>
      <c r="WZ25" s="116"/>
      <c r="XA25" s="116"/>
      <c r="XB25" s="116"/>
      <c r="XC25" s="116"/>
      <c r="XD25" s="116"/>
      <c r="XE25" s="116"/>
      <c r="XF25" s="116"/>
      <c r="XG25" s="116"/>
      <c r="XH25" s="116"/>
      <c r="XI25" s="116"/>
      <c r="XJ25" s="116"/>
      <c r="XK25" s="116"/>
      <c r="XL25" s="116"/>
      <c r="XM25" s="116"/>
      <c r="XN25" s="116"/>
      <c r="XO25" s="116"/>
      <c r="XP25" s="116"/>
      <c r="XQ25" s="116"/>
      <c r="XR25" s="116"/>
      <c r="XS25" s="116"/>
      <c r="XT25" s="116"/>
      <c r="XU25" s="116"/>
      <c r="XV25" s="116"/>
      <c r="XW25" s="116"/>
      <c r="XX25" s="116"/>
      <c r="XY25" s="116"/>
      <c r="XZ25" s="116"/>
      <c r="YA25" s="116"/>
      <c r="YB25" s="116"/>
      <c r="YC25" s="116"/>
      <c r="YD25" s="116"/>
      <c r="YE25" s="116"/>
      <c r="YF25" s="116"/>
      <c r="YG25" s="116"/>
      <c r="YH25" s="116"/>
      <c r="YI25" s="116"/>
      <c r="YJ25" s="116"/>
      <c r="YK25" s="116"/>
      <c r="YL25" s="116"/>
      <c r="YM25" s="116"/>
      <c r="YN25" s="116"/>
      <c r="YO25" s="116"/>
      <c r="YP25" s="116"/>
      <c r="YQ25" s="116"/>
      <c r="YR25" s="116"/>
      <c r="YS25" s="116"/>
      <c r="YT25" s="116"/>
      <c r="YU25" s="116"/>
      <c r="YV25" s="116"/>
      <c r="YW25" s="116"/>
      <c r="YX25" s="116"/>
      <c r="YY25" s="116"/>
      <c r="YZ25" s="116"/>
      <c r="ZA25" s="116"/>
      <c r="ZB25" s="116"/>
      <c r="ZC25" s="116"/>
      <c r="ZD25" s="116"/>
      <c r="ZE25" s="116"/>
      <c r="ZF25" s="116"/>
      <c r="ZG25" s="116"/>
      <c r="ZH25" s="116"/>
      <c r="ZI25" s="116"/>
      <c r="ZJ25" s="116"/>
      <c r="ZK25" s="116"/>
      <c r="ZL25" s="116"/>
      <c r="ZM25" s="116"/>
      <c r="ZN25" s="116"/>
      <c r="ZO25" s="116"/>
      <c r="ZP25" s="116"/>
      <c r="ZQ25" s="116"/>
      <c r="ZR25" s="116"/>
      <c r="ZS25" s="116"/>
      <c r="ZT25" s="116"/>
      <c r="ZU25" s="116"/>
      <c r="ZV25" s="116"/>
      <c r="ZW25" s="116"/>
      <c r="ZX25" s="116"/>
      <c r="ZY25" s="116"/>
      <c r="ZZ25" s="116"/>
      <c r="AAA25" s="116"/>
      <c r="AAB25" s="116"/>
      <c r="AAC25" s="116"/>
      <c r="AAD25" s="116"/>
      <c r="AAE25" s="116"/>
      <c r="AAF25" s="116"/>
      <c r="AAG25" s="116"/>
      <c r="AAH25" s="116"/>
      <c r="AAI25" s="116"/>
      <c r="AAJ25" s="116"/>
      <c r="AAK25" s="116"/>
      <c r="AAL25" s="116"/>
      <c r="AAM25" s="116"/>
      <c r="AAN25" s="116"/>
      <c r="AAO25" s="116"/>
      <c r="AAP25" s="116"/>
      <c r="AAQ25" s="116"/>
      <c r="AAR25" s="116"/>
      <c r="AAS25" s="116"/>
      <c r="AAT25" s="116"/>
      <c r="AAU25" s="116"/>
      <c r="AAV25" s="116"/>
      <c r="AAW25" s="116"/>
      <c r="AAX25" s="116"/>
      <c r="AAY25" s="116"/>
      <c r="AAZ25" s="116"/>
      <c r="ABA25" s="116"/>
      <c r="ABB25" s="116"/>
      <c r="ABC25" s="116"/>
      <c r="ABD25" s="116"/>
      <c r="ABE25" s="116"/>
      <c r="ABF25" s="116"/>
      <c r="ABG25" s="116"/>
      <c r="ABH25" s="116"/>
      <c r="ABI25" s="116"/>
      <c r="ABJ25" s="116"/>
      <c r="ABK25" s="116"/>
      <c r="ABL25" s="116"/>
      <c r="ABM25" s="116"/>
      <c r="ABN25" s="116"/>
      <c r="ABO25" s="116"/>
      <c r="ABP25" s="116"/>
      <c r="ABQ25" s="116"/>
      <c r="ABR25" s="116"/>
      <c r="ABS25" s="116"/>
      <c r="ABT25" s="116"/>
      <c r="ABU25" s="116"/>
      <c r="ABV25" s="116"/>
      <c r="ABW25" s="116"/>
      <c r="ABX25" s="116"/>
      <c r="ABY25" s="116"/>
      <c r="ABZ25" s="116"/>
      <c r="ACA25" s="116"/>
      <c r="ACB25" s="116"/>
      <c r="ACC25" s="116"/>
      <c r="ACD25" s="116"/>
      <c r="ACE25" s="116"/>
      <c r="ACF25" s="116"/>
      <c r="ACG25" s="116"/>
      <c r="ACH25" s="116"/>
      <c r="ACI25" s="116"/>
      <c r="ACJ25" s="116"/>
      <c r="ACK25" s="116"/>
      <c r="ACL25" s="116"/>
      <c r="ACM25" s="116"/>
      <c r="ACN25" s="116"/>
      <c r="ACO25" s="116"/>
      <c r="ACP25" s="116"/>
      <c r="ACQ25" s="116"/>
      <c r="ACR25" s="116"/>
      <c r="ACS25" s="116"/>
      <c r="ACT25" s="116"/>
      <c r="ACU25" s="116"/>
      <c r="ACV25" s="116"/>
      <c r="ACW25" s="116"/>
      <c r="ACX25" s="116"/>
      <c r="ACY25" s="116"/>
      <c r="ACZ25" s="116"/>
      <c r="ADA25" s="116"/>
      <c r="ADB25" s="116"/>
      <c r="ADC25" s="116"/>
      <c r="ADD25" s="116"/>
      <c r="ADE25" s="116"/>
      <c r="ADF25" s="116"/>
      <c r="ADG25" s="116"/>
      <c r="ADH25" s="116"/>
      <c r="ADI25" s="116"/>
      <c r="ADJ25" s="116"/>
      <c r="ADK25" s="116"/>
      <c r="ADL25" s="116"/>
      <c r="ADM25" s="116"/>
      <c r="ADN25" s="116"/>
      <c r="ADO25" s="116"/>
      <c r="ADP25" s="116"/>
      <c r="ADQ25" s="116"/>
      <c r="ADR25" s="116"/>
      <c r="ADS25" s="116"/>
      <c r="ADT25" s="116"/>
      <c r="ADU25" s="116"/>
      <c r="ADV25" s="116"/>
      <c r="ADW25" s="116"/>
      <c r="ADX25" s="116"/>
      <c r="ADY25" s="116"/>
      <c r="ADZ25" s="116"/>
      <c r="AEA25" s="116"/>
      <c r="AEB25" s="116"/>
      <c r="AEC25" s="116"/>
      <c r="AED25" s="116"/>
      <c r="AEE25" s="116"/>
      <c r="AEF25" s="116"/>
      <c r="AEG25" s="116"/>
      <c r="AEH25" s="116"/>
      <c r="AEI25" s="116"/>
      <c r="AEJ25" s="116"/>
      <c r="AEK25" s="116"/>
      <c r="AEL25" s="116"/>
      <c r="AEM25" s="116"/>
      <c r="AEN25" s="116"/>
      <c r="AEO25" s="116"/>
      <c r="AEP25" s="116"/>
      <c r="AEQ25" s="116"/>
      <c r="AER25" s="116"/>
      <c r="AES25" s="116"/>
      <c r="AET25" s="116"/>
      <c r="AEU25" s="116"/>
      <c r="AEV25" s="116"/>
      <c r="AEW25" s="116"/>
      <c r="AEX25" s="116"/>
      <c r="AEY25" s="116"/>
      <c r="AEZ25" s="116"/>
      <c r="AFA25" s="116"/>
      <c r="AFB25" s="116"/>
      <c r="AFC25" s="116"/>
      <c r="AFD25" s="116"/>
      <c r="AFE25" s="116"/>
      <c r="AFF25" s="116"/>
      <c r="AFG25" s="116"/>
      <c r="AFH25" s="116"/>
      <c r="AFI25" s="116"/>
      <c r="AFJ25" s="116"/>
      <c r="AFK25" s="116"/>
      <c r="AFL25" s="116"/>
      <c r="AFM25" s="116"/>
      <c r="AFN25" s="116"/>
      <c r="AFO25" s="116"/>
      <c r="AFP25" s="116"/>
      <c r="AFQ25" s="116"/>
      <c r="AFR25" s="116"/>
      <c r="AFS25" s="116"/>
      <c r="AFT25" s="116"/>
      <c r="AFU25" s="116"/>
      <c r="AFV25" s="116"/>
      <c r="AFW25" s="116"/>
      <c r="AFX25" s="116"/>
      <c r="AFY25" s="116"/>
      <c r="AFZ25" s="116"/>
      <c r="AGA25" s="116"/>
      <c r="AGB25" s="116"/>
      <c r="AGC25" s="116"/>
      <c r="AGD25" s="116"/>
      <c r="AGE25" s="116"/>
      <c r="AGF25" s="116"/>
      <c r="AGG25" s="116"/>
      <c r="AGH25" s="116"/>
      <c r="AGI25" s="116"/>
      <c r="AGJ25" s="116"/>
      <c r="AGK25" s="116"/>
      <c r="AGL25" s="116"/>
      <c r="AGM25" s="116"/>
      <c r="AGN25" s="116"/>
      <c r="AGO25" s="116"/>
      <c r="AGP25" s="116"/>
      <c r="AGQ25" s="116"/>
      <c r="AGR25" s="116"/>
      <c r="AGS25" s="116"/>
      <c r="AGT25" s="116"/>
      <c r="AGU25" s="116"/>
      <c r="AGV25" s="116"/>
      <c r="AGW25" s="116"/>
      <c r="AGX25" s="116"/>
      <c r="AGY25" s="116"/>
      <c r="AGZ25" s="116"/>
      <c r="AHA25" s="116"/>
      <c r="AHB25" s="116"/>
      <c r="AHC25" s="116"/>
      <c r="AHD25" s="116"/>
      <c r="AHE25" s="116"/>
      <c r="AHF25" s="116"/>
      <c r="AHG25" s="116"/>
      <c r="AHH25" s="116"/>
      <c r="AHI25" s="116"/>
      <c r="AHJ25" s="116"/>
      <c r="AHK25" s="116"/>
      <c r="AHL25" s="116"/>
      <c r="AHM25" s="116"/>
      <c r="AHN25" s="116"/>
      <c r="AHO25" s="116"/>
      <c r="AHP25" s="116"/>
      <c r="AHQ25" s="116"/>
      <c r="AHR25" s="116"/>
      <c r="AHS25" s="116"/>
      <c r="AHT25" s="116"/>
      <c r="AHU25" s="116"/>
      <c r="AHV25" s="116"/>
      <c r="AHW25" s="116"/>
      <c r="AHX25" s="116"/>
      <c r="AHY25" s="116"/>
      <c r="AHZ25" s="116"/>
      <c r="AIA25" s="116"/>
      <c r="AIB25" s="116"/>
      <c r="AIC25" s="116"/>
      <c r="AID25" s="116"/>
      <c r="AIE25" s="116"/>
      <c r="AIF25" s="116"/>
      <c r="AIG25" s="116"/>
      <c r="AIH25" s="116"/>
      <c r="AII25" s="116"/>
      <c r="AIJ25" s="116"/>
      <c r="AIK25" s="116"/>
      <c r="AIL25" s="116"/>
      <c r="AIM25" s="116"/>
      <c r="AIN25" s="116"/>
      <c r="AIO25" s="116"/>
      <c r="AIP25" s="116"/>
      <c r="AIQ25" s="116"/>
      <c r="AIR25" s="116"/>
      <c r="AIS25" s="116"/>
      <c r="AIT25" s="116"/>
      <c r="AIU25" s="116"/>
      <c r="AIV25" s="116"/>
      <c r="AIW25" s="116"/>
      <c r="AIX25" s="116"/>
      <c r="AIY25" s="116"/>
      <c r="AIZ25" s="116"/>
      <c r="AJA25" s="116"/>
      <c r="AJB25" s="116"/>
      <c r="AJC25" s="116"/>
      <c r="AJD25" s="116"/>
      <c r="AJE25" s="116"/>
      <c r="AJF25" s="116"/>
      <c r="AJG25" s="116"/>
      <c r="AJH25" s="116"/>
      <c r="AJI25" s="116"/>
      <c r="AJJ25" s="116"/>
      <c r="AJK25" s="116"/>
      <c r="AJL25" s="116"/>
      <c r="AJM25" s="116"/>
      <c r="AJN25" s="116"/>
      <c r="AJO25" s="116"/>
      <c r="AJP25" s="116"/>
      <c r="AJQ25" s="116"/>
      <c r="AJR25" s="116"/>
      <c r="AJS25" s="116"/>
      <c r="AJT25" s="116"/>
      <c r="AJU25" s="116"/>
      <c r="AJV25" s="116"/>
      <c r="AJW25" s="116"/>
      <c r="AJX25" s="116"/>
      <c r="AJY25" s="116"/>
      <c r="AJZ25" s="116"/>
      <c r="AKA25" s="116"/>
      <c r="AKB25" s="116"/>
      <c r="AKC25" s="116"/>
      <c r="AKD25" s="116"/>
    </row>
    <row r="26" spans="1:966" s="117" customFormat="1" ht="18.75" x14ac:dyDescent="0.3">
      <c r="A26" s="116"/>
      <c r="B26" s="164">
        <v>44184</v>
      </c>
      <c r="C26" s="95" t="s">
        <v>589</v>
      </c>
      <c r="D26" s="96" t="s">
        <v>590</v>
      </c>
      <c r="E26" s="97">
        <v>1</v>
      </c>
      <c r="F26" s="140">
        <v>20</v>
      </c>
      <c r="G26" s="103">
        <v>5.32</v>
      </c>
      <c r="H26" s="99" t="s">
        <v>567</v>
      </c>
      <c r="I26" s="104" t="s">
        <v>148</v>
      </c>
      <c r="J26" s="105">
        <v>1</v>
      </c>
      <c r="K26" s="142">
        <f t="shared" si="0"/>
        <v>-1</v>
      </c>
      <c r="L26" s="102">
        <f t="shared" si="1"/>
        <v>17.34</v>
      </c>
      <c r="M26" s="158"/>
      <c r="N26" s="158"/>
      <c r="O26" s="158"/>
      <c r="P26" s="107"/>
      <c r="Q26" s="153">
        <f t="shared" si="2"/>
        <v>1</v>
      </c>
      <c r="R26" s="154">
        <f t="shared" si="3"/>
        <v>0</v>
      </c>
      <c r="S26" s="154">
        <f t="shared" si="4"/>
        <v>1</v>
      </c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  <c r="JD26" s="116"/>
      <c r="JE26" s="116"/>
      <c r="JF26" s="116"/>
      <c r="JG26" s="116"/>
      <c r="JH26" s="116"/>
      <c r="JI26" s="116"/>
      <c r="JJ26" s="116"/>
      <c r="JK26" s="116"/>
      <c r="JL26" s="116"/>
      <c r="JM26" s="116"/>
      <c r="JN26" s="116"/>
      <c r="JO26" s="116"/>
      <c r="JP26" s="116"/>
      <c r="JQ26" s="116"/>
      <c r="JR26" s="116"/>
      <c r="JS26" s="116"/>
      <c r="JT26" s="116"/>
      <c r="JU26" s="116"/>
      <c r="JV26" s="116"/>
      <c r="JW26" s="116"/>
      <c r="JX26" s="116"/>
      <c r="JY26" s="116"/>
      <c r="JZ26" s="116"/>
      <c r="KA26" s="116"/>
      <c r="KB26" s="116"/>
      <c r="KC26" s="116"/>
      <c r="KD26" s="116"/>
      <c r="KE26" s="116"/>
      <c r="KF26" s="116"/>
      <c r="KG26" s="116"/>
      <c r="KH26" s="116"/>
      <c r="KI26" s="116"/>
      <c r="KJ26" s="116"/>
      <c r="KK26" s="116"/>
      <c r="KL26" s="116"/>
      <c r="KM26" s="116"/>
      <c r="KN26" s="116"/>
      <c r="KO26" s="116"/>
      <c r="KP26" s="116"/>
      <c r="KQ26" s="116"/>
      <c r="KR26" s="116"/>
      <c r="KS26" s="116"/>
      <c r="KT26" s="116"/>
      <c r="KU26" s="116"/>
      <c r="KV26" s="116"/>
      <c r="KW26" s="116"/>
      <c r="KX26" s="116"/>
      <c r="KY26" s="116"/>
      <c r="KZ26" s="116"/>
      <c r="LA26" s="116"/>
      <c r="LB26" s="116"/>
      <c r="LC26" s="116"/>
      <c r="LD26" s="116"/>
      <c r="LE26" s="116"/>
      <c r="LF26" s="116"/>
      <c r="LG26" s="116"/>
      <c r="LH26" s="116"/>
      <c r="LI26" s="116"/>
      <c r="LJ26" s="116"/>
      <c r="LK26" s="116"/>
      <c r="LL26" s="116"/>
      <c r="LM26" s="116"/>
      <c r="LN26" s="116"/>
      <c r="LO26" s="116"/>
      <c r="LP26" s="116"/>
      <c r="LQ26" s="116"/>
      <c r="LR26" s="116"/>
      <c r="LS26" s="116"/>
      <c r="LT26" s="116"/>
      <c r="LU26" s="116"/>
      <c r="LV26" s="116"/>
      <c r="LW26" s="116"/>
      <c r="LX26" s="116"/>
      <c r="LY26" s="116"/>
      <c r="LZ26" s="116"/>
      <c r="MA26" s="116"/>
      <c r="MB26" s="116"/>
      <c r="MC26" s="116"/>
      <c r="MD26" s="116"/>
      <c r="ME26" s="116"/>
      <c r="MF26" s="116"/>
      <c r="MG26" s="116"/>
      <c r="MH26" s="116"/>
      <c r="MI26" s="116"/>
      <c r="MJ26" s="116"/>
      <c r="MK26" s="116"/>
      <c r="ML26" s="116"/>
      <c r="MM26" s="116"/>
      <c r="MN26" s="116"/>
      <c r="MO26" s="116"/>
      <c r="MP26" s="116"/>
      <c r="MQ26" s="116"/>
      <c r="MR26" s="116"/>
      <c r="MS26" s="116"/>
      <c r="MT26" s="116"/>
      <c r="MU26" s="116"/>
      <c r="MV26" s="116"/>
      <c r="MW26" s="116"/>
      <c r="MX26" s="116"/>
      <c r="MY26" s="116"/>
      <c r="MZ26" s="116"/>
      <c r="NA26" s="116"/>
      <c r="NB26" s="116"/>
      <c r="NC26" s="116"/>
      <c r="ND26" s="116"/>
      <c r="NE26" s="116"/>
      <c r="NF26" s="116"/>
      <c r="NG26" s="116"/>
      <c r="NH26" s="116"/>
      <c r="NI26" s="116"/>
      <c r="NJ26" s="116"/>
      <c r="NK26" s="116"/>
      <c r="NL26" s="116"/>
      <c r="NM26" s="116"/>
      <c r="NN26" s="116"/>
      <c r="NO26" s="116"/>
      <c r="NP26" s="116"/>
      <c r="NQ26" s="116"/>
      <c r="NR26" s="116"/>
      <c r="NS26" s="116"/>
      <c r="NT26" s="116"/>
      <c r="NU26" s="116"/>
      <c r="NV26" s="116"/>
      <c r="NW26" s="116"/>
      <c r="NX26" s="116"/>
      <c r="NY26" s="116"/>
      <c r="NZ26" s="116"/>
      <c r="OA26" s="116"/>
      <c r="OB26" s="116"/>
      <c r="OC26" s="116"/>
      <c r="OD26" s="116"/>
      <c r="OE26" s="116"/>
      <c r="OF26" s="116"/>
      <c r="OG26" s="116"/>
      <c r="OH26" s="116"/>
      <c r="OI26" s="116"/>
      <c r="OJ26" s="116"/>
      <c r="OK26" s="116"/>
      <c r="OL26" s="116"/>
      <c r="OM26" s="116"/>
      <c r="ON26" s="116"/>
      <c r="OO26" s="116"/>
      <c r="OP26" s="116"/>
      <c r="OQ26" s="116"/>
      <c r="OR26" s="116"/>
      <c r="OS26" s="116"/>
      <c r="OT26" s="116"/>
      <c r="OU26" s="116"/>
      <c r="OV26" s="116"/>
      <c r="OW26" s="116"/>
      <c r="OX26" s="116"/>
      <c r="OY26" s="116"/>
      <c r="OZ26" s="116"/>
      <c r="PA26" s="116"/>
      <c r="PB26" s="116"/>
      <c r="PC26" s="116"/>
      <c r="PD26" s="116"/>
      <c r="PE26" s="116"/>
      <c r="PF26" s="116"/>
      <c r="PG26" s="116"/>
      <c r="PH26" s="116"/>
      <c r="PI26" s="116"/>
      <c r="PJ26" s="116"/>
      <c r="PK26" s="116"/>
      <c r="PL26" s="116"/>
      <c r="PM26" s="116"/>
      <c r="PN26" s="116"/>
      <c r="PO26" s="116"/>
      <c r="PP26" s="116"/>
      <c r="PQ26" s="116"/>
      <c r="PR26" s="116"/>
      <c r="PS26" s="116"/>
      <c r="PT26" s="116"/>
      <c r="PU26" s="116"/>
      <c r="PV26" s="116"/>
      <c r="PW26" s="116"/>
      <c r="PX26" s="116"/>
      <c r="PY26" s="116"/>
      <c r="PZ26" s="116"/>
      <c r="QA26" s="116"/>
      <c r="QB26" s="116"/>
      <c r="QC26" s="116"/>
      <c r="QD26" s="116"/>
      <c r="QE26" s="116"/>
      <c r="QF26" s="116"/>
      <c r="QG26" s="116"/>
      <c r="QH26" s="116"/>
      <c r="QI26" s="116"/>
      <c r="QJ26" s="116"/>
      <c r="QK26" s="116"/>
      <c r="QL26" s="116"/>
      <c r="QM26" s="116"/>
      <c r="QN26" s="116"/>
      <c r="QO26" s="116"/>
      <c r="QP26" s="116"/>
      <c r="QQ26" s="116"/>
      <c r="QR26" s="116"/>
      <c r="QS26" s="116"/>
      <c r="QT26" s="116"/>
      <c r="QU26" s="116"/>
      <c r="QV26" s="116"/>
      <c r="QW26" s="116"/>
      <c r="QX26" s="116"/>
      <c r="QY26" s="116"/>
      <c r="QZ26" s="116"/>
      <c r="RA26" s="116"/>
      <c r="RB26" s="116"/>
      <c r="RC26" s="116"/>
      <c r="RD26" s="116"/>
      <c r="RE26" s="116"/>
      <c r="RF26" s="116"/>
      <c r="RG26" s="116"/>
      <c r="RH26" s="116"/>
      <c r="RI26" s="116"/>
      <c r="RJ26" s="116"/>
      <c r="RK26" s="116"/>
      <c r="RL26" s="116"/>
      <c r="RM26" s="116"/>
      <c r="RN26" s="116"/>
      <c r="RO26" s="116"/>
      <c r="RP26" s="116"/>
      <c r="RQ26" s="116"/>
      <c r="RR26" s="116"/>
      <c r="RS26" s="116"/>
      <c r="RT26" s="116"/>
      <c r="RU26" s="116"/>
      <c r="RV26" s="116"/>
      <c r="RW26" s="116"/>
      <c r="RX26" s="116"/>
      <c r="RY26" s="116"/>
      <c r="RZ26" s="116"/>
      <c r="SA26" s="116"/>
      <c r="SB26" s="116"/>
      <c r="SC26" s="116"/>
      <c r="SD26" s="116"/>
      <c r="SE26" s="116"/>
      <c r="SF26" s="116"/>
      <c r="SG26" s="116"/>
      <c r="SH26" s="116"/>
      <c r="SI26" s="116"/>
      <c r="SJ26" s="116"/>
      <c r="SK26" s="116"/>
      <c r="SL26" s="116"/>
      <c r="SM26" s="116"/>
      <c r="SN26" s="116"/>
      <c r="SO26" s="116"/>
      <c r="SP26" s="116"/>
      <c r="SQ26" s="116"/>
      <c r="SR26" s="116"/>
      <c r="SS26" s="116"/>
      <c r="ST26" s="116"/>
      <c r="SU26" s="116"/>
      <c r="SV26" s="116"/>
      <c r="SW26" s="116"/>
      <c r="SX26" s="116"/>
      <c r="SY26" s="116"/>
      <c r="SZ26" s="116"/>
      <c r="TA26" s="116"/>
      <c r="TB26" s="116"/>
      <c r="TC26" s="116"/>
      <c r="TD26" s="116"/>
      <c r="TE26" s="116"/>
      <c r="TF26" s="116"/>
      <c r="TG26" s="116"/>
      <c r="TH26" s="116"/>
      <c r="TI26" s="116"/>
      <c r="TJ26" s="116"/>
      <c r="TK26" s="116"/>
      <c r="TL26" s="116"/>
      <c r="TM26" s="116"/>
      <c r="TN26" s="116"/>
      <c r="TO26" s="116"/>
      <c r="TP26" s="116"/>
      <c r="TQ26" s="116"/>
      <c r="TR26" s="116"/>
      <c r="TS26" s="116"/>
      <c r="TT26" s="116"/>
      <c r="TU26" s="116"/>
      <c r="TV26" s="116"/>
      <c r="TW26" s="116"/>
      <c r="TX26" s="116"/>
      <c r="TY26" s="116"/>
      <c r="TZ26" s="116"/>
      <c r="UA26" s="116"/>
      <c r="UB26" s="116"/>
      <c r="UC26" s="116"/>
      <c r="UD26" s="116"/>
      <c r="UE26" s="116"/>
      <c r="UF26" s="116"/>
      <c r="UG26" s="116"/>
      <c r="UH26" s="116"/>
      <c r="UI26" s="116"/>
      <c r="UJ26" s="116"/>
      <c r="UK26" s="116"/>
      <c r="UL26" s="116"/>
      <c r="UM26" s="116"/>
      <c r="UN26" s="116"/>
      <c r="UO26" s="116"/>
      <c r="UP26" s="116"/>
      <c r="UQ26" s="116"/>
      <c r="UR26" s="116"/>
      <c r="US26" s="116"/>
      <c r="UT26" s="116"/>
      <c r="UU26" s="116"/>
      <c r="UV26" s="116"/>
      <c r="UW26" s="116"/>
      <c r="UX26" s="116"/>
      <c r="UY26" s="116"/>
      <c r="UZ26" s="116"/>
      <c r="VA26" s="116"/>
      <c r="VB26" s="116"/>
      <c r="VC26" s="116"/>
      <c r="VD26" s="116"/>
      <c r="VE26" s="116"/>
      <c r="VF26" s="116"/>
      <c r="VG26" s="116"/>
      <c r="VH26" s="116"/>
      <c r="VI26" s="116"/>
      <c r="VJ26" s="116"/>
      <c r="VK26" s="116"/>
      <c r="VL26" s="116"/>
      <c r="VM26" s="116"/>
      <c r="VN26" s="116"/>
      <c r="VO26" s="116"/>
      <c r="VP26" s="116"/>
      <c r="VQ26" s="116"/>
      <c r="VR26" s="116"/>
      <c r="VS26" s="116"/>
      <c r="VT26" s="116"/>
      <c r="VU26" s="116"/>
      <c r="VV26" s="116"/>
      <c r="VW26" s="116"/>
      <c r="VX26" s="116"/>
      <c r="VY26" s="116"/>
      <c r="VZ26" s="116"/>
      <c r="WA26" s="116"/>
      <c r="WB26" s="116"/>
      <c r="WC26" s="116"/>
      <c r="WD26" s="116"/>
      <c r="WE26" s="116"/>
      <c r="WF26" s="116"/>
      <c r="WG26" s="116"/>
      <c r="WH26" s="116"/>
      <c r="WI26" s="116"/>
      <c r="WJ26" s="116"/>
      <c r="WK26" s="116"/>
      <c r="WL26" s="116"/>
      <c r="WM26" s="116"/>
      <c r="WN26" s="116"/>
      <c r="WO26" s="116"/>
      <c r="WP26" s="116"/>
      <c r="WQ26" s="116"/>
      <c r="WR26" s="116"/>
      <c r="WS26" s="116"/>
      <c r="WT26" s="116"/>
      <c r="WU26" s="116"/>
      <c r="WV26" s="116"/>
      <c r="WW26" s="116"/>
      <c r="WX26" s="116"/>
      <c r="WY26" s="116"/>
      <c r="WZ26" s="116"/>
      <c r="XA26" s="116"/>
      <c r="XB26" s="116"/>
      <c r="XC26" s="116"/>
      <c r="XD26" s="116"/>
      <c r="XE26" s="116"/>
      <c r="XF26" s="116"/>
      <c r="XG26" s="116"/>
      <c r="XH26" s="116"/>
      <c r="XI26" s="116"/>
      <c r="XJ26" s="116"/>
      <c r="XK26" s="116"/>
      <c r="XL26" s="116"/>
      <c r="XM26" s="116"/>
      <c r="XN26" s="116"/>
      <c r="XO26" s="116"/>
      <c r="XP26" s="116"/>
      <c r="XQ26" s="116"/>
      <c r="XR26" s="116"/>
      <c r="XS26" s="116"/>
      <c r="XT26" s="116"/>
      <c r="XU26" s="116"/>
      <c r="XV26" s="116"/>
      <c r="XW26" s="116"/>
      <c r="XX26" s="116"/>
      <c r="XY26" s="116"/>
      <c r="XZ26" s="116"/>
      <c r="YA26" s="116"/>
      <c r="YB26" s="116"/>
      <c r="YC26" s="116"/>
      <c r="YD26" s="116"/>
      <c r="YE26" s="116"/>
      <c r="YF26" s="116"/>
      <c r="YG26" s="116"/>
      <c r="YH26" s="116"/>
      <c r="YI26" s="116"/>
      <c r="YJ26" s="116"/>
      <c r="YK26" s="116"/>
      <c r="YL26" s="116"/>
      <c r="YM26" s="116"/>
      <c r="YN26" s="116"/>
      <c r="YO26" s="116"/>
      <c r="YP26" s="116"/>
      <c r="YQ26" s="116"/>
      <c r="YR26" s="116"/>
      <c r="YS26" s="116"/>
      <c r="YT26" s="116"/>
      <c r="YU26" s="116"/>
      <c r="YV26" s="116"/>
      <c r="YW26" s="116"/>
      <c r="YX26" s="116"/>
      <c r="YY26" s="116"/>
      <c r="YZ26" s="116"/>
      <c r="ZA26" s="116"/>
      <c r="ZB26" s="116"/>
      <c r="ZC26" s="116"/>
      <c r="ZD26" s="116"/>
      <c r="ZE26" s="116"/>
      <c r="ZF26" s="116"/>
      <c r="ZG26" s="116"/>
      <c r="ZH26" s="116"/>
      <c r="ZI26" s="116"/>
      <c r="ZJ26" s="116"/>
      <c r="ZK26" s="116"/>
      <c r="ZL26" s="116"/>
      <c r="ZM26" s="116"/>
      <c r="ZN26" s="116"/>
      <c r="ZO26" s="116"/>
      <c r="ZP26" s="116"/>
      <c r="ZQ26" s="116"/>
      <c r="ZR26" s="116"/>
      <c r="ZS26" s="116"/>
      <c r="ZT26" s="116"/>
      <c r="ZU26" s="116"/>
      <c r="ZV26" s="116"/>
      <c r="ZW26" s="116"/>
      <c r="ZX26" s="116"/>
      <c r="ZY26" s="116"/>
      <c r="ZZ26" s="116"/>
      <c r="AAA26" s="116"/>
      <c r="AAB26" s="116"/>
      <c r="AAC26" s="116"/>
      <c r="AAD26" s="116"/>
      <c r="AAE26" s="116"/>
      <c r="AAF26" s="116"/>
      <c r="AAG26" s="116"/>
      <c r="AAH26" s="116"/>
      <c r="AAI26" s="116"/>
      <c r="AAJ26" s="116"/>
      <c r="AAK26" s="116"/>
      <c r="AAL26" s="116"/>
      <c r="AAM26" s="116"/>
      <c r="AAN26" s="116"/>
      <c r="AAO26" s="116"/>
      <c r="AAP26" s="116"/>
      <c r="AAQ26" s="116"/>
      <c r="AAR26" s="116"/>
      <c r="AAS26" s="116"/>
      <c r="AAT26" s="116"/>
      <c r="AAU26" s="116"/>
      <c r="AAV26" s="116"/>
      <c r="AAW26" s="116"/>
      <c r="AAX26" s="116"/>
      <c r="AAY26" s="116"/>
      <c r="AAZ26" s="116"/>
      <c r="ABA26" s="116"/>
      <c r="ABB26" s="116"/>
      <c r="ABC26" s="116"/>
      <c r="ABD26" s="116"/>
      <c r="ABE26" s="116"/>
      <c r="ABF26" s="116"/>
      <c r="ABG26" s="116"/>
      <c r="ABH26" s="116"/>
      <c r="ABI26" s="116"/>
      <c r="ABJ26" s="116"/>
      <c r="ABK26" s="116"/>
      <c r="ABL26" s="116"/>
      <c r="ABM26" s="116"/>
      <c r="ABN26" s="116"/>
      <c r="ABO26" s="116"/>
      <c r="ABP26" s="116"/>
      <c r="ABQ26" s="116"/>
      <c r="ABR26" s="116"/>
      <c r="ABS26" s="116"/>
      <c r="ABT26" s="116"/>
      <c r="ABU26" s="116"/>
      <c r="ABV26" s="116"/>
      <c r="ABW26" s="116"/>
      <c r="ABX26" s="116"/>
      <c r="ABY26" s="116"/>
      <c r="ABZ26" s="116"/>
      <c r="ACA26" s="116"/>
      <c r="ACB26" s="116"/>
      <c r="ACC26" s="116"/>
      <c r="ACD26" s="116"/>
      <c r="ACE26" s="116"/>
      <c r="ACF26" s="116"/>
      <c r="ACG26" s="116"/>
      <c r="ACH26" s="116"/>
      <c r="ACI26" s="116"/>
      <c r="ACJ26" s="116"/>
      <c r="ACK26" s="116"/>
      <c r="ACL26" s="116"/>
      <c r="ACM26" s="116"/>
      <c r="ACN26" s="116"/>
      <c r="ACO26" s="116"/>
      <c r="ACP26" s="116"/>
      <c r="ACQ26" s="116"/>
      <c r="ACR26" s="116"/>
      <c r="ACS26" s="116"/>
      <c r="ACT26" s="116"/>
      <c r="ACU26" s="116"/>
      <c r="ACV26" s="116"/>
      <c r="ACW26" s="116"/>
      <c r="ACX26" s="116"/>
      <c r="ACY26" s="116"/>
      <c r="ACZ26" s="116"/>
      <c r="ADA26" s="116"/>
      <c r="ADB26" s="116"/>
      <c r="ADC26" s="116"/>
      <c r="ADD26" s="116"/>
      <c r="ADE26" s="116"/>
      <c r="ADF26" s="116"/>
      <c r="ADG26" s="116"/>
      <c r="ADH26" s="116"/>
      <c r="ADI26" s="116"/>
      <c r="ADJ26" s="116"/>
      <c r="ADK26" s="116"/>
      <c r="ADL26" s="116"/>
      <c r="ADM26" s="116"/>
      <c r="ADN26" s="116"/>
      <c r="ADO26" s="116"/>
      <c r="ADP26" s="116"/>
      <c r="ADQ26" s="116"/>
      <c r="ADR26" s="116"/>
      <c r="ADS26" s="116"/>
      <c r="ADT26" s="116"/>
      <c r="ADU26" s="116"/>
      <c r="ADV26" s="116"/>
      <c r="ADW26" s="116"/>
      <c r="ADX26" s="116"/>
      <c r="ADY26" s="116"/>
      <c r="ADZ26" s="116"/>
      <c r="AEA26" s="116"/>
      <c r="AEB26" s="116"/>
      <c r="AEC26" s="116"/>
      <c r="AED26" s="116"/>
      <c r="AEE26" s="116"/>
      <c r="AEF26" s="116"/>
      <c r="AEG26" s="116"/>
      <c r="AEH26" s="116"/>
      <c r="AEI26" s="116"/>
      <c r="AEJ26" s="116"/>
      <c r="AEK26" s="116"/>
      <c r="AEL26" s="116"/>
      <c r="AEM26" s="116"/>
      <c r="AEN26" s="116"/>
      <c r="AEO26" s="116"/>
      <c r="AEP26" s="116"/>
      <c r="AEQ26" s="116"/>
      <c r="AER26" s="116"/>
      <c r="AES26" s="116"/>
      <c r="AET26" s="116"/>
      <c r="AEU26" s="116"/>
      <c r="AEV26" s="116"/>
      <c r="AEW26" s="116"/>
      <c r="AEX26" s="116"/>
      <c r="AEY26" s="116"/>
      <c r="AEZ26" s="116"/>
      <c r="AFA26" s="116"/>
      <c r="AFB26" s="116"/>
      <c r="AFC26" s="116"/>
      <c r="AFD26" s="116"/>
      <c r="AFE26" s="116"/>
      <c r="AFF26" s="116"/>
      <c r="AFG26" s="116"/>
      <c r="AFH26" s="116"/>
      <c r="AFI26" s="116"/>
      <c r="AFJ26" s="116"/>
      <c r="AFK26" s="116"/>
      <c r="AFL26" s="116"/>
      <c r="AFM26" s="116"/>
      <c r="AFN26" s="116"/>
      <c r="AFO26" s="116"/>
      <c r="AFP26" s="116"/>
      <c r="AFQ26" s="116"/>
      <c r="AFR26" s="116"/>
      <c r="AFS26" s="116"/>
      <c r="AFT26" s="116"/>
      <c r="AFU26" s="116"/>
      <c r="AFV26" s="116"/>
      <c r="AFW26" s="116"/>
      <c r="AFX26" s="116"/>
      <c r="AFY26" s="116"/>
      <c r="AFZ26" s="116"/>
      <c r="AGA26" s="116"/>
      <c r="AGB26" s="116"/>
      <c r="AGC26" s="116"/>
      <c r="AGD26" s="116"/>
      <c r="AGE26" s="116"/>
      <c r="AGF26" s="116"/>
      <c r="AGG26" s="116"/>
      <c r="AGH26" s="116"/>
      <c r="AGI26" s="116"/>
      <c r="AGJ26" s="116"/>
      <c r="AGK26" s="116"/>
      <c r="AGL26" s="116"/>
      <c r="AGM26" s="116"/>
      <c r="AGN26" s="116"/>
      <c r="AGO26" s="116"/>
      <c r="AGP26" s="116"/>
      <c r="AGQ26" s="116"/>
      <c r="AGR26" s="116"/>
      <c r="AGS26" s="116"/>
      <c r="AGT26" s="116"/>
      <c r="AGU26" s="116"/>
      <c r="AGV26" s="116"/>
      <c r="AGW26" s="116"/>
      <c r="AGX26" s="116"/>
      <c r="AGY26" s="116"/>
      <c r="AGZ26" s="116"/>
      <c r="AHA26" s="116"/>
      <c r="AHB26" s="116"/>
      <c r="AHC26" s="116"/>
      <c r="AHD26" s="116"/>
      <c r="AHE26" s="116"/>
      <c r="AHF26" s="116"/>
      <c r="AHG26" s="116"/>
      <c r="AHH26" s="116"/>
      <c r="AHI26" s="116"/>
      <c r="AHJ26" s="116"/>
      <c r="AHK26" s="116"/>
      <c r="AHL26" s="116"/>
      <c r="AHM26" s="116"/>
      <c r="AHN26" s="116"/>
      <c r="AHO26" s="116"/>
      <c r="AHP26" s="116"/>
      <c r="AHQ26" s="116"/>
      <c r="AHR26" s="116"/>
      <c r="AHS26" s="116"/>
      <c r="AHT26" s="116"/>
      <c r="AHU26" s="116"/>
      <c r="AHV26" s="116"/>
      <c r="AHW26" s="116"/>
      <c r="AHX26" s="116"/>
      <c r="AHY26" s="116"/>
      <c r="AHZ26" s="116"/>
      <c r="AIA26" s="116"/>
      <c r="AIB26" s="116"/>
      <c r="AIC26" s="116"/>
      <c r="AID26" s="116"/>
      <c r="AIE26" s="116"/>
      <c r="AIF26" s="116"/>
      <c r="AIG26" s="116"/>
      <c r="AIH26" s="116"/>
      <c r="AII26" s="116"/>
      <c r="AIJ26" s="116"/>
      <c r="AIK26" s="116"/>
      <c r="AIL26" s="116"/>
      <c r="AIM26" s="116"/>
      <c r="AIN26" s="116"/>
      <c r="AIO26" s="116"/>
      <c r="AIP26" s="116"/>
      <c r="AIQ26" s="116"/>
      <c r="AIR26" s="116"/>
      <c r="AIS26" s="116"/>
      <c r="AIT26" s="116"/>
      <c r="AIU26" s="116"/>
      <c r="AIV26" s="116"/>
      <c r="AIW26" s="116"/>
      <c r="AIX26" s="116"/>
      <c r="AIY26" s="116"/>
      <c r="AIZ26" s="116"/>
      <c r="AJA26" s="116"/>
      <c r="AJB26" s="116"/>
      <c r="AJC26" s="116"/>
      <c r="AJD26" s="116"/>
      <c r="AJE26" s="116"/>
      <c r="AJF26" s="116"/>
      <c r="AJG26" s="116"/>
      <c r="AJH26" s="116"/>
      <c r="AJI26" s="116"/>
      <c r="AJJ26" s="116"/>
      <c r="AJK26" s="116"/>
      <c r="AJL26" s="116"/>
      <c r="AJM26" s="116"/>
      <c r="AJN26" s="116"/>
      <c r="AJO26" s="116"/>
      <c r="AJP26" s="116"/>
      <c r="AJQ26" s="116"/>
      <c r="AJR26" s="116"/>
      <c r="AJS26" s="116"/>
      <c r="AJT26" s="116"/>
      <c r="AJU26" s="116"/>
      <c r="AJV26" s="116"/>
      <c r="AJW26" s="116"/>
      <c r="AJX26" s="116"/>
      <c r="AJY26" s="116"/>
      <c r="AJZ26" s="116"/>
      <c r="AKA26" s="116"/>
      <c r="AKB26" s="116"/>
      <c r="AKC26" s="116"/>
      <c r="AKD26" s="116"/>
    </row>
    <row r="27" spans="1:966" s="117" customFormat="1" ht="18.75" x14ac:dyDescent="0.3">
      <c r="A27" s="116"/>
      <c r="B27" s="164">
        <v>44185</v>
      </c>
      <c r="C27" s="95" t="s">
        <v>591</v>
      </c>
      <c r="D27" s="96" t="s">
        <v>28</v>
      </c>
      <c r="E27" s="97">
        <v>3</v>
      </c>
      <c r="F27" s="140">
        <v>8.1999999999999993</v>
      </c>
      <c r="G27" s="103">
        <v>2.54</v>
      </c>
      <c r="H27" s="99" t="s">
        <v>557</v>
      </c>
      <c r="I27" s="104" t="s">
        <v>24</v>
      </c>
      <c r="J27" s="105">
        <v>1</v>
      </c>
      <c r="K27" s="142">
        <f t="shared" si="0"/>
        <v>7.1999999999999993</v>
      </c>
      <c r="L27" s="102">
        <f t="shared" si="1"/>
        <v>24.54</v>
      </c>
      <c r="M27" s="158"/>
      <c r="N27" s="158"/>
      <c r="O27" s="158"/>
      <c r="P27" s="107"/>
      <c r="Q27" s="153">
        <f t="shared" si="2"/>
        <v>1</v>
      </c>
      <c r="R27" s="154">
        <f t="shared" si="3"/>
        <v>1</v>
      </c>
      <c r="S27" s="154">
        <f t="shared" si="4"/>
        <v>0</v>
      </c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  <c r="JD27" s="116"/>
      <c r="JE27" s="116"/>
      <c r="JF27" s="116"/>
      <c r="JG27" s="116"/>
      <c r="JH27" s="116"/>
      <c r="JI27" s="116"/>
      <c r="JJ27" s="116"/>
      <c r="JK27" s="116"/>
      <c r="JL27" s="116"/>
      <c r="JM27" s="116"/>
      <c r="JN27" s="116"/>
      <c r="JO27" s="116"/>
      <c r="JP27" s="116"/>
      <c r="JQ27" s="116"/>
      <c r="JR27" s="116"/>
      <c r="JS27" s="116"/>
      <c r="JT27" s="116"/>
      <c r="JU27" s="116"/>
      <c r="JV27" s="116"/>
      <c r="JW27" s="116"/>
      <c r="JX27" s="116"/>
      <c r="JY27" s="116"/>
      <c r="JZ27" s="116"/>
      <c r="KA27" s="116"/>
      <c r="KB27" s="116"/>
      <c r="KC27" s="116"/>
      <c r="KD27" s="116"/>
      <c r="KE27" s="116"/>
      <c r="KF27" s="116"/>
      <c r="KG27" s="116"/>
      <c r="KH27" s="116"/>
      <c r="KI27" s="116"/>
      <c r="KJ27" s="116"/>
      <c r="KK27" s="116"/>
      <c r="KL27" s="116"/>
      <c r="KM27" s="116"/>
      <c r="KN27" s="116"/>
      <c r="KO27" s="116"/>
      <c r="KP27" s="116"/>
      <c r="KQ27" s="116"/>
      <c r="KR27" s="116"/>
      <c r="KS27" s="116"/>
      <c r="KT27" s="116"/>
      <c r="KU27" s="116"/>
      <c r="KV27" s="116"/>
      <c r="KW27" s="116"/>
      <c r="KX27" s="116"/>
      <c r="KY27" s="116"/>
      <c r="KZ27" s="116"/>
      <c r="LA27" s="116"/>
      <c r="LB27" s="116"/>
      <c r="LC27" s="116"/>
      <c r="LD27" s="116"/>
      <c r="LE27" s="116"/>
      <c r="LF27" s="116"/>
      <c r="LG27" s="116"/>
      <c r="LH27" s="116"/>
      <c r="LI27" s="116"/>
      <c r="LJ27" s="116"/>
      <c r="LK27" s="116"/>
      <c r="LL27" s="116"/>
      <c r="LM27" s="116"/>
      <c r="LN27" s="116"/>
      <c r="LO27" s="116"/>
      <c r="LP27" s="116"/>
      <c r="LQ27" s="116"/>
      <c r="LR27" s="116"/>
      <c r="LS27" s="116"/>
      <c r="LT27" s="116"/>
      <c r="LU27" s="116"/>
      <c r="LV27" s="116"/>
      <c r="LW27" s="116"/>
      <c r="LX27" s="116"/>
      <c r="LY27" s="116"/>
      <c r="LZ27" s="116"/>
      <c r="MA27" s="116"/>
      <c r="MB27" s="116"/>
      <c r="MC27" s="116"/>
      <c r="MD27" s="116"/>
      <c r="ME27" s="116"/>
      <c r="MF27" s="116"/>
      <c r="MG27" s="116"/>
      <c r="MH27" s="116"/>
      <c r="MI27" s="116"/>
      <c r="MJ27" s="116"/>
      <c r="MK27" s="116"/>
      <c r="ML27" s="116"/>
      <c r="MM27" s="116"/>
      <c r="MN27" s="116"/>
      <c r="MO27" s="116"/>
      <c r="MP27" s="116"/>
      <c r="MQ27" s="116"/>
      <c r="MR27" s="116"/>
      <c r="MS27" s="116"/>
      <c r="MT27" s="116"/>
      <c r="MU27" s="116"/>
      <c r="MV27" s="116"/>
      <c r="MW27" s="116"/>
      <c r="MX27" s="116"/>
      <c r="MY27" s="116"/>
      <c r="MZ27" s="116"/>
      <c r="NA27" s="116"/>
      <c r="NB27" s="116"/>
      <c r="NC27" s="116"/>
      <c r="ND27" s="116"/>
      <c r="NE27" s="116"/>
      <c r="NF27" s="116"/>
      <c r="NG27" s="116"/>
      <c r="NH27" s="116"/>
      <c r="NI27" s="116"/>
      <c r="NJ27" s="116"/>
      <c r="NK27" s="116"/>
      <c r="NL27" s="116"/>
      <c r="NM27" s="116"/>
      <c r="NN27" s="116"/>
      <c r="NO27" s="116"/>
      <c r="NP27" s="116"/>
      <c r="NQ27" s="116"/>
      <c r="NR27" s="116"/>
      <c r="NS27" s="116"/>
      <c r="NT27" s="116"/>
      <c r="NU27" s="116"/>
      <c r="NV27" s="116"/>
      <c r="NW27" s="116"/>
      <c r="NX27" s="116"/>
      <c r="NY27" s="116"/>
      <c r="NZ27" s="116"/>
      <c r="OA27" s="116"/>
      <c r="OB27" s="116"/>
      <c r="OC27" s="116"/>
      <c r="OD27" s="116"/>
      <c r="OE27" s="116"/>
      <c r="OF27" s="116"/>
      <c r="OG27" s="116"/>
      <c r="OH27" s="116"/>
      <c r="OI27" s="116"/>
      <c r="OJ27" s="116"/>
      <c r="OK27" s="116"/>
      <c r="OL27" s="116"/>
      <c r="OM27" s="116"/>
      <c r="ON27" s="116"/>
      <c r="OO27" s="116"/>
      <c r="OP27" s="116"/>
      <c r="OQ27" s="116"/>
      <c r="OR27" s="116"/>
      <c r="OS27" s="116"/>
      <c r="OT27" s="116"/>
      <c r="OU27" s="116"/>
      <c r="OV27" s="116"/>
      <c r="OW27" s="116"/>
      <c r="OX27" s="116"/>
      <c r="OY27" s="116"/>
      <c r="OZ27" s="116"/>
      <c r="PA27" s="116"/>
      <c r="PB27" s="116"/>
      <c r="PC27" s="116"/>
      <c r="PD27" s="116"/>
      <c r="PE27" s="116"/>
      <c r="PF27" s="116"/>
      <c r="PG27" s="116"/>
      <c r="PH27" s="116"/>
      <c r="PI27" s="116"/>
      <c r="PJ27" s="116"/>
      <c r="PK27" s="116"/>
      <c r="PL27" s="116"/>
      <c r="PM27" s="116"/>
      <c r="PN27" s="116"/>
      <c r="PO27" s="116"/>
      <c r="PP27" s="116"/>
      <c r="PQ27" s="116"/>
      <c r="PR27" s="116"/>
      <c r="PS27" s="116"/>
      <c r="PT27" s="116"/>
      <c r="PU27" s="116"/>
      <c r="PV27" s="116"/>
      <c r="PW27" s="116"/>
      <c r="PX27" s="116"/>
      <c r="PY27" s="116"/>
      <c r="PZ27" s="116"/>
      <c r="QA27" s="116"/>
      <c r="QB27" s="116"/>
      <c r="QC27" s="116"/>
      <c r="QD27" s="116"/>
      <c r="QE27" s="116"/>
      <c r="QF27" s="116"/>
      <c r="QG27" s="116"/>
      <c r="QH27" s="116"/>
      <c r="QI27" s="116"/>
      <c r="QJ27" s="116"/>
      <c r="QK27" s="116"/>
      <c r="QL27" s="116"/>
      <c r="QM27" s="116"/>
      <c r="QN27" s="116"/>
      <c r="QO27" s="116"/>
      <c r="QP27" s="116"/>
      <c r="QQ27" s="116"/>
      <c r="QR27" s="116"/>
      <c r="QS27" s="116"/>
      <c r="QT27" s="116"/>
      <c r="QU27" s="116"/>
      <c r="QV27" s="116"/>
      <c r="QW27" s="116"/>
      <c r="QX27" s="116"/>
      <c r="QY27" s="116"/>
      <c r="QZ27" s="116"/>
      <c r="RA27" s="116"/>
      <c r="RB27" s="116"/>
      <c r="RC27" s="116"/>
      <c r="RD27" s="116"/>
      <c r="RE27" s="116"/>
      <c r="RF27" s="116"/>
      <c r="RG27" s="116"/>
      <c r="RH27" s="116"/>
      <c r="RI27" s="116"/>
      <c r="RJ27" s="116"/>
      <c r="RK27" s="116"/>
      <c r="RL27" s="116"/>
      <c r="RM27" s="116"/>
      <c r="RN27" s="116"/>
      <c r="RO27" s="116"/>
      <c r="RP27" s="116"/>
      <c r="RQ27" s="116"/>
      <c r="RR27" s="116"/>
      <c r="RS27" s="116"/>
      <c r="RT27" s="116"/>
      <c r="RU27" s="116"/>
      <c r="RV27" s="116"/>
      <c r="RW27" s="116"/>
      <c r="RX27" s="116"/>
      <c r="RY27" s="116"/>
      <c r="RZ27" s="116"/>
      <c r="SA27" s="116"/>
      <c r="SB27" s="116"/>
      <c r="SC27" s="116"/>
      <c r="SD27" s="116"/>
      <c r="SE27" s="116"/>
      <c r="SF27" s="116"/>
      <c r="SG27" s="116"/>
      <c r="SH27" s="116"/>
      <c r="SI27" s="116"/>
      <c r="SJ27" s="116"/>
      <c r="SK27" s="116"/>
      <c r="SL27" s="116"/>
      <c r="SM27" s="116"/>
      <c r="SN27" s="116"/>
      <c r="SO27" s="116"/>
      <c r="SP27" s="116"/>
      <c r="SQ27" s="116"/>
      <c r="SR27" s="116"/>
      <c r="SS27" s="116"/>
      <c r="ST27" s="116"/>
      <c r="SU27" s="116"/>
      <c r="SV27" s="116"/>
      <c r="SW27" s="116"/>
      <c r="SX27" s="116"/>
      <c r="SY27" s="116"/>
      <c r="SZ27" s="116"/>
      <c r="TA27" s="116"/>
      <c r="TB27" s="116"/>
      <c r="TC27" s="116"/>
      <c r="TD27" s="116"/>
      <c r="TE27" s="116"/>
      <c r="TF27" s="116"/>
      <c r="TG27" s="116"/>
      <c r="TH27" s="116"/>
      <c r="TI27" s="116"/>
      <c r="TJ27" s="116"/>
      <c r="TK27" s="116"/>
      <c r="TL27" s="116"/>
      <c r="TM27" s="116"/>
      <c r="TN27" s="116"/>
      <c r="TO27" s="116"/>
      <c r="TP27" s="116"/>
      <c r="TQ27" s="116"/>
      <c r="TR27" s="116"/>
      <c r="TS27" s="116"/>
      <c r="TT27" s="116"/>
      <c r="TU27" s="116"/>
      <c r="TV27" s="116"/>
      <c r="TW27" s="116"/>
      <c r="TX27" s="116"/>
      <c r="TY27" s="116"/>
      <c r="TZ27" s="116"/>
      <c r="UA27" s="116"/>
      <c r="UB27" s="116"/>
      <c r="UC27" s="116"/>
      <c r="UD27" s="116"/>
      <c r="UE27" s="116"/>
      <c r="UF27" s="116"/>
      <c r="UG27" s="116"/>
      <c r="UH27" s="116"/>
      <c r="UI27" s="116"/>
      <c r="UJ27" s="116"/>
      <c r="UK27" s="116"/>
      <c r="UL27" s="116"/>
      <c r="UM27" s="116"/>
      <c r="UN27" s="116"/>
      <c r="UO27" s="116"/>
      <c r="UP27" s="116"/>
      <c r="UQ27" s="116"/>
      <c r="UR27" s="116"/>
      <c r="US27" s="116"/>
      <c r="UT27" s="116"/>
      <c r="UU27" s="116"/>
      <c r="UV27" s="116"/>
      <c r="UW27" s="116"/>
      <c r="UX27" s="116"/>
      <c r="UY27" s="116"/>
      <c r="UZ27" s="116"/>
      <c r="VA27" s="116"/>
      <c r="VB27" s="116"/>
      <c r="VC27" s="116"/>
      <c r="VD27" s="116"/>
      <c r="VE27" s="116"/>
      <c r="VF27" s="116"/>
      <c r="VG27" s="116"/>
      <c r="VH27" s="116"/>
      <c r="VI27" s="116"/>
      <c r="VJ27" s="116"/>
      <c r="VK27" s="116"/>
      <c r="VL27" s="116"/>
      <c r="VM27" s="116"/>
      <c r="VN27" s="116"/>
      <c r="VO27" s="116"/>
      <c r="VP27" s="116"/>
      <c r="VQ27" s="116"/>
      <c r="VR27" s="116"/>
      <c r="VS27" s="116"/>
      <c r="VT27" s="116"/>
      <c r="VU27" s="116"/>
      <c r="VV27" s="116"/>
      <c r="VW27" s="116"/>
      <c r="VX27" s="116"/>
      <c r="VY27" s="116"/>
      <c r="VZ27" s="116"/>
      <c r="WA27" s="116"/>
      <c r="WB27" s="116"/>
      <c r="WC27" s="116"/>
      <c r="WD27" s="116"/>
      <c r="WE27" s="116"/>
      <c r="WF27" s="116"/>
      <c r="WG27" s="116"/>
      <c r="WH27" s="116"/>
      <c r="WI27" s="116"/>
      <c r="WJ27" s="116"/>
      <c r="WK27" s="116"/>
      <c r="WL27" s="116"/>
      <c r="WM27" s="116"/>
      <c r="WN27" s="116"/>
      <c r="WO27" s="116"/>
      <c r="WP27" s="116"/>
      <c r="WQ27" s="116"/>
      <c r="WR27" s="116"/>
      <c r="WS27" s="116"/>
      <c r="WT27" s="116"/>
      <c r="WU27" s="116"/>
      <c r="WV27" s="116"/>
      <c r="WW27" s="116"/>
      <c r="WX27" s="116"/>
      <c r="WY27" s="116"/>
      <c r="WZ27" s="116"/>
      <c r="XA27" s="116"/>
      <c r="XB27" s="116"/>
      <c r="XC27" s="116"/>
      <c r="XD27" s="116"/>
      <c r="XE27" s="116"/>
      <c r="XF27" s="116"/>
      <c r="XG27" s="116"/>
      <c r="XH27" s="116"/>
      <c r="XI27" s="116"/>
      <c r="XJ27" s="116"/>
      <c r="XK27" s="116"/>
      <c r="XL27" s="116"/>
      <c r="XM27" s="116"/>
      <c r="XN27" s="116"/>
      <c r="XO27" s="116"/>
      <c r="XP27" s="116"/>
      <c r="XQ27" s="116"/>
      <c r="XR27" s="116"/>
      <c r="XS27" s="116"/>
      <c r="XT27" s="116"/>
      <c r="XU27" s="116"/>
      <c r="XV27" s="116"/>
      <c r="XW27" s="116"/>
      <c r="XX27" s="116"/>
      <c r="XY27" s="116"/>
      <c r="XZ27" s="116"/>
      <c r="YA27" s="116"/>
      <c r="YB27" s="116"/>
      <c r="YC27" s="116"/>
      <c r="YD27" s="116"/>
      <c r="YE27" s="116"/>
      <c r="YF27" s="116"/>
      <c r="YG27" s="116"/>
      <c r="YH27" s="116"/>
      <c r="YI27" s="116"/>
      <c r="YJ27" s="116"/>
      <c r="YK27" s="116"/>
      <c r="YL27" s="116"/>
      <c r="YM27" s="116"/>
      <c r="YN27" s="116"/>
      <c r="YO27" s="116"/>
      <c r="YP27" s="116"/>
      <c r="YQ27" s="116"/>
      <c r="YR27" s="116"/>
      <c r="YS27" s="116"/>
      <c r="YT27" s="116"/>
      <c r="YU27" s="116"/>
      <c r="YV27" s="116"/>
      <c r="YW27" s="116"/>
      <c r="YX27" s="116"/>
      <c r="YY27" s="116"/>
      <c r="YZ27" s="116"/>
      <c r="ZA27" s="116"/>
      <c r="ZB27" s="116"/>
      <c r="ZC27" s="116"/>
      <c r="ZD27" s="116"/>
      <c r="ZE27" s="116"/>
      <c r="ZF27" s="116"/>
      <c r="ZG27" s="116"/>
      <c r="ZH27" s="116"/>
      <c r="ZI27" s="116"/>
      <c r="ZJ27" s="116"/>
      <c r="ZK27" s="116"/>
      <c r="ZL27" s="116"/>
      <c r="ZM27" s="116"/>
      <c r="ZN27" s="116"/>
      <c r="ZO27" s="116"/>
      <c r="ZP27" s="116"/>
      <c r="ZQ27" s="116"/>
      <c r="ZR27" s="116"/>
      <c r="ZS27" s="116"/>
      <c r="ZT27" s="116"/>
      <c r="ZU27" s="116"/>
      <c r="ZV27" s="116"/>
      <c r="ZW27" s="116"/>
      <c r="ZX27" s="116"/>
      <c r="ZY27" s="116"/>
      <c r="ZZ27" s="116"/>
      <c r="AAA27" s="116"/>
      <c r="AAB27" s="116"/>
      <c r="AAC27" s="116"/>
      <c r="AAD27" s="116"/>
      <c r="AAE27" s="116"/>
      <c r="AAF27" s="116"/>
      <c r="AAG27" s="116"/>
      <c r="AAH27" s="116"/>
      <c r="AAI27" s="116"/>
      <c r="AAJ27" s="116"/>
      <c r="AAK27" s="116"/>
      <c r="AAL27" s="116"/>
      <c r="AAM27" s="116"/>
      <c r="AAN27" s="116"/>
      <c r="AAO27" s="116"/>
      <c r="AAP27" s="116"/>
      <c r="AAQ27" s="116"/>
      <c r="AAR27" s="116"/>
      <c r="AAS27" s="116"/>
      <c r="AAT27" s="116"/>
      <c r="AAU27" s="116"/>
      <c r="AAV27" s="116"/>
      <c r="AAW27" s="116"/>
      <c r="AAX27" s="116"/>
      <c r="AAY27" s="116"/>
      <c r="AAZ27" s="116"/>
      <c r="ABA27" s="116"/>
      <c r="ABB27" s="116"/>
      <c r="ABC27" s="116"/>
      <c r="ABD27" s="116"/>
      <c r="ABE27" s="116"/>
      <c r="ABF27" s="116"/>
      <c r="ABG27" s="116"/>
      <c r="ABH27" s="116"/>
      <c r="ABI27" s="116"/>
      <c r="ABJ27" s="116"/>
      <c r="ABK27" s="116"/>
      <c r="ABL27" s="116"/>
      <c r="ABM27" s="116"/>
      <c r="ABN27" s="116"/>
      <c r="ABO27" s="116"/>
      <c r="ABP27" s="116"/>
      <c r="ABQ27" s="116"/>
      <c r="ABR27" s="116"/>
      <c r="ABS27" s="116"/>
      <c r="ABT27" s="116"/>
      <c r="ABU27" s="116"/>
      <c r="ABV27" s="116"/>
      <c r="ABW27" s="116"/>
      <c r="ABX27" s="116"/>
      <c r="ABY27" s="116"/>
      <c r="ABZ27" s="116"/>
      <c r="ACA27" s="116"/>
      <c r="ACB27" s="116"/>
      <c r="ACC27" s="116"/>
      <c r="ACD27" s="116"/>
      <c r="ACE27" s="116"/>
      <c r="ACF27" s="116"/>
      <c r="ACG27" s="116"/>
      <c r="ACH27" s="116"/>
      <c r="ACI27" s="116"/>
      <c r="ACJ27" s="116"/>
      <c r="ACK27" s="116"/>
      <c r="ACL27" s="116"/>
      <c r="ACM27" s="116"/>
      <c r="ACN27" s="116"/>
      <c r="ACO27" s="116"/>
      <c r="ACP27" s="116"/>
      <c r="ACQ27" s="116"/>
      <c r="ACR27" s="116"/>
      <c r="ACS27" s="116"/>
      <c r="ACT27" s="116"/>
      <c r="ACU27" s="116"/>
      <c r="ACV27" s="116"/>
      <c r="ACW27" s="116"/>
      <c r="ACX27" s="116"/>
      <c r="ACY27" s="116"/>
      <c r="ACZ27" s="116"/>
      <c r="ADA27" s="116"/>
      <c r="ADB27" s="116"/>
      <c r="ADC27" s="116"/>
      <c r="ADD27" s="116"/>
      <c r="ADE27" s="116"/>
      <c r="ADF27" s="116"/>
      <c r="ADG27" s="116"/>
      <c r="ADH27" s="116"/>
      <c r="ADI27" s="116"/>
      <c r="ADJ27" s="116"/>
      <c r="ADK27" s="116"/>
      <c r="ADL27" s="116"/>
      <c r="ADM27" s="116"/>
      <c r="ADN27" s="116"/>
      <c r="ADO27" s="116"/>
      <c r="ADP27" s="116"/>
      <c r="ADQ27" s="116"/>
      <c r="ADR27" s="116"/>
      <c r="ADS27" s="116"/>
      <c r="ADT27" s="116"/>
      <c r="ADU27" s="116"/>
      <c r="ADV27" s="116"/>
      <c r="ADW27" s="116"/>
      <c r="ADX27" s="116"/>
      <c r="ADY27" s="116"/>
      <c r="ADZ27" s="116"/>
      <c r="AEA27" s="116"/>
      <c r="AEB27" s="116"/>
      <c r="AEC27" s="116"/>
      <c r="AED27" s="116"/>
      <c r="AEE27" s="116"/>
      <c r="AEF27" s="116"/>
      <c r="AEG27" s="116"/>
      <c r="AEH27" s="116"/>
      <c r="AEI27" s="116"/>
      <c r="AEJ27" s="116"/>
      <c r="AEK27" s="116"/>
      <c r="AEL27" s="116"/>
      <c r="AEM27" s="116"/>
      <c r="AEN27" s="116"/>
      <c r="AEO27" s="116"/>
      <c r="AEP27" s="116"/>
      <c r="AEQ27" s="116"/>
      <c r="AER27" s="116"/>
      <c r="AES27" s="116"/>
      <c r="AET27" s="116"/>
      <c r="AEU27" s="116"/>
      <c r="AEV27" s="116"/>
      <c r="AEW27" s="116"/>
      <c r="AEX27" s="116"/>
      <c r="AEY27" s="116"/>
      <c r="AEZ27" s="116"/>
      <c r="AFA27" s="116"/>
      <c r="AFB27" s="116"/>
      <c r="AFC27" s="116"/>
      <c r="AFD27" s="116"/>
      <c r="AFE27" s="116"/>
      <c r="AFF27" s="116"/>
      <c r="AFG27" s="116"/>
      <c r="AFH27" s="116"/>
      <c r="AFI27" s="116"/>
      <c r="AFJ27" s="116"/>
      <c r="AFK27" s="116"/>
      <c r="AFL27" s="116"/>
      <c r="AFM27" s="116"/>
      <c r="AFN27" s="116"/>
      <c r="AFO27" s="116"/>
      <c r="AFP27" s="116"/>
      <c r="AFQ27" s="116"/>
      <c r="AFR27" s="116"/>
      <c r="AFS27" s="116"/>
      <c r="AFT27" s="116"/>
      <c r="AFU27" s="116"/>
      <c r="AFV27" s="116"/>
      <c r="AFW27" s="116"/>
      <c r="AFX27" s="116"/>
      <c r="AFY27" s="116"/>
      <c r="AFZ27" s="116"/>
      <c r="AGA27" s="116"/>
      <c r="AGB27" s="116"/>
      <c r="AGC27" s="116"/>
      <c r="AGD27" s="116"/>
      <c r="AGE27" s="116"/>
      <c r="AGF27" s="116"/>
      <c r="AGG27" s="116"/>
      <c r="AGH27" s="116"/>
      <c r="AGI27" s="116"/>
      <c r="AGJ27" s="116"/>
      <c r="AGK27" s="116"/>
      <c r="AGL27" s="116"/>
      <c r="AGM27" s="116"/>
      <c r="AGN27" s="116"/>
      <c r="AGO27" s="116"/>
      <c r="AGP27" s="116"/>
      <c r="AGQ27" s="116"/>
      <c r="AGR27" s="116"/>
      <c r="AGS27" s="116"/>
      <c r="AGT27" s="116"/>
      <c r="AGU27" s="116"/>
      <c r="AGV27" s="116"/>
      <c r="AGW27" s="116"/>
      <c r="AGX27" s="116"/>
      <c r="AGY27" s="116"/>
      <c r="AGZ27" s="116"/>
      <c r="AHA27" s="116"/>
      <c r="AHB27" s="116"/>
      <c r="AHC27" s="116"/>
      <c r="AHD27" s="116"/>
      <c r="AHE27" s="116"/>
      <c r="AHF27" s="116"/>
      <c r="AHG27" s="116"/>
      <c r="AHH27" s="116"/>
      <c r="AHI27" s="116"/>
      <c r="AHJ27" s="116"/>
      <c r="AHK27" s="116"/>
      <c r="AHL27" s="116"/>
      <c r="AHM27" s="116"/>
      <c r="AHN27" s="116"/>
      <c r="AHO27" s="116"/>
      <c r="AHP27" s="116"/>
      <c r="AHQ27" s="116"/>
      <c r="AHR27" s="116"/>
      <c r="AHS27" s="116"/>
      <c r="AHT27" s="116"/>
      <c r="AHU27" s="116"/>
      <c r="AHV27" s="116"/>
      <c r="AHW27" s="116"/>
      <c r="AHX27" s="116"/>
      <c r="AHY27" s="116"/>
      <c r="AHZ27" s="116"/>
      <c r="AIA27" s="116"/>
      <c r="AIB27" s="116"/>
      <c r="AIC27" s="116"/>
      <c r="AID27" s="116"/>
      <c r="AIE27" s="116"/>
      <c r="AIF27" s="116"/>
      <c r="AIG27" s="116"/>
      <c r="AIH27" s="116"/>
      <c r="AII27" s="116"/>
      <c r="AIJ27" s="116"/>
      <c r="AIK27" s="116"/>
      <c r="AIL27" s="116"/>
      <c r="AIM27" s="116"/>
      <c r="AIN27" s="116"/>
      <c r="AIO27" s="116"/>
      <c r="AIP27" s="116"/>
      <c r="AIQ27" s="116"/>
      <c r="AIR27" s="116"/>
      <c r="AIS27" s="116"/>
      <c r="AIT27" s="116"/>
      <c r="AIU27" s="116"/>
      <c r="AIV27" s="116"/>
      <c r="AIW27" s="116"/>
      <c r="AIX27" s="116"/>
      <c r="AIY27" s="116"/>
      <c r="AIZ27" s="116"/>
      <c r="AJA27" s="116"/>
      <c r="AJB27" s="116"/>
      <c r="AJC27" s="116"/>
      <c r="AJD27" s="116"/>
      <c r="AJE27" s="116"/>
      <c r="AJF27" s="116"/>
      <c r="AJG27" s="116"/>
      <c r="AJH27" s="116"/>
      <c r="AJI27" s="116"/>
      <c r="AJJ27" s="116"/>
      <c r="AJK27" s="116"/>
      <c r="AJL27" s="116"/>
      <c r="AJM27" s="116"/>
      <c r="AJN27" s="116"/>
      <c r="AJO27" s="116"/>
      <c r="AJP27" s="116"/>
      <c r="AJQ27" s="116"/>
      <c r="AJR27" s="116"/>
      <c r="AJS27" s="116"/>
      <c r="AJT27" s="116"/>
      <c r="AJU27" s="116"/>
      <c r="AJV27" s="116"/>
      <c r="AJW27" s="116"/>
      <c r="AJX27" s="116"/>
      <c r="AJY27" s="116"/>
      <c r="AJZ27" s="116"/>
      <c r="AKA27" s="116"/>
      <c r="AKB27" s="116"/>
      <c r="AKC27" s="116"/>
      <c r="AKD27" s="116"/>
    </row>
    <row r="28" spans="1:966" ht="18.75" x14ac:dyDescent="0.3">
      <c r="B28" s="164">
        <v>44196</v>
      </c>
      <c r="C28" s="95" t="s">
        <v>592</v>
      </c>
      <c r="D28" s="96" t="s">
        <v>842</v>
      </c>
      <c r="E28" s="97">
        <v>1</v>
      </c>
      <c r="F28" s="140">
        <v>2.15</v>
      </c>
      <c r="G28" s="103">
        <v>1.3</v>
      </c>
      <c r="H28" s="99" t="s">
        <v>557</v>
      </c>
      <c r="I28" s="104" t="s">
        <v>21</v>
      </c>
      <c r="J28" s="105">
        <v>1</v>
      </c>
      <c r="K28" s="142">
        <f t="shared" si="0"/>
        <v>-1</v>
      </c>
      <c r="L28" s="102">
        <f t="shared" si="1"/>
        <v>23.54</v>
      </c>
      <c r="P28" s="107"/>
      <c r="Q28" s="153">
        <f t="shared" si="2"/>
        <v>1</v>
      </c>
      <c r="R28" s="154">
        <f t="shared" si="3"/>
        <v>0</v>
      </c>
      <c r="S28" s="154">
        <f t="shared" si="4"/>
        <v>1</v>
      </c>
    </row>
    <row r="29" spans="1:966" ht="18.75" x14ac:dyDescent="0.3">
      <c r="B29" s="164">
        <v>44196</v>
      </c>
      <c r="C29" s="95" t="s">
        <v>593</v>
      </c>
      <c r="D29" s="96" t="s">
        <v>173</v>
      </c>
      <c r="E29" s="97">
        <v>4</v>
      </c>
      <c r="F29" s="140">
        <v>8.5</v>
      </c>
      <c r="G29" s="103">
        <v>3</v>
      </c>
      <c r="H29" s="99" t="s">
        <v>557</v>
      </c>
      <c r="I29" s="104" t="s">
        <v>24</v>
      </c>
      <c r="J29" s="105">
        <v>1</v>
      </c>
      <c r="K29" s="142">
        <f t="shared" si="0"/>
        <v>7.5</v>
      </c>
      <c r="L29" s="102">
        <f t="shared" si="1"/>
        <v>31.04</v>
      </c>
      <c r="P29" s="107"/>
      <c r="Q29" s="153">
        <f t="shared" si="2"/>
        <v>1</v>
      </c>
      <c r="R29" s="154">
        <f t="shared" si="3"/>
        <v>1</v>
      </c>
      <c r="S29" s="154">
        <f t="shared" si="4"/>
        <v>0</v>
      </c>
    </row>
    <row r="30" spans="1:966" ht="18.75" x14ac:dyDescent="0.3">
      <c r="B30" s="164">
        <v>44196</v>
      </c>
      <c r="C30" s="95" t="s">
        <v>593</v>
      </c>
      <c r="D30" s="96" t="s">
        <v>173</v>
      </c>
      <c r="E30" s="97">
        <v>4</v>
      </c>
      <c r="F30" s="140">
        <v>8.5</v>
      </c>
      <c r="G30" s="103">
        <v>3</v>
      </c>
      <c r="H30" s="99" t="s">
        <v>567</v>
      </c>
      <c r="I30" s="104" t="s">
        <v>24</v>
      </c>
      <c r="J30" s="105">
        <v>1</v>
      </c>
      <c r="K30" s="142">
        <f t="shared" si="0"/>
        <v>2</v>
      </c>
      <c r="L30" s="102">
        <f t="shared" si="1"/>
        <v>33.04</v>
      </c>
      <c r="P30" s="107"/>
      <c r="Q30" s="153">
        <f t="shared" si="2"/>
        <v>1</v>
      </c>
      <c r="R30" s="154">
        <f t="shared" si="3"/>
        <v>1</v>
      </c>
      <c r="S30" s="154">
        <f t="shared" si="4"/>
        <v>0</v>
      </c>
    </row>
    <row r="31" spans="1:966" s="118" customFormat="1" ht="18.75" x14ac:dyDescent="0.3">
      <c r="A31" s="119"/>
      <c r="B31" s="164">
        <v>44202</v>
      </c>
      <c r="C31" s="95" t="s">
        <v>594</v>
      </c>
      <c r="D31" s="96" t="s">
        <v>595</v>
      </c>
      <c r="E31" s="97">
        <v>2</v>
      </c>
      <c r="F31" s="140">
        <v>5</v>
      </c>
      <c r="G31" s="103">
        <v>1.9</v>
      </c>
      <c r="H31" s="99" t="s">
        <v>557</v>
      </c>
      <c r="I31" s="104" t="s">
        <v>24</v>
      </c>
      <c r="J31" s="105">
        <v>0.75</v>
      </c>
      <c r="K31" s="142">
        <f t="shared" si="0"/>
        <v>3</v>
      </c>
      <c r="L31" s="102">
        <f t="shared" si="1"/>
        <v>36.04</v>
      </c>
      <c r="M31" s="158"/>
      <c r="N31" s="158"/>
      <c r="O31" s="158"/>
      <c r="P31" s="107"/>
      <c r="Q31" s="153">
        <f t="shared" si="2"/>
        <v>1</v>
      </c>
      <c r="R31" s="154">
        <f t="shared" si="3"/>
        <v>1</v>
      </c>
      <c r="S31" s="154">
        <f t="shared" si="4"/>
        <v>0</v>
      </c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  <c r="IV31" s="94"/>
      <c r="IW31" s="94"/>
      <c r="IX31" s="94"/>
      <c r="IY31" s="94"/>
      <c r="IZ31" s="94"/>
      <c r="JA31" s="94"/>
      <c r="JB31" s="94"/>
      <c r="JC31" s="94"/>
      <c r="JD31" s="94"/>
      <c r="JE31" s="94"/>
      <c r="JF31" s="94"/>
      <c r="JG31" s="94"/>
      <c r="JH31" s="94"/>
      <c r="JI31" s="94"/>
      <c r="JJ31" s="94"/>
      <c r="JK31" s="94"/>
      <c r="JL31" s="94"/>
      <c r="JM31" s="94"/>
      <c r="JN31" s="94"/>
      <c r="JO31" s="94"/>
      <c r="JP31" s="94"/>
      <c r="JQ31" s="94"/>
      <c r="JR31" s="94"/>
      <c r="JS31" s="94"/>
      <c r="JT31" s="94"/>
      <c r="JU31" s="94"/>
      <c r="JV31" s="94"/>
      <c r="JW31" s="94"/>
      <c r="JX31" s="94"/>
      <c r="JY31" s="94"/>
      <c r="JZ31" s="94"/>
      <c r="KA31" s="94"/>
      <c r="KB31" s="94"/>
      <c r="KC31" s="94"/>
      <c r="KD31" s="94"/>
      <c r="KE31" s="94"/>
      <c r="KF31" s="94"/>
      <c r="KG31" s="94"/>
      <c r="KH31" s="94"/>
      <c r="KI31" s="94"/>
      <c r="KJ31" s="94"/>
      <c r="KK31" s="94"/>
      <c r="KL31" s="94"/>
      <c r="KM31" s="94"/>
      <c r="KN31" s="94"/>
      <c r="KO31" s="94"/>
      <c r="KP31" s="94"/>
      <c r="KQ31" s="94"/>
      <c r="KR31" s="94"/>
      <c r="KS31" s="94"/>
      <c r="KT31" s="94"/>
      <c r="KU31" s="94"/>
      <c r="KV31" s="94"/>
      <c r="KW31" s="94"/>
      <c r="KX31" s="94"/>
      <c r="KY31" s="94"/>
      <c r="KZ31" s="94"/>
      <c r="LA31" s="94"/>
      <c r="LB31" s="94"/>
      <c r="LC31" s="94"/>
      <c r="LD31" s="94"/>
      <c r="LE31" s="94"/>
      <c r="LF31" s="94"/>
      <c r="LG31" s="94"/>
      <c r="LH31" s="94"/>
      <c r="LI31" s="94"/>
      <c r="LJ31" s="94"/>
      <c r="LK31" s="94"/>
      <c r="LL31" s="94"/>
      <c r="LM31" s="94"/>
      <c r="LN31" s="94"/>
      <c r="LO31" s="94"/>
      <c r="LP31" s="94"/>
      <c r="LQ31" s="94"/>
      <c r="LR31" s="94"/>
      <c r="LS31" s="94"/>
      <c r="LT31" s="94"/>
      <c r="LU31" s="94"/>
      <c r="LV31" s="94"/>
      <c r="LW31" s="94"/>
      <c r="LX31" s="94"/>
      <c r="LY31" s="94"/>
      <c r="LZ31" s="94"/>
      <c r="MA31" s="94"/>
      <c r="MB31" s="94"/>
      <c r="MC31" s="94"/>
      <c r="MD31" s="94"/>
      <c r="ME31" s="94"/>
      <c r="MF31" s="94"/>
      <c r="MG31" s="94"/>
      <c r="MH31" s="94"/>
      <c r="MI31" s="94"/>
      <c r="MJ31" s="94"/>
      <c r="MK31" s="94"/>
      <c r="ML31" s="94"/>
      <c r="MM31" s="94"/>
      <c r="MN31" s="94"/>
      <c r="MO31" s="94"/>
      <c r="MP31" s="94"/>
      <c r="MQ31" s="94"/>
      <c r="MR31" s="94"/>
      <c r="MS31" s="94"/>
      <c r="MT31" s="94"/>
      <c r="MU31" s="94"/>
      <c r="MV31" s="94"/>
      <c r="MW31" s="94"/>
      <c r="MX31" s="94"/>
      <c r="MY31" s="94"/>
      <c r="MZ31" s="94"/>
      <c r="NA31" s="94"/>
      <c r="NB31" s="94"/>
      <c r="NC31" s="94"/>
      <c r="ND31" s="94"/>
      <c r="NE31" s="94"/>
      <c r="NF31" s="94"/>
      <c r="NG31" s="94"/>
      <c r="NH31" s="94"/>
      <c r="NI31" s="94"/>
      <c r="NJ31" s="94"/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  <c r="OC31" s="94"/>
      <c r="OD31" s="94"/>
      <c r="OE31" s="94"/>
      <c r="OF31" s="94"/>
      <c r="OG31" s="94"/>
      <c r="OH31" s="94"/>
      <c r="OI31" s="94"/>
      <c r="OJ31" s="94"/>
      <c r="OK31" s="94"/>
      <c r="OL31" s="94"/>
      <c r="OM31" s="94"/>
      <c r="ON31" s="94"/>
      <c r="OO31" s="94"/>
      <c r="OP31" s="94"/>
      <c r="OQ31" s="94"/>
      <c r="OR31" s="94"/>
      <c r="OS31" s="94"/>
      <c r="OT31" s="94"/>
      <c r="OU31" s="94"/>
      <c r="OV31" s="94"/>
      <c r="OW31" s="94"/>
      <c r="OX31" s="94"/>
      <c r="OY31" s="94"/>
      <c r="OZ31" s="94"/>
      <c r="PA31" s="94"/>
      <c r="PB31" s="94"/>
      <c r="PC31" s="94"/>
      <c r="PD31" s="94"/>
      <c r="PE31" s="94"/>
      <c r="PF31" s="94"/>
      <c r="PG31" s="94"/>
      <c r="PH31" s="94"/>
      <c r="PI31" s="94"/>
      <c r="PJ31" s="94"/>
      <c r="PK31" s="94"/>
      <c r="PL31" s="94"/>
      <c r="PM31" s="94"/>
      <c r="PN31" s="94"/>
      <c r="PO31" s="94"/>
      <c r="PP31" s="94"/>
      <c r="PQ31" s="94"/>
      <c r="PR31" s="94"/>
      <c r="PS31" s="94"/>
      <c r="PT31" s="94"/>
      <c r="PU31" s="94"/>
      <c r="PV31" s="94"/>
      <c r="PW31" s="94"/>
      <c r="PX31" s="94"/>
      <c r="PY31" s="94"/>
      <c r="PZ31" s="94"/>
      <c r="QA31" s="94"/>
      <c r="QB31" s="94"/>
      <c r="QC31" s="94"/>
      <c r="QD31" s="94"/>
      <c r="QE31" s="94"/>
      <c r="QF31" s="94"/>
      <c r="QG31" s="94"/>
      <c r="QH31" s="94"/>
      <c r="QI31" s="94"/>
      <c r="QJ31" s="94"/>
      <c r="QK31" s="94"/>
      <c r="QL31" s="94"/>
      <c r="QM31" s="94"/>
      <c r="QN31" s="94"/>
      <c r="QO31" s="94"/>
      <c r="QP31" s="94"/>
      <c r="QQ31" s="94"/>
      <c r="QR31" s="94"/>
      <c r="QS31" s="94"/>
      <c r="QT31" s="94"/>
      <c r="QU31" s="94"/>
      <c r="QV31" s="94"/>
      <c r="QW31" s="94"/>
      <c r="QX31" s="94"/>
      <c r="QY31" s="94"/>
      <c r="QZ31" s="94"/>
      <c r="RA31" s="94"/>
      <c r="RB31" s="94"/>
      <c r="RC31" s="94"/>
      <c r="RD31" s="94"/>
      <c r="RE31" s="94"/>
      <c r="RF31" s="94"/>
      <c r="RG31" s="94"/>
      <c r="RH31" s="94"/>
      <c r="RI31" s="94"/>
      <c r="RJ31" s="94"/>
      <c r="RK31" s="94"/>
      <c r="RL31" s="94"/>
      <c r="RM31" s="94"/>
      <c r="RN31" s="94"/>
      <c r="RO31" s="94"/>
      <c r="RP31" s="94"/>
      <c r="RQ31" s="94"/>
      <c r="RR31" s="94"/>
      <c r="RS31" s="94"/>
      <c r="RT31" s="94"/>
      <c r="RU31" s="94"/>
      <c r="RV31" s="94"/>
      <c r="RW31" s="94"/>
      <c r="RX31" s="94"/>
      <c r="RY31" s="94"/>
      <c r="RZ31" s="94"/>
      <c r="SA31" s="94"/>
      <c r="SB31" s="94"/>
      <c r="SC31" s="94"/>
      <c r="SD31" s="94"/>
      <c r="SE31" s="94"/>
      <c r="SF31" s="94"/>
      <c r="SG31" s="94"/>
      <c r="SH31" s="94"/>
      <c r="SI31" s="94"/>
      <c r="SJ31" s="94"/>
      <c r="SK31" s="94"/>
      <c r="SL31" s="94"/>
      <c r="SM31" s="94"/>
      <c r="SN31" s="94"/>
      <c r="SO31" s="94"/>
      <c r="SP31" s="94"/>
      <c r="SQ31" s="94"/>
      <c r="SR31" s="94"/>
      <c r="SS31" s="94"/>
      <c r="ST31" s="94"/>
      <c r="SU31" s="94"/>
      <c r="SV31" s="94"/>
      <c r="SW31" s="94"/>
      <c r="SX31" s="94"/>
      <c r="SY31" s="94"/>
      <c r="SZ31" s="94"/>
      <c r="TA31" s="94"/>
      <c r="TB31" s="94"/>
      <c r="TC31" s="94"/>
      <c r="TD31" s="94"/>
      <c r="TE31" s="94"/>
      <c r="TF31" s="94"/>
      <c r="TG31" s="94"/>
      <c r="TH31" s="94"/>
      <c r="TI31" s="94"/>
      <c r="TJ31" s="94"/>
      <c r="TK31" s="94"/>
      <c r="TL31" s="94"/>
      <c r="TM31" s="94"/>
      <c r="TN31" s="94"/>
      <c r="TO31" s="94"/>
      <c r="TP31" s="94"/>
      <c r="TQ31" s="94"/>
      <c r="TR31" s="94"/>
      <c r="TS31" s="94"/>
      <c r="TT31" s="94"/>
      <c r="TU31" s="94"/>
      <c r="TV31" s="94"/>
      <c r="TW31" s="94"/>
      <c r="TX31" s="94"/>
      <c r="TY31" s="94"/>
      <c r="TZ31" s="94"/>
      <c r="UA31" s="94"/>
      <c r="UB31" s="94"/>
      <c r="UC31" s="94"/>
      <c r="UD31" s="94"/>
      <c r="UE31" s="94"/>
      <c r="UF31" s="94"/>
      <c r="UG31" s="94"/>
      <c r="UH31" s="94"/>
      <c r="UI31" s="94"/>
      <c r="UJ31" s="94"/>
      <c r="UK31" s="94"/>
      <c r="UL31" s="94"/>
      <c r="UM31" s="94"/>
      <c r="UN31" s="94"/>
      <c r="UO31" s="94"/>
      <c r="UP31" s="94"/>
      <c r="UQ31" s="94"/>
      <c r="UR31" s="94"/>
      <c r="US31" s="94"/>
      <c r="UT31" s="94"/>
      <c r="UU31" s="94"/>
      <c r="UV31" s="94"/>
      <c r="UW31" s="94"/>
      <c r="UX31" s="94"/>
      <c r="UY31" s="94"/>
      <c r="UZ31" s="94"/>
      <c r="VA31" s="94"/>
      <c r="VB31" s="94"/>
      <c r="VC31" s="94"/>
      <c r="VD31" s="94"/>
      <c r="VE31" s="94"/>
      <c r="VF31" s="94"/>
      <c r="VG31" s="94"/>
      <c r="VH31" s="94"/>
      <c r="VI31" s="94"/>
      <c r="VJ31" s="94"/>
      <c r="VK31" s="94"/>
      <c r="VL31" s="94"/>
      <c r="VM31" s="94"/>
      <c r="VN31" s="94"/>
      <c r="VO31" s="94"/>
      <c r="VP31" s="94"/>
      <c r="VQ31" s="94"/>
      <c r="VR31" s="94"/>
      <c r="VS31" s="94"/>
      <c r="VT31" s="94"/>
      <c r="VU31" s="94"/>
      <c r="VV31" s="94"/>
      <c r="VW31" s="94"/>
      <c r="VX31" s="94"/>
      <c r="VY31" s="94"/>
      <c r="VZ31" s="94"/>
      <c r="WA31" s="94"/>
      <c r="WB31" s="94"/>
      <c r="WC31" s="94"/>
      <c r="WD31" s="94"/>
      <c r="WE31" s="94"/>
      <c r="WF31" s="94"/>
      <c r="WG31" s="94"/>
      <c r="WH31" s="94"/>
      <c r="WI31" s="94"/>
      <c r="WJ31" s="94"/>
      <c r="WK31" s="94"/>
      <c r="WL31" s="94"/>
      <c r="WM31" s="94"/>
      <c r="WN31" s="94"/>
      <c r="WO31" s="94"/>
      <c r="WP31" s="94"/>
      <c r="WQ31" s="94"/>
      <c r="WR31" s="94"/>
      <c r="WS31" s="94"/>
      <c r="WT31" s="94"/>
      <c r="WU31" s="94"/>
      <c r="WV31" s="94"/>
      <c r="WW31" s="94"/>
      <c r="WX31" s="94"/>
      <c r="WY31" s="94"/>
      <c r="WZ31" s="94"/>
      <c r="XA31" s="94"/>
      <c r="XB31" s="94"/>
      <c r="XC31" s="94"/>
      <c r="XD31" s="94"/>
      <c r="XE31" s="94"/>
      <c r="XF31" s="94"/>
      <c r="XG31" s="94"/>
      <c r="XH31" s="94"/>
      <c r="XI31" s="94"/>
      <c r="XJ31" s="94"/>
      <c r="XK31" s="94"/>
      <c r="XL31" s="94"/>
      <c r="XM31" s="94"/>
      <c r="XN31" s="94"/>
      <c r="XO31" s="94"/>
      <c r="XP31" s="94"/>
      <c r="XQ31" s="94"/>
      <c r="XR31" s="94"/>
      <c r="XS31" s="94"/>
      <c r="XT31" s="94"/>
      <c r="XU31" s="94"/>
      <c r="XV31" s="94"/>
      <c r="XW31" s="94"/>
      <c r="XX31" s="94"/>
      <c r="XY31" s="94"/>
      <c r="XZ31" s="94"/>
      <c r="YA31" s="94"/>
      <c r="YB31" s="94"/>
      <c r="YC31" s="94"/>
      <c r="YD31" s="94"/>
      <c r="YE31" s="94"/>
      <c r="YF31" s="94"/>
      <c r="YG31" s="94"/>
      <c r="YH31" s="94"/>
      <c r="YI31" s="94"/>
      <c r="YJ31" s="94"/>
      <c r="YK31" s="94"/>
      <c r="YL31" s="94"/>
      <c r="YM31" s="94"/>
      <c r="YN31" s="94"/>
      <c r="YO31" s="94"/>
      <c r="YP31" s="94"/>
      <c r="YQ31" s="94"/>
      <c r="YR31" s="94"/>
      <c r="YS31" s="94"/>
      <c r="YT31" s="94"/>
      <c r="YU31" s="94"/>
      <c r="YV31" s="94"/>
      <c r="YW31" s="94"/>
      <c r="YX31" s="94"/>
      <c r="YY31" s="94"/>
      <c r="YZ31" s="94"/>
      <c r="ZA31" s="94"/>
      <c r="ZB31" s="94"/>
      <c r="ZC31" s="94"/>
      <c r="ZD31" s="94"/>
      <c r="ZE31" s="94"/>
      <c r="ZF31" s="94"/>
      <c r="ZG31" s="94"/>
      <c r="ZH31" s="94"/>
      <c r="ZI31" s="94"/>
      <c r="ZJ31" s="94"/>
      <c r="ZK31" s="94"/>
      <c r="ZL31" s="94"/>
      <c r="ZM31" s="94"/>
      <c r="ZN31" s="94"/>
      <c r="ZO31" s="94"/>
      <c r="ZP31" s="94"/>
      <c r="ZQ31" s="94"/>
      <c r="ZR31" s="94"/>
      <c r="ZS31" s="94"/>
      <c r="ZT31" s="94"/>
      <c r="ZU31" s="94"/>
      <c r="ZV31" s="94"/>
      <c r="ZW31" s="94"/>
      <c r="ZX31" s="94"/>
      <c r="ZY31" s="94"/>
      <c r="ZZ31" s="94"/>
      <c r="AAA31" s="94"/>
      <c r="AAB31" s="94"/>
      <c r="AAC31" s="94"/>
      <c r="AAD31" s="94"/>
      <c r="AAE31" s="94"/>
      <c r="AAF31" s="94"/>
      <c r="AAG31" s="94"/>
      <c r="AAH31" s="94"/>
      <c r="AAI31" s="94"/>
      <c r="AAJ31" s="94"/>
      <c r="AAK31" s="94"/>
      <c r="AAL31" s="94"/>
      <c r="AAM31" s="94"/>
      <c r="AAN31" s="94"/>
      <c r="AAO31" s="94"/>
      <c r="AAP31" s="94"/>
      <c r="AAQ31" s="94"/>
      <c r="AAR31" s="94"/>
      <c r="AAS31" s="94"/>
      <c r="AAT31" s="94"/>
      <c r="AAU31" s="94"/>
      <c r="AAV31" s="94"/>
      <c r="AAW31" s="94"/>
      <c r="AAX31" s="94"/>
      <c r="AAY31" s="94"/>
      <c r="AAZ31" s="94"/>
      <c r="ABA31" s="94"/>
      <c r="ABB31" s="94"/>
      <c r="ABC31" s="94"/>
      <c r="ABD31" s="94"/>
      <c r="ABE31" s="94"/>
      <c r="ABF31" s="94"/>
      <c r="ABG31" s="94"/>
      <c r="ABH31" s="94"/>
      <c r="ABI31" s="94"/>
      <c r="ABJ31" s="94"/>
      <c r="ABK31" s="94"/>
      <c r="ABL31" s="94"/>
      <c r="ABM31" s="94"/>
      <c r="ABN31" s="94"/>
      <c r="ABO31" s="94"/>
      <c r="ABP31" s="94"/>
      <c r="ABQ31" s="94"/>
      <c r="ABR31" s="94"/>
      <c r="ABS31" s="94"/>
      <c r="ABT31" s="94"/>
      <c r="ABU31" s="94"/>
      <c r="ABV31" s="94"/>
      <c r="ABW31" s="94"/>
      <c r="ABX31" s="94"/>
      <c r="ABY31" s="94"/>
      <c r="ABZ31" s="94"/>
      <c r="ACA31" s="94"/>
      <c r="ACB31" s="94"/>
      <c r="ACC31" s="94"/>
      <c r="ACD31" s="94"/>
      <c r="ACE31" s="94"/>
      <c r="ACF31" s="94"/>
      <c r="ACG31" s="94"/>
      <c r="ACH31" s="94"/>
      <c r="ACI31" s="94"/>
      <c r="ACJ31" s="94"/>
      <c r="ACK31" s="94"/>
      <c r="ACL31" s="94"/>
      <c r="ACM31" s="94"/>
      <c r="ACN31" s="94"/>
      <c r="ACO31" s="94"/>
      <c r="ACP31" s="94"/>
      <c r="ACQ31" s="94"/>
      <c r="ACR31" s="94"/>
      <c r="ACS31" s="94"/>
      <c r="ACT31" s="94"/>
      <c r="ACU31" s="94"/>
      <c r="ACV31" s="94"/>
      <c r="ACW31" s="94"/>
      <c r="ACX31" s="94"/>
      <c r="ACY31" s="94"/>
      <c r="ACZ31" s="94"/>
      <c r="ADA31" s="94"/>
      <c r="ADB31" s="94"/>
      <c r="ADC31" s="94"/>
      <c r="ADD31" s="94"/>
      <c r="ADE31" s="94"/>
      <c r="ADF31" s="94"/>
      <c r="ADG31" s="94"/>
      <c r="ADH31" s="94"/>
      <c r="ADI31" s="94"/>
      <c r="ADJ31" s="94"/>
      <c r="ADK31" s="94"/>
      <c r="ADL31" s="94"/>
      <c r="ADM31" s="94"/>
      <c r="ADN31" s="94"/>
      <c r="ADO31" s="94"/>
      <c r="ADP31" s="94"/>
      <c r="ADQ31" s="94"/>
      <c r="ADR31" s="94"/>
      <c r="ADS31" s="94"/>
      <c r="ADT31" s="94"/>
      <c r="ADU31" s="94"/>
      <c r="ADV31" s="94"/>
      <c r="ADW31" s="94"/>
      <c r="ADX31" s="94"/>
      <c r="ADY31" s="94"/>
      <c r="ADZ31" s="94"/>
      <c r="AEA31" s="94"/>
      <c r="AEB31" s="94"/>
      <c r="AEC31" s="94"/>
      <c r="AED31" s="94"/>
      <c r="AEE31" s="94"/>
      <c r="AEF31" s="94"/>
      <c r="AEG31" s="94"/>
      <c r="AEH31" s="94"/>
      <c r="AEI31" s="94"/>
      <c r="AEJ31" s="94"/>
      <c r="AEK31" s="94"/>
      <c r="AEL31" s="94"/>
      <c r="AEM31" s="94"/>
      <c r="AEN31" s="94"/>
      <c r="AEO31" s="94"/>
      <c r="AEP31" s="94"/>
      <c r="AEQ31" s="94"/>
      <c r="AER31" s="94"/>
      <c r="AES31" s="94"/>
      <c r="AET31" s="94"/>
      <c r="AEU31" s="94"/>
      <c r="AEV31" s="94"/>
      <c r="AEW31" s="94"/>
      <c r="AEX31" s="94"/>
      <c r="AEY31" s="94"/>
      <c r="AEZ31" s="94"/>
      <c r="AFA31" s="94"/>
      <c r="AFB31" s="94"/>
      <c r="AFC31" s="94"/>
      <c r="AFD31" s="94"/>
      <c r="AFE31" s="94"/>
      <c r="AFF31" s="94"/>
      <c r="AFG31" s="94"/>
      <c r="AFH31" s="94"/>
      <c r="AFI31" s="94"/>
      <c r="AFJ31" s="94"/>
      <c r="AFK31" s="94"/>
      <c r="AFL31" s="94"/>
      <c r="AFM31" s="94"/>
      <c r="AFN31" s="94"/>
      <c r="AFO31" s="94"/>
      <c r="AFP31" s="94"/>
      <c r="AFQ31" s="94"/>
      <c r="AFR31" s="94"/>
      <c r="AFS31" s="94"/>
      <c r="AFT31" s="94"/>
      <c r="AFU31" s="94"/>
      <c r="AFV31" s="94"/>
      <c r="AFW31" s="94"/>
      <c r="AFX31" s="94"/>
      <c r="AFY31" s="94"/>
      <c r="AFZ31" s="94"/>
      <c r="AGA31" s="94"/>
      <c r="AGB31" s="94"/>
      <c r="AGC31" s="94"/>
      <c r="AGD31" s="94"/>
      <c r="AGE31" s="94"/>
      <c r="AGF31" s="94"/>
      <c r="AGG31" s="94"/>
      <c r="AGH31" s="94"/>
      <c r="AGI31" s="94"/>
      <c r="AGJ31" s="94"/>
      <c r="AGK31" s="94"/>
      <c r="AGL31" s="94"/>
      <c r="AGM31" s="94"/>
      <c r="AGN31" s="94"/>
      <c r="AGO31" s="94"/>
      <c r="AGP31" s="94"/>
      <c r="AGQ31" s="94"/>
      <c r="AGR31" s="94"/>
      <c r="AGS31" s="94"/>
      <c r="AGT31" s="94"/>
      <c r="AGU31" s="94"/>
      <c r="AGV31" s="94"/>
      <c r="AGW31" s="94"/>
      <c r="AGX31" s="94"/>
      <c r="AGY31" s="94"/>
      <c r="AGZ31" s="94"/>
      <c r="AHA31" s="94"/>
      <c r="AHB31" s="94"/>
      <c r="AHC31" s="94"/>
      <c r="AHD31" s="94"/>
      <c r="AHE31" s="94"/>
      <c r="AHF31" s="94"/>
      <c r="AHG31" s="94"/>
      <c r="AHH31" s="94"/>
      <c r="AHI31" s="94"/>
      <c r="AHJ31" s="94"/>
      <c r="AHK31" s="94"/>
      <c r="AHL31" s="94"/>
      <c r="AHM31" s="94"/>
      <c r="AHN31" s="94"/>
      <c r="AHO31" s="94"/>
      <c r="AHP31" s="94"/>
      <c r="AHQ31" s="94"/>
      <c r="AHR31" s="94"/>
      <c r="AHS31" s="94"/>
      <c r="AHT31" s="94"/>
      <c r="AHU31" s="94"/>
      <c r="AHV31" s="94"/>
      <c r="AHW31" s="94"/>
      <c r="AHX31" s="94"/>
      <c r="AHY31" s="94"/>
      <c r="AHZ31" s="94"/>
      <c r="AIA31" s="94"/>
      <c r="AIB31" s="94"/>
      <c r="AIC31" s="94"/>
      <c r="AID31" s="94"/>
      <c r="AIE31" s="94"/>
      <c r="AIF31" s="94"/>
      <c r="AIG31" s="94"/>
      <c r="AIH31" s="94"/>
      <c r="AII31" s="94"/>
      <c r="AIJ31" s="94"/>
      <c r="AIK31" s="94"/>
      <c r="AIL31" s="94"/>
      <c r="AIM31" s="94"/>
      <c r="AIN31" s="94"/>
      <c r="AIO31" s="94"/>
      <c r="AIP31" s="94"/>
      <c r="AIQ31" s="94"/>
      <c r="AIR31" s="94"/>
      <c r="AIS31" s="94"/>
      <c r="AIT31" s="94"/>
      <c r="AIU31" s="94"/>
      <c r="AIV31" s="94"/>
      <c r="AIW31" s="94"/>
      <c r="AIX31" s="94"/>
      <c r="AIY31" s="94"/>
      <c r="AIZ31" s="94"/>
      <c r="AJA31" s="94"/>
      <c r="AJB31" s="94"/>
      <c r="AJC31" s="94"/>
      <c r="AJD31" s="94"/>
      <c r="AJE31" s="94"/>
      <c r="AJF31" s="94"/>
      <c r="AJG31" s="94"/>
      <c r="AJH31" s="94"/>
      <c r="AJI31" s="94"/>
      <c r="AJJ31" s="94"/>
      <c r="AJK31" s="94"/>
      <c r="AJL31" s="94"/>
      <c r="AJM31" s="94"/>
      <c r="AJN31" s="94"/>
      <c r="AJO31" s="94"/>
      <c r="AJP31" s="94"/>
      <c r="AJQ31" s="94"/>
      <c r="AJR31" s="94"/>
      <c r="AJS31" s="94"/>
      <c r="AJT31" s="94"/>
      <c r="AJU31" s="94"/>
      <c r="AJV31" s="94"/>
      <c r="AJW31" s="94"/>
      <c r="AJX31" s="94"/>
      <c r="AJY31" s="94"/>
      <c r="AJZ31" s="94"/>
      <c r="AKA31" s="94"/>
      <c r="AKB31" s="94"/>
      <c r="AKC31" s="94"/>
      <c r="AKD31" s="94"/>
    </row>
    <row r="32" spans="1:966" s="118" customFormat="1" ht="18.75" x14ac:dyDescent="0.3">
      <c r="A32" s="119"/>
      <c r="B32" s="164">
        <v>44204</v>
      </c>
      <c r="C32" s="95" t="s">
        <v>596</v>
      </c>
      <c r="D32" s="96" t="s">
        <v>32</v>
      </c>
      <c r="E32" s="97">
        <v>1</v>
      </c>
      <c r="F32" s="140">
        <v>18</v>
      </c>
      <c r="G32" s="103">
        <v>6.5</v>
      </c>
      <c r="H32" s="99" t="s">
        <v>557</v>
      </c>
      <c r="I32" s="104" t="s">
        <v>171</v>
      </c>
      <c r="J32" s="105">
        <v>1</v>
      </c>
      <c r="K32" s="142">
        <f t="shared" si="0"/>
        <v>-1</v>
      </c>
      <c r="L32" s="102">
        <f t="shared" si="1"/>
        <v>35.04</v>
      </c>
      <c r="M32" s="158"/>
      <c r="N32" s="158"/>
      <c r="O32" s="158"/>
      <c r="P32" s="107"/>
      <c r="Q32" s="153">
        <f t="shared" si="2"/>
        <v>1</v>
      </c>
      <c r="R32" s="154">
        <f t="shared" si="3"/>
        <v>0</v>
      </c>
      <c r="S32" s="154">
        <f t="shared" si="4"/>
        <v>1</v>
      </c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  <c r="IV32" s="94"/>
      <c r="IW32" s="94"/>
      <c r="IX32" s="94"/>
      <c r="IY32" s="94"/>
      <c r="IZ32" s="94"/>
      <c r="JA32" s="94"/>
      <c r="JB32" s="94"/>
      <c r="JC32" s="94"/>
      <c r="JD32" s="94"/>
      <c r="JE32" s="94"/>
      <c r="JF32" s="94"/>
      <c r="JG32" s="94"/>
      <c r="JH32" s="94"/>
      <c r="JI32" s="94"/>
      <c r="JJ32" s="94"/>
      <c r="JK32" s="94"/>
      <c r="JL32" s="94"/>
      <c r="JM32" s="94"/>
      <c r="JN32" s="94"/>
      <c r="JO32" s="94"/>
      <c r="JP32" s="94"/>
      <c r="JQ32" s="94"/>
      <c r="JR32" s="94"/>
      <c r="JS32" s="94"/>
      <c r="JT32" s="94"/>
      <c r="JU32" s="94"/>
      <c r="JV32" s="94"/>
      <c r="JW32" s="94"/>
      <c r="JX32" s="94"/>
      <c r="JY32" s="94"/>
      <c r="JZ32" s="94"/>
      <c r="KA32" s="94"/>
      <c r="KB32" s="94"/>
      <c r="KC32" s="94"/>
      <c r="KD32" s="94"/>
      <c r="KE32" s="94"/>
      <c r="KF32" s="94"/>
      <c r="KG32" s="94"/>
      <c r="KH32" s="94"/>
      <c r="KI32" s="94"/>
      <c r="KJ32" s="94"/>
      <c r="KK32" s="94"/>
      <c r="KL32" s="94"/>
      <c r="KM32" s="94"/>
      <c r="KN32" s="94"/>
      <c r="KO32" s="94"/>
      <c r="KP32" s="94"/>
      <c r="KQ32" s="94"/>
      <c r="KR32" s="94"/>
      <c r="KS32" s="94"/>
      <c r="KT32" s="94"/>
      <c r="KU32" s="94"/>
      <c r="KV32" s="94"/>
      <c r="KW32" s="94"/>
      <c r="KX32" s="94"/>
      <c r="KY32" s="94"/>
      <c r="KZ32" s="94"/>
      <c r="LA32" s="94"/>
      <c r="LB32" s="94"/>
      <c r="LC32" s="94"/>
      <c r="LD32" s="94"/>
      <c r="LE32" s="94"/>
      <c r="LF32" s="94"/>
      <c r="LG32" s="94"/>
      <c r="LH32" s="94"/>
      <c r="LI32" s="94"/>
      <c r="LJ32" s="94"/>
      <c r="LK32" s="94"/>
      <c r="LL32" s="94"/>
      <c r="LM32" s="94"/>
      <c r="LN32" s="94"/>
      <c r="LO32" s="94"/>
      <c r="LP32" s="94"/>
      <c r="LQ32" s="94"/>
      <c r="LR32" s="94"/>
      <c r="LS32" s="94"/>
      <c r="LT32" s="94"/>
      <c r="LU32" s="94"/>
      <c r="LV32" s="94"/>
      <c r="LW32" s="94"/>
      <c r="LX32" s="94"/>
      <c r="LY32" s="94"/>
      <c r="LZ32" s="94"/>
      <c r="MA32" s="94"/>
      <c r="MB32" s="94"/>
      <c r="MC32" s="94"/>
      <c r="MD32" s="94"/>
      <c r="ME32" s="94"/>
      <c r="MF32" s="94"/>
      <c r="MG32" s="94"/>
      <c r="MH32" s="94"/>
      <c r="MI32" s="94"/>
      <c r="MJ32" s="94"/>
      <c r="MK32" s="94"/>
      <c r="ML32" s="94"/>
      <c r="MM32" s="94"/>
      <c r="MN32" s="94"/>
      <c r="MO32" s="94"/>
      <c r="MP32" s="94"/>
      <c r="MQ32" s="94"/>
      <c r="MR32" s="94"/>
      <c r="MS32" s="94"/>
      <c r="MT32" s="94"/>
      <c r="MU32" s="94"/>
      <c r="MV32" s="94"/>
      <c r="MW32" s="94"/>
      <c r="MX32" s="94"/>
      <c r="MY32" s="94"/>
      <c r="MZ32" s="94"/>
      <c r="NA32" s="94"/>
      <c r="NB32" s="94"/>
      <c r="NC32" s="94"/>
      <c r="ND32" s="94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  <c r="OC32" s="94"/>
      <c r="OD32" s="94"/>
      <c r="OE32" s="94"/>
      <c r="OF32" s="94"/>
      <c r="OG32" s="94"/>
      <c r="OH32" s="94"/>
      <c r="OI32" s="94"/>
      <c r="OJ32" s="94"/>
      <c r="OK32" s="94"/>
      <c r="OL32" s="94"/>
      <c r="OM32" s="94"/>
      <c r="ON32" s="94"/>
      <c r="OO32" s="94"/>
      <c r="OP32" s="94"/>
      <c r="OQ32" s="94"/>
      <c r="OR32" s="94"/>
      <c r="OS32" s="94"/>
      <c r="OT32" s="94"/>
      <c r="OU32" s="94"/>
      <c r="OV32" s="94"/>
      <c r="OW32" s="94"/>
      <c r="OX32" s="94"/>
      <c r="OY32" s="94"/>
      <c r="OZ32" s="94"/>
      <c r="PA32" s="94"/>
      <c r="PB32" s="94"/>
      <c r="PC32" s="94"/>
      <c r="PD32" s="94"/>
      <c r="PE32" s="94"/>
      <c r="PF32" s="94"/>
      <c r="PG32" s="94"/>
      <c r="PH32" s="94"/>
      <c r="PI32" s="94"/>
      <c r="PJ32" s="94"/>
      <c r="PK32" s="94"/>
      <c r="PL32" s="94"/>
      <c r="PM32" s="94"/>
      <c r="PN32" s="94"/>
      <c r="PO32" s="94"/>
      <c r="PP32" s="94"/>
      <c r="PQ32" s="94"/>
      <c r="PR32" s="94"/>
      <c r="PS32" s="94"/>
      <c r="PT32" s="94"/>
      <c r="PU32" s="94"/>
      <c r="PV32" s="94"/>
      <c r="PW32" s="94"/>
      <c r="PX32" s="94"/>
      <c r="PY32" s="94"/>
      <c r="PZ32" s="94"/>
      <c r="QA32" s="94"/>
      <c r="QB32" s="94"/>
      <c r="QC32" s="94"/>
      <c r="QD32" s="94"/>
      <c r="QE32" s="94"/>
      <c r="QF32" s="94"/>
      <c r="QG32" s="94"/>
      <c r="QH32" s="94"/>
      <c r="QI32" s="94"/>
      <c r="QJ32" s="94"/>
      <c r="QK32" s="94"/>
      <c r="QL32" s="94"/>
      <c r="QM32" s="94"/>
      <c r="QN32" s="94"/>
      <c r="QO32" s="94"/>
      <c r="QP32" s="94"/>
      <c r="QQ32" s="94"/>
      <c r="QR32" s="94"/>
      <c r="QS32" s="94"/>
      <c r="QT32" s="94"/>
      <c r="QU32" s="94"/>
      <c r="QV32" s="94"/>
      <c r="QW32" s="94"/>
      <c r="QX32" s="94"/>
      <c r="QY32" s="94"/>
      <c r="QZ32" s="94"/>
      <c r="RA32" s="94"/>
      <c r="RB32" s="94"/>
      <c r="RC32" s="94"/>
      <c r="RD32" s="94"/>
      <c r="RE32" s="94"/>
      <c r="RF32" s="94"/>
      <c r="RG32" s="94"/>
      <c r="RH32" s="94"/>
      <c r="RI32" s="94"/>
      <c r="RJ32" s="94"/>
      <c r="RK32" s="94"/>
      <c r="RL32" s="94"/>
      <c r="RM32" s="94"/>
      <c r="RN32" s="94"/>
      <c r="RO32" s="94"/>
      <c r="RP32" s="94"/>
      <c r="RQ32" s="94"/>
      <c r="RR32" s="94"/>
      <c r="RS32" s="94"/>
      <c r="RT32" s="94"/>
      <c r="RU32" s="94"/>
      <c r="RV32" s="94"/>
      <c r="RW32" s="94"/>
      <c r="RX32" s="94"/>
      <c r="RY32" s="94"/>
      <c r="RZ32" s="94"/>
      <c r="SA32" s="94"/>
      <c r="SB32" s="94"/>
      <c r="SC32" s="94"/>
      <c r="SD32" s="94"/>
      <c r="SE32" s="94"/>
      <c r="SF32" s="94"/>
      <c r="SG32" s="94"/>
      <c r="SH32" s="94"/>
      <c r="SI32" s="94"/>
      <c r="SJ32" s="94"/>
      <c r="SK32" s="94"/>
      <c r="SL32" s="94"/>
      <c r="SM32" s="94"/>
      <c r="SN32" s="94"/>
      <c r="SO32" s="94"/>
      <c r="SP32" s="94"/>
      <c r="SQ32" s="94"/>
      <c r="SR32" s="94"/>
      <c r="SS32" s="94"/>
      <c r="ST32" s="94"/>
      <c r="SU32" s="94"/>
      <c r="SV32" s="94"/>
      <c r="SW32" s="94"/>
      <c r="SX32" s="94"/>
      <c r="SY32" s="94"/>
      <c r="SZ32" s="94"/>
      <c r="TA32" s="94"/>
      <c r="TB32" s="94"/>
      <c r="TC32" s="94"/>
      <c r="TD32" s="94"/>
      <c r="TE32" s="94"/>
      <c r="TF32" s="94"/>
      <c r="TG32" s="94"/>
      <c r="TH32" s="94"/>
      <c r="TI32" s="94"/>
      <c r="TJ32" s="94"/>
      <c r="TK32" s="94"/>
      <c r="TL32" s="94"/>
      <c r="TM32" s="94"/>
      <c r="TN32" s="94"/>
      <c r="TO32" s="94"/>
      <c r="TP32" s="94"/>
      <c r="TQ32" s="94"/>
      <c r="TR32" s="94"/>
      <c r="TS32" s="94"/>
      <c r="TT32" s="94"/>
      <c r="TU32" s="94"/>
      <c r="TV32" s="94"/>
      <c r="TW32" s="94"/>
      <c r="TX32" s="94"/>
      <c r="TY32" s="94"/>
      <c r="TZ32" s="94"/>
      <c r="UA32" s="94"/>
      <c r="UB32" s="94"/>
      <c r="UC32" s="94"/>
      <c r="UD32" s="94"/>
      <c r="UE32" s="94"/>
      <c r="UF32" s="94"/>
      <c r="UG32" s="94"/>
      <c r="UH32" s="94"/>
      <c r="UI32" s="94"/>
      <c r="UJ32" s="94"/>
      <c r="UK32" s="94"/>
      <c r="UL32" s="94"/>
      <c r="UM32" s="94"/>
      <c r="UN32" s="94"/>
      <c r="UO32" s="94"/>
      <c r="UP32" s="94"/>
      <c r="UQ32" s="94"/>
      <c r="UR32" s="94"/>
      <c r="US32" s="94"/>
      <c r="UT32" s="94"/>
      <c r="UU32" s="94"/>
      <c r="UV32" s="94"/>
      <c r="UW32" s="94"/>
      <c r="UX32" s="94"/>
      <c r="UY32" s="94"/>
      <c r="UZ32" s="94"/>
      <c r="VA32" s="94"/>
      <c r="VB32" s="94"/>
      <c r="VC32" s="94"/>
      <c r="VD32" s="94"/>
      <c r="VE32" s="94"/>
      <c r="VF32" s="94"/>
      <c r="VG32" s="94"/>
      <c r="VH32" s="94"/>
      <c r="VI32" s="94"/>
      <c r="VJ32" s="94"/>
      <c r="VK32" s="94"/>
      <c r="VL32" s="94"/>
      <c r="VM32" s="94"/>
      <c r="VN32" s="94"/>
      <c r="VO32" s="94"/>
      <c r="VP32" s="94"/>
      <c r="VQ32" s="94"/>
      <c r="VR32" s="94"/>
      <c r="VS32" s="94"/>
      <c r="VT32" s="94"/>
      <c r="VU32" s="94"/>
      <c r="VV32" s="94"/>
      <c r="VW32" s="94"/>
      <c r="VX32" s="94"/>
      <c r="VY32" s="94"/>
      <c r="VZ32" s="94"/>
      <c r="WA32" s="94"/>
      <c r="WB32" s="94"/>
      <c r="WC32" s="94"/>
      <c r="WD32" s="94"/>
      <c r="WE32" s="94"/>
      <c r="WF32" s="94"/>
      <c r="WG32" s="94"/>
      <c r="WH32" s="94"/>
      <c r="WI32" s="94"/>
      <c r="WJ32" s="94"/>
      <c r="WK32" s="94"/>
      <c r="WL32" s="94"/>
      <c r="WM32" s="94"/>
      <c r="WN32" s="94"/>
      <c r="WO32" s="94"/>
      <c r="WP32" s="94"/>
      <c r="WQ32" s="94"/>
      <c r="WR32" s="94"/>
      <c r="WS32" s="94"/>
      <c r="WT32" s="94"/>
      <c r="WU32" s="94"/>
      <c r="WV32" s="94"/>
      <c r="WW32" s="94"/>
      <c r="WX32" s="94"/>
      <c r="WY32" s="94"/>
      <c r="WZ32" s="94"/>
      <c r="XA32" s="94"/>
      <c r="XB32" s="94"/>
      <c r="XC32" s="94"/>
      <c r="XD32" s="94"/>
      <c r="XE32" s="94"/>
      <c r="XF32" s="94"/>
      <c r="XG32" s="94"/>
      <c r="XH32" s="94"/>
      <c r="XI32" s="94"/>
      <c r="XJ32" s="94"/>
      <c r="XK32" s="94"/>
      <c r="XL32" s="94"/>
      <c r="XM32" s="94"/>
      <c r="XN32" s="94"/>
      <c r="XO32" s="94"/>
      <c r="XP32" s="94"/>
      <c r="XQ32" s="94"/>
      <c r="XR32" s="94"/>
      <c r="XS32" s="94"/>
      <c r="XT32" s="94"/>
      <c r="XU32" s="94"/>
      <c r="XV32" s="94"/>
      <c r="XW32" s="94"/>
      <c r="XX32" s="94"/>
      <c r="XY32" s="94"/>
      <c r="XZ32" s="94"/>
      <c r="YA32" s="94"/>
      <c r="YB32" s="94"/>
      <c r="YC32" s="94"/>
      <c r="YD32" s="94"/>
      <c r="YE32" s="94"/>
      <c r="YF32" s="94"/>
      <c r="YG32" s="94"/>
      <c r="YH32" s="94"/>
      <c r="YI32" s="94"/>
      <c r="YJ32" s="94"/>
      <c r="YK32" s="94"/>
      <c r="YL32" s="94"/>
      <c r="YM32" s="94"/>
      <c r="YN32" s="94"/>
      <c r="YO32" s="94"/>
      <c r="YP32" s="94"/>
      <c r="YQ32" s="94"/>
      <c r="YR32" s="94"/>
      <c r="YS32" s="94"/>
      <c r="YT32" s="94"/>
      <c r="YU32" s="94"/>
      <c r="YV32" s="94"/>
      <c r="YW32" s="94"/>
      <c r="YX32" s="94"/>
      <c r="YY32" s="94"/>
      <c r="YZ32" s="94"/>
      <c r="ZA32" s="94"/>
      <c r="ZB32" s="94"/>
      <c r="ZC32" s="94"/>
      <c r="ZD32" s="94"/>
      <c r="ZE32" s="94"/>
      <c r="ZF32" s="94"/>
      <c r="ZG32" s="94"/>
      <c r="ZH32" s="94"/>
      <c r="ZI32" s="94"/>
      <c r="ZJ32" s="94"/>
      <c r="ZK32" s="94"/>
      <c r="ZL32" s="94"/>
      <c r="ZM32" s="94"/>
      <c r="ZN32" s="94"/>
      <c r="ZO32" s="94"/>
      <c r="ZP32" s="94"/>
      <c r="ZQ32" s="94"/>
      <c r="ZR32" s="94"/>
      <c r="ZS32" s="94"/>
      <c r="ZT32" s="94"/>
      <c r="ZU32" s="94"/>
      <c r="ZV32" s="94"/>
      <c r="ZW32" s="94"/>
      <c r="ZX32" s="94"/>
      <c r="ZY32" s="94"/>
      <c r="ZZ32" s="94"/>
      <c r="AAA32" s="94"/>
      <c r="AAB32" s="94"/>
      <c r="AAC32" s="94"/>
      <c r="AAD32" s="94"/>
      <c r="AAE32" s="94"/>
      <c r="AAF32" s="94"/>
      <c r="AAG32" s="94"/>
      <c r="AAH32" s="94"/>
      <c r="AAI32" s="94"/>
      <c r="AAJ32" s="94"/>
      <c r="AAK32" s="94"/>
      <c r="AAL32" s="94"/>
      <c r="AAM32" s="94"/>
      <c r="AAN32" s="94"/>
      <c r="AAO32" s="94"/>
      <c r="AAP32" s="94"/>
      <c r="AAQ32" s="94"/>
      <c r="AAR32" s="94"/>
      <c r="AAS32" s="94"/>
      <c r="AAT32" s="94"/>
      <c r="AAU32" s="94"/>
      <c r="AAV32" s="94"/>
      <c r="AAW32" s="94"/>
      <c r="AAX32" s="94"/>
      <c r="AAY32" s="94"/>
      <c r="AAZ32" s="94"/>
      <c r="ABA32" s="94"/>
      <c r="ABB32" s="94"/>
      <c r="ABC32" s="94"/>
      <c r="ABD32" s="94"/>
      <c r="ABE32" s="94"/>
      <c r="ABF32" s="94"/>
      <c r="ABG32" s="94"/>
      <c r="ABH32" s="94"/>
      <c r="ABI32" s="94"/>
      <c r="ABJ32" s="94"/>
      <c r="ABK32" s="94"/>
      <c r="ABL32" s="94"/>
      <c r="ABM32" s="94"/>
      <c r="ABN32" s="94"/>
      <c r="ABO32" s="94"/>
      <c r="ABP32" s="94"/>
      <c r="ABQ32" s="94"/>
      <c r="ABR32" s="94"/>
      <c r="ABS32" s="94"/>
      <c r="ABT32" s="94"/>
      <c r="ABU32" s="94"/>
      <c r="ABV32" s="94"/>
      <c r="ABW32" s="94"/>
      <c r="ABX32" s="94"/>
      <c r="ABY32" s="94"/>
      <c r="ABZ32" s="94"/>
      <c r="ACA32" s="94"/>
      <c r="ACB32" s="94"/>
      <c r="ACC32" s="94"/>
      <c r="ACD32" s="94"/>
      <c r="ACE32" s="94"/>
      <c r="ACF32" s="94"/>
      <c r="ACG32" s="94"/>
      <c r="ACH32" s="94"/>
      <c r="ACI32" s="94"/>
      <c r="ACJ32" s="94"/>
      <c r="ACK32" s="94"/>
      <c r="ACL32" s="94"/>
      <c r="ACM32" s="94"/>
      <c r="ACN32" s="94"/>
      <c r="ACO32" s="94"/>
      <c r="ACP32" s="94"/>
      <c r="ACQ32" s="94"/>
      <c r="ACR32" s="94"/>
      <c r="ACS32" s="94"/>
      <c r="ACT32" s="94"/>
      <c r="ACU32" s="94"/>
      <c r="ACV32" s="94"/>
      <c r="ACW32" s="94"/>
      <c r="ACX32" s="94"/>
      <c r="ACY32" s="94"/>
      <c r="ACZ32" s="94"/>
      <c r="ADA32" s="94"/>
      <c r="ADB32" s="94"/>
      <c r="ADC32" s="94"/>
      <c r="ADD32" s="94"/>
      <c r="ADE32" s="94"/>
      <c r="ADF32" s="94"/>
      <c r="ADG32" s="94"/>
      <c r="ADH32" s="94"/>
      <c r="ADI32" s="94"/>
      <c r="ADJ32" s="94"/>
      <c r="ADK32" s="94"/>
      <c r="ADL32" s="94"/>
      <c r="ADM32" s="94"/>
      <c r="ADN32" s="94"/>
      <c r="ADO32" s="94"/>
      <c r="ADP32" s="94"/>
      <c r="ADQ32" s="94"/>
      <c r="ADR32" s="94"/>
      <c r="ADS32" s="94"/>
      <c r="ADT32" s="94"/>
      <c r="ADU32" s="94"/>
      <c r="ADV32" s="94"/>
      <c r="ADW32" s="94"/>
      <c r="ADX32" s="94"/>
      <c r="ADY32" s="94"/>
      <c r="ADZ32" s="94"/>
      <c r="AEA32" s="94"/>
      <c r="AEB32" s="94"/>
      <c r="AEC32" s="94"/>
      <c r="AED32" s="94"/>
      <c r="AEE32" s="94"/>
      <c r="AEF32" s="94"/>
      <c r="AEG32" s="94"/>
      <c r="AEH32" s="94"/>
      <c r="AEI32" s="94"/>
      <c r="AEJ32" s="94"/>
      <c r="AEK32" s="94"/>
      <c r="AEL32" s="94"/>
      <c r="AEM32" s="94"/>
      <c r="AEN32" s="94"/>
      <c r="AEO32" s="94"/>
      <c r="AEP32" s="94"/>
      <c r="AEQ32" s="94"/>
      <c r="AER32" s="94"/>
      <c r="AES32" s="94"/>
      <c r="AET32" s="94"/>
      <c r="AEU32" s="94"/>
      <c r="AEV32" s="94"/>
      <c r="AEW32" s="94"/>
      <c r="AEX32" s="94"/>
      <c r="AEY32" s="94"/>
      <c r="AEZ32" s="94"/>
      <c r="AFA32" s="94"/>
      <c r="AFB32" s="94"/>
      <c r="AFC32" s="94"/>
      <c r="AFD32" s="94"/>
      <c r="AFE32" s="94"/>
      <c r="AFF32" s="94"/>
      <c r="AFG32" s="94"/>
      <c r="AFH32" s="94"/>
      <c r="AFI32" s="94"/>
      <c r="AFJ32" s="94"/>
      <c r="AFK32" s="94"/>
      <c r="AFL32" s="94"/>
      <c r="AFM32" s="94"/>
      <c r="AFN32" s="94"/>
      <c r="AFO32" s="94"/>
      <c r="AFP32" s="94"/>
      <c r="AFQ32" s="94"/>
      <c r="AFR32" s="94"/>
      <c r="AFS32" s="94"/>
      <c r="AFT32" s="94"/>
      <c r="AFU32" s="94"/>
      <c r="AFV32" s="94"/>
      <c r="AFW32" s="94"/>
      <c r="AFX32" s="94"/>
      <c r="AFY32" s="94"/>
      <c r="AFZ32" s="94"/>
      <c r="AGA32" s="94"/>
      <c r="AGB32" s="94"/>
      <c r="AGC32" s="94"/>
      <c r="AGD32" s="94"/>
      <c r="AGE32" s="94"/>
      <c r="AGF32" s="94"/>
      <c r="AGG32" s="94"/>
      <c r="AGH32" s="94"/>
      <c r="AGI32" s="94"/>
      <c r="AGJ32" s="94"/>
      <c r="AGK32" s="94"/>
      <c r="AGL32" s="94"/>
      <c r="AGM32" s="94"/>
      <c r="AGN32" s="94"/>
      <c r="AGO32" s="94"/>
      <c r="AGP32" s="94"/>
      <c r="AGQ32" s="94"/>
      <c r="AGR32" s="94"/>
      <c r="AGS32" s="94"/>
      <c r="AGT32" s="94"/>
      <c r="AGU32" s="94"/>
      <c r="AGV32" s="94"/>
      <c r="AGW32" s="94"/>
      <c r="AGX32" s="94"/>
      <c r="AGY32" s="94"/>
      <c r="AGZ32" s="94"/>
      <c r="AHA32" s="94"/>
      <c r="AHB32" s="94"/>
      <c r="AHC32" s="94"/>
      <c r="AHD32" s="94"/>
      <c r="AHE32" s="94"/>
      <c r="AHF32" s="94"/>
      <c r="AHG32" s="94"/>
      <c r="AHH32" s="94"/>
      <c r="AHI32" s="94"/>
      <c r="AHJ32" s="94"/>
      <c r="AHK32" s="94"/>
      <c r="AHL32" s="94"/>
      <c r="AHM32" s="94"/>
      <c r="AHN32" s="94"/>
      <c r="AHO32" s="94"/>
      <c r="AHP32" s="94"/>
      <c r="AHQ32" s="94"/>
      <c r="AHR32" s="94"/>
      <c r="AHS32" s="94"/>
      <c r="AHT32" s="94"/>
      <c r="AHU32" s="94"/>
      <c r="AHV32" s="94"/>
      <c r="AHW32" s="94"/>
      <c r="AHX32" s="94"/>
      <c r="AHY32" s="94"/>
      <c r="AHZ32" s="94"/>
      <c r="AIA32" s="94"/>
      <c r="AIB32" s="94"/>
      <c r="AIC32" s="94"/>
      <c r="AID32" s="94"/>
      <c r="AIE32" s="94"/>
      <c r="AIF32" s="94"/>
      <c r="AIG32" s="94"/>
      <c r="AIH32" s="94"/>
      <c r="AII32" s="94"/>
      <c r="AIJ32" s="94"/>
      <c r="AIK32" s="94"/>
      <c r="AIL32" s="94"/>
      <c r="AIM32" s="94"/>
      <c r="AIN32" s="94"/>
      <c r="AIO32" s="94"/>
      <c r="AIP32" s="94"/>
      <c r="AIQ32" s="94"/>
      <c r="AIR32" s="94"/>
      <c r="AIS32" s="94"/>
      <c r="AIT32" s="94"/>
      <c r="AIU32" s="94"/>
      <c r="AIV32" s="94"/>
      <c r="AIW32" s="94"/>
      <c r="AIX32" s="94"/>
      <c r="AIY32" s="94"/>
      <c r="AIZ32" s="94"/>
      <c r="AJA32" s="94"/>
      <c r="AJB32" s="94"/>
      <c r="AJC32" s="94"/>
      <c r="AJD32" s="94"/>
      <c r="AJE32" s="94"/>
      <c r="AJF32" s="94"/>
      <c r="AJG32" s="94"/>
      <c r="AJH32" s="94"/>
      <c r="AJI32" s="94"/>
      <c r="AJJ32" s="94"/>
      <c r="AJK32" s="94"/>
      <c r="AJL32" s="94"/>
      <c r="AJM32" s="94"/>
      <c r="AJN32" s="94"/>
      <c r="AJO32" s="94"/>
      <c r="AJP32" s="94"/>
      <c r="AJQ32" s="94"/>
      <c r="AJR32" s="94"/>
      <c r="AJS32" s="94"/>
      <c r="AJT32" s="94"/>
      <c r="AJU32" s="94"/>
      <c r="AJV32" s="94"/>
      <c r="AJW32" s="94"/>
      <c r="AJX32" s="94"/>
      <c r="AJY32" s="94"/>
      <c r="AJZ32" s="94"/>
      <c r="AKA32" s="94"/>
      <c r="AKB32" s="94"/>
      <c r="AKC32" s="94"/>
      <c r="AKD32" s="94"/>
    </row>
    <row r="33" spans="2:19" ht="18.75" x14ac:dyDescent="0.3">
      <c r="B33" s="164">
        <v>44204</v>
      </c>
      <c r="C33" s="95" t="s">
        <v>597</v>
      </c>
      <c r="D33" s="96" t="s">
        <v>32</v>
      </c>
      <c r="E33" s="97">
        <v>1</v>
      </c>
      <c r="F33" s="140">
        <v>3.9</v>
      </c>
      <c r="G33" s="103">
        <v>1.95</v>
      </c>
      <c r="H33" s="99" t="s">
        <v>557</v>
      </c>
      <c r="I33" s="104" t="s">
        <v>24</v>
      </c>
      <c r="J33" s="105">
        <v>0.5</v>
      </c>
      <c r="K33" s="142">
        <f t="shared" si="0"/>
        <v>1.45</v>
      </c>
      <c r="L33" s="102">
        <f t="shared" si="1"/>
        <v>36.49</v>
      </c>
      <c r="P33" s="107"/>
      <c r="Q33" s="153">
        <f t="shared" si="2"/>
        <v>1</v>
      </c>
      <c r="R33" s="154">
        <f t="shared" si="3"/>
        <v>1</v>
      </c>
      <c r="S33" s="154">
        <f t="shared" si="4"/>
        <v>0</v>
      </c>
    </row>
    <row r="34" spans="2:19" ht="18.75" x14ac:dyDescent="0.3">
      <c r="B34" s="164">
        <v>44206</v>
      </c>
      <c r="C34" s="95" t="s">
        <v>598</v>
      </c>
      <c r="D34" s="96" t="s">
        <v>173</v>
      </c>
      <c r="E34" s="97">
        <v>1</v>
      </c>
      <c r="F34" s="140">
        <v>6</v>
      </c>
      <c r="G34" s="103">
        <v>2.4</v>
      </c>
      <c r="H34" s="99" t="s">
        <v>557</v>
      </c>
      <c r="I34" s="104" t="s">
        <v>16</v>
      </c>
      <c r="J34" s="105">
        <v>1</v>
      </c>
      <c r="K34" s="142">
        <f t="shared" si="0"/>
        <v>-1</v>
      </c>
      <c r="L34" s="102">
        <f t="shared" si="1"/>
        <v>35.49</v>
      </c>
      <c r="P34" s="107"/>
      <c r="Q34" s="153">
        <f t="shared" si="2"/>
        <v>1</v>
      </c>
      <c r="R34" s="154">
        <f t="shared" si="3"/>
        <v>0</v>
      </c>
      <c r="S34" s="154">
        <f t="shared" si="4"/>
        <v>1</v>
      </c>
    </row>
    <row r="35" spans="2:19" ht="18.75" x14ac:dyDescent="0.3">
      <c r="B35" s="164">
        <v>44209</v>
      </c>
      <c r="C35" s="95" t="s">
        <v>601</v>
      </c>
      <c r="D35" s="96" t="s">
        <v>602</v>
      </c>
      <c r="E35" s="97">
        <v>3</v>
      </c>
      <c r="F35" s="140">
        <v>3.6</v>
      </c>
      <c r="G35" s="103">
        <v>1.75</v>
      </c>
      <c r="H35" s="99" t="s">
        <v>557</v>
      </c>
      <c r="I35" s="104" t="s">
        <v>171</v>
      </c>
      <c r="J35" s="105">
        <v>1</v>
      </c>
      <c r="K35" s="142">
        <f t="shared" si="0"/>
        <v>-1</v>
      </c>
      <c r="L35" s="102">
        <f t="shared" si="1"/>
        <v>34.49</v>
      </c>
      <c r="P35" s="107"/>
      <c r="Q35" s="153">
        <f t="shared" si="2"/>
        <v>1</v>
      </c>
      <c r="R35" s="154">
        <f t="shared" si="3"/>
        <v>0</v>
      </c>
      <c r="S35" s="154">
        <f t="shared" si="4"/>
        <v>1</v>
      </c>
    </row>
    <row r="36" spans="2:19" ht="18.75" x14ac:dyDescent="0.3">
      <c r="B36" s="164">
        <v>44209</v>
      </c>
      <c r="C36" s="95" t="s">
        <v>599</v>
      </c>
      <c r="D36" s="96" t="s">
        <v>600</v>
      </c>
      <c r="E36" s="97">
        <v>7</v>
      </c>
      <c r="F36" s="140">
        <v>9.5</v>
      </c>
      <c r="G36" s="103">
        <v>3.1</v>
      </c>
      <c r="H36" s="99" t="s">
        <v>557</v>
      </c>
      <c r="I36" s="104" t="s">
        <v>171</v>
      </c>
      <c r="J36" s="105">
        <v>1</v>
      </c>
      <c r="K36" s="142">
        <f t="shared" si="0"/>
        <v>-1</v>
      </c>
      <c r="L36" s="102">
        <f t="shared" si="1"/>
        <v>33.49</v>
      </c>
      <c r="P36" s="107"/>
      <c r="Q36" s="153">
        <f t="shared" si="2"/>
        <v>1</v>
      </c>
      <c r="R36" s="154">
        <f t="shared" si="3"/>
        <v>0</v>
      </c>
      <c r="S36" s="154">
        <f t="shared" si="4"/>
        <v>1</v>
      </c>
    </row>
    <row r="37" spans="2:19" ht="18.75" x14ac:dyDescent="0.3">
      <c r="B37" s="164">
        <v>44213</v>
      </c>
      <c r="C37" s="95" t="s">
        <v>605</v>
      </c>
      <c r="D37" s="96" t="s">
        <v>604</v>
      </c>
      <c r="E37" s="97">
        <v>1</v>
      </c>
      <c r="F37" s="140">
        <v>4.2</v>
      </c>
      <c r="G37" s="103">
        <v>2.0499999999999998</v>
      </c>
      <c r="H37" s="99" t="s">
        <v>557</v>
      </c>
      <c r="I37" s="104" t="s">
        <v>21</v>
      </c>
      <c r="J37" s="105">
        <v>0.5</v>
      </c>
      <c r="K37" s="142">
        <f t="shared" si="0"/>
        <v>-0.5</v>
      </c>
      <c r="L37" s="102">
        <f t="shared" si="1"/>
        <v>32.99</v>
      </c>
      <c r="P37" s="107"/>
      <c r="Q37" s="153">
        <f t="shared" si="2"/>
        <v>1</v>
      </c>
      <c r="R37" s="154">
        <f t="shared" si="3"/>
        <v>0</v>
      </c>
      <c r="S37" s="154">
        <f t="shared" si="4"/>
        <v>1</v>
      </c>
    </row>
    <row r="38" spans="2:19" ht="18.75" x14ac:dyDescent="0.3">
      <c r="B38" s="164">
        <v>44213</v>
      </c>
      <c r="C38" s="95" t="s">
        <v>605</v>
      </c>
      <c r="D38" s="96" t="s">
        <v>604</v>
      </c>
      <c r="E38" s="97">
        <v>1</v>
      </c>
      <c r="F38" s="140">
        <v>4.2</v>
      </c>
      <c r="G38" s="103">
        <v>2.0499999999999998</v>
      </c>
      <c r="H38" s="99" t="s">
        <v>567</v>
      </c>
      <c r="I38" s="104" t="s">
        <v>21</v>
      </c>
      <c r="J38" s="105">
        <v>0.5</v>
      </c>
      <c r="K38" s="142">
        <f t="shared" si="0"/>
        <v>0.52499999999999991</v>
      </c>
      <c r="L38" s="102">
        <f t="shared" si="1"/>
        <v>33.515000000000001</v>
      </c>
      <c r="P38" s="107"/>
      <c r="Q38" s="153">
        <f t="shared" si="2"/>
        <v>1</v>
      </c>
      <c r="R38" s="154">
        <f t="shared" si="3"/>
        <v>1</v>
      </c>
      <c r="S38" s="154">
        <f t="shared" si="4"/>
        <v>0</v>
      </c>
    </row>
    <row r="39" spans="2:19" ht="18.75" x14ac:dyDescent="0.3">
      <c r="B39" s="164">
        <v>44213</v>
      </c>
      <c r="C39" s="95" t="s">
        <v>603</v>
      </c>
      <c r="D39" s="96" t="s">
        <v>604</v>
      </c>
      <c r="E39" s="97">
        <v>1</v>
      </c>
      <c r="F39" s="140">
        <v>7</v>
      </c>
      <c r="G39" s="103">
        <v>3</v>
      </c>
      <c r="H39" s="99" t="s">
        <v>557</v>
      </c>
      <c r="I39" s="104" t="s">
        <v>34</v>
      </c>
      <c r="J39" s="105">
        <v>0.5</v>
      </c>
      <c r="K39" s="142">
        <f t="shared" si="0"/>
        <v>-0.5</v>
      </c>
      <c r="L39" s="102">
        <f t="shared" si="1"/>
        <v>33.015000000000001</v>
      </c>
      <c r="Q39" s="153">
        <f t="shared" si="2"/>
        <v>1</v>
      </c>
      <c r="R39" s="154">
        <f t="shared" si="3"/>
        <v>0</v>
      </c>
      <c r="S39" s="154">
        <f t="shared" si="4"/>
        <v>1</v>
      </c>
    </row>
    <row r="40" spans="2:19" ht="18.75" x14ac:dyDescent="0.3">
      <c r="B40" s="164">
        <v>44213</v>
      </c>
      <c r="C40" s="95" t="s">
        <v>603</v>
      </c>
      <c r="D40" s="96" t="s">
        <v>604</v>
      </c>
      <c r="E40" s="97">
        <v>1</v>
      </c>
      <c r="F40" s="140">
        <v>7</v>
      </c>
      <c r="G40" s="103">
        <v>3</v>
      </c>
      <c r="H40" s="99" t="s">
        <v>567</v>
      </c>
      <c r="I40" s="104" t="s">
        <v>34</v>
      </c>
      <c r="J40" s="105">
        <v>0.5</v>
      </c>
      <c r="K40" s="142">
        <f t="shared" si="0"/>
        <v>-0.5</v>
      </c>
      <c r="L40" s="102">
        <f t="shared" si="1"/>
        <v>32.515000000000001</v>
      </c>
      <c r="Q40" s="153">
        <f t="shared" si="2"/>
        <v>1</v>
      </c>
      <c r="R40" s="154">
        <f t="shared" si="3"/>
        <v>0</v>
      </c>
      <c r="S40" s="154">
        <f t="shared" si="4"/>
        <v>1</v>
      </c>
    </row>
    <row r="41" spans="2:19" ht="18.75" x14ac:dyDescent="0.3">
      <c r="B41" s="164">
        <v>44213</v>
      </c>
      <c r="C41" s="95" t="s">
        <v>606</v>
      </c>
      <c r="D41" s="96" t="s">
        <v>91</v>
      </c>
      <c r="E41" s="97">
        <v>1</v>
      </c>
      <c r="F41" s="140">
        <v>34</v>
      </c>
      <c r="G41" s="103">
        <v>8</v>
      </c>
      <c r="H41" s="99" t="s">
        <v>557</v>
      </c>
      <c r="I41" s="104" t="s">
        <v>171</v>
      </c>
      <c r="J41" s="105">
        <v>1</v>
      </c>
      <c r="K41" s="142">
        <f t="shared" si="0"/>
        <v>-1</v>
      </c>
      <c r="L41" s="102">
        <f t="shared" si="1"/>
        <v>31.515000000000001</v>
      </c>
      <c r="Q41" s="153">
        <f t="shared" si="2"/>
        <v>1</v>
      </c>
      <c r="R41" s="154">
        <f t="shared" si="3"/>
        <v>0</v>
      </c>
      <c r="S41" s="154">
        <f t="shared" si="4"/>
        <v>1</v>
      </c>
    </row>
    <row r="42" spans="2:19" ht="18.75" x14ac:dyDescent="0.3">
      <c r="B42" s="164">
        <v>44213</v>
      </c>
      <c r="C42" s="95" t="s">
        <v>606</v>
      </c>
      <c r="D42" s="96" t="s">
        <v>91</v>
      </c>
      <c r="E42" s="97">
        <v>1</v>
      </c>
      <c r="F42" s="140">
        <v>34</v>
      </c>
      <c r="G42" s="103">
        <v>8</v>
      </c>
      <c r="H42" s="99" t="s">
        <v>567</v>
      </c>
      <c r="I42" s="104" t="s">
        <v>171</v>
      </c>
      <c r="J42" s="105">
        <v>1</v>
      </c>
      <c r="K42" s="142">
        <f t="shared" si="0"/>
        <v>-1</v>
      </c>
      <c r="L42" s="102">
        <f t="shared" si="1"/>
        <v>30.515000000000001</v>
      </c>
      <c r="Q42" s="153">
        <f t="shared" si="2"/>
        <v>1</v>
      </c>
      <c r="R42" s="154">
        <f t="shared" si="3"/>
        <v>0</v>
      </c>
      <c r="S42" s="154">
        <f t="shared" si="4"/>
        <v>1</v>
      </c>
    </row>
    <row r="43" spans="2:19" ht="18.75" x14ac:dyDescent="0.3">
      <c r="B43" s="164">
        <v>44215</v>
      </c>
      <c r="C43" s="95" t="s">
        <v>607</v>
      </c>
      <c r="D43" s="96" t="s">
        <v>608</v>
      </c>
      <c r="E43" s="97">
        <v>1</v>
      </c>
      <c r="F43" s="140">
        <v>8</v>
      </c>
      <c r="G43" s="103">
        <v>3</v>
      </c>
      <c r="H43" s="99" t="s">
        <v>557</v>
      </c>
      <c r="I43" s="104" t="s">
        <v>21</v>
      </c>
      <c r="J43" s="105">
        <v>1</v>
      </c>
      <c r="K43" s="142">
        <f t="shared" si="0"/>
        <v>-1</v>
      </c>
      <c r="L43" s="102">
        <f t="shared" si="1"/>
        <v>29.515000000000001</v>
      </c>
      <c r="Q43" s="153">
        <f t="shared" si="2"/>
        <v>1</v>
      </c>
      <c r="R43" s="154">
        <f t="shared" si="3"/>
        <v>0</v>
      </c>
      <c r="S43" s="154">
        <f t="shared" si="4"/>
        <v>1</v>
      </c>
    </row>
    <row r="44" spans="2:19" ht="18.75" x14ac:dyDescent="0.3">
      <c r="B44" s="164">
        <v>44219</v>
      </c>
      <c r="C44" s="95" t="s">
        <v>609</v>
      </c>
      <c r="D44" s="96" t="s">
        <v>610</v>
      </c>
      <c r="E44" s="97">
        <v>2</v>
      </c>
      <c r="F44" s="140">
        <v>3.5</v>
      </c>
      <c r="G44" s="103">
        <v>2</v>
      </c>
      <c r="H44" s="99" t="s">
        <v>557</v>
      </c>
      <c r="I44" s="104" t="s">
        <v>26</v>
      </c>
      <c r="J44" s="105">
        <v>1</v>
      </c>
      <c r="K44" s="142">
        <f t="shared" si="0"/>
        <v>-1</v>
      </c>
      <c r="L44" s="102">
        <f t="shared" si="1"/>
        <v>28.515000000000001</v>
      </c>
      <c r="Q44" s="153">
        <f t="shared" si="2"/>
        <v>1</v>
      </c>
      <c r="R44" s="154">
        <f t="shared" si="3"/>
        <v>0</v>
      </c>
      <c r="S44" s="154">
        <f t="shared" si="4"/>
        <v>1</v>
      </c>
    </row>
    <row r="45" spans="2:19" ht="18.75" x14ac:dyDescent="0.3">
      <c r="B45" s="164">
        <v>44220</v>
      </c>
      <c r="C45" s="95" t="s">
        <v>611</v>
      </c>
      <c r="D45" s="96" t="s">
        <v>43</v>
      </c>
      <c r="E45" s="97">
        <v>3</v>
      </c>
      <c r="F45" s="140">
        <v>4.5999999999999996</v>
      </c>
      <c r="G45" s="103">
        <v>1.65</v>
      </c>
      <c r="H45" s="99" t="s">
        <v>557</v>
      </c>
      <c r="I45" s="104" t="s">
        <v>24</v>
      </c>
      <c r="J45" s="105">
        <v>1</v>
      </c>
      <c r="K45" s="142">
        <f t="shared" si="0"/>
        <v>3.5999999999999996</v>
      </c>
      <c r="L45" s="102">
        <f t="shared" si="1"/>
        <v>32.115000000000002</v>
      </c>
      <c r="Q45" s="153">
        <f t="shared" si="2"/>
        <v>1</v>
      </c>
      <c r="R45" s="154">
        <f t="shared" si="3"/>
        <v>1</v>
      </c>
      <c r="S45" s="154">
        <f t="shared" si="4"/>
        <v>0</v>
      </c>
    </row>
    <row r="46" spans="2:19" ht="18.75" x14ac:dyDescent="0.3">
      <c r="B46" s="164">
        <v>44220</v>
      </c>
      <c r="C46" s="95" t="s">
        <v>816</v>
      </c>
      <c r="D46" s="96" t="s">
        <v>832</v>
      </c>
      <c r="E46" s="97">
        <v>1</v>
      </c>
      <c r="F46" s="140">
        <v>9</v>
      </c>
      <c r="G46" s="103">
        <v>2.35</v>
      </c>
      <c r="H46" s="99" t="s">
        <v>557</v>
      </c>
      <c r="I46" s="104" t="s">
        <v>34</v>
      </c>
      <c r="J46" s="105">
        <v>3</v>
      </c>
      <c r="K46" s="142">
        <f t="shared" si="0"/>
        <v>-3</v>
      </c>
      <c r="L46" s="102">
        <f t="shared" si="1"/>
        <v>29.115000000000002</v>
      </c>
      <c r="Q46" s="153">
        <f t="shared" si="2"/>
        <v>1</v>
      </c>
      <c r="R46" s="154">
        <f t="shared" si="3"/>
        <v>0</v>
      </c>
      <c r="S46" s="154">
        <f t="shared" si="4"/>
        <v>1</v>
      </c>
    </row>
    <row r="47" spans="2:19" ht="18.75" x14ac:dyDescent="0.3">
      <c r="B47" s="164">
        <v>44220</v>
      </c>
      <c r="C47" s="95" t="s">
        <v>816</v>
      </c>
      <c r="D47" s="96" t="s">
        <v>832</v>
      </c>
      <c r="E47" s="97">
        <v>1</v>
      </c>
      <c r="F47" s="140">
        <v>9</v>
      </c>
      <c r="G47" s="103">
        <v>2.35</v>
      </c>
      <c r="H47" s="99" t="s">
        <v>567</v>
      </c>
      <c r="I47" s="104" t="s">
        <v>34</v>
      </c>
      <c r="J47" s="105">
        <v>3</v>
      </c>
      <c r="K47" s="142">
        <f t="shared" si="0"/>
        <v>-3</v>
      </c>
      <c r="L47" s="102">
        <f t="shared" si="1"/>
        <v>26.115000000000002</v>
      </c>
      <c r="Q47" s="153">
        <f t="shared" si="2"/>
        <v>1</v>
      </c>
      <c r="R47" s="154">
        <f t="shared" si="3"/>
        <v>0</v>
      </c>
      <c r="S47" s="154">
        <f t="shared" si="4"/>
        <v>1</v>
      </c>
    </row>
    <row r="48" spans="2:19" ht="18.75" x14ac:dyDescent="0.3">
      <c r="B48" s="164">
        <v>44220</v>
      </c>
      <c r="C48" s="95" t="s">
        <v>612</v>
      </c>
      <c r="D48" s="96" t="s">
        <v>43</v>
      </c>
      <c r="E48" s="97">
        <v>3</v>
      </c>
      <c r="F48" s="140">
        <v>8</v>
      </c>
      <c r="G48" s="103">
        <v>2.6</v>
      </c>
      <c r="H48" s="99" t="s">
        <v>557</v>
      </c>
      <c r="I48" s="104" t="s">
        <v>34</v>
      </c>
      <c r="J48" s="105">
        <v>1</v>
      </c>
      <c r="K48" s="142">
        <f t="shared" si="0"/>
        <v>-1</v>
      </c>
      <c r="L48" s="102">
        <f t="shared" si="1"/>
        <v>25.115000000000002</v>
      </c>
      <c r="Q48" s="153">
        <f t="shared" si="2"/>
        <v>1</v>
      </c>
      <c r="R48" s="154">
        <f t="shared" si="3"/>
        <v>0</v>
      </c>
      <c r="S48" s="154">
        <f t="shared" si="4"/>
        <v>1</v>
      </c>
    </row>
    <row r="49" spans="2:19" ht="18.75" x14ac:dyDescent="0.3">
      <c r="B49" s="164">
        <v>44222</v>
      </c>
      <c r="C49" s="95" t="s">
        <v>613</v>
      </c>
      <c r="D49" s="96" t="s">
        <v>602</v>
      </c>
      <c r="E49" s="97">
        <v>4</v>
      </c>
      <c r="F49" s="140">
        <v>11</v>
      </c>
      <c r="G49" s="103">
        <v>3.9</v>
      </c>
      <c r="H49" s="99" t="s">
        <v>557</v>
      </c>
      <c r="I49" s="104" t="s">
        <v>614</v>
      </c>
      <c r="J49" s="105">
        <v>1</v>
      </c>
      <c r="K49" s="142">
        <f t="shared" si="0"/>
        <v>-1</v>
      </c>
      <c r="L49" s="102">
        <f t="shared" si="1"/>
        <v>24.115000000000002</v>
      </c>
      <c r="Q49" s="153">
        <f t="shared" si="2"/>
        <v>1</v>
      </c>
      <c r="R49" s="154">
        <f t="shared" si="3"/>
        <v>0</v>
      </c>
      <c r="S49" s="154">
        <f t="shared" si="4"/>
        <v>1</v>
      </c>
    </row>
    <row r="50" spans="2:19" ht="18.75" x14ac:dyDescent="0.3">
      <c r="B50" s="164">
        <v>44224</v>
      </c>
      <c r="C50" s="95" t="s">
        <v>615</v>
      </c>
      <c r="D50" s="96" t="s">
        <v>616</v>
      </c>
      <c r="E50" s="97">
        <v>2</v>
      </c>
      <c r="F50" s="140">
        <v>11</v>
      </c>
      <c r="G50" s="103">
        <v>4</v>
      </c>
      <c r="H50" s="99" t="s">
        <v>557</v>
      </c>
      <c r="I50" s="104" t="s">
        <v>107</v>
      </c>
      <c r="J50" s="105">
        <v>1</v>
      </c>
      <c r="K50" s="142">
        <f t="shared" si="0"/>
        <v>-1</v>
      </c>
      <c r="L50" s="102">
        <f t="shared" si="1"/>
        <v>23.115000000000002</v>
      </c>
      <c r="Q50" s="153">
        <f t="shared" si="2"/>
        <v>1</v>
      </c>
      <c r="R50" s="154">
        <f t="shared" si="3"/>
        <v>0</v>
      </c>
      <c r="S50" s="154">
        <f t="shared" si="4"/>
        <v>1</v>
      </c>
    </row>
    <row r="51" spans="2:19" ht="18.75" x14ac:dyDescent="0.3">
      <c r="B51" s="164">
        <v>44224</v>
      </c>
      <c r="C51" s="95" t="s">
        <v>615</v>
      </c>
      <c r="D51" s="96" t="s">
        <v>616</v>
      </c>
      <c r="E51" s="97">
        <v>2</v>
      </c>
      <c r="F51" s="140">
        <v>11</v>
      </c>
      <c r="G51" s="103">
        <v>4</v>
      </c>
      <c r="H51" s="99" t="s">
        <v>567</v>
      </c>
      <c r="I51" s="104" t="s">
        <v>107</v>
      </c>
      <c r="J51" s="105">
        <v>1</v>
      </c>
      <c r="K51" s="142">
        <f t="shared" si="0"/>
        <v>-1</v>
      </c>
      <c r="L51" s="102">
        <f t="shared" si="1"/>
        <v>22.115000000000002</v>
      </c>
      <c r="Q51" s="153">
        <f t="shared" si="2"/>
        <v>1</v>
      </c>
      <c r="R51" s="154">
        <f t="shared" si="3"/>
        <v>0</v>
      </c>
      <c r="S51" s="154">
        <f t="shared" si="4"/>
        <v>1</v>
      </c>
    </row>
    <row r="52" spans="2:19" ht="18.75" x14ac:dyDescent="0.3">
      <c r="B52" s="164">
        <v>44225</v>
      </c>
      <c r="C52" s="95" t="s">
        <v>617</v>
      </c>
      <c r="D52" s="96" t="s">
        <v>587</v>
      </c>
      <c r="E52" s="97">
        <v>1</v>
      </c>
      <c r="F52" s="140">
        <v>2.4</v>
      </c>
      <c r="G52" s="103">
        <v>1.5</v>
      </c>
      <c r="H52" s="99" t="s">
        <v>557</v>
      </c>
      <c r="I52" s="104" t="s">
        <v>24</v>
      </c>
      <c r="J52" s="105">
        <v>2</v>
      </c>
      <c r="K52" s="142">
        <f t="shared" si="0"/>
        <v>2.8</v>
      </c>
      <c r="L52" s="102">
        <f t="shared" si="1"/>
        <v>24.915000000000003</v>
      </c>
      <c r="Q52" s="153">
        <f t="shared" si="2"/>
        <v>1</v>
      </c>
      <c r="R52" s="154">
        <f t="shared" si="3"/>
        <v>1</v>
      </c>
      <c r="S52" s="154">
        <f t="shared" si="4"/>
        <v>0</v>
      </c>
    </row>
    <row r="53" spans="2:19" ht="18.75" x14ac:dyDescent="0.3">
      <c r="B53" s="164">
        <v>44226</v>
      </c>
      <c r="C53" s="95" t="s">
        <v>618</v>
      </c>
      <c r="D53" s="96" t="s">
        <v>619</v>
      </c>
      <c r="E53" s="97">
        <v>3</v>
      </c>
      <c r="F53" s="140">
        <v>3.55</v>
      </c>
      <c r="G53" s="103">
        <v>1.5</v>
      </c>
      <c r="H53" s="99" t="s">
        <v>557</v>
      </c>
      <c r="I53" s="104" t="s">
        <v>26</v>
      </c>
      <c r="J53" s="105">
        <v>3</v>
      </c>
      <c r="K53" s="142">
        <f t="shared" si="0"/>
        <v>-3</v>
      </c>
      <c r="L53" s="102">
        <f t="shared" si="1"/>
        <v>21.915000000000003</v>
      </c>
      <c r="Q53" s="153">
        <f t="shared" si="2"/>
        <v>1</v>
      </c>
      <c r="R53" s="154">
        <f t="shared" si="3"/>
        <v>0</v>
      </c>
      <c r="S53" s="154">
        <f t="shared" si="4"/>
        <v>1</v>
      </c>
    </row>
    <row r="54" spans="2:19" ht="18.75" x14ac:dyDescent="0.3">
      <c r="B54" s="164">
        <v>44229</v>
      </c>
      <c r="C54" s="95" t="s">
        <v>620</v>
      </c>
      <c r="D54" s="96" t="s">
        <v>621</v>
      </c>
      <c r="E54" s="97">
        <v>5</v>
      </c>
      <c r="F54" s="140">
        <v>4.5</v>
      </c>
      <c r="G54" s="103">
        <v>1.3</v>
      </c>
      <c r="H54" s="99" t="s">
        <v>557</v>
      </c>
      <c r="I54" s="104" t="s">
        <v>24</v>
      </c>
      <c r="J54" s="105">
        <v>1</v>
      </c>
      <c r="K54" s="142">
        <f t="shared" si="0"/>
        <v>3.5</v>
      </c>
      <c r="L54" s="102">
        <f t="shared" si="1"/>
        <v>25.415000000000003</v>
      </c>
      <c r="Q54" s="153">
        <f t="shared" si="2"/>
        <v>1</v>
      </c>
      <c r="R54" s="154">
        <f t="shared" si="3"/>
        <v>1</v>
      </c>
      <c r="S54" s="154">
        <f t="shared" si="4"/>
        <v>0</v>
      </c>
    </row>
    <row r="55" spans="2:19" ht="18.75" x14ac:dyDescent="0.3">
      <c r="B55" s="164">
        <v>44230</v>
      </c>
      <c r="C55" s="95" t="s">
        <v>622</v>
      </c>
      <c r="D55" s="96" t="s">
        <v>623</v>
      </c>
      <c r="E55" s="97">
        <v>3</v>
      </c>
      <c r="F55" s="140">
        <v>5</v>
      </c>
      <c r="G55" s="103">
        <v>1.5</v>
      </c>
      <c r="H55" s="99" t="s">
        <v>557</v>
      </c>
      <c r="I55" s="104" t="s">
        <v>24</v>
      </c>
      <c r="J55" s="105">
        <v>3</v>
      </c>
      <c r="K55" s="142">
        <f t="shared" si="0"/>
        <v>12</v>
      </c>
      <c r="L55" s="102">
        <f t="shared" si="1"/>
        <v>37.415000000000006</v>
      </c>
      <c r="Q55" s="153">
        <f t="shared" si="2"/>
        <v>1</v>
      </c>
      <c r="R55" s="154">
        <f t="shared" si="3"/>
        <v>1</v>
      </c>
      <c r="S55" s="154">
        <f t="shared" si="4"/>
        <v>0</v>
      </c>
    </row>
    <row r="56" spans="2:19" ht="18.75" x14ac:dyDescent="0.3">
      <c r="B56" s="164">
        <v>44232</v>
      </c>
      <c r="C56" s="95" t="s">
        <v>624</v>
      </c>
      <c r="D56" s="96" t="s">
        <v>173</v>
      </c>
      <c r="E56" s="97">
        <v>4</v>
      </c>
      <c r="F56" s="140">
        <v>3</v>
      </c>
      <c r="G56" s="103">
        <v>1.3</v>
      </c>
      <c r="H56" s="99" t="s">
        <v>557</v>
      </c>
      <c r="I56" s="104" t="s">
        <v>24</v>
      </c>
      <c r="J56" s="105">
        <v>1</v>
      </c>
      <c r="K56" s="142">
        <f t="shared" si="0"/>
        <v>2</v>
      </c>
      <c r="L56" s="102">
        <f t="shared" si="1"/>
        <v>39.415000000000006</v>
      </c>
      <c r="Q56" s="153">
        <f t="shared" si="2"/>
        <v>1</v>
      </c>
      <c r="R56" s="154">
        <f t="shared" si="3"/>
        <v>1</v>
      </c>
      <c r="S56" s="154">
        <f t="shared" si="4"/>
        <v>0</v>
      </c>
    </row>
    <row r="57" spans="2:19" ht="18.75" x14ac:dyDescent="0.3">
      <c r="B57" s="164">
        <v>44234</v>
      </c>
      <c r="C57" s="95" t="s">
        <v>625</v>
      </c>
      <c r="D57" s="96" t="s">
        <v>30</v>
      </c>
      <c r="E57" s="97">
        <v>4</v>
      </c>
      <c r="F57" s="140">
        <v>18</v>
      </c>
      <c r="G57" s="103">
        <v>3.5</v>
      </c>
      <c r="H57" s="99" t="s">
        <v>557</v>
      </c>
      <c r="I57" s="104" t="s">
        <v>171</v>
      </c>
      <c r="J57" s="105">
        <v>1</v>
      </c>
      <c r="K57" s="142">
        <f t="shared" si="0"/>
        <v>-1</v>
      </c>
      <c r="L57" s="102">
        <f t="shared" si="1"/>
        <v>38.415000000000006</v>
      </c>
      <c r="Q57" s="153">
        <f t="shared" si="2"/>
        <v>1</v>
      </c>
      <c r="R57" s="154">
        <f t="shared" si="3"/>
        <v>0</v>
      </c>
      <c r="S57" s="154">
        <f t="shared" si="4"/>
        <v>1</v>
      </c>
    </row>
    <row r="58" spans="2:19" ht="18.75" x14ac:dyDescent="0.3">
      <c r="B58" s="164">
        <v>44236</v>
      </c>
      <c r="C58" s="95" t="s">
        <v>626</v>
      </c>
      <c r="D58" s="96" t="s">
        <v>556</v>
      </c>
      <c r="E58" s="97">
        <v>2</v>
      </c>
      <c r="F58" s="140">
        <v>6</v>
      </c>
      <c r="G58" s="103">
        <v>1.3</v>
      </c>
      <c r="H58" s="99" t="s">
        <v>557</v>
      </c>
      <c r="I58" s="104" t="s">
        <v>24</v>
      </c>
      <c r="J58" s="105">
        <v>2</v>
      </c>
      <c r="K58" s="142">
        <f t="shared" si="0"/>
        <v>10</v>
      </c>
      <c r="L58" s="102">
        <f t="shared" si="1"/>
        <v>48.415000000000006</v>
      </c>
      <c r="Q58" s="153">
        <f t="shared" si="2"/>
        <v>1</v>
      </c>
      <c r="R58" s="154">
        <f t="shared" si="3"/>
        <v>1</v>
      </c>
      <c r="S58" s="154">
        <f t="shared" si="4"/>
        <v>0</v>
      </c>
    </row>
    <row r="59" spans="2:19" ht="18.75" x14ac:dyDescent="0.3">
      <c r="B59" s="164">
        <v>44239</v>
      </c>
      <c r="C59" s="95" t="s">
        <v>627</v>
      </c>
      <c r="D59" s="96" t="s">
        <v>628</v>
      </c>
      <c r="E59" s="97">
        <v>2</v>
      </c>
      <c r="F59" s="140">
        <v>5</v>
      </c>
      <c r="G59" s="103">
        <v>1.6</v>
      </c>
      <c r="H59" s="99" t="s">
        <v>557</v>
      </c>
      <c r="I59" s="104" t="s">
        <v>171</v>
      </c>
      <c r="J59" s="105">
        <v>1</v>
      </c>
      <c r="K59" s="142">
        <f t="shared" si="0"/>
        <v>-1</v>
      </c>
      <c r="L59" s="102">
        <f t="shared" si="1"/>
        <v>47.415000000000006</v>
      </c>
      <c r="Q59" s="153">
        <f t="shared" si="2"/>
        <v>1</v>
      </c>
      <c r="R59" s="154">
        <f t="shared" si="3"/>
        <v>0</v>
      </c>
      <c r="S59" s="154">
        <f t="shared" si="4"/>
        <v>1</v>
      </c>
    </row>
    <row r="60" spans="2:19" ht="18.75" x14ac:dyDescent="0.3">
      <c r="B60" s="164">
        <v>44239</v>
      </c>
      <c r="C60" s="95" t="s">
        <v>629</v>
      </c>
      <c r="D60" s="96" t="s">
        <v>628</v>
      </c>
      <c r="E60" s="97">
        <v>2</v>
      </c>
      <c r="F60" s="140">
        <v>13</v>
      </c>
      <c r="G60" s="103">
        <v>1.6</v>
      </c>
      <c r="H60" s="99" t="s">
        <v>557</v>
      </c>
      <c r="I60" s="104" t="s">
        <v>24</v>
      </c>
      <c r="J60" s="105">
        <v>1</v>
      </c>
      <c r="K60" s="142">
        <f t="shared" si="0"/>
        <v>12</v>
      </c>
      <c r="L60" s="102">
        <f t="shared" si="1"/>
        <v>59.415000000000006</v>
      </c>
      <c r="Q60" s="153">
        <f t="shared" si="2"/>
        <v>1</v>
      </c>
      <c r="R60" s="154">
        <f t="shared" si="3"/>
        <v>1</v>
      </c>
      <c r="S60" s="154">
        <f t="shared" si="4"/>
        <v>0</v>
      </c>
    </row>
    <row r="61" spans="2:19" ht="18.75" x14ac:dyDescent="0.3">
      <c r="B61" s="164">
        <v>44241</v>
      </c>
      <c r="C61" s="95" t="s">
        <v>630</v>
      </c>
      <c r="D61" s="96" t="s">
        <v>590</v>
      </c>
      <c r="E61" s="97">
        <v>2</v>
      </c>
      <c r="F61" s="140">
        <v>5</v>
      </c>
      <c r="G61" s="103">
        <v>2</v>
      </c>
      <c r="H61" s="99" t="s">
        <v>557</v>
      </c>
      <c r="I61" s="104" t="s">
        <v>16</v>
      </c>
      <c r="J61" s="105">
        <v>1</v>
      </c>
      <c r="K61" s="142">
        <f t="shared" si="0"/>
        <v>-1</v>
      </c>
      <c r="L61" s="102">
        <f t="shared" si="1"/>
        <v>58.415000000000006</v>
      </c>
      <c r="Q61" s="153">
        <f t="shared" si="2"/>
        <v>1</v>
      </c>
      <c r="R61" s="154">
        <f t="shared" si="3"/>
        <v>0</v>
      </c>
      <c r="S61" s="154">
        <f t="shared" si="4"/>
        <v>1</v>
      </c>
    </row>
    <row r="62" spans="2:19" ht="18.75" x14ac:dyDescent="0.3">
      <c r="B62" s="164">
        <v>44244</v>
      </c>
      <c r="C62" s="95" t="s">
        <v>631</v>
      </c>
      <c r="D62" s="96" t="s">
        <v>623</v>
      </c>
      <c r="E62" s="97">
        <v>2</v>
      </c>
      <c r="F62" s="140">
        <v>5</v>
      </c>
      <c r="G62" s="103">
        <v>2</v>
      </c>
      <c r="H62" s="99" t="s">
        <v>557</v>
      </c>
      <c r="I62" s="104" t="s">
        <v>21</v>
      </c>
      <c r="J62" s="105">
        <v>1</v>
      </c>
      <c r="K62" s="142">
        <f t="shared" si="0"/>
        <v>-1</v>
      </c>
      <c r="L62" s="102">
        <f t="shared" si="1"/>
        <v>57.415000000000006</v>
      </c>
      <c r="Q62" s="153">
        <f t="shared" si="2"/>
        <v>1</v>
      </c>
      <c r="R62" s="154">
        <f t="shared" si="3"/>
        <v>0</v>
      </c>
      <c r="S62" s="154">
        <f t="shared" si="4"/>
        <v>1</v>
      </c>
    </row>
    <row r="63" spans="2:19" ht="18.75" x14ac:dyDescent="0.3">
      <c r="B63" s="164">
        <v>44245</v>
      </c>
      <c r="C63" s="95" t="s">
        <v>577</v>
      </c>
      <c r="D63" s="96" t="s">
        <v>173</v>
      </c>
      <c r="E63" s="97">
        <v>3</v>
      </c>
      <c r="F63" s="140">
        <v>2.5</v>
      </c>
      <c r="G63" s="103">
        <v>1.2</v>
      </c>
      <c r="H63" s="99" t="s">
        <v>557</v>
      </c>
      <c r="I63" s="104" t="s">
        <v>24</v>
      </c>
      <c r="J63" s="105">
        <v>3</v>
      </c>
      <c r="K63" s="142">
        <f t="shared" si="0"/>
        <v>4.5</v>
      </c>
      <c r="L63" s="102">
        <f t="shared" si="1"/>
        <v>61.915000000000006</v>
      </c>
      <c r="Q63" s="153">
        <f t="shared" si="2"/>
        <v>1</v>
      </c>
      <c r="R63" s="154">
        <f t="shared" si="3"/>
        <v>1</v>
      </c>
      <c r="S63" s="154">
        <f t="shared" si="4"/>
        <v>0</v>
      </c>
    </row>
    <row r="64" spans="2:19" ht="18.75" x14ac:dyDescent="0.3">
      <c r="B64" s="164">
        <v>44245</v>
      </c>
      <c r="C64" s="95" t="s">
        <v>632</v>
      </c>
      <c r="D64" s="96" t="s">
        <v>173</v>
      </c>
      <c r="E64" s="97">
        <v>4</v>
      </c>
      <c r="F64" s="140">
        <v>6</v>
      </c>
      <c r="G64" s="103">
        <v>1.5</v>
      </c>
      <c r="H64" s="99" t="s">
        <v>557</v>
      </c>
      <c r="I64" s="104" t="s">
        <v>21</v>
      </c>
      <c r="J64" s="105">
        <v>3</v>
      </c>
      <c r="K64" s="142">
        <f t="shared" si="0"/>
        <v>-3</v>
      </c>
      <c r="L64" s="102">
        <f t="shared" si="1"/>
        <v>58.915000000000006</v>
      </c>
      <c r="Q64" s="153">
        <f t="shared" si="2"/>
        <v>1</v>
      </c>
      <c r="R64" s="154">
        <f t="shared" si="3"/>
        <v>0</v>
      </c>
      <c r="S64" s="154">
        <f t="shared" si="4"/>
        <v>1</v>
      </c>
    </row>
    <row r="65" spans="2:19" ht="18.75" x14ac:dyDescent="0.3">
      <c r="B65" s="164">
        <v>44247</v>
      </c>
      <c r="C65" s="95" t="s">
        <v>633</v>
      </c>
      <c r="D65" s="96" t="s">
        <v>634</v>
      </c>
      <c r="E65" s="97">
        <v>3</v>
      </c>
      <c r="F65" s="140">
        <v>21</v>
      </c>
      <c r="G65" s="103">
        <v>5</v>
      </c>
      <c r="H65" s="99" t="s">
        <v>557</v>
      </c>
      <c r="I65" s="104" t="s">
        <v>24</v>
      </c>
      <c r="J65" s="105">
        <v>2</v>
      </c>
      <c r="K65" s="142">
        <f t="shared" si="0"/>
        <v>40</v>
      </c>
      <c r="L65" s="102">
        <f t="shared" si="1"/>
        <v>98.915000000000006</v>
      </c>
      <c r="Q65" s="153">
        <f t="shared" si="2"/>
        <v>1</v>
      </c>
      <c r="R65" s="154">
        <f t="shared" si="3"/>
        <v>1</v>
      </c>
      <c r="S65" s="154">
        <f t="shared" si="4"/>
        <v>0</v>
      </c>
    </row>
    <row r="66" spans="2:19" ht="18.75" x14ac:dyDescent="0.3">
      <c r="B66" s="164">
        <v>44250</v>
      </c>
      <c r="C66" s="95" t="s">
        <v>636</v>
      </c>
      <c r="D66" s="96" t="s">
        <v>114</v>
      </c>
      <c r="E66" s="97">
        <v>2</v>
      </c>
      <c r="F66" s="140">
        <v>2.6</v>
      </c>
      <c r="G66" s="103">
        <v>1.5</v>
      </c>
      <c r="H66" s="99" t="s">
        <v>557</v>
      </c>
      <c r="I66" s="104" t="s">
        <v>34</v>
      </c>
      <c r="J66" s="105">
        <v>1</v>
      </c>
      <c r="K66" s="142">
        <f t="shared" si="0"/>
        <v>-1</v>
      </c>
      <c r="L66" s="102">
        <f t="shared" si="1"/>
        <v>97.915000000000006</v>
      </c>
      <c r="Q66" s="153">
        <f t="shared" si="2"/>
        <v>1</v>
      </c>
      <c r="R66" s="154">
        <f t="shared" si="3"/>
        <v>0</v>
      </c>
      <c r="S66" s="154">
        <f t="shared" si="4"/>
        <v>1</v>
      </c>
    </row>
    <row r="67" spans="2:19" ht="18.75" x14ac:dyDescent="0.3">
      <c r="B67" s="164">
        <v>44250</v>
      </c>
      <c r="C67" s="95" t="s">
        <v>635</v>
      </c>
      <c r="D67" s="96" t="s">
        <v>114</v>
      </c>
      <c r="E67" s="97">
        <v>2</v>
      </c>
      <c r="F67" s="140">
        <v>2.7</v>
      </c>
      <c r="G67" s="103">
        <v>1.1000000000000001</v>
      </c>
      <c r="H67" s="99" t="s">
        <v>557</v>
      </c>
      <c r="I67" s="104" t="s">
        <v>21</v>
      </c>
      <c r="J67" s="105">
        <v>1</v>
      </c>
      <c r="K67" s="142">
        <f t="shared" ref="K67:K130" si="5">IF(OR(I67="",J67=""),"",IF(AND(H67="W",I67="1st"),F67*J67-J67,IF(AND(H67="P",OR(I67="1st",I67="2nd",I67="3rd")),G67*J67-J67,IF(H67="EW",-2*J67,-J67))))</f>
        <v>-1</v>
      </c>
      <c r="L67" s="102">
        <f t="shared" si="1"/>
        <v>96.915000000000006</v>
      </c>
      <c r="Q67" s="153">
        <f t="shared" si="2"/>
        <v>1</v>
      </c>
      <c r="R67" s="154">
        <f t="shared" si="3"/>
        <v>0</v>
      </c>
      <c r="S67" s="154">
        <f t="shared" si="4"/>
        <v>1</v>
      </c>
    </row>
    <row r="68" spans="2:19" ht="18.75" x14ac:dyDescent="0.3">
      <c r="B68" s="164">
        <v>44250</v>
      </c>
      <c r="C68" s="95" t="s">
        <v>820</v>
      </c>
      <c r="D68" s="96" t="s">
        <v>114</v>
      </c>
      <c r="E68" s="97">
        <v>2</v>
      </c>
      <c r="F68" s="140">
        <v>4</v>
      </c>
      <c r="G68" s="103">
        <v>1</v>
      </c>
      <c r="H68" s="99" t="s">
        <v>557</v>
      </c>
      <c r="I68" s="104" t="s">
        <v>34</v>
      </c>
      <c r="J68" s="105">
        <v>1</v>
      </c>
      <c r="K68" s="142">
        <f t="shared" si="5"/>
        <v>-1</v>
      </c>
      <c r="L68" s="102">
        <f t="shared" ref="L68:L131" si="6">IF(K68="",L67,L67+K68)</f>
        <v>95.915000000000006</v>
      </c>
      <c r="Q68" s="153">
        <f t="shared" ref="Q68:Q131" si="7">IF(B68="",0,1)</f>
        <v>1</v>
      </c>
      <c r="R68" s="154">
        <f t="shared" ref="R68:R131" si="8">IF(K68&gt;0,1,0)</f>
        <v>0</v>
      </c>
      <c r="S68" s="154">
        <f t="shared" ref="S68:S131" si="9">IF(K68&lt;0,1,0)</f>
        <v>1</v>
      </c>
    </row>
    <row r="69" spans="2:19" ht="18.75" x14ac:dyDescent="0.3">
      <c r="B69" s="164">
        <v>44252</v>
      </c>
      <c r="C69" s="95" t="s">
        <v>637</v>
      </c>
      <c r="D69" s="96" t="s">
        <v>638</v>
      </c>
      <c r="E69" s="97">
        <v>2</v>
      </c>
      <c r="F69" s="140">
        <v>4.5999999999999996</v>
      </c>
      <c r="G69" s="103">
        <v>1.74</v>
      </c>
      <c r="H69" s="99" t="s">
        <v>557</v>
      </c>
      <c r="I69" s="104" t="s">
        <v>171</v>
      </c>
      <c r="J69" s="105">
        <v>4</v>
      </c>
      <c r="K69" s="142">
        <f t="shared" si="5"/>
        <v>-4</v>
      </c>
      <c r="L69" s="102">
        <f t="shared" si="6"/>
        <v>91.915000000000006</v>
      </c>
      <c r="Q69" s="153">
        <f t="shared" si="7"/>
        <v>1</v>
      </c>
      <c r="R69" s="154">
        <f t="shared" si="8"/>
        <v>0</v>
      </c>
      <c r="S69" s="154">
        <f t="shared" si="9"/>
        <v>1</v>
      </c>
    </row>
    <row r="70" spans="2:19" ht="18.75" x14ac:dyDescent="0.3">
      <c r="B70" s="164">
        <v>44252</v>
      </c>
      <c r="C70" s="95" t="s">
        <v>639</v>
      </c>
      <c r="D70" s="96" t="s">
        <v>638</v>
      </c>
      <c r="E70" s="97">
        <v>3</v>
      </c>
      <c r="F70" s="140">
        <v>2.7</v>
      </c>
      <c r="G70" s="103">
        <v>1.5</v>
      </c>
      <c r="H70" s="99" t="s">
        <v>557</v>
      </c>
      <c r="I70" s="104" t="s">
        <v>21</v>
      </c>
      <c r="J70" s="105">
        <v>2</v>
      </c>
      <c r="K70" s="142">
        <f t="shared" si="5"/>
        <v>-2</v>
      </c>
      <c r="L70" s="102">
        <f t="shared" si="6"/>
        <v>89.915000000000006</v>
      </c>
      <c r="Q70" s="153">
        <f t="shared" si="7"/>
        <v>1</v>
      </c>
      <c r="R70" s="154">
        <f t="shared" si="8"/>
        <v>0</v>
      </c>
      <c r="S70" s="154">
        <f t="shared" si="9"/>
        <v>1</v>
      </c>
    </row>
    <row r="71" spans="2:19" ht="18.75" x14ac:dyDescent="0.3">
      <c r="B71" s="164">
        <v>44253</v>
      </c>
      <c r="C71" s="95" t="s">
        <v>640</v>
      </c>
      <c r="D71" s="96" t="s">
        <v>641</v>
      </c>
      <c r="E71" s="97">
        <v>5</v>
      </c>
      <c r="F71" s="140">
        <v>7.5</v>
      </c>
      <c r="G71" s="103">
        <v>2</v>
      </c>
      <c r="H71" s="99" t="s">
        <v>557</v>
      </c>
      <c r="I71" s="104" t="s">
        <v>21</v>
      </c>
      <c r="J71" s="105">
        <v>2</v>
      </c>
      <c r="K71" s="142">
        <f t="shared" si="5"/>
        <v>-2</v>
      </c>
      <c r="L71" s="102">
        <f t="shared" si="6"/>
        <v>87.915000000000006</v>
      </c>
      <c r="Q71" s="153">
        <f t="shared" si="7"/>
        <v>1</v>
      </c>
      <c r="R71" s="154">
        <f t="shared" si="8"/>
        <v>0</v>
      </c>
      <c r="S71" s="154">
        <f t="shared" si="9"/>
        <v>1</v>
      </c>
    </row>
    <row r="72" spans="2:19" ht="18.75" x14ac:dyDescent="0.3">
      <c r="B72" s="164">
        <v>44255</v>
      </c>
      <c r="C72" s="95" t="s">
        <v>642</v>
      </c>
      <c r="D72" s="96" t="s">
        <v>30</v>
      </c>
      <c r="E72" s="97">
        <v>1</v>
      </c>
      <c r="F72" s="140">
        <v>13</v>
      </c>
      <c r="G72" s="103">
        <v>4.2</v>
      </c>
      <c r="H72" s="99" t="s">
        <v>557</v>
      </c>
      <c r="I72" s="104" t="s">
        <v>26</v>
      </c>
      <c r="J72" s="105">
        <v>2</v>
      </c>
      <c r="K72" s="142">
        <f t="shared" si="5"/>
        <v>-2</v>
      </c>
      <c r="L72" s="102">
        <f t="shared" si="6"/>
        <v>85.915000000000006</v>
      </c>
      <c r="Q72" s="153">
        <f t="shared" si="7"/>
        <v>1</v>
      </c>
      <c r="R72" s="154">
        <f t="shared" si="8"/>
        <v>0</v>
      </c>
      <c r="S72" s="154">
        <f t="shared" si="9"/>
        <v>1</v>
      </c>
    </row>
    <row r="73" spans="2:19" ht="18.75" x14ac:dyDescent="0.3">
      <c r="B73" s="164">
        <v>44258</v>
      </c>
      <c r="C73" s="95" t="s">
        <v>631</v>
      </c>
      <c r="D73" s="96" t="s">
        <v>1916</v>
      </c>
      <c r="E73" s="97">
        <v>3</v>
      </c>
      <c r="F73" s="140">
        <v>3</v>
      </c>
      <c r="G73" s="103">
        <v>1.35</v>
      </c>
      <c r="H73" s="99" t="s">
        <v>557</v>
      </c>
      <c r="I73" s="104" t="s">
        <v>614</v>
      </c>
      <c r="J73" s="105">
        <v>1</v>
      </c>
      <c r="K73" s="142">
        <f t="shared" si="5"/>
        <v>-1</v>
      </c>
      <c r="L73" s="102">
        <f t="shared" si="6"/>
        <v>84.915000000000006</v>
      </c>
      <c r="Q73" s="153">
        <f t="shared" si="7"/>
        <v>1</v>
      </c>
      <c r="R73" s="154">
        <f t="shared" si="8"/>
        <v>0</v>
      </c>
      <c r="S73" s="154">
        <f t="shared" si="9"/>
        <v>1</v>
      </c>
    </row>
    <row r="74" spans="2:19" ht="18.75" x14ac:dyDescent="0.3">
      <c r="B74" s="164">
        <v>44259</v>
      </c>
      <c r="C74" s="95" t="s">
        <v>644</v>
      </c>
      <c r="D74" s="96" t="s">
        <v>83</v>
      </c>
      <c r="E74" s="97">
        <v>2</v>
      </c>
      <c r="F74" s="140">
        <v>4.4000000000000004</v>
      </c>
      <c r="G74" s="103">
        <v>1.45</v>
      </c>
      <c r="H74" s="99" t="s">
        <v>557</v>
      </c>
      <c r="I74" s="104" t="s">
        <v>24</v>
      </c>
      <c r="J74" s="105">
        <v>1</v>
      </c>
      <c r="K74" s="142">
        <f t="shared" si="5"/>
        <v>3.4000000000000004</v>
      </c>
      <c r="L74" s="102">
        <f t="shared" si="6"/>
        <v>88.315000000000012</v>
      </c>
      <c r="Q74" s="153">
        <f t="shared" si="7"/>
        <v>1</v>
      </c>
      <c r="R74" s="154">
        <f t="shared" si="8"/>
        <v>1</v>
      </c>
      <c r="S74" s="154">
        <f t="shared" si="9"/>
        <v>0</v>
      </c>
    </row>
    <row r="75" spans="2:19" ht="18.75" x14ac:dyDescent="0.3">
      <c r="B75" s="164">
        <v>44259</v>
      </c>
      <c r="C75" s="95" t="s">
        <v>630</v>
      </c>
      <c r="D75" s="96" t="s">
        <v>578</v>
      </c>
      <c r="E75" s="97">
        <v>3</v>
      </c>
      <c r="F75" s="140">
        <v>3.8</v>
      </c>
      <c r="G75" s="103">
        <v>1</v>
      </c>
      <c r="H75" s="99" t="s">
        <v>557</v>
      </c>
      <c r="I75" s="104" t="s">
        <v>16</v>
      </c>
      <c r="J75" s="105">
        <v>1</v>
      </c>
      <c r="K75" s="142">
        <f t="shared" si="5"/>
        <v>-1</v>
      </c>
      <c r="L75" s="102">
        <f t="shared" si="6"/>
        <v>87.315000000000012</v>
      </c>
      <c r="Q75" s="153">
        <f t="shared" si="7"/>
        <v>1</v>
      </c>
      <c r="R75" s="154">
        <f t="shared" si="8"/>
        <v>0</v>
      </c>
      <c r="S75" s="154">
        <f t="shared" si="9"/>
        <v>1</v>
      </c>
    </row>
    <row r="76" spans="2:19" ht="18.75" x14ac:dyDescent="0.3">
      <c r="B76" s="164">
        <v>44259</v>
      </c>
      <c r="C76" s="95" t="s">
        <v>643</v>
      </c>
      <c r="D76" s="96" t="s">
        <v>1912</v>
      </c>
      <c r="E76" s="97">
        <v>2</v>
      </c>
      <c r="F76" s="140">
        <v>3.5</v>
      </c>
      <c r="G76" s="103">
        <v>1.35</v>
      </c>
      <c r="H76" s="99" t="s">
        <v>557</v>
      </c>
      <c r="I76" s="104" t="s">
        <v>21</v>
      </c>
      <c r="J76" s="105">
        <v>3</v>
      </c>
      <c r="K76" s="142">
        <f t="shared" si="5"/>
        <v>-3</v>
      </c>
      <c r="L76" s="102">
        <f t="shared" si="6"/>
        <v>84.315000000000012</v>
      </c>
      <c r="Q76" s="153">
        <f t="shared" si="7"/>
        <v>1</v>
      </c>
      <c r="R76" s="154">
        <f t="shared" si="8"/>
        <v>0</v>
      </c>
      <c r="S76" s="154">
        <f t="shared" si="9"/>
        <v>1</v>
      </c>
    </row>
    <row r="77" spans="2:19" ht="18.75" x14ac:dyDescent="0.3">
      <c r="B77" s="164">
        <v>44259</v>
      </c>
      <c r="C77" s="95" t="s">
        <v>645</v>
      </c>
      <c r="D77" s="96" t="s">
        <v>578</v>
      </c>
      <c r="E77" s="97">
        <v>3</v>
      </c>
      <c r="F77" s="140">
        <v>6</v>
      </c>
      <c r="G77" s="103">
        <v>1</v>
      </c>
      <c r="H77" s="99" t="s">
        <v>557</v>
      </c>
      <c r="I77" s="104" t="s">
        <v>24</v>
      </c>
      <c r="J77" s="105">
        <v>3</v>
      </c>
      <c r="K77" s="142">
        <f t="shared" si="5"/>
        <v>15</v>
      </c>
      <c r="L77" s="102">
        <f t="shared" si="6"/>
        <v>99.315000000000012</v>
      </c>
      <c r="Q77" s="153">
        <f t="shared" si="7"/>
        <v>1</v>
      </c>
      <c r="R77" s="154">
        <f t="shared" si="8"/>
        <v>1</v>
      </c>
      <c r="S77" s="154">
        <f t="shared" si="9"/>
        <v>0</v>
      </c>
    </row>
    <row r="78" spans="2:19" ht="18.75" x14ac:dyDescent="0.3">
      <c r="B78" s="164">
        <v>44259</v>
      </c>
      <c r="C78" s="95" t="s">
        <v>646</v>
      </c>
      <c r="D78" s="96" t="s">
        <v>578</v>
      </c>
      <c r="E78" s="97">
        <v>3</v>
      </c>
      <c r="F78" s="140">
        <v>35</v>
      </c>
      <c r="G78" s="103">
        <v>8</v>
      </c>
      <c r="H78" s="99" t="s">
        <v>557</v>
      </c>
      <c r="I78" s="104" t="s">
        <v>171</v>
      </c>
      <c r="J78" s="105">
        <v>0.5</v>
      </c>
      <c r="K78" s="142">
        <f t="shared" si="5"/>
        <v>-0.5</v>
      </c>
      <c r="L78" s="102">
        <f t="shared" si="6"/>
        <v>98.815000000000012</v>
      </c>
      <c r="Q78" s="153">
        <f t="shared" si="7"/>
        <v>1</v>
      </c>
      <c r="R78" s="154">
        <f t="shared" si="8"/>
        <v>0</v>
      </c>
      <c r="S78" s="154">
        <f t="shared" si="9"/>
        <v>1</v>
      </c>
    </row>
    <row r="79" spans="2:19" ht="18.75" x14ac:dyDescent="0.3">
      <c r="B79" s="164">
        <v>44259</v>
      </c>
      <c r="C79" s="95" t="s">
        <v>646</v>
      </c>
      <c r="D79" s="96" t="s">
        <v>578</v>
      </c>
      <c r="E79" s="97">
        <v>3</v>
      </c>
      <c r="F79" s="140">
        <v>35</v>
      </c>
      <c r="G79" s="103">
        <v>8</v>
      </c>
      <c r="H79" s="99" t="s">
        <v>567</v>
      </c>
      <c r="I79" s="104" t="s">
        <v>171</v>
      </c>
      <c r="J79" s="105">
        <v>0.5</v>
      </c>
      <c r="K79" s="142">
        <f t="shared" si="5"/>
        <v>-0.5</v>
      </c>
      <c r="L79" s="102">
        <f t="shared" si="6"/>
        <v>98.315000000000012</v>
      </c>
      <c r="Q79" s="153">
        <f t="shared" si="7"/>
        <v>1</v>
      </c>
      <c r="R79" s="154">
        <f t="shared" si="8"/>
        <v>0</v>
      </c>
      <c r="S79" s="154">
        <f t="shared" si="9"/>
        <v>1</v>
      </c>
    </row>
    <row r="80" spans="2:19" ht="18.75" x14ac:dyDescent="0.3">
      <c r="B80" s="164">
        <v>44260</v>
      </c>
      <c r="C80" s="95" t="s">
        <v>647</v>
      </c>
      <c r="D80" s="96" t="s">
        <v>32</v>
      </c>
      <c r="E80" s="97">
        <v>1</v>
      </c>
      <c r="F80" s="140">
        <v>2.4</v>
      </c>
      <c r="G80" s="103">
        <v>1.35</v>
      </c>
      <c r="H80" s="99" t="s">
        <v>557</v>
      </c>
      <c r="I80" s="104" t="s">
        <v>16</v>
      </c>
      <c r="J80" s="105">
        <v>4</v>
      </c>
      <c r="K80" s="142">
        <f t="shared" si="5"/>
        <v>-4</v>
      </c>
      <c r="L80" s="102">
        <f t="shared" si="6"/>
        <v>94.315000000000012</v>
      </c>
      <c r="Q80" s="153">
        <f t="shared" si="7"/>
        <v>1</v>
      </c>
      <c r="R80" s="154">
        <f t="shared" si="8"/>
        <v>0</v>
      </c>
      <c r="S80" s="154">
        <f t="shared" si="9"/>
        <v>1</v>
      </c>
    </row>
    <row r="81" spans="2:19" ht="18.75" x14ac:dyDescent="0.3">
      <c r="B81" s="164">
        <v>44260</v>
      </c>
      <c r="C81" s="95" t="s">
        <v>648</v>
      </c>
      <c r="D81" s="96" t="s">
        <v>578</v>
      </c>
      <c r="E81" s="97">
        <v>1</v>
      </c>
      <c r="F81" s="140">
        <v>4.5</v>
      </c>
      <c r="G81" s="103">
        <v>1.6</v>
      </c>
      <c r="H81" s="99" t="s">
        <v>557</v>
      </c>
      <c r="I81" s="104" t="s">
        <v>24</v>
      </c>
      <c r="J81" s="105">
        <v>2</v>
      </c>
      <c r="K81" s="142">
        <f t="shared" si="5"/>
        <v>7</v>
      </c>
      <c r="L81" s="102">
        <f t="shared" si="6"/>
        <v>101.31500000000001</v>
      </c>
      <c r="Q81" s="153">
        <f t="shared" si="7"/>
        <v>1</v>
      </c>
      <c r="R81" s="154">
        <f t="shared" si="8"/>
        <v>1</v>
      </c>
      <c r="S81" s="154">
        <f t="shared" si="9"/>
        <v>0</v>
      </c>
    </row>
    <row r="82" spans="2:19" ht="18.75" x14ac:dyDescent="0.3">
      <c r="B82" s="164">
        <v>44262</v>
      </c>
      <c r="C82" s="95" t="s">
        <v>649</v>
      </c>
      <c r="D82" s="96" t="s">
        <v>600</v>
      </c>
      <c r="E82" s="97">
        <v>4</v>
      </c>
      <c r="F82" s="140">
        <v>2.2000000000000002</v>
      </c>
      <c r="G82" s="103">
        <v>1.1399999999999999</v>
      </c>
      <c r="H82" s="99" t="s">
        <v>557</v>
      </c>
      <c r="I82" s="104" t="s">
        <v>16</v>
      </c>
      <c r="J82" s="105">
        <v>1</v>
      </c>
      <c r="K82" s="142">
        <f t="shared" si="5"/>
        <v>-1</v>
      </c>
      <c r="L82" s="102">
        <f t="shared" si="6"/>
        <v>100.31500000000001</v>
      </c>
      <c r="Q82" s="153">
        <f t="shared" si="7"/>
        <v>1</v>
      </c>
      <c r="R82" s="154">
        <f t="shared" si="8"/>
        <v>0</v>
      </c>
      <c r="S82" s="154">
        <f t="shared" si="9"/>
        <v>1</v>
      </c>
    </row>
    <row r="83" spans="2:19" ht="18.75" x14ac:dyDescent="0.3">
      <c r="B83" s="164">
        <v>44263</v>
      </c>
      <c r="C83" s="95" t="s">
        <v>650</v>
      </c>
      <c r="D83" s="96" t="s">
        <v>600</v>
      </c>
      <c r="E83" s="97">
        <v>5</v>
      </c>
      <c r="F83" s="140">
        <v>34</v>
      </c>
      <c r="G83" s="103">
        <v>6.5</v>
      </c>
      <c r="H83" s="99" t="s">
        <v>557</v>
      </c>
      <c r="I83" s="104" t="s">
        <v>171</v>
      </c>
      <c r="J83" s="105">
        <v>1</v>
      </c>
      <c r="K83" s="142">
        <f t="shared" si="5"/>
        <v>-1</v>
      </c>
      <c r="L83" s="102">
        <f t="shared" si="6"/>
        <v>99.315000000000012</v>
      </c>
      <c r="Q83" s="153">
        <f t="shared" si="7"/>
        <v>1</v>
      </c>
      <c r="R83" s="154">
        <f t="shared" si="8"/>
        <v>0</v>
      </c>
      <c r="S83" s="154">
        <f t="shared" si="9"/>
        <v>1</v>
      </c>
    </row>
    <row r="84" spans="2:19" ht="18.75" x14ac:dyDescent="0.3">
      <c r="B84" s="164">
        <v>44265</v>
      </c>
      <c r="C84" s="95" t="s">
        <v>651</v>
      </c>
      <c r="D84" s="96" t="s">
        <v>652</v>
      </c>
      <c r="E84" s="97">
        <v>1</v>
      </c>
      <c r="F84" s="140">
        <v>3</v>
      </c>
      <c r="G84" s="103">
        <v>1.3</v>
      </c>
      <c r="H84" s="99" t="s">
        <v>557</v>
      </c>
      <c r="I84" s="104" t="s">
        <v>24</v>
      </c>
      <c r="J84" s="105">
        <v>1</v>
      </c>
      <c r="K84" s="142">
        <f t="shared" si="5"/>
        <v>2</v>
      </c>
      <c r="L84" s="102">
        <f t="shared" si="6"/>
        <v>101.31500000000001</v>
      </c>
      <c r="Q84" s="153">
        <f t="shared" si="7"/>
        <v>1</v>
      </c>
      <c r="R84" s="154">
        <f t="shared" si="8"/>
        <v>1</v>
      </c>
      <c r="S84" s="154">
        <f t="shared" si="9"/>
        <v>0</v>
      </c>
    </row>
    <row r="85" spans="2:19" ht="18.75" x14ac:dyDescent="0.3">
      <c r="B85" s="164">
        <v>44265</v>
      </c>
      <c r="C85" s="95" t="s">
        <v>653</v>
      </c>
      <c r="D85" s="96" t="s">
        <v>652</v>
      </c>
      <c r="E85" s="97">
        <v>4</v>
      </c>
      <c r="F85" s="140">
        <v>9</v>
      </c>
      <c r="G85" s="103">
        <v>3</v>
      </c>
      <c r="H85" s="99" t="s">
        <v>557</v>
      </c>
      <c r="I85" s="104" t="s">
        <v>24</v>
      </c>
      <c r="J85" s="105">
        <v>1</v>
      </c>
      <c r="K85" s="142">
        <f t="shared" si="5"/>
        <v>8</v>
      </c>
      <c r="L85" s="102">
        <f t="shared" si="6"/>
        <v>109.31500000000001</v>
      </c>
      <c r="Q85" s="153">
        <f t="shared" si="7"/>
        <v>1</v>
      </c>
      <c r="R85" s="154">
        <f t="shared" si="8"/>
        <v>1</v>
      </c>
      <c r="S85" s="154">
        <f t="shared" si="9"/>
        <v>0</v>
      </c>
    </row>
    <row r="86" spans="2:19" ht="18.75" x14ac:dyDescent="0.3">
      <c r="B86" s="164">
        <v>44266</v>
      </c>
      <c r="C86" s="95" t="s">
        <v>636</v>
      </c>
      <c r="D86" s="96" t="s">
        <v>638</v>
      </c>
      <c r="E86" s="97">
        <v>3</v>
      </c>
      <c r="F86" s="140">
        <v>3.2</v>
      </c>
      <c r="G86" s="103">
        <v>1.35</v>
      </c>
      <c r="H86" s="99" t="s">
        <v>557</v>
      </c>
      <c r="I86" s="104" t="s">
        <v>24</v>
      </c>
      <c r="J86" s="105">
        <v>1</v>
      </c>
      <c r="K86" s="142">
        <f t="shared" si="5"/>
        <v>2.2000000000000002</v>
      </c>
      <c r="L86" s="102">
        <f t="shared" si="6"/>
        <v>111.51500000000001</v>
      </c>
      <c r="Q86" s="153">
        <f t="shared" si="7"/>
        <v>1</v>
      </c>
      <c r="R86" s="154">
        <f t="shared" si="8"/>
        <v>1</v>
      </c>
      <c r="S86" s="154">
        <f t="shared" si="9"/>
        <v>0</v>
      </c>
    </row>
    <row r="87" spans="2:19" ht="18.75" x14ac:dyDescent="0.3">
      <c r="B87" s="164">
        <v>44266</v>
      </c>
      <c r="C87" s="95" t="s">
        <v>654</v>
      </c>
      <c r="D87" s="96" t="s">
        <v>616</v>
      </c>
      <c r="E87" s="97">
        <v>3</v>
      </c>
      <c r="F87" s="140">
        <v>5.5</v>
      </c>
      <c r="G87" s="103">
        <v>1.8</v>
      </c>
      <c r="H87" s="99" t="s">
        <v>557</v>
      </c>
      <c r="I87" s="104" t="s">
        <v>34</v>
      </c>
      <c r="J87" s="105">
        <v>1</v>
      </c>
      <c r="K87" s="142">
        <f t="shared" si="5"/>
        <v>-1</v>
      </c>
      <c r="L87" s="102">
        <f t="shared" si="6"/>
        <v>110.51500000000001</v>
      </c>
      <c r="Q87" s="153">
        <f t="shared" si="7"/>
        <v>1</v>
      </c>
      <c r="R87" s="154">
        <f t="shared" si="8"/>
        <v>0</v>
      </c>
      <c r="S87" s="154">
        <f t="shared" si="9"/>
        <v>1</v>
      </c>
    </row>
    <row r="88" spans="2:19" ht="18.75" x14ac:dyDescent="0.3">
      <c r="B88" s="164">
        <v>44267</v>
      </c>
      <c r="C88" s="95" t="s">
        <v>655</v>
      </c>
      <c r="D88" s="96" t="s">
        <v>32</v>
      </c>
      <c r="E88" s="97">
        <v>3</v>
      </c>
      <c r="F88" s="140">
        <v>3</v>
      </c>
      <c r="G88" s="103">
        <v>1.8</v>
      </c>
      <c r="H88" s="99" t="s">
        <v>557</v>
      </c>
      <c r="I88" s="104" t="s">
        <v>26</v>
      </c>
      <c r="J88" s="105">
        <v>2</v>
      </c>
      <c r="K88" s="142">
        <f t="shared" si="5"/>
        <v>-2</v>
      </c>
      <c r="L88" s="102">
        <f t="shared" si="6"/>
        <v>108.51500000000001</v>
      </c>
      <c r="M88" s="158">
        <v>200</v>
      </c>
      <c r="Q88" s="153">
        <f t="shared" si="7"/>
        <v>1</v>
      </c>
      <c r="R88" s="154">
        <f t="shared" si="8"/>
        <v>0</v>
      </c>
      <c r="S88" s="154">
        <f t="shared" si="9"/>
        <v>1</v>
      </c>
    </row>
    <row r="89" spans="2:19" ht="18.75" x14ac:dyDescent="0.3">
      <c r="B89" s="164">
        <v>44268</v>
      </c>
      <c r="C89" s="95" t="s">
        <v>656</v>
      </c>
      <c r="D89" s="96" t="s">
        <v>231</v>
      </c>
      <c r="E89" s="97">
        <v>1</v>
      </c>
      <c r="F89" s="140">
        <v>1</v>
      </c>
      <c r="G89" s="103">
        <v>1</v>
      </c>
      <c r="H89" s="99" t="s">
        <v>557</v>
      </c>
      <c r="I89" s="104" t="s">
        <v>21</v>
      </c>
      <c r="J89" s="105">
        <v>1</v>
      </c>
      <c r="K89" s="142">
        <f t="shared" si="5"/>
        <v>-1</v>
      </c>
      <c r="L89" s="102">
        <f t="shared" si="6"/>
        <v>107.51500000000001</v>
      </c>
      <c r="Q89" s="153">
        <f t="shared" si="7"/>
        <v>1</v>
      </c>
      <c r="R89" s="154">
        <f t="shared" si="8"/>
        <v>0</v>
      </c>
      <c r="S89" s="154">
        <f t="shared" si="9"/>
        <v>1</v>
      </c>
    </row>
    <row r="90" spans="2:19" ht="18.75" x14ac:dyDescent="0.3">
      <c r="B90" s="164">
        <v>44269</v>
      </c>
      <c r="C90" s="95" t="s">
        <v>658</v>
      </c>
      <c r="D90" s="96" t="s">
        <v>610</v>
      </c>
      <c r="E90" s="97">
        <v>3</v>
      </c>
      <c r="F90" s="140">
        <v>4.8</v>
      </c>
      <c r="G90" s="103">
        <v>1.65</v>
      </c>
      <c r="H90" s="99" t="s">
        <v>557</v>
      </c>
      <c r="I90" s="104" t="s">
        <v>21</v>
      </c>
      <c r="J90" s="105">
        <v>1</v>
      </c>
      <c r="K90" s="142">
        <f t="shared" si="5"/>
        <v>-1</v>
      </c>
      <c r="L90" s="102">
        <f t="shared" si="6"/>
        <v>106.51500000000001</v>
      </c>
      <c r="Q90" s="153">
        <f t="shared" si="7"/>
        <v>1</v>
      </c>
      <c r="R90" s="154">
        <f t="shared" si="8"/>
        <v>0</v>
      </c>
      <c r="S90" s="154">
        <f t="shared" si="9"/>
        <v>1</v>
      </c>
    </row>
    <row r="91" spans="2:19" ht="18.75" x14ac:dyDescent="0.3">
      <c r="B91" s="164">
        <v>44269</v>
      </c>
      <c r="C91" s="95" t="s">
        <v>637</v>
      </c>
      <c r="D91" s="96" t="s">
        <v>610</v>
      </c>
      <c r="E91" s="97">
        <v>2</v>
      </c>
      <c r="F91" s="140">
        <v>6.5</v>
      </c>
      <c r="G91" s="103">
        <v>2.25</v>
      </c>
      <c r="H91" s="99" t="s">
        <v>557</v>
      </c>
      <c r="I91" s="104" t="s">
        <v>16</v>
      </c>
      <c r="J91" s="105">
        <v>1</v>
      </c>
      <c r="K91" s="142">
        <f t="shared" si="5"/>
        <v>-1</v>
      </c>
      <c r="L91" s="102">
        <f t="shared" si="6"/>
        <v>105.51500000000001</v>
      </c>
      <c r="Q91" s="153">
        <f t="shared" si="7"/>
        <v>1</v>
      </c>
      <c r="R91" s="154">
        <f t="shared" si="8"/>
        <v>0</v>
      </c>
      <c r="S91" s="154">
        <f t="shared" si="9"/>
        <v>1</v>
      </c>
    </row>
    <row r="92" spans="2:19" ht="18.75" x14ac:dyDescent="0.3">
      <c r="B92" s="164">
        <v>44269</v>
      </c>
      <c r="C92" s="95" t="s">
        <v>657</v>
      </c>
      <c r="D92" s="96" t="s">
        <v>610</v>
      </c>
      <c r="E92" s="97">
        <v>2</v>
      </c>
      <c r="F92" s="140">
        <v>2.4</v>
      </c>
      <c r="G92" s="103">
        <v>1.35</v>
      </c>
      <c r="H92" s="99" t="s">
        <v>557</v>
      </c>
      <c r="I92" s="104" t="s">
        <v>16</v>
      </c>
      <c r="J92" s="105">
        <v>1</v>
      </c>
      <c r="K92" s="142">
        <f t="shared" si="5"/>
        <v>-1</v>
      </c>
      <c r="L92" s="102">
        <f t="shared" si="6"/>
        <v>104.51500000000001</v>
      </c>
      <c r="Q92" s="153">
        <f t="shared" si="7"/>
        <v>1</v>
      </c>
      <c r="R92" s="154">
        <f t="shared" si="8"/>
        <v>0</v>
      </c>
      <c r="S92" s="154">
        <f t="shared" si="9"/>
        <v>1</v>
      </c>
    </row>
    <row r="93" spans="2:19" ht="18.75" x14ac:dyDescent="0.3">
      <c r="B93" s="164">
        <v>44269</v>
      </c>
      <c r="C93" s="95" t="s">
        <v>657</v>
      </c>
      <c r="D93" s="96" t="s">
        <v>610</v>
      </c>
      <c r="E93" s="97">
        <v>2</v>
      </c>
      <c r="F93" s="140">
        <v>1</v>
      </c>
      <c r="G93" s="103">
        <v>1</v>
      </c>
      <c r="H93" s="99" t="s">
        <v>557</v>
      </c>
      <c r="I93" s="104" t="s">
        <v>16</v>
      </c>
      <c r="J93" s="105">
        <v>1</v>
      </c>
      <c r="K93" s="142">
        <f t="shared" si="5"/>
        <v>-1</v>
      </c>
      <c r="L93" s="102">
        <f t="shared" si="6"/>
        <v>103.51500000000001</v>
      </c>
      <c r="Q93" s="153">
        <f t="shared" si="7"/>
        <v>1</v>
      </c>
      <c r="R93" s="154">
        <f t="shared" si="8"/>
        <v>0</v>
      </c>
      <c r="S93" s="154">
        <f t="shared" si="9"/>
        <v>1</v>
      </c>
    </row>
    <row r="94" spans="2:19" ht="18.75" x14ac:dyDescent="0.3">
      <c r="B94" s="164">
        <v>44269</v>
      </c>
      <c r="C94" s="95" t="s">
        <v>659</v>
      </c>
      <c r="D94" s="96" t="s">
        <v>660</v>
      </c>
      <c r="E94" s="97">
        <v>2</v>
      </c>
      <c r="F94" s="140">
        <v>26</v>
      </c>
      <c r="G94" s="103">
        <v>6</v>
      </c>
      <c r="H94" s="99" t="s">
        <v>557</v>
      </c>
      <c r="I94" s="104" t="s">
        <v>26</v>
      </c>
      <c r="J94" s="105">
        <v>0.5</v>
      </c>
      <c r="K94" s="142">
        <f t="shared" si="5"/>
        <v>-0.5</v>
      </c>
      <c r="L94" s="102">
        <f t="shared" si="6"/>
        <v>103.01500000000001</v>
      </c>
      <c r="Q94" s="153">
        <f t="shared" si="7"/>
        <v>1</v>
      </c>
      <c r="R94" s="154">
        <f t="shared" si="8"/>
        <v>0</v>
      </c>
      <c r="S94" s="154">
        <f t="shared" si="9"/>
        <v>1</v>
      </c>
    </row>
    <row r="95" spans="2:19" ht="18.75" x14ac:dyDescent="0.3">
      <c r="B95" s="164">
        <v>44270</v>
      </c>
      <c r="C95" s="95" t="s">
        <v>661</v>
      </c>
      <c r="D95" s="96" t="s">
        <v>662</v>
      </c>
      <c r="E95" s="97">
        <v>2</v>
      </c>
      <c r="F95" s="140">
        <v>14</v>
      </c>
      <c r="G95" s="103">
        <v>4.5999999999999996</v>
      </c>
      <c r="H95" s="99" t="s">
        <v>557</v>
      </c>
      <c r="I95" s="104" t="s">
        <v>34</v>
      </c>
      <c r="J95" s="105">
        <v>0.5</v>
      </c>
      <c r="K95" s="142">
        <f t="shared" si="5"/>
        <v>-0.5</v>
      </c>
      <c r="L95" s="102">
        <f t="shared" si="6"/>
        <v>102.51500000000001</v>
      </c>
      <c r="Q95" s="153">
        <f t="shared" si="7"/>
        <v>1</v>
      </c>
      <c r="R95" s="154">
        <f t="shared" si="8"/>
        <v>0</v>
      </c>
      <c r="S95" s="154">
        <f t="shared" si="9"/>
        <v>1</v>
      </c>
    </row>
    <row r="96" spans="2:19" ht="18.75" x14ac:dyDescent="0.3">
      <c r="B96" s="164">
        <v>44270</v>
      </c>
      <c r="C96" s="95" t="s">
        <v>663</v>
      </c>
      <c r="D96" s="96" t="s">
        <v>662</v>
      </c>
      <c r="E96" s="97">
        <v>2</v>
      </c>
      <c r="F96" s="140">
        <v>6.5</v>
      </c>
      <c r="G96" s="103">
        <v>2.15</v>
      </c>
      <c r="H96" s="99" t="s">
        <v>557</v>
      </c>
      <c r="I96" s="104" t="s">
        <v>16</v>
      </c>
      <c r="J96" s="105">
        <v>0.5</v>
      </c>
      <c r="K96" s="142">
        <f t="shared" si="5"/>
        <v>-0.5</v>
      </c>
      <c r="L96" s="102">
        <f t="shared" si="6"/>
        <v>102.01500000000001</v>
      </c>
      <c r="Q96" s="153">
        <f t="shared" si="7"/>
        <v>1</v>
      </c>
      <c r="R96" s="154">
        <f t="shared" si="8"/>
        <v>0</v>
      </c>
      <c r="S96" s="154">
        <f t="shared" si="9"/>
        <v>1</v>
      </c>
    </row>
    <row r="97" spans="2:19" ht="18.75" x14ac:dyDescent="0.3">
      <c r="B97" s="164">
        <v>44273</v>
      </c>
      <c r="C97" s="95" t="s">
        <v>665</v>
      </c>
      <c r="D97" s="96" t="s">
        <v>616</v>
      </c>
      <c r="E97" s="97">
        <v>4</v>
      </c>
      <c r="F97" s="140">
        <v>4.4000000000000004</v>
      </c>
      <c r="G97" s="103">
        <v>1.7</v>
      </c>
      <c r="H97" s="99" t="s">
        <v>557</v>
      </c>
      <c r="I97" s="104" t="s">
        <v>24</v>
      </c>
      <c r="J97" s="105">
        <v>2</v>
      </c>
      <c r="K97" s="142">
        <f t="shared" si="5"/>
        <v>6.8000000000000007</v>
      </c>
      <c r="L97" s="102">
        <f t="shared" si="6"/>
        <v>108.81500000000001</v>
      </c>
      <c r="Q97" s="153">
        <f t="shared" si="7"/>
        <v>1</v>
      </c>
      <c r="R97" s="154">
        <f t="shared" si="8"/>
        <v>1</v>
      </c>
      <c r="S97" s="154">
        <f t="shared" si="9"/>
        <v>0</v>
      </c>
    </row>
    <row r="98" spans="2:19" ht="18.75" x14ac:dyDescent="0.3">
      <c r="B98" s="164">
        <v>44273</v>
      </c>
      <c r="C98" s="95" t="s">
        <v>607</v>
      </c>
      <c r="D98" s="96" t="s">
        <v>581</v>
      </c>
      <c r="E98" s="97">
        <v>5</v>
      </c>
      <c r="F98" s="140">
        <v>7</v>
      </c>
      <c r="G98" s="103">
        <v>1.6</v>
      </c>
      <c r="H98" s="99" t="s">
        <v>557</v>
      </c>
      <c r="I98" s="104" t="s">
        <v>34</v>
      </c>
      <c r="J98" s="105">
        <v>1</v>
      </c>
      <c r="K98" s="142">
        <f t="shared" si="5"/>
        <v>-1</v>
      </c>
      <c r="L98" s="102">
        <f t="shared" si="6"/>
        <v>107.81500000000001</v>
      </c>
      <c r="Q98" s="153">
        <f t="shared" si="7"/>
        <v>1</v>
      </c>
      <c r="R98" s="154">
        <f t="shared" si="8"/>
        <v>0</v>
      </c>
      <c r="S98" s="154">
        <f t="shared" si="9"/>
        <v>1</v>
      </c>
    </row>
    <row r="99" spans="2:19" ht="18.75" x14ac:dyDescent="0.3">
      <c r="B99" s="164">
        <v>44273</v>
      </c>
      <c r="C99" s="95" t="s">
        <v>664</v>
      </c>
      <c r="D99" s="96" t="s">
        <v>616</v>
      </c>
      <c r="E99" s="97">
        <v>4</v>
      </c>
      <c r="F99" s="140">
        <v>4.25</v>
      </c>
      <c r="G99" s="103">
        <v>1.55</v>
      </c>
      <c r="H99" s="99" t="s">
        <v>557</v>
      </c>
      <c r="I99" s="104" t="s">
        <v>34</v>
      </c>
      <c r="J99" s="105">
        <v>2</v>
      </c>
      <c r="K99" s="142">
        <f t="shared" si="5"/>
        <v>-2</v>
      </c>
      <c r="L99" s="102">
        <f t="shared" si="6"/>
        <v>105.81500000000001</v>
      </c>
      <c r="Q99" s="153">
        <f t="shared" si="7"/>
        <v>1</v>
      </c>
      <c r="R99" s="154">
        <f t="shared" si="8"/>
        <v>0</v>
      </c>
      <c r="S99" s="154">
        <f t="shared" si="9"/>
        <v>1</v>
      </c>
    </row>
    <row r="100" spans="2:19" ht="18.75" x14ac:dyDescent="0.3">
      <c r="B100" s="164">
        <v>44274</v>
      </c>
      <c r="C100" s="95" t="s">
        <v>666</v>
      </c>
      <c r="D100" s="96" t="s">
        <v>628</v>
      </c>
      <c r="E100" s="97">
        <v>1</v>
      </c>
      <c r="F100" s="140">
        <v>5</v>
      </c>
      <c r="G100" s="103">
        <v>1.45</v>
      </c>
      <c r="H100" s="99" t="s">
        <v>557</v>
      </c>
      <c r="I100" s="104" t="s">
        <v>171</v>
      </c>
      <c r="J100" s="105">
        <v>1</v>
      </c>
      <c r="K100" s="142">
        <f t="shared" si="5"/>
        <v>-1</v>
      </c>
      <c r="L100" s="102">
        <f t="shared" si="6"/>
        <v>104.81500000000001</v>
      </c>
      <c r="Q100" s="153">
        <f t="shared" si="7"/>
        <v>1</v>
      </c>
      <c r="R100" s="154">
        <f t="shared" si="8"/>
        <v>0</v>
      </c>
      <c r="S100" s="154">
        <f t="shared" si="9"/>
        <v>1</v>
      </c>
    </row>
    <row r="101" spans="2:19" ht="18.75" x14ac:dyDescent="0.3">
      <c r="B101" s="164">
        <v>44277</v>
      </c>
      <c r="C101" s="95" t="s">
        <v>667</v>
      </c>
      <c r="D101" s="96" t="s">
        <v>668</v>
      </c>
      <c r="E101" s="97">
        <v>3</v>
      </c>
      <c r="F101" s="140">
        <v>4.5999999999999996</v>
      </c>
      <c r="G101" s="103">
        <v>2</v>
      </c>
      <c r="H101" s="99" t="s">
        <v>557</v>
      </c>
      <c r="I101" s="104" t="s">
        <v>34</v>
      </c>
      <c r="J101" s="105">
        <v>1</v>
      </c>
      <c r="K101" s="142">
        <f t="shared" si="5"/>
        <v>-1</v>
      </c>
      <c r="L101" s="102">
        <f t="shared" si="6"/>
        <v>103.81500000000001</v>
      </c>
      <c r="Q101" s="153">
        <f t="shared" si="7"/>
        <v>1</v>
      </c>
      <c r="R101" s="154">
        <f t="shared" si="8"/>
        <v>0</v>
      </c>
      <c r="S101" s="154">
        <f t="shared" si="9"/>
        <v>1</v>
      </c>
    </row>
    <row r="102" spans="2:19" ht="18.75" x14ac:dyDescent="0.3">
      <c r="B102" s="164">
        <v>44280</v>
      </c>
      <c r="C102" s="95" t="s">
        <v>649</v>
      </c>
      <c r="D102" s="96" t="s">
        <v>634</v>
      </c>
      <c r="E102" s="97">
        <v>5</v>
      </c>
      <c r="F102" s="140">
        <v>2.5</v>
      </c>
      <c r="G102" s="103">
        <v>1.5</v>
      </c>
      <c r="H102" s="99" t="s">
        <v>557</v>
      </c>
      <c r="I102" s="104" t="s">
        <v>24</v>
      </c>
      <c r="J102" s="105">
        <v>2</v>
      </c>
      <c r="K102" s="142">
        <f t="shared" si="5"/>
        <v>3</v>
      </c>
      <c r="L102" s="102">
        <f t="shared" si="6"/>
        <v>106.81500000000001</v>
      </c>
      <c r="Q102" s="153">
        <f t="shared" si="7"/>
        <v>1</v>
      </c>
      <c r="R102" s="154">
        <f t="shared" si="8"/>
        <v>1</v>
      </c>
      <c r="S102" s="154">
        <f t="shared" si="9"/>
        <v>0</v>
      </c>
    </row>
    <row r="103" spans="2:19" ht="18.75" x14ac:dyDescent="0.3">
      <c r="B103" s="164">
        <v>44280</v>
      </c>
      <c r="C103" s="95" t="s">
        <v>669</v>
      </c>
      <c r="D103" s="96" t="s">
        <v>616</v>
      </c>
      <c r="E103" s="97">
        <v>2</v>
      </c>
      <c r="F103" s="140">
        <v>3.7</v>
      </c>
      <c r="G103" s="103">
        <v>1.55</v>
      </c>
      <c r="H103" s="99" t="s">
        <v>557</v>
      </c>
      <c r="I103" s="104" t="s">
        <v>24</v>
      </c>
      <c r="J103" s="105">
        <v>1</v>
      </c>
      <c r="K103" s="142">
        <f t="shared" si="5"/>
        <v>2.7</v>
      </c>
      <c r="L103" s="102">
        <f t="shared" si="6"/>
        <v>109.51500000000001</v>
      </c>
      <c r="Q103" s="153">
        <f t="shared" si="7"/>
        <v>1</v>
      </c>
      <c r="R103" s="154">
        <f t="shared" si="8"/>
        <v>1</v>
      </c>
      <c r="S103" s="154">
        <f t="shared" si="9"/>
        <v>0</v>
      </c>
    </row>
    <row r="104" spans="2:19" ht="18.75" x14ac:dyDescent="0.3">
      <c r="B104" s="164">
        <v>44280</v>
      </c>
      <c r="C104" s="95" t="s">
        <v>670</v>
      </c>
      <c r="D104" s="96" t="s">
        <v>652</v>
      </c>
      <c r="E104" s="97">
        <v>3</v>
      </c>
      <c r="F104" s="140">
        <v>3.5</v>
      </c>
      <c r="G104" s="103">
        <v>1.4</v>
      </c>
      <c r="H104" s="99" t="s">
        <v>557</v>
      </c>
      <c r="I104" s="104" t="s">
        <v>34</v>
      </c>
      <c r="J104" s="105">
        <v>3</v>
      </c>
      <c r="K104" s="142">
        <f t="shared" si="5"/>
        <v>-3</v>
      </c>
      <c r="L104" s="102">
        <f t="shared" si="6"/>
        <v>106.51500000000001</v>
      </c>
      <c r="Q104" s="153">
        <f t="shared" si="7"/>
        <v>1</v>
      </c>
      <c r="R104" s="154">
        <f t="shared" si="8"/>
        <v>0</v>
      </c>
      <c r="S104" s="154">
        <f t="shared" si="9"/>
        <v>1</v>
      </c>
    </row>
    <row r="105" spans="2:19" ht="18.75" x14ac:dyDescent="0.3">
      <c r="B105" s="164">
        <v>44281</v>
      </c>
      <c r="C105" s="95" t="s">
        <v>672</v>
      </c>
      <c r="D105" s="96" t="s">
        <v>173</v>
      </c>
      <c r="E105" s="97">
        <v>3</v>
      </c>
      <c r="F105" s="140">
        <v>6.5</v>
      </c>
      <c r="G105" s="103">
        <v>2.5</v>
      </c>
      <c r="H105" s="99" t="s">
        <v>557</v>
      </c>
      <c r="I105" s="104" t="s">
        <v>24</v>
      </c>
      <c r="J105" s="105">
        <v>4</v>
      </c>
      <c r="K105" s="142">
        <f t="shared" si="5"/>
        <v>22</v>
      </c>
      <c r="L105" s="102">
        <f t="shared" si="6"/>
        <v>128.51500000000001</v>
      </c>
      <c r="Q105" s="153">
        <f t="shared" si="7"/>
        <v>1</v>
      </c>
      <c r="R105" s="154">
        <f t="shared" si="8"/>
        <v>1</v>
      </c>
      <c r="S105" s="154">
        <f t="shared" si="9"/>
        <v>0</v>
      </c>
    </row>
    <row r="106" spans="2:19" ht="18.75" x14ac:dyDescent="0.3">
      <c r="B106" s="164">
        <v>44281</v>
      </c>
      <c r="C106" s="95" t="s">
        <v>671</v>
      </c>
      <c r="D106" s="96" t="s">
        <v>32</v>
      </c>
      <c r="E106" s="97">
        <v>2</v>
      </c>
      <c r="F106" s="140">
        <v>5</v>
      </c>
      <c r="G106" s="103">
        <v>2.5</v>
      </c>
      <c r="H106" s="99" t="s">
        <v>557</v>
      </c>
      <c r="I106" s="104" t="s">
        <v>16</v>
      </c>
      <c r="J106" s="105">
        <v>3</v>
      </c>
      <c r="K106" s="142">
        <f t="shared" si="5"/>
        <v>-3</v>
      </c>
      <c r="L106" s="102">
        <f t="shared" si="6"/>
        <v>125.51500000000001</v>
      </c>
      <c r="Q106" s="153">
        <f t="shared" si="7"/>
        <v>1</v>
      </c>
      <c r="R106" s="154">
        <f t="shared" si="8"/>
        <v>0</v>
      </c>
      <c r="S106" s="154">
        <f t="shared" si="9"/>
        <v>1</v>
      </c>
    </row>
    <row r="107" spans="2:19" ht="18.75" x14ac:dyDescent="0.3">
      <c r="B107" s="164">
        <v>44285</v>
      </c>
      <c r="C107" s="95" t="s">
        <v>673</v>
      </c>
      <c r="D107" s="96" t="s">
        <v>674</v>
      </c>
      <c r="E107" s="97">
        <v>2</v>
      </c>
      <c r="F107" s="140">
        <v>2.2000000000000002</v>
      </c>
      <c r="G107" s="103">
        <v>1.1399999999999999</v>
      </c>
      <c r="H107" s="99" t="s">
        <v>557</v>
      </c>
      <c r="I107" s="104" t="s">
        <v>26</v>
      </c>
      <c r="J107" s="105">
        <v>3</v>
      </c>
      <c r="K107" s="142">
        <f t="shared" si="5"/>
        <v>-3</v>
      </c>
      <c r="L107" s="102">
        <f t="shared" si="6"/>
        <v>122.51500000000001</v>
      </c>
      <c r="Q107" s="153">
        <f t="shared" si="7"/>
        <v>1</v>
      </c>
      <c r="R107" s="154">
        <f t="shared" si="8"/>
        <v>0</v>
      </c>
      <c r="S107" s="154">
        <f t="shared" si="9"/>
        <v>1</v>
      </c>
    </row>
    <row r="108" spans="2:19" ht="18.75" x14ac:dyDescent="0.3">
      <c r="B108" s="164">
        <v>44287</v>
      </c>
      <c r="C108" s="95" t="s">
        <v>657</v>
      </c>
      <c r="D108" s="96" t="s">
        <v>616</v>
      </c>
      <c r="E108" s="97">
        <v>3</v>
      </c>
      <c r="F108" s="140">
        <v>3.2</v>
      </c>
      <c r="G108" s="103">
        <v>1.8</v>
      </c>
      <c r="H108" s="99" t="s">
        <v>557</v>
      </c>
      <c r="I108" s="104" t="s">
        <v>16</v>
      </c>
      <c r="J108" s="105">
        <v>1</v>
      </c>
      <c r="K108" s="142">
        <f t="shared" si="5"/>
        <v>-1</v>
      </c>
      <c r="L108" s="102">
        <f t="shared" si="6"/>
        <v>121.51500000000001</v>
      </c>
      <c r="Q108" s="153">
        <f t="shared" si="7"/>
        <v>1</v>
      </c>
      <c r="R108" s="154">
        <f t="shared" si="8"/>
        <v>0</v>
      </c>
      <c r="S108" s="154">
        <f t="shared" si="9"/>
        <v>1</v>
      </c>
    </row>
    <row r="109" spans="2:19" ht="18.75" x14ac:dyDescent="0.3">
      <c r="B109" s="164">
        <v>44290</v>
      </c>
      <c r="C109" s="95" t="s">
        <v>675</v>
      </c>
      <c r="D109" s="96" t="s">
        <v>674</v>
      </c>
      <c r="E109" s="97">
        <v>2</v>
      </c>
      <c r="F109" s="140">
        <v>6</v>
      </c>
      <c r="G109" s="103">
        <v>2.2999999999999998</v>
      </c>
      <c r="H109" s="99" t="s">
        <v>557</v>
      </c>
      <c r="I109" s="104" t="s">
        <v>26</v>
      </c>
      <c r="J109" s="105">
        <v>4</v>
      </c>
      <c r="K109" s="142">
        <f t="shared" si="5"/>
        <v>-4</v>
      </c>
      <c r="L109" s="102">
        <f t="shared" si="6"/>
        <v>117.51500000000001</v>
      </c>
      <c r="Q109" s="153">
        <f t="shared" si="7"/>
        <v>1</v>
      </c>
      <c r="R109" s="154">
        <f t="shared" si="8"/>
        <v>0</v>
      </c>
      <c r="S109" s="154">
        <f t="shared" si="9"/>
        <v>1</v>
      </c>
    </row>
    <row r="110" spans="2:19" ht="18.75" x14ac:dyDescent="0.3">
      <c r="B110" s="164">
        <v>44292</v>
      </c>
      <c r="C110" s="95" t="s">
        <v>676</v>
      </c>
      <c r="D110" s="96" t="s">
        <v>114</v>
      </c>
      <c r="E110" s="97">
        <v>3</v>
      </c>
      <c r="F110" s="140">
        <v>2.25</v>
      </c>
      <c r="G110" s="103">
        <v>1.1200000000000001</v>
      </c>
      <c r="H110" s="99" t="s">
        <v>557</v>
      </c>
      <c r="I110" s="104" t="s">
        <v>24</v>
      </c>
      <c r="J110" s="105">
        <v>3</v>
      </c>
      <c r="K110" s="142">
        <f t="shared" si="5"/>
        <v>3.75</v>
      </c>
      <c r="L110" s="102">
        <f t="shared" si="6"/>
        <v>121.26500000000001</v>
      </c>
      <c r="Q110" s="153">
        <f t="shared" si="7"/>
        <v>1</v>
      </c>
      <c r="R110" s="154">
        <f t="shared" si="8"/>
        <v>1</v>
      </c>
      <c r="S110" s="154">
        <f t="shared" si="9"/>
        <v>0</v>
      </c>
    </row>
    <row r="111" spans="2:19" ht="18.75" x14ac:dyDescent="0.3">
      <c r="B111" s="164">
        <v>44294</v>
      </c>
      <c r="C111" s="95" t="s">
        <v>677</v>
      </c>
      <c r="D111" s="96" t="s">
        <v>638</v>
      </c>
      <c r="E111" s="97">
        <v>2</v>
      </c>
      <c r="F111" s="140">
        <v>26</v>
      </c>
      <c r="G111" s="103">
        <v>6.5</v>
      </c>
      <c r="H111" s="99" t="s">
        <v>557</v>
      </c>
      <c r="I111" s="104" t="s">
        <v>34</v>
      </c>
      <c r="J111" s="105">
        <v>1</v>
      </c>
      <c r="K111" s="142">
        <f t="shared" si="5"/>
        <v>-1</v>
      </c>
      <c r="L111" s="102">
        <f t="shared" si="6"/>
        <v>120.26500000000001</v>
      </c>
      <c r="Q111" s="153">
        <f t="shared" si="7"/>
        <v>1</v>
      </c>
      <c r="R111" s="154">
        <f t="shared" si="8"/>
        <v>0</v>
      </c>
      <c r="S111" s="154">
        <f t="shared" si="9"/>
        <v>1</v>
      </c>
    </row>
    <row r="112" spans="2:19" ht="18.75" x14ac:dyDescent="0.3">
      <c r="B112" s="164">
        <v>44294</v>
      </c>
      <c r="C112" s="95" t="s">
        <v>677</v>
      </c>
      <c r="D112" s="96" t="s">
        <v>638</v>
      </c>
      <c r="E112" s="97">
        <v>2</v>
      </c>
      <c r="F112" s="140">
        <v>26</v>
      </c>
      <c r="G112" s="103">
        <v>6.5</v>
      </c>
      <c r="H112" s="99" t="s">
        <v>567</v>
      </c>
      <c r="I112" s="104" t="s">
        <v>34</v>
      </c>
      <c r="J112" s="105">
        <v>1</v>
      </c>
      <c r="K112" s="142">
        <f t="shared" si="5"/>
        <v>-1</v>
      </c>
      <c r="L112" s="102">
        <f t="shared" si="6"/>
        <v>119.26500000000001</v>
      </c>
      <c r="Q112" s="153">
        <f t="shared" si="7"/>
        <v>1</v>
      </c>
      <c r="R112" s="154">
        <f t="shared" si="8"/>
        <v>0</v>
      </c>
      <c r="S112" s="154">
        <f t="shared" si="9"/>
        <v>1</v>
      </c>
    </row>
    <row r="113" spans="2:19" ht="18.75" x14ac:dyDescent="0.3">
      <c r="B113" s="164">
        <v>44294</v>
      </c>
      <c r="C113" s="95" t="s">
        <v>678</v>
      </c>
      <c r="D113" s="96" t="s">
        <v>584</v>
      </c>
      <c r="E113" s="97">
        <v>2</v>
      </c>
      <c r="F113" s="140">
        <v>13</v>
      </c>
      <c r="G113" s="103">
        <v>3.5</v>
      </c>
      <c r="H113" s="99" t="s">
        <v>557</v>
      </c>
      <c r="I113" s="104" t="s">
        <v>34</v>
      </c>
      <c r="J113" s="105">
        <v>2</v>
      </c>
      <c r="K113" s="142">
        <f t="shared" si="5"/>
        <v>-2</v>
      </c>
      <c r="L113" s="102">
        <f t="shared" si="6"/>
        <v>117.26500000000001</v>
      </c>
      <c r="Q113" s="153">
        <f t="shared" si="7"/>
        <v>1</v>
      </c>
      <c r="R113" s="154">
        <f t="shared" si="8"/>
        <v>0</v>
      </c>
      <c r="S113" s="154">
        <f t="shared" si="9"/>
        <v>1</v>
      </c>
    </row>
    <row r="114" spans="2:19" ht="18.75" x14ac:dyDescent="0.3">
      <c r="B114" s="164">
        <v>44295</v>
      </c>
      <c r="C114" s="95" t="s">
        <v>679</v>
      </c>
      <c r="D114" s="96" t="s">
        <v>32</v>
      </c>
      <c r="E114" s="97">
        <v>2</v>
      </c>
      <c r="F114" s="140">
        <v>2.35</v>
      </c>
      <c r="G114" s="103">
        <v>1.4</v>
      </c>
      <c r="H114" s="99" t="s">
        <v>557</v>
      </c>
      <c r="I114" s="104" t="s">
        <v>26</v>
      </c>
      <c r="J114" s="105">
        <v>1</v>
      </c>
      <c r="K114" s="142">
        <f t="shared" si="5"/>
        <v>-1</v>
      </c>
      <c r="L114" s="102">
        <f t="shared" si="6"/>
        <v>116.26500000000001</v>
      </c>
      <c r="Q114" s="153">
        <f t="shared" si="7"/>
        <v>1</v>
      </c>
      <c r="R114" s="154">
        <f t="shared" si="8"/>
        <v>0</v>
      </c>
      <c r="S114" s="154">
        <f t="shared" si="9"/>
        <v>1</v>
      </c>
    </row>
    <row r="115" spans="2:19" ht="18.75" x14ac:dyDescent="0.3">
      <c r="B115" s="164">
        <v>44296</v>
      </c>
      <c r="C115" s="95" t="s">
        <v>683</v>
      </c>
      <c r="D115" s="96" t="s">
        <v>652</v>
      </c>
      <c r="E115" s="97">
        <v>1</v>
      </c>
      <c r="F115" s="140">
        <v>8</v>
      </c>
      <c r="G115" s="103">
        <v>2.35</v>
      </c>
      <c r="H115" s="99" t="s">
        <v>557</v>
      </c>
      <c r="I115" s="104" t="s">
        <v>34</v>
      </c>
      <c r="J115" s="105">
        <v>1</v>
      </c>
      <c r="K115" s="142">
        <f t="shared" si="5"/>
        <v>-1</v>
      </c>
      <c r="L115" s="102">
        <f t="shared" si="6"/>
        <v>115.26500000000001</v>
      </c>
      <c r="Q115" s="153">
        <f t="shared" si="7"/>
        <v>1</v>
      </c>
      <c r="R115" s="154">
        <f t="shared" si="8"/>
        <v>0</v>
      </c>
      <c r="S115" s="154">
        <f t="shared" si="9"/>
        <v>1</v>
      </c>
    </row>
    <row r="116" spans="2:19" ht="18.75" x14ac:dyDescent="0.3">
      <c r="B116" s="164">
        <v>44296</v>
      </c>
      <c r="C116" s="95" t="s">
        <v>681</v>
      </c>
      <c r="D116" s="96" t="s">
        <v>682</v>
      </c>
      <c r="E116" s="97">
        <v>4</v>
      </c>
      <c r="F116" s="140">
        <v>9</v>
      </c>
      <c r="G116" s="103">
        <v>2.4</v>
      </c>
      <c r="H116" s="99" t="s">
        <v>557</v>
      </c>
      <c r="I116" s="104" t="s">
        <v>34</v>
      </c>
      <c r="J116" s="105">
        <v>1</v>
      </c>
      <c r="K116" s="142">
        <f t="shared" si="5"/>
        <v>-1</v>
      </c>
      <c r="L116" s="102">
        <f t="shared" si="6"/>
        <v>114.26500000000001</v>
      </c>
      <c r="Q116" s="153">
        <f t="shared" si="7"/>
        <v>1</v>
      </c>
      <c r="R116" s="154">
        <f t="shared" si="8"/>
        <v>0</v>
      </c>
      <c r="S116" s="154">
        <f t="shared" si="9"/>
        <v>1</v>
      </c>
    </row>
    <row r="117" spans="2:19" ht="18.75" x14ac:dyDescent="0.3">
      <c r="B117" s="164">
        <v>44296</v>
      </c>
      <c r="C117" s="95" t="s">
        <v>684</v>
      </c>
      <c r="D117" s="96" t="s">
        <v>685</v>
      </c>
      <c r="E117" s="97">
        <v>1</v>
      </c>
      <c r="F117" s="140">
        <f>4.8*0.8</f>
        <v>3.84</v>
      </c>
      <c r="G117" s="103">
        <v>2</v>
      </c>
      <c r="H117" s="99" t="s">
        <v>557</v>
      </c>
      <c r="I117" s="104" t="s">
        <v>24</v>
      </c>
      <c r="J117" s="105">
        <v>1</v>
      </c>
      <c r="K117" s="142">
        <f t="shared" si="5"/>
        <v>2.84</v>
      </c>
      <c r="L117" s="102">
        <f t="shared" si="6"/>
        <v>117.10500000000002</v>
      </c>
      <c r="Q117" s="153">
        <f t="shared" si="7"/>
        <v>1</v>
      </c>
      <c r="R117" s="154">
        <f t="shared" si="8"/>
        <v>1</v>
      </c>
      <c r="S117" s="154">
        <f t="shared" si="9"/>
        <v>0</v>
      </c>
    </row>
    <row r="118" spans="2:19" ht="18.75" x14ac:dyDescent="0.3">
      <c r="B118" s="164">
        <v>44296</v>
      </c>
      <c r="C118" s="95" t="s">
        <v>680</v>
      </c>
      <c r="D118" s="96" t="s">
        <v>602</v>
      </c>
      <c r="E118" s="97">
        <v>1</v>
      </c>
      <c r="F118" s="140">
        <v>4.8</v>
      </c>
      <c r="G118" s="103">
        <v>1.75</v>
      </c>
      <c r="H118" s="99" t="s">
        <v>557</v>
      </c>
      <c r="I118" s="104" t="s">
        <v>34</v>
      </c>
      <c r="J118" s="105">
        <v>1</v>
      </c>
      <c r="K118" s="142">
        <f t="shared" si="5"/>
        <v>-1</v>
      </c>
      <c r="L118" s="102">
        <f t="shared" si="6"/>
        <v>116.10500000000002</v>
      </c>
      <c r="Q118" s="153">
        <f t="shared" si="7"/>
        <v>1</v>
      </c>
      <c r="R118" s="154">
        <f t="shared" si="8"/>
        <v>0</v>
      </c>
      <c r="S118" s="154">
        <f t="shared" si="9"/>
        <v>1</v>
      </c>
    </row>
    <row r="119" spans="2:19" ht="18.75" x14ac:dyDescent="0.3">
      <c r="B119" s="164">
        <v>44300</v>
      </c>
      <c r="C119" s="95" t="s">
        <v>686</v>
      </c>
      <c r="D119" s="96" t="s">
        <v>114</v>
      </c>
      <c r="E119" s="97">
        <v>3</v>
      </c>
      <c r="F119" s="140">
        <v>3.6</v>
      </c>
      <c r="G119" s="103">
        <v>1.5</v>
      </c>
      <c r="H119" s="99" t="s">
        <v>557</v>
      </c>
      <c r="I119" s="104" t="s">
        <v>16</v>
      </c>
      <c r="J119" s="105">
        <v>1</v>
      </c>
      <c r="K119" s="142">
        <f t="shared" si="5"/>
        <v>-1</v>
      </c>
      <c r="L119" s="102">
        <f t="shared" si="6"/>
        <v>115.10500000000002</v>
      </c>
      <c r="Q119" s="153">
        <f t="shared" si="7"/>
        <v>1</v>
      </c>
      <c r="R119" s="154">
        <f t="shared" si="8"/>
        <v>0</v>
      </c>
      <c r="S119" s="154">
        <f t="shared" si="9"/>
        <v>1</v>
      </c>
    </row>
    <row r="120" spans="2:19" ht="18.75" x14ac:dyDescent="0.3">
      <c r="B120" s="164">
        <v>44303</v>
      </c>
      <c r="C120" s="95" t="s">
        <v>687</v>
      </c>
      <c r="D120" s="96" t="s">
        <v>556</v>
      </c>
      <c r="E120" s="97">
        <v>3</v>
      </c>
      <c r="F120" s="140">
        <v>3.6</v>
      </c>
      <c r="G120" s="103">
        <v>1.35</v>
      </c>
      <c r="H120" s="99" t="s">
        <v>557</v>
      </c>
      <c r="I120" s="104" t="s">
        <v>26</v>
      </c>
      <c r="J120" s="105">
        <v>1</v>
      </c>
      <c r="K120" s="142">
        <f t="shared" si="5"/>
        <v>-1</v>
      </c>
      <c r="L120" s="102">
        <f t="shared" si="6"/>
        <v>114.10500000000002</v>
      </c>
      <c r="Q120" s="153">
        <f t="shared" si="7"/>
        <v>1</v>
      </c>
      <c r="R120" s="154">
        <f t="shared" si="8"/>
        <v>0</v>
      </c>
      <c r="S120" s="154">
        <f t="shared" si="9"/>
        <v>1</v>
      </c>
    </row>
    <row r="121" spans="2:19" ht="18.75" x14ac:dyDescent="0.3">
      <c r="B121" s="164">
        <v>44303</v>
      </c>
      <c r="C121" s="95" t="s">
        <v>672</v>
      </c>
      <c r="D121" s="96" t="s">
        <v>602</v>
      </c>
      <c r="E121" s="97">
        <v>6</v>
      </c>
      <c r="F121" s="140">
        <v>6.5</v>
      </c>
      <c r="G121" s="103">
        <v>2.15</v>
      </c>
      <c r="H121" s="99" t="s">
        <v>557</v>
      </c>
      <c r="I121" s="104" t="s">
        <v>21</v>
      </c>
      <c r="J121" s="105">
        <v>1</v>
      </c>
      <c r="K121" s="142">
        <f t="shared" si="5"/>
        <v>-1</v>
      </c>
      <c r="L121" s="102">
        <f t="shared" si="6"/>
        <v>113.10500000000002</v>
      </c>
      <c r="Q121" s="153">
        <f t="shared" si="7"/>
        <v>1</v>
      </c>
      <c r="R121" s="154">
        <f t="shared" si="8"/>
        <v>0</v>
      </c>
      <c r="S121" s="154">
        <f t="shared" si="9"/>
        <v>1</v>
      </c>
    </row>
    <row r="122" spans="2:19" ht="18.75" x14ac:dyDescent="0.3">
      <c r="B122" s="164">
        <v>44304</v>
      </c>
      <c r="C122" s="95" t="s">
        <v>688</v>
      </c>
      <c r="D122" s="96" t="s">
        <v>581</v>
      </c>
      <c r="E122" s="97">
        <v>2</v>
      </c>
      <c r="F122" s="140">
        <v>1.95</v>
      </c>
      <c r="G122" s="103">
        <v>1.1200000000000001</v>
      </c>
      <c r="H122" s="99" t="s">
        <v>557</v>
      </c>
      <c r="I122" s="104" t="s">
        <v>24</v>
      </c>
      <c r="J122" s="105">
        <v>3</v>
      </c>
      <c r="K122" s="142">
        <f t="shared" si="5"/>
        <v>2.8499999999999996</v>
      </c>
      <c r="L122" s="102">
        <f t="shared" si="6"/>
        <v>115.95500000000001</v>
      </c>
      <c r="Q122" s="153">
        <f t="shared" si="7"/>
        <v>1</v>
      </c>
      <c r="R122" s="154">
        <f t="shared" si="8"/>
        <v>1</v>
      </c>
      <c r="S122" s="154">
        <f t="shared" si="9"/>
        <v>0</v>
      </c>
    </row>
    <row r="123" spans="2:19" ht="18.75" x14ac:dyDescent="0.3">
      <c r="B123" s="164">
        <v>44306</v>
      </c>
      <c r="C123" s="95" t="s">
        <v>689</v>
      </c>
      <c r="D123" s="96" t="s">
        <v>43</v>
      </c>
      <c r="E123" s="97">
        <v>4</v>
      </c>
      <c r="F123" s="140">
        <v>5</v>
      </c>
      <c r="G123" s="103">
        <v>1.35</v>
      </c>
      <c r="H123" s="99" t="s">
        <v>557</v>
      </c>
      <c r="I123" s="104" t="s">
        <v>16</v>
      </c>
      <c r="J123" s="105">
        <v>3</v>
      </c>
      <c r="K123" s="142">
        <f t="shared" si="5"/>
        <v>-3</v>
      </c>
      <c r="L123" s="102">
        <f t="shared" si="6"/>
        <v>112.95500000000001</v>
      </c>
      <c r="Q123" s="153">
        <f t="shared" si="7"/>
        <v>1</v>
      </c>
      <c r="R123" s="154">
        <f t="shared" si="8"/>
        <v>0</v>
      </c>
      <c r="S123" s="154">
        <f t="shared" si="9"/>
        <v>1</v>
      </c>
    </row>
    <row r="124" spans="2:19" ht="18.75" x14ac:dyDescent="0.3">
      <c r="B124" s="164">
        <v>44307</v>
      </c>
      <c r="C124" s="95" t="s">
        <v>690</v>
      </c>
      <c r="D124" s="96" t="s">
        <v>114</v>
      </c>
      <c r="E124" s="97">
        <v>2</v>
      </c>
      <c r="F124" s="140">
        <v>3.55</v>
      </c>
      <c r="G124" s="103">
        <v>1.5</v>
      </c>
      <c r="H124" s="99" t="s">
        <v>557</v>
      </c>
      <c r="I124" s="104" t="s">
        <v>16</v>
      </c>
      <c r="J124" s="105">
        <v>5</v>
      </c>
      <c r="K124" s="142">
        <f t="shared" si="5"/>
        <v>-5</v>
      </c>
      <c r="L124" s="102">
        <f t="shared" si="6"/>
        <v>107.95500000000001</v>
      </c>
      <c r="Q124" s="153">
        <f t="shared" si="7"/>
        <v>1</v>
      </c>
      <c r="R124" s="154">
        <f t="shared" si="8"/>
        <v>0</v>
      </c>
      <c r="S124" s="154">
        <f t="shared" si="9"/>
        <v>1</v>
      </c>
    </row>
    <row r="125" spans="2:19" ht="18.75" x14ac:dyDescent="0.3">
      <c r="B125" s="164">
        <v>44307</v>
      </c>
      <c r="C125" s="95" t="s">
        <v>673</v>
      </c>
      <c r="D125" s="96" t="s">
        <v>114</v>
      </c>
      <c r="E125" s="97">
        <v>1</v>
      </c>
      <c r="F125" s="140">
        <v>3.1</v>
      </c>
      <c r="G125" s="103">
        <v>1.4</v>
      </c>
      <c r="H125" s="99" t="s">
        <v>557</v>
      </c>
      <c r="I125" s="104" t="s">
        <v>34</v>
      </c>
      <c r="J125" s="105">
        <v>1</v>
      </c>
      <c r="K125" s="142">
        <f t="shared" si="5"/>
        <v>-1</v>
      </c>
      <c r="L125" s="102">
        <f t="shared" si="6"/>
        <v>106.95500000000001</v>
      </c>
      <c r="Q125" s="153">
        <f t="shared" si="7"/>
        <v>1</v>
      </c>
      <c r="R125" s="154">
        <f t="shared" si="8"/>
        <v>0</v>
      </c>
      <c r="S125" s="154">
        <f t="shared" si="9"/>
        <v>1</v>
      </c>
    </row>
    <row r="126" spans="2:19" ht="18.75" x14ac:dyDescent="0.3">
      <c r="B126" s="164">
        <v>44307</v>
      </c>
      <c r="C126" s="95" t="s">
        <v>691</v>
      </c>
      <c r="D126" s="96" t="s">
        <v>114</v>
      </c>
      <c r="E126" s="97">
        <v>3</v>
      </c>
      <c r="F126" s="140">
        <v>2.8</v>
      </c>
      <c r="G126" s="103">
        <v>1.1599999999999999</v>
      </c>
      <c r="H126" s="99" t="s">
        <v>557</v>
      </c>
      <c r="I126" s="104" t="s">
        <v>24</v>
      </c>
      <c r="J126" s="105">
        <v>5</v>
      </c>
      <c r="K126" s="142">
        <f t="shared" si="5"/>
        <v>9</v>
      </c>
      <c r="L126" s="102">
        <f t="shared" si="6"/>
        <v>115.95500000000001</v>
      </c>
      <c r="Q126" s="153">
        <f t="shared" si="7"/>
        <v>1</v>
      </c>
      <c r="R126" s="154">
        <f t="shared" si="8"/>
        <v>1</v>
      </c>
      <c r="S126" s="154">
        <f t="shared" si="9"/>
        <v>0</v>
      </c>
    </row>
    <row r="127" spans="2:19" ht="18.75" x14ac:dyDescent="0.3">
      <c r="B127" s="164">
        <v>44308</v>
      </c>
      <c r="C127" s="95" t="s">
        <v>675</v>
      </c>
      <c r="D127" s="96" t="s">
        <v>616</v>
      </c>
      <c r="E127" s="97">
        <v>2</v>
      </c>
      <c r="F127" s="140">
        <v>3.6</v>
      </c>
      <c r="G127" s="103">
        <v>1.6</v>
      </c>
      <c r="H127" s="99" t="s">
        <v>557</v>
      </c>
      <c r="I127" s="104" t="s">
        <v>24</v>
      </c>
      <c r="J127" s="105">
        <v>1</v>
      </c>
      <c r="K127" s="142">
        <f t="shared" si="5"/>
        <v>2.6</v>
      </c>
      <c r="L127" s="102">
        <f t="shared" si="6"/>
        <v>118.55500000000001</v>
      </c>
      <c r="Q127" s="153">
        <f t="shared" si="7"/>
        <v>1</v>
      </c>
      <c r="R127" s="154">
        <f t="shared" si="8"/>
        <v>1</v>
      </c>
      <c r="S127" s="154">
        <f t="shared" si="9"/>
        <v>0</v>
      </c>
    </row>
    <row r="128" spans="2:19" ht="18.75" x14ac:dyDescent="0.3">
      <c r="B128" s="164">
        <v>44309</v>
      </c>
      <c r="C128" s="95" t="s">
        <v>558</v>
      </c>
      <c r="D128" s="96" t="s">
        <v>685</v>
      </c>
      <c r="E128" s="97">
        <v>2</v>
      </c>
      <c r="F128" s="140">
        <v>4.8</v>
      </c>
      <c r="G128" s="103">
        <v>1.35</v>
      </c>
      <c r="H128" s="99" t="s">
        <v>557</v>
      </c>
      <c r="I128" s="104" t="s">
        <v>24</v>
      </c>
      <c r="J128" s="105">
        <v>1</v>
      </c>
      <c r="K128" s="142">
        <f t="shared" si="5"/>
        <v>3.8</v>
      </c>
      <c r="L128" s="102">
        <f t="shared" si="6"/>
        <v>122.355</v>
      </c>
      <c r="Q128" s="153">
        <f t="shared" si="7"/>
        <v>1</v>
      </c>
      <c r="R128" s="154">
        <f t="shared" si="8"/>
        <v>1</v>
      </c>
      <c r="S128" s="154">
        <f t="shared" si="9"/>
        <v>0</v>
      </c>
    </row>
    <row r="129" spans="2:19" ht="18.75" x14ac:dyDescent="0.3">
      <c r="B129" s="164">
        <v>44309</v>
      </c>
      <c r="C129" s="95" t="s">
        <v>692</v>
      </c>
      <c r="D129" s="96" t="s">
        <v>685</v>
      </c>
      <c r="E129" s="97">
        <v>1</v>
      </c>
      <c r="F129" s="140">
        <v>9</v>
      </c>
      <c r="G129" s="103">
        <v>2.6</v>
      </c>
      <c r="H129" s="99" t="s">
        <v>557</v>
      </c>
      <c r="I129" s="104" t="s">
        <v>614</v>
      </c>
      <c r="J129" s="105">
        <v>1</v>
      </c>
      <c r="K129" s="142">
        <f t="shared" si="5"/>
        <v>-1</v>
      </c>
      <c r="L129" s="102">
        <f t="shared" si="6"/>
        <v>121.355</v>
      </c>
      <c r="Q129" s="153">
        <f t="shared" si="7"/>
        <v>1</v>
      </c>
      <c r="R129" s="154">
        <f t="shared" si="8"/>
        <v>0</v>
      </c>
      <c r="S129" s="154">
        <f t="shared" si="9"/>
        <v>1</v>
      </c>
    </row>
    <row r="130" spans="2:19" ht="18.75" x14ac:dyDescent="0.3">
      <c r="B130" s="164">
        <v>44313</v>
      </c>
      <c r="C130" s="95" t="s">
        <v>693</v>
      </c>
      <c r="D130" s="96" t="s">
        <v>93</v>
      </c>
      <c r="E130" s="97">
        <v>1</v>
      </c>
      <c r="F130" s="140">
        <v>3.4</v>
      </c>
      <c r="G130" s="103">
        <v>0</v>
      </c>
      <c r="H130" s="99" t="s">
        <v>557</v>
      </c>
      <c r="I130" s="104" t="s">
        <v>21</v>
      </c>
      <c r="J130" s="105">
        <v>1</v>
      </c>
      <c r="K130" s="142">
        <f t="shared" si="5"/>
        <v>-1</v>
      </c>
      <c r="L130" s="102">
        <f t="shared" si="6"/>
        <v>120.355</v>
      </c>
      <c r="Q130" s="153">
        <f t="shared" si="7"/>
        <v>1</v>
      </c>
      <c r="R130" s="154">
        <f t="shared" si="8"/>
        <v>0</v>
      </c>
      <c r="S130" s="154">
        <f t="shared" si="9"/>
        <v>1</v>
      </c>
    </row>
    <row r="131" spans="2:19" ht="18.75" x14ac:dyDescent="0.3">
      <c r="B131" s="164">
        <v>44314</v>
      </c>
      <c r="C131" s="95" t="s">
        <v>697</v>
      </c>
      <c r="D131" s="96" t="s">
        <v>30</v>
      </c>
      <c r="E131" s="97">
        <v>3</v>
      </c>
      <c r="F131" s="140">
        <v>2.7</v>
      </c>
      <c r="G131" s="103">
        <v>1.5</v>
      </c>
      <c r="H131" s="99" t="s">
        <v>557</v>
      </c>
      <c r="I131" s="104" t="s">
        <v>26</v>
      </c>
      <c r="J131" s="105">
        <v>5</v>
      </c>
      <c r="K131" s="142">
        <f t="shared" ref="K131:K194" si="10">IF(OR(I131="",J131=""),"",IF(AND(H131="W",I131="1st"),F131*J131-J131,IF(AND(H131="P",OR(I131="1st",I131="2nd",I131="3rd")),G131*J131-J131,IF(H131="EW",-2*J131,-J131))))</f>
        <v>-5</v>
      </c>
      <c r="L131" s="102">
        <f t="shared" si="6"/>
        <v>115.355</v>
      </c>
      <c r="Q131" s="153">
        <f t="shared" si="7"/>
        <v>1</v>
      </c>
      <c r="R131" s="154">
        <f t="shared" si="8"/>
        <v>0</v>
      </c>
      <c r="S131" s="154">
        <f t="shared" si="9"/>
        <v>1</v>
      </c>
    </row>
    <row r="132" spans="2:19" ht="18.75" x14ac:dyDescent="0.3">
      <c r="B132" s="164">
        <v>44314</v>
      </c>
      <c r="C132" s="95" t="s">
        <v>696</v>
      </c>
      <c r="D132" s="96" t="s">
        <v>30</v>
      </c>
      <c r="E132" s="97">
        <v>2</v>
      </c>
      <c r="F132" s="140">
        <v>1</v>
      </c>
      <c r="G132" s="103">
        <v>1</v>
      </c>
      <c r="H132" s="99" t="s">
        <v>557</v>
      </c>
      <c r="I132" s="104" t="s">
        <v>16</v>
      </c>
      <c r="J132" s="105">
        <v>0.5</v>
      </c>
      <c r="K132" s="142">
        <f t="shared" si="10"/>
        <v>-0.5</v>
      </c>
      <c r="L132" s="102">
        <f t="shared" ref="L132:L195" si="11">IF(K132="",L131,L131+K132)</f>
        <v>114.855</v>
      </c>
      <c r="Q132" s="153">
        <f t="shared" ref="Q132:Q195" si="12">IF(B132="",0,1)</f>
        <v>1</v>
      </c>
      <c r="R132" s="154">
        <f t="shared" ref="R132:R195" si="13">IF(K132&gt;0,1,0)</f>
        <v>0</v>
      </c>
      <c r="S132" s="154">
        <f t="shared" ref="S132:S195" si="14">IF(K132&lt;0,1,0)</f>
        <v>1</v>
      </c>
    </row>
    <row r="133" spans="2:19" ht="18.75" x14ac:dyDescent="0.3">
      <c r="B133" s="164">
        <v>44314</v>
      </c>
      <c r="C133" s="95" t="s">
        <v>694</v>
      </c>
      <c r="D133" s="96" t="s">
        <v>1916</v>
      </c>
      <c r="E133" s="97">
        <v>3</v>
      </c>
      <c r="F133" s="140">
        <v>6</v>
      </c>
      <c r="G133" s="103">
        <v>2.25</v>
      </c>
      <c r="H133" s="99" t="s">
        <v>557</v>
      </c>
      <c r="I133" s="104" t="s">
        <v>21</v>
      </c>
      <c r="J133" s="105">
        <v>1</v>
      </c>
      <c r="K133" s="142">
        <f t="shared" si="10"/>
        <v>-1</v>
      </c>
      <c r="L133" s="102">
        <f t="shared" si="11"/>
        <v>113.855</v>
      </c>
      <c r="Q133" s="153">
        <f t="shared" si="12"/>
        <v>1</v>
      </c>
      <c r="R133" s="154">
        <f t="shared" si="13"/>
        <v>0</v>
      </c>
      <c r="S133" s="154">
        <f t="shared" si="14"/>
        <v>1</v>
      </c>
    </row>
    <row r="134" spans="2:19" ht="18.75" x14ac:dyDescent="0.3">
      <c r="B134" s="164">
        <v>44314</v>
      </c>
      <c r="C134" s="95" t="s">
        <v>2098</v>
      </c>
      <c r="D134" s="96" t="s">
        <v>30</v>
      </c>
      <c r="E134" s="97">
        <v>2</v>
      </c>
      <c r="F134" s="140">
        <v>1</v>
      </c>
      <c r="G134" s="103">
        <v>1</v>
      </c>
      <c r="H134" s="99" t="s">
        <v>557</v>
      </c>
      <c r="I134" s="104" t="s">
        <v>16</v>
      </c>
      <c r="J134" s="105">
        <v>0.5</v>
      </c>
      <c r="K134" s="142">
        <f t="shared" si="10"/>
        <v>-0.5</v>
      </c>
      <c r="L134" s="102">
        <f t="shared" si="11"/>
        <v>113.355</v>
      </c>
      <c r="Q134" s="153">
        <f t="shared" si="12"/>
        <v>1</v>
      </c>
      <c r="R134" s="154">
        <f t="shared" si="13"/>
        <v>0</v>
      </c>
      <c r="S134" s="154">
        <f t="shared" si="14"/>
        <v>1</v>
      </c>
    </row>
    <row r="135" spans="2:19" ht="18.75" x14ac:dyDescent="0.3">
      <c r="B135" s="164">
        <v>44314</v>
      </c>
      <c r="C135" s="95" t="s">
        <v>695</v>
      </c>
      <c r="D135" s="96" t="s">
        <v>30</v>
      </c>
      <c r="E135" s="97">
        <v>2</v>
      </c>
      <c r="F135" s="140">
        <v>4.8</v>
      </c>
      <c r="G135" s="103">
        <v>1.6</v>
      </c>
      <c r="H135" s="99" t="s">
        <v>557</v>
      </c>
      <c r="I135" s="104" t="s">
        <v>26</v>
      </c>
      <c r="J135" s="105">
        <v>3</v>
      </c>
      <c r="K135" s="142">
        <f t="shared" si="10"/>
        <v>-3</v>
      </c>
      <c r="L135" s="102">
        <f t="shared" si="11"/>
        <v>110.355</v>
      </c>
      <c r="Q135" s="153">
        <f t="shared" si="12"/>
        <v>1</v>
      </c>
      <c r="R135" s="154">
        <f t="shared" si="13"/>
        <v>0</v>
      </c>
      <c r="S135" s="154">
        <f t="shared" si="14"/>
        <v>1</v>
      </c>
    </row>
    <row r="136" spans="2:19" ht="18.75" x14ac:dyDescent="0.3">
      <c r="B136" s="164">
        <v>44320</v>
      </c>
      <c r="C136" s="95" t="s">
        <v>700</v>
      </c>
      <c r="D136" s="96" t="s">
        <v>173</v>
      </c>
      <c r="E136" s="97">
        <v>4</v>
      </c>
      <c r="F136" s="140">
        <v>3.7</v>
      </c>
      <c r="G136" s="103">
        <v>1.35</v>
      </c>
      <c r="H136" s="99" t="s">
        <v>557</v>
      </c>
      <c r="I136" s="104" t="s">
        <v>24</v>
      </c>
      <c r="J136" s="105">
        <v>1</v>
      </c>
      <c r="K136" s="142">
        <f t="shared" si="10"/>
        <v>2.7</v>
      </c>
      <c r="L136" s="102">
        <f t="shared" si="11"/>
        <v>113.05500000000001</v>
      </c>
      <c r="Q136" s="153">
        <f t="shared" si="12"/>
        <v>1</v>
      </c>
      <c r="R136" s="154">
        <f t="shared" si="13"/>
        <v>1</v>
      </c>
      <c r="S136" s="154">
        <f t="shared" si="14"/>
        <v>0</v>
      </c>
    </row>
    <row r="137" spans="2:19" ht="18.75" x14ac:dyDescent="0.3">
      <c r="B137" s="164">
        <v>44320</v>
      </c>
      <c r="C137" s="95" t="s">
        <v>699</v>
      </c>
      <c r="D137" s="96" t="s">
        <v>173</v>
      </c>
      <c r="E137" s="97">
        <v>5</v>
      </c>
      <c r="F137" s="140">
        <v>7</v>
      </c>
      <c r="G137" s="103">
        <v>2.6</v>
      </c>
      <c r="H137" s="99" t="s">
        <v>557</v>
      </c>
      <c r="I137" s="104" t="s">
        <v>16</v>
      </c>
      <c r="J137" s="105">
        <v>2</v>
      </c>
      <c r="K137" s="142">
        <f t="shared" si="10"/>
        <v>-2</v>
      </c>
      <c r="L137" s="102">
        <f t="shared" si="11"/>
        <v>111.05500000000001</v>
      </c>
      <c r="Q137" s="153">
        <f t="shared" si="12"/>
        <v>1</v>
      </c>
      <c r="R137" s="154">
        <f t="shared" si="13"/>
        <v>0</v>
      </c>
      <c r="S137" s="154">
        <f t="shared" si="14"/>
        <v>1</v>
      </c>
    </row>
    <row r="138" spans="2:19" ht="18.75" x14ac:dyDescent="0.3">
      <c r="B138" s="164">
        <v>44320</v>
      </c>
      <c r="C138" s="95" t="s">
        <v>698</v>
      </c>
      <c r="D138" s="96" t="s">
        <v>173</v>
      </c>
      <c r="E138" s="97">
        <v>4</v>
      </c>
      <c r="F138" s="140">
        <v>4.4000000000000004</v>
      </c>
      <c r="G138" s="103">
        <v>1.7</v>
      </c>
      <c r="H138" s="99" t="s">
        <v>557</v>
      </c>
      <c r="I138" s="104" t="s">
        <v>26</v>
      </c>
      <c r="J138" s="105">
        <v>3</v>
      </c>
      <c r="K138" s="142">
        <f t="shared" si="10"/>
        <v>-3</v>
      </c>
      <c r="L138" s="102">
        <f t="shared" si="11"/>
        <v>108.05500000000001</v>
      </c>
      <c r="Q138" s="153">
        <f t="shared" si="12"/>
        <v>1</v>
      </c>
      <c r="R138" s="154">
        <f t="shared" si="13"/>
        <v>0</v>
      </c>
      <c r="S138" s="154">
        <f t="shared" si="14"/>
        <v>1</v>
      </c>
    </row>
    <row r="139" spans="2:19" ht="18.75" x14ac:dyDescent="0.3">
      <c r="B139" s="164">
        <v>44321</v>
      </c>
      <c r="C139" s="95" t="s">
        <v>701</v>
      </c>
      <c r="D139" s="96" t="s">
        <v>173</v>
      </c>
      <c r="E139" s="97">
        <v>1</v>
      </c>
      <c r="F139" s="140">
        <v>2.5</v>
      </c>
      <c r="G139" s="103">
        <v>1.28</v>
      </c>
      <c r="H139" s="99" t="s">
        <v>557</v>
      </c>
      <c r="I139" s="104" t="s">
        <v>26</v>
      </c>
      <c r="J139" s="105">
        <v>1</v>
      </c>
      <c r="K139" s="142">
        <f t="shared" si="10"/>
        <v>-1</v>
      </c>
      <c r="L139" s="102">
        <f t="shared" si="11"/>
        <v>107.05500000000001</v>
      </c>
      <c r="Q139" s="153">
        <f t="shared" si="12"/>
        <v>1</v>
      </c>
      <c r="R139" s="154">
        <f t="shared" si="13"/>
        <v>0</v>
      </c>
      <c r="S139" s="154">
        <f t="shared" si="14"/>
        <v>1</v>
      </c>
    </row>
    <row r="140" spans="2:19" ht="18.75" x14ac:dyDescent="0.3">
      <c r="B140" s="164">
        <v>44321</v>
      </c>
      <c r="C140" s="95" t="s">
        <v>702</v>
      </c>
      <c r="D140" s="96" t="s">
        <v>173</v>
      </c>
      <c r="E140" s="97">
        <v>2</v>
      </c>
      <c r="F140" s="140">
        <v>5.5</v>
      </c>
      <c r="G140" s="103">
        <v>1.95</v>
      </c>
      <c r="H140" s="99" t="s">
        <v>557</v>
      </c>
      <c r="I140" s="104" t="s">
        <v>34</v>
      </c>
      <c r="J140" s="105">
        <v>0.5</v>
      </c>
      <c r="K140" s="142">
        <f t="shared" si="10"/>
        <v>-0.5</v>
      </c>
      <c r="L140" s="102">
        <f t="shared" si="11"/>
        <v>106.55500000000001</v>
      </c>
      <c r="Q140" s="153">
        <f t="shared" si="12"/>
        <v>1</v>
      </c>
      <c r="R140" s="154">
        <f t="shared" si="13"/>
        <v>0</v>
      </c>
      <c r="S140" s="154">
        <f t="shared" si="14"/>
        <v>1</v>
      </c>
    </row>
    <row r="141" spans="2:19" ht="18.75" x14ac:dyDescent="0.3">
      <c r="B141" s="164">
        <v>44321</v>
      </c>
      <c r="C141" s="95" t="s">
        <v>710</v>
      </c>
      <c r="D141" s="96" t="s">
        <v>173</v>
      </c>
      <c r="E141" s="97">
        <v>10</v>
      </c>
      <c r="F141" s="140">
        <v>4.4000000000000004</v>
      </c>
      <c r="G141" s="103">
        <v>1.55</v>
      </c>
      <c r="H141" s="99" t="s">
        <v>557</v>
      </c>
      <c r="I141" s="104" t="s">
        <v>34</v>
      </c>
      <c r="J141" s="105">
        <v>1.5</v>
      </c>
      <c r="K141" s="142">
        <f t="shared" si="10"/>
        <v>-1.5</v>
      </c>
      <c r="L141" s="102">
        <f t="shared" si="11"/>
        <v>105.05500000000001</v>
      </c>
      <c r="Q141" s="153">
        <f t="shared" si="12"/>
        <v>1</v>
      </c>
      <c r="R141" s="154">
        <f t="shared" si="13"/>
        <v>0</v>
      </c>
      <c r="S141" s="154">
        <f t="shared" si="14"/>
        <v>1</v>
      </c>
    </row>
    <row r="142" spans="2:19" ht="18.75" x14ac:dyDescent="0.3">
      <c r="B142" s="164">
        <v>44321</v>
      </c>
      <c r="C142" s="95" t="s">
        <v>688</v>
      </c>
      <c r="D142" s="96" t="s">
        <v>173</v>
      </c>
      <c r="E142" s="97">
        <v>9</v>
      </c>
      <c r="F142" s="140">
        <v>7</v>
      </c>
      <c r="G142" s="103">
        <v>2.5</v>
      </c>
      <c r="H142" s="99" t="s">
        <v>557</v>
      </c>
      <c r="I142" s="104" t="s">
        <v>16</v>
      </c>
      <c r="J142" s="105">
        <v>0.5</v>
      </c>
      <c r="K142" s="142">
        <f t="shared" si="10"/>
        <v>-0.5</v>
      </c>
      <c r="L142" s="102">
        <f t="shared" si="11"/>
        <v>104.55500000000001</v>
      </c>
      <c r="Q142" s="153">
        <f t="shared" si="12"/>
        <v>1</v>
      </c>
      <c r="R142" s="154">
        <f t="shared" si="13"/>
        <v>0</v>
      </c>
      <c r="S142" s="154">
        <f t="shared" si="14"/>
        <v>1</v>
      </c>
    </row>
    <row r="143" spans="2:19" ht="18.75" x14ac:dyDescent="0.3">
      <c r="B143" s="164">
        <v>44321</v>
      </c>
      <c r="C143" s="95" t="s">
        <v>703</v>
      </c>
      <c r="D143" s="96" t="s">
        <v>173</v>
      </c>
      <c r="E143" s="97">
        <v>10</v>
      </c>
      <c r="F143" s="140">
        <v>7</v>
      </c>
      <c r="G143" s="103">
        <v>2.2000000000000002</v>
      </c>
      <c r="H143" s="99" t="s">
        <v>557</v>
      </c>
      <c r="I143" s="104" t="s">
        <v>34</v>
      </c>
      <c r="J143" s="105">
        <v>2</v>
      </c>
      <c r="K143" s="142">
        <f t="shared" si="10"/>
        <v>-2</v>
      </c>
      <c r="L143" s="102">
        <f t="shared" si="11"/>
        <v>102.55500000000001</v>
      </c>
      <c r="Q143" s="153">
        <f t="shared" si="12"/>
        <v>1</v>
      </c>
      <c r="R143" s="154">
        <f t="shared" si="13"/>
        <v>0</v>
      </c>
      <c r="S143" s="154">
        <f t="shared" si="14"/>
        <v>1</v>
      </c>
    </row>
    <row r="144" spans="2:19" ht="18.75" x14ac:dyDescent="0.3">
      <c r="B144" s="164">
        <v>44324</v>
      </c>
      <c r="C144" s="95" t="s">
        <v>704</v>
      </c>
      <c r="D144" s="96" t="s">
        <v>705</v>
      </c>
      <c r="E144" s="97">
        <v>2</v>
      </c>
      <c r="F144" s="140">
        <v>1.9</v>
      </c>
      <c r="G144" s="103">
        <v>1.2</v>
      </c>
      <c r="H144" s="99" t="s">
        <v>557</v>
      </c>
      <c r="I144" s="104" t="s">
        <v>24</v>
      </c>
      <c r="J144" s="105">
        <v>4</v>
      </c>
      <c r="K144" s="142">
        <f t="shared" si="10"/>
        <v>3.5999999999999996</v>
      </c>
      <c r="L144" s="102">
        <f t="shared" si="11"/>
        <v>106.155</v>
      </c>
      <c r="Q144" s="153">
        <f t="shared" si="12"/>
        <v>1</v>
      </c>
      <c r="R144" s="154">
        <f t="shared" si="13"/>
        <v>1</v>
      </c>
      <c r="S144" s="154">
        <f t="shared" si="14"/>
        <v>0</v>
      </c>
    </row>
    <row r="145" spans="2:19" ht="18.75" x14ac:dyDescent="0.3">
      <c r="B145" s="164">
        <v>44325</v>
      </c>
      <c r="C145" s="95" t="s">
        <v>639</v>
      </c>
      <c r="D145" s="96" t="s">
        <v>30</v>
      </c>
      <c r="E145" s="97">
        <v>2</v>
      </c>
      <c r="F145" s="140">
        <v>3.7</v>
      </c>
      <c r="G145" s="103">
        <v>1.8</v>
      </c>
      <c r="H145" s="99" t="s">
        <v>557</v>
      </c>
      <c r="I145" s="104" t="s">
        <v>34</v>
      </c>
      <c r="J145" s="105">
        <v>1</v>
      </c>
      <c r="K145" s="142">
        <f t="shared" si="10"/>
        <v>-1</v>
      </c>
      <c r="L145" s="102">
        <f t="shared" si="11"/>
        <v>105.155</v>
      </c>
      <c r="Q145" s="153">
        <f t="shared" si="12"/>
        <v>1</v>
      </c>
      <c r="R145" s="154">
        <f t="shared" si="13"/>
        <v>0</v>
      </c>
      <c r="S145" s="154">
        <f t="shared" si="14"/>
        <v>1</v>
      </c>
    </row>
    <row r="146" spans="2:19" ht="18.75" x14ac:dyDescent="0.3">
      <c r="B146" s="164">
        <v>44325</v>
      </c>
      <c r="C146" s="95" t="s">
        <v>706</v>
      </c>
      <c r="D146" s="96" t="s">
        <v>30</v>
      </c>
      <c r="E146" s="97">
        <v>2</v>
      </c>
      <c r="F146" s="140">
        <v>12</v>
      </c>
      <c r="G146" s="103">
        <v>4.5</v>
      </c>
      <c r="H146" s="99" t="s">
        <v>557</v>
      </c>
      <c r="I146" s="104" t="s">
        <v>148</v>
      </c>
      <c r="J146" s="105">
        <v>3</v>
      </c>
      <c r="K146" s="142">
        <f t="shared" si="10"/>
        <v>-3</v>
      </c>
      <c r="L146" s="102">
        <f t="shared" si="11"/>
        <v>102.155</v>
      </c>
      <c r="Q146" s="153">
        <f t="shared" si="12"/>
        <v>1</v>
      </c>
      <c r="R146" s="154">
        <f t="shared" si="13"/>
        <v>0</v>
      </c>
      <c r="S146" s="154">
        <f t="shared" si="14"/>
        <v>1</v>
      </c>
    </row>
    <row r="147" spans="2:19" ht="18.75" x14ac:dyDescent="0.3">
      <c r="B147" s="164">
        <v>44329</v>
      </c>
      <c r="C147" s="95" t="s">
        <v>697</v>
      </c>
      <c r="D147" s="96" t="s">
        <v>707</v>
      </c>
      <c r="E147" s="97">
        <v>2</v>
      </c>
      <c r="F147" s="140">
        <v>2.25</v>
      </c>
      <c r="G147" s="103">
        <v>1.2</v>
      </c>
      <c r="H147" s="99" t="s">
        <v>557</v>
      </c>
      <c r="I147" s="104" t="s">
        <v>24</v>
      </c>
      <c r="J147" s="105">
        <v>3</v>
      </c>
      <c r="K147" s="142">
        <f t="shared" si="10"/>
        <v>3.75</v>
      </c>
      <c r="L147" s="102">
        <f t="shared" si="11"/>
        <v>105.905</v>
      </c>
      <c r="Q147" s="153">
        <f t="shared" si="12"/>
        <v>1</v>
      </c>
      <c r="R147" s="154">
        <f t="shared" si="13"/>
        <v>1</v>
      </c>
      <c r="S147" s="154">
        <f t="shared" si="14"/>
        <v>0</v>
      </c>
    </row>
    <row r="148" spans="2:19" ht="18.75" x14ac:dyDescent="0.3">
      <c r="B148" s="164">
        <v>44331</v>
      </c>
      <c r="C148" s="95" t="s">
        <v>708</v>
      </c>
      <c r="D148" s="96" t="s">
        <v>561</v>
      </c>
      <c r="E148" s="97">
        <v>2</v>
      </c>
      <c r="F148" s="140">
        <v>1.75</v>
      </c>
      <c r="G148" s="103">
        <v>1.3</v>
      </c>
      <c r="H148" s="99" t="s">
        <v>557</v>
      </c>
      <c r="I148" s="104" t="s">
        <v>21</v>
      </c>
      <c r="J148" s="105">
        <v>5</v>
      </c>
      <c r="K148" s="142">
        <f t="shared" si="10"/>
        <v>-5</v>
      </c>
      <c r="L148" s="102">
        <f t="shared" si="11"/>
        <v>100.905</v>
      </c>
      <c r="Q148" s="153">
        <f t="shared" si="12"/>
        <v>1</v>
      </c>
      <c r="R148" s="154">
        <f t="shared" si="13"/>
        <v>0</v>
      </c>
      <c r="S148" s="154">
        <f t="shared" si="14"/>
        <v>1</v>
      </c>
    </row>
    <row r="149" spans="2:19" ht="18.75" x14ac:dyDescent="0.3">
      <c r="B149" s="164">
        <v>44333</v>
      </c>
      <c r="C149" s="95" t="s">
        <v>709</v>
      </c>
      <c r="D149" s="96" t="s">
        <v>30</v>
      </c>
      <c r="E149" s="97">
        <v>3</v>
      </c>
      <c r="F149" s="140">
        <v>21</v>
      </c>
      <c r="G149" s="103">
        <v>4.4000000000000004</v>
      </c>
      <c r="H149" s="99" t="s">
        <v>557</v>
      </c>
      <c r="I149" s="104" t="s">
        <v>26</v>
      </c>
      <c r="J149" s="105">
        <v>0.5</v>
      </c>
      <c r="K149" s="142">
        <f t="shared" si="10"/>
        <v>-0.5</v>
      </c>
      <c r="L149" s="102">
        <f t="shared" si="11"/>
        <v>100.405</v>
      </c>
      <c r="Q149" s="153">
        <f t="shared" si="12"/>
        <v>1</v>
      </c>
      <c r="R149" s="154">
        <f t="shared" si="13"/>
        <v>0</v>
      </c>
      <c r="S149" s="154">
        <f t="shared" si="14"/>
        <v>1</v>
      </c>
    </row>
    <row r="150" spans="2:19" ht="18.75" x14ac:dyDescent="0.3">
      <c r="B150" s="164">
        <v>44333</v>
      </c>
      <c r="C150" s="95" t="s">
        <v>709</v>
      </c>
      <c r="D150" s="96" t="s">
        <v>30</v>
      </c>
      <c r="E150" s="97">
        <v>3</v>
      </c>
      <c r="F150" s="140">
        <v>21</v>
      </c>
      <c r="G150" s="103">
        <v>4.4000000000000004</v>
      </c>
      <c r="H150" s="99" t="s">
        <v>567</v>
      </c>
      <c r="I150" s="104" t="s">
        <v>26</v>
      </c>
      <c r="J150" s="105">
        <v>0.5</v>
      </c>
      <c r="K150" s="142">
        <f t="shared" si="10"/>
        <v>1.7000000000000002</v>
      </c>
      <c r="L150" s="102">
        <f t="shared" si="11"/>
        <v>102.105</v>
      </c>
      <c r="Q150" s="153">
        <f t="shared" si="12"/>
        <v>1</v>
      </c>
      <c r="R150" s="154">
        <f t="shared" si="13"/>
        <v>1</v>
      </c>
      <c r="S150" s="154">
        <f t="shared" si="14"/>
        <v>0</v>
      </c>
    </row>
    <row r="151" spans="2:19" ht="18.75" x14ac:dyDescent="0.3">
      <c r="B151" s="164">
        <v>44335</v>
      </c>
      <c r="C151" s="95" t="s">
        <v>710</v>
      </c>
      <c r="D151" s="96" t="s">
        <v>30</v>
      </c>
      <c r="E151" s="97">
        <v>5</v>
      </c>
      <c r="F151" s="140">
        <v>3.25</v>
      </c>
      <c r="G151" s="103">
        <v>1.2</v>
      </c>
      <c r="H151" s="99" t="s">
        <v>557</v>
      </c>
      <c r="I151" s="104" t="s">
        <v>21</v>
      </c>
      <c r="J151" s="105">
        <v>1</v>
      </c>
      <c r="K151" s="142">
        <f t="shared" si="10"/>
        <v>-1</v>
      </c>
      <c r="L151" s="102">
        <f t="shared" si="11"/>
        <v>101.105</v>
      </c>
      <c r="Q151" s="153">
        <f t="shared" si="12"/>
        <v>1</v>
      </c>
      <c r="R151" s="154">
        <f t="shared" si="13"/>
        <v>0</v>
      </c>
      <c r="S151" s="154">
        <f t="shared" si="14"/>
        <v>1</v>
      </c>
    </row>
    <row r="152" spans="2:19" ht="18.75" x14ac:dyDescent="0.3">
      <c r="B152" s="164">
        <v>44337</v>
      </c>
      <c r="C152" s="95" t="s">
        <v>713</v>
      </c>
      <c r="D152" s="96" t="s">
        <v>43</v>
      </c>
      <c r="E152" s="97">
        <v>4</v>
      </c>
      <c r="F152" s="140">
        <v>7</v>
      </c>
      <c r="G152" s="103">
        <v>1.8</v>
      </c>
      <c r="H152" s="99" t="s">
        <v>557</v>
      </c>
      <c r="I152" s="104" t="s">
        <v>16</v>
      </c>
      <c r="J152" s="105">
        <v>1.5</v>
      </c>
      <c r="K152" s="142">
        <f t="shared" si="10"/>
        <v>-1.5</v>
      </c>
      <c r="L152" s="102">
        <f t="shared" si="11"/>
        <v>99.605000000000004</v>
      </c>
      <c r="Q152" s="153">
        <f t="shared" si="12"/>
        <v>1</v>
      </c>
      <c r="R152" s="154">
        <f t="shared" si="13"/>
        <v>0</v>
      </c>
      <c r="S152" s="154">
        <f t="shared" si="14"/>
        <v>1</v>
      </c>
    </row>
    <row r="153" spans="2:19" ht="18.75" x14ac:dyDescent="0.3">
      <c r="B153" s="164">
        <v>44337</v>
      </c>
      <c r="C153" s="95" t="s">
        <v>711</v>
      </c>
      <c r="D153" s="96" t="s">
        <v>43</v>
      </c>
      <c r="E153" s="97">
        <v>1</v>
      </c>
      <c r="F153" s="140">
        <v>6</v>
      </c>
      <c r="G153" s="103">
        <v>1.6</v>
      </c>
      <c r="H153" s="99" t="s">
        <v>557</v>
      </c>
      <c r="I153" s="104" t="s">
        <v>34</v>
      </c>
      <c r="J153" s="105">
        <v>1</v>
      </c>
      <c r="K153" s="142">
        <f t="shared" si="10"/>
        <v>-1</v>
      </c>
      <c r="L153" s="102">
        <f t="shared" si="11"/>
        <v>98.605000000000004</v>
      </c>
      <c r="Q153" s="153">
        <f t="shared" si="12"/>
        <v>1</v>
      </c>
      <c r="R153" s="154">
        <f t="shared" si="13"/>
        <v>0</v>
      </c>
      <c r="S153" s="154">
        <f t="shared" si="14"/>
        <v>1</v>
      </c>
    </row>
    <row r="154" spans="2:19" ht="18.75" x14ac:dyDescent="0.3">
      <c r="B154" s="164">
        <v>44337</v>
      </c>
      <c r="C154" s="95" t="s">
        <v>712</v>
      </c>
      <c r="D154" s="96" t="s">
        <v>43</v>
      </c>
      <c r="E154" s="97">
        <v>1</v>
      </c>
      <c r="F154" s="140">
        <v>7</v>
      </c>
      <c r="G154" s="103">
        <v>1.6</v>
      </c>
      <c r="H154" s="99" t="s">
        <v>557</v>
      </c>
      <c r="I154" s="104" t="s">
        <v>21</v>
      </c>
      <c r="J154" s="105">
        <v>3</v>
      </c>
      <c r="K154" s="142">
        <f t="shared" si="10"/>
        <v>-3</v>
      </c>
      <c r="L154" s="102">
        <f t="shared" si="11"/>
        <v>95.605000000000004</v>
      </c>
      <c r="Q154" s="153">
        <f t="shared" si="12"/>
        <v>1</v>
      </c>
      <c r="R154" s="154">
        <f t="shared" si="13"/>
        <v>0</v>
      </c>
      <c r="S154" s="154">
        <f t="shared" si="14"/>
        <v>1</v>
      </c>
    </row>
    <row r="155" spans="2:19" ht="18.75" x14ac:dyDescent="0.3">
      <c r="B155" s="164">
        <v>44340</v>
      </c>
      <c r="C155" s="95" t="s">
        <v>714</v>
      </c>
      <c r="D155" s="96" t="s">
        <v>30</v>
      </c>
      <c r="E155" s="97">
        <v>2</v>
      </c>
      <c r="F155" s="140">
        <f>4.8/2</f>
        <v>2.4</v>
      </c>
      <c r="G155" s="103">
        <v>1.4</v>
      </c>
      <c r="H155" s="99" t="s">
        <v>557</v>
      </c>
      <c r="I155" s="104" t="s">
        <v>24</v>
      </c>
      <c r="J155" s="105">
        <v>2</v>
      </c>
      <c r="K155" s="142">
        <f t="shared" si="10"/>
        <v>2.8</v>
      </c>
      <c r="L155" s="102">
        <f t="shared" si="11"/>
        <v>98.405000000000001</v>
      </c>
      <c r="Q155" s="153">
        <f t="shared" si="12"/>
        <v>1</v>
      </c>
      <c r="R155" s="154">
        <f t="shared" si="13"/>
        <v>1</v>
      </c>
      <c r="S155" s="154">
        <f t="shared" si="14"/>
        <v>0</v>
      </c>
    </row>
    <row r="156" spans="2:19" ht="18.75" x14ac:dyDescent="0.3">
      <c r="B156" s="164">
        <v>44342</v>
      </c>
      <c r="C156" s="95" t="s">
        <v>715</v>
      </c>
      <c r="D156" s="96" t="s">
        <v>91</v>
      </c>
      <c r="E156" s="97">
        <v>1</v>
      </c>
      <c r="F156" s="140">
        <v>2.6</v>
      </c>
      <c r="G156" s="103">
        <v>1.35</v>
      </c>
      <c r="H156" s="99" t="s">
        <v>557</v>
      </c>
      <c r="I156" s="104" t="s">
        <v>16</v>
      </c>
      <c r="J156" s="105">
        <v>3</v>
      </c>
      <c r="K156" s="142">
        <f t="shared" si="10"/>
        <v>-3</v>
      </c>
      <c r="L156" s="102">
        <f t="shared" si="11"/>
        <v>95.405000000000001</v>
      </c>
      <c r="Q156" s="153">
        <f t="shared" si="12"/>
        <v>1</v>
      </c>
      <c r="R156" s="154">
        <f t="shared" si="13"/>
        <v>0</v>
      </c>
      <c r="S156" s="154">
        <f t="shared" si="14"/>
        <v>1</v>
      </c>
    </row>
    <row r="157" spans="2:19" ht="18.75" x14ac:dyDescent="0.3">
      <c r="B157" s="164">
        <v>44344</v>
      </c>
      <c r="C157" s="95" t="s">
        <v>736</v>
      </c>
      <c r="D157" s="96" t="s">
        <v>2011</v>
      </c>
      <c r="E157" s="97">
        <v>4</v>
      </c>
      <c r="F157" s="140">
        <v>10</v>
      </c>
      <c r="G157" s="103">
        <v>5</v>
      </c>
      <c r="H157" s="99" t="s">
        <v>557</v>
      </c>
      <c r="I157" s="104" t="s">
        <v>16</v>
      </c>
      <c r="J157" s="105">
        <v>1.5</v>
      </c>
      <c r="K157" s="142">
        <f t="shared" si="10"/>
        <v>-1.5</v>
      </c>
      <c r="L157" s="102">
        <f t="shared" si="11"/>
        <v>93.905000000000001</v>
      </c>
      <c r="Q157" s="153">
        <f t="shared" si="12"/>
        <v>1</v>
      </c>
      <c r="R157" s="154">
        <f t="shared" si="13"/>
        <v>0</v>
      </c>
      <c r="S157" s="154">
        <f t="shared" si="14"/>
        <v>1</v>
      </c>
    </row>
    <row r="158" spans="2:19" ht="18.75" x14ac:dyDescent="0.3">
      <c r="B158" s="164">
        <v>44345</v>
      </c>
      <c r="C158" s="95" t="s">
        <v>738</v>
      </c>
      <c r="D158" s="96" t="s">
        <v>602</v>
      </c>
      <c r="E158" s="97">
        <v>2</v>
      </c>
      <c r="F158" s="140">
        <v>15</v>
      </c>
      <c r="G158" s="103">
        <v>5</v>
      </c>
      <c r="H158" s="99" t="s">
        <v>557</v>
      </c>
      <c r="I158" s="104" t="s">
        <v>16</v>
      </c>
      <c r="J158" s="105">
        <v>1</v>
      </c>
      <c r="K158" s="142">
        <f t="shared" si="10"/>
        <v>-1</v>
      </c>
      <c r="L158" s="102">
        <f t="shared" si="11"/>
        <v>92.905000000000001</v>
      </c>
      <c r="Q158" s="153">
        <f t="shared" si="12"/>
        <v>1</v>
      </c>
      <c r="R158" s="154">
        <f t="shared" si="13"/>
        <v>0</v>
      </c>
      <c r="S158" s="154">
        <f t="shared" si="14"/>
        <v>1</v>
      </c>
    </row>
    <row r="159" spans="2:19" ht="18.75" x14ac:dyDescent="0.3">
      <c r="B159" s="164">
        <v>44345</v>
      </c>
      <c r="C159" s="95" t="s">
        <v>737</v>
      </c>
      <c r="D159" s="96" t="s">
        <v>602</v>
      </c>
      <c r="E159" s="97">
        <v>1</v>
      </c>
      <c r="F159" s="140">
        <v>2.35</v>
      </c>
      <c r="G159" s="103">
        <v>1.2</v>
      </c>
      <c r="H159" s="99" t="s">
        <v>557</v>
      </c>
      <c r="I159" s="104" t="s">
        <v>16</v>
      </c>
      <c r="J159" s="105">
        <v>1</v>
      </c>
      <c r="K159" s="142">
        <f t="shared" si="10"/>
        <v>-1</v>
      </c>
      <c r="L159" s="102">
        <f t="shared" si="11"/>
        <v>91.905000000000001</v>
      </c>
      <c r="Q159" s="153">
        <f t="shared" si="12"/>
        <v>1</v>
      </c>
      <c r="R159" s="154">
        <f t="shared" si="13"/>
        <v>0</v>
      </c>
      <c r="S159" s="154">
        <f t="shared" si="14"/>
        <v>1</v>
      </c>
    </row>
    <row r="160" spans="2:19" ht="18.75" x14ac:dyDescent="0.3">
      <c r="B160" s="164">
        <v>44349</v>
      </c>
      <c r="C160" s="95" t="s">
        <v>739</v>
      </c>
      <c r="D160" s="96" t="s">
        <v>91</v>
      </c>
      <c r="E160" s="97">
        <v>2</v>
      </c>
      <c r="F160" s="140">
        <v>2.25</v>
      </c>
      <c r="G160" s="103">
        <v>1.4</v>
      </c>
      <c r="H160" s="99" t="s">
        <v>557</v>
      </c>
      <c r="I160" s="104" t="s">
        <v>26</v>
      </c>
      <c r="J160" s="105">
        <v>2</v>
      </c>
      <c r="K160" s="142">
        <f t="shared" si="10"/>
        <v>-2</v>
      </c>
      <c r="L160" s="102">
        <f t="shared" si="11"/>
        <v>89.905000000000001</v>
      </c>
      <c r="Q160" s="153">
        <f t="shared" si="12"/>
        <v>1</v>
      </c>
      <c r="R160" s="154">
        <f t="shared" si="13"/>
        <v>0</v>
      </c>
      <c r="S160" s="154">
        <f t="shared" si="14"/>
        <v>1</v>
      </c>
    </row>
    <row r="161" spans="2:19" ht="18.75" x14ac:dyDescent="0.3">
      <c r="B161" s="164">
        <v>44352</v>
      </c>
      <c r="C161" s="95" t="s">
        <v>740</v>
      </c>
      <c r="D161" s="96" t="s">
        <v>587</v>
      </c>
      <c r="E161" s="97">
        <v>4</v>
      </c>
      <c r="F161" s="140">
        <f>8.5*0.88</f>
        <v>7.48</v>
      </c>
      <c r="G161" s="103">
        <v>2</v>
      </c>
      <c r="H161" s="99" t="s">
        <v>557</v>
      </c>
      <c r="I161" s="104" t="s">
        <v>24</v>
      </c>
      <c r="J161" s="105">
        <v>3.5</v>
      </c>
      <c r="K161" s="142">
        <f t="shared" si="10"/>
        <v>22.68</v>
      </c>
      <c r="L161" s="102">
        <f t="shared" si="11"/>
        <v>112.58500000000001</v>
      </c>
      <c r="Q161" s="153">
        <f t="shared" si="12"/>
        <v>1</v>
      </c>
      <c r="R161" s="154">
        <f t="shared" si="13"/>
        <v>1</v>
      </c>
      <c r="S161" s="154">
        <f t="shared" si="14"/>
        <v>0</v>
      </c>
    </row>
    <row r="162" spans="2:19" ht="18.75" x14ac:dyDescent="0.3">
      <c r="B162" s="164">
        <v>44352</v>
      </c>
      <c r="C162" s="95" t="s">
        <v>742</v>
      </c>
      <c r="D162" s="96" t="s">
        <v>114</v>
      </c>
      <c r="E162" s="97">
        <v>1</v>
      </c>
      <c r="F162" s="140">
        <v>6.5</v>
      </c>
      <c r="G162" s="103">
        <v>2</v>
      </c>
      <c r="H162" s="99" t="s">
        <v>557</v>
      </c>
      <c r="I162" s="104" t="s">
        <v>26</v>
      </c>
      <c r="J162" s="105">
        <v>3</v>
      </c>
      <c r="K162" s="142">
        <f t="shared" si="10"/>
        <v>-3</v>
      </c>
      <c r="L162" s="102">
        <f t="shared" si="11"/>
        <v>109.58500000000001</v>
      </c>
      <c r="Q162" s="153">
        <f t="shared" si="12"/>
        <v>1</v>
      </c>
      <c r="R162" s="154">
        <f t="shared" si="13"/>
        <v>0</v>
      </c>
      <c r="S162" s="154">
        <f t="shared" si="14"/>
        <v>1</v>
      </c>
    </row>
    <row r="163" spans="2:19" ht="18.75" x14ac:dyDescent="0.3">
      <c r="B163" s="164">
        <v>44352</v>
      </c>
      <c r="C163" s="95" t="s">
        <v>708</v>
      </c>
      <c r="D163" s="96" t="s">
        <v>619</v>
      </c>
      <c r="E163" s="97">
        <v>3</v>
      </c>
      <c r="F163" s="140">
        <v>2.8</v>
      </c>
      <c r="G163" s="103">
        <v>1.2</v>
      </c>
      <c r="H163" s="99" t="s">
        <v>557</v>
      </c>
      <c r="I163" s="104" t="s">
        <v>24</v>
      </c>
      <c r="J163" s="105">
        <v>3</v>
      </c>
      <c r="K163" s="142">
        <f t="shared" si="10"/>
        <v>5.3999999999999986</v>
      </c>
      <c r="L163" s="102">
        <f t="shared" si="11"/>
        <v>114.98500000000001</v>
      </c>
      <c r="Q163" s="153">
        <f t="shared" si="12"/>
        <v>1</v>
      </c>
      <c r="R163" s="154">
        <f t="shared" si="13"/>
        <v>1</v>
      </c>
      <c r="S163" s="154">
        <f t="shared" si="14"/>
        <v>0</v>
      </c>
    </row>
    <row r="164" spans="2:19" ht="18.75" x14ac:dyDescent="0.3">
      <c r="B164" s="164">
        <v>44352</v>
      </c>
      <c r="C164" s="95" t="s">
        <v>712</v>
      </c>
      <c r="D164" s="96" t="s">
        <v>587</v>
      </c>
      <c r="E164" s="97">
        <v>4</v>
      </c>
      <c r="F164" s="140">
        <v>7.5</v>
      </c>
      <c r="G164" s="103">
        <v>2</v>
      </c>
      <c r="H164" s="99" t="s">
        <v>557</v>
      </c>
      <c r="I164" s="104" t="s">
        <v>26</v>
      </c>
      <c r="J164" s="105">
        <v>2</v>
      </c>
      <c r="K164" s="142">
        <f t="shared" si="10"/>
        <v>-2</v>
      </c>
      <c r="L164" s="102">
        <f t="shared" si="11"/>
        <v>112.98500000000001</v>
      </c>
      <c r="Q164" s="153">
        <f t="shared" si="12"/>
        <v>1</v>
      </c>
      <c r="R164" s="154">
        <f t="shared" si="13"/>
        <v>0</v>
      </c>
      <c r="S164" s="154">
        <f t="shared" si="14"/>
        <v>1</v>
      </c>
    </row>
    <row r="165" spans="2:19" ht="18.75" x14ac:dyDescent="0.3">
      <c r="B165" s="164">
        <v>44353</v>
      </c>
      <c r="C165" s="95" t="s">
        <v>743</v>
      </c>
      <c r="D165" s="96" t="s">
        <v>573</v>
      </c>
      <c r="E165" s="97">
        <v>7</v>
      </c>
      <c r="F165" s="140">
        <v>4</v>
      </c>
      <c r="G165" s="103">
        <v>1.4</v>
      </c>
      <c r="H165" s="99" t="s">
        <v>557</v>
      </c>
      <c r="I165" s="104" t="s">
        <v>21</v>
      </c>
      <c r="J165" s="105">
        <v>0.5</v>
      </c>
      <c r="K165" s="142">
        <f t="shared" si="10"/>
        <v>-0.5</v>
      </c>
      <c r="L165" s="102">
        <f t="shared" si="11"/>
        <v>112.48500000000001</v>
      </c>
      <c r="Q165" s="153">
        <f t="shared" si="12"/>
        <v>1</v>
      </c>
      <c r="R165" s="154">
        <f t="shared" si="13"/>
        <v>0</v>
      </c>
      <c r="S165" s="154">
        <f t="shared" si="14"/>
        <v>1</v>
      </c>
    </row>
    <row r="166" spans="2:19" ht="18.75" x14ac:dyDescent="0.3">
      <c r="B166" s="164">
        <v>44353</v>
      </c>
      <c r="C166" s="95" t="s">
        <v>741</v>
      </c>
      <c r="D166" s="96" t="s">
        <v>43</v>
      </c>
      <c r="E166" s="97">
        <v>4</v>
      </c>
      <c r="F166" s="140">
        <v>4</v>
      </c>
      <c r="G166" s="103">
        <v>2</v>
      </c>
      <c r="H166" s="99" t="s">
        <v>557</v>
      </c>
      <c r="I166" s="104" t="s">
        <v>26</v>
      </c>
      <c r="J166" s="105">
        <v>2</v>
      </c>
      <c r="K166" s="142">
        <f t="shared" si="10"/>
        <v>-2</v>
      </c>
      <c r="L166" s="102">
        <f t="shared" si="11"/>
        <v>110.48500000000001</v>
      </c>
      <c r="Q166" s="153">
        <f t="shared" si="12"/>
        <v>1</v>
      </c>
      <c r="R166" s="154">
        <f t="shared" si="13"/>
        <v>0</v>
      </c>
      <c r="S166" s="154">
        <f t="shared" si="14"/>
        <v>1</v>
      </c>
    </row>
    <row r="167" spans="2:19" ht="18.75" x14ac:dyDescent="0.3">
      <c r="B167" s="164">
        <v>44356</v>
      </c>
      <c r="C167" s="95" t="s">
        <v>744</v>
      </c>
      <c r="D167" s="96" t="s">
        <v>93</v>
      </c>
      <c r="E167" s="97">
        <v>3</v>
      </c>
      <c r="F167" s="140">
        <v>7.5</v>
      </c>
      <c r="G167" s="103">
        <v>1.4</v>
      </c>
      <c r="H167" s="99" t="s">
        <v>557</v>
      </c>
      <c r="I167" s="104" t="s">
        <v>21</v>
      </c>
      <c r="J167" s="105">
        <v>1</v>
      </c>
      <c r="K167" s="142">
        <f t="shared" si="10"/>
        <v>-1</v>
      </c>
      <c r="L167" s="102">
        <f t="shared" si="11"/>
        <v>109.48500000000001</v>
      </c>
      <c r="Q167" s="153">
        <f t="shared" si="12"/>
        <v>1</v>
      </c>
      <c r="R167" s="154">
        <f t="shared" si="13"/>
        <v>0</v>
      </c>
      <c r="S167" s="154">
        <f t="shared" si="14"/>
        <v>1</v>
      </c>
    </row>
    <row r="168" spans="2:19" ht="18.75" x14ac:dyDescent="0.3">
      <c r="B168" s="164">
        <v>44358</v>
      </c>
      <c r="C168" s="95" t="s">
        <v>746</v>
      </c>
      <c r="D168" s="96" t="s">
        <v>747</v>
      </c>
      <c r="E168" s="97">
        <v>1</v>
      </c>
      <c r="F168" s="140">
        <v>4</v>
      </c>
      <c r="G168" s="103">
        <v>1.2</v>
      </c>
      <c r="H168" s="99" t="s">
        <v>557</v>
      </c>
      <c r="I168" s="104" t="s">
        <v>24</v>
      </c>
      <c r="J168" s="105">
        <v>1.5</v>
      </c>
      <c r="K168" s="142">
        <f t="shared" si="10"/>
        <v>4.5</v>
      </c>
      <c r="L168" s="102">
        <f t="shared" si="11"/>
        <v>113.98500000000001</v>
      </c>
      <c r="M168" s="158">
        <v>500</v>
      </c>
      <c r="Q168" s="153">
        <f t="shared" si="12"/>
        <v>1</v>
      </c>
      <c r="R168" s="154">
        <f t="shared" si="13"/>
        <v>1</v>
      </c>
      <c r="S168" s="154">
        <f t="shared" si="14"/>
        <v>0</v>
      </c>
    </row>
    <row r="169" spans="2:19" ht="18.75" x14ac:dyDescent="0.3">
      <c r="B169" s="164">
        <v>44359</v>
      </c>
      <c r="C169" s="95" t="s">
        <v>586</v>
      </c>
      <c r="D169" s="96" t="s">
        <v>91</v>
      </c>
      <c r="E169" s="97">
        <v>1</v>
      </c>
      <c r="F169" s="140">
        <v>3</v>
      </c>
      <c r="G169" s="103">
        <v>1.2</v>
      </c>
      <c r="H169" s="99" t="s">
        <v>557</v>
      </c>
      <c r="I169" s="104" t="s">
        <v>24</v>
      </c>
      <c r="J169" s="105">
        <v>4</v>
      </c>
      <c r="K169" s="142">
        <f t="shared" si="10"/>
        <v>8</v>
      </c>
      <c r="L169" s="102">
        <f t="shared" si="11"/>
        <v>121.98500000000001</v>
      </c>
      <c r="Q169" s="153">
        <f t="shared" si="12"/>
        <v>1</v>
      </c>
      <c r="R169" s="154">
        <f t="shared" si="13"/>
        <v>1</v>
      </c>
      <c r="S169" s="154">
        <f t="shared" si="14"/>
        <v>0</v>
      </c>
    </row>
    <row r="170" spans="2:19" ht="18.75" x14ac:dyDescent="0.3">
      <c r="B170" s="164">
        <v>44359</v>
      </c>
      <c r="C170" s="95" t="s">
        <v>745</v>
      </c>
      <c r="D170" s="96" t="s">
        <v>682</v>
      </c>
      <c r="E170" s="97">
        <v>2</v>
      </c>
      <c r="F170" s="140">
        <v>3.4</v>
      </c>
      <c r="G170" s="103">
        <v>1.2</v>
      </c>
      <c r="H170" s="99" t="s">
        <v>557</v>
      </c>
      <c r="I170" s="104" t="s">
        <v>24</v>
      </c>
      <c r="J170" s="105">
        <v>1</v>
      </c>
      <c r="K170" s="142">
        <f t="shared" si="10"/>
        <v>2.4</v>
      </c>
      <c r="L170" s="102">
        <f t="shared" si="11"/>
        <v>124.38500000000002</v>
      </c>
      <c r="Q170" s="153">
        <f t="shared" si="12"/>
        <v>1</v>
      </c>
      <c r="R170" s="154">
        <f t="shared" si="13"/>
        <v>1</v>
      </c>
      <c r="S170" s="154">
        <f t="shared" si="14"/>
        <v>0</v>
      </c>
    </row>
    <row r="171" spans="2:19" ht="18.75" x14ac:dyDescent="0.3">
      <c r="B171" s="164">
        <v>44361</v>
      </c>
      <c r="C171" s="95" t="s">
        <v>748</v>
      </c>
      <c r="D171" s="96" t="s">
        <v>1916</v>
      </c>
      <c r="E171" s="97">
        <v>1</v>
      </c>
      <c r="F171" s="140">
        <v>4</v>
      </c>
      <c r="G171" s="103">
        <v>1.2</v>
      </c>
      <c r="H171" s="99" t="s">
        <v>557</v>
      </c>
      <c r="I171" s="104" t="s">
        <v>24</v>
      </c>
      <c r="J171" s="105">
        <v>0.5</v>
      </c>
      <c r="K171" s="142">
        <f t="shared" si="10"/>
        <v>1.5</v>
      </c>
      <c r="L171" s="102">
        <f t="shared" si="11"/>
        <v>125.88500000000002</v>
      </c>
      <c r="Q171" s="153">
        <f t="shared" si="12"/>
        <v>1</v>
      </c>
      <c r="R171" s="154">
        <f t="shared" si="13"/>
        <v>1</v>
      </c>
      <c r="S171" s="154">
        <f t="shared" si="14"/>
        <v>0</v>
      </c>
    </row>
    <row r="172" spans="2:19" ht="18.75" x14ac:dyDescent="0.3">
      <c r="B172" s="164">
        <v>44366</v>
      </c>
      <c r="C172" s="95" t="s">
        <v>749</v>
      </c>
      <c r="D172" s="96" t="s">
        <v>50</v>
      </c>
      <c r="E172" s="97">
        <v>3</v>
      </c>
      <c r="F172" s="140">
        <v>4.2</v>
      </c>
      <c r="G172" s="103">
        <v>1.2</v>
      </c>
      <c r="H172" s="99" t="s">
        <v>557</v>
      </c>
      <c r="I172" s="104" t="s">
        <v>16</v>
      </c>
      <c r="J172" s="105">
        <v>1</v>
      </c>
      <c r="K172" s="142">
        <f t="shared" si="10"/>
        <v>-1</v>
      </c>
      <c r="L172" s="102">
        <f t="shared" si="11"/>
        <v>124.88500000000002</v>
      </c>
      <c r="Q172" s="153">
        <f t="shared" si="12"/>
        <v>1</v>
      </c>
      <c r="R172" s="154">
        <f t="shared" si="13"/>
        <v>0</v>
      </c>
      <c r="S172" s="154">
        <f t="shared" si="14"/>
        <v>1</v>
      </c>
    </row>
    <row r="173" spans="2:19" ht="18.75" x14ac:dyDescent="0.3">
      <c r="B173" s="164">
        <v>44370</v>
      </c>
      <c r="C173" s="95" t="s">
        <v>751</v>
      </c>
      <c r="D173" s="96" t="s">
        <v>32</v>
      </c>
      <c r="E173" s="97">
        <v>2</v>
      </c>
      <c r="F173" s="140">
        <v>3</v>
      </c>
      <c r="G173" s="103">
        <v>1.28</v>
      </c>
      <c r="H173" s="99" t="s">
        <v>557</v>
      </c>
      <c r="I173" s="104" t="s">
        <v>21</v>
      </c>
      <c r="J173" s="105">
        <v>2</v>
      </c>
      <c r="K173" s="142">
        <f t="shared" si="10"/>
        <v>-2</v>
      </c>
      <c r="L173" s="102">
        <f t="shared" si="11"/>
        <v>122.88500000000002</v>
      </c>
      <c r="Q173" s="153">
        <f t="shared" si="12"/>
        <v>1</v>
      </c>
      <c r="R173" s="154">
        <f t="shared" si="13"/>
        <v>0</v>
      </c>
      <c r="S173" s="154">
        <f t="shared" si="14"/>
        <v>1</v>
      </c>
    </row>
    <row r="174" spans="2:19" ht="18.75" x14ac:dyDescent="0.3">
      <c r="B174" s="164">
        <v>44370</v>
      </c>
      <c r="C174" s="95" t="s">
        <v>752</v>
      </c>
      <c r="D174" s="96" t="s">
        <v>753</v>
      </c>
      <c r="E174" s="97">
        <v>2</v>
      </c>
      <c r="F174" s="140">
        <v>4.4000000000000004</v>
      </c>
      <c r="G174" s="103">
        <v>1.35</v>
      </c>
      <c r="H174" s="99" t="s">
        <v>557</v>
      </c>
      <c r="I174" s="104" t="s">
        <v>26</v>
      </c>
      <c r="J174" s="105">
        <v>0.5</v>
      </c>
      <c r="K174" s="142">
        <f t="shared" si="10"/>
        <v>-0.5</v>
      </c>
      <c r="L174" s="102">
        <f t="shared" si="11"/>
        <v>122.38500000000002</v>
      </c>
      <c r="Q174" s="153">
        <f t="shared" si="12"/>
        <v>1</v>
      </c>
      <c r="R174" s="154">
        <f t="shared" si="13"/>
        <v>0</v>
      </c>
      <c r="S174" s="154">
        <f t="shared" si="14"/>
        <v>1</v>
      </c>
    </row>
    <row r="175" spans="2:19" ht="18.75" x14ac:dyDescent="0.3">
      <c r="B175" s="164">
        <v>44373</v>
      </c>
      <c r="C175" s="95" t="s">
        <v>750</v>
      </c>
      <c r="D175" s="96" t="s">
        <v>842</v>
      </c>
      <c r="E175" s="97">
        <v>4</v>
      </c>
      <c r="F175" s="140">
        <v>3.2</v>
      </c>
      <c r="G175" s="103">
        <v>1.3</v>
      </c>
      <c r="H175" s="99" t="s">
        <v>557</v>
      </c>
      <c r="I175" s="104" t="s">
        <v>24</v>
      </c>
      <c r="J175" s="105">
        <v>5</v>
      </c>
      <c r="K175" s="142">
        <f t="shared" si="10"/>
        <v>11</v>
      </c>
      <c r="L175" s="102">
        <f t="shared" si="11"/>
        <v>133.38500000000002</v>
      </c>
      <c r="Q175" s="153">
        <f t="shared" si="12"/>
        <v>1</v>
      </c>
      <c r="R175" s="154">
        <f t="shared" si="13"/>
        <v>1</v>
      </c>
      <c r="S175" s="154">
        <f t="shared" si="14"/>
        <v>0</v>
      </c>
    </row>
    <row r="176" spans="2:19" ht="18.75" x14ac:dyDescent="0.3">
      <c r="B176" s="164">
        <v>44374</v>
      </c>
      <c r="C176" s="95" t="s">
        <v>755</v>
      </c>
      <c r="D176" s="96" t="s">
        <v>685</v>
      </c>
      <c r="E176" s="97">
        <v>3</v>
      </c>
      <c r="F176" s="140">
        <v>2.6</v>
      </c>
      <c r="G176" s="103">
        <v>1.5</v>
      </c>
      <c r="H176" s="99" t="s">
        <v>557</v>
      </c>
      <c r="I176" s="104" t="s">
        <v>26</v>
      </c>
      <c r="J176" s="105">
        <v>1</v>
      </c>
      <c r="K176" s="142">
        <f t="shared" si="10"/>
        <v>-1</v>
      </c>
      <c r="L176" s="102">
        <f t="shared" si="11"/>
        <v>132.38500000000002</v>
      </c>
      <c r="Q176" s="153">
        <f t="shared" si="12"/>
        <v>1</v>
      </c>
      <c r="R176" s="154">
        <f t="shared" si="13"/>
        <v>0</v>
      </c>
      <c r="S176" s="154">
        <f t="shared" si="14"/>
        <v>1</v>
      </c>
    </row>
    <row r="177" spans="2:19" ht="18.75" x14ac:dyDescent="0.3">
      <c r="B177" s="164">
        <v>44375</v>
      </c>
      <c r="C177" s="95" t="s">
        <v>754</v>
      </c>
      <c r="D177" s="96" t="s">
        <v>616</v>
      </c>
      <c r="E177" s="97">
        <v>1</v>
      </c>
      <c r="F177" s="140">
        <f>2.75*0.86</f>
        <v>2.3649999999999998</v>
      </c>
      <c r="G177" s="103">
        <v>1.2</v>
      </c>
      <c r="H177" s="99" t="s">
        <v>557</v>
      </c>
      <c r="I177" s="104" t="s">
        <v>24</v>
      </c>
      <c r="J177" s="105">
        <v>3.5</v>
      </c>
      <c r="K177" s="142">
        <f t="shared" si="10"/>
        <v>4.7774999999999999</v>
      </c>
      <c r="L177" s="102">
        <f t="shared" si="11"/>
        <v>137.16250000000002</v>
      </c>
      <c r="Q177" s="153">
        <f t="shared" si="12"/>
        <v>1</v>
      </c>
      <c r="R177" s="154">
        <f t="shared" si="13"/>
        <v>1</v>
      </c>
      <c r="S177" s="154">
        <f t="shared" si="14"/>
        <v>0</v>
      </c>
    </row>
    <row r="178" spans="2:19" ht="18.75" x14ac:dyDescent="0.3">
      <c r="B178" s="164">
        <v>44376</v>
      </c>
      <c r="C178" s="95" t="s">
        <v>756</v>
      </c>
      <c r="D178" s="96" t="s">
        <v>30</v>
      </c>
      <c r="E178" s="97">
        <v>4</v>
      </c>
      <c r="F178" s="140">
        <v>2.4500000000000002</v>
      </c>
      <c r="G178" s="103">
        <v>1.3</v>
      </c>
      <c r="H178" s="99" t="s">
        <v>557</v>
      </c>
      <c r="I178" s="104" t="s">
        <v>21</v>
      </c>
      <c r="J178" s="105">
        <v>3</v>
      </c>
      <c r="K178" s="142">
        <f t="shared" si="10"/>
        <v>-3</v>
      </c>
      <c r="L178" s="102">
        <f t="shared" si="11"/>
        <v>134.16250000000002</v>
      </c>
      <c r="Q178" s="153">
        <f t="shared" si="12"/>
        <v>1</v>
      </c>
      <c r="R178" s="154">
        <f t="shared" si="13"/>
        <v>0</v>
      </c>
      <c r="S178" s="154">
        <f t="shared" si="14"/>
        <v>1</v>
      </c>
    </row>
    <row r="179" spans="2:19" ht="18.75" x14ac:dyDescent="0.3">
      <c r="B179" s="164">
        <v>44378</v>
      </c>
      <c r="C179" s="95" t="s">
        <v>757</v>
      </c>
      <c r="D179" s="96" t="s">
        <v>573</v>
      </c>
      <c r="E179" s="97">
        <v>4</v>
      </c>
      <c r="F179" s="140">
        <v>3</v>
      </c>
      <c r="G179" s="103">
        <v>1.5</v>
      </c>
      <c r="H179" s="99" t="s">
        <v>557</v>
      </c>
      <c r="I179" s="104" t="s">
        <v>16</v>
      </c>
      <c r="J179" s="105">
        <v>1</v>
      </c>
      <c r="K179" s="142">
        <f t="shared" si="10"/>
        <v>-1</v>
      </c>
      <c r="L179" s="102">
        <f t="shared" si="11"/>
        <v>133.16250000000002</v>
      </c>
      <c r="Q179" s="153">
        <f t="shared" si="12"/>
        <v>1</v>
      </c>
      <c r="R179" s="154">
        <f t="shared" si="13"/>
        <v>0</v>
      </c>
      <c r="S179" s="154">
        <f t="shared" si="14"/>
        <v>1</v>
      </c>
    </row>
    <row r="180" spans="2:19" ht="18.75" x14ac:dyDescent="0.3">
      <c r="B180" s="164">
        <v>44382</v>
      </c>
      <c r="C180" s="95" t="s">
        <v>762</v>
      </c>
      <c r="D180" s="96" t="s">
        <v>761</v>
      </c>
      <c r="E180" s="97">
        <v>3</v>
      </c>
      <c r="F180" s="140">
        <f>2.9*0.8</f>
        <v>2.3199999999999998</v>
      </c>
      <c r="G180" s="103">
        <v>1.3</v>
      </c>
      <c r="H180" s="99" t="s">
        <v>557</v>
      </c>
      <c r="I180" s="104" t="s">
        <v>24</v>
      </c>
      <c r="J180" s="105">
        <v>1.5</v>
      </c>
      <c r="K180" s="142">
        <f t="shared" si="10"/>
        <v>1.9799999999999995</v>
      </c>
      <c r="L180" s="102">
        <f t="shared" si="11"/>
        <v>135.14250000000001</v>
      </c>
      <c r="Q180" s="153">
        <f t="shared" si="12"/>
        <v>1</v>
      </c>
      <c r="R180" s="154">
        <f t="shared" si="13"/>
        <v>1</v>
      </c>
      <c r="S180" s="154">
        <f t="shared" si="14"/>
        <v>0</v>
      </c>
    </row>
    <row r="181" spans="2:19" ht="18.75" x14ac:dyDescent="0.3">
      <c r="B181" s="164">
        <v>44382</v>
      </c>
      <c r="C181" s="95" t="s">
        <v>760</v>
      </c>
      <c r="D181" s="96" t="s">
        <v>761</v>
      </c>
      <c r="E181" s="97">
        <v>1</v>
      </c>
      <c r="F181" s="140">
        <v>6</v>
      </c>
      <c r="G181" s="103">
        <v>2</v>
      </c>
      <c r="H181" s="99" t="s">
        <v>557</v>
      </c>
      <c r="I181" s="104" t="s">
        <v>21</v>
      </c>
      <c r="J181" s="105">
        <v>2</v>
      </c>
      <c r="K181" s="142">
        <f t="shared" si="10"/>
        <v>-2</v>
      </c>
      <c r="L181" s="102">
        <f t="shared" si="11"/>
        <v>133.14250000000001</v>
      </c>
      <c r="Q181" s="153">
        <f t="shared" si="12"/>
        <v>1</v>
      </c>
      <c r="R181" s="154">
        <f t="shared" si="13"/>
        <v>0</v>
      </c>
      <c r="S181" s="154">
        <f t="shared" si="14"/>
        <v>1</v>
      </c>
    </row>
    <row r="182" spans="2:19" ht="18.75" x14ac:dyDescent="0.3">
      <c r="B182" s="164">
        <v>44383</v>
      </c>
      <c r="C182" s="95" t="s">
        <v>759</v>
      </c>
      <c r="D182" s="96" t="s">
        <v>30</v>
      </c>
      <c r="E182" s="97">
        <v>6</v>
      </c>
      <c r="F182" s="140">
        <v>7.5</v>
      </c>
      <c r="G182" s="103">
        <v>2</v>
      </c>
      <c r="H182" s="99" t="s">
        <v>557</v>
      </c>
      <c r="I182" s="104" t="s">
        <v>26</v>
      </c>
      <c r="J182" s="105">
        <v>1.5</v>
      </c>
      <c r="K182" s="142">
        <f t="shared" si="10"/>
        <v>-1.5</v>
      </c>
      <c r="L182" s="102">
        <f t="shared" si="11"/>
        <v>131.64250000000001</v>
      </c>
      <c r="Q182" s="153">
        <f t="shared" si="12"/>
        <v>1</v>
      </c>
      <c r="R182" s="154">
        <f t="shared" si="13"/>
        <v>0</v>
      </c>
      <c r="S182" s="154">
        <f t="shared" si="14"/>
        <v>1</v>
      </c>
    </row>
    <row r="183" spans="2:19" ht="18.75" x14ac:dyDescent="0.3">
      <c r="B183" s="164">
        <v>44385</v>
      </c>
      <c r="C183" s="95" t="s">
        <v>585</v>
      </c>
      <c r="D183" s="96" t="s">
        <v>561</v>
      </c>
      <c r="E183" s="97">
        <v>3</v>
      </c>
      <c r="F183" s="140">
        <f>2*0.86</f>
        <v>1.72</v>
      </c>
      <c r="G183" s="103">
        <v>1.2</v>
      </c>
      <c r="H183" s="99" t="s">
        <v>557</v>
      </c>
      <c r="I183" s="104" t="s">
        <v>24</v>
      </c>
      <c r="J183" s="105">
        <v>1.5</v>
      </c>
      <c r="K183" s="142">
        <f t="shared" si="10"/>
        <v>1.08</v>
      </c>
      <c r="L183" s="102">
        <f t="shared" si="11"/>
        <v>132.72250000000003</v>
      </c>
      <c r="Q183" s="153">
        <f t="shared" si="12"/>
        <v>1</v>
      </c>
      <c r="R183" s="154">
        <f t="shared" si="13"/>
        <v>1</v>
      </c>
      <c r="S183" s="154">
        <f t="shared" si="14"/>
        <v>0</v>
      </c>
    </row>
    <row r="184" spans="2:19" ht="18.75" x14ac:dyDescent="0.3">
      <c r="B184" s="164">
        <v>44386</v>
      </c>
      <c r="C184" s="95" t="s">
        <v>764</v>
      </c>
      <c r="D184" s="96" t="s">
        <v>93</v>
      </c>
      <c r="E184" s="97">
        <v>1</v>
      </c>
      <c r="F184" s="140">
        <f>4.6*0.57</f>
        <v>2.6219999999999994</v>
      </c>
      <c r="G184" s="103">
        <v>1.2</v>
      </c>
      <c r="H184" s="99" t="s">
        <v>557</v>
      </c>
      <c r="I184" s="104" t="s">
        <v>24</v>
      </c>
      <c r="J184" s="105">
        <v>1</v>
      </c>
      <c r="K184" s="142">
        <f t="shared" si="10"/>
        <v>1.6219999999999994</v>
      </c>
      <c r="L184" s="102">
        <f t="shared" si="11"/>
        <v>134.34450000000001</v>
      </c>
      <c r="Q184" s="153">
        <f t="shared" si="12"/>
        <v>1</v>
      </c>
      <c r="R184" s="154">
        <f t="shared" si="13"/>
        <v>1</v>
      </c>
      <c r="S184" s="154">
        <f t="shared" si="14"/>
        <v>0</v>
      </c>
    </row>
    <row r="185" spans="2:19" ht="18.75" x14ac:dyDescent="0.3">
      <c r="B185" s="164">
        <v>44387</v>
      </c>
      <c r="C185" s="95" t="s">
        <v>756</v>
      </c>
      <c r="D185" s="96" t="s">
        <v>616</v>
      </c>
      <c r="E185" s="97">
        <v>3</v>
      </c>
      <c r="F185" s="140">
        <v>2.7</v>
      </c>
      <c r="G185" s="103">
        <v>1.4</v>
      </c>
      <c r="H185" s="99" t="s">
        <v>557</v>
      </c>
      <c r="I185" s="104" t="s">
        <v>24</v>
      </c>
      <c r="J185" s="105">
        <v>2</v>
      </c>
      <c r="K185" s="142">
        <f t="shared" si="10"/>
        <v>3.4000000000000004</v>
      </c>
      <c r="L185" s="102">
        <f t="shared" si="11"/>
        <v>137.74450000000002</v>
      </c>
      <c r="Q185" s="153">
        <f t="shared" si="12"/>
        <v>1</v>
      </c>
      <c r="R185" s="154">
        <f t="shared" si="13"/>
        <v>1</v>
      </c>
      <c r="S185" s="154">
        <f t="shared" si="14"/>
        <v>0</v>
      </c>
    </row>
    <row r="186" spans="2:19" ht="18.75" x14ac:dyDescent="0.3">
      <c r="B186" s="164">
        <v>44387</v>
      </c>
      <c r="C186" s="95" t="s">
        <v>765</v>
      </c>
      <c r="D186" s="96" t="s">
        <v>616</v>
      </c>
      <c r="E186" s="97">
        <v>3</v>
      </c>
      <c r="F186" s="140">
        <v>23</v>
      </c>
      <c r="G186" s="103">
        <v>8.5</v>
      </c>
      <c r="H186" s="99" t="s">
        <v>557</v>
      </c>
      <c r="I186" s="104" t="s">
        <v>26</v>
      </c>
      <c r="J186" s="105">
        <v>1</v>
      </c>
      <c r="K186" s="142">
        <f t="shared" si="10"/>
        <v>-1</v>
      </c>
      <c r="L186" s="102">
        <f t="shared" si="11"/>
        <v>136.74450000000002</v>
      </c>
      <c r="Q186" s="153">
        <f t="shared" si="12"/>
        <v>1</v>
      </c>
      <c r="R186" s="154">
        <f t="shared" si="13"/>
        <v>0</v>
      </c>
      <c r="S186" s="154">
        <f t="shared" si="14"/>
        <v>1</v>
      </c>
    </row>
    <row r="187" spans="2:19" ht="18.75" x14ac:dyDescent="0.3">
      <c r="B187" s="164">
        <v>44387</v>
      </c>
      <c r="C187" s="95" t="s">
        <v>758</v>
      </c>
      <c r="D187" s="96" t="s">
        <v>616</v>
      </c>
      <c r="E187" s="97">
        <v>2</v>
      </c>
      <c r="F187" s="140">
        <v>4.25</v>
      </c>
      <c r="G187" s="103">
        <v>1.5</v>
      </c>
      <c r="H187" s="99" t="s">
        <v>557</v>
      </c>
      <c r="I187" s="104" t="s">
        <v>34</v>
      </c>
      <c r="J187" s="105">
        <v>2</v>
      </c>
      <c r="K187" s="142">
        <f t="shared" si="10"/>
        <v>-2</v>
      </c>
      <c r="L187" s="102">
        <f t="shared" si="11"/>
        <v>134.74450000000002</v>
      </c>
      <c r="Q187" s="153">
        <f t="shared" si="12"/>
        <v>1</v>
      </c>
      <c r="R187" s="154">
        <f t="shared" si="13"/>
        <v>0</v>
      </c>
      <c r="S187" s="154">
        <f t="shared" si="14"/>
        <v>1</v>
      </c>
    </row>
    <row r="188" spans="2:19" ht="18.75" x14ac:dyDescent="0.3">
      <c r="B188" s="164">
        <v>44388</v>
      </c>
      <c r="C188" s="95" t="s">
        <v>2008</v>
      </c>
      <c r="D188" s="96" t="s">
        <v>30</v>
      </c>
      <c r="E188" s="97">
        <v>2</v>
      </c>
      <c r="F188" s="140">
        <v>3.5</v>
      </c>
      <c r="G188" s="103">
        <v>1.5</v>
      </c>
      <c r="H188" s="99" t="s">
        <v>557</v>
      </c>
      <c r="I188" s="104" t="s">
        <v>26</v>
      </c>
      <c r="J188" s="105">
        <v>3.5</v>
      </c>
      <c r="K188" s="142">
        <f t="shared" si="10"/>
        <v>-3.5</v>
      </c>
      <c r="L188" s="102">
        <f t="shared" si="11"/>
        <v>131.24450000000002</v>
      </c>
      <c r="Q188" s="153">
        <f t="shared" si="12"/>
        <v>1</v>
      </c>
      <c r="R188" s="154">
        <f t="shared" si="13"/>
        <v>0</v>
      </c>
      <c r="S188" s="154">
        <f t="shared" si="14"/>
        <v>1</v>
      </c>
    </row>
    <row r="189" spans="2:19" ht="18.75" x14ac:dyDescent="0.3">
      <c r="B189" s="164">
        <v>44390</v>
      </c>
      <c r="C189" s="95" t="s">
        <v>766</v>
      </c>
      <c r="D189" s="96" t="s">
        <v>30</v>
      </c>
      <c r="E189" s="97">
        <v>3</v>
      </c>
      <c r="F189" s="140">
        <v>5.5</v>
      </c>
      <c r="G189" s="103">
        <v>1.8</v>
      </c>
      <c r="H189" s="99" t="s">
        <v>557</v>
      </c>
      <c r="I189" s="104" t="s">
        <v>24</v>
      </c>
      <c r="J189" s="105">
        <v>4.5</v>
      </c>
      <c r="K189" s="142">
        <f t="shared" si="10"/>
        <v>20.25</v>
      </c>
      <c r="L189" s="102">
        <f t="shared" si="11"/>
        <v>151.49450000000002</v>
      </c>
      <c r="Q189" s="153">
        <f t="shared" si="12"/>
        <v>1</v>
      </c>
      <c r="R189" s="154">
        <f t="shared" si="13"/>
        <v>1</v>
      </c>
      <c r="S189" s="154">
        <f t="shared" si="14"/>
        <v>0</v>
      </c>
    </row>
    <row r="190" spans="2:19" ht="18.75" x14ac:dyDescent="0.3">
      <c r="B190" s="164">
        <v>44391</v>
      </c>
      <c r="C190" s="95" t="s">
        <v>767</v>
      </c>
      <c r="D190" s="96" t="s">
        <v>91</v>
      </c>
      <c r="E190" s="97">
        <v>1</v>
      </c>
      <c r="F190" s="140">
        <v>18</v>
      </c>
      <c r="G190" s="103">
        <v>5</v>
      </c>
      <c r="H190" s="99" t="s">
        <v>557</v>
      </c>
      <c r="I190" s="104" t="s">
        <v>16</v>
      </c>
      <c r="J190" s="105">
        <v>0.5</v>
      </c>
      <c r="K190" s="142">
        <f t="shared" si="10"/>
        <v>-0.5</v>
      </c>
      <c r="L190" s="102">
        <f t="shared" si="11"/>
        <v>150.99450000000002</v>
      </c>
      <c r="Q190" s="153">
        <f t="shared" si="12"/>
        <v>1</v>
      </c>
      <c r="R190" s="154">
        <f t="shared" si="13"/>
        <v>0</v>
      </c>
      <c r="S190" s="154">
        <f t="shared" si="14"/>
        <v>1</v>
      </c>
    </row>
    <row r="191" spans="2:19" ht="18.75" x14ac:dyDescent="0.3">
      <c r="B191" s="164">
        <v>44391</v>
      </c>
      <c r="C191" s="95" t="s">
        <v>763</v>
      </c>
      <c r="D191" s="96" t="s">
        <v>91</v>
      </c>
      <c r="E191" s="97">
        <v>1</v>
      </c>
      <c r="F191" s="140">
        <v>3.6</v>
      </c>
      <c r="G191" s="103">
        <v>1.65</v>
      </c>
      <c r="H191" s="99" t="s">
        <v>557</v>
      </c>
      <c r="I191" s="104" t="s">
        <v>24</v>
      </c>
      <c r="J191" s="105">
        <v>3</v>
      </c>
      <c r="K191" s="142">
        <f t="shared" si="10"/>
        <v>7.8000000000000007</v>
      </c>
      <c r="L191" s="102">
        <f t="shared" si="11"/>
        <v>158.79450000000003</v>
      </c>
      <c r="Q191" s="153">
        <f t="shared" si="12"/>
        <v>1</v>
      </c>
      <c r="R191" s="154">
        <f t="shared" si="13"/>
        <v>1</v>
      </c>
      <c r="S191" s="154">
        <f t="shared" si="14"/>
        <v>0</v>
      </c>
    </row>
    <row r="192" spans="2:19" ht="18.75" x14ac:dyDescent="0.3">
      <c r="B192" s="164">
        <v>44393</v>
      </c>
      <c r="C192" s="95" t="s">
        <v>768</v>
      </c>
      <c r="D192" s="96" t="s">
        <v>43</v>
      </c>
      <c r="E192" s="97">
        <v>4</v>
      </c>
      <c r="F192" s="140">
        <v>1.6</v>
      </c>
      <c r="G192" s="103">
        <v>1.2</v>
      </c>
      <c r="H192" s="99" t="s">
        <v>557</v>
      </c>
      <c r="I192" s="104" t="s">
        <v>24</v>
      </c>
      <c r="J192" s="105">
        <v>2</v>
      </c>
      <c r="K192" s="142">
        <f t="shared" si="10"/>
        <v>1.2000000000000002</v>
      </c>
      <c r="L192" s="102">
        <f t="shared" si="11"/>
        <v>159.99450000000002</v>
      </c>
      <c r="Q192" s="153">
        <f t="shared" si="12"/>
        <v>1</v>
      </c>
      <c r="R192" s="154">
        <f t="shared" si="13"/>
        <v>1</v>
      </c>
      <c r="S192" s="154">
        <f t="shared" si="14"/>
        <v>0</v>
      </c>
    </row>
    <row r="193" spans="2:19" ht="18.75" x14ac:dyDescent="0.3">
      <c r="B193" s="164">
        <v>44393</v>
      </c>
      <c r="C193" s="95" t="s">
        <v>632</v>
      </c>
      <c r="D193" s="96" t="s">
        <v>43</v>
      </c>
      <c r="E193" s="97">
        <v>3</v>
      </c>
      <c r="F193" s="140">
        <f>6*0.91</f>
        <v>5.46</v>
      </c>
      <c r="G193" s="103">
        <v>2</v>
      </c>
      <c r="H193" s="99" t="s">
        <v>557</v>
      </c>
      <c r="I193" s="104" t="s">
        <v>24</v>
      </c>
      <c r="J193" s="105">
        <v>1</v>
      </c>
      <c r="K193" s="142">
        <f t="shared" si="10"/>
        <v>4.46</v>
      </c>
      <c r="L193" s="102">
        <f t="shared" si="11"/>
        <v>164.45450000000002</v>
      </c>
      <c r="Q193" s="153">
        <f t="shared" si="12"/>
        <v>1</v>
      </c>
      <c r="R193" s="154">
        <f t="shared" si="13"/>
        <v>1</v>
      </c>
      <c r="S193" s="154">
        <f t="shared" si="14"/>
        <v>0</v>
      </c>
    </row>
    <row r="194" spans="2:19" ht="18.75" x14ac:dyDescent="0.3">
      <c r="B194" s="164">
        <v>44396</v>
      </c>
      <c r="C194" s="95" t="s">
        <v>771</v>
      </c>
      <c r="D194" s="96" t="s">
        <v>772</v>
      </c>
      <c r="E194" s="97">
        <v>2</v>
      </c>
      <c r="F194" s="140">
        <v>2.14</v>
      </c>
      <c r="G194" s="103">
        <v>1</v>
      </c>
      <c r="H194" s="99" t="s">
        <v>557</v>
      </c>
      <c r="I194" s="104" t="s">
        <v>24</v>
      </c>
      <c r="J194" s="105">
        <v>2</v>
      </c>
      <c r="K194" s="142">
        <f t="shared" si="10"/>
        <v>2.2800000000000002</v>
      </c>
      <c r="L194" s="102">
        <f t="shared" si="11"/>
        <v>166.73450000000003</v>
      </c>
      <c r="Q194" s="153">
        <f t="shared" si="12"/>
        <v>1</v>
      </c>
      <c r="R194" s="154">
        <f t="shared" si="13"/>
        <v>1</v>
      </c>
      <c r="S194" s="154">
        <f t="shared" si="14"/>
        <v>0</v>
      </c>
    </row>
    <row r="195" spans="2:19" ht="18.75" x14ac:dyDescent="0.3">
      <c r="B195" s="164">
        <v>44397</v>
      </c>
      <c r="C195" s="95" t="s">
        <v>774</v>
      </c>
      <c r="D195" s="96" t="s">
        <v>30</v>
      </c>
      <c r="E195" s="97">
        <v>3</v>
      </c>
      <c r="F195" s="140">
        <f>1/3*2.45+2/3*2.2</f>
        <v>2.2833333333333332</v>
      </c>
      <c r="G195" s="103">
        <v>1.2</v>
      </c>
      <c r="H195" s="99" t="s">
        <v>557</v>
      </c>
      <c r="I195" s="104" t="s">
        <v>24</v>
      </c>
      <c r="J195" s="105">
        <v>3</v>
      </c>
      <c r="K195" s="142">
        <f t="shared" ref="K195:K258" si="15">IF(OR(I195="",J195=""),"",IF(AND(H195="W",I195="1st"),F195*J195-J195,IF(AND(H195="P",OR(I195="1st",I195="2nd",I195="3rd")),G195*J195-J195,IF(H195="EW",-2*J195,-J195))))</f>
        <v>3.8499999999999996</v>
      </c>
      <c r="L195" s="102">
        <f t="shared" si="11"/>
        <v>170.58450000000002</v>
      </c>
      <c r="Q195" s="153">
        <f t="shared" si="12"/>
        <v>1</v>
      </c>
      <c r="R195" s="154">
        <f t="shared" si="13"/>
        <v>1</v>
      </c>
      <c r="S195" s="154">
        <f t="shared" si="14"/>
        <v>0</v>
      </c>
    </row>
    <row r="196" spans="2:19" ht="18.75" x14ac:dyDescent="0.3">
      <c r="B196" s="164">
        <v>44397</v>
      </c>
      <c r="C196" s="95" t="s">
        <v>770</v>
      </c>
      <c r="D196" s="96" t="s">
        <v>30</v>
      </c>
      <c r="E196" s="97">
        <v>3</v>
      </c>
      <c r="F196" s="140">
        <v>6</v>
      </c>
      <c r="G196" s="103">
        <v>1.8</v>
      </c>
      <c r="H196" s="99" t="s">
        <v>557</v>
      </c>
      <c r="I196" s="104" t="s">
        <v>26</v>
      </c>
      <c r="J196" s="139">
        <v>1</v>
      </c>
      <c r="K196" s="142">
        <f t="shared" si="15"/>
        <v>-1</v>
      </c>
      <c r="L196" s="102">
        <f t="shared" ref="L196:L259" si="16">IF(K196="",L195,L195+K196)</f>
        <v>169.58450000000002</v>
      </c>
      <c r="Q196" s="153">
        <f t="shared" ref="Q196:Q259" si="17">IF(B196="",0,1)</f>
        <v>1</v>
      </c>
      <c r="R196" s="154">
        <f t="shared" ref="R196:R259" si="18">IF(K196&gt;0,1,0)</f>
        <v>0</v>
      </c>
      <c r="S196" s="154">
        <f t="shared" ref="S196:S259" si="19">IF(K196&lt;0,1,0)</f>
        <v>1</v>
      </c>
    </row>
    <row r="197" spans="2:19" ht="18.75" x14ac:dyDescent="0.3">
      <c r="B197" s="164">
        <v>44397</v>
      </c>
      <c r="C197" s="95" t="s">
        <v>769</v>
      </c>
      <c r="D197" s="96" t="s">
        <v>30</v>
      </c>
      <c r="E197" s="97">
        <v>1</v>
      </c>
      <c r="F197" s="140">
        <v>2.4500000000000002</v>
      </c>
      <c r="G197" s="103">
        <v>1.2</v>
      </c>
      <c r="H197" s="99" t="s">
        <v>557</v>
      </c>
      <c r="I197" s="104" t="s">
        <v>24</v>
      </c>
      <c r="J197" s="139">
        <v>2</v>
      </c>
      <c r="K197" s="142">
        <f t="shared" si="15"/>
        <v>2.9000000000000004</v>
      </c>
      <c r="L197" s="102">
        <f t="shared" si="16"/>
        <v>172.48450000000003</v>
      </c>
      <c r="Q197" s="153">
        <f t="shared" si="17"/>
        <v>1</v>
      </c>
      <c r="R197" s="154">
        <f t="shared" si="18"/>
        <v>1</v>
      </c>
      <c r="S197" s="154">
        <f t="shared" si="19"/>
        <v>0</v>
      </c>
    </row>
    <row r="198" spans="2:19" ht="18.75" x14ac:dyDescent="0.3">
      <c r="B198" s="164">
        <v>44399</v>
      </c>
      <c r="C198" s="95" t="s">
        <v>773</v>
      </c>
      <c r="D198" s="96" t="s">
        <v>32</v>
      </c>
      <c r="E198" s="97">
        <v>1</v>
      </c>
      <c r="F198" s="140">
        <v>10</v>
      </c>
      <c r="G198" s="103">
        <v>3.3</v>
      </c>
      <c r="H198" s="99" t="s">
        <v>567</v>
      </c>
      <c r="I198" s="104" t="s">
        <v>34</v>
      </c>
      <c r="J198" s="105">
        <v>1</v>
      </c>
      <c r="K198" s="142">
        <f t="shared" si="15"/>
        <v>-1</v>
      </c>
      <c r="L198" s="102">
        <f t="shared" si="16"/>
        <v>171.48450000000003</v>
      </c>
      <c r="Q198" s="153">
        <f t="shared" si="17"/>
        <v>1</v>
      </c>
      <c r="R198" s="154">
        <f t="shared" si="18"/>
        <v>0</v>
      </c>
      <c r="S198" s="154">
        <f t="shared" si="19"/>
        <v>1</v>
      </c>
    </row>
    <row r="199" spans="2:19" ht="18.75" x14ac:dyDescent="0.3">
      <c r="B199" s="164">
        <v>44399</v>
      </c>
      <c r="C199" s="95" t="s">
        <v>773</v>
      </c>
      <c r="D199" s="96" t="s">
        <v>32</v>
      </c>
      <c r="E199" s="97">
        <v>1</v>
      </c>
      <c r="F199" s="140">
        <v>10</v>
      </c>
      <c r="G199" s="103">
        <v>3.3</v>
      </c>
      <c r="H199" s="99" t="s">
        <v>557</v>
      </c>
      <c r="I199" s="104" t="s">
        <v>34</v>
      </c>
      <c r="J199" s="105">
        <v>1.5</v>
      </c>
      <c r="K199" s="142">
        <f t="shared" si="15"/>
        <v>-1.5</v>
      </c>
      <c r="L199" s="102">
        <f t="shared" si="16"/>
        <v>169.98450000000003</v>
      </c>
      <c r="Q199" s="153">
        <f t="shared" si="17"/>
        <v>1</v>
      </c>
      <c r="R199" s="154">
        <f t="shared" si="18"/>
        <v>0</v>
      </c>
      <c r="S199" s="154">
        <f t="shared" si="19"/>
        <v>1</v>
      </c>
    </row>
    <row r="200" spans="2:19" ht="18.75" x14ac:dyDescent="0.3">
      <c r="B200" s="164">
        <v>44400</v>
      </c>
      <c r="C200" s="95" t="s">
        <v>609</v>
      </c>
      <c r="D200" s="96" t="s">
        <v>775</v>
      </c>
      <c r="E200" s="97">
        <v>2</v>
      </c>
      <c r="F200" s="140">
        <v>2.5</v>
      </c>
      <c r="G200" s="103">
        <v>1.5</v>
      </c>
      <c r="H200" s="99" t="s">
        <v>557</v>
      </c>
      <c r="I200" s="104" t="s">
        <v>24</v>
      </c>
      <c r="J200" s="105">
        <v>2</v>
      </c>
      <c r="K200" s="142">
        <f t="shared" si="15"/>
        <v>3</v>
      </c>
      <c r="L200" s="102">
        <f t="shared" si="16"/>
        <v>172.98450000000003</v>
      </c>
      <c r="Q200" s="153">
        <f t="shared" si="17"/>
        <v>1</v>
      </c>
      <c r="R200" s="154">
        <f t="shared" si="18"/>
        <v>1</v>
      </c>
      <c r="S200" s="154">
        <f t="shared" si="19"/>
        <v>0</v>
      </c>
    </row>
    <row r="201" spans="2:19" ht="18.75" x14ac:dyDescent="0.3">
      <c r="B201" s="164">
        <v>44402</v>
      </c>
      <c r="C201" s="95" t="s">
        <v>777</v>
      </c>
      <c r="D201" s="96" t="s">
        <v>761</v>
      </c>
      <c r="E201" s="97">
        <v>4</v>
      </c>
      <c r="F201" s="140">
        <v>3.8</v>
      </c>
      <c r="G201" s="103">
        <v>1.5</v>
      </c>
      <c r="H201" s="99" t="s">
        <v>557</v>
      </c>
      <c r="I201" s="104" t="s">
        <v>26</v>
      </c>
      <c r="J201" s="105">
        <v>1.5</v>
      </c>
      <c r="K201" s="142">
        <f t="shared" si="15"/>
        <v>-1.5</v>
      </c>
      <c r="L201" s="102">
        <f t="shared" si="16"/>
        <v>171.48450000000003</v>
      </c>
      <c r="Q201" s="153">
        <f t="shared" si="17"/>
        <v>1</v>
      </c>
      <c r="R201" s="154">
        <f t="shared" si="18"/>
        <v>0</v>
      </c>
      <c r="S201" s="154">
        <f t="shared" si="19"/>
        <v>1</v>
      </c>
    </row>
    <row r="202" spans="2:19" ht="18.75" x14ac:dyDescent="0.3">
      <c r="B202" s="164">
        <v>44402</v>
      </c>
      <c r="C202" s="95" t="s">
        <v>776</v>
      </c>
      <c r="D202" s="96" t="s">
        <v>231</v>
      </c>
      <c r="E202" s="97">
        <v>3</v>
      </c>
      <c r="F202" s="140">
        <v>3.1</v>
      </c>
      <c r="G202" s="103">
        <v>1.5</v>
      </c>
      <c r="H202" s="99" t="s">
        <v>557</v>
      </c>
      <c r="I202" s="104" t="s">
        <v>26</v>
      </c>
      <c r="J202" s="105">
        <v>1</v>
      </c>
      <c r="K202" s="142">
        <f t="shared" si="15"/>
        <v>-1</v>
      </c>
      <c r="L202" s="102">
        <f t="shared" si="16"/>
        <v>170.48450000000003</v>
      </c>
      <c r="Q202" s="153">
        <f t="shared" si="17"/>
        <v>1</v>
      </c>
      <c r="R202" s="154">
        <f t="shared" si="18"/>
        <v>0</v>
      </c>
      <c r="S202" s="154">
        <f t="shared" si="19"/>
        <v>1</v>
      </c>
    </row>
    <row r="203" spans="2:19" ht="18.75" x14ac:dyDescent="0.3">
      <c r="B203" s="164">
        <v>44407</v>
      </c>
      <c r="C203" s="95" t="s">
        <v>779</v>
      </c>
      <c r="D203" s="96" t="s">
        <v>682</v>
      </c>
      <c r="E203" s="97">
        <v>1</v>
      </c>
      <c r="F203" s="140">
        <f>3.1*0.88</f>
        <v>2.7280000000000002</v>
      </c>
      <c r="G203" s="103">
        <v>1.5</v>
      </c>
      <c r="H203" s="99" t="s">
        <v>557</v>
      </c>
      <c r="I203" s="104" t="s">
        <v>24</v>
      </c>
      <c r="J203" s="105">
        <v>3</v>
      </c>
      <c r="K203" s="142">
        <f t="shared" si="15"/>
        <v>5.1840000000000011</v>
      </c>
      <c r="L203" s="102">
        <f t="shared" si="16"/>
        <v>175.66850000000002</v>
      </c>
      <c r="Q203" s="153">
        <f t="shared" si="17"/>
        <v>1</v>
      </c>
      <c r="R203" s="154">
        <f t="shared" si="18"/>
        <v>1</v>
      </c>
      <c r="S203" s="154">
        <f t="shared" si="19"/>
        <v>0</v>
      </c>
    </row>
    <row r="204" spans="2:19" ht="18.75" x14ac:dyDescent="0.3">
      <c r="B204" s="164">
        <v>44408</v>
      </c>
      <c r="C204" s="95" t="s">
        <v>778</v>
      </c>
      <c r="D204" s="96" t="s">
        <v>682</v>
      </c>
      <c r="E204" s="97">
        <v>1</v>
      </c>
      <c r="F204" s="140">
        <v>3</v>
      </c>
      <c r="G204" s="103">
        <v>1.5</v>
      </c>
      <c r="H204" s="99" t="s">
        <v>557</v>
      </c>
      <c r="I204" s="104" t="s">
        <v>34</v>
      </c>
      <c r="J204" s="105">
        <v>3</v>
      </c>
      <c r="K204" s="142">
        <f t="shared" si="15"/>
        <v>-3</v>
      </c>
      <c r="L204" s="102">
        <f t="shared" si="16"/>
        <v>172.66850000000002</v>
      </c>
      <c r="Q204" s="153">
        <f t="shared" si="17"/>
        <v>1</v>
      </c>
      <c r="R204" s="154">
        <f t="shared" si="18"/>
        <v>0</v>
      </c>
      <c r="S204" s="154">
        <f t="shared" si="19"/>
        <v>1</v>
      </c>
    </row>
    <row r="205" spans="2:19" ht="18.75" x14ac:dyDescent="0.3">
      <c r="B205" s="164">
        <v>44408</v>
      </c>
      <c r="C205" s="95" t="s">
        <v>765</v>
      </c>
      <c r="D205" s="96" t="s">
        <v>616</v>
      </c>
      <c r="E205" s="97">
        <v>4</v>
      </c>
      <c r="F205" s="140">
        <v>11</v>
      </c>
      <c r="G205" s="103">
        <v>3</v>
      </c>
      <c r="H205" s="99" t="s">
        <v>557</v>
      </c>
      <c r="I205" s="104" t="s">
        <v>16</v>
      </c>
      <c r="J205" s="105">
        <v>0.5</v>
      </c>
      <c r="K205" s="142">
        <f t="shared" si="15"/>
        <v>-0.5</v>
      </c>
      <c r="L205" s="102">
        <f t="shared" si="16"/>
        <v>172.16850000000002</v>
      </c>
      <c r="Q205" s="153">
        <f t="shared" si="17"/>
        <v>1</v>
      </c>
      <c r="R205" s="154">
        <f t="shared" si="18"/>
        <v>0</v>
      </c>
      <c r="S205" s="154">
        <f t="shared" si="19"/>
        <v>1</v>
      </c>
    </row>
    <row r="206" spans="2:19" ht="18.75" x14ac:dyDescent="0.3">
      <c r="B206" s="164">
        <v>44408</v>
      </c>
      <c r="C206" s="95" t="s">
        <v>758</v>
      </c>
      <c r="D206" s="96" t="s">
        <v>616</v>
      </c>
      <c r="E206" s="97">
        <v>4</v>
      </c>
      <c r="F206" s="140">
        <v>6.5</v>
      </c>
      <c r="G206" s="103">
        <v>2</v>
      </c>
      <c r="H206" s="99" t="s">
        <v>557</v>
      </c>
      <c r="I206" s="104" t="s">
        <v>24</v>
      </c>
      <c r="J206" s="105">
        <v>1</v>
      </c>
      <c r="K206" s="142">
        <f t="shared" si="15"/>
        <v>5.5</v>
      </c>
      <c r="L206" s="102">
        <f t="shared" si="16"/>
        <v>177.66850000000002</v>
      </c>
      <c r="Q206" s="153">
        <f t="shared" si="17"/>
        <v>1</v>
      </c>
      <c r="R206" s="154">
        <f t="shared" si="18"/>
        <v>1</v>
      </c>
      <c r="S206" s="154">
        <f t="shared" si="19"/>
        <v>0</v>
      </c>
    </row>
    <row r="207" spans="2:19" ht="18.75" x14ac:dyDescent="0.3">
      <c r="B207" s="164">
        <v>44413</v>
      </c>
      <c r="C207" s="95" t="s">
        <v>783</v>
      </c>
      <c r="D207" s="96" t="s">
        <v>561</v>
      </c>
      <c r="E207" s="97">
        <v>4</v>
      </c>
      <c r="F207" s="140">
        <v>4.5999999999999996</v>
      </c>
      <c r="G207" s="103">
        <v>2</v>
      </c>
      <c r="H207" s="99" t="s">
        <v>557</v>
      </c>
      <c r="I207" s="104" t="s">
        <v>16</v>
      </c>
      <c r="J207" s="105">
        <v>0.5</v>
      </c>
      <c r="K207" s="142">
        <f t="shared" si="15"/>
        <v>-0.5</v>
      </c>
      <c r="L207" s="102">
        <f t="shared" si="16"/>
        <v>177.16850000000002</v>
      </c>
      <c r="Q207" s="153">
        <f t="shared" si="17"/>
        <v>1</v>
      </c>
      <c r="R207" s="154">
        <f t="shared" si="18"/>
        <v>0</v>
      </c>
      <c r="S207" s="154">
        <f t="shared" si="19"/>
        <v>1</v>
      </c>
    </row>
    <row r="208" spans="2:19" ht="18.75" x14ac:dyDescent="0.3">
      <c r="B208" s="164">
        <v>44413</v>
      </c>
      <c r="C208" s="95" t="s">
        <v>585</v>
      </c>
      <c r="D208" s="96" t="s">
        <v>561</v>
      </c>
      <c r="E208" s="97">
        <v>5</v>
      </c>
      <c r="F208" s="140">
        <v>4.2</v>
      </c>
      <c r="G208" s="103">
        <v>2</v>
      </c>
      <c r="H208" s="99" t="s">
        <v>557</v>
      </c>
      <c r="I208" s="104" t="s">
        <v>26</v>
      </c>
      <c r="J208" s="105">
        <v>0.5</v>
      </c>
      <c r="K208" s="142">
        <f t="shared" si="15"/>
        <v>-0.5</v>
      </c>
      <c r="L208" s="102">
        <f t="shared" si="16"/>
        <v>176.66850000000002</v>
      </c>
      <c r="Q208" s="153">
        <f t="shared" si="17"/>
        <v>1</v>
      </c>
      <c r="R208" s="154">
        <f t="shared" si="18"/>
        <v>0</v>
      </c>
      <c r="S208" s="154">
        <f t="shared" si="19"/>
        <v>1</v>
      </c>
    </row>
    <row r="209" spans="2:19" ht="18.75" x14ac:dyDescent="0.3">
      <c r="B209" s="164">
        <v>44414</v>
      </c>
      <c r="C209" s="95" t="s">
        <v>781</v>
      </c>
      <c r="D209" s="96" t="s">
        <v>30</v>
      </c>
      <c r="E209" s="97">
        <v>5</v>
      </c>
      <c r="F209" s="140">
        <v>8</v>
      </c>
      <c r="G209" s="103">
        <v>3</v>
      </c>
      <c r="H209" s="99" t="s">
        <v>557</v>
      </c>
      <c r="I209" s="104" t="s">
        <v>26</v>
      </c>
      <c r="J209" s="105">
        <v>2</v>
      </c>
      <c r="K209" s="142">
        <f t="shared" si="15"/>
        <v>-2</v>
      </c>
      <c r="L209" s="102">
        <f t="shared" si="16"/>
        <v>174.66850000000002</v>
      </c>
      <c r="Q209" s="153">
        <f t="shared" si="17"/>
        <v>1</v>
      </c>
      <c r="R209" s="154">
        <f t="shared" si="18"/>
        <v>0</v>
      </c>
      <c r="S209" s="154">
        <f t="shared" si="19"/>
        <v>1</v>
      </c>
    </row>
    <row r="210" spans="2:19" ht="18.75" x14ac:dyDescent="0.3">
      <c r="B210" s="164">
        <v>44414</v>
      </c>
      <c r="C210" s="95" t="s">
        <v>780</v>
      </c>
      <c r="D210" s="96" t="s">
        <v>30</v>
      </c>
      <c r="E210" s="97">
        <v>2</v>
      </c>
      <c r="F210" s="140">
        <v>2.6</v>
      </c>
      <c r="G210" s="103">
        <v>1.5</v>
      </c>
      <c r="H210" s="99" t="s">
        <v>557</v>
      </c>
      <c r="I210" s="104" t="s">
        <v>26</v>
      </c>
      <c r="J210" s="105">
        <v>2</v>
      </c>
      <c r="K210" s="142">
        <f t="shared" si="15"/>
        <v>-2</v>
      </c>
      <c r="L210" s="102">
        <f t="shared" si="16"/>
        <v>172.66850000000002</v>
      </c>
      <c r="Q210" s="153">
        <f t="shared" si="17"/>
        <v>1</v>
      </c>
      <c r="R210" s="154">
        <f t="shared" si="18"/>
        <v>0</v>
      </c>
      <c r="S210" s="154">
        <f t="shared" si="19"/>
        <v>1</v>
      </c>
    </row>
    <row r="211" spans="2:19" ht="18.75" x14ac:dyDescent="0.3">
      <c r="B211" s="164">
        <v>44414</v>
      </c>
      <c r="C211" s="95" t="s">
        <v>770</v>
      </c>
      <c r="D211" s="96" t="s">
        <v>30</v>
      </c>
      <c r="E211" s="97">
        <v>5</v>
      </c>
      <c r="F211" s="140">
        <v>4.2</v>
      </c>
      <c r="G211" s="103">
        <v>2</v>
      </c>
      <c r="H211" s="99" t="s">
        <v>557</v>
      </c>
      <c r="I211" s="104" t="s">
        <v>26</v>
      </c>
      <c r="J211" s="105">
        <v>2</v>
      </c>
      <c r="K211" s="142">
        <f t="shared" si="15"/>
        <v>-2</v>
      </c>
      <c r="L211" s="102">
        <f t="shared" si="16"/>
        <v>170.66850000000002</v>
      </c>
      <c r="Q211" s="153">
        <f t="shared" si="17"/>
        <v>1</v>
      </c>
      <c r="R211" s="154">
        <f t="shared" si="18"/>
        <v>0</v>
      </c>
      <c r="S211" s="154">
        <f t="shared" si="19"/>
        <v>1</v>
      </c>
    </row>
    <row r="212" spans="2:19" ht="18.75" x14ac:dyDescent="0.3">
      <c r="B212" s="164">
        <v>44414</v>
      </c>
      <c r="C212" s="95" t="s">
        <v>773</v>
      </c>
      <c r="D212" s="96" t="s">
        <v>30</v>
      </c>
      <c r="E212" s="97">
        <v>1</v>
      </c>
      <c r="F212" s="140">
        <v>7</v>
      </c>
      <c r="G212" s="103">
        <v>2</v>
      </c>
      <c r="H212" s="99" t="s">
        <v>557</v>
      </c>
      <c r="I212" s="104" t="s">
        <v>26</v>
      </c>
      <c r="J212" s="105">
        <v>1</v>
      </c>
      <c r="K212" s="142">
        <f t="shared" si="15"/>
        <v>-1</v>
      </c>
      <c r="L212" s="102">
        <f t="shared" si="16"/>
        <v>169.66850000000002</v>
      </c>
      <c r="Q212" s="153">
        <f t="shared" si="17"/>
        <v>1</v>
      </c>
      <c r="R212" s="154">
        <f t="shared" si="18"/>
        <v>0</v>
      </c>
      <c r="S212" s="154">
        <f t="shared" si="19"/>
        <v>1</v>
      </c>
    </row>
    <row r="213" spans="2:19" ht="18.75" x14ac:dyDescent="0.3">
      <c r="B213" s="164">
        <v>44414</v>
      </c>
      <c r="C213" s="95" t="s">
        <v>784</v>
      </c>
      <c r="D213" s="96" t="s">
        <v>30</v>
      </c>
      <c r="E213" s="97">
        <v>1</v>
      </c>
      <c r="F213" s="140">
        <v>20</v>
      </c>
      <c r="G213" s="103">
        <v>5</v>
      </c>
      <c r="H213" s="99" t="s">
        <v>557</v>
      </c>
      <c r="I213" s="104" t="s">
        <v>16</v>
      </c>
      <c r="J213" s="105">
        <v>0.5</v>
      </c>
      <c r="K213" s="142">
        <f t="shared" si="15"/>
        <v>-0.5</v>
      </c>
      <c r="L213" s="102">
        <f t="shared" si="16"/>
        <v>169.16850000000002</v>
      </c>
      <c r="Q213" s="153">
        <f t="shared" si="17"/>
        <v>1</v>
      </c>
      <c r="R213" s="154">
        <f t="shared" si="18"/>
        <v>0</v>
      </c>
      <c r="S213" s="154">
        <f t="shared" si="19"/>
        <v>1</v>
      </c>
    </row>
    <row r="214" spans="2:19" ht="18.75" x14ac:dyDescent="0.3">
      <c r="B214" s="164">
        <v>44417</v>
      </c>
      <c r="C214" s="95" t="s">
        <v>650</v>
      </c>
      <c r="D214" s="96" t="s">
        <v>2011</v>
      </c>
      <c r="E214" s="97">
        <v>3</v>
      </c>
      <c r="F214" s="140">
        <v>14</v>
      </c>
      <c r="G214" s="103">
        <v>3.4</v>
      </c>
      <c r="H214" s="99" t="s">
        <v>557</v>
      </c>
      <c r="I214" s="104" t="s">
        <v>34</v>
      </c>
      <c r="J214" s="105">
        <v>0.5</v>
      </c>
      <c r="K214" s="142">
        <f t="shared" si="15"/>
        <v>-0.5</v>
      </c>
      <c r="L214" s="102">
        <f t="shared" si="16"/>
        <v>168.66850000000002</v>
      </c>
      <c r="Q214" s="153">
        <f t="shared" si="17"/>
        <v>1</v>
      </c>
      <c r="R214" s="154">
        <f t="shared" si="18"/>
        <v>0</v>
      </c>
      <c r="S214" s="154">
        <f t="shared" si="19"/>
        <v>1</v>
      </c>
    </row>
    <row r="215" spans="2:19" ht="18.75" x14ac:dyDescent="0.3">
      <c r="B215" s="164">
        <v>44417</v>
      </c>
      <c r="C215" s="95" t="s">
        <v>786</v>
      </c>
      <c r="D215" s="96" t="s">
        <v>775</v>
      </c>
      <c r="E215" s="97">
        <v>3</v>
      </c>
      <c r="F215" s="140">
        <f>2.25*0.67</f>
        <v>1.5075000000000001</v>
      </c>
      <c r="G215" s="103">
        <v>1.2</v>
      </c>
      <c r="H215" s="99" t="s">
        <v>557</v>
      </c>
      <c r="I215" s="104" t="s">
        <v>24</v>
      </c>
      <c r="J215" s="105">
        <v>1</v>
      </c>
      <c r="K215" s="142">
        <f t="shared" si="15"/>
        <v>0.50750000000000006</v>
      </c>
      <c r="L215" s="102">
        <f t="shared" si="16"/>
        <v>169.17600000000002</v>
      </c>
      <c r="Q215" s="153">
        <f t="shared" si="17"/>
        <v>1</v>
      </c>
      <c r="R215" s="154">
        <f t="shared" si="18"/>
        <v>1</v>
      </c>
      <c r="S215" s="154">
        <f t="shared" si="19"/>
        <v>0</v>
      </c>
    </row>
    <row r="216" spans="2:19" ht="18.75" x14ac:dyDescent="0.3">
      <c r="B216" s="164">
        <v>44417</v>
      </c>
      <c r="C216" s="95" t="s">
        <v>791</v>
      </c>
      <c r="D216" s="96" t="s">
        <v>2011</v>
      </c>
      <c r="E216" s="97">
        <v>3</v>
      </c>
      <c r="F216" s="140">
        <v>46</v>
      </c>
      <c r="G216" s="103">
        <v>11</v>
      </c>
      <c r="H216" s="99" t="s">
        <v>557</v>
      </c>
      <c r="I216" s="104" t="s">
        <v>16</v>
      </c>
      <c r="J216" s="105">
        <v>0.25</v>
      </c>
      <c r="K216" s="142">
        <f t="shared" si="15"/>
        <v>-0.25</v>
      </c>
      <c r="L216" s="102">
        <f t="shared" si="16"/>
        <v>168.92600000000002</v>
      </c>
      <c r="Q216" s="153">
        <f t="shared" si="17"/>
        <v>1</v>
      </c>
      <c r="R216" s="154">
        <f t="shared" si="18"/>
        <v>0</v>
      </c>
      <c r="S216" s="154">
        <f t="shared" si="19"/>
        <v>1</v>
      </c>
    </row>
    <row r="217" spans="2:19" ht="18.75" x14ac:dyDescent="0.3">
      <c r="B217" s="164">
        <v>44418</v>
      </c>
      <c r="C217" s="95" t="s">
        <v>790</v>
      </c>
      <c r="D217" s="96" t="s">
        <v>30</v>
      </c>
      <c r="E217" s="97">
        <v>1</v>
      </c>
      <c r="F217" s="140">
        <v>15</v>
      </c>
      <c r="G217" s="103">
        <v>4.4000000000000004</v>
      </c>
      <c r="H217" s="99" t="s">
        <v>557</v>
      </c>
      <c r="I217" s="104" t="s">
        <v>24</v>
      </c>
      <c r="J217" s="105">
        <v>0.5</v>
      </c>
      <c r="K217" s="142">
        <f t="shared" si="15"/>
        <v>7</v>
      </c>
      <c r="L217" s="102">
        <f t="shared" si="16"/>
        <v>175.92600000000002</v>
      </c>
      <c r="Q217" s="153">
        <f t="shared" si="17"/>
        <v>1</v>
      </c>
      <c r="R217" s="154">
        <f t="shared" si="18"/>
        <v>1</v>
      </c>
      <c r="S217" s="154">
        <f t="shared" si="19"/>
        <v>0</v>
      </c>
    </row>
    <row r="218" spans="2:19" ht="18.75" x14ac:dyDescent="0.3">
      <c r="B218" s="164">
        <v>44418</v>
      </c>
      <c r="C218" s="95" t="s">
        <v>789</v>
      </c>
      <c r="D218" s="96" t="s">
        <v>30</v>
      </c>
      <c r="E218" s="97">
        <v>2</v>
      </c>
      <c r="F218" s="140">
        <v>5.5</v>
      </c>
      <c r="G218" s="103">
        <v>2.15</v>
      </c>
      <c r="H218" s="99" t="s">
        <v>567</v>
      </c>
      <c r="I218" s="104" t="s">
        <v>24</v>
      </c>
      <c r="J218" s="105">
        <v>1</v>
      </c>
      <c r="K218" s="142">
        <f t="shared" si="15"/>
        <v>1.1499999999999999</v>
      </c>
      <c r="L218" s="102">
        <f t="shared" si="16"/>
        <v>177.07600000000002</v>
      </c>
      <c r="Q218" s="153">
        <f t="shared" si="17"/>
        <v>1</v>
      </c>
      <c r="R218" s="154">
        <f t="shared" si="18"/>
        <v>1</v>
      </c>
      <c r="S218" s="154">
        <f t="shared" si="19"/>
        <v>0</v>
      </c>
    </row>
    <row r="219" spans="2:19" ht="18.75" x14ac:dyDescent="0.3">
      <c r="B219" s="164">
        <v>44418</v>
      </c>
      <c r="C219" s="95" t="s">
        <v>789</v>
      </c>
      <c r="D219" s="96" t="s">
        <v>30</v>
      </c>
      <c r="E219" s="97">
        <v>2</v>
      </c>
      <c r="F219" s="140">
        <v>5.5</v>
      </c>
      <c r="G219" s="103">
        <v>2.15</v>
      </c>
      <c r="H219" s="99" t="s">
        <v>557</v>
      </c>
      <c r="I219" s="104" t="s">
        <v>24</v>
      </c>
      <c r="J219" s="105">
        <v>2</v>
      </c>
      <c r="K219" s="142">
        <f t="shared" si="15"/>
        <v>9</v>
      </c>
      <c r="L219" s="102">
        <f t="shared" si="16"/>
        <v>186.07600000000002</v>
      </c>
      <c r="Q219" s="153">
        <f t="shared" si="17"/>
        <v>1</v>
      </c>
      <c r="R219" s="154">
        <f t="shared" si="18"/>
        <v>1</v>
      </c>
      <c r="S219" s="154">
        <f t="shared" si="19"/>
        <v>0</v>
      </c>
    </row>
    <row r="220" spans="2:19" ht="18.75" x14ac:dyDescent="0.3">
      <c r="B220" s="164">
        <v>44418</v>
      </c>
      <c r="C220" s="95" t="s">
        <v>787</v>
      </c>
      <c r="D220" s="96" t="s">
        <v>788</v>
      </c>
      <c r="E220" s="97">
        <v>5</v>
      </c>
      <c r="F220" s="140">
        <v>6.5</v>
      </c>
      <c r="G220" s="103">
        <v>2</v>
      </c>
      <c r="H220" s="99" t="s">
        <v>557</v>
      </c>
      <c r="I220" s="104" t="s">
        <v>26</v>
      </c>
      <c r="J220" s="105">
        <v>2</v>
      </c>
      <c r="K220" s="142">
        <f t="shared" si="15"/>
        <v>-2</v>
      </c>
      <c r="L220" s="102">
        <f t="shared" si="16"/>
        <v>184.07600000000002</v>
      </c>
      <c r="Q220" s="153">
        <f t="shared" si="17"/>
        <v>1</v>
      </c>
      <c r="R220" s="154">
        <f t="shared" si="18"/>
        <v>0</v>
      </c>
      <c r="S220" s="154">
        <f t="shared" si="19"/>
        <v>1</v>
      </c>
    </row>
    <row r="221" spans="2:19" ht="18.75" x14ac:dyDescent="0.3">
      <c r="B221" s="164">
        <v>44420</v>
      </c>
      <c r="C221" s="95" t="s">
        <v>782</v>
      </c>
      <c r="D221" s="96" t="s">
        <v>93</v>
      </c>
      <c r="E221" s="97">
        <v>3</v>
      </c>
      <c r="F221" s="140">
        <v>6.5</v>
      </c>
      <c r="G221" s="103">
        <v>2</v>
      </c>
      <c r="H221" s="99" t="s">
        <v>557</v>
      </c>
      <c r="I221" s="104" t="s">
        <v>16</v>
      </c>
      <c r="J221" s="105">
        <v>1</v>
      </c>
      <c r="K221" s="142">
        <f t="shared" si="15"/>
        <v>-1</v>
      </c>
      <c r="L221" s="102">
        <f t="shared" si="16"/>
        <v>183.07600000000002</v>
      </c>
      <c r="Q221" s="153">
        <f t="shared" si="17"/>
        <v>1</v>
      </c>
      <c r="R221" s="154">
        <f t="shared" si="18"/>
        <v>0</v>
      </c>
      <c r="S221" s="154">
        <f t="shared" si="19"/>
        <v>1</v>
      </c>
    </row>
    <row r="222" spans="2:19" ht="18.75" x14ac:dyDescent="0.3">
      <c r="B222" s="164">
        <v>44420</v>
      </c>
      <c r="C222" s="95" t="s">
        <v>792</v>
      </c>
      <c r="D222" s="96" t="s">
        <v>93</v>
      </c>
      <c r="E222" s="97">
        <v>3</v>
      </c>
      <c r="F222" s="140">
        <v>10</v>
      </c>
      <c r="G222" s="103">
        <v>2.4</v>
      </c>
      <c r="H222" s="99" t="s">
        <v>557</v>
      </c>
      <c r="I222" s="104" t="s">
        <v>24</v>
      </c>
      <c r="J222" s="105">
        <v>1.5</v>
      </c>
      <c r="K222" s="142">
        <f t="shared" si="15"/>
        <v>13.5</v>
      </c>
      <c r="L222" s="102">
        <f t="shared" si="16"/>
        <v>196.57600000000002</v>
      </c>
      <c r="Q222" s="153">
        <f t="shared" si="17"/>
        <v>1</v>
      </c>
      <c r="R222" s="154">
        <f t="shared" si="18"/>
        <v>1</v>
      </c>
      <c r="S222" s="154">
        <f t="shared" si="19"/>
        <v>0</v>
      </c>
    </row>
    <row r="223" spans="2:19" ht="18.75" x14ac:dyDescent="0.3">
      <c r="B223" s="164">
        <v>44420</v>
      </c>
      <c r="C223" s="95" t="s">
        <v>785</v>
      </c>
      <c r="D223" s="96" t="s">
        <v>93</v>
      </c>
      <c r="E223" s="97">
        <v>2</v>
      </c>
      <c r="F223" s="140">
        <v>4.4000000000000004</v>
      </c>
      <c r="G223" s="103">
        <v>1.8</v>
      </c>
      <c r="H223" s="99" t="s">
        <v>557</v>
      </c>
      <c r="I223" s="104" t="s">
        <v>24</v>
      </c>
      <c r="J223" s="105">
        <v>3</v>
      </c>
      <c r="K223" s="142">
        <f t="shared" si="15"/>
        <v>10.200000000000001</v>
      </c>
      <c r="L223" s="102">
        <f t="shared" si="16"/>
        <v>206.77600000000001</v>
      </c>
      <c r="Q223" s="153">
        <f t="shared" si="17"/>
        <v>1</v>
      </c>
      <c r="R223" s="154">
        <f t="shared" si="18"/>
        <v>1</v>
      </c>
      <c r="S223" s="154">
        <f t="shared" si="19"/>
        <v>0</v>
      </c>
    </row>
    <row r="224" spans="2:19" ht="18.75" x14ac:dyDescent="0.3">
      <c r="B224" s="164">
        <v>44421</v>
      </c>
      <c r="C224" s="95" t="s">
        <v>632</v>
      </c>
      <c r="D224" s="96" t="s">
        <v>43</v>
      </c>
      <c r="E224" s="97">
        <v>7</v>
      </c>
      <c r="F224" s="140">
        <v>1.75</v>
      </c>
      <c r="G224" s="103">
        <v>1.1000000000000001</v>
      </c>
      <c r="H224" s="99" t="s">
        <v>557</v>
      </c>
      <c r="I224" s="104" t="s">
        <v>24</v>
      </c>
      <c r="J224" s="105">
        <v>1</v>
      </c>
      <c r="K224" s="142">
        <f t="shared" si="15"/>
        <v>0.75</v>
      </c>
      <c r="L224" s="102">
        <f t="shared" si="16"/>
        <v>207.52600000000001</v>
      </c>
      <c r="Q224" s="153">
        <f t="shared" si="17"/>
        <v>1</v>
      </c>
      <c r="R224" s="154">
        <f t="shared" si="18"/>
        <v>1</v>
      </c>
      <c r="S224" s="154">
        <f t="shared" si="19"/>
        <v>0</v>
      </c>
    </row>
    <row r="225" spans="2:19" ht="18.75" x14ac:dyDescent="0.3">
      <c r="B225" s="164">
        <v>44422</v>
      </c>
      <c r="C225" s="95" t="s">
        <v>797</v>
      </c>
      <c r="D225" s="96" t="s">
        <v>2011</v>
      </c>
      <c r="E225" s="97">
        <v>3</v>
      </c>
      <c r="F225" s="140">
        <v>10</v>
      </c>
      <c r="G225" s="103">
        <v>3</v>
      </c>
      <c r="H225" s="99" t="s">
        <v>557</v>
      </c>
      <c r="I225" s="104" t="s">
        <v>16</v>
      </c>
      <c r="J225" s="105">
        <v>1.5</v>
      </c>
      <c r="K225" s="142">
        <f t="shared" si="15"/>
        <v>-1.5</v>
      </c>
      <c r="L225" s="102">
        <f t="shared" si="16"/>
        <v>206.02600000000001</v>
      </c>
      <c r="Q225" s="153">
        <f t="shared" si="17"/>
        <v>1</v>
      </c>
      <c r="R225" s="154">
        <f t="shared" si="18"/>
        <v>0</v>
      </c>
      <c r="S225" s="154">
        <f t="shared" si="19"/>
        <v>1</v>
      </c>
    </row>
    <row r="226" spans="2:19" ht="18.75" x14ac:dyDescent="0.3">
      <c r="B226" s="164">
        <v>44422</v>
      </c>
      <c r="C226" s="95" t="s">
        <v>776</v>
      </c>
      <c r="D226" s="96" t="s">
        <v>2011</v>
      </c>
      <c r="E226" s="97">
        <v>3</v>
      </c>
      <c r="F226" s="140">
        <v>3.3</v>
      </c>
      <c r="G226" s="103">
        <v>1.5</v>
      </c>
      <c r="H226" s="99" t="s">
        <v>557</v>
      </c>
      <c r="I226" s="104" t="s">
        <v>21</v>
      </c>
      <c r="J226" s="105">
        <v>2</v>
      </c>
      <c r="K226" s="142">
        <f t="shared" si="15"/>
        <v>-2</v>
      </c>
      <c r="L226" s="102">
        <f t="shared" si="16"/>
        <v>204.02600000000001</v>
      </c>
      <c r="Q226" s="153">
        <f t="shared" si="17"/>
        <v>1</v>
      </c>
      <c r="R226" s="154">
        <f t="shared" si="18"/>
        <v>0</v>
      </c>
      <c r="S226" s="154">
        <f t="shared" si="19"/>
        <v>1</v>
      </c>
    </row>
    <row r="227" spans="2:19" ht="18.75" x14ac:dyDescent="0.3">
      <c r="B227" s="164">
        <v>44423</v>
      </c>
      <c r="C227" s="95" t="s">
        <v>793</v>
      </c>
      <c r="D227" s="96" t="s">
        <v>32</v>
      </c>
      <c r="E227" s="97">
        <v>2</v>
      </c>
      <c r="F227" s="140">
        <v>26</v>
      </c>
      <c r="G227" s="103">
        <v>6</v>
      </c>
      <c r="H227" s="99" t="s">
        <v>557</v>
      </c>
      <c r="I227" s="104" t="s">
        <v>34</v>
      </c>
      <c r="J227" s="105">
        <v>0.5</v>
      </c>
      <c r="K227" s="142">
        <f t="shared" si="15"/>
        <v>-0.5</v>
      </c>
      <c r="L227" s="102">
        <f t="shared" si="16"/>
        <v>203.52600000000001</v>
      </c>
      <c r="Q227" s="153">
        <f t="shared" si="17"/>
        <v>1</v>
      </c>
      <c r="R227" s="154">
        <f t="shared" si="18"/>
        <v>0</v>
      </c>
      <c r="S227" s="154">
        <f t="shared" si="19"/>
        <v>1</v>
      </c>
    </row>
    <row r="228" spans="2:19" ht="18.75" x14ac:dyDescent="0.3">
      <c r="B228" s="164">
        <v>44423</v>
      </c>
      <c r="C228" s="95" t="s">
        <v>793</v>
      </c>
      <c r="D228" s="96" t="s">
        <v>32</v>
      </c>
      <c r="E228" s="97">
        <v>2</v>
      </c>
      <c r="F228" s="140">
        <v>26</v>
      </c>
      <c r="G228" s="103">
        <v>6</v>
      </c>
      <c r="H228" s="99" t="s">
        <v>567</v>
      </c>
      <c r="I228" s="104" t="s">
        <v>34</v>
      </c>
      <c r="J228" s="105">
        <v>0.5</v>
      </c>
      <c r="K228" s="142">
        <f t="shared" si="15"/>
        <v>-0.5</v>
      </c>
      <c r="L228" s="102">
        <f t="shared" si="16"/>
        <v>203.02600000000001</v>
      </c>
      <c r="Q228" s="153">
        <f t="shared" si="17"/>
        <v>1</v>
      </c>
      <c r="R228" s="154">
        <f t="shared" si="18"/>
        <v>0</v>
      </c>
      <c r="S228" s="154">
        <f t="shared" si="19"/>
        <v>1</v>
      </c>
    </row>
    <row r="229" spans="2:19" ht="18.75" x14ac:dyDescent="0.3">
      <c r="B229" s="164">
        <v>44424</v>
      </c>
      <c r="C229" s="95" t="s">
        <v>795</v>
      </c>
      <c r="D229" s="96" t="s">
        <v>30</v>
      </c>
      <c r="E229" s="97">
        <v>3</v>
      </c>
      <c r="F229" s="140">
        <v>16</v>
      </c>
      <c r="G229" s="103">
        <v>3.9</v>
      </c>
      <c r="H229" s="99" t="s">
        <v>557</v>
      </c>
      <c r="I229" s="104" t="s">
        <v>21</v>
      </c>
      <c r="J229" s="105">
        <v>0.5</v>
      </c>
      <c r="K229" s="142">
        <f t="shared" si="15"/>
        <v>-0.5</v>
      </c>
      <c r="L229" s="102">
        <f t="shared" si="16"/>
        <v>202.52600000000001</v>
      </c>
      <c r="Q229" s="153">
        <f t="shared" si="17"/>
        <v>1</v>
      </c>
      <c r="R229" s="154">
        <f t="shared" si="18"/>
        <v>0</v>
      </c>
      <c r="S229" s="154">
        <f t="shared" si="19"/>
        <v>1</v>
      </c>
    </row>
    <row r="230" spans="2:19" ht="18.75" x14ac:dyDescent="0.3">
      <c r="B230" s="164">
        <v>44424</v>
      </c>
      <c r="C230" s="95" t="s">
        <v>795</v>
      </c>
      <c r="D230" s="96" t="s">
        <v>30</v>
      </c>
      <c r="E230" s="97">
        <v>3</v>
      </c>
      <c r="F230" s="140">
        <v>16</v>
      </c>
      <c r="G230" s="103">
        <v>3.9</v>
      </c>
      <c r="H230" s="99" t="s">
        <v>567</v>
      </c>
      <c r="I230" s="104" t="s">
        <v>21</v>
      </c>
      <c r="J230" s="105">
        <v>1</v>
      </c>
      <c r="K230" s="142">
        <f t="shared" si="15"/>
        <v>2.9</v>
      </c>
      <c r="L230" s="102">
        <f t="shared" si="16"/>
        <v>205.42600000000002</v>
      </c>
      <c r="Q230" s="153">
        <f t="shared" si="17"/>
        <v>1</v>
      </c>
      <c r="R230" s="154">
        <f t="shared" si="18"/>
        <v>1</v>
      </c>
      <c r="S230" s="154">
        <f t="shared" si="19"/>
        <v>0</v>
      </c>
    </row>
    <row r="231" spans="2:19" ht="18.75" x14ac:dyDescent="0.3">
      <c r="B231" s="164">
        <v>44424</v>
      </c>
      <c r="C231" s="95" t="s">
        <v>794</v>
      </c>
      <c r="D231" s="96" t="s">
        <v>30</v>
      </c>
      <c r="E231" s="97">
        <v>3</v>
      </c>
      <c r="F231" s="140">
        <v>1.75</v>
      </c>
      <c r="G231" s="103">
        <v>1.1000000000000001</v>
      </c>
      <c r="H231" s="99" t="s">
        <v>557</v>
      </c>
      <c r="I231" s="104" t="s">
        <v>24</v>
      </c>
      <c r="J231" s="105">
        <v>6</v>
      </c>
      <c r="K231" s="142">
        <f t="shared" si="15"/>
        <v>4.5</v>
      </c>
      <c r="L231" s="102">
        <f t="shared" si="16"/>
        <v>209.92600000000002</v>
      </c>
      <c r="Q231" s="153">
        <f t="shared" si="17"/>
        <v>1</v>
      </c>
      <c r="R231" s="154">
        <f t="shared" si="18"/>
        <v>1</v>
      </c>
      <c r="S231" s="154">
        <f t="shared" si="19"/>
        <v>0</v>
      </c>
    </row>
    <row r="232" spans="2:19" ht="18.75" x14ac:dyDescent="0.3">
      <c r="B232" s="164">
        <v>44425</v>
      </c>
      <c r="C232" s="95" t="s">
        <v>798</v>
      </c>
      <c r="D232" s="96" t="s">
        <v>616</v>
      </c>
      <c r="E232" s="97">
        <v>2</v>
      </c>
      <c r="F232" s="140">
        <v>3.8</v>
      </c>
      <c r="G232" s="103">
        <v>1.4</v>
      </c>
      <c r="H232" s="99" t="s">
        <v>557</v>
      </c>
      <c r="I232" s="104" t="s">
        <v>21</v>
      </c>
      <c r="J232" s="105">
        <v>3</v>
      </c>
      <c r="K232" s="142">
        <f t="shared" si="15"/>
        <v>-3</v>
      </c>
      <c r="L232" s="102">
        <f t="shared" si="16"/>
        <v>206.92600000000002</v>
      </c>
      <c r="Q232" s="153">
        <f t="shared" si="17"/>
        <v>1</v>
      </c>
      <c r="R232" s="154">
        <f t="shared" si="18"/>
        <v>0</v>
      </c>
      <c r="S232" s="154">
        <f t="shared" si="19"/>
        <v>1</v>
      </c>
    </row>
    <row r="233" spans="2:19" ht="18.75" x14ac:dyDescent="0.3">
      <c r="B233" s="164">
        <v>44425</v>
      </c>
      <c r="C233" s="95" t="s">
        <v>796</v>
      </c>
      <c r="D233" s="96" t="s">
        <v>616</v>
      </c>
      <c r="E233" s="97">
        <v>3</v>
      </c>
      <c r="F233" s="140">
        <v>6.5</v>
      </c>
      <c r="G233" s="103">
        <v>2.15</v>
      </c>
      <c r="H233" s="99" t="s">
        <v>567</v>
      </c>
      <c r="I233" s="104" t="s">
        <v>24</v>
      </c>
      <c r="J233" s="105">
        <v>1</v>
      </c>
      <c r="K233" s="142">
        <f t="shared" si="15"/>
        <v>1.1499999999999999</v>
      </c>
      <c r="L233" s="102">
        <f t="shared" si="16"/>
        <v>208.07600000000002</v>
      </c>
      <c r="Q233" s="153">
        <f t="shared" si="17"/>
        <v>1</v>
      </c>
      <c r="R233" s="154">
        <f t="shared" si="18"/>
        <v>1</v>
      </c>
      <c r="S233" s="154">
        <f t="shared" si="19"/>
        <v>0</v>
      </c>
    </row>
    <row r="234" spans="2:19" ht="18.75" x14ac:dyDescent="0.3">
      <c r="B234" s="164">
        <v>44425</v>
      </c>
      <c r="C234" s="95" t="s">
        <v>796</v>
      </c>
      <c r="D234" s="96" t="s">
        <v>616</v>
      </c>
      <c r="E234" s="97">
        <v>3</v>
      </c>
      <c r="F234" s="140">
        <f>1/3*6+2/3*2.6</f>
        <v>3.7333333333333334</v>
      </c>
      <c r="G234" s="103">
        <v>2.15</v>
      </c>
      <c r="H234" s="99" t="s">
        <v>557</v>
      </c>
      <c r="I234" s="104" t="s">
        <v>24</v>
      </c>
      <c r="J234" s="105">
        <v>1.5</v>
      </c>
      <c r="K234" s="142">
        <f t="shared" si="15"/>
        <v>4.0999999999999996</v>
      </c>
      <c r="L234" s="102">
        <f t="shared" si="16"/>
        <v>212.17600000000002</v>
      </c>
      <c r="Q234" s="153">
        <f t="shared" si="17"/>
        <v>1</v>
      </c>
      <c r="R234" s="154">
        <f t="shared" si="18"/>
        <v>1</v>
      </c>
      <c r="S234" s="154">
        <f t="shared" si="19"/>
        <v>0</v>
      </c>
    </row>
    <row r="235" spans="2:19" ht="18.75" x14ac:dyDescent="0.3">
      <c r="B235" s="164">
        <v>44425</v>
      </c>
      <c r="C235" s="95" t="s">
        <v>800</v>
      </c>
      <c r="D235" s="96" t="s">
        <v>801</v>
      </c>
      <c r="E235" s="97">
        <v>4</v>
      </c>
      <c r="F235" s="140">
        <v>2</v>
      </c>
      <c r="G235" s="103">
        <v>1.4</v>
      </c>
      <c r="H235" s="99" t="s">
        <v>557</v>
      </c>
      <c r="I235" s="104" t="s">
        <v>24</v>
      </c>
      <c r="J235" s="105">
        <v>1</v>
      </c>
      <c r="K235" s="142">
        <f t="shared" si="15"/>
        <v>1</v>
      </c>
      <c r="L235" s="102">
        <f t="shared" si="16"/>
        <v>213.17600000000002</v>
      </c>
      <c r="Q235" s="153">
        <f t="shared" si="17"/>
        <v>1</v>
      </c>
      <c r="R235" s="154">
        <f t="shared" si="18"/>
        <v>1</v>
      </c>
      <c r="S235" s="154">
        <f t="shared" si="19"/>
        <v>0</v>
      </c>
    </row>
    <row r="236" spans="2:19" ht="18.75" x14ac:dyDescent="0.3">
      <c r="B236" s="164">
        <v>44426</v>
      </c>
      <c r="C236" s="95" t="s">
        <v>799</v>
      </c>
      <c r="D236" s="96" t="s">
        <v>91</v>
      </c>
      <c r="E236" s="97">
        <v>2</v>
      </c>
      <c r="F236" s="140">
        <v>2.75</v>
      </c>
      <c r="G236" s="103">
        <v>1.4</v>
      </c>
      <c r="H236" s="99" t="s">
        <v>557</v>
      </c>
      <c r="I236" s="104" t="s">
        <v>34</v>
      </c>
      <c r="J236" s="105">
        <v>1</v>
      </c>
      <c r="K236" s="142">
        <f t="shared" si="15"/>
        <v>-1</v>
      </c>
      <c r="L236" s="102">
        <f t="shared" si="16"/>
        <v>212.17600000000002</v>
      </c>
      <c r="Q236" s="153">
        <f t="shared" si="17"/>
        <v>1</v>
      </c>
      <c r="R236" s="154">
        <f t="shared" si="18"/>
        <v>0</v>
      </c>
      <c r="S236" s="154">
        <f t="shared" si="19"/>
        <v>1</v>
      </c>
    </row>
    <row r="237" spans="2:19" ht="18.75" x14ac:dyDescent="0.3">
      <c r="B237" s="164">
        <v>44428</v>
      </c>
      <c r="C237" s="95" t="s">
        <v>781</v>
      </c>
      <c r="D237" s="96" t="s">
        <v>114</v>
      </c>
      <c r="E237" s="97">
        <v>3</v>
      </c>
      <c r="F237" s="140">
        <v>4.5999999999999996</v>
      </c>
      <c r="G237" s="103">
        <v>1.55</v>
      </c>
      <c r="H237" s="99" t="s">
        <v>557</v>
      </c>
      <c r="I237" s="104" t="s">
        <v>16</v>
      </c>
      <c r="J237" s="105">
        <v>1</v>
      </c>
      <c r="K237" s="142">
        <f t="shared" si="15"/>
        <v>-1</v>
      </c>
      <c r="L237" s="102">
        <f t="shared" si="16"/>
        <v>211.17600000000002</v>
      </c>
      <c r="Q237" s="153">
        <f t="shared" si="17"/>
        <v>1</v>
      </c>
      <c r="R237" s="154">
        <f t="shared" si="18"/>
        <v>0</v>
      </c>
      <c r="S237" s="154">
        <f t="shared" si="19"/>
        <v>1</v>
      </c>
    </row>
    <row r="238" spans="2:19" ht="18.75" x14ac:dyDescent="0.3">
      <c r="B238" s="164">
        <v>44430</v>
      </c>
      <c r="C238" s="95" t="s">
        <v>2093</v>
      </c>
      <c r="D238" s="96" t="s">
        <v>18</v>
      </c>
      <c r="E238" s="97">
        <v>6</v>
      </c>
      <c r="F238" s="140">
        <v>5.58</v>
      </c>
      <c r="G238" s="103">
        <v>0</v>
      </c>
      <c r="H238" s="99" t="s">
        <v>557</v>
      </c>
      <c r="I238" s="104" t="s">
        <v>21</v>
      </c>
      <c r="J238" s="105">
        <v>0.25</v>
      </c>
      <c r="K238" s="142">
        <f t="shared" si="15"/>
        <v>-0.25</v>
      </c>
      <c r="L238" s="102">
        <f t="shared" si="16"/>
        <v>210.92600000000002</v>
      </c>
      <c r="Q238" s="153">
        <f t="shared" si="17"/>
        <v>1</v>
      </c>
      <c r="R238" s="154">
        <f t="shared" si="18"/>
        <v>0</v>
      </c>
      <c r="S238" s="154">
        <f t="shared" si="19"/>
        <v>1</v>
      </c>
    </row>
    <row r="239" spans="2:19" ht="18.75" x14ac:dyDescent="0.3">
      <c r="B239" s="164">
        <v>44430</v>
      </c>
      <c r="C239" s="95" t="s">
        <v>2094</v>
      </c>
      <c r="D239" s="96" t="s">
        <v>18</v>
      </c>
      <c r="E239" s="97">
        <v>6</v>
      </c>
      <c r="F239" s="140">
        <v>17.100000000000001</v>
      </c>
      <c r="G239" s="103">
        <v>0</v>
      </c>
      <c r="H239" s="99" t="s">
        <v>557</v>
      </c>
      <c r="I239" s="104" t="s">
        <v>21</v>
      </c>
      <c r="J239" s="105">
        <v>0.25</v>
      </c>
      <c r="K239" s="142">
        <f t="shared" si="15"/>
        <v>-0.25</v>
      </c>
      <c r="L239" s="102">
        <f t="shared" si="16"/>
        <v>210.67600000000002</v>
      </c>
      <c r="Q239" s="153">
        <f t="shared" si="17"/>
        <v>1</v>
      </c>
      <c r="R239" s="154">
        <f t="shared" si="18"/>
        <v>0</v>
      </c>
      <c r="S239" s="154">
        <f t="shared" si="19"/>
        <v>1</v>
      </c>
    </row>
    <row r="240" spans="2:19" ht="18.75" x14ac:dyDescent="0.3">
      <c r="B240" s="164">
        <v>44430</v>
      </c>
      <c r="C240" s="95" t="s">
        <v>2095</v>
      </c>
      <c r="D240" s="96" t="s">
        <v>18</v>
      </c>
      <c r="E240" s="97">
        <v>6</v>
      </c>
      <c r="F240" s="140">
        <v>7.1</v>
      </c>
      <c r="G240" s="103">
        <v>0</v>
      </c>
      <c r="H240" s="99" t="s">
        <v>557</v>
      </c>
      <c r="I240" s="104" t="s">
        <v>21</v>
      </c>
      <c r="J240" s="105">
        <v>0.5</v>
      </c>
      <c r="K240" s="142">
        <f t="shared" si="15"/>
        <v>-0.5</v>
      </c>
      <c r="L240" s="102">
        <f t="shared" si="16"/>
        <v>210.17600000000002</v>
      </c>
      <c r="Q240" s="153">
        <f t="shared" si="17"/>
        <v>1</v>
      </c>
      <c r="R240" s="154">
        <f t="shared" si="18"/>
        <v>0</v>
      </c>
      <c r="S240" s="154">
        <f t="shared" si="19"/>
        <v>1</v>
      </c>
    </row>
    <row r="241" spans="2:19" ht="18.75" x14ac:dyDescent="0.3">
      <c r="B241" s="164">
        <v>44430</v>
      </c>
      <c r="C241" s="95" t="s">
        <v>805</v>
      </c>
      <c r="D241" s="96" t="s">
        <v>18</v>
      </c>
      <c r="E241" s="97">
        <v>6</v>
      </c>
      <c r="F241" s="140">
        <v>2.0499999999999998</v>
      </c>
      <c r="G241" s="103">
        <v>1.2</v>
      </c>
      <c r="H241" s="99" t="s">
        <v>557</v>
      </c>
      <c r="I241" s="104" t="s">
        <v>24</v>
      </c>
      <c r="J241" s="105">
        <v>3.5</v>
      </c>
      <c r="K241" s="142">
        <f t="shared" si="15"/>
        <v>3.6749999999999989</v>
      </c>
      <c r="L241" s="102">
        <f t="shared" si="16"/>
        <v>213.85100000000003</v>
      </c>
      <c r="Q241" s="153">
        <f t="shared" si="17"/>
        <v>1</v>
      </c>
      <c r="R241" s="154">
        <f t="shared" si="18"/>
        <v>1</v>
      </c>
      <c r="S241" s="154">
        <f t="shared" si="19"/>
        <v>0</v>
      </c>
    </row>
    <row r="242" spans="2:19" ht="18.75" x14ac:dyDescent="0.3">
      <c r="B242" s="164">
        <v>44430</v>
      </c>
      <c r="C242" s="95" t="s">
        <v>802</v>
      </c>
      <c r="D242" s="96" t="s">
        <v>93</v>
      </c>
      <c r="E242" s="97">
        <v>5</v>
      </c>
      <c r="F242" s="140">
        <v>8</v>
      </c>
      <c r="G242" s="141">
        <f>2.35*0.86</f>
        <v>2.0209999999999999</v>
      </c>
      <c r="H242" s="99" t="s">
        <v>557</v>
      </c>
      <c r="I242" s="104" t="s">
        <v>21</v>
      </c>
      <c r="J242" s="105">
        <v>1.5</v>
      </c>
      <c r="K242" s="142">
        <f t="shared" si="15"/>
        <v>-1.5</v>
      </c>
      <c r="L242" s="102">
        <f t="shared" si="16"/>
        <v>212.35100000000003</v>
      </c>
      <c r="Q242" s="153">
        <f t="shared" si="17"/>
        <v>1</v>
      </c>
      <c r="R242" s="154">
        <f t="shared" si="18"/>
        <v>0</v>
      </c>
      <c r="S242" s="154">
        <f t="shared" si="19"/>
        <v>1</v>
      </c>
    </row>
    <row r="243" spans="2:19" ht="18.75" x14ac:dyDescent="0.3">
      <c r="B243" s="164">
        <v>44430</v>
      </c>
      <c r="C243" s="95" t="s">
        <v>802</v>
      </c>
      <c r="D243" s="96" t="s">
        <v>93</v>
      </c>
      <c r="E243" s="97">
        <v>5</v>
      </c>
      <c r="F243" s="140">
        <v>8</v>
      </c>
      <c r="G243" s="141">
        <f>2.35*0.86</f>
        <v>2.0209999999999999</v>
      </c>
      <c r="H243" s="99" t="s">
        <v>567</v>
      </c>
      <c r="I243" s="104" t="s">
        <v>21</v>
      </c>
      <c r="J243" s="105">
        <v>1.5</v>
      </c>
      <c r="K243" s="142">
        <f t="shared" si="15"/>
        <v>1.5314999999999999</v>
      </c>
      <c r="L243" s="102">
        <f t="shared" si="16"/>
        <v>213.88250000000002</v>
      </c>
      <c r="Q243" s="153">
        <f t="shared" si="17"/>
        <v>1</v>
      </c>
      <c r="R243" s="154">
        <f t="shared" si="18"/>
        <v>1</v>
      </c>
      <c r="S243" s="154">
        <f t="shared" si="19"/>
        <v>0</v>
      </c>
    </row>
    <row r="244" spans="2:19" ht="18.75" x14ac:dyDescent="0.3">
      <c r="B244" s="164">
        <v>44432</v>
      </c>
      <c r="C244" s="95" t="s">
        <v>808</v>
      </c>
      <c r="D244" s="96" t="s">
        <v>809</v>
      </c>
      <c r="E244" s="97">
        <v>3</v>
      </c>
      <c r="F244" s="140">
        <v>4</v>
      </c>
      <c r="G244" s="103">
        <v>1.8</v>
      </c>
      <c r="H244" s="99" t="s">
        <v>557</v>
      </c>
      <c r="I244" s="104" t="s">
        <v>21</v>
      </c>
      <c r="J244" s="105">
        <v>1</v>
      </c>
      <c r="K244" s="142">
        <f t="shared" si="15"/>
        <v>-1</v>
      </c>
      <c r="L244" s="102">
        <f t="shared" si="16"/>
        <v>212.88250000000002</v>
      </c>
      <c r="Q244" s="153">
        <f t="shared" si="17"/>
        <v>1</v>
      </c>
      <c r="R244" s="154">
        <f t="shared" si="18"/>
        <v>0</v>
      </c>
      <c r="S244" s="154">
        <f t="shared" si="19"/>
        <v>1</v>
      </c>
    </row>
    <row r="245" spans="2:19" ht="18.75" x14ac:dyDescent="0.3">
      <c r="B245" s="164">
        <v>44432</v>
      </c>
      <c r="C245" s="95" t="s">
        <v>804</v>
      </c>
      <c r="D245" s="96" t="s">
        <v>30</v>
      </c>
      <c r="E245" s="97">
        <v>4</v>
      </c>
      <c r="F245" s="140">
        <v>10</v>
      </c>
      <c r="G245" s="103">
        <v>3</v>
      </c>
      <c r="H245" s="99" t="s">
        <v>557</v>
      </c>
      <c r="I245" s="104" t="s">
        <v>21</v>
      </c>
      <c r="J245" s="105">
        <v>4</v>
      </c>
      <c r="K245" s="142">
        <f t="shared" si="15"/>
        <v>-4</v>
      </c>
      <c r="L245" s="102">
        <f t="shared" si="16"/>
        <v>208.88250000000002</v>
      </c>
      <c r="Q245" s="153">
        <f t="shared" si="17"/>
        <v>1</v>
      </c>
      <c r="R245" s="154">
        <f t="shared" si="18"/>
        <v>0</v>
      </c>
      <c r="S245" s="154">
        <f t="shared" si="19"/>
        <v>1</v>
      </c>
    </row>
    <row r="246" spans="2:19" ht="18.75" x14ac:dyDescent="0.3">
      <c r="B246" s="164">
        <v>44432</v>
      </c>
      <c r="C246" s="95" t="s">
        <v>803</v>
      </c>
      <c r="D246" s="96" t="s">
        <v>30</v>
      </c>
      <c r="E246" s="97">
        <v>4</v>
      </c>
      <c r="F246" s="140">
        <v>4.4000000000000004</v>
      </c>
      <c r="G246" s="103">
        <v>1.65</v>
      </c>
      <c r="H246" s="99" t="s">
        <v>557</v>
      </c>
      <c r="I246" s="104" t="s">
        <v>21</v>
      </c>
      <c r="J246" s="105">
        <v>4</v>
      </c>
      <c r="K246" s="142">
        <f t="shared" si="15"/>
        <v>-4</v>
      </c>
      <c r="L246" s="102">
        <f t="shared" si="16"/>
        <v>204.88250000000002</v>
      </c>
      <c r="Q246" s="153">
        <f t="shared" si="17"/>
        <v>1</v>
      </c>
      <c r="R246" s="154">
        <f t="shared" si="18"/>
        <v>0</v>
      </c>
      <c r="S246" s="154">
        <f t="shared" si="19"/>
        <v>1</v>
      </c>
    </row>
    <row r="247" spans="2:19" ht="18.75" x14ac:dyDescent="0.3">
      <c r="B247" s="164">
        <v>44433</v>
      </c>
      <c r="C247" s="95" t="s">
        <v>807</v>
      </c>
      <c r="D247" s="96" t="s">
        <v>91</v>
      </c>
      <c r="E247" s="97">
        <v>1</v>
      </c>
      <c r="F247" s="140">
        <v>5.5</v>
      </c>
      <c r="G247" s="103">
        <v>2</v>
      </c>
      <c r="H247" s="99" t="s">
        <v>557</v>
      </c>
      <c r="I247" s="104" t="s">
        <v>16</v>
      </c>
      <c r="J247" s="105">
        <v>0.5</v>
      </c>
      <c r="K247" s="142">
        <f t="shared" si="15"/>
        <v>-0.5</v>
      </c>
      <c r="L247" s="102">
        <f t="shared" si="16"/>
        <v>204.38250000000002</v>
      </c>
      <c r="Q247" s="153">
        <f t="shared" si="17"/>
        <v>1</v>
      </c>
      <c r="R247" s="154">
        <f t="shared" si="18"/>
        <v>0</v>
      </c>
      <c r="S247" s="154">
        <f t="shared" si="19"/>
        <v>1</v>
      </c>
    </row>
    <row r="248" spans="2:19" ht="18.75" x14ac:dyDescent="0.3">
      <c r="B248" s="164">
        <v>44434</v>
      </c>
      <c r="C248" s="95" t="s">
        <v>810</v>
      </c>
      <c r="D248" s="96" t="s">
        <v>842</v>
      </c>
      <c r="E248" s="97">
        <v>4</v>
      </c>
      <c r="F248" s="140">
        <v>3.1</v>
      </c>
      <c r="G248" s="103">
        <v>1.5</v>
      </c>
      <c r="H248" s="99" t="s">
        <v>557</v>
      </c>
      <c r="I248" s="104" t="s">
        <v>24</v>
      </c>
      <c r="J248" s="105">
        <v>5</v>
      </c>
      <c r="K248" s="142">
        <f t="shared" si="15"/>
        <v>10.5</v>
      </c>
      <c r="L248" s="102">
        <f t="shared" si="16"/>
        <v>214.88250000000002</v>
      </c>
      <c r="Q248" s="153">
        <f t="shared" si="17"/>
        <v>1</v>
      </c>
      <c r="R248" s="154">
        <f t="shared" si="18"/>
        <v>1</v>
      </c>
      <c r="S248" s="154">
        <f t="shared" si="19"/>
        <v>0</v>
      </c>
    </row>
    <row r="249" spans="2:19" ht="18.75" x14ac:dyDescent="0.3">
      <c r="B249" s="164">
        <v>44435</v>
      </c>
      <c r="C249" s="95" t="s">
        <v>811</v>
      </c>
      <c r="D249" s="96" t="s">
        <v>616</v>
      </c>
      <c r="E249" s="97">
        <v>2</v>
      </c>
      <c r="F249" s="140">
        <v>11</v>
      </c>
      <c r="G249" s="103">
        <v>4</v>
      </c>
      <c r="H249" s="99" t="s">
        <v>557</v>
      </c>
      <c r="I249" s="104" t="s">
        <v>34</v>
      </c>
      <c r="J249" s="105">
        <v>0.5</v>
      </c>
      <c r="K249" s="142">
        <f t="shared" si="15"/>
        <v>-0.5</v>
      </c>
      <c r="L249" s="102">
        <f t="shared" si="16"/>
        <v>214.38250000000002</v>
      </c>
      <c r="Q249" s="153">
        <f t="shared" si="17"/>
        <v>1</v>
      </c>
      <c r="R249" s="154">
        <f t="shared" si="18"/>
        <v>0</v>
      </c>
      <c r="S249" s="154">
        <f t="shared" si="19"/>
        <v>1</v>
      </c>
    </row>
    <row r="250" spans="2:19" ht="18.75" x14ac:dyDescent="0.3">
      <c r="B250" s="164">
        <v>44435</v>
      </c>
      <c r="C250" s="95" t="s">
        <v>812</v>
      </c>
      <c r="D250" s="96" t="s">
        <v>616</v>
      </c>
      <c r="E250" s="97">
        <v>3</v>
      </c>
      <c r="F250" s="140">
        <v>3.1</v>
      </c>
      <c r="G250" s="103">
        <v>1.8</v>
      </c>
      <c r="H250" s="99" t="s">
        <v>557</v>
      </c>
      <c r="I250" s="104" t="s">
        <v>34</v>
      </c>
      <c r="J250" s="105">
        <v>0.25</v>
      </c>
      <c r="K250" s="142">
        <f t="shared" si="15"/>
        <v>-0.25</v>
      </c>
      <c r="L250" s="102">
        <f t="shared" si="16"/>
        <v>214.13250000000002</v>
      </c>
      <c r="Q250" s="153">
        <f t="shared" si="17"/>
        <v>1</v>
      </c>
      <c r="R250" s="154">
        <f t="shared" si="18"/>
        <v>0</v>
      </c>
      <c r="S250" s="154">
        <f t="shared" si="19"/>
        <v>1</v>
      </c>
    </row>
    <row r="251" spans="2:19" ht="18.75" x14ac:dyDescent="0.3">
      <c r="B251" s="164">
        <v>44435</v>
      </c>
      <c r="C251" s="95" t="s">
        <v>806</v>
      </c>
      <c r="D251" s="96" t="s">
        <v>231</v>
      </c>
      <c r="E251" s="97">
        <v>3</v>
      </c>
      <c r="F251" s="140">
        <v>3.8</v>
      </c>
      <c r="G251" s="103">
        <v>1.5</v>
      </c>
      <c r="H251" s="99" t="s">
        <v>557</v>
      </c>
      <c r="I251" s="104" t="s">
        <v>34</v>
      </c>
      <c r="J251" s="105">
        <v>0.5</v>
      </c>
      <c r="K251" s="142">
        <f t="shared" si="15"/>
        <v>-0.5</v>
      </c>
      <c r="L251" s="102">
        <f t="shared" si="16"/>
        <v>213.63250000000002</v>
      </c>
      <c r="Q251" s="153">
        <f t="shared" si="17"/>
        <v>1</v>
      </c>
      <c r="R251" s="154">
        <f t="shared" si="18"/>
        <v>0</v>
      </c>
      <c r="S251" s="154">
        <f t="shared" si="19"/>
        <v>1</v>
      </c>
    </row>
    <row r="252" spans="2:19" ht="18.75" x14ac:dyDescent="0.3">
      <c r="B252" s="164">
        <v>44435</v>
      </c>
      <c r="C252" s="95" t="s">
        <v>792</v>
      </c>
      <c r="D252" s="96" t="s">
        <v>616</v>
      </c>
      <c r="E252" s="97">
        <v>8</v>
      </c>
      <c r="F252" s="140">
        <v>3.8</v>
      </c>
      <c r="G252" s="103">
        <v>1.5</v>
      </c>
      <c r="H252" s="99" t="s">
        <v>557</v>
      </c>
      <c r="I252" s="104" t="s">
        <v>34</v>
      </c>
      <c r="J252" s="105">
        <v>1</v>
      </c>
      <c r="K252" s="142">
        <f t="shared" si="15"/>
        <v>-1</v>
      </c>
      <c r="L252" s="102">
        <f t="shared" si="16"/>
        <v>212.63250000000002</v>
      </c>
      <c r="Q252" s="153">
        <f t="shared" si="17"/>
        <v>1</v>
      </c>
      <c r="R252" s="154">
        <f t="shared" si="18"/>
        <v>0</v>
      </c>
      <c r="S252" s="154">
        <f t="shared" si="19"/>
        <v>1</v>
      </c>
    </row>
    <row r="253" spans="2:19" ht="18.75" x14ac:dyDescent="0.3">
      <c r="B253" s="164">
        <v>44436</v>
      </c>
      <c r="C253" s="95" t="s">
        <v>784</v>
      </c>
      <c r="D253" s="96" t="s">
        <v>761</v>
      </c>
      <c r="E253" s="97">
        <v>2</v>
      </c>
      <c r="F253" s="140">
        <v>10</v>
      </c>
      <c r="G253" s="103">
        <v>3</v>
      </c>
      <c r="H253" s="99" t="s">
        <v>557</v>
      </c>
      <c r="I253" s="104" t="s">
        <v>34</v>
      </c>
      <c r="J253" s="105">
        <v>1.5</v>
      </c>
      <c r="K253" s="142">
        <f t="shared" si="15"/>
        <v>-1.5</v>
      </c>
      <c r="L253" s="102">
        <f t="shared" si="16"/>
        <v>211.13250000000002</v>
      </c>
      <c r="Q253" s="153">
        <f t="shared" si="17"/>
        <v>1</v>
      </c>
      <c r="R253" s="154">
        <f t="shared" si="18"/>
        <v>0</v>
      </c>
      <c r="S253" s="154">
        <f t="shared" si="19"/>
        <v>1</v>
      </c>
    </row>
    <row r="254" spans="2:19" ht="18.75" x14ac:dyDescent="0.3">
      <c r="B254" s="164">
        <v>44437</v>
      </c>
      <c r="C254" s="95" t="s">
        <v>798</v>
      </c>
      <c r="D254" s="96" t="s">
        <v>813</v>
      </c>
      <c r="E254" s="97">
        <v>3</v>
      </c>
      <c r="F254" s="140">
        <v>2.0499999999999998</v>
      </c>
      <c r="G254" s="103">
        <v>1.3</v>
      </c>
      <c r="H254" s="99" t="s">
        <v>557</v>
      </c>
      <c r="I254" s="104" t="s">
        <v>24</v>
      </c>
      <c r="J254" s="105">
        <v>1</v>
      </c>
      <c r="K254" s="142">
        <f t="shared" si="15"/>
        <v>1.0499999999999998</v>
      </c>
      <c r="L254" s="102">
        <f t="shared" si="16"/>
        <v>212.18250000000003</v>
      </c>
      <c r="Q254" s="153">
        <f t="shared" si="17"/>
        <v>1</v>
      </c>
      <c r="R254" s="154">
        <f t="shared" si="18"/>
        <v>1</v>
      </c>
      <c r="S254" s="154">
        <f t="shared" si="19"/>
        <v>0</v>
      </c>
    </row>
    <row r="255" spans="2:19" ht="18.75" x14ac:dyDescent="0.3">
      <c r="B255" s="164">
        <v>44439</v>
      </c>
      <c r="C255" s="95" t="s">
        <v>784</v>
      </c>
      <c r="D255" s="96" t="s">
        <v>30</v>
      </c>
      <c r="E255" s="97">
        <v>3</v>
      </c>
      <c r="F255" s="140">
        <v>10</v>
      </c>
      <c r="G255" s="103">
        <v>3</v>
      </c>
      <c r="H255" s="99" t="s">
        <v>557</v>
      </c>
      <c r="I255" s="104" t="s">
        <v>16</v>
      </c>
      <c r="J255" s="105">
        <v>1.5</v>
      </c>
      <c r="K255" s="142">
        <f t="shared" si="15"/>
        <v>-1.5</v>
      </c>
      <c r="L255" s="102">
        <f t="shared" si="16"/>
        <v>210.68250000000003</v>
      </c>
      <c r="Q255" s="153">
        <f t="shared" si="17"/>
        <v>1</v>
      </c>
      <c r="R255" s="154">
        <f t="shared" si="18"/>
        <v>0</v>
      </c>
      <c r="S255" s="154">
        <f t="shared" si="19"/>
        <v>1</v>
      </c>
    </row>
    <row r="256" spans="2:19" ht="18.75" x14ac:dyDescent="0.3">
      <c r="B256" s="164">
        <v>44439</v>
      </c>
      <c r="C256" s="95" t="s">
        <v>784</v>
      </c>
      <c r="D256" s="96" t="s">
        <v>30</v>
      </c>
      <c r="E256" s="97">
        <v>3</v>
      </c>
      <c r="F256" s="140">
        <v>10</v>
      </c>
      <c r="G256" s="103">
        <v>3</v>
      </c>
      <c r="H256" s="99" t="s">
        <v>567</v>
      </c>
      <c r="I256" s="104" t="s">
        <v>16</v>
      </c>
      <c r="J256" s="105">
        <v>1.5</v>
      </c>
      <c r="K256" s="142">
        <f t="shared" si="15"/>
        <v>-1.5</v>
      </c>
      <c r="L256" s="102">
        <f t="shared" si="16"/>
        <v>209.18250000000003</v>
      </c>
      <c r="Q256" s="153">
        <f t="shared" si="17"/>
        <v>1</v>
      </c>
      <c r="R256" s="154">
        <f t="shared" si="18"/>
        <v>0</v>
      </c>
      <c r="S256" s="154">
        <f t="shared" si="19"/>
        <v>1</v>
      </c>
    </row>
    <row r="257" spans="2:19" ht="18.75" x14ac:dyDescent="0.3">
      <c r="B257" s="164">
        <v>44440</v>
      </c>
      <c r="C257" s="95" t="s">
        <v>814</v>
      </c>
      <c r="D257" s="96" t="s">
        <v>652</v>
      </c>
      <c r="E257" s="97">
        <v>1</v>
      </c>
      <c r="F257" s="140">
        <v>2.5</v>
      </c>
      <c r="G257" s="103">
        <v>1.3</v>
      </c>
      <c r="H257" s="99" t="s">
        <v>557</v>
      </c>
      <c r="I257" s="104" t="s">
        <v>24</v>
      </c>
      <c r="J257" s="105">
        <v>4</v>
      </c>
      <c r="K257" s="142">
        <f t="shared" si="15"/>
        <v>6</v>
      </c>
      <c r="L257" s="102">
        <f t="shared" si="16"/>
        <v>215.18250000000003</v>
      </c>
      <c r="Q257" s="153">
        <f t="shared" si="17"/>
        <v>1</v>
      </c>
      <c r="R257" s="154">
        <f t="shared" si="18"/>
        <v>1</v>
      </c>
      <c r="S257" s="154">
        <f t="shared" si="19"/>
        <v>0</v>
      </c>
    </row>
    <row r="258" spans="2:19" ht="18.75" x14ac:dyDescent="0.3">
      <c r="B258" s="164">
        <v>44444</v>
      </c>
      <c r="C258" s="95" t="s">
        <v>816</v>
      </c>
      <c r="D258" s="96" t="s">
        <v>772</v>
      </c>
      <c r="E258" s="97">
        <v>1</v>
      </c>
      <c r="F258" s="140">
        <v>20</v>
      </c>
      <c r="G258" s="103">
        <v>2.15</v>
      </c>
      <c r="H258" s="99" t="s">
        <v>557</v>
      </c>
      <c r="I258" s="104" t="s">
        <v>34</v>
      </c>
      <c r="J258" s="105">
        <v>3</v>
      </c>
      <c r="K258" s="142">
        <f t="shared" si="15"/>
        <v>-3</v>
      </c>
      <c r="L258" s="102">
        <f t="shared" si="16"/>
        <v>212.18250000000003</v>
      </c>
      <c r="Q258" s="153">
        <f t="shared" si="17"/>
        <v>1</v>
      </c>
      <c r="R258" s="154">
        <f t="shared" si="18"/>
        <v>0</v>
      </c>
      <c r="S258" s="154">
        <f t="shared" si="19"/>
        <v>1</v>
      </c>
    </row>
    <row r="259" spans="2:19" ht="18.75" x14ac:dyDescent="0.3">
      <c r="B259" s="164">
        <v>44444</v>
      </c>
      <c r="C259" s="95" t="s">
        <v>816</v>
      </c>
      <c r="D259" s="96" t="s">
        <v>772</v>
      </c>
      <c r="E259" s="97">
        <v>1</v>
      </c>
      <c r="F259" s="140">
        <v>20</v>
      </c>
      <c r="G259" s="103">
        <v>2.15</v>
      </c>
      <c r="H259" s="99" t="s">
        <v>567</v>
      </c>
      <c r="I259" s="104" t="s">
        <v>34</v>
      </c>
      <c r="J259" s="105">
        <v>3</v>
      </c>
      <c r="K259" s="142">
        <f t="shared" ref="K259:K322" si="20">IF(OR(I259="",J259=""),"",IF(AND(H259="W",I259="1st"),F259*J259-J259,IF(AND(H259="P",OR(I259="1st",I259="2nd",I259="3rd")),G259*J259-J259,IF(H259="EW",-2*J259,-J259))))</f>
        <v>-3</v>
      </c>
      <c r="L259" s="102">
        <f t="shared" si="16"/>
        <v>209.18250000000003</v>
      </c>
      <c r="Q259" s="153">
        <f t="shared" si="17"/>
        <v>1</v>
      </c>
      <c r="R259" s="154">
        <f t="shared" si="18"/>
        <v>0</v>
      </c>
      <c r="S259" s="154">
        <f t="shared" si="19"/>
        <v>1</v>
      </c>
    </row>
    <row r="260" spans="2:19" ht="18.75" x14ac:dyDescent="0.3">
      <c r="B260" s="164">
        <v>44444</v>
      </c>
      <c r="C260" s="95" t="s">
        <v>815</v>
      </c>
      <c r="D260" s="96" t="s">
        <v>43</v>
      </c>
      <c r="E260" s="97">
        <v>4</v>
      </c>
      <c r="F260" s="140">
        <v>9</v>
      </c>
      <c r="G260" s="103">
        <v>3</v>
      </c>
      <c r="H260" s="99" t="s">
        <v>557</v>
      </c>
      <c r="I260" s="104" t="s">
        <v>34</v>
      </c>
      <c r="J260" s="105">
        <v>0.5</v>
      </c>
      <c r="K260" s="142">
        <f t="shared" si="20"/>
        <v>-0.5</v>
      </c>
      <c r="L260" s="102">
        <f t="shared" ref="L260:L323" si="21">IF(K260="",L259,L259+K260)</f>
        <v>208.68250000000003</v>
      </c>
      <c r="Q260" s="153">
        <f t="shared" ref="Q260:Q323" si="22">IF(B260="",0,1)</f>
        <v>1</v>
      </c>
      <c r="R260" s="154">
        <f t="shared" ref="R260:R323" si="23">IF(K260&gt;0,1,0)</f>
        <v>0</v>
      </c>
      <c r="S260" s="154">
        <f t="shared" ref="S260:S323" si="24">IF(K260&lt;0,1,0)</f>
        <v>1</v>
      </c>
    </row>
    <row r="261" spans="2:19" ht="18.75" x14ac:dyDescent="0.3">
      <c r="B261" s="164">
        <v>44444</v>
      </c>
      <c r="C261" s="95" t="s">
        <v>815</v>
      </c>
      <c r="D261" s="96" t="s">
        <v>43</v>
      </c>
      <c r="E261" s="97">
        <v>4</v>
      </c>
      <c r="F261" s="140">
        <v>9</v>
      </c>
      <c r="G261" s="103">
        <v>3</v>
      </c>
      <c r="H261" s="99" t="s">
        <v>567</v>
      </c>
      <c r="I261" s="104" t="s">
        <v>34</v>
      </c>
      <c r="J261" s="105">
        <v>0.5</v>
      </c>
      <c r="K261" s="142">
        <f t="shared" si="20"/>
        <v>-0.5</v>
      </c>
      <c r="L261" s="102">
        <f t="shared" si="21"/>
        <v>208.18250000000003</v>
      </c>
      <c r="Q261" s="153">
        <f t="shared" si="22"/>
        <v>1</v>
      </c>
      <c r="R261" s="154">
        <f t="shared" si="23"/>
        <v>0</v>
      </c>
      <c r="S261" s="154">
        <f t="shared" si="24"/>
        <v>1</v>
      </c>
    </row>
    <row r="262" spans="2:19" ht="18.75" x14ac:dyDescent="0.3">
      <c r="B262" s="164">
        <v>44444</v>
      </c>
      <c r="C262" s="95" t="s">
        <v>818</v>
      </c>
      <c r="D262" s="96" t="s">
        <v>43</v>
      </c>
      <c r="E262" s="97">
        <v>3</v>
      </c>
      <c r="F262" s="140">
        <v>5</v>
      </c>
      <c r="G262" s="103">
        <v>0</v>
      </c>
      <c r="H262" s="99" t="s">
        <v>557</v>
      </c>
      <c r="I262" s="104" t="s">
        <v>21</v>
      </c>
      <c r="J262" s="105">
        <v>0.25</v>
      </c>
      <c r="K262" s="142">
        <f t="shared" si="20"/>
        <v>-0.25</v>
      </c>
      <c r="L262" s="102">
        <f t="shared" si="21"/>
        <v>207.93250000000003</v>
      </c>
      <c r="Q262" s="153">
        <f t="shared" si="22"/>
        <v>1</v>
      </c>
      <c r="R262" s="154">
        <f t="shared" si="23"/>
        <v>0</v>
      </c>
      <c r="S262" s="154">
        <f t="shared" si="24"/>
        <v>1</v>
      </c>
    </row>
    <row r="263" spans="2:19" ht="18.75" x14ac:dyDescent="0.3">
      <c r="B263" s="164">
        <v>44444</v>
      </c>
      <c r="C263" s="95" t="s">
        <v>2096</v>
      </c>
      <c r="D263" s="96" t="s">
        <v>43</v>
      </c>
      <c r="E263" s="97">
        <v>3</v>
      </c>
      <c r="F263" s="140">
        <v>3.73</v>
      </c>
      <c r="G263" s="103">
        <v>0</v>
      </c>
      <c r="H263" s="99" t="s">
        <v>557</v>
      </c>
      <c r="I263" s="104" t="s">
        <v>24</v>
      </c>
      <c r="J263" s="105">
        <v>2</v>
      </c>
      <c r="K263" s="142">
        <f t="shared" si="20"/>
        <v>5.46</v>
      </c>
      <c r="L263" s="102">
        <f t="shared" si="21"/>
        <v>213.39250000000004</v>
      </c>
      <c r="Q263" s="153">
        <f t="shared" si="22"/>
        <v>1</v>
      </c>
      <c r="R263" s="154">
        <f t="shared" si="23"/>
        <v>1</v>
      </c>
      <c r="S263" s="154">
        <f t="shared" si="24"/>
        <v>0</v>
      </c>
    </row>
    <row r="264" spans="2:19" ht="18.75" x14ac:dyDescent="0.3">
      <c r="B264" s="164">
        <v>44444</v>
      </c>
      <c r="C264" s="95" t="s">
        <v>817</v>
      </c>
      <c r="D264" s="96" t="s">
        <v>573</v>
      </c>
      <c r="E264" s="97">
        <v>6</v>
      </c>
      <c r="F264" s="140">
        <v>1.55</v>
      </c>
      <c r="G264" s="103">
        <v>1.1000000000000001</v>
      </c>
      <c r="H264" s="99" t="s">
        <v>557</v>
      </c>
      <c r="I264" s="104" t="s">
        <v>24</v>
      </c>
      <c r="J264" s="105">
        <v>4</v>
      </c>
      <c r="K264" s="142">
        <f t="shared" si="20"/>
        <v>2.2000000000000002</v>
      </c>
      <c r="L264" s="102">
        <f t="shared" si="21"/>
        <v>215.59250000000003</v>
      </c>
      <c r="Q264" s="153">
        <f t="shared" si="22"/>
        <v>1</v>
      </c>
      <c r="R264" s="154">
        <f t="shared" si="23"/>
        <v>1</v>
      </c>
      <c r="S264" s="154">
        <f t="shared" si="24"/>
        <v>0</v>
      </c>
    </row>
    <row r="265" spans="2:19" ht="18.75" x14ac:dyDescent="0.3">
      <c r="B265" s="164">
        <v>44444</v>
      </c>
      <c r="C265" s="95" t="s">
        <v>820</v>
      </c>
      <c r="D265" s="96" t="s">
        <v>43</v>
      </c>
      <c r="E265" s="97">
        <v>3</v>
      </c>
      <c r="F265" s="140">
        <v>5</v>
      </c>
      <c r="G265" s="103">
        <v>0</v>
      </c>
      <c r="H265" s="99" t="s">
        <v>557</v>
      </c>
      <c r="I265" s="104" t="s">
        <v>21</v>
      </c>
      <c r="J265" s="105">
        <v>0.25</v>
      </c>
      <c r="K265" s="142">
        <f t="shared" si="20"/>
        <v>-0.25</v>
      </c>
      <c r="L265" s="102">
        <f t="shared" si="21"/>
        <v>215.34250000000003</v>
      </c>
      <c r="Q265" s="153">
        <f t="shared" si="22"/>
        <v>1</v>
      </c>
      <c r="R265" s="154">
        <f t="shared" si="23"/>
        <v>0</v>
      </c>
      <c r="S265" s="154">
        <f t="shared" si="24"/>
        <v>1</v>
      </c>
    </row>
    <row r="266" spans="2:19" ht="18.75" x14ac:dyDescent="0.3">
      <c r="B266" s="164">
        <v>44444</v>
      </c>
      <c r="C266" s="95" t="s">
        <v>820</v>
      </c>
      <c r="D266" s="96" t="s">
        <v>43</v>
      </c>
      <c r="E266" s="97">
        <v>4</v>
      </c>
      <c r="F266" s="140">
        <v>5</v>
      </c>
      <c r="G266" s="103">
        <v>0</v>
      </c>
      <c r="H266" s="99" t="s">
        <v>557</v>
      </c>
      <c r="I266" s="104" t="s">
        <v>21</v>
      </c>
      <c r="J266" s="105">
        <v>0.5</v>
      </c>
      <c r="K266" s="142">
        <f t="shared" si="20"/>
        <v>-0.5</v>
      </c>
      <c r="L266" s="102">
        <f t="shared" si="21"/>
        <v>214.84250000000003</v>
      </c>
      <c r="Q266" s="153">
        <f t="shared" si="22"/>
        <v>1</v>
      </c>
      <c r="R266" s="154">
        <f t="shared" si="23"/>
        <v>0</v>
      </c>
      <c r="S266" s="154">
        <f t="shared" si="24"/>
        <v>1</v>
      </c>
    </row>
    <row r="267" spans="2:19" ht="18.75" x14ac:dyDescent="0.3">
      <c r="B267" s="164">
        <v>44444</v>
      </c>
      <c r="C267" s="95" t="s">
        <v>819</v>
      </c>
      <c r="D267" s="96" t="s">
        <v>43</v>
      </c>
      <c r="E267" s="97">
        <v>3</v>
      </c>
      <c r="F267" s="140">
        <v>5</v>
      </c>
      <c r="G267" s="103">
        <v>0</v>
      </c>
      <c r="H267" s="99" t="s">
        <v>557</v>
      </c>
      <c r="I267" s="104" t="s">
        <v>21</v>
      </c>
      <c r="J267" s="105">
        <v>0.5</v>
      </c>
      <c r="K267" s="142">
        <f t="shared" si="20"/>
        <v>-0.5</v>
      </c>
      <c r="L267" s="102">
        <f t="shared" si="21"/>
        <v>214.34250000000003</v>
      </c>
      <c r="Q267" s="153">
        <f t="shared" si="22"/>
        <v>1</v>
      </c>
      <c r="R267" s="154">
        <f t="shared" si="23"/>
        <v>0</v>
      </c>
      <c r="S267" s="154">
        <f t="shared" si="24"/>
        <v>1</v>
      </c>
    </row>
    <row r="268" spans="2:19" ht="18.75" x14ac:dyDescent="0.3">
      <c r="B268" s="164">
        <v>44444</v>
      </c>
      <c r="C268" s="95" t="s">
        <v>819</v>
      </c>
      <c r="D268" s="96" t="s">
        <v>43</v>
      </c>
      <c r="E268" s="97">
        <v>4</v>
      </c>
      <c r="F268" s="140">
        <v>5</v>
      </c>
      <c r="G268" s="103">
        <v>0</v>
      </c>
      <c r="H268" s="99" t="s">
        <v>557</v>
      </c>
      <c r="I268" s="104" t="s">
        <v>21</v>
      </c>
      <c r="J268" s="105">
        <v>0.5</v>
      </c>
      <c r="K268" s="142">
        <f t="shared" si="20"/>
        <v>-0.5</v>
      </c>
      <c r="L268" s="102">
        <f t="shared" si="21"/>
        <v>213.84250000000003</v>
      </c>
      <c r="Q268" s="153">
        <f t="shared" si="22"/>
        <v>1</v>
      </c>
      <c r="R268" s="154">
        <f t="shared" si="23"/>
        <v>0</v>
      </c>
      <c r="S268" s="154">
        <f t="shared" si="24"/>
        <v>1</v>
      </c>
    </row>
    <row r="269" spans="2:19" ht="18.75" x14ac:dyDescent="0.3">
      <c r="B269" s="164">
        <v>44446</v>
      </c>
      <c r="C269" s="95" t="s">
        <v>793</v>
      </c>
      <c r="D269" s="96" t="s">
        <v>616</v>
      </c>
      <c r="E269" s="97">
        <v>4</v>
      </c>
      <c r="F269" s="140">
        <v>7</v>
      </c>
      <c r="G269" s="103">
        <v>2.25</v>
      </c>
      <c r="H269" s="99" t="s">
        <v>567</v>
      </c>
      <c r="I269" s="104" t="s">
        <v>21</v>
      </c>
      <c r="J269" s="105">
        <v>0.25</v>
      </c>
      <c r="K269" s="142">
        <f t="shared" si="20"/>
        <v>0.3125</v>
      </c>
      <c r="L269" s="102">
        <f t="shared" si="21"/>
        <v>214.15500000000003</v>
      </c>
      <c r="Q269" s="153">
        <f t="shared" si="22"/>
        <v>1</v>
      </c>
      <c r="R269" s="154">
        <f t="shared" si="23"/>
        <v>1</v>
      </c>
      <c r="S269" s="154">
        <f t="shared" si="24"/>
        <v>0</v>
      </c>
    </row>
    <row r="270" spans="2:19" ht="18.75" x14ac:dyDescent="0.3">
      <c r="B270" s="164">
        <v>44446</v>
      </c>
      <c r="C270" s="95" t="s">
        <v>793</v>
      </c>
      <c r="D270" s="96" t="s">
        <v>616</v>
      </c>
      <c r="E270" s="97">
        <v>4</v>
      </c>
      <c r="F270" s="140">
        <v>7</v>
      </c>
      <c r="G270" s="103">
        <v>2.25</v>
      </c>
      <c r="H270" s="99" t="s">
        <v>557</v>
      </c>
      <c r="I270" s="104" t="s">
        <v>21</v>
      </c>
      <c r="J270" s="105">
        <v>1</v>
      </c>
      <c r="K270" s="142">
        <f t="shared" si="20"/>
        <v>-1</v>
      </c>
      <c r="L270" s="102">
        <f t="shared" si="21"/>
        <v>213.15500000000003</v>
      </c>
      <c r="Q270" s="153">
        <f t="shared" si="22"/>
        <v>1</v>
      </c>
      <c r="R270" s="154">
        <f t="shared" si="23"/>
        <v>0</v>
      </c>
      <c r="S270" s="154">
        <f t="shared" si="24"/>
        <v>1</v>
      </c>
    </row>
    <row r="271" spans="2:19" ht="18.75" x14ac:dyDescent="0.3">
      <c r="B271" s="164">
        <v>44448</v>
      </c>
      <c r="C271" s="95" t="s">
        <v>821</v>
      </c>
      <c r="D271" s="96" t="s">
        <v>674</v>
      </c>
      <c r="E271" s="97">
        <v>3</v>
      </c>
      <c r="F271" s="140">
        <v>15</v>
      </c>
      <c r="G271" s="103">
        <v>3</v>
      </c>
      <c r="H271" s="99" t="s">
        <v>557</v>
      </c>
      <c r="I271" s="104" t="s">
        <v>34</v>
      </c>
      <c r="J271" s="105">
        <v>0.5</v>
      </c>
      <c r="K271" s="142">
        <f t="shared" si="20"/>
        <v>-0.5</v>
      </c>
      <c r="L271" s="102">
        <f t="shared" si="21"/>
        <v>212.65500000000003</v>
      </c>
      <c r="Q271" s="153">
        <f t="shared" si="22"/>
        <v>1</v>
      </c>
      <c r="R271" s="154">
        <f t="shared" si="23"/>
        <v>0</v>
      </c>
      <c r="S271" s="154">
        <f t="shared" si="24"/>
        <v>1</v>
      </c>
    </row>
    <row r="272" spans="2:19" ht="18.75" x14ac:dyDescent="0.3">
      <c r="B272" s="164">
        <v>44448</v>
      </c>
      <c r="C272" s="95" t="s">
        <v>821</v>
      </c>
      <c r="D272" s="96" t="s">
        <v>674</v>
      </c>
      <c r="E272" s="97">
        <v>3</v>
      </c>
      <c r="F272" s="140">
        <v>15</v>
      </c>
      <c r="G272" s="103">
        <v>3</v>
      </c>
      <c r="H272" s="99" t="s">
        <v>567</v>
      </c>
      <c r="I272" s="104" t="s">
        <v>34</v>
      </c>
      <c r="J272" s="105">
        <v>0.5</v>
      </c>
      <c r="K272" s="142">
        <f t="shared" si="20"/>
        <v>-0.5</v>
      </c>
      <c r="L272" s="102">
        <f t="shared" si="21"/>
        <v>212.15500000000003</v>
      </c>
      <c r="Q272" s="153">
        <f t="shared" si="22"/>
        <v>1</v>
      </c>
      <c r="R272" s="154">
        <f t="shared" si="23"/>
        <v>0</v>
      </c>
      <c r="S272" s="154">
        <f t="shared" si="24"/>
        <v>1</v>
      </c>
    </row>
    <row r="273" spans="2:19" ht="18.75" x14ac:dyDescent="0.3">
      <c r="B273" s="164">
        <v>44450</v>
      </c>
      <c r="C273" s="95" t="s">
        <v>823</v>
      </c>
      <c r="D273" s="96" t="s">
        <v>842</v>
      </c>
      <c r="E273" s="97">
        <v>4</v>
      </c>
      <c r="F273" s="140">
        <v>5</v>
      </c>
      <c r="G273" s="103">
        <v>2.6</v>
      </c>
      <c r="H273" s="99" t="s">
        <v>557</v>
      </c>
      <c r="I273" s="104" t="s">
        <v>16</v>
      </c>
      <c r="J273" s="105">
        <v>3.5</v>
      </c>
      <c r="K273" s="142">
        <f t="shared" si="20"/>
        <v>-3.5</v>
      </c>
      <c r="L273" s="102">
        <f t="shared" si="21"/>
        <v>208.65500000000003</v>
      </c>
      <c r="Q273" s="153">
        <f t="shared" si="22"/>
        <v>1</v>
      </c>
      <c r="R273" s="154">
        <f t="shared" si="23"/>
        <v>0</v>
      </c>
      <c r="S273" s="154">
        <f t="shared" si="24"/>
        <v>1</v>
      </c>
    </row>
    <row r="274" spans="2:19" ht="18.75" x14ac:dyDescent="0.3">
      <c r="B274" s="164">
        <v>44451</v>
      </c>
      <c r="C274" s="95" t="s">
        <v>755</v>
      </c>
      <c r="D274" s="96" t="s">
        <v>32</v>
      </c>
      <c r="E274" s="97">
        <v>2</v>
      </c>
      <c r="F274" s="140">
        <v>4.2</v>
      </c>
      <c r="G274" s="103">
        <v>2</v>
      </c>
      <c r="H274" s="99" t="s">
        <v>557</v>
      </c>
      <c r="I274" s="104" t="s">
        <v>16</v>
      </c>
      <c r="J274" s="105">
        <v>2</v>
      </c>
      <c r="K274" s="142">
        <f t="shared" si="20"/>
        <v>-2</v>
      </c>
      <c r="L274" s="102">
        <f t="shared" si="21"/>
        <v>206.65500000000003</v>
      </c>
      <c r="Q274" s="153">
        <f t="shared" si="22"/>
        <v>1</v>
      </c>
      <c r="R274" s="154">
        <f t="shared" si="23"/>
        <v>0</v>
      </c>
      <c r="S274" s="154">
        <f t="shared" si="24"/>
        <v>1</v>
      </c>
    </row>
    <row r="275" spans="2:19" ht="18.75" x14ac:dyDescent="0.3">
      <c r="B275" s="164">
        <v>44451</v>
      </c>
      <c r="C275" s="95" t="s">
        <v>822</v>
      </c>
      <c r="D275" s="96" t="s">
        <v>32</v>
      </c>
      <c r="E275" s="97">
        <v>1</v>
      </c>
      <c r="F275" s="140">
        <v>4.2</v>
      </c>
      <c r="G275" s="103">
        <v>2</v>
      </c>
      <c r="H275" s="99" t="s">
        <v>557</v>
      </c>
      <c r="I275" s="104" t="s">
        <v>24</v>
      </c>
      <c r="J275" s="105">
        <v>1</v>
      </c>
      <c r="K275" s="142">
        <f t="shared" si="20"/>
        <v>3.2</v>
      </c>
      <c r="L275" s="102">
        <f t="shared" si="21"/>
        <v>209.85500000000002</v>
      </c>
      <c r="Q275" s="153">
        <f t="shared" si="22"/>
        <v>1</v>
      </c>
      <c r="R275" s="154">
        <f t="shared" si="23"/>
        <v>1</v>
      </c>
      <c r="S275" s="154">
        <f t="shared" si="24"/>
        <v>0</v>
      </c>
    </row>
    <row r="276" spans="2:19" ht="18.75" x14ac:dyDescent="0.3">
      <c r="B276" s="164">
        <v>44451</v>
      </c>
      <c r="C276" s="95" t="s">
        <v>681</v>
      </c>
      <c r="D276" s="96" t="s">
        <v>705</v>
      </c>
      <c r="E276" s="97">
        <v>1</v>
      </c>
      <c r="F276" s="140">
        <v>2.1</v>
      </c>
      <c r="G276" s="103">
        <v>1.4</v>
      </c>
      <c r="H276" s="99" t="s">
        <v>557</v>
      </c>
      <c r="I276" s="104" t="s">
        <v>16</v>
      </c>
      <c r="J276" s="105">
        <v>2</v>
      </c>
      <c r="K276" s="142">
        <f t="shared" si="20"/>
        <v>-2</v>
      </c>
      <c r="L276" s="102">
        <f t="shared" si="21"/>
        <v>207.85500000000002</v>
      </c>
      <c r="Q276" s="153">
        <f t="shared" si="22"/>
        <v>1</v>
      </c>
      <c r="R276" s="154">
        <f t="shared" si="23"/>
        <v>0</v>
      </c>
      <c r="S276" s="154">
        <f t="shared" si="24"/>
        <v>1</v>
      </c>
    </row>
    <row r="277" spans="2:19" ht="18.75" x14ac:dyDescent="0.3">
      <c r="B277" s="164">
        <v>44453</v>
      </c>
      <c r="C277" s="95" t="s">
        <v>824</v>
      </c>
      <c r="D277" s="96" t="s">
        <v>595</v>
      </c>
      <c r="E277" s="97">
        <v>3</v>
      </c>
      <c r="F277" s="140">
        <f>0.69*10</f>
        <v>6.8999999999999995</v>
      </c>
      <c r="G277" s="141">
        <f>(1-0.23)*3.3</f>
        <v>2.5409999999999999</v>
      </c>
      <c r="H277" s="99" t="s">
        <v>567</v>
      </c>
      <c r="I277" s="104" t="s">
        <v>24</v>
      </c>
      <c r="J277" s="105">
        <v>3</v>
      </c>
      <c r="K277" s="142">
        <f t="shared" si="20"/>
        <v>4.6229999999999993</v>
      </c>
      <c r="L277" s="102">
        <f t="shared" si="21"/>
        <v>212.47800000000001</v>
      </c>
      <c r="Q277" s="153">
        <f t="shared" si="22"/>
        <v>1</v>
      </c>
      <c r="R277" s="154">
        <f t="shared" si="23"/>
        <v>1</v>
      </c>
      <c r="S277" s="154">
        <f t="shared" si="24"/>
        <v>0</v>
      </c>
    </row>
    <row r="278" spans="2:19" ht="18.75" x14ac:dyDescent="0.3">
      <c r="B278" s="164">
        <v>44453</v>
      </c>
      <c r="C278" s="95" t="s">
        <v>824</v>
      </c>
      <c r="D278" s="96" t="s">
        <v>595</v>
      </c>
      <c r="E278" s="97">
        <v>3</v>
      </c>
      <c r="F278" s="140">
        <f>0.69*10</f>
        <v>6.8999999999999995</v>
      </c>
      <c r="G278" s="141">
        <f>(1-0.23)*3.3</f>
        <v>2.5409999999999999</v>
      </c>
      <c r="H278" s="99" t="s">
        <v>557</v>
      </c>
      <c r="I278" s="104" t="s">
        <v>24</v>
      </c>
      <c r="J278" s="105">
        <v>4</v>
      </c>
      <c r="K278" s="142">
        <f t="shared" si="20"/>
        <v>23.599999999999998</v>
      </c>
      <c r="L278" s="102">
        <f t="shared" si="21"/>
        <v>236.078</v>
      </c>
      <c r="Q278" s="153">
        <f t="shared" si="22"/>
        <v>1</v>
      </c>
      <c r="R278" s="154">
        <f t="shared" si="23"/>
        <v>1</v>
      </c>
      <c r="S278" s="154">
        <f t="shared" si="24"/>
        <v>0</v>
      </c>
    </row>
    <row r="279" spans="2:19" ht="18.75" x14ac:dyDescent="0.3">
      <c r="B279" s="164">
        <v>44454</v>
      </c>
      <c r="C279" s="95" t="s">
        <v>825</v>
      </c>
      <c r="D279" s="96" t="s">
        <v>114</v>
      </c>
      <c r="E279" s="97">
        <v>1</v>
      </c>
      <c r="F279" s="140">
        <f>1.85*(1-0.14)</f>
        <v>1.591</v>
      </c>
      <c r="G279" s="103">
        <v>1.2</v>
      </c>
      <c r="H279" s="99" t="s">
        <v>557</v>
      </c>
      <c r="I279" s="104" t="s">
        <v>24</v>
      </c>
      <c r="J279" s="105">
        <v>5</v>
      </c>
      <c r="K279" s="142">
        <f t="shared" si="20"/>
        <v>2.9550000000000001</v>
      </c>
      <c r="L279" s="102">
        <f t="shared" si="21"/>
        <v>239.03300000000002</v>
      </c>
      <c r="Q279" s="153">
        <f t="shared" si="22"/>
        <v>1</v>
      </c>
      <c r="R279" s="154">
        <f t="shared" si="23"/>
        <v>1</v>
      </c>
      <c r="S279" s="154">
        <f t="shared" si="24"/>
        <v>0</v>
      </c>
    </row>
    <row r="280" spans="2:19" ht="18.75" x14ac:dyDescent="0.3">
      <c r="B280" s="164">
        <v>44455</v>
      </c>
      <c r="C280" s="95" t="s">
        <v>574</v>
      </c>
      <c r="D280" s="96" t="s">
        <v>93</v>
      </c>
      <c r="E280" s="97">
        <v>2</v>
      </c>
      <c r="F280" s="140">
        <v>3.1</v>
      </c>
      <c r="G280" s="103">
        <v>1.4</v>
      </c>
      <c r="H280" s="99" t="s">
        <v>557</v>
      </c>
      <c r="I280" s="104" t="s">
        <v>16</v>
      </c>
      <c r="J280" s="105">
        <v>2</v>
      </c>
      <c r="K280" s="142">
        <f t="shared" si="20"/>
        <v>-2</v>
      </c>
      <c r="L280" s="102">
        <f t="shared" si="21"/>
        <v>237.03300000000002</v>
      </c>
      <c r="Q280" s="153">
        <f t="shared" si="22"/>
        <v>1</v>
      </c>
      <c r="R280" s="154">
        <f t="shared" si="23"/>
        <v>0</v>
      </c>
      <c r="S280" s="154">
        <f t="shared" si="24"/>
        <v>1</v>
      </c>
    </row>
    <row r="281" spans="2:19" ht="18.75" x14ac:dyDescent="0.3">
      <c r="B281" s="164">
        <v>44456</v>
      </c>
      <c r="C281" s="95" t="s">
        <v>827</v>
      </c>
      <c r="D281" s="96" t="s">
        <v>43</v>
      </c>
      <c r="E281" s="97">
        <v>2</v>
      </c>
      <c r="F281" s="140">
        <v>9</v>
      </c>
      <c r="G281" s="103">
        <v>4</v>
      </c>
      <c r="H281" s="99" t="s">
        <v>567</v>
      </c>
      <c r="I281" s="104" t="s">
        <v>16</v>
      </c>
      <c r="J281" s="105">
        <v>0.25</v>
      </c>
      <c r="K281" s="142">
        <f t="shared" si="20"/>
        <v>-0.25</v>
      </c>
      <c r="L281" s="102">
        <f t="shared" si="21"/>
        <v>236.78300000000002</v>
      </c>
      <c r="Q281" s="153">
        <f t="shared" si="22"/>
        <v>1</v>
      </c>
      <c r="R281" s="154">
        <f t="shared" si="23"/>
        <v>0</v>
      </c>
      <c r="S281" s="154">
        <f t="shared" si="24"/>
        <v>1</v>
      </c>
    </row>
    <row r="282" spans="2:19" ht="18.75" x14ac:dyDescent="0.3">
      <c r="B282" s="164">
        <v>44456</v>
      </c>
      <c r="C282" s="95" t="s">
        <v>827</v>
      </c>
      <c r="D282" s="96" t="s">
        <v>43</v>
      </c>
      <c r="E282" s="97">
        <v>2</v>
      </c>
      <c r="F282" s="140">
        <v>9</v>
      </c>
      <c r="G282" s="103">
        <v>4</v>
      </c>
      <c r="H282" s="99" t="s">
        <v>557</v>
      </c>
      <c r="I282" s="104" t="s">
        <v>16</v>
      </c>
      <c r="J282" s="105">
        <v>0.5</v>
      </c>
      <c r="K282" s="142">
        <f t="shared" si="20"/>
        <v>-0.5</v>
      </c>
      <c r="L282" s="102">
        <f t="shared" si="21"/>
        <v>236.28300000000002</v>
      </c>
      <c r="Q282" s="153">
        <f t="shared" si="22"/>
        <v>1</v>
      </c>
      <c r="R282" s="154">
        <f t="shared" si="23"/>
        <v>0</v>
      </c>
      <c r="S282" s="154">
        <f t="shared" si="24"/>
        <v>1</v>
      </c>
    </row>
    <row r="283" spans="2:19" ht="18.75" x14ac:dyDescent="0.3">
      <c r="B283" s="164">
        <v>44457</v>
      </c>
      <c r="C283" s="95" t="s">
        <v>778</v>
      </c>
      <c r="D283" s="96" t="s">
        <v>682</v>
      </c>
      <c r="E283" s="97">
        <v>3</v>
      </c>
      <c r="F283" s="140">
        <v>4</v>
      </c>
      <c r="G283" s="103">
        <v>1.4</v>
      </c>
      <c r="H283" s="99" t="s">
        <v>557</v>
      </c>
      <c r="I283" s="104" t="s">
        <v>21</v>
      </c>
      <c r="J283" s="105">
        <v>1.5</v>
      </c>
      <c r="K283" s="142">
        <f t="shared" si="20"/>
        <v>-1.5</v>
      </c>
      <c r="L283" s="102">
        <f t="shared" si="21"/>
        <v>234.78300000000002</v>
      </c>
      <c r="Q283" s="153">
        <f t="shared" si="22"/>
        <v>1</v>
      </c>
      <c r="R283" s="154">
        <f t="shared" si="23"/>
        <v>0</v>
      </c>
      <c r="S283" s="154">
        <f t="shared" si="24"/>
        <v>1</v>
      </c>
    </row>
    <row r="284" spans="2:19" ht="18.75" x14ac:dyDescent="0.3">
      <c r="B284" s="164">
        <v>44457</v>
      </c>
      <c r="C284" s="95" t="s">
        <v>831</v>
      </c>
      <c r="D284" s="96" t="s">
        <v>619</v>
      </c>
      <c r="E284" s="97">
        <v>2</v>
      </c>
      <c r="F284" s="140">
        <v>1.68</v>
      </c>
      <c r="G284" s="103">
        <v>1.2</v>
      </c>
      <c r="H284" s="99" t="s">
        <v>557</v>
      </c>
      <c r="I284" s="104" t="s">
        <v>24</v>
      </c>
      <c r="J284" s="105">
        <v>1</v>
      </c>
      <c r="K284" s="142">
        <f t="shared" si="20"/>
        <v>0.67999999999999994</v>
      </c>
      <c r="L284" s="102">
        <f t="shared" si="21"/>
        <v>235.46300000000002</v>
      </c>
      <c r="Q284" s="153">
        <f t="shared" si="22"/>
        <v>1</v>
      </c>
      <c r="R284" s="154">
        <f t="shared" si="23"/>
        <v>1</v>
      </c>
      <c r="S284" s="154">
        <f t="shared" si="24"/>
        <v>0</v>
      </c>
    </row>
    <row r="285" spans="2:19" ht="18.75" x14ac:dyDescent="0.3">
      <c r="B285" s="164">
        <v>44458</v>
      </c>
      <c r="C285" s="95" t="s">
        <v>826</v>
      </c>
      <c r="D285" s="96" t="s">
        <v>30</v>
      </c>
      <c r="E285" s="97">
        <v>1</v>
      </c>
      <c r="F285" s="140">
        <v>11</v>
      </c>
      <c r="G285" s="103">
        <v>2.65</v>
      </c>
      <c r="H285" s="99" t="s">
        <v>567</v>
      </c>
      <c r="I285" s="104" t="s">
        <v>21</v>
      </c>
      <c r="J285" s="105">
        <v>1.5</v>
      </c>
      <c r="K285" s="142">
        <f t="shared" si="20"/>
        <v>2.4749999999999996</v>
      </c>
      <c r="L285" s="102">
        <f t="shared" si="21"/>
        <v>237.93800000000002</v>
      </c>
      <c r="Q285" s="153">
        <f t="shared" si="22"/>
        <v>1</v>
      </c>
      <c r="R285" s="154">
        <f t="shared" si="23"/>
        <v>1</v>
      </c>
      <c r="S285" s="154">
        <f t="shared" si="24"/>
        <v>0</v>
      </c>
    </row>
    <row r="286" spans="2:19" ht="18.75" x14ac:dyDescent="0.3">
      <c r="B286" s="164">
        <v>44458</v>
      </c>
      <c r="C286" s="95" t="s">
        <v>826</v>
      </c>
      <c r="D286" s="96" t="s">
        <v>30</v>
      </c>
      <c r="E286" s="97">
        <v>1</v>
      </c>
      <c r="F286" s="140">
        <v>11</v>
      </c>
      <c r="G286" s="103">
        <v>2.65</v>
      </c>
      <c r="H286" s="99" t="s">
        <v>557</v>
      </c>
      <c r="I286" s="104" t="s">
        <v>21</v>
      </c>
      <c r="J286" s="105">
        <v>2.5</v>
      </c>
      <c r="K286" s="142">
        <f t="shared" si="20"/>
        <v>-2.5</v>
      </c>
      <c r="L286" s="102">
        <f t="shared" si="21"/>
        <v>235.43800000000002</v>
      </c>
      <c r="Q286" s="153">
        <f t="shared" si="22"/>
        <v>1</v>
      </c>
      <c r="R286" s="154">
        <f t="shared" si="23"/>
        <v>0</v>
      </c>
      <c r="S286" s="154">
        <f t="shared" si="24"/>
        <v>1</v>
      </c>
    </row>
    <row r="287" spans="2:19" ht="18.75" x14ac:dyDescent="0.3">
      <c r="B287" s="164">
        <v>44459</v>
      </c>
      <c r="C287" s="95" t="s">
        <v>828</v>
      </c>
      <c r="D287" s="96" t="s">
        <v>28</v>
      </c>
      <c r="E287" s="97">
        <v>2</v>
      </c>
      <c r="F287" s="140">
        <v>7.5</v>
      </c>
      <c r="G287" s="103">
        <v>2</v>
      </c>
      <c r="H287" s="99" t="s">
        <v>557</v>
      </c>
      <c r="I287" s="104" t="s">
        <v>16</v>
      </c>
      <c r="J287" s="105">
        <v>1</v>
      </c>
      <c r="K287" s="142">
        <f t="shared" si="20"/>
        <v>-1</v>
      </c>
      <c r="L287" s="102">
        <f t="shared" si="21"/>
        <v>234.43800000000002</v>
      </c>
      <c r="Q287" s="153">
        <f t="shared" si="22"/>
        <v>1</v>
      </c>
      <c r="R287" s="154">
        <f t="shared" si="23"/>
        <v>0</v>
      </c>
      <c r="S287" s="154">
        <f t="shared" si="24"/>
        <v>1</v>
      </c>
    </row>
    <row r="288" spans="2:19" ht="18.75" x14ac:dyDescent="0.3">
      <c r="B288" s="164">
        <v>44459</v>
      </c>
      <c r="C288" s="95" t="s">
        <v>829</v>
      </c>
      <c r="D288" s="96" t="s">
        <v>28</v>
      </c>
      <c r="E288" s="97">
        <v>2</v>
      </c>
      <c r="F288" s="140">
        <v>3.5</v>
      </c>
      <c r="G288" s="103">
        <v>2</v>
      </c>
      <c r="H288" s="99" t="s">
        <v>557</v>
      </c>
      <c r="I288" s="104" t="s">
        <v>21</v>
      </c>
      <c r="J288" s="105">
        <v>1</v>
      </c>
      <c r="K288" s="142">
        <f t="shared" si="20"/>
        <v>-1</v>
      </c>
      <c r="L288" s="102">
        <f t="shared" si="21"/>
        <v>233.43800000000002</v>
      </c>
      <c r="Q288" s="153">
        <f t="shared" si="22"/>
        <v>1</v>
      </c>
      <c r="R288" s="154">
        <f t="shared" si="23"/>
        <v>0</v>
      </c>
      <c r="S288" s="154">
        <f t="shared" si="24"/>
        <v>1</v>
      </c>
    </row>
    <row r="289" spans="2:19" ht="18.75" x14ac:dyDescent="0.3">
      <c r="B289" s="164">
        <v>44460</v>
      </c>
      <c r="C289" s="95" t="s">
        <v>830</v>
      </c>
      <c r="D289" s="96" t="s">
        <v>556</v>
      </c>
      <c r="E289" s="97">
        <v>2</v>
      </c>
      <c r="F289" s="140">
        <v>35</v>
      </c>
      <c r="G289" s="103">
        <v>9.5</v>
      </c>
      <c r="H289" s="99" t="s">
        <v>557</v>
      </c>
      <c r="I289" s="104" t="s">
        <v>34</v>
      </c>
      <c r="J289" s="105">
        <v>0.25</v>
      </c>
      <c r="K289" s="142">
        <f t="shared" si="20"/>
        <v>-0.25</v>
      </c>
      <c r="L289" s="102">
        <f t="shared" si="21"/>
        <v>233.18800000000002</v>
      </c>
      <c r="Q289" s="153">
        <f t="shared" si="22"/>
        <v>1</v>
      </c>
      <c r="R289" s="154">
        <f t="shared" si="23"/>
        <v>0</v>
      </c>
      <c r="S289" s="154">
        <f t="shared" si="24"/>
        <v>1</v>
      </c>
    </row>
    <row r="290" spans="2:19" ht="18.75" x14ac:dyDescent="0.3">
      <c r="B290" s="164">
        <v>44460</v>
      </c>
      <c r="C290" s="95" t="s">
        <v>830</v>
      </c>
      <c r="D290" s="96" t="s">
        <v>556</v>
      </c>
      <c r="E290" s="97">
        <v>2</v>
      </c>
      <c r="F290" s="140">
        <v>35</v>
      </c>
      <c r="G290" s="103">
        <v>9.5</v>
      </c>
      <c r="H290" s="99" t="s">
        <v>567</v>
      </c>
      <c r="I290" s="104" t="s">
        <v>34</v>
      </c>
      <c r="J290" s="105">
        <v>0.25</v>
      </c>
      <c r="K290" s="142">
        <f t="shared" si="20"/>
        <v>-0.25</v>
      </c>
      <c r="L290" s="102">
        <f t="shared" si="21"/>
        <v>232.93800000000002</v>
      </c>
      <c r="Q290" s="153">
        <f t="shared" si="22"/>
        <v>1</v>
      </c>
      <c r="R290" s="154">
        <f t="shared" si="23"/>
        <v>0</v>
      </c>
      <c r="S290" s="154">
        <f t="shared" si="24"/>
        <v>1</v>
      </c>
    </row>
    <row r="291" spans="2:19" ht="18.75" x14ac:dyDescent="0.3">
      <c r="B291" s="164">
        <v>44462</v>
      </c>
      <c r="C291" s="95" t="s">
        <v>833</v>
      </c>
      <c r="D291" s="96" t="s">
        <v>32</v>
      </c>
      <c r="E291" s="97">
        <v>4</v>
      </c>
      <c r="F291" s="140">
        <v>21</v>
      </c>
      <c r="G291" s="103">
        <v>5</v>
      </c>
      <c r="H291" s="99" t="s">
        <v>567</v>
      </c>
      <c r="I291" s="104" t="s">
        <v>34</v>
      </c>
      <c r="J291" s="105">
        <v>0.25</v>
      </c>
      <c r="K291" s="142">
        <f t="shared" si="20"/>
        <v>-0.25</v>
      </c>
      <c r="L291" s="102">
        <f t="shared" si="21"/>
        <v>232.68800000000002</v>
      </c>
      <c r="Q291" s="153">
        <f t="shared" si="22"/>
        <v>1</v>
      </c>
      <c r="R291" s="154">
        <f t="shared" si="23"/>
        <v>0</v>
      </c>
      <c r="S291" s="154">
        <f t="shared" si="24"/>
        <v>1</v>
      </c>
    </row>
    <row r="292" spans="2:19" ht="18.75" x14ac:dyDescent="0.3">
      <c r="B292" s="164">
        <v>44462</v>
      </c>
      <c r="C292" s="95" t="s">
        <v>833</v>
      </c>
      <c r="D292" s="96" t="s">
        <v>32</v>
      </c>
      <c r="E292" s="97">
        <v>4</v>
      </c>
      <c r="F292" s="140">
        <v>21</v>
      </c>
      <c r="G292" s="103">
        <v>5</v>
      </c>
      <c r="H292" s="99" t="s">
        <v>557</v>
      </c>
      <c r="I292" s="104" t="s">
        <v>34</v>
      </c>
      <c r="J292" s="105">
        <v>0.5</v>
      </c>
      <c r="K292" s="142">
        <f t="shared" si="20"/>
        <v>-0.5</v>
      </c>
      <c r="L292" s="102">
        <f t="shared" si="21"/>
        <v>232.18800000000002</v>
      </c>
      <c r="Q292" s="153">
        <f t="shared" si="22"/>
        <v>1</v>
      </c>
      <c r="R292" s="154">
        <f t="shared" si="23"/>
        <v>0</v>
      </c>
      <c r="S292" s="154">
        <f t="shared" si="24"/>
        <v>1</v>
      </c>
    </row>
    <row r="293" spans="2:19" ht="18.75" x14ac:dyDescent="0.3">
      <c r="B293" s="164">
        <v>44465</v>
      </c>
      <c r="C293" s="95" t="s">
        <v>834</v>
      </c>
      <c r="D293" s="96" t="s">
        <v>608</v>
      </c>
      <c r="E293" s="97">
        <v>3</v>
      </c>
      <c r="F293" s="140">
        <v>10</v>
      </c>
      <c r="G293" s="103">
        <v>3</v>
      </c>
      <c r="H293" s="99" t="s">
        <v>557</v>
      </c>
      <c r="I293" s="104" t="s">
        <v>24</v>
      </c>
      <c r="J293" s="105">
        <v>2</v>
      </c>
      <c r="K293" s="142">
        <f t="shared" si="20"/>
        <v>18</v>
      </c>
      <c r="L293" s="102">
        <f t="shared" si="21"/>
        <v>250.18800000000002</v>
      </c>
      <c r="Q293" s="153">
        <f t="shared" si="22"/>
        <v>1</v>
      </c>
      <c r="R293" s="154">
        <f t="shared" si="23"/>
        <v>1</v>
      </c>
      <c r="S293" s="154">
        <f t="shared" si="24"/>
        <v>0</v>
      </c>
    </row>
    <row r="294" spans="2:19" ht="18.75" x14ac:dyDescent="0.3">
      <c r="B294" s="164">
        <v>44465</v>
      </c>
      <c r="C294" s="95" t="s">
        <v>834</v>
      </c>
      <c r="D294" s="96" t="s">
        <v>608</v>
      </c>
      <c r="E294" s="97">
        <v>3</v>
      </c>
      <c r="F294" s="140">
        <v>10</v>
      </c>
      <c r="G294" s="103">
        <v>3</v>
      </c>
      <c r="H294" s="99" t="s">
        <v>567</v>
      </c>
      <c r="I294" s="104" t="s">
        <v>24</v>
      </c>
      <c r="J294" s="105">
        <v>2</v>
      </c>
      <c r="K294" s="142">
        <f t="shared" si="20"/>
        <v>4</v>
      </c>
      <c r="L294" s="102">
        <f t="shared" si="21"/>
        <v>254.18800000000002</v>
      </c>
      <c r="Q294" s="153">
        <f t="shared" si="22"/>
        <v>1</v>
      </c>
      <c r="R294" s="154">
        <f t="shared" si="23"/>
        <v>1</v>
      </c>
      <c r="S294" s="154">
        <f t="shared" si="24"/>
        <v>0</v>
      </c>
    </row>
    <row r="295" spans="2:19" ht="18.75" x14ac:dyDescent="0.3">
      <c r="B295" s="164">
        <v>44468</v>
      </c>
      <c r="C295" s="95" t="s">
        <v>837</v>
      </c>
      <c r="D295" s="96" t="s">
        <v>652</v>
      </c>
      <c r="E295" s="97">
        <v>2</v>
      </c>
      <c r="F295" s="140">
        <v>2.75</v>
      </c>
      <c r="G295" s="103">
        <v>1.3</v>
      </c>
      <c r="H295" s="99" t="s">
        <v>557</v>
      </c>
      <c r="I295" s="104" t="s">
        <v>24</v>
      </c>
      <c r="J295" s="105">
        <v>4</v>
      </c>
      <c r="K295" s="142">
        <f t="shared" si="20"/>
        <v>7</v>
      </c>
      <c r="L295" s="102">
        <f t="shared" si="21"/>
        <v>261.18799999999999</v>
      </c>
      <c r="Q295" s="153">
        <f t="shared" si="22"/>
        <v>1</v>
      </c>
      <c r="R295" s="154">
        <f t="shared" si="23"/>
        <v>1</v>
      </c>
      <c r="S295" s="154">
        <f t="shared" si="24"/>
        <v>0</v>
      </c>
    </row>
    <row r="296" spans="2:19" ht="18.75" x14ac:dyDescent="0.3">
      <c r="B296" s="164">
        <v>44468</v>
      </c>
      <c r="C296" s="95" t="s">
        <v>835</v>
      </c>
      <c r="D296" s="96" t="s">
        <v>43</v>
      </c>
      <c r="E296" s="97">
        <v>3</v>
      </c>
      <c r="F296" s="140">
        <v>4.8</v>
      </c>
      <c r="G296" s="103">
        <v>1.85</v>
      </c>
      <c r="H296" s="99" t="s">
        <v>557</v>
      </c>
      <c r="I296" s="104" t="s">
        <v>16</v>
      </c>
      <c r="J296" s="105">
        <v>1</v>
      </c>
      <c r="K296" s="142">
        <f t="shared" si="20"/>
        <v>-1</v>
      </c>
      <c r="L296" s="102">
        <f t="shared" si="21"/>
        <v>260.18799999999999</v>
      </c>
      <c r="Q296" s="153">
        <f t="shared" si="22"/>
        <v>1</v>
      </c>
      <c r="R296" s="154">
        <f t="shared" si="23"/>
        <v>0</v>
      </c>
      <c r="S296" s="154">
        <f t="shared" si="24"/>
        <v>1</v>
      </c>
    </row>
    <row r="297" spans="2:19" ht="18.75" x14ac:dyDescent="0.3">
      <c r="B297" s="164">
        <v>44468</v>
      </c>
      <c r="C297" s="95" t="s">
        <v>836</v>
      </c>
      <c r="D297" s="96" t="s">
        <v>43</v>
      </c>
      <c r="E297" s="97">
        <v>3</v>
      </c>
      <c r="F297" s="140">
        <v>7</v>
      </c>
      <c r="G297" s="103">
        <v>2.5</v>
      </c>
      <c r="H297" s="99" t="s">
        <v>557</v>
      </c>
      <c r="I297" s="104" t="s">
        <v>24</v>
      </c>
      <c r="J297" s="105">
        <v>0.75</v>
      </c>
      <c r="K297" s="142">
        <f t="shared" si="20"/>
        <v>4.5</v>
      </c>
      <c r="L297" s="102">
        <f t="shared" si="21"/>
        <v>264.68799999999999</v>
      </c>
      <c r="Q297" s="153">
        <f t="shared" si="22"/>
        <v>1</v>
      </c>
      <c r="R297" s="154">
        <f t="shared" si="23"/>
        <v>1</v>
      </c>
      <c r="S297" s="154">
        <f t="shared" si="24"/>
        <v>0</v>
      </c>
    </row>
    <row r="298" spans="2:19" ht="18.75" x14ac:dyDescent="0.3">
      <c r="B298" s="164">
        <v>44469</v>
      </c>
      <c r="C298" s="95" t="s">
        <v>838</v>
      </c>
      <c r="D298" s="96" t="s">
        <v>813</v>
      </c>
      <c r="E298" s="97">
        <v>1</v>
      </c>
      <c r="F298" s="140">
        <v>2.5</v>
      </c>
      <c r="G298" s="103">
        <v>1.1000000000000001</v>
      </c>
      <c r="H298" s="99" t="s">
        <v>557</v>
      </c>
      <c r="I298" s="104" t="s">
        <v>21</v>
      </c>
      <c r="J298" s="105">
        <v>3</v>
      </c>
      <c r="K298" s="142">
        <f t="shared" si="20"/>
        <v>-3</v>
      </c>
      <c r="L298" s="102">
        <f t="shared" si="21"/>
        <v>261.68799999999999</v>
      </c>
      <c r="Q298" s="153">
        <f t="shared" si="22"/>
        <v>1</v>
      </c>
      <c r="R298" s="154">
        <f t="shared" si="23"/>
        <v>0</v>
      </c>
      <c r="S298" s="154">
        <f t="shared" si="24"/>
        <v>1</v>
      </c>
    </row>
    <row r="299" spans="2:19" ht="18.75" x14ac:dyDescent="0.3">
      <c r="B299" s="164">
        <v>44470</v>
      </c>
      <c r="C299" s="95" t="s">
        <v>828</v>
      </c>
      <c r="D299" s="96" t="s">
        <v>842</v>
      </c>
      <c r="E299" s="97">
        <v>3</v>
      </c>
      <c r="F299" s="140">
        <v>3.1</v>
      </c>
      <c r="G299" s="103">
        <v>1.1200000000000001</v>
      </c>
      <c r="H299" s="99" t="s">
        <v>557</v>
      </c>
      <c r="I299" s="104" t="s">
        <v>24</v>
      </c>
      <c r="J299" s="105">
        <v>2</v>
      </c>
      <c r="K299" s="142">
        <f t="shared" si="20"/>
        <v>4.2</v>
      </c>
      <c r="L299" s="102">
        <f t="shared" si="21"/>
        <v>265.88799999999998</v>
      </c>
      <c r="M299" s="158">
        <f>1359.81+80</f>
        <v>1439.81</v>
      </c>
      <c r="P299" s="94">
        <v>1359.81</v>
      </c>
      <c r="Q299" s="153">
        <f t="shared" si="22"/>
        <v>1</v>
      </c>
      <c r="R299" s="154">
        <f t="shared" si="23"/>
        <v>1</v>
      </c>
      <c r="S299" s="154">
        <f t="shared" si="24"/>
        <v>0</v>
      </c>
    </row>
    <row r="300" spans="2:19" ht="18.75" x14ac:dyDescent="0.3">
      <c r="B300" s="164">
        <v>44471</v>
      </c>
      <c r="C300" s="95" t="s">
        <v>839</v>
      </c>
      <c r="D300" s="96" t="s">
        <v>652</v>
      </c>
      <c r="E300" s="97">
        <v>2</v>
      </c>
      <c r="F300" s="140">
        <v>1.9</v>
      </c>
      <c r="G300" s="103">
        <v>1.1000000000000001</v>
      </c>
      <c r="H300" s="99" t="s">
        <v>557</v>
      </c>
      <c r="I300" s="104" t="s">
        <v>24</v>
      </c>
      <c r="J300" s="105">
        <v>1.5</v>
      </c>
      <c r="K300" s="142">
        <f t="shared" si="20"/>
        <v>1.3499999999999996</v>
      </c>
      <c r="L300" s="102">
        <f t="shared" si="21"/>
        <v>267.238</v>
      </c>
      <c r="Q300" s="153">
        <f t="shared" si="22"/>
        <v>1</v>
      </c>
      <c r="R300" s="154">
        <f t="shared" si="23"/>
        <v>1</v>
      </c>
      <c r="S300" s="154">
        <f t="shared" si="24"/>
        <v>0</v>
      </c>
    </row>
    <row r="301" spans="2:19" ht="18.75" x14ac:dyDescent="0.3">
      <c r="B301" s="164">
        <v>44471</v>
      </c>
      <c r="C301" s="95" t="s">
        <v>1902</v>
      </c>
      <c r="D301" s="96" t="s">
        <v>587</v>
      </c>
      <c r="E301" s="97">
        <v>1</v>
      </c>
      <c r="F301" s="140">
        <v>16.45</v>
      </c>
      <c r="G301" s="103">
        <v>0</v>
      </c>
      <c r="H301" s="99" t="s">
        <v>557</v>
      </c>
      <c r="I301" s="104" t="s">
        <v>24</v>
      </c>
      <c r="J301" s="105">
        <v>0.5</v>
      </c>
      <c r="K301" s="142">
        <f t="shared" si="20"/>
        <v>7.7249999999999996</v>
      </c>
      <c r="L301" s="102">
        <f t="shared" si="21"/>
        <v>274.96300000000002</v>
      </c>
      <c r="Q301" s="153">
        <f t="shared" si="22"/>
        <v>1</v>
      </c>
      <c r="R301" s="154">
        <f t="shared" si="23"/>
        <v>1</v>
      </c>
      <c r="S301" s="154">
        <f t="shared" si="24"/>
        <v>0</v>
      </c>
    </row>
    <row r="302" spans="2:19" ht="18.75" x14ac:dyDescent="0.3">
      <c r="B302" s="164">
        <v>44471</v>
      </c>
      <c r="C302" s="95" t="s">
        <v>1903</v>
      </c>
      <c r="D302" s="96" t="s">
        <v>587</v>
      </c>
      <c r="E302" s="97">
        <v>1</v>
      </c>
      <c r="F302" s="140">
        <v>7.5</v>
      </c>
      <c r="G302" s="103">
        <v>2.5</v>
      </c>
      <c r="H302" s="99" t="s">
        <v>557</v>
      </c>
      <c r="I302" s="104" t="s">
        <v>24</v>
      </c>
      <c r="J302" s="105">
        <v>1</v>
      </c>
      <c r="K302" s="142">
        <f t="shared" si="20"/>
        <v>6.5</v>
      </c>
      <c r="L302" s="102">
        <f t="shared" si="21"/>
        <v>281.46300000000002</v>
      </c>
      <c r="Q302" s="153">
        <f t="shared" si="22"/>
        <v>1</v>
      </c>
      <c r="R302" s="154">
        <f t="shared" si="23"/>
        <v>1</v>
      </c>
      <c r="S302" s="154">
        <f t="shared" si="24"/>
        <v>0</v>
      </c>
    </row>
    <row r="303" spans="2:19" ht="18.75" x14ac:dyDescent="0.3">
      <c r="B303" s="164">
        <v>44471</v>
      </c>
      <c r="C303" s="95" t="s">
        <v>1900</v>
      </c>
      <c r="D303" s="96" t="s">
        <v>1901</v>
      </c>
      <c r="E303" s="97">
        <v>3</v>
      </c>
      <c r="F303" s="140">
        <f>4.8*0.66</f>
        <v>3.1680000000000001</v>
      </c>
      <c r="G303" s="103">
        <v>1.5</v>
      </c>
      <c r="H303" s="99" t="s">
        <v>557</v>
      </c>
      <c r="I303" s="104" t="s">
        <v>24</v>
      </c>
      <c r="J303" s="105">
        <v>3.5</v>
      </c>
      <c r="K303" s="142">
        <f t="shared" si="20"/>
        <v>7.588000000000001</v>
      </c>
      <c r="L303" s="102">
        <f t="shared" si="21"/>
        <v>289.05100000000004</v>
      </c>
      <c r="Q303" s="153">
        <f t="shared" si="22"/>
        <v>1</v>
      </c>
      <c r="R303" s="154">
        <f t="shared" si="23"/>
        <v>1</v>
      </c>
      <c r="S303" s="154">
        <f t="shared" si="24"/>
        <v>0</v>
      </c>
    </row>
    <row r="304" spans="2:19" ht="18.75" x14ac:dyDescent="0.3">
      <c r="B304" s="164">
        <v>44471</v>
      </c>
      <c r="C304" s="95" t="s">
        <v>840</v>
      </c>
      <c r="D304" s="96" t="s">
        <v>587</v>
      </c>
      <c r="E304" s="97">
        <v>1</v>
      </c>
      <c r="F304" s="140">
        <v>3.4</v>
      </c>
      <c r="G304" s="103">
        <v>1.8</v>
      </c>
      <c r="H304" s="99" t="s">
        <v>557</v>
      </c>
      <c r="I304" s="104" t="s">
        <v>26</v>
      </c>
      <c r="J304" s="105">
        <v>2</v>
      </c>
      <c r="K304" s="142">
        <f t="shared" si="20"/>
        <v>-2</v>
      </c>
      <c r="L304" s="102">
        <f t="shared" si="21"/>
        <v>287.05100000000004</v>
      </c>
      <c r="Q304" s="153">
        <f t="shared" si="22"/>
        <v>1</v>
      </c>
      <c r="R304" s="154">
        <f t="shared" si="23"/>
        <v>0</v>
      </c>
      <c r="S304" s="154">
        <f t="shared" si="24"/>
        <v>1</v>
      </c>
    </row>
    <row r="305" spans="2:19" ht="18.75" x14ac:dyDescent="0.3">
      <c r="B305" s="164">
        <v>44471</v>
      </c>
      <c r="C305" s="95" t="s">
        <v>2097</v>
      </c>
      <c r="D305" s="96" t="s">
        <v>587</v>
      </c>
      <c r="E305" s="97">
        <v>1</v>
      </c>
      <c r="F305" s="140">
        <v>8.4</v>
      </c>
      <c r="G305" s="103">
        <v>0</v>
      </c>
      <c r="H305" s="99" t="s">
        <v>557</v>
      </c>
      <c r="I305" s="104" t="s">
        <v>24</v>
      </c>
      <c r="J305" s="105">
        <v>0.5</v>
      </c>
      <c r="K305" s="142">
        <f t="shared" si="20"/>
        <v>3.7</v>
      </c>
      <c r="L305" s="102">
        <f t="shared" si="21"/>
        <v>290.75100000000003</v>
      </c>
      <c r="Q305" s="153">
        <f t="shared" si="22"/>
        <v>1</v>
      </c>
      <c r="R305" s="154">
        <f t="shared" si="23"/>
        <v>1</v>
      </c>
      <c r="S305" s="154">
        <f t="shared" si="24"/>
        <v>0</v>
      </c>
    </row>
    <row r="306" spans="2:19" ht="18.75" x14ac:dyDescent="0.3">
      <c r="B306" s="164">
        <v>44472</v>
      </c>
      <c r="C306" s="95" t="s">
        <v>841</v>
      </c>
      <c r="D306" s="96" t="s">
        <v>114</v>
      </c>
      <c r="E306" s="97">
        <v>2</v>
      </c>
      <c r="F306" s="140">
        <f>1.75*0.77</f>
        <v>1.3475000000000001</v>
      </c>
      <c r="G306" s="103">
        <v>1.1000000000000001</v>
      </c>
      <c r="H306" s="99" t="s">
        <v>557</v>
      </c>
      <c r="I306" s="104" t="s">
        <v>24</v>
      </c>
      <c r="J306" s="105">
        <v>3</v>
      </c>
      <c r="K306" s="142">
        <f t="shared" si="20"/>
        <v>1.0425000000000004</v>
      </c>
      <c r="L306" s="102">
        <f t="shared" si="21"/>
        <v>291.79350000000005</v>
      </c>
      <c r="Q306" s="153">
        <f t="shared" si="22"/>
        <v>1</v>
      </c>
      <c r="R306" s="154">
        <f t="shared" si="23"/>
        <v>1</v>
      </c>
      <c r="S306" s="154">
        <f t="shared" si="24"/>
        <v>0</v>
      </c>
    </row>
    <row r="307" spans="2:19" ht="18.75" x14ac:dyDescent="0.3">
      <c r="B307" s="164">
        <v>44474</v>
      </c>
      <c r="C307" s="95" t="s">
        <v>1905</v>
      </c>
      <c r="D307" s="96" t="s">
        <v>775</v>
      </c>
      <c r="E307" s="97">
        <v>1</v>
      </c>
      <c r="F307" s="140">
        <v>26</v>
      </c>
      <c r="G307" s="103">
        <v>9.5</v>
      </c>
      <c r="H307" s="99" t="s">
        <v>557</v>
      </c>
      <c r="I307" s="104" t="s">
        <v>171</v>
      </c>
      <c r="J307" s="105">
        <v>0.25</v>
      </c>
      <c r="K307" s="142">
        <f t="shared" si="20"/>
        <v>-0.25</v>
      </c>
      <c r="L307" s="102">
        <f t="shared" si="21"/>
        <v>291.54350000000005</v>
      </c>
      <c r="Q307" s="153">
        <f t="shared" si="22"/>
        <v>1</v>
      </c>
      <c r="R307" s="154">
        <f t="shared" si="23"/>
        <v>0</v>
      </c>
      <c r="S307" s="154">
        <f t="shared" si="24"/>
        <v>1</v>
      </c>
    </row>
    <row r="308" spans="2:19" ht="18.75" x14ac:dyDescent="0.3">
      <c r="B308" s="164">
        <v>44474</v>
      </c>
      <c r="C308" s="95" t="s">
        <v>1904</v>
      </c>
      <c r="D308" s="96" t="s">
        <v>775</v>
      </c>
      <c r="E308" s="97">
        <v>1</v>
      </c>
      <c r="F308" s="140">
        <v>6.5</v>
      </c>
      <c r="G308" s="103">
        <v>2.5</v>
      </c>
      <c r="H308" s="99" t="s">
        <v>557</v>
      </c>
      <c r="I308" s="104" t="s">
        <v>16</v>
      </c>
      <c r="J308" s="105">
        <v>1.75</v>
      </c>
      <c r="K308" s="142">
        <f t="shared" si="20"/>
        <v>-1.75</v>
      </c>
      <c r="L308" s="102">
        <f t="shared" si="21"/>
        <v>289.79350000000005</v>
      </c>
      <c r="Q308" s="153">
        <f t="shared" si="22"/>
        <v>1</v>
      </c>
      <c r="R308" s="154">
        <f t="shared" si="23"/>
        <v>0</v>
      </c>
      <c r="S308" s="154">
        <f t="shared" si="24"/>
        <v>1</v>
      </c>
    </row>
    <row r="309" spans="2:19" ht="18.75" x14ac:dyDescent="0.3">
      <c r="B309" s="164">
        <v>44475</v>
      </c>
      <c r="C309" s="95" t="s">
        <v>1906</v>
      </c>
      <c r="D309" s="96" t="s">
        <v>93</v>
      </c>
      <c r="E309" s="97">
        <v>2</v>
      </c>
      <c r="F309" s="140">
        <v>7.5</v>
      </c>
      <c r="G309" s="103">
        <v>2.5</v>
      </c>
      <c r="H309" s="99" t="s">
        <v>557</v>
      </c>
      <c r="I309" s="104" t="s">
        <v>16</v>
      </c>
      <c r="J309" s="105">
        <v>0.5</v>
      </c>
      <c r="K309" s="142">
        <f t="shared" si="20"/>
        <v>-0.5</v>
      </c>
      <c r="L309" s="102">
        <f t="shared" si="21"/>
        <v>289.29350000000005</v>
      </c>
      <c r="Q309" s="153">
        <f t="shared" si="22"/>
        <v>1</v>
      </c>
      <c r="R309" s="154">
        <f t="shared" si="23"/>
        <v>0</v>
      </c>
      <c r="S309" s="154">
        <f t="shared" si="24"/>
        <v>1</v>
      </c>
    </row>
    <row r="310" spans="2:19" ht="18.75" x14ac:dyDescent="0.3">
      <c r="B310" s="164">
        <v>44476</v>
      </c>
      <c r="C310" s="95" t="s">
        <v>1908</v>
      </c>
      <c r="D310" s="96" t="s">
        <v>674</v>
      </c>
      <c r="E310" s="97">
        <v>4</v>
      </c>
      <c r="F310" s="140">
        <v>3.6</v>
      </c>
      <c r="G310" s="103">
        <v>1.4</v>
      </c>
      <c r="H310" s="99" t="s">
        <v>557</v>
      </c>
      <c r="I310" s="104" t="s">
        <v>26</v>
      </c>
      <c r="J310" s="105">
        <v>1</v>
      </c>
      <c r="K310" s="142">
        <f t="shared" si="20"/>
        <v>-1</v>
      </c>
      <c r="L310" s="102">
        <f t="shared" si="21"/>
        <v>288.29350000000005</v>
      </c>
      <c r="Q310" s="153">
        <f t="shared" si="22"/>
        <v>1</v>
      </c>
      <c r="R310" s="154">
        <f t="shared" si="23"/>
        <v>0</v>
      </c>
      <c r="S310" s="154">
        <f t="shared" si="24"/>
        <v>1</v>
      </c>
    </row>
    <row r="311" spans="2:19" ht="18.75" x14ac:dyDescent="0.3">
      <c r="B311" s="164">
        <v>44476</v>
      </c>
      <c r="C311" s="95" t="s">
        <v>1907</v>
      </c>
      <c r="D311" s="96" t="s">
        <v>674</v>
      </c>
      <c r="E311" s="97">
        <v>1</v>
      </c>
      <c r="F311" s="140">
        <v>6</v>
      </c>
      <c r="G311" s="103">
        <v>2.2000000000000002</v>
      </c>
      <c r="H311" s="99" t="s">
        <v>557</v>
      </c>
      <c r="I311" s="104" t="s">
        <v>34</v>
      </c>
      <c r="J311" s="105">
        <v>0.5</v>
      </c>
      <c r="K311" s="142">
        <f t="shared" si="20"/>
        <v>-0.5</v>
      </c>
      <c r="L311" s="102">
        <f t="shared" si="21"/>
        <v>287.79350000000005</v>
      </c>
      <c r="Q311" s="153">
        <f t="shared" si="22"/>
        <v>1</v>
      </c>
      <c r="R311" s="154">
        <f t="shared" si="23"/>
        <v>0</v>
      </c>
      <c r="S311" s="154">
        <f t="shared" si="24"/>
        <v>1</v>
      </c>
    </row>
    <row r="312" spans="2:19" ht="18.75" x14ac:dyDescent="0.3">
      <c r="B312" s="164">
        <v>44477</v>
      </c>
      <c r="C312" s="95" t="s">
        <v>1911</v>
      </c>
      <c r="D312" s="96" t="s">
        <v>1912</v>
      </c>
      <c r="E312" s="97">
        <v>2</v>
      </c>
      <c r="F312" s="140">
        <v>7.5</v>
      </c>
      <c r="G312" s="103">
        <v>2.5</v>
      </c>
      <c r="H312" s="99" t="s">
        <v>557</v>
      </c>
      <c r="I312" s="104" t="s">
        <v>16</v>
      </c>
      <c r="J312" s="105">
        <v>2</v>
      </c>
      <c r="K312" s="142">
        <f t="shared" si="20"/>
        <v>-2</v>
      </c>
      <c r="L312" s="102">
        <f t="shared" si="21"/>
        <v>285.79350000000005</v>
      </c>
      <c r="Q312" s="153">
        <f t="shared" si="22"/>
        <v>1</v>
      </c>
      <c r="R312" s="154">
        <f t="shared" si="23"/>
        <v>0</v>
      </c>
      <c r="S312" s="154">
        <f t="shared" si="24"/>
        <v>1</v>
      </c>
    </row>
    <row r="313" spans="2:19" ht="18.75" x14ac:dyDescent="0.3">
      <c r="B313" s="164">
        <v>44477</v>
      </c>
      <c r="C313" s="95" t="s">
        <v>1910</v>
      </c>
      <c r="D313" s="96" t="s">
        <v>608</v>
      </c>
      <c r="E313" s="97">
        <v>4</v>
      </c>
      <c r="F313" s="140">
        <v>3.1</v>
      </c>
      <c r="G313" s="103">
        <v>1.5</v>
      </c>
      <c r="H313" s="99" t="s">
        <v>557</v>
      </c>
      <c r="I313" s="104" t="s">
        <v>16</v>
      </c>
      <c r="J313" s="105">
        <v>1.5</v>
      </c>
      <c r="K313" s="142">
        <f t="shared" si="20"/>
        <v>-1.5</v>
      </c>
      <c r="L313" s="102">
        <f t="shared" si="21"/>
        <v>284.29350000000005</v>
      </c>
      <c r="Q313" s="153">
        <f t="shared" si="22"/>
        <v>1</v>
      </c>
      <c r="R313" s="154">
        <f t="shared" si="23"/>
        <v>0</v>
      </c>
      <c r="S313" s="154">
        <f t="shared" si="24"/>
        <v>1</v>
      </c>
    </row>
    <row r="314" spans="2:19" ht="18.75" x14ac:dyDescent="0.3">
      <c r="B314" s="164">
        <v>44478</v>
      </c>
      <c r="C314" s="95" t="s">
        <v>1913</v>
      </c>
      <c r="D314" s="96" t="s">
        <v>707</v>
      </c>
      <c r="E314" s="97">
        <v>2</v>
      </c>
      <c r="F314" s="140">
        <v>1.8</v>
      </c>
      <c r="G314" s="103">
        <v>1.1000000000000001</v>
      </c>
      <c r="H314" s="99" t="s">
        <v>557</v>
      </c>
      <c r="I314" s="104" t="s">
        <v>24</v>
      </c>
      <c r="J314" s="105">
        <v>7</v>
      </c>
      <c r="K314" s="142">
        <f t="shared" si="20"/>
        <v>5.6</v>
      </c>
      <c r="L314" s="102">
        <f t="shared" si="21"/>
        <v>289.89350000000007</v>
      </c>
      <c r="Q314" s="153">
        <f t="shared" si="22"/>
        <v>1</v>
      </c>
      <c r="R314" s="154">
        <f t="shared" si="23"/>
        <v>1</v>
      </c>
      <c r="S314" s="154">
        <f t="shared" si="24"/>
        <v>0</v>
      </c>
    </row>
    <row r="315" spans="2:19" ht="18.75" x14ac:dyDescent="0.3">
      <c r="B315" s="164">
        <v>44478</v>
      </c>
      <c r="C315" s="95" t="s">
        <v>1914</v>
      </c>
      <c r="D315" s="96" t="s">
        <v>602</v>
      </c>
      <c r="E315" s="97">
        <v>1</v>
      </c>
      <c r="F315" s="140">
        <v>18</v>
      </c>
      <c r="G315" s="103">
        <v>5</v>
      </c>
      <c r="H315" s="99" t="s">
        <v>557</v>
      </c>
      <c r="I315" s="104" t="s">
        <v>34</v>
      </c>
      <c r="J315" s="105">
        <v>1</v>
      </c>
      <c r="K315" s="142">
        <f t="shared" si="20"/>
        <v>-1</v>
      </c>
      <c r="L315" s="102">
        <f t="shared" si="21"/>
        <v>288.89350000000007</v>
      </c>
      <c r="Q315" s="153">
        <f t="shared" si="22"/>
        <v>1</v>
      </c>
      <c r="R315" s="154">
        <f t="shared" si="23"/>
        <v>0</v>
      </c>
      <c r="S315" s="154">
        <f t="shared" si="24"/>
        <v>1</v>
      </c>
    </row>
    <row r="316" spans="2:19" ht="18.75" x14ac:dyDescent="0.3">
      <c r="B316" s="164">
        <v>44478</v>
      </c>
      <c r="C316" s="95" t="s">
        <v>1909</v>
      </c>
      <c r="D316" s="96" t="s">
        <v>602</v>
      </c>
      <c r="E316" s="97">
        <v>1</v>
      </c>
      <c r="F316" s="140">
        <v>4.2</v>
      </c>
      <c r="G316" s="103">
        <v>1.2</v>
      </c>
      <c r="H316" s="99" t="s">
        <v>557</v>
      </c>
      <c r="I316" s="104" t="s">
        <v>34</v>
      </c>
      <c r="J316" s="105">
        <v>2.5</v>
      </c>
      <c r="K316" s="142">
        <f t="shared" si="20"/>
        <v>-2.5</v>
      </c>
      <c r="L316" s="102">
        <f t="shared" si="21"/>
        <v>286.39350000000007</v>
      </c>
      <c r="Q316" s="153">
        <f t="shared" si="22"/>
        <v>1</v>
      </c>
      <c r="R316" s="154">
        <f t="shared" si="23"/>
        <v>0</v>
      </c>
      <c r="S316" s="154">
        <f t="shared" si="24"/>
        <v>1</v>
      </c>
    </row>
    <row r="317" spans="2:19" ht="18.75" x14ac:dyDescent="0.3">
      <c r="B317" s="164">
        <v>44482</v>
      </c>
      <c r="C317" s="95" t="s">
        <v>1915</v>
      </c>
      <c r="D317" s="96" t="s">
        <v>1916</v>
      </c>
      <c r="E317" s="97">
        <v>1</v>
      </c>
      <c r="F317" s="140">
        <f>1.7*0.9</f>
        <v>1.53</v>
      </c>
      <c r="G317" s="103">
        <v>1.1000000000000001</v>
      </c>
      <c r="H317" s="99" t="s">
        <v>557</v>
      </c>
      <c r="I317" s="104" t="s">
        <v>24</v>
      </c>
      <c r="J317" s="105">
        <v>6</v>
      </c>
      <c r="K317" s="142">
        <f t="shared" si="20"/>
        <v>3.1799999999999997</v>
      </c>
      <c r="L317" s="102">
        <f t="shared" si="21"/>
        <v>289.57350000000008</v>
      </c>
      <c r="Q317" s="153">
        <f t="shared" si="22"/>
        <v>1</v>
      </c>
      <c r="R317" s="154">
        <f t="shared" si="23"/>
        <v>1</v>
      </c>
      <c r="S317" s="154">
        <f t="shared" si="24"/>
        <v>0</v>
      </c>
    </row>
    <row r="318" spans="2:19" ht="18.75" x14ac:dyDescent="0.3">
      <c r="B318" s="164">
        <v>44485</v>
      </c>
      <c r="C318" s="95" t="s">
        <v>1919</v>
      </c>
      <c r="D318" s="96" t="s">
        <v>114</v>
      </c>
      <c r="E318" s="97">
        <v>1</v>
      </c>
      <c r="F318" s="140">
        <v>2.7</v>
      </c>
      <c r="G318" s="103">
        <v>1.4</v>
      </c>
      <c r="H318" s="99" t="s">
        <v>557</v>
      </c>
      <c r="I318" s="104" t="s">
        <v>26</v>
      </c>
      <c r="J318" s="105">
        <v>2</v>
      </c>
      <c r="K318" s="142">
        <f t="shared" si="20"/>
        <v>-2</v>
      </c>
      <c r="L318" s="102">
        <f t="shared" si="21"/>
        <v>287.57350000000008</v>
      </c>
      <c r="Q318" s="153">
        <f t="shared" si="22"/>
        <v>1</v>
      </c>
      <c r="R318" s="154">
        <f t="shared" si="23"/>
        <v>0</v>
      </c>
      <c r="S318" s="154">
        <f t="shared" si="24"/>
        <v>1</v>
      </c>
    </row>
    <row r="319" spans="2:19" ht="18.75" x14ac:dyDescent="0.3">
      <c r="B319" s="164">
        <v>44486</v>
      </c>
      <c r="C319" s="95" t="s">
        <v>1917</v>
      </c>
      <c r="D319" s="96" t="s">
        <v>28</v>
      </c>
      <c r="E319" s="97">
        <v>2</v>
      </c>
      <c r="F319" s="140">
        <v>2.6</v>
      </c>
      <c r="G319" s="103">
        <v>1.2</v>
      </c>
      <c r="H319" s="99" t="s">
        <v>557</v>
      </c>
      <c r="I319" s="104" t="s">
        <v>21</v>
      </c>
      <c r="J319" s="105">
        <v>1</v>
      </c>
      <c r="K319" s="142">
        <f t="shared" si="20"/>
        <v>-1</v>
      </c>
      <c r="L319" s="102">
        <f t="shared" si="21"/>
        <v>286.57350000000008</v>
      </c>
      <c r="Q319" s="153">
        <f t="shared" si="22"/>
        <v>1</v>
      </c>
      <c r="R319" s="154">
        <f t="shared" si="23"/>
        <v>0</v>
      </c>
      <c r="S319" s="154">
        <f t="shared" si="24"/>
        <v>1</v>
      </c>
    </row>
    <row r="320" spans="2:19" ht="18.75" x14ac:dyDescent="0.3">
      <c r="B320" s="164">
        <v>44488</v>
      </c>
      <c r="C320" s="95" t="s">
        <v>1918</v>
      </c>
      <c r="D320" s="96" t="s">
        <v>707</v>
      </c>
      <c r="E320" s="97">
        <v>1</v>
      </c>
      <c r="F320" s="140">
        <f>(1-0.28)*4.2</f>
        <v>3.024</v>
      </c>
      <c r="G320" s="103">
        <v>1.55</v>
      </c>
      <c r="H320" s="99" t="s">
        <v>557</v>
      </c>
      <c r="I320" s="104" t="s">
        <v>24</v>
      </c>
      <c r="J320" s="105">
        <v>2</v>
      </c>
      <c r="K320" s="142">
        <f t="shared" si="20"/>
        <v>4.048</v>
      </c>
      <c r="L320" s="102">
        <f t="shared" si="21"/>
        <v>290.62150000000008</v>
      </c>
      <c r="Q320" s="153">
        <f t="shared" si="22"/>
        <v>1</v>
      </c>
      <c r="R320" s="154">
        <f t="shared" si="23"/>
        <v>1</v>
      </c>
      <c r="S320" s="154">
        <f t="shared" si="24"/>
        <v>0</v>
      </c>
    </row>
    <row r="321" spans="2:19" ht="18.75" x14ac:dyDescent="0.3">
      <c r="B321" s="164">
        <v>44488</v>
      </c>
      <c r="C321" s="95" t="s">
        <v>1920</v>
      </c>
      <c r="D321" s="96" t="s">
        <v>660</v>
      </c>
      <c r="E321" s="97">
        <v>2</v>
      </c>
      <c r="F321" s="140">
        <v>4.3</v>
      </c>
      <c r="G321" s="103">
        <v>1.6</v>
      </c>
      <c r="H321" s="99" t="s">
        <v>557</v>
      </c>
      <c r="I321" s="104" t="s">
        <v>26</v>
      </c>
      <c r="J321" s="105">
        <v>1.5</v>
      </c>
      <c r="K321" s="142">
        <f t="shared" si="20"/>
        <v>-1.5</v>
      </c>
      <c r="L321" s="102">
        <f t="shared" si="21"/>
        <v>289.12150000000008</v>
      </c>
      <c r="Q321" s="153">
        <f t="shared" si="22"/>
        <v>1</v>
      </c>
      <c r="R321" s="154">
        <f t="shared" si="23"/>
        <v>0</v>
      </c>
      <c r="S321" s="154">
        <f t="shared" si="24"/>
        <v>1</v>
      </c>
    </row>
    <row r="322" spans="2:19" ht="18.75" x14ac:dyDescent="0.3">
      <c r="B322" s="164">
        <v>44492</v>
      </c>
      <c r="C322" s="95" t="s">
        <v>837</v>
      </c>
      <c r="D322" s="96" t="s">
        <v>652</v>
      </c>
      <c r="E322" s="97">
        <v>3</v>
      </c>
      <c r="F322" s="140">
        <v>2.1</v>
      </c>
      <c r="G322" s="103">
        <v>1.2</v>
      </c>
      <c r="H322" s="99" t="s">
        <v>557</v>
      </c>
      <c r="I322" s="104" t="s">
        <v>21</v>
      </c>
      <c r="J322" s="105">
        <v>3</v>
      </c>
      <c r="K322" s="142">
        <f t="shared" si="20"/>
        <v>-3</v>
      </c>
      <c r="L322" s="102">
        <f t="shared" si="21"/>
        <v>286.12150000000008</v>
      </c>
      <c r="Q322" s="153">
        <f t="shared" si="22"/>
        <v>1</v>
      </c>
      <c r="R322" s="154">
        <f t="shared" si="23"/>
        <v>0</v>
      </c>
      <c r="S322" s="154">
        <f t="shared" si="24"/>
        <v>1</v>
      </c>
    </row>
    <row r="323" spans="2:19" ht="18.75" x14ac:dyDescent="0.3">
      <c r="B323" s="164">
        <v>44492</v>
      </c>
      <c r="C323" s="95" t="s">
        <v>1934</v>
      </c>
      <c r="D323" s="96" t="s">
        <v>610</v>
      </c>
      <c r="E323" s="97">
        <v>2</v>
      </c>
      <c r="F323" s="140">
        <v>10</v>
      </c>
      <c r="G323" s="103">
        <v>3</v>
      </c>
      <c r="H323" s="99" t="s">
        <v>557</v>
      </c>
      <c r="I323" s="104" t="s">
        <v>171</v>
      </c>
      <c r="J323" s="105">
        <v>3</v>
      </c>
      <c r="K323" s="142">
        <f t="shared" ref="K323:K386" si="25">IF(OR(I323="",J323=""),"",IF(AND(H323="W",I323="1st"),F323*J323-J323,IF(AND(H323="P",OR(I323="1st",I323="2nd",I323="3rd")),G323*J323-J323,IF(H323="EW",-2*J323,-J323))))</f>
        <v>-3</v>
      </c>
      <c r="L323" s="102">
        <f t="shared" si="21"/>
        <v>283.12150000000008</v>
      </c>
      <c r="Q323" s="153">
        <f t="shared" si="22"/>
        <v>1</v>
      </c>
      <c r="R323" s="154">
        <f t="shared" si="23"/>
        <v>0</v>
      </c>
      <c r="S323" s="154">
        <f t="shared" si="24"/>
        <v>1</v>
      </c>
    </row>
    <row r="324" spans="2:19" ht="18.75" x14ac:dyDescent="0.3">
      <c r="B324" s="164">
        <v>44492</v>
      </c>
      <c r="C324" s="95" t="s">
        <v>1934</v>
      </c>
      <c r="D324" s="96" t="s">
        <v>610</v>
      </c>
      <c r="E324" s="97">
        <v>2</v>
      </c>
      <c r="F324" s="140">
        <v>10</v>
      </c>
      <c r="G324" s="103">
        <v>3</v>
      </c>
      <c r="H324" s="99" t="s">
        <v>567</v>
      </c>
      <c r="I324" s="104" t="s">
        <v>171</v>
      </c>
      <c r="J324" s="105">
        <v>2</v>
      </c>
      <c r="K324" s="142">
        <f t="shared" si="25"/>
        <v>-2</v>
      </c>
      <c r="L324" s="102">
        <f t="shared" ref="L324:L387" si="26">IF(K324="",L323,L323+K324)</f>
        <v>281.12150000000008</v>
      </c>
      <c r="Q324" s="153">
        <f t="shared" ref="Q324:Q387" si="27">IF(B324="",0,1)</f>
        <v>1</v>
      </c>
      <c r="R324" s="154">
        <f t="shared" ref="R324:R387" si="28">IF(K324&gt;0,1,0)</f>
        <v>0</v>
      </c>
      <c r="S324" s="154">
        <f t="shared" ref="S324:S387" si="29">IF(K324&lt;0,1,0)</f>
        <v>1</v>
      </c>
    </row>
    <row r="325" spans="2:19" ht="18.75" x14ac:dyDescent="0.3">
      <c r="B325" s="164">
        <v>44493</v>
      </c>
      <c r="C325" s="95" t="s">
        <v>1935</v>
      </c>
      <c r="D325" s="96" t="s">
        <v>1936</v>
      </c>
      <c r="E325" s="97">
        <v>4</v>
      </c>
      <c r="F325" s="140">
        <v>2.15</v>
      </c>
      <c r="G325" s="103">
        <v>1.1000000000000001</v>
      </c>
      <c r="H325" s="99" t="s">
        <v>557</v>
      </c>
      <c r="I325" s="104" t="s">
        <v>21</v>
      </c>
      <c r="J325" s="105">
        <v>3</v>
      </c>
      <c r="K325" s="142">
        <f t="shared" si="25"/>
        <v>-3</v>
      </c>
      <c r="L325" s="102">
        <f t="shared" si="26"/>
        <v>278.12150000000008</v>
      </c>
      <c r="Q325" s="153">
        <f t="shared" si="27"/>
        <v>1</v>
      </c>
      <c r="R325" s="154">
        <f t="shared" si="28"/>
        <v>0</v>
      </c>
      <c r="S325" s="154">
        <f t="shared" si="29"/>
        <v>1</v>
      </c>
    </row>
    <row r="326" spans="2:19" ht="18.75" x14ac:dyDescent="0.3">
      <c r="B326" s="164">
        <v>44493</v>
      </c>
      <c r="C326" s="95" t="s">
        <v>1933</v>
      </c>
      <c r="D326" s="96" t="s">
        <v>93</v>
      </c>
      <c r="E326" s="97">
        <v>1</v>
      </c>
      <c r="F326" s="140">
        <v>7.5</v>
      </c>
      <c r="G326" s="103">
        <v>2.2999999999999998</v>
      </c>
      <c r="H326" s="99" t="s">
        <v>557</v>
      </c>
      <c r="I326" s="104" t="s">
        <v>16</v>
      </c>
      <c r="J326" s="105">
        <v>0.5</v>
      </c>
      <c r="K326" s="142">
        <f t="shared" si="25"/>
        <v>-0.5</v>
      </c>
      <c r="L326" s="102">
        <f t="shared" si="26"/>
        <v>277.62150000000008</v>
      </c>
      <c r="Q326" s="153">
        <f t="shared" si="27"/>
        <v>1</v>
      </c>
      <c r="R326" s="154">
        <f t="shared" si="28"/>
        <v>0</v>
      </c>
      <c r="S326" s="154">
        <f t="shared" si="29"/>
        <v>1</v>
      </c>
    </row>
    <row r="327" spans="2:19" ht="18.75" x14ac:dyDescent="0.3">
      <c r="B327" s="164">
        <v>44493</v>
      </c>
      <c r="C327" s="95" t="s">
        <v>1933</v>
      </c>
      <c r="D327" s="96" t="s">
        <v>93</v>
      </c>
      <c r="E327" s="97">
        <v>1</v>
      </c>
      <c r="F327" s="140">
        <v>7.5</v>
      </c>
      <c r="G327" s="103">
        <v>2.2999999999999998</v>
      </c>
      <c r="H327" s="99" t="s">
        <v>567</v>
      </c>
      <c r="I327" s="104" t="s">
        <v>16</v>
      </c>
      <c r="J327" s="105">
        <v>0.5</v>
      </c>
      <c r="K327" s="142">
        <f t="shared" si="25"/>
        <v>-0.5</v>
      </c>
      <c r="L327" s="102">
        <f t="shared" si="26"/>
        <v>277.12150000000008</v>
      </c>
      <c r="Q327" s="153">
        <f t="shared" si="27"/>
        <v>1</v>
      </c>
      <c r="R327" s="154">
        <f t="shared" si="28"/>
        <v>0</v>
      </c>
      <c r="S327" s="154">
        <f t="shared" si="29"/>
        <v>1</v>
      </c>
    </row>
    <row r="328" spans="2:19" ht="18.75" x14ac:dyDescent="0.3">
      <c r="B328" s="164">
        <v>44494</v>
      </c>
      <c r="C328" s="95" t="s">
        <v>833</v>
      </c>
      <c r="D328" s="96" t="s">
        <v>608</v>
      </c>
      <c r="E328" s="97">
        <v>5</v>
      </c>
      <c r="F328" s="140">
        <v>46</v>
      </c>
      <c r="G328" s="103">
        <v>12</v>
      </c>
      <c r="H328" s="99" t="s">
        <v>557</v>
      </c>
      <c r="I328" s="104" t="s">
        <v>16</v>
      </c>
      <c r="J328" s="105">
        <v>0.25</v>
      </c>
      <c r="K328" s="142">
        <f t="shared" si="25"/>
        <v>-0.25</v>
      </c>
      <c r="L328" s="102">
        <f t="shared" si="26"/>
        <v>276.87150000000008</v>
      </c>
      <c r="Q328" s="153">
        <f t="shared" si="27"/>
        <v>1</v>
      </c>
      <c r="R328" s="154">
        <f t="shared" si="28"/>
        <v>0</v>
      </c>
      <c r="S328" s="154">
        <f t="shared" si="29"/>
        <v>1</v>
      </c>
    </row>
    <row r="329" spans="2:19" ht="18.75" x14ac:dyDescent="0.3">
      <c r="B329" s="164">
        <v>44494</v>
      </c>
      <c r="C329" s="95" t="s">
        <v>833</v>
      </c>
      <c r="D329" s="96" t="s">
        <v>608</v>
      </c>
      <c r="E329" s="97">
        <v>5</v>
      </c>
      <c r="F329" s="140">
        <v>46</v>
      </c>
      <c r="G329" s="103">
        <v>12</v>
      </c>
      <c r="H329" s="99" t="s">
        <v>567</v>
      </c>
      <c r="I329" s="104" t="s">
        <v>16</v>
      </c>
      <c r="J329" s="105">
        <v>0.25</v>
      </c>
      <c r="K329" s="142">
        <f t="shared" si="25"/>
        <v>-0.25</v>
      </c>
      <c r="L329" s="102">
        <f t="shared" si="26"/>
        <v>276.62150000000008</v>
      </c>
      <c r="Q329" s="153">
        <f t="shared" si="27"/>
        <v>1</v>
      </c>
      <c r="R329" s="154">
        <f t="shared" si="28"/>
        <v>0</v>
      </c>
      <c r="S329" s="154">
        <f t="shared" si="29"/>
        <v>1</v>
      </c>
    </row>
    <row r="330" spans="2:19" ht="18.75" x14ac:dyDescent="0.3">
      <c r="B330" s="164">
        <v>44498</v>
      </c>
      <c r="C330" s="95" t="s">
        <v>1937</v>
      </c>
      <c r="D330" s="96" t="s">
        <v>32</v>
      </c>
      <c r="E330" s="97">
        <v>1</v>
      </c>
      <c r="F330" s="140">
        <v>4.8</v>
      </c>
      <c r="G330" s="103">
        <v>1.4</v>
      </c>
      <c r="H330" s="99" t="s">
        <v>557</v>
      </c>
      <c r="I330" s="104" t="s">
        <v>26</v>
      </c>
      <c r="J330" s="105">
        <v>2.5</v>
      </c>
      <c r="K330" s="142">
        <f t="shared" si="25"/>
        <v>-2.5</v>
      </c>
      <c r="L330" s="102">
        <f t="shared" si="26"/>
        <v>274.12150000000008</v>
      </c>
      <c r="Q330" s="153">
        <f t="shared" si="27"/>
        <v>1</v>
      </c>
      <c r="R330" s="154">
        <f t="shared" si="28"/>
        <v>0</v>
      </c>
      <c r="S330" s="154">
        <f t="shared" si="29"/>
        <v>1</v>
      </c>
    </row>
    <row r="331" spans="2:19" ht="18.75" x14ac:dyDescent="0.3">
      <c r="B331" s="164">
        <v>44499</v>
      </c>
      <c r="C331" s="95" t="s">
        <v>1943</v>
      </c>
      <c r="D331" s="96" t="s">
        <v>570</v>
      </c>
      <c r="E331" s="97">
        <v>1</v>
      </c>
      <c r="F331" s="140">
        <f>(1-0.27)*11</f>
        <v>8.0299999999999994</v>
      </c>
      <c r="G331" s="141">
        <f>(1-0.27)*3.5</f>
        <v>2.5549999999999997</v>
      </c>
      <c r="H331" s="99" t="s">
        <v>557</v>
      </c>
      <c r="I331" s="104" t="s">
        <v>26</v>
      </c>
      <c r="J331" s="105">
        <v>1.5</v>
      </c>
      <c r="K331" s="142">
        <f t="shared" si="25"/>
        <v>-1.5</v>
      </c>
      <c r="L331" s="102">
        <f t="shared" si="26"/>
        <v>272.62150000000008</v>
      </c>
      <c r="Q331" s="153">
        <f t="shared" si="27"/>
        <v>1</v>
      </c>
      <c r="R331" s="154">
        <f t="shared" si="28"/>
        <v>0</v>
      </c>
      <c r="S331" s="154">
        <f t="shared" si="29"/>
        <v>1</v>
      </c>
    </row>
    <row r="332" spans="2:19" ht="18.75" x14ac:dyDescent="0.3">
      <c r="B332" s="164">
        <v>44499</v>
      </c>
      <c r="C332" s="95" t="s">
        <v>1943</v>
      </c>
      <c r="D332" s="96" t="s">
        <v>570</v>
      </c>
      <c r="E332" s="97">
        <v>1</v>
      </c>
      <c r="F332" s="140">
        <f>(1-0.27)*11</f>
        <v>8.0299999999999994</v>
      </c>
      <c r="G332" s="141">
        <f>(1-0.27)*3.5</f>
        <v>2.5549999999999997</v>
      </c>
      <c r="H332" s="99" t="s">
        <v>567</v>
      </c>
      <c r="I332" s="104" t="s">
        <v>26</v>
      </c>
      <c r="J332" s="105">
        <v>1.5</v>
      </c>
      <c r="K332" s="142">
        <f t="shared" si="25"/>
        <v>2.3324999999999996</v>
      </c>
      <c r="L332" s="102">
        <f t="shared" si="26"/>
        <v>274.95400000000006</v>
      </c>
      <c r="Q332" s="153">
        <f t="shared" si="27"/>
        <v>1</v>
      </c>
      <c r="R332" s="154">
        <f t="shared" si="28"/>
        <v>1</v>
      </c>
      <c r="S332" s="154">
        <f t="shared" si="29"/>
        <v>0</v>
      </c>
    </row>
    <row r="333" spans="2:19" ht="18.75" x14ac:dyDescent="0.3">
      <c r="B333" s="164">
        <v>44500</v>
      </c>
      <c r="C333" s="95" t="s">
        <v>1949</v>
      </c>
      <c r="D333" s="96" t="s">
        <v>674</v>
      </c>
      <c r="E333" s="97">
        <v>3</v>
      </c>
      <c r="F333" s="140">
        <v>2.27</v>
      </c>
      <c r="G333" s="103">
        <v>0</v>
      </c>
      <c r="H333" s="99" t="s">
        <v>557</v>
      </c>
      <c r="I333" s="104" t="s">
        <v>24</v>
      </c>
      <c r="J333" s="105">
        <v>1.5</v>
      </c>
      <c r="K333" s="142">
        <f t="shared" si="25"/>
        <v>1.9050000000000002</v>
      </c>
      <c r="L333" s="102">
        <f t="shared" si="26"/>
        <v>276.85900000000004</v>
      </c>
      <c r="Q333" s="153">
        <f t="shared" si="27"/>
        <v>1</v>
      </c>
      <c r="R333" s="154">
        <f t="shared" si="28"/>
        <v>1</v>
      </c>
      <c r="S333" s="154">
        <f t="shared" si="29"/>
        <v>0</v>
      </c>
    </row>
    <row r="334" spans="2:19" ht="18.75" x14ac:dyDescent="0.3">
      <c r="B334" s="164">
        <v>44500</v>
      </c>
      <c r="C334" s="95" t="s">
        <v>1938</v>
      </c>
      <c r="D334" s="96" t="s">
        <v>674</v>
      </c>
      <c r="E334" s="97">
        <v>3</v>
      </c>
      <c r="F334" s="140">
        <v>2.5</v>
      </c>
      <c r="G334" s="103">
        <v>1.2</v>
      </c>
      <c r="H334" s="99" t="s">
        <v>557</v>
      </c>
      <c r="I334" s="104" t="s">
        <v>24</v>
      </c>
      <c r="J334" s="105">
        <v>4</v>
      </c>
      <c r="K334" s="142">
        <f t="shared" si="25"/>
        <v>6</v>
      </c>
      <c r="L334" s="102">
        <f t="shared" si="26"/>
        <v>282.85900000000004</v>
      </c>
      <c r="Q334" s="153">
        <f t="shared" si="27"/>
        <v>1</v>
      </c>
      <c r="R334" s="154">
        <f t="shared" si="28"/>
        <v>1</v>
      </c>
      <c r="S334" s="154">
        <f t="shared" si="29"/>
        <v>0</v>
      </c>
    </row>
    <row r="335" spans="2:19" ht="18.75" x14ac:dyDescent="0.3">
      <c r="B335" s="165">
        <v>44501</v>
      </c>
      <c r="C335" s="148" t="s">
        <v>1945</v>
      </c>
      <c r="D335" s="96" t="s">
        <v>30</v>
      </c>
      <c r="E335" s="97">
        <v>2</v>
      </c>
      <c r="F335" s="140">
        <v>8</v>
      </c>
      <c r="G335" s="103">
        <v>0</v>
      </c>
      <c r="H335" s="99" t="s">
        <v>557</v>
      </c>
      <c r="I335" s="104" t="s">
        <v>21</v>
      </c>
      <c r="J335" s="105">
        <v>1</v>
      </c>
      <c r="K335" s="142">
        <f t="shared" si="25"/>
        <v>-1</v>
      </c>
      <c r="L335" s="102">
        <f t="shared" si="26"/>
        <v>281.85900000000004</v>
      </c>
      <c r="Q335" s="153">
        <f t="shared" si="27"/>
        <v>1</v>
      </c>
      <c r="R335" s="154">
        <f t="shared" si="28"/>
        <v>0</v>
      </c>
      <c r="S335" s="154">
        <f t="shared" si="29"/>
        <v>1</v>
      </c>
    </row>
    <row r="336" spans="2:19" ht="18.75" x14ac:dyDescent="0.3">
      <c r="B336" s="165">
        <v>44501</v>
      </c>
      <c r="C336" s="95" t="s">
        <v>1944</v>
      </c>
      <c r="D336" s="96" t="s">
        <v>30</v>
      </c>
      <c r="E336" s="97">
        <v>1</v>
      </c>
      <c r="F336" s="140">
        <v>5.92</v>
      </c>
      <c r="G336" s="103">
        <v>0</v>
      </c>
      <c r="H336" s="99" t="s">
        <v>557</v>
      </c>
      <c r="I336" s="104" t="s">
        <v>21</v>
      </c>
      <c r="J336" s="105">
        <v>1.5</v>
      </c>
      <c r="K336" s="142">
        <f t="shared" si="25"/>
        <v>-1.5</v>
      </c>
      <c r="L336" s="102">
        <f t="shared" si="26"/>
        <v>280.35900000000004</v>
      </c>
      <c r="Q336" s="153">
        <f t="shared" si="27"/>
        <v>1</v>
      </c>
      <c r="R336" s="154">
        <f t="shared" si="28"/>
        <v>0</v>
      </c>
      <c r="S336" s="154">
        <f t="shared" si="29"/>
        <v>1</v>
      </c>
    </row>
    <row r="337" spans="2:19" ht="18.75" x14ac:dyDescent="0.3">
      <c r="B337" s="164">
        <v>44501</v>
      </c>
      <c r="C337" s="95" t="s">
        <v>1942</v>
      </c>
      <c r="D337" s="96" t="s">
        <v>30</v>
      </c>
      <c r="E337" s="97">
        <v>2</v>
      </c>
      <c r="F337" s="140">
        <v>5</v>
      </c>
      <c r="G337" s="103">
        <v>1.35</v>
      </c>
      <c r="H337" s="99" t="s">
        <v>557</v>
      </c>
      <c r="I337" s="104" t="s">
        <v>26</v>
      </c>
      <c r="J337" s="105">
        <v>5</v>
      </c>
      <c r="K337" s="142">
        <f t="shared" si="25"/>
        <v>-5</v>
      </c>
      <c r="L337" s="102">
        <f t="shared" si="26"/>
        <v>275.35900000000004</v>
      </c>
      <c r="Q337" s="153">
        <f t="shared" si="27"/>
        <v>1</v>
      </c>
      <c r="R337" s="154">
        <f t="shared" si="28"/>
        <v>0</v>
      </c>
      <c r="S337" s="154">
        <f t="shared" si="29"/>
        <v>1</v>
      </c>
    </row>
    <row r="338" spans="2:19" ht="18.75" x14ac:dyDescent="0.3">
      <c r="B338" s="164">
        <v>44501</v>
      </c>
      <c r="C338" s="95" t="s">
        <v>1941</v>
      </c>
      <c r="D338" s="96" t="s">
        <v>30</v>
      </c>
      <c r="E338" s="97">
        <v>1</v>
      </c>
      <c r="F338" s="140">
        <v>4</v>
      </c>
      <c r="G338" s="103">
        <v>1.3</v>
      </c>
      <c r="H338" s="99" t="s">
        <v>557</v>
      </c>
      <c r="I338" s="104" t="s">
        <v>16</v>
      </c>
      <c r="J338" s="105">
        <v>4</v>
      </c>
      <c r="K338" s="142">
        <f t="shared" si="25"/>
        <v>-4</v>
      </c>
      <c r="L338" s="102">
        <f t="shared" si="26"/>
        <v>271.35900000000004</v>
      </c>
      <c r="Q338" s="153">
        <f t="shared" si="27"/>
        <v>1</v>
      </c>
      <c r="R338" s="154">
        <f t="shared" si="28"/>
        <v>0</v>
      </c>
      <c r="S338" s="154">
        <f t="shared" si="29"/>
        <v>1</v>
      </c>
    </row>
    <row r="339" spans="2:19" ht="18.75" x14ac:dyDescent="0.3">
      <c r="B339" s="164">
        <v>44502</v>
      </c>
      <c r="C339" s="95" t="s">
        <v>1939</v>
      </c>
      <c r="D339" s="96" t="s">
        <v>652</v>
      </c>
      <c r="E339" s="97">
        <v>2</v>
      </c>
      <c r="F339" s="140">
        <v>11</v>
      </c>
      <c r="G339" s="103">
        <v>3.3</v>
      </c>
      <c r="H339" s="99" t="s">
        <v>557</v>
      </c>
      <c r="I339" s="104" t="s">
        <v>16</v>
      </c>
      <c r="J339" s="105">
        <v>1.5</v>
      </c>
      <c r="K339" s="142">
        <f t="shared" si="25"/>
        <v>-1.5</v>
      </c>
      <c r="L339" s="102">
        <f t="shared" si="26"/>
        <v>269.85900000000004</v>
      </c>
      <c r="Q339" s="153">
        <f t="shared" si="27"/>
        <v>1</v>
      </c>
      <c r="R339" s="154">
        <f t="shared" si="28"/>
        <v>0</v>
      </c>
      <c r="S339" s="154">
        <f t="shared" si="29"/>
        <v>1</v>
      </c>
    </row>
    <row r="340" spans="2:19" ht="18.75" x14ac:dyDescent="0.3">
      <c r="B340" s="164">
        <v>44502</v>
      </c>
      <c r="C340" s="95" t="s">
        <v>1940</v>
      </c>
      <c r="D340" s="96" t="s">
        <v>652</v>
      </c>
      <c r="E340" s="97">
        <v>2</v>
      </c>
      <c r="F340" s="140">
        <v>27</v>
      </c>
      <c r="G340" s="103">
        <v>5</v>
      </c>
      <c r="H340" s="99" t="s">
        <v>557</v>
      </c>
      <c r="I340" s="104" t="s">
        <v>171</v>
      </c>
      <c r="J340" s="105">
        <v>1</v>
      </c>
      <c r="K340" s="142">
        <f t="shared" si="25"/>
        <v>-1</v>
      </c>
      <c r="L340" s="102">
        <f t="shared" si="26"/>
        <v>268.85900000000004</v>
      </c>
      <c r="Q340" s="153">
        <f t="shared" si="27"/>
        <v>1</v>
      </c>
      <c r="R340" s="154">
        <f t="shared" si="28"/>
        <v>0</v>
      </c>
      <c r="S340" s="154">
        <f t="shared" si="29"/>
        <v>1</v>
      </c>
    </row>
    <row r="341" spans="2:19" ht="18.75" x14ac:dyDescent="0.3">
      <c r="B341" s="164">
        <v>44502</v>
      </c>
      <c r="C341" s="95" t="s">
        <v>1950</v>
      </c>
      <c r="D341" s="96" t="s">
        <v>652</v>
      </c>
      <c r="E341" s="97">
        <v>4</v>
      </c>
      <c r="F341" s="140">
        <v>1.9</v>
      </c>
      <c r="G341" s="103">
        <v>1.1000000000000001</v>
      </c>
      <c r="H341" s="99" t="s">
        <v>557</v>
      </c>
      <c r="I341" s="104" t="s">
        <v>26</v>
      </c>
      <c r="J341" s="105">
        <v>2</v>
      </c>
      <c r="K341" s="142">
        <f t="shared" si="25"/>
        <v>-2</v>
      </c>
      <c r="L341" s="102">
        <f t="shared" si="26"/>
        <v>266.85900000000004</v>
      </c>
      <c r="Q341" s="153">
        <f t="shared" si="27"/>
        <v>1</v>
      </c>
      <c r="R341" s="154">
        <f t="shared" si="28"/>
        <v>0</v>
      </c>
      <c r="S341" s="154">
        <f t="shared" si="29"/>
        <v>1</v>
      </c>
    </row>
    <row r="342" spans="2:19" ht="18.75" x14ac:dyDescent="0.3">
      <c r="B342" s="164">
        <v>44504</v>
      </c>
      <c r="C342" s="95" t="s">
        <v>1915</v>
      </c>
      <c r="D342" s="96" t="s">
        <v>587</v>
      </c>
      <c r="E342" s="97">
        <v>5</v>
      </c>
      <c r="F342" s="140">
        <f>(1-0.23)*2.25</f>
        <v>1.7324999999999999</v>
      </c>
      <c r="G342" s="103">
        <v>1.1000000000000001</v>
      </c>
      <c r="H342" s="99" t="s">
        <v>557</v>
      </c>
      <c r="I342" s="104" t="s">
        <v>24</v>
      </c>
      <c r="J342" s="105">
        <v>3</v>
      </c>
      <c r="K342" s="142">
        <f t="shared" si="25"/>
        <v>2.1974999999999998</v>
      </c>
      <c r="L342" s="102">
        <f t="shared" si="26"/>
        <v>269.05650000000003</v>
      </c>
      <c r="Q342" s="153">
        <f t="shared" si="27"/>
        <v>1</v>
      </c>
      <c r="R342" s="154">
        <f t="shared" si="28"/>
        <v>1</v>
      </c>
      <c r="S342" s="154">
        <f t="shared" si="29"/>
        <v>0</v>
      </c>
    </row>
    <row r="343" spans="2:19" ht="18.75" x14ac:dyDescent="0.3">
      <c r="B343" s="164">
        <v>44504</v>
      </c>
      <c r="C343" s="95" t="s">
        <v>1909</v>
      </c>
      <c r="D343" s="96" t="s">
        <v>587</v>
      </c>
      <c r="E343" s="97">
        <v>5</v>
      </c>
      <c r="F343" s="140">
        <v>7.5</v>
      </c>
      <c r="G343" s="103">
        <v>2</v>
      </c>
      <c r="H343" s="99" t="s">
        <v>557</v>
      </c>
      <c r="I343" s="104" t="s">
        <v>34</v>
      </c>
      <c r="J343" s="105">
        <v>0.25</v>
      </c>
      <c r="K343" s="142">
        <f t="shared" si="25"/>
        <v>-0.25</v>
      </c>
      <c r="L343" s="102">
        <f t="shared" si="26"/>
        <v>268.80650000000003</v>
      </c>
      <c r="Q343" s="153">
        <f t="shared" si="27"/>
        <v>1</v>
      </c>
      <c r="R343" s="154">
        <f t="shared" si="28"/>
        <v>0</v>
      </c>
      <c r="S343" s="154">
        <f t="shared" si="29"/>
        <v>1</v>
      </c>
    </row>
    <row r="344" spans="2:19" ht="18.75" x14ac:dyDescent="0.3">
      <c r="B344" s="164">
        <v>44504</v>
      </c>
      <c r="C344" s="95" t="s">
        <v>1951</v>
      </c>
      <c r="D344" s="96" t="s">
        <v>587</v>
      </c>
      <c r="E344" s="97">
        <v>3</v>
      </c>
      <c r="F344" s="140">
        <v>12</v>
      </c>
      <c r="G344" s="103">
        <v>4</v>
      </c>
      <c r="H344" s="99" t="s">
        <v>557</v>
      </c>
      <c r="I344" s="104" t="s">
        <v>16</v>
      </c>
      <c r="J344" s="105">
        <v>0.25</v>
      </c>
      <c r="K344" s="142">
        <f t="shared" si="25"/>
        <v>-0.25</v>
      </c>
      <c r="L344" s="102">
        <f t="shared" si="26"/>
        <v>268.55650000000003</v>
      </c>
      <c r="Q344" s="153">
        <f t="shared" si="27"/>
        <v>1</v>
      </c>
      <c r="R344" s="154">
        <f t="shared" si="28"/>
        <v>0</v>
      </c>
      <c r="S344" s="154">
        <f t="shared" si="29"/>
        <v>1</v>
      </c>
    </row>
    <row r="345" spans="2:19" ht="18.75" x14ac:dyDescent="0.3">
      <c r="B345" s="164">
        <v>44505</v>
      </c>
      <c r="C345" s="95" t="s">
        <v>1952</v>
      </c>
      <c r="D345" s="96" t="s">
        <v>616</v>
      </c>
      <c r="E345" s="97">
        <v>1</v>
      </c>
      <c r="F345" s="140">
        <v>2.1</v>
      </c>
      <c r="G345" s="103">
        <v>1.2</v>
      </c>
      <c r="H345" s="99" t="s">
        <v>557</v>
      </c>
      <c r="I345" s="104" t="s">
        <v>24</v>
      </c>
      <c r="J345" s="105">
        <v>2</v>
      </c>
      <c r="K345" s="142">
        <f t="shared" si="25"/>
        <v>2.2000000000000002</v>
      </c>
      <c r="L345" s="102">
        <f t="shared" si="26"/>
        <v>270.75650000000002</v>
      </c>
      <c r="Q345" s="153">
        <f t="shared" si="27"/>
        <v>1</v>
      </c>
      <c r="R345" s="154">
        <f t="shared" si="28"/>
        <v>1</v>
      </c>
      <c r="S345" s="154">
        <f t="shared" si="29"/>
        <v>0</v>
      </c>
    </row>
    <row r="346" spans="2:19" ht="18.75" x14ac:dyDescent="0.3">
      <c r="B346" s="164">
        <v>44505</v>
      </c>
      <c r="C346" s="95" t="s">
        <v>1955</v>
      </c>
      <c r="D346" s="96" t="s">
        <v>173</v>
      </c>
      <c r="E346" s="97">
        <v>3</v>
      </c>
      <c r="F346" s="140">
        <v>23</v>
      </c>
      <c r="G346" s="103">
        <v>8.5</v>
      </c>
      <c r="H346" s="99" t="s">
        <v>557</v>
      </c>
      <c r="I346" s="104" t="s">
        <v>171</v>
      </c>
      <c r="J346" s="105">
        <v>0.5</v>
      </c>
      <c r="K346" s="142">
        <f t="shared" si="25"/>
        <v>-0.5</v>
      </c>
      <c r="L346" s="102">
        <f t="shared" si="26"/>
        <v>270.25650000000002</v>
      </c>
      <c r="Q346" s="153">
        <f t="shared" si="27"/>
        <v>1</v>
      </c>
      <c r="R346" s="154">
        <f t="shared" si="28"/>
        <v>0</v>
      </c>
      <c r="S346" s="154">
        <f t="shared" si="29"/>
        <v>1</v>
      </c>
    </row>
    <row r="347" spans="2:19" ht="18.75" x14ac:dyDescent="0.3">
      <c r="B347" s="164">
        <v>44505</v>
      </c>
      <c r="C347" s="95" t="s">
        <v>1955</v>
      </c>
      <c r="D347" s="96" t="s">
        <v>173</v>
      </c>
      <c r="E347" s="97">
        <v>3</v>
      </c>
      <c r="F347" s="140">
        <v>23</v>
      </c>
      <c r="G347" s="103">
        <v>8.5</v>
      </c>
      <c r="H347" s="99" t="s">
        <v>567</v>
      </c>
      <c r="I347" s="104" t="s">
        <v>171</v>
      </c>
      <c r="J347" s="105">
        <v>0.5</v>
      </c>
      <c r="K347" s="142">
        <f t="shared" si="25"/>
        <v>-0.5</v>
      </c>
      <c r="L347" s="102">
        <f t="shared" si="26"/>
        <v>269.75650000000002</v>
      </c>
      <c r="Q347" s="153">
        <f t="shared" si="27"/>
        <v>1</v>
      </c>
      <c r="R347" s="154">
        <f t="shared" si="28"/>
        <v>0</v>
      </c>
      <c r="S347" s="154">
        <f t="shared" si="29"/>
        <v>1</v>
      </c>
    </row>
    <row r="348" spans="2:19" ht="18.75" x14ac:dyDescent="0.3">
      <c r="B348" s="164">
        <v>44505</v>
      </c>
      <c r="C348" s="95" t="s">
        <v>751</v>
      </c>
      <c r="D348" s="96" t="s">
        <v>173</v>
      </c>
      <c r="E348" s="97">
        <v>4</v>
      </c>
      <c r="F348" s="140">
        <v>2.4500000000000002</v>
      </c>
      <c r="G348" s="103">
        <v>1.3</v>
      </c>
      <c r="H348" s="99" t="s">
        <v>557</v>
      </c>
      <c r="I348" s="104" t="s">
        <v>24</v>
      </c>
      <c r="J348" s="105">
        <v>4</v>
      </c>
      <c r="K348" s="142">
        <f t="shared" si="25"/>
        <v>5.8000000000000007</v>
      </c>
      <c r="L348" s="102">
        <f t="shared" si="26"/>
        <v>275.55650000000003</v>
      </c>
      <c r="Q348" s="153">
        <f t="shared" si="27"/>
        <v>1</v>
      </c>
      <c r="R348" s="154">
        <f t="shared" si="28"/>
        <v>1</v>
      </c>
      <c r="S348" s="154">
        <f t="shared" si="29"/>
        <v>0</v>
      </c>
    </row>
    <row r="349" spans="2:19" ht="18.75" x14ac:dyDescent="0.3">
      <c r="B349" s="164">
        <v>44505</v>
      </c>
      <c r="C349" s="95" t="s">
        <v>1953</v>
      </c>
      <c r="D349" s="96" t="s">
        <v>616</v>
      </c>
      <c r="E349" s="97">
        <v>1</v>
      </c>
      <c r="F349" s="140">
        <v>51</v>
      </c>
      <c r="G349" s="103">
        <v>8.5</v>
      </c>
      <c r="H349" s="99" t="s">
        <v>557</v>
      </c>
      <c r="I349" s="104" t="s">
        <v>34</v>
      </c>
      <c r="J349" s="105">
        <v>0.1</v>
      </c>
      <c r="K349" s="142">
        <f t="shared" si="25"/>
        <v>-0.1</v>
      </c>
      <c r="L349" s="102">
        <f t="shared" si="26"/>
        <v>275.45650000000001</v>
      </c>
      <c r="Q349" s="153">
        <f t="shared" si="27"/>
        <v>1</v>
      </c>
      <c r="R349" s="154">
        <f t="shared" si="28"/>
        <v>0</v>
      </c>
      <c r="S349" s="154">
        <f t="shared" si="29"/>
        <v>1</v>
      </c>
    </row>
    <row r="350" spans="2:19" ht="18.75" x14ac:dyDescent="0.3">
      <c r="B350" s="164">
        <v>44505</v>
      </c>
      <c r="C350" s="95" t="s">
        <v>711</v>
      </c>
      <c r="D350" s="96" t="s">
        <v>616</v>
      </c>
      <c r="E350" s="97">
        <v>5</v>
      </c>
      <c r="F350" s="140">
        <v>1.85</v>
      </c>
      <c r="G350" s="103">
        <v>1.1000000000000001</v>
      </c>
      <c r="H350" s="99" t="s">
        <v>557</v>
      </c>
      <c r="I350" s="104" t="s">
        <v>21</v>
      </c>
      <c r="J350" s="105">
        <v>3</v>
      </c>
      <c r="K350" s="142">
        <f t="shared" si="25"/>
        <v>-3</v>
      </c>
      <c r="L350" s="102">
        <f t="shared" si="26"/>
        <v>272.45650000000001</v>
      </c>
      <c r="Q350" s="153">
        <f t="shared" si="27"/>
        <v>1</v>
      </c>
      <c r="R350" s="154">
        <f t="shared" si="28"/>
        <v>0</v>
      </c>
      <c r="S350" s="154">
        <f t="shared" si="29"/>
        <v>1</v>
      </c>
    </row>
    <row r="351" spans="2:19" ht="18.75" x14ac:dyDescent="0.3">
      <c r="B351" s="164">
        <v>44506</v>
      </c>
      <c r="C351" s="95" t="s">
        <v>1956</v>
      </c>
      <c r="D351" s="96" t="s">
        <v>1957</v>
      </c>
      <c r="E351" s="97">
        <v>6</v>
      </c>
      <c r="F351" s="140">
        <v>5</v>
      </c>
      <c r="G351" s="103">
        <v>1.2</v>
      </c>
      <c r="H351" s="99" t="s">
        <v>557</v>
      </c>
      <c r="I351" s="104" t="s">
        <v>21</v>
      </c>
      <c r="J351" s="105">
        <v>4</v>
      </c>
      <c r="K351" s="142">
        <f t="shared" si="25"/>
        <v>-4</v>
      </c>
      <c r="L351" s="102">
        <f t="shared" si="26"/>
        <v>268.45650000000001</v>
      </c>
      <c r="Q351" s="153">
        <f t="shared" si="27"/>
        <v>1</v>
      </c>
      <c r="R351" s="154">
        <f t="shared" si="28"/>
        <v>0</v>
      </c>
      <c r="S351" s="154">
        <f t="shared" si="29"/>
        <v>1</v>
      </c>
    </row>
    <row r="352" spans="2:19" ht="18.75" x14ac:dyDescent="0.3">
      <c r="B352" s="164">
        <v>44507</v>
      </c>
      <c r="C352" s="95" t="s">
        <v>2013</v>
      </c>
      <c r="D352" s="96" t="s">
        <v>559</v>
      </c>
      <c r="E352" s="97">
        <v>2</v>
      </c>
      <c r="F352" s="140">
        <v>18</v>
      </c>
      <c r="G352" s="103">
        <v>3.3</v>
      </c>
      <c r="H352" s="99" t="s">
        <v>557</v>
      </c>
      <c r="I352" s="104" t="s">
        <v>34</v>
      </c>
      <c r="J352" s="105">
        <v>0.5</v>
      </c>
      <c r="K352" s="142">
        <f t="shared" si="25"/>
        <v>-0.5</v>
      </c>
      <c r="L352" s="102">
        <f t="shared" si="26"/>
        <v>267.95650000000001</v>
      </c>
      <c r="Q352" s="153">
        <f t="shared" si="27"/>
        <v>1</v>
      </c>
      <c r="R352" s="154">
        <f t="shared" si="28"/>
        <v>0</v>
      </c>
      <c r="S352" s="154">
        <f t="shared" si="29"/>
        <v>1</v>
      </c>
    </row>
    <row r="353" spans="2:19" ht="18.75" x14ac:dyDescent="0.3">
      <c r="B353" s="164">
        <v>44507</v>
      </c>
      <c r="C353" s="95" t="s">
        <v>1954</v>
      </c>
      <c r="D353" s="96" t="s">
        <v>559</v>
      </c>
      <c r="E353" s="97">
        <v>1</v>
      </c>
      <c r="F353" s="140">
        <f>7.5*(1-0.26)</f>
        <v>5.55</v>
      </c>
      <c r="G353" s="103">
        <v>2.35</v>
      </c>
      <c r="H353" s="99" t="s">
        <v>557</v>
      </c>
      <c r="I353" s="104" t="s">
        <v>24</v>
      </c>
      <c r="J353" s="105">
        <v>3.5</v>
      </c>
      <c r="K353" s="142">
        <f t="shared" si="25"/>
        <v>15.925000000000001</v>
      </c>
      <c r="L353" s="102">
        <f t="shared" si="26"/>
        <v>283.88150000000002</v>
      </c>
      <c r="Q353" s="153">
        <f t="shared" si="27"/>
        <v>1</v>
      </c>
      <c r="R353" s="154">
        <f t="shared" si="28"/>
        <v>1</v>
      </c>
      <c r="S353" s="154">
        <f t="shared" si="29"/>
        <v>0</v>
      </c>
    </row>
    <row r="354" spans="2:19" ht="18.75" x14ac:dyDescent="0.3">
      <c r="B354" s="164">
        <v>44510</v>
      </c>
      <c r="C354" s="95" t="s">
        <v>1959</v>
      </c>
      <c r="D354" s="96" t="s">
        <v>114</v>
      </c>
      <c r="E354" s="97">
        <v>2</v>
      </c>
      <c r="F354" s="140">
        <v>126</v>
      </c>
      <c r="G354" s="103">
        <v>35</v>
      </c>
      <c r="H354" s="99" t="s">
        <v>557</v>
      </c>
      <c r="I354" s="104" t="s">
        <v>171</v>
      </c>
      <c r="J354" s="105">
        <v>0.1</v>
      </c>
      <c r="K354" s="142">
        <f t="shared" si="25"/>
        <v>-0.1</v>
      </c>
      <c r="L354" s="102">
        <f t="shared" si="26"/>
        <v>283.78149999999999</v>
      </c>
      <c r="Q354" s="153">
        <f t="shared" si="27"/>
        <v>1</v>
      </c>
      <c r="R354" s="154">
        <f t="shared" si="28"/>
        <v>0</v>
      </c>
      <c r="S354" s="154">
        <f t="shared" si="29"/>
        <v>1</v>
      </c>
    </row>
    <row r="355" spans="2:19" ht="18.75" x14ac:dyDescent="0.3">
      <c r="B355" s="164">
        <v>44510</v>
      </c>
      <c r="C355" s="95" t="s">
        <v>1958</v>
      </c>
      <c r="D355" s="96" t="s">
        <v>114</v>
      </c>
      <c r="E355" s="97">
        <v>2</v>
      </c>
      <c r="F355" s="140">
        <v>4.8</v>
      </c>
      <c r="G355" s="103">
        <v>2</v>
      </c>
      <c r="H355" s="99" t="s">
        <v>557</v>
      </c>
      <c r="I355" s="104" t="s">
        <v>16</v>
      </c>
      <c r="J355" s="105">
        <v>2</v>
      </c>
      <c r="K355" s="142">
        <f t="shared" si="25"/>
        <v>-2</v>
      </c>
      <c r="L355" s="102">
        <f t="shared" si="26"/>
        <v>281.78149999999999</v>
      </c>
      <c r="Q355" s="153">
        <f t="shared" si="27"/>
        <v>1</v>
      </c>
      <c r="R355" s="154">
        <f t="shared" si="28"/>
        <v>0</v>
      </c>
      <c r="S355" s="154">
        <f t="shared" si="29"/>
        <v>1</v>
      </c>
    </row>
    <row r="356" spans="2:19" ht="18.75" x14ac:dyDescent="0.3">
      <c r="B356" s="164">
        <v>44511</v>
      </c>
      <c r="C356" s="95" t="s">
        <v>1960</v>
      </c>
      <c r="D356" s="96" t="s">
        <v>616</v>
      </c>
      <c r="E356" s="97">
        <v>3</v>
      </c>
      <c r="F356" s="140">
        <v>12</v>
      </c>
      <c r="G356" s="103">
        <v>3.7</v>
      </c>
      <c r="H356" s="99" t="s">
        <v>557</v>
      </c>
      <c r="I356" s="104" t="s">
        <v>16</v>
      </c>
      <c r="J356" s="105">
        <v>1.5</v>
      </c>
      <c r="K356" s="142">
        <f t="shared" si="25"/>
        <v>-1.5</v>
      </c>
      <c r="L356" s="102">
        <f t="shared" si="26"/>
        <v>280.28149999999999</v>
      </c>
      <c r="Q356" s="153">
        <f t="shared" si="27"/>
        <v>1</v>
      </c>
      <c r="R356" s="154">
        <f t="shared" si="28"/>
        <v>0</v>
      </c>
      <c r="S356" s="154">
        <f t="shared" si="29"/>
        <v>1</v>
      </c>
    </row>
    <row r="357" spans="2:19" ht="18.75" x14ac:dyDescent="0.3">
      <c r="B357" s="164">
        <v>44511</v>
      </c>
      <c r="C357" s="95" t="s">
        <v>1960</v>
      </c>
      <c r="D357" s="96" t="s">
        <v>616</v>
      </c>
      <c r="E357" s="97">
        <v>3</v>
      </c>
      <c r="F357" s="140">
        <v>12</v>
      </c>
      <c r="G357" s="103">
        <v>3.7</v>
      </c>
      <c r="H357" s="99" t="s">
        <v>567</v>
      </c>
      <c r="I357" s="104" t="s">
        <v>16</v>
      </c>
      <c r="J357" s="105">
        <v>1.5</v>
      </c>
      <c r="K357" s="142">
        <f t="shared" si="25"/>
        <v>-1.5</v>
      </c>
      <c r="L357" s="102">
        <f t="shared" si="26"/>
        <v>278.78149999999999</v>
      </c>
      <c r="Q357" s="153">
        <f t="shared" si="27"/>
        <v>1</v>
      </c>
      <c r="R357" s="154">
        <f t="shared" si="28"/>
        <v>0</v>
      </c>
      <c r="S357" s="154">
        <f t="shared" si="29"/>
        <v>1</v>
      </c>
    </row>
    <row r="358" spans="2:19" ht="18.75" x14ac:dyDescent="0.3">
      <c r="B358" s="164">
        <v>44512</v>
      </c>
      <c r="C358" s="95" t="s">
        <v>1962</v>
      </c>
      <c r="D358" s="96" t="s">
        <v>556</v>
      </c>
      <c r="E358" s="97">
        <v>2</v>
      </c>
      <c r="F358" s="140">
        <v>3.6</v>
      </c>
      <c r="G358" s="103">
        <v>1.8</v>
      </c>
      <c r="H358" s="99" t="s">
        <v>557</v>
      </c>
      <c r="I358" s="104" t="s">
        <v>34</v>
      </c>
      <c r="J358" s="105">
        <v>2</v>
      </c>
      <c r="K358" s="142">
        <f t="shared" si="25"/>
        <v>-2</v>
      </c>
      <c r="L358" s="102">
        <f t="shared" si="26"/>
        <v>276.78149999999999</v>
      </c>
      <c r="Q358" s="153">
        <f t="shared" si="27"/>
        <v>1</v>
      </c>
      <c r="R358" s="154">
        <f t="shared" si="28"/>
        <v>0</v>
      </c>
      <c r="S358" s="154">
        <f t="shared" si="29"/>
        <v>1</v>
      </c>
    </row>
    <row r="359" spans="2:19" ht="18.75" x14ac:dyDescent="0.3">
      <c r="B359" s="164">
        <v>44513</v>
      </c>
      <c r="C359" s="95" t="s">
        <v>1963</v>
      </c>
      <c r="D359" s="96" t="s">
        <v>1964</v>
      </c>
      <c r="E359" s="97">
        <v>1</v>
      </c>
      <c r="F359" s="140">
        <v>2.5</v>
      </c>
      <c r="G359" s="103">
        <v>1.4</v>
      </c>
      <c r="H359" s="99" t="s">
        <v>557</v>
      </c>
      <c r="I359" s="104" t="s">
        <v>21</v>
      </c>
      <c r="J359" s="105">
        <v>5</v>
      </c>
      <c r="K359" s="142">
        <f t="shared" si="25"/>
        <v>-5</v>
      </c>
      <c r="L359" s="102">
        <f t="shared" si="26"/>
        <v>271.78149999999999</v>
      </c>
      <c r="Q359" s="153">
        <f t="shared" si="27"/>
        <v>1</v>
      </c>
      <c r="R359" s="154">
        <f t="shared" si="28"/>
        <v>0</v>
      </c>
      <c r="S359" s="154">
        <f t="shared" si="29"/>
        <v>1</v>
      </c>
    </row>
    <row r="360" spans="2:19" ht="18.75" x14ac:dyDescent="0.3">
      <c r="B360" s="164">
        <v>44513</v>
      </c>
      <c r="C360" s="95" t="s">
        <v>1961</v>
      </c>
      <c r="D360" s="96" t="s">
        <v>32</v>
      </c>
      <c r="E360" s="97">
        <v>1</v>
      </c>
      <c r="F360" s="140">
        <v>4.4000000000000004</v>
      </c>
      <c r="G360" s="103">
        <v>1.8</v>
      </c>
      <c r="H360" s="99" t="s">
        <v>557</v>
      </c>
      <c r="I360" s="104" t="s">
        <v>16</v>
      </c>
      <c r="J360" s="105">
        <v>1</v>
      </c>
      <c r="K360" s="142">
        <f t="shared" si="25"/>
        <v>-1</v>
      </c>
      <c r="L360" s="102">
        <f t="shared" si="26"/>
        <v>270.78149999999999</v>
      </c>
      <c r="Q360" s="153">
        <f t="shared" si="27"/>
        <v>1</v>
      </c>
      <c r="R360" s="154">
        <f t="shared" si="28"/>
        <v>0</v>
      </c>
      <c r="S360" s="154">
        <f t="shared" si="29"/>
        <v>1</v>
      </c>
    </row>
    <row r="361" spans="2:19" ht="18.75" x14ac:dyDescent="0.3">
      <c r="B361" s="164">
        <v>44514</v>
      </c>
      <c r="C361" s="95" t="s">
        <v>1933</v>
      </c>
      <c r="D361" s="96" t="s">
        <v>705</v>
      </c>
      <c r="E361" s="97">
        <v>3</v>
      </c>
      <c r="F361" s="140">
        <v>5.5</v>
      </c>
      <c r="G361" s="103">
        <v>1.75</v>
      </c>
      <c r="H361" s="99" t="s">
        <v>557</v>
      </c>
      <c r="I361" s="104" t="s">
        <v>16</v>
      </c>
      <c r="J361" s="105">
        <v>2</v>
      </c>
      <c r="K361" s="142">
        <f t="shared" si="25"/>
        <v>-2</v>
      </c>
      <c r="L361" s="102">
        <f t="shared" si="26"/>
        <v>268.78149999999999</v>
      </c>
      <c r="Q361" s="153">
        <f t="shared" si="27"/>
        <v>1</v>
      </c>
      <c r="R361" s="154">
        <f t="shared" si="28"/>
        <v>0</v>
      </c>
      <c r="S361" s="154">
        <f t="shared" si="29"/>
        <v>1</v>
      </c>
    </row>
    <row r="362" spans="2:19" ht="18.75" x14ac:dyDescent="0.3">
      <c r="B362" s="164">
        <v>44518</v>
      </c>
      <c r="C362" s="95" t="s">
        <v>1970</v>
      </c>
      <c r="D362" s="96" t="s">
        <v>788</v>
      </c>
      <c r="E362" s="97">
        <v>4</v>
      </c>
      <c r="F362" s="140">
        <v>2.6</v>
      </c>
      <c r="G362" s="103">
        <v>1.4</v>
      </c>
      <c r="H362" s="99" t="s">
        <v>557</v>
      </c>
      <c r="I362" s="104" t="s">
        <v>21</v>
      </c>
      <c r="J362" s="160">
        <v>5</v>
      </c>
      <c r="K362" s="142">
        <f t="shared" si="25"/>
        <v>-5</v>
      </c>
      <c r="L362" s="102">
        <f t="shared" si="26"/>
        <v>263.78149999999999</v>
      </c>
      <c r="Q362" s="153">
        <f t="shared" si="27"/>
        <v>1</v>
      </c>
      <c r="R362" s="154">
        <f t="shared" si="28"/>
        <v>0</v>
      </c>
      <c r="S362" s="154">
        <f t="shared" si="29"/>
        <v>1</v>
      </c>
    </row>
    <row r="363" spans="2:19" ht="18.75" x14ac:dyDescent="0.3">
      <c r="B363" s="164">
        <v>44518</v>
      </c>
      <c r="C363" s="95" t="s">
        <v>1975</v>
      </c>
      <c r="D363" s="96" t="s">
        <v>570</v>
      </c>
      <c r="E363" s="97">
        <v>3</v>
      </c>
      <c r="F363" s="140">
        <f>4.8*0.75</f>
        <v>3.5999999999999996</v>
      </c>
      <c r="G363" s="103">
        <v>1.4</v>
      </c>
      <c r="H363" s="99" t="s">
        <v>557</v>
      </c>
      <c r="I363" s="104" t="s">
        <v>24</v>
      </c>
      <c r="J363" s="105">
        <v>1</v>
      </c>
      <c r="K363" s="142">
        <f t="shared" si="25"/>
        <v>2.5999999999999996</v>
      </c>
      <c r="L363" s="102">
        <f t="shared" si="26"/>
        <v>266.38150000000002</v>
      </c>
      <c r="Q363" s="153">
        <f t="shared" si="27"/>
        <v>1</v>
      </c>
      <c r="R363" s="154">
        <f t="shared" si="28"/>
        <v>1</v>
      </c>
      <c r="S363" s="154">
        <f t="shared" si="29"/>
        <v>0</v>
      </c>
    </row>
    <row r="364" spans="2:19" ht="18.75" x14ac:dyDescent="0.3">
      <c r="B364" s="164">
        <v>44522</v>
      </c>
      <c r="C364" s="95" t="s">
        <v>1963</v>
      </c>
      <c r="D364" s="96" t="s">
        <v>707</v>
      </c>
      <c r="E364" s="97">
        <v>4</v>
      </c>
      <c r="F364" s="140">
        <v>3.6</v>
      </c>
      <c r="G364" s="103">
        <v>1.4</v>
      </c>
      <c r="H364" s="99" t="s">
        <v>557</v>
      </c>
      <c r="I364" s="104" t="s">
        <v>21</v>
      </c>
      <c r="J364" s="105">
        <v>7</v>
      </c>
      <c r="K364" s="142">
        <f t="shared" si="25"/>
        <v>-7</v>
      </c>
      <c r="L364" s="102">
        <f t="shared" si="26"/>
        <v>259.38150000000002</v>
      </c>
      <c r="Q364" s="153">
        <f t="shared" si="27"/>
        <v>1</v>
      </c>
      <c r="R364" s="154">
        <f t="shared" si="28"/>
        <v>0</v>
      </c>
      <c r="S364" s="154">
        <f t="shared" si="29"/>
        <v>1</v>
      </c>
    </row>
    <row r="365" spans="2:19" ht="18.75" x14ac:dyDescent="0.3">
      <c r="B365" s="164">
        <v>44523</v>
      </c>
      <c r="C365" s="95" t="s">
        <v>1955</v>
      </c>
      <c r="D365" s="96" t="s">
        <v>43</v>
      </c>
      <c r="E365" s="97">
        <v>3</v>
      </c>
      <c r="F365" s="140">
        <v>27</v>
      </c>
      <c r="G365" s="103">
        <v>7.5</v>
      </c>
      <c r="H365" s="99" t="s">
        <v>557</v>
      </c>
      <c r="I365" s="104" t="s">
        <v>107</v>
      </c>
      <c r="J365" s="105">
        <v>1</v>
      </c>
      <c r="K365" s="142">
        <f t="shared" si="25"/>
        <v>-1</v>
      </c>
      <c r="L365" s="102">
        <f t="shared" si="26"/>
        <v>258.38150000000002</v>
      </c>
      <c r="Q365" s="153">
        <f t="shared" si="27"/>
        <v>1</v>
      </c>
      <c r="R365" s="154">
        <f t="shared" si="28"/>
        <v>0</v>
      </c>
      <c r="S365" s="154">
        <f t="shared" si="29"/>
        <v>1</v>
      </c>
    </row>
    <row r="366" spans="2:19" ht="18.75" x14ac:dyDescent="0.3">
      <c r="B366" s="164">
        <v>44523</v>
      </c>
      <c r="C366" s="95" t="s">
        <v>1955</v>
      </c>
      <c r="D366" s="96" t="s">
        <v>43</v>
      </c>
      <c r="E366" s="97">
        <v>3</v>
      </c>
      <c r="F366" s="140">
        <v>27</v>
      </c>
      <c r="G366" s="103">
        <v>7.5</v>
      </c>
      <c r="H366" s="99" t="s">
        <v>567</v>
      </c>
      <c r="I366" s="104" t="s">
        <v>107</v>
      </c>
      <c r="J366" s="105">
        <v>1</v>
      </c>
      <c r="K366" s="142">
        <f t="shared" si="25"/>
        <v>-1</v>
      </c>
      <c r="L366" s="102">
        <f t="shared" si="26"/>
        <v>257.38150000000002</v>
      </c>
      <c r="Q366" s="153">
        <f t="shared" si="27"/>
        <v>1</v>
      </c>
      <c r="R366" s="154">
        <f t="shared" si="28"/>
        <v>0</v>
      </c>
      <c r="S366" s="154">
        <f t="shared" si="29"/>
        <v>1</v>
      </c>
    </row>
    <row r="367" spans="2:19" ht="18.75" x14ac:dyDescent="0.3">
      <c r="B367" s="164">
        <v>44525</v>
      </c>
      <c r="C367" s="95" t="s">
        <v>1971</v>
      </c>
      <c r="D367" s="96" t="s">
        <v>616</v>
      </c>
      <c r="E367" s="97">
        <v>2</v>
      </c>
      <c r="F367" s="140">
        <v>4.3</v>
      </c>
      <c r="G367" s="103">
        <v>1.6</v>
      </c>
      <c r="H367" s="99" t="s">
        <v>557</v>
      </c>
      <c r="I367" s="104" t="s">
        <v>24</v>
      </c>
      <c r="J367" s="105">
        <v>3</v>
      </c>
      <c r="K367" s="142">
        <f t="shared" si="25"/>
        <v>9.8999999999999986</v>
      </c>
      <c r="L367" s="102">
        <f t="shared" si="26"/>
        <v>267.28149999999999</v>
      </c>
      <c r="Q367" s="153">
        <f t="shared" si="27"/>
        <v>1</v>
      </c>
      <c r="R367" s="154">
        <f t="shared" si="28"/>
        <v>1</v>
      </c>
      <c r="S367" s="154">
        <f t="shared" si="29"/>
        <v>0</v>
      </c>
    </row>
    <row r="368" spans="2:19" ht="18.75" x14ac:dyDescent="0.3">
      <c r="B368" s="164">
        <v>44527</v>
      </c>
      <c r="C368" s="95" t="s">
        <v>1972</v>
      </c>
      <c r="D368" s="96" t="s">
        <v>602</v>
      </c>
      <c r="E368" s="97">
        <v>1</v>
      </c>
      <c r="F368" s="140">
        <f>2.9*0.98</f>
        <v>2.8420000000000001</v>
      </c>
      <c r="G368" s="103">
        <v>1.3</v>
      </c>
      <c r="H368" s="99" t="s">
        <v>557</v>
      </c>
      <c r="I368" s="104" t="s">
        <v>24</v>
      </c>
      <c r="J368" s="105">
        <v>1</v>
      </c>
      <c r="K368" s="142">
        <f t="shared" si="25"/>
        <v>1.8420000000000001</v>
      </c>
      <c r="L368" s="102">
        <f t="shared" si="26"/>
        <v>269.12349999999998</v>
      </c>
      <c r="Q368" s="153">
        <f t="shared" si="27"/>
        <v>1</v>
      </c>
      <c r="R368" s="154">
        <f t="shared" si="28"/>
        <v>1</v>
      </c>
      <c r="S368" s="154">
        <f t="shared" si="29"/>
        <v>0</v>
      </c>
    </row>
    <row r="369" spans="2:19" ht="18.75" x14ac:dyDescent="0.3">
      <c r="B369" s="164">
        <v>44527</v>
      </c>
      <c r="C369" s="95" t="s">
        <v>1981</v>
      </c>
      <c r="D369" s="96" t="s">
        <v>602</v>
      </c>
      <c r="E369" s="97">
        <v>1</v>
      </c>
      <c r="F369" s="140">
        <v>1</v>
      </c>
      <c r="G369" s="103">
        <v>0</v>
      </c>
      <c r="H369" s="99" t="s">
        <v>557</v>
      </c>
      <c r="I369" s="104" t="s">
        <v>21</v>
      </c>
      <c r="J369" s="105">
        <v>0.25</v>
      </c>
      <c r="K369" s="142">
        <f t="shared" si="25"/>
        <v>-0.25</v>
      </c>
      <c r="L369" s="102">
        <f t="shared" si="26"/>
        <v>268.87349999999998</v>
      </c>
      <c r="Q369" s="153">
        <f t="shared" si="27"/>
        <v>1</v>
      </c>
      <c r="R369" s="154">
        <f t="shared" si="28"/>
        <v>0</v>
      </c>
      <c r="S369" s="154">
        <f t="shared" si="29"/>
        <v>1</v>
      </c>
    </row>
    <row r="370" spans="2:19" ht="18.75" x14ac:dyDescent="0.3">
      <c r="B370" s="164">
        <v>44527</v>
      </c>
      <c r="C370" s="95" t="s">
        <v>1979</v>
      </c>
      <c r="D370" s="96" t="s">
        <v>602</v>
      </c>
      <c r="E370" s="97">
        <v>1</v>
      </c>
      <c r="F370" s="140">
        <v>1</v>
      </c>
      <c r="G370" s="103">
        <v>0</v>
      </c>
      <c r="H370" s="99" t="s">
        <v>557</v>
      </c>
      <c r="I370" s="104" t="s">
        <v>21</v>
      </c>
      <c r="J370" s="105">
        <v>0.5</v>
      </c>
      <c r="K370" s="142">
        <f t="shared" si="25"/>
        <v>-0.5</v>
      </c>
      <c r="L370" s="102">
        <f t="shared" si="26"/>
        <v>268.37349999999998</v>
      </c>
      <c r="Q370" s="153">
        <f t="shared" si="27"/>
        <v>1</v>
      </c>
      <c r="R370" s="154">
        <f t="shared" si="28"/>
        <v>0</v>
      </c>
      <c r="S370" s="154">
        <f t="shared" si="29"/>
        <v>1</v>
      </c>
    </row>
    <row r="371" spans="2:19" ht="18.75" x14ac:dyDescent="0.3">
      <c r="B371" s="164">
        <v>44527</v>
      </c>
      <c r="C371" s="95" t="s">
        <v>1982</v>
      </c>
      <c r="D371" s="96" t="s">
        <v>602</v>
      </c>
      <c r="E371" s="97">
        <v>1</v>
      </c>
      <c r="F371" s="140">
        <v>1</v>
      </c>
      <c r="G371" s="103">
        <v>0</v>
      </c>
      <c r="H371" s="99" t="s">
        <v>557</v>
      </c>
      <c r="I371" s="104" t="s">
        <v>21</v>
      </c>
      <c r="J371" s="105">
        <v>0.25</v>
      </c>
      <c r="K371" s="142">
        <f t="shared" si="25"/>
        <v>-0.25</v>
      </c>
      <c r="L371" s="102">
        <f t="shared" si="26"/>
        <v>268.12349999999998</v>
      </c>
      <c r="Q371" s="153">
        <f t="shared" si="27"/>
        <v>1</v>
      </c>
      <c r="R371" s="154">
        <f t="shared" si="28"/>
        <v>0</v>
      </c>
      <c r="S371" s="154">
        <f t="shared" si="29"/>
        <v>1</v>
      </c>
    </row>
    <row r="372" spans="2:19" ht="18.75" x14ac:dyDescent="0.3">
      <c r="B372" s="164">
        <v>44527</v>
      </c>
      <c r="C372" s="95" t="s">
        <v>1982</v>
      </c>
      <c r="D372" s="96" t="s">
        <v>602</v>
      </c>
      <c r="E372" s="97">
        <v>1</v>
      </c>
      <c r="F372" s="140">
        <v>1</v>
      </c>
      <c r="G372" s="103">
        <v>0</v>
      </c>
      <c r="H372" s="99" t="s">
        <v>557</v>
      </c>
      <c r="I372" s="104" t="s">
        <v>21</v>
      </c>
      <c r="J372" s="105">
        <v>0.1</v>
      </c>
      <c r="K372" s="142">
        <f t="shared" si="25"/>
        <v>-0.1</v>
      </c>
      <c r="L372" s="102">
        <f t="shared" si="26"/>
        <v>268.02349999999996</v>
      </c>
      <c r="Q372" s="153">
        <f t="shared" si="27"/>
        <v>1</v>
      </c>
      <c r="R372" s="154">
        <f t="shared" si="28"/>
        <v>0</v>
      </c>
      <c r="S372" s="154">
        <f t="shared" si="29"/>
        <v>1</v>
      </c>
    </row>
    <row r="373" spans="2:19" ht="18.75" x14ac:dyDescent="0.3">
      <c r="B373" s="164">
        <v>44527</v>
      </c>
      <c r="C373" s="95" t="s">
        <v>1980</v>
      </c>
      <c r="D373" s="96" t="s">
        <v>602</v>
      </c>
      <c r="E373" s="97">
        <v>1</v>
      </c>
      <c r="F373" s="140">
        <v>1</v>
      </c>
      <c r="G373" s="103">
        <v>0</v>
      </c>
      <c r="H373" s="99" t="s">
        <v>557</v>
      </c>
      <c r="I373" s="104" t="s">
        <v>21</v>
      </c>
      <c r="J373" s="105">
        <v>0.5</v>
      </c>
      <c r="K373" s="142">
        <f t="shared" si="25"/>
        <v>-0.5</v>
      </c>
      <c r="L373" s="102">
        <f t="shared" si="26"/>
        <v>267.52349999999996</v>
      </c>
      <c r="Q373" s="153">
        <f t="shared" si="27"/>
        <v>1</v>
      </c>
      <c r="R373" s="154">
        <f t="shared" si="28"/>
        <v>0</v>
      </c>
      <c r="S373" s="154">
        <f t="shared" si="29"/>
        <v>1</v>
      </c>
    </row>
    <row r="374" spans="2:19" ht="18.75" x14ac:dyDescent="0.3">
      <c r="B374" s="164">
        <v>44528</v>
      </c>
      <c r="C374" s="95" t="s">
        <v>1973</v>
      </c>
      <c r="D374" s="96" t="s">
        <v>173</v>
      </c>
      <c r="E374" s="97">
        <v>2</v>
      </c>
      <c r="F374" s="140">
        <v>21</v>
      </c>
      <c r="G374" s="103">
        <v>5</v>
      </c>
      <c r="H374" s="99" t="s">
        <v>557</v>
      </c>
      <c r="I374" s="104" t="s">
        <v>16</v>
      </c>
      <c r="J374" s="105">
        <v>0.25</v>
      </c>
      <c r="K374" s="142">
        <f t="shared" si="25"/>
        <v>-0.25</v>
      </c>
      <c r="L374" s="102">
        <f t="shared" si="26"/>
        <v>267.27349999999996</v>
      </c>
      <c r="Q374" s="153">
        <f t="shared" si="27"/>
        <v>1</v>
      </c>
      <c r="R374" s="154">
        <f t="shared" si="28"/>
        <v>0</v>
      </c>
      <c r="S374" s="154">
        <f t="shared" si="29"/>
        <v>1</v>
      </c>
    </row>
    <row r="375" spans="2:19" ht="18.75" x14ac:dyDescent="0.3">
      <c r="B375" s="164">
        <v>44528</v>
      </c>
      <c r="C375" s="95" t="s">
        <v>1983</v>
      </c>
      <c r="D375" s="96" t="s">
        <v>573</v>
      </c>
      <c r="E375" s="97">
        <v>1</v>
      </c>
      <c r="F375" s="140">
        <v>21</v>
      </c>
      <c r="G375" s="103">
        <v>5.5</v>
      </c>
      <c r="H375" s="99" t="s">
        <v>557</v>
      </c>
      <c r="I375" s="104" t="s">
        <v>16</v>
      </c>
      <c r="J375" s="105">
        <v>0.25</v>
      </c>
      <c r="K375" s="142">
        <f t="shared" si="25"/>
        <v>-0.25</v>
      </c>
      <c r="L375" s="102">
        <f t="shared" si="26"/>
        <v>267.02349999999996</v>
      </c>
      <c r="Q375" s="153">
        <f t="shared" si="27"/>
        <v>1</v>
      </c>
      <c r="R375" s="154">
        <f t="shared" si="28"/>
        <v>0</v>
      </c>
      <c r="S375" s="154">
        <f t="shared" si="29"/>
        <v>1</v>
      </c>
    </row>
    <row r="376" spans="2:19" ht="18.75" x14ac:dyDescent="0.3">
      <c r="B376" s="164">
        <v>44528</v>
      </c>
      <c r="C376" s="95" t="s">
        <v>1974</v>
      </c>
      <c r="D376" s="96" t="s">
        <v>173</v>
      </c>
      <c r="E376" s="97">
        <v>2</v>
      </c>
      <c r="F376" s="140">
        <v>7</v>
      </c>
      <c r="G376" s="103">
        <v>2</v>
      </c>
      <c r="H376" s="99" t="s">
        <v>557</v>
      </c>
      <c r="I376" s="104" t="s">
        <v>26</v>
      </c>
      <c r="J376" s="105">
        <v>1</v>
      </c>
      <c r="K376" s="142">
        <f t="shared" si="25"/>
        <v>-1</v>
      </c>
      <c r="L376" s="102">
        <f t="shared" si="26"/>
        <v>266.02349999999996</v>
      </c>
      <c r="Q376" s="153">
        <f t="shared" si="27"/>
        <v>1</v>
      </c>
      <c r="R376" s="154">
        <f t="shared" si="28"/>
        <v>0</v>
      </c>
      <c r="S376" s="154">
        <f t="shared" si="29"/>
        <v>1</v>
      </c>
    </row>
    <row r="377" spans="2:19" ht="18.75" x14ac:dyDescent="0.3">
      <c r="B377" s="164">
        <v>44530</v>
      </c>
      <c r="C377" s="95" t="s">
        <v>1978</v>
      </c>
      <c r="D377" s="96" t="s">
        <v>559</v>
      </c>
      <c r="E377" s="97">
        <v>2</v>
      </c>
      <c r="F377" s="140">
        <v>16</v>
      </c>
      <c r="G377" s="103">
        <v>4.5999999999999996</v>
      </c>
      <c r="H377" s="99" t="s">
        <v>557</v>
      </c>
      <c r="I377" s="104" t="s">
        <v>16</v>
      </c>
      <c r="J377" s="105">
        <v>0.5</v>
      </c>
      <c r="K377" s="142">
        <f t="shared" si="25"/>
        <v>-0.5</v>
      </c>
      <c r="L377" s="102">
        <f t="shared" si="26"/>
        <v>265.52349999999996</v>
      </c>
      <c r="Q377" s="153">
        <f t="shared" si="27"/>
        <v>1</v>
      </c>
      <c r="R377" s="154">
        <f t="shared" si="28"/>
        <v>0</v>
      </c>
      <c r="S377" s="154">
        <f t="shared" si="29"/>
        <v>1</v>
      </c>
    </row>
    <row r="378" spans="2:19" ht="18.75" x14ac:dyDescent="0.3">
      <c r="B378" s="164">
        <v>44530</v>
      </c>
      <c r="C378" s="95" t="s">
        <v>1978</v>
      </c>
      <c r="D378" s="96" t="s">
        <v>559</v>
      </c>
      <c r="E378" s="97">
        <v>2</v>
      </c>
      <c r="F378" s="140">
        <v>16</v>
      </c>
      <c r="G378" s="103">
        <v>4.5999999999999996</v>
      </c>
      <c r="H378" s="99" t="s">
        <v>567</v>
      </c>
      <c r="I378" s="104" t="s">
        <v>16</v>
      </c>
      <c r="J378" s="105">
        <v>0.5</v>
      </c>
      <c r="K378" s="142">
        <f t="shared" si="25"/>
        <v>-0.5</v>
      </c>
      <c r="L378" s="102">
        <f t="shared" si="26"/>
        <v>265.02349999999996</v>
      </c>
      <c r="Q378" s="153">
        <f t="shared" si="27"/>
        <v>1</v>
      </c>
      <c r="R378" s="154">
        <f t="shared" si="28"/>
        <v>0</v>
      </c>
      <c r="S378" s="154">
        <f t="shared" si="29"/>
        <v>1</v>
      </c>
    </row>
    <row r="379" spans="2:19" ht="18.75" x14ac:dyDescent="0.3">
      <c r="B379" s="164">
        <v>44531</v>
      </c>
      <c r="C379" s="95" t="s">
        <v>1986</v>
      </c>
      <c r="D379" s="96" t="s">
        <v>43</v>
      </c>
      <c r="E379" s="97">
        <v>5</v>
      </c>
      <c r="F379" s="140">
        <v>7</v>
      </c>
      <c r="G379" s="103">
        <v>2.25</v>
      </c>
      <c r="H379" s="99" t="s">
        <v>557</v>
      </c>
      <c r="I379" s="104" t="s">
        <v>16</v>
      </c>
      <c r="J379" s="105">
        <v>1</v>
      </c>
      <c r="K379" s="142">
        <f t="shared" si="25"/>
        <v>-1</v>
      </c>
      <c r="L379" s="102">
        <f t="shared" si="26"/>
        <v>264.02349999999996</v>
      </c>
      <c r="Q379" s="153">
        <f t="shared" si="27"/>
        <v>1</v>
      </c>
      <c r="R379" s="154">
        <f t="shared" si="28"/>
        <v>0</v>
      </c>
      <c r="S379" s="154">
        <f t="shared" si="29"/>
        <v>1</v>
      </c>
    </row>
    <row r="380" spans="2:19" ht="18.75" x14ac:dyDescent="0.3">
      <c r="B380" s="164">
        <v>44531</v>
      </c>
      <c r="C380" s="95" t="s">
        <v>1985</v>
      </c>
      <c r="D380" s="96" t="s">
        <v>43</v>
      </c>
      <c r="E380" s="97">
        <v>3</v>
      </c>
      <c r="F380" s="140">
        <v>2.9</v>
      </c>
      <c r="G380" s="103">
        <v>1.3</v>
      </c>
      <c r="H380" s="99" t="s">
        <v>557</v>
      </c>
      <c r="I380" s="104" t="s">
        <v>24</v>
      </c>
      <c r="J380" s="105">
        <v>3</v>
      </c>
      <c r="K380" s="142">
        <f t="shared" si="25"/>
        <v>5.6999999999999993</v>
      </c>
      <c r="L380" s="102">
        <f t="shared" si="26"/>
        <v>269.72349999999994</v>
      </c>
      <c r="Q380" s="153">
        <f t="shared" si="27"/>
        <v>1</v>
      </c>
      <c r="R380" s="154">
        <f t="shared" si="28"/>
        <v>1</v>
      </c>
      <c r="S380" s="154">
        <f t="shared" si="29"/>
        <v>0</v>
      </c>
    </row>
    <row r="381" spans="2:19" ht="18.75" x14ac:dyDescent="0.3">
      <c r="B381" s="164">
        <v>44532</v>
      </c>
      <c r="C381" s="95" t="s">
        <v>1988</v>
      </c>
      <c r="D381" s="96" t="s">
        <v>595</v>
      </c>
      <c r="E381" s="97">
        <v>3</v>
      </c>
      <c r="F381" s="140">
        <v>5</v>
      </c>
      <c r="G381" s="103">
        <v>2.2000000000000002</v>
      </c>
      <c r="H381" s="99" t="s">
        <v>557</v>
      </c>
      <c r="I381" s="104" t="s">
        <v>26</v>
      </c>
      <c r="J381" s="105">
        <v>2</v>
      </c>
      <c r="K381" s="142">
        <f t="shared" si="25"/>
        <v>-2</v>
      </c>
      <c r="L381" s="102">
        <f t="shared" si="26"/>
        <v>267.72349999999994</v>
      </c>
      <c r="Q381" s="153">
        <f t="shared" si="27"/>
        <v>1</v>
      </c>
      <c r="R381" s="154">
        <f t="shared" si="28"/>
        <v>0</v>
      </c>
      <c r="S381" s="154">
        <f t="shared" si="29"/>
        <v>1</v>
      </c>
    </row>
    <row r="382" spans="2:19" ht="18.75" x14ac:dyDescent="0.3">
      <c r="B382" s="164">
        <v>44532</v>
      </c>
      <c r="C382" s="95" t="s">
        <v>1989</v>
      </c>
      <c r="D382" s="96" t="s">
        <v>595</v>
      </c>
      <c r="E382" s="97">
        <v>4</v>
      </c>
      <c r="F382" s="140">
        <v>5.5</v>
      </c>
      <c r="G382" s="103">
        <v>1.9</v>
      </c>
      <c r="H382" s="99" t="s">
        <v>557</v>
      </c>
      <c r="I382" s="104" t="s">
        <v>34</v>
      </c>
      <c r="J382" s="105">
        <v>5</v>
      </c>
      <c r="K382" s="142">
        <f t="shared" si="25"/>
        <v>-5</v>
      </c>
      <c r="L382" s="102">
        <f t="shared" si="26"/>
        <v>262.72349999999994</v>
      </c>
      <c r="Q382" s="153">
        <f t="shared" si="27"/>
        <v>1</v>
      </c>
      <c r="R382" s="154">
        <f t="shared" si="28"/>
        <v>0</v>
      </c>
      <c r="S382" s="154">
        <f t="shared" si="29"/>
        <v>1</v>
      </c>
    </row>
    <row r="383" spans="2:19" ht="18.75" x14ac:dyDescent="0.3">
      <c r="B383" s="164">
        <v>44532</v>
      </c>
      <c r="C383" s="95" t="s">
        <v>1990</v>
      </c>
      <c r="D383" s="96" t="s">
        <v>595</v>
      </c>
      <c r="E383" s="97">
        <v>5</v>
      </c>
      <c r="F383" s="140">
        <v>4.4000000000000004</v>
      </c>
      <c r="G383" s="103">
        <v>1.8</v>
      </c>
      <c r="H383" s="99" t="s">
        <v>557</v>
      </c>
      <c r="I383" s="104" t="s">
        <v>16</v>
      </c>
      <c r="J383" s="105">
        <v>0.25</v>
      </c>
      <c r="K383" s="142">
        <f t="shared" si="25"/>
        <v>-0.25</v>
      </c>
      <c r="L383" s="102">
        <f t="shared" si="26"/>
        <v>262.47349999999994</v>
      </c>
      <c r="Q383" s="153">
        <f t="shared" si="27"/>
        <v>1</v>
      </c>
      <c r="R383" s="154">
        <f t="shared" si="28"/>
        <v>0</v>
      </c>
      <c r="S383" s="154">
        <f t="shared" si="29"/>
        <v>1</v>
      </c>
    </row>
    <row r="384" spans="2:19" ht="18.75" x14ac:dyDescent="0.3">
      <c r="B384" s="164">
        <v>44533</v>
      </c>
      <c r="C384" s="95" t="s">
        <v>1984</v>
      </c>
      <c r="D384" s="96" t="s">
        <v>1991</v>
      </c>
      <c r="E384" s="97">
        <v>2</v>
      </c>
      <c r="F384" s="140">
        <v>2.8</v>
      </c>
      <c r="G384" s="103">
        <v>1.2</v>
      </c>
      <c r="H384" s="99" t="s">
        <v>557</v>
      </c>
      <c r="I384" s="104" t="s">
        <v>21</v>
      </c>
      <c r="J384" s="105">
        <v>2</v>
      </c>
      <c r="K384" s="142">
        <f t="shared" si="25"/>
        <v>-2</v>
      </c>
      <c r="L384" s="102">
        <f t="shared" si="26"/>
        <v>260.47349999999994</v>
      </c>
      <c r="Q384" s="153">
        <f t="shared" si="27"/>
        <v>1</v>
      </c>
      <c r="R384" s="154">
        <f t="shared" si="28"/>
        <v>0</v>
      </c>
      <c r="S384" s="154">
        <f t="shared" si="29"/>
        <v>1</v>
      </c>
    </row>
    <row r="385" spans="2:19" ht="18.75" x14ac:dyDescent="0.3">
      <c r="B385" s="164">
        <v>44537</v>
      </c>
      <c r="C385" s="95" t="s">
        <v>1993</v>
      </c>
      <c r="D385" s="96" t="s">
        <v>707</v>
      </c>
      <c r="E385" s="97">
        <v>1</v>
      </c>
      <c r="F385" s="140">
        <v>6</v>
      </c>
      <c r="G385" s="103">
        <v>2.1</v>
      </c>
      <c r="H385" s="99" t="s">
        <v>557</v>
      </c>
      <c r="I385" s="104" t="s">
        <v>24</v>
      </c>
      <c r="J385" s="105">
        <v>1</v>
      </c>
      <c r="K385" s="142">
        <f t="shared" si="25"/>
        <v>5</v>
      </c>
      <c r="L385" s="102">
        <f t="shared" si="26"/>
        <v>265.47349999999994</v>
      </c>
      <c r="Q385" s="153">
        <f t="shared" si="27"/>
        <v>1</v>
      </c>
      <c r="R385" s="154">
        <f t="shared" si="28"/>
        <v>1</v>
      </c>
      <c r="S385" s="154">
        <f t="shared" si="29"/>
        <v>0</v>
      </c>
    </row>
    <row r="386" spans="2:19" ht="18.75" x14ac:dyDescent="0.3">
      <c r="B386" s="164">
        <v>44537</v>
      </c>
      <c r="C386" s="95" t="s">
        <v>1992</v>
      </c>
      <c r="D386" s="96" t="s">
        <v>707</v>
      </c>
      <c r="E386" s="97">
        <v>1</v>
      </c>
      <c r="F386" s="140">
        <v>4.2</v>
      </c>
      <c r="G386" s="103">
        <v>1.5</v>
      </c>
      <c r="H386" s="99" t="s">
        <v>557</v>
      </c>
      <c r="I386" s="104" t="s">
        <v>34</v>
      </c>
      <c r="J386" s="105">
        <v>2.5</v>
      </c>
      <c r="K386" s="142">
        <f t="shared" si="25"/>
        <v>-2.5</v>
      </c>
      <c r="L386" s="102">
        <f t="shared" si="26"/>
        <v>262.97349999999994</v>
      </c>
      <c r="Q386" s="153">
        <f t="shared" si="27"/>
        <v>1</v>
      </c>
      <c r="R386" s="154">
        <f t="shared" si="28"/>
        <v>0</v>
      </c>
      <c r="S386" s="154">
        <f t="shared" si="29"/>
        <v>1</v>
      </c>
    </row>
    <row r="387" spans="2:19" ht="18.75" x14ac:dyDescent="0.3">
      <c r="B387" s="164">
        <v>44537</v>
      </c>
      <c r="C387" s="95" t="s">
        <v>1994</v>
      </c>
      <c r="D387" s="96" t="s">
        <v>707</v>
      </c>
      <c r="E387" s="97">
        <v>2</v>
      </c>
      <c r="F387" s="140">
        <v>3.5</v>
      </c>
      <c r="G387" s="103">
        <v>1.2</v>
      </c>
      <c r="H387" s="99" t="s">
        <v>557</v>
      </c>
      <c r="I387" s="104" t="s">
        <v>24</v>
      </c>
      <c r="J387" s="105">
        <v>1</v>
      </c>
      <c r="K387" s="142">
        <f t="shared" ref="K387:K450" si="30">IF(OR(I387="",J387=""),"",IF(AND(H387="W",I387="1st"),F387*J387-J387,IF(AND(H387="P",OR(I387="1st",I387="2nd",I387="3rd")),G387*J387-J387,IF(H387="EW",-2*J387,-J387))))</f>
        <v>2.5</v>
      </c>
      <c r="L387" s="102">
        <f t="shared" si="26"/>
        <v>265.47349999999994</v>
      </c>
      <c r="Q387" s="153">
        <f t="shared" si="27"/>
        <v>1</v>
      </c>
      <c r="R387" s="154">
        <f t="shared" si="28"/>
        <v>1</v>
      </c>
      <c r="S387" s="154">
        <f t="shared" si="29"/>
        <v>0</v>
      </c>
    </row>
    <row r="388" spans="2:19" ht="18.75" x14ac:dyDescent="0.3">
      <c r="B388" s="164">
        <v>44540</v>
      </c>
      <c r="C388" s="95" t="s">
        <v>1996</v>
      </c>
      <c r="D388" s="96" t="s">
        <v>43</v>
      </c>
      <c r="E388" s="97">
        <v>4</v>
      </c>
      <c r="F388" s="140">
        <v>29</v>
      </c>
      <c r="G388" s="103">
        <v>5.5</v>
      </c>
      <c r="H388" s="99" t="s">
        <v>557</v>
      </c>
      <c r="I388" s="104" t="s">
        <v>16</v>
      </c>
      <c r="J388" s="105">
        <v>0.25</v>
      </c>
      <c r="K388" s="142">
        <f t="shared" si="30"/>
        <v>-0.25</v>
      </c>
      <c r="L388" s="102">
        <f t="shared" ref="L388:L451" si="31">IF(K388="",L387,L387+K388)</f>
        <v>265.22349999999994</v>
      </c>
      <c r="Q388" s="153">
        <f t="shared" ref="Q388:Q451" si="32">IF(B388="",0,1)</f>
        <v>1</v>
      </c>
      <c r="R388" s="154">
        <f t="shared" ref="R388:R451" si="33">IF(K388&gt;0,1,0)</f>
        <v>0</v>
      </c>
      <c r="S388" s="154">
        <f t="shared" ref="S388:S451" si="34">IF(K388&lt;0,1,0)</f>
        <v>1</v>
      </c>
    </row>
    <row r="389" spans="2:19" ht="18.75" x14ac:dyDescent="0.3">
      <c r="B389" s="164">
        <v>44540</v>
      </c>
      <c r="C389" s="95" t="s">
        <v>1970</v>
      </c>
      <c r="D389" s="96" t="s">
        <v>2001</v>
      </c>
      <c r="E389" s="97">
        <v>3</v>
      </c>
      <c r="F389" s="140">
        <v>2.25</v>
      </c>
      <c r="G389" s="103">
        <v>1.1399999999999999</v>
      </c>
      <c r="H389" s="99" t="s">
        <v>557</v>
      </c>
      <c r="I389" s="104" t="s">
        <v>21</v>
      </c>
      <c r="J389" s="105">
        <v>3</v>
      </c>
      <c r="K389" s="142">
        <f t="shared" si="30"/>
        <v>-3</v>
      </c>
      <c r="L389" s="102">
        <f t="shared" si="31"/>
        <v>262.22349999999994</v>
      </c>
      <c r="Q389" s="153">
        <f t="shared" si="32"/>
        <v>1</v>
      </c>
      <c r="R389" s="154">
        <f t="shared" si="33"/>
        <v>0</v>
      </c>
      <c r="S389" s="154">
        <f t="shared" si="34"/>
        <v>1</v>
      </c>
    </row>
    <row r="390" spans="2:19" ht="18.75" x14ac:dyDescent="0.3">
      <c r="B390" s="164">
        <v>44540</v>
      </c>
      <c r="C390" s="95" t="s">
        <v>1995</v>
      </c>
      <c r="D390" s="96" t="s">
        <v>43</v>
      </c>
      <c r="E390" s="97">
        <v>2</v>
      </c>
      <c r="F390" s="140">
        <v>5.25</v>
      </c>
      <c r="G390" s="103">
        <v>1.8</v>
      </c>
      <c r="H390" s="99" t="s">
        <v>557</v>
      </c>
      <c r="I390" s="104" t="s">
        <v>16</v>
      </c>
      <c r="J390" s="105">
        <v>3</v>
      </c>
      <c r="K390" s="142">
        <f t="shared" si="30"/>
        <v>-3</v>
      </c>
      <c r="L390" s="102">
        <f t="shared" si="31"/>
        <v>259.22349999999994</v>
      </c>
      <c r="Q390" s="153">
        <f t="shared" si="32"/>
        <v>1</v>
      </c>
      <c r="R390" s="154">
        <f t="shared" si="33"/>
        <v>0</v>
      </c>
      <c r="S390" s="154">
        <f t="shared" si="34"/>
        <v>1</v>
      </c>
    </row>
    <row r="391" spans="2:19" ht="18.75" x14ac:dyDescent="0.3">
      <c r="B391" s="164">
        <v>44541</v>
      </c>
      <c r="C391" s="95" t="s">
        <v>1997</v>
      </c>
      <c r="D391" s="96" t="s">
        <v>1998</v>
      </c>
      <c r="E391" s="97">
        <v>4</v>
      </c>
      <c r="F391" s="140">
        <v>1.85</v>
      </c>
      <c r="G391" s="103">
        <v>1.1000000000000001</v>
      </c>
      <c r="H391" s="99" t="s">
        <v>557</v>
      </c>
      <c r="I391" s="104" t="s">
        <v>16</v>
      </c>
      <c r="J391" s="105">
        <v>4</v>
      </c>
      <c r="K391" s="142">
        <f t="shared" si="30"/>
        <v>-4</v>
      </c>
      <c r="L391" s="102">
        <f t="shared" si="31"/>
        <v>255.22349999999994</v>
      </c>
      <c r="Q391" s="153">
        <f t="shared" si="32"/>
        <v>1</v>
      </c>
      <c r="R391" s="154">
        <f t="shared" si="33"/>
        <v>0</v>
      </c>
      <c r="S391" s="154">
        <f t="shared" si="34"/>
        <v>1</v>
      </c>
    </row>
    <row r="392" spans="2:19" ht="18.75" x14ac:dyDescent="0.3">
      <c r="B392" s="164">
        <v>44541</v>
      </c>
      <c r="C392" s="95" t="s">
        <v>2002</v>
      </c>
      <c r="D392" s="96" t="s">
        <v>2003</v>
      </c>
      <c r="E392" s="97">
        <v>3</v>
      </c>
      <c r="F392" s="140">
        <v>3.5</v>
      </c>
      <c r="G392" s="103">
        <v>1.35</v>
      </c>
      <c r="H392" s="99" t="s">
        <v>557</v>
      </c>
      <c r="I392" s="104" t="s">
        <v>26</v>
      </c>
      <c r="J392" s="105">
        <v>1</v>
      </c>
      <c r="K392" s="142">
        <f t="shared" si="30"/>
        <v>-1</v>
      </c>
      <c r="L392" s="102">
        <f t="shared" si="31"/>
        <v>254.22349999999994</v>
      </c>
      <c r="Q392" s="153">
        <f t="shared" si="32"/>
        <v>1</v>
      </c>
      <c r="R392" s="154">
        <f t="shared" si="33"/>
        <v>0</v>
      </c>
      <c r="S392" s="154">
        <f t="shared" si="34"/>
        <v>1</v>
      </c>
    </row>
    <row r="393" spans="2:19" ht="18.75" x14ac:dyDescent="0.3">
      <c r="B393" s="164">
        <v>44541</v>
      </c>
      <c r="C393" s="95" t="s">
        <v>1999</v>
      </c>
      <c r="D393" s="96" t="s">
        <v>561</v>
      </c>
      <c r="E393" s="97">
        <v>3</v>
      </c>
      <c r="F393" s="140">
        <v>3.1</v>
      </c>
      <c r="G393" s="103">
        <v>1.1000000000000001</v>
      </c>
      <c r="H393" s="99" t="s">
        <v>557</v>
      </c>
      <c r="I393" s="104" t="s">
        <v>21</v>
      </c>
      <c r="J393" s="105">
        <v>2.5</v>
      </c>
      <c r="K393" s="142">
        <f t="shared" si="30"/>
        <v>-2.5</v>
      </c>
      <c r="L393" s="102">
        <f t="shared" si="31"/>
        <v>251.72349999999994</v>
      </c>
      <c r="Q393" s="153">
        <f t="shared" si="32"/>
        <v>1</v>
      </c>
      <c r="R393" s="154">
        <f t="shared" si="33"/>
        <v>0</v>
      </c>
      <c r="S393" s="154">
        <f t="shared" si="34"/>
        <v>1</v>
      </c>
    </row>
    <row r="394" spans="2:19" ht="18.75" x14ac:dyDescent="0.3">
      <c r="B394" s="164">
        <v>44544</v>
      </c>
      <c r="C394" s="95" t="s">
        <v>2000</v>
      </c>
      <c r="D394" s="96" t="s">
        <v>674</v>
      </c>
      <c r="E394" s="97">
        <v>3</v>
      </c>
      <c r="F394" s="140">
        <f>(2*2.25+1.5)/3</f>
        <v>2</v>
      </c>
      <c r="G394" s="103">
        <v>1.3</v>
      </c>
      <c r="H394" s="99" t="s">
        <v>557</v>
      </c>
      <c r="I394" s="104" t="s">
        <v>24</v>
      </c>
      <c r="J394" s="105">
        <v>3</v>
      </c>
      <c r="K394" s="142">
        <f t="shared" si="30"/>
        <v>3</v>
      </c>
      <c r="L394" s="102">
        <f t="shared" si="31"/>
        <v>254.72349999999994</v>
      </c>
      <c r="Q394" s="153">
        <f t="shared" si="32"/>
        <v>1</v>
      </c>
      <c r="R394" s="154">
        <f t="shared" si="33"/>
        <v>1</v>
      </c>
      <c r="S394" s="154">
        <f t="shared" si="34"/>
        <v>0</v>
      </c>
    </row>
    <row r="395" spans="2:19" ht="18.75" x14ac:dyDescent="0.3">
      <c r="B395" s="164">
        <v>44546</v>
      </c>
      <c r="C395" s="95" t="s">
        <v>2005</v>
      </c>
      <c r="D395" s="96" t="s">
        <v>556</v>
      </c>
      <c r="E395" s="97">
        <v>4</v>
      </c>
      <c r="F395" s="140">
        <v>2.4</v>
      </c>
      <c r="G395" s="103">
        <v>1.2</v>
      </c>
      <c r="H395" s="99" t="s">
        <v>557</v>
      </c>
      <c r="I395" s="104" t="s">
        <v>26</v>
      </c>
      <c r="J395" s="105">
        <v>3</v>
      </c>
      <c r="K395" s="142">
        <f t="shared" si="30"/>
        <v>-3</v>
      </c>
      <c r="L395" s="102">
        <f t="shared" si="31"/>
        <v>251.72349999999994</v>
      </c>
      <c r="Q395" s="153">
        <f t="shared" si="32"/>
        <v>1</v>
      </c>
      <c r="R395" s="154">
        <f t="shared" si="33"/>
        <v>0</v>
      </c>
      <c r="S395" s="154">
        <f t="shared" si="34"/>
        <v>1</v>
      </c>
    </row>
    <row r="396" spans="2:19" ht="18.75" x14ac:dyDescent="0.3">
      <c r="B396" s="164">
        <v>44546</v>
      </c>
      <c r="C396" s="95" t="s">
        <v>2006</v>
      </c>
      <c r="D396" s="96" t="s">
        <v>788</v>
      </c>
      <c r="E396" s="97">
        <v>4</v>
      </c>
      <c r="F396" s="140">
        <v>2.8</v>
      </c>
      <c r="G396" s="103">
        <v>1.4</v>
      </c>
      <c r="H396" s="99" t="s">
        <v>557</v>
      </c>
      <c r="I396" s="104" t="s">
        <v>26</v>
      </c>
      <c r="J396" s="105">
        <v>1.5</v>
      </c>
      <c r="K396" s="142">
        <f t="shared" si="30"/>
        <v>-1.5</v>
      </c>
      <c r="L396" s="102">
        <f t="shared" si="31"/>
        <v>250.22349999999994</v>
      </c>
      <c r="Q396" s="153">
        <f t="shared" si="32"/>
        <v>1</v>
      </c>
      <c r="R396" s="154">
        <f t="shared" si="33"/>
        <v>0</v>
      </c>
      <c r="S396" s="154">
        <f t="shared" si="34"/>
        <v>1</v>
      </c>
    </row>
    <row r="397" spans="2:19" ht="18.75" x14ac:dyDescent="0.3">
      <c r="B397" s="164">
        <v>44547</v>
      </c>
      <c r="C397" s="95" t="s">
        <v>2008</v>
      </c>
      <c r="D397" s="96" t="s">
        <v>628</v>
      </c>
      <c r="E397" s="97">
        <v>1</v>
      </c>
      <c r="F397" s="140">
        <v>3.5</v>
      </c>
      <c r="G397" s="103">
        <v>1.4</v>
      </c>
      <c r="H397" s="99" t="s">
        <v>557</v>
      </c>
      <c r="I397" s="104" t="s">
        <v>24</v>
      </c>
      <c r="J397" s="105">
        <v>2</v>
      </c>
      <c r="K397" s="142">
        <f t="shared" si="30"/>
        <v>5</v>
      </c>
      <c r="L397" s="102">
        <f t="shared" si="31"/>
        <v>255.22349999999994</v>
      </c>
      <c r="Q397" s="153">
        <f t="shared" si="32"/>
        <v>1</v>
      </c>
      <c r="R397" s="154">
        <f t="shared" si="33"/>
        <v>1</v>
      </c>
      <c r="S397" s="154">
        <f t="shared" si="34"/>
        <v>0</v>
      </c>
    </row>
    <row r="398" spans="2:19" ht="18.75" x14ac:dyDescent="0.3">
      <c r="B398" s="164">
        <v>44547</v>
      </c>
      <c r="C398" s="95" t="s">
        <v>2009</v>
      </c>
      <c r="D398" s="96" t="s">
        <v>813</v>
      </c>
      <c r="E398" s="97">
        <v>4</v>
      </c>
      <c r="F398" s="140">
        <v>4.5999999999999996</v>
      </c>
      <c r="G398" s="103">
        <v>1.8</v>
      </c>
      <c r="H398" s="99" t="s">
        <v>557</v>
      </c>
      <c r="I398" s="104" t="s">
        <v>26</v>
      </c>
      <c r="J398" s="105">
        <v>1</v>
      </c>
      <c r="K398" s="142">
        <f t="shared" si="30"/>
        <v>-1</v>
      </c>
      <c r="L398" s="102">
        <f t="shared" si="31"/>
        <v>254.22349999999994</v>
      </c>
      <c r="Q398" s="153">
        <f t="shared" si="32"/>
        <v>1</v>
      </c>
      <c r="R398" s="154">
        <f t="shared" si="33"/>
        <v>0</v>
      </c>
      <c r="S398" s="154">
        <f t="shared" si="34"/>
        <v>1</v>
      </c>
    </row>
    <row r="399" spans="2:19" ht="18.75" x14ac:dyDescent="0.3">
      <c r="B399" s="164">
        <v>44547</v>
      </c>
      <c r="C399" s="95" t="s">
        <v>818</v>
      </c>
      <c r="D399" s="96" t="s">
        <v>2011</v>
      </c>
      <c r="E399" s="97">
        <v>5</v>
      </c>
      <c r="F399" s="140">
        <v>1</v>
      </c>
      <c r="G399" s="103">
        <v>0</v>
      </c>
      <c r="H399" s="99" t="s">
        <v>557</v>
      </c>
      <c r="I399" s="104" t="s">
        <v>16</v>
      </c>
      <c r="J399" s="105">
        <v>0.5</v>
      </c>
      <c r="K399" s="142">
        <f t="shared" si="30"/>
        <v>-0.5</v>
      </c>
      <c r="L399" s="102">
        <f t="shared" si="31"/>
        <v>253.72349999999994</v>
      </c>
      <c r="Q399" s="153">
        <f t="shared" si="32"/>
        <v>1</v>
      </c>
      <c r="R399" s="154">
        <f t="shared" si="33"/>
        <v>0</v>
      </c>
      <c r="S399" s="154">
        <f t="shared" si="34"/>
        <v>1</v>
      </c>
    </row>
    <row r="400" spans="2:19" ht="18.75" x14ac:dyDescent="0.3">
      <c r="B400" s="164">
        <v>44547</v>
      </c>
      <c r="C400" s="95" t="s">
        <v>2007</v>
      </c>
      <c r="D400" s="96" t="s">
        <v>610</v>
      </c>
      <c r="E400" s="97">
        <v>2</v>
      </c>
      <c r="F400" s="140">
        <v>2.8</v>
      </c>
      <c r="G400" s="103">
        <v>1.4</v>
      </c>
      <c r="H400" s="99" t="s">
        <v>557</v>
      </c>
      <c r="I400" s="104" t="s">
        <v>26</v>
      </c>
      <c r="J400" s="105">
        <v>3</v>
      </c>
      <c r="K400" s="142">
        <f t="shared" si="30"/>
        <v>-3</v>
      </c>
      <c r="L400" s="102">
        <f t="shared" si="31"/>
        <v>250.72349999999994</v>
      </c>
      <c r="Q400" s="153">
        <f t="shared" si="32"/>
        <v>1</v>
      </c>
      <c r="R400" s="154">
        <f t="shared" si="33"/>
        <v>0</v>
      </c>
      <c r="S400" s="154">
        <f t="shared" si="34"/>
        <v>1</v>
      </c>
    </row>
    <row r="401" spans="2:19" ht="18.75" x14ac:dyDescent="0.3">
      <c r="B401" s="164">
        <v>44547</v>
      </c>
      <c r="C401" s="95" t="s">
        <v>2004</v>
      </c>
      <c r="D401" s="96" t="s">
        <v>610</v>
      </c>
      <c r="E401" s="97">
        <v>1</v>
      </c>
      <c r="F401" s="140">
        <v>4.5999999999999996</v>
      </c>
      <c r="G401" s="103">
        <v>1.5</v>
      </c>
      <c r="H401" s="99" t="s">
        <v>557</v>
      </c>
      <c r="I401" s="104" t="s">
        <v>26</v>
      </c>
      <c r="J401" s="105">
        <v>1</v>
      </c>
      <c r="K401" s="142">
        <f t="shared" si="30"/>
        <v>-1</v>
      </c>
      <c r="L401" s="102">
        <f t="shared" si="31"/>
        <v>249.72349999999994</v>
      </c>
      <c r="Q401" s="153">
        <f t="shared" si="32"/>
        <v>1</v>
      </c>
      <c r="R401" s="154">
        <f t="shared" si="33"/>
        <v>0</v>
      </c>
      <c r="S401" s="154">
        <f t="shared" si="34"/>
        <v>1</v>
      </c>
    </row>
    <row r="402" spans="2:19" ht="18.75" x14ac:dyDescent="0.3">
      <c r="B402" s="164">
        <v>44547</v>
      </c>
      <c r="C402" s="95" t="s">
        <v>2010</v>
      </c>
      <c r="D402" s="96" t="s">
        <v>610</v>
      </c>
      <c r="E402" s="97">
        <v>1</v>
      </c>
      <c r="F402" s="140">
        <v>1</v>
      </c>
      <c r="G402" s="103">
        <v>0</v>
      </c>
      <c r="H402" s="99" t="s">
        <v>557</v>
      </c>
      <c r="I402" s="104" t="s">
        <v>16</v>
      </c>
      <c r="J402" s="105">
        <v>1</v>
      </c>
      <c r="K402" s="142">
        <f t="shared" si="30"/>
        <v>-1</v>
      </c>
      <c r="L402" s="102">
        <f t="shared" si="31"/>
        <v>248.72349999999994</v>
      </c>
      <c r="Q402" s="153">
        <f t="shared" si="32"/>
        <v>1</v>
      </c>
      <c r="R402" s="154">
        <f t="shared" si="33"/>
        <v>0</v>
      </c>
      <c r="S402" s="154">
        <f t="shared" si="34"/>
        <v>1</v>
      </c>
    </row>
    <row r="403" spans="2:19" ht="18.75" x14ac:dyDescent="0.3">
      <c r="B403" s="164">
        <v>44547</v>
      </c>
      <c r="C403" s="95" t="s">
        <v>819</v>
      </c>
      <c r="D403" s="96" t="s">
        <v>2011</v>
      </c>
      <c r="E403" s="97">
        <v>5</v>
      </c>
      <c r="F403" s="140">
        <v>1</v>
      </c>
      <c r="G403" s="103">
        <v>0</v>
      </c>
      <c r="H403" s="99" t="s">
        <v>557</v>
      </c>
      <c r="I403" s="104" t="s">
        <v>16</v>
      </c>
      <c r="J403" s="105">
        <v>0.5</v>
      </c>
      <c r="K403" s="142">
        <f t="shared" si="30"/>
        <v>-0.5</v>
      </c>
      <c r="L403" s="102">
        <f t="shared" si="31"/>
        <v>248.22349999999994</v>
      </c>
      <c r="Q403" s="153">
        <f t="shared" si="32"/>
        <v>1</v>
      </c>
      <c r="R403" s="154">
        <f t="shared" si="33"/>
        <v>0</v>
      </c>
      <c r="S403" s="154">
        <f t="shared" si="34"/>
        <v>1</v>
      </c>
    </row>
    <row r="404" spans="2:19" ht="18.75" x14ac:dyDescent="0.3">
      <c r="B404" s="164">
        <v>44548</v>
      </c>
      <c r="C404" s="95" t="s">
        <v>2012</v>
      </c>
      <c r="D404" s="96" t="s">
        <v>619</v>
      </c>
      <c r="E404" s="97">
        <v>4</v>
      </c>
      <c r="F404" s="140">
        <v>5</v>
      </c>
      <c r="G404" s="103">
        <v>1.8</v>
      </c>
      <c r="H404" s="99" t="s">
        <v>557</v>
      </c>
      <c r="I404" s="104" t="s">
        <v>24</v>
      </c>
      <c r="J404" s="105">
        <v>7</v>
      </c>
      <c r="K404" s="142">
        <f t="shared" si="30"/>
        <v>28</v>
      </c>
      <c r="L404" s="102">
        <f t="shared" si="31"/>
        <v>276.22349999999994</v>
      </c>
      <c r="Q404" s="153">
        <f t="shared" si="32"/>
        <v>1</v>
      </c>
      <c r="R404" s="154">
        <f t="shared" si="33"/>
        <v>1</v>
      </c>
      <c r="S404" s="154">
        <f t="shared" si="34"/>
        <v>0</v>
      </c>
    </row>
    <row r="405" spans="2:19" ht="18.75" x14ac:dyDescent="0.3">
      <c r="B405" s="164">
        <v>44548</v>
      </c>
      <c r="C405" s="95" t="s">
        <v>2012</v>
      </c>
      <c r="D405" s="96" t="s">
        <v>619</v>
      </c>
      <c r="E405" s="97">
        <v>4</v>
      </c>
      <c r="F405" s="140">
        <v>5</v>
      </c>
      <c r="G405" s="103">
        <v>1.8</v>
      </c>
      <c r="H405" s="99" t="s">
        <v>567</v>
      </c>
      <c r="I405" s="104" t="s">
        <v>24</v>
      </c>
      <c r="J405" s="105">
        <v>4</v>
      </c>
      <c r="K405" s="142">
        <f t="shared" si="30"/>
        <v>3.2</v>
      </c>
      <c r="L405" s="102">
        <f t="shared" si="31"/>
        <v>279.42349999999993</v>
      </c>
      <c r="Q405" s="153">
        <f t="shared" si="32"/>
        <v>1</v>
      </c>
      <c r="R405" s="154">
        <f t="shared" si="33"/>
        <v>1</v>
      </c>
      <c r="S405" s="154">
        <f t="shared" si="34"/>
        <v>0</v>
      </c>
    </row>
    <row r="406" spans="2:19" ht="18.75" x14ac:dyDescent="0.3">
      <c r="B406" s="164">
        <v>44548</v>
      </c>
      <c r="C406" s="95" t="s">
        <v>1983</v>
      </c>
      <c r="D406" s="96" t="s">
        <v>573</v>
      </c>
      <c r="E406" s="97">
        <v>1</v>
      </c>
      <c r="F406" s="140">
        <v>3.6</v>
      </c>
      <c r="G406" s="103">
        <v>1.55</v>
      </c>
      <c r="H406" s="99" t="s">
        <v>557</v>
      </c>
      <c r="I406" s="104" t="s">
        <v>16</v>
      </c>
      <c r="J406" s="105">
        <v>1.5</v>
      </c>
      <c r="K406" s="142">
        <f t="shared" si="30"/>
        <v>-1.5</v>
      </c>
      <c r="L406" s="102">
        <f t="shared" si="31"/>
        <v>277.92349999999993</v>
      </c>
      <c r="Q406" s="153">
        <f t="shared" si="32"/>
        <v>1</v>
      </c>
      <c r="R406" s="154">
        <f t="shared" si="33"/>
        <v>0</v>
      </c>
      <c r="S406" s="154">
        <f t="shared" si="34"/>
        <v>1</v>
      </c>
    </row>
    <row r="407" spans="2:19" ht="18.75" x14ac:dyDescent="0.3">
      <c r="B407" s="164">
        <v>44550</v>
      </c>
      <c r="C407" s="95" t="s">
        <v>818</v>
      </c>
      <c r="D407" s="96" t="s">
        <v>581</v>
      </c>
      <c r="E407" s="97">
        <v>2</v>
      </c>
      <c r="F407" s="140">
        <v>1</v>
      </c>
      <c r="G407" s="103">
        <v>0</v>
      </c>
      <c r="H407" s="99" t="s">
        <v>557</v>
      </c>
      <c r="I407" s="104" t="s">
        <v>26</v>
      </c>
      <c r="J407" s="105">
        <v>0.25</v>
      </c>
      <c r="K407" s="142">
        <f t="shared" si="30"/>
        <v>-0.25</v>
      </c>
      <c r="L407" s="102">
        <f t="shared" si="31"/>
        <v>277.67349999999993</v>
      </c>
      <c r="Q407" s="153">
        <f t="shared" si="32"/>
        <v>1</v>
      </c>
      <c r="R407" s="154">
        <f t="shared" si="33"/>
        <v>0</v>
      </c>
      <c r="S407" s="154">
        <f t="shared" si="34"/>
        <v>1</v>
      </c>
    </row>
    <row r="408" spans="2:19" ht="18.75" x14ac:dyDescent="0.3">
      <c r="B408" s="164">
        <v>44550</v>
      </c>
      <c r="C408" s="95" t="s">
        <v>818</v>
      </c>
      <c r="D408" s="96" t="s">
        <v>581</v>
      </c>
      <c r="E408" s="97">
        <v>2</v>
      </c>
      <c r="F408" s="140">
        <v>1</v>
      </c>
      <c r="G408" s="103">
        <v>0</v>
      </c>
      <c r="H408" s="99" t="s">
        <v>557</v>
      </c>
      <c r="I408" s="104" t="s">
        <v>26</v>
      </c>
      <c r="J408" s="105">
        <v>0.25</v>
      </c>
      <c r="K408" s="142">
        <f t="shared" si="30"/>
        <v>-0.25</v>
      </c>
      <c r="L408" s="102">
        <f t="shared" si="31"/>
        <v>277.42349999999993</v>
      </c>
      <c r="Q408" s="153">
        <f t="shared" si="32"/>
        <v>1</v>
      </c>
      <c r="R408" s="154">
        <f t="shared" si="33"/>
        <v>0</v>
      </c>
      <c r="S408" s="154">
        <f t="shared" si="34"/>
        <v>1</v>
      </c>
    </row>
    <row r="409" spans="2:19" ht="18.75" x14ac:dyDescent="0.3">
      <c r="B409" s="164">
        <v>44550</v>
      </c>
      <c r="C409" s="95" t="s">
        <v>1992</v>
      </c>
      <c r="D409" s="96" t="s">
        <v>581</v>
      </c>
      <c r="E409" s="97">
        <v>3</v>
      </c>
      <c r="F409" s="140">
        <v>2.2000000000000002</v>
      </c>
      <c r="G409" s="103">
        <v>1.3</v>
      </c>
      <c r="H409" s="99" t="s">
        <v>557</v>
      </c>
      <c r="I409" s="104" t="s">
        <v>24</v>
      </c>
      <c r="J409" s="105">
        <v>3.5</v>
      </c>
      <c r="K409" s="142">
        <f t="shared" si="30"/>
        <v>4.2000000000000011</v>
      </c>
      <c r="L409" s="102">
        <f t="shared" si="31"/>
        <v>281.62349999999992</v>
      </c>
      <c r="Q409" s="153">
        <f t="shared" si="32"/>
        <v>1</v>
      </c>
      <c r="R409" s="154">
        <f t="shared" si="33"/>
        <v>1</v>
      </c>
      <c r="S409" s="154">
        <f t="shared" si="34"/>
        <v>0</v>
      </c>
    </row>
    <row r="410" spans="2:19" ht="18.75" x14ac:dyDescent="0.3">
      <c r="B410" s="164">
        <v>44550</v>
      </c>
      <c r="C410" s="95" t="s">
        <v>2013</v>
      </c>
      <c r="D410" s="96" t="s">
        <v>581</v>
      </c>
      <c r="E410" s="97">
        <v>4</v>
      </c>
      <c r="F410" s="140">
        <v>5</v>
      </c>
      <c r="G410" s="103">
        <v>1.6</v>
      </c>
      <c r="H410" s="99" t="s">
        <v>557</v>
      </c>
      <c r="I410" s="104" t="s">
        <v>148</v>
      </c>
      <c r="J410" s="105">
        <v>0.5</v>
      </c>
      <c r="K410" s="142">
        <f t="shared" si="30"/>
        <v>-0.5</v>
      </c>
      <c r="L410" s="102">
        <f t="shared" si="31"/>
        <v>281.12349999999992</v>
      </c>
      <c r="Q410" s="153">
        <f t="shared" si="32"/>
        <v>1</v>
      </c>
      <c r="R410" s="154">
        <f t="shared" si="33"/>
        <v>0</v>
      </c>
      <c r="S410" s="154">
        <f t="shared" si="34"/>
        <v>1</v>
      </c>
    </row>
    <row r="411" spans="2:19" ht="18.75" x14ac:dyDescent="0.3">
      <c r="B411" s="164">
        <v>44552</v>
      </c>
      <c r="C411" s="95" t="s">
        <v>1970</v>
      </c>
      <c r="D411" s="96" t="s">
        <v>1916</v>
      </c>
      <c r="E411" s="97">
        <v>2</v>
      </c>
      <c r="F411" s="140">
        <v>3.9</v>
      </c>
      <c r="G411" s="103">
        <v>1.35</v>
      </c>
      <c r="H411" s="99" t="s">
        <v>557</v>
      </c>
      <c r="I411" s="104" t="s">
        <v>24</v>
      </c>
      <c r="J411" s="105">
        <v>4</v>
      </c>
      <c r="K411" s="142">
        <f t="shared" si="30"/>
        <v>11.6</v>
      </c>
      <c r="L411" s="102">
        <f t="shared" si="31"/>
        <v>292.72349999999994</v>
      </c>
      <c r="Q411" s="153">
        <f t="shared" si="32"/>
        <v>1</v>
      </c>
      <c r="R411" s="154">
        <f t="shared" si="33"/>
        <v>1</v>
      </c>
      <c r="S411" s="154">
        <f t="shared" si="34"/>
        <v>0</v>
      </c>
    </row>
    <row r="412" spans="2:19" ht="18.75" x14ac:dyDescent="0.3">
      <c r="B412" s="164">
        <v>44553</v>
      </c>
      <c r="C412" s="95" t="s">
        <v>612</v>
      </c>
      <c r="D412" s="96" t="s">
        <v>595</v>
      </c>
      <c r="E412" s="97">
        <v>1</v>
      </c>
      <c r="F412" s="140">
        <v>7.5</v>
      </c>
      <c r="G412" s="103">
        <v>2</v>
      </c>
      <c r="H412" s="99" t="s">
        <v>557</v>
      </c>
      <c r="I412" s="104" t="s">
        <v>16</v>
      </c>
      <c r="J412" s="105">
        <v>0.5</v>
      </c>
      <c r="K412" s="142">
        <f t="shared" si="30"/>
        <v>-0.5</v>
      </c>
      <c r="L412" s="102">
        <f t="shared" si="31"/>
        <v>292.22349999999994</v>
      </c>
      <c r="Q412" s="153">
        <f t="shared" si="32"/>
        <v>1</v>
      </c>
      <c r="R412" s="154">
        <f t="shared" si="33"/>
        <v>0</v>
      </c>
      <c r="S412" s="154">
        <f t="shared" si="34"/>
        <v>1</v>
      </c>
    </row>
    <row r="413" spans="2:19" ht="18.75" x14ac:dyDescent="0.3">
      <c r="B413" s="164">
        <v>44553</v>
      </c>
      <c r="C413" s="95" t="s">
        <v>1984</v>
      </c>
      <c r="D413" s="96" t="s">
        <v>231</v>
      </c>
      <c r="E413" s="97">
        <v>4</v>
      </c>
      <c r="F413" s="140">
        <v>3</v>
      </c>
      <c r="G413" s="103">
        <v>1.35</v>
      </c>
      <c r="H413" s="99" t="s">
        <v>557</v>
      </c>
      <c r="I413" s="104" t="s">
        <v>24</v>
      </c>
      <c r="J413" s="105">
        <v>3</v>
      </c>
      <c r="K413" s="142">
        <f t="shared" si="30"/>
        <v>6</v>
      </c>
      <c r="L413" s="102">
        <f t="shared" si="31"/>
        <v>298.22349999999994</v>
      </c>
      <c r="Q413" s="153">
        <f t="shared" si="32"/>
        <v>1</v>
      </c>
      <c r="R413" s="154">
        <f t="shared" si="33"/>
        <v>1</v>
      </c>
      <c r="S413" s="154">
        <f t="shared" si="34"/>
        <v>0</v>
      </c>
    </row>
    <row r="414" spans="2:19" ht="18.75" x14ac:dyDescent="0.3">
      <c r="B414" s="164">
        <v>44556</v>
      </c>
      <c r="C414" s="95" t="s">
        <v>2020</v>
      </c>
      <c r="D414" s="96" t="s">
        <v>43</v>
      </c>
      <c r="E414" s="97">
        <v>3</v>
      </c>
      <c r="F414" s="140">
        <v>1</v>
      </c>
      <c r="G414" s="103">
        <v>0</v>
      </c>
      <c r="H414" s="99" t="s">
        <v>557</v>
      </c>
      <c r="I414" s="104" t="s">
        <v>26</v>
      </c>
      <c r="J414" s="105">
        <v>0.25</v>
      </c>
      <c r="K414" s="142">
        <f t="shared" si="30"/>
        <v>-0.25</v>
      </c>
      <c r="L414" s="102">
        <f t="shared" si="31"/>
        <v>297.97349999999994</v>
      </c>
      <c r="Q414" s="153">
        <f t="shared" si="32"/>
        <v>1</v>
      </c>
      <c r="R414" s="154">
        <f t="shared" si="33"/>
        <v>0</v>
      </c>
      <c r="S414" s="154">
        <f t="shared" si="34"/>
        <v>1</v>
      </c>
    </row>
    <row r="415" spans="2:19" ht="18.75" x14ac:dyDescent="0.3">
      <c r="B415" s="164">
        <v>44556</v>
      </c>
      <c r="C415" s="95" t="s">
        <v>2014</v>
      </c>
      <c r="D415" s="96" t="s">
        <v>652</v>
      </c>
      <c r="E415" s="97">
        <v>1</v>
      </c>
      <c r="F415" s="140">
        <v>11</v>
      </c>
      <c r="G415" s="103">
        <v>3.5</v>
      </c>
      <c r="H415" s="99" t="s">
        <v>557</v>
      </c>
      <c r="I415" s="104" t="s">
        <v>16</v>
      </c>
      <c r="J415" s="105">
        <v>1.5</v>
      </c>
      <c r="K415" s="142">
        <f t="shared" si="30"/>
        <v>-1.5</v>
      </c>
      <c r="L415" s="102">
        <f t="shared" si="31"/>
        <v>296.47349999999994</v>
      </c>
      <c r="Q415" s="153">
        <f t="shared" si="32"/>
        <v>1</v>
      </c>
      <c r="R415" s="154">
        <f t="shared" si="33"/>
        <v>0</v>
      </c>
      <c r="S415" s="154">
        <f t="shared" si="34"/>
        <v>1</v>
      </c>
    </row>
    <row r="416" spans="2:19" ht="18.75" x14ac:dyDescent="0.3">
      <c r="B416" s="164">
        <v>44556</v>
      </c>
      <c r="C416" s="95" t="s">
        <v>2014</v>
      </c>
      <c r="D416" s="96" t="s">
        <v>652</v>
      </c>
      <c r="E416" s="97">
        <v>1</v>
      </c>
      <c r="F416" s="140">
        <v>11</v>
      </c>
      <c r="G416" s="103">
        <v>3.5</v>
      </c>
      <c r="H416" s="99" t="s">
        <v>567</v>
      </c>
      <c r="I416" s="104" t="s">
        <v>16</v>
      </c>
      <c r="J416" s="105">
        <v>1.5</v>
      </c>
      <c r="K416" s="142">
        <f t="shared" si="30"/>
        <v>-1.5</v>
      </c>
      <c r="L416" s="102">
        <f t="shared" si="31"/>
        <v>294.97349999999994</v>
      </c>
      <c r="Q416" s="153">
        <f t="shared" si="32"/>
        <v>1</v>
      </c>
      <c r="R416" s="154">
        <f t="shared" si="33"/>
        <v>0</v>
      </c>
      <c r="S416" s="154">
        <f t="shared" si="34"/>
        <v>1</v>
      </c>
    </row>
    <row r="417" spans="2:19" ht="18.75" x14ac:dyDescent="0.3">
      <c r="B417" s="164">
        <v>44556</v>
      </c>
      <c r="C417" s="95" t="s">
        <v>2018</v>
      </c>
      <c r="D417" s="96" t="s">
        <v>43</v>
      </c>
      <c r="E417" s="97">
        <v>1</v>
      </c>
      <c r="F417" s="140">
        <v>1</v>
      </c>
      <c r="G417" s="103">
        <v>0</v>
      </c>
      <c r="H417" s="99" t="s">
        <v>557</v>
      </c>
      <c r="I417" s="104" t="s">
        <v>26</v>
      </c>
      <c r="J417" s="105">
        <v>0.25</v>
      </c>
      <c r="K417" s="142">
        <f t="shared" si="30"/>
        <v>-0.25</v>
      </c>
      <c r="L417" s="102">
        <f t="shared" si="31"/>
        <v>294.72349999999994</v>
      </c>
      <c r="Q417" s="153">
        <f t="shared" si="32"/>
        <v>1</v>
      </c>
      <c r="R417" s="154">
        <f t="shared" si="33"/>
        <v>0</v>
      </c>
      <c r="S417" s="154">
        <f t="shared" si="34"/>
        <v>1</v>
      </c>
    </row>
    <row r="418" spans="2:19" ht="18.75" x14ac:dyDescent="0.3">
      <c r="B418" s="164">
        <v>44556</v>
      </c>
      <c r="C418" s="95" t="s">
        <v>2019</v>
      </c>
      <c r="D418" s="96" t="s">
        <v>43</v>
      </c>
      <c r="E418" s="97">
        <v>1</v>
      </c>
      <c r="F418" s="140">
        <v>1</v>
      </c>
      <c r="G418" s="103">
        <v>0</v>
      </c>
      <c r="H418" s="99" t="s">
        <v>557</v>
      </c>
      <c r="I418" s="104" t="s">
        <v>26</v>
      </c>
      <c r="J418" s="105">
        <v>0.25</v>
      </c>
      <c r="K418" s="142">
        <f t="shared" si="30"/>
        <v>-0.25</v>
      </c>
      <c r="L418" s="102">
        <f t="shared" si="31"/>
        <v>294.47349999999994</v>
      </c>
      <c r="Q418" s="153">
        <f t="shared" si="32"/>
        <v>1</v>
      </c>
      <c r="R418" s="154">
        <f t="shared" si="33"/>
        <v>0</v>
      </c>
      <c r="S418" s="154">
        <f t="shared" si="34"/>
        <v>1</v>
      </c>
    </row>
    <row r="419" spans="2:19" ht="18.75" x14ac:dyDescent="0.3">
      <c r="B419" s="164">
        <v>44556</v>
      </c>
      <c r="C419" s="95" t="s">
        <v>2019</v>
      </c>
      <c r="D419" s="96" t="s">
        <v>43</v>
      </c>
      <c r="E419" s="97">
        <v>3</v>
      </c>
      <c r="F419" s="140">
        <v>1</v>
      </c>
      <c r="G419" s="103">
        <v>0</v>
      </c>
      <c r="H419" s="99" t="s">
        <v>557</v>
      </c>
      <c r="I419" s="104" t="s">
        <v>26</v>
      </c>
      <c r="J419" s="105">
        <v>0.25</v>
      </c>
      <c r="K419" s="142">
        <f t="shared" si="30"/>
        <v>-0.25</v>
      </c>
      <c r="L419" s="102">
        <f t="shared" si="31"/>
        <v>294.22349999999994</v>
      </c>
      <c r="Q419" s="153">
        <f t="shared" si="32"/>
        <v>1</v>
      </c>
      <c r="R419" s="154">
        <f t="shared" si="33"/>
        <v>0</v>
      </c>
      <c r="S419" s="154">
        <f t="shared" si="34"/>
        <v>1</v>
      </c>
    </row>
    <row r="420" spans="2:19" ht="18.75" x14ac:dyDescent="0.3">
      <c r="B420" s="164">
        <v>44557</v>
      </c>
      <c r="C420" s="95" t="s">
        <v>2015</v>
      </c>
      <c r="D420" s="96" t="s">
        <v>621</v>
      </c>
      <c r="E420" s="97">
        <v>3</v>
      </c>
      <c r="F420" s="140">
        <f>0.92*4.2</f>
        <v>3.8640000000000003</v>
      </c>
      <c r="G420" s="141">
        <f>0.92*1.6</f>
        <v>1.4720000000000002</v>
      </c>
      <c r="H420" s="99" t="s">
        <v>557</v>
      </c>
      <c r="I420" s="104" t="s">
        <v>24</v>
      </c>
      <c r="J420" s="105">
        <v>4</v>
      </c>
      <c r="K420" s="142">
        <f t="shared" si="30"/>
        <v>11.456000000000001</v>
      </c>
      <c r="L420" s="102">
        <f t="shared" si="31"/>
        <v>305.67949999999996</v>
      </c>
      <c r="Q420" s="153">
        <f t="shared" si="32"/>
        <v>1</v>
      </c>
      <c r="R420" s="154">
        <f t="shared" si="33"/>
        <v>1</v>
      </c>
      <c r="S420" s="154">
        <f t="shared" si="34"/>
        <v>0</v>
      </c>
    </row>
    <row r="421" spans="2:19" ht="18.75" x14ac:dyDescent="0.3">
      <c r="B421" s="164">
        <v>44557</v>
      </c>
      <c r="C421" s="95" t="s">
        <v>2015</v>
      </c>
      <c r="D421" s="96" t="s">
        <v>621</v>
      </c>
      <c r="E421" s="97">
        <v>3</v>
      </c>
      <c r="F421" s="140">
        <f>0.92*4.2</f>
        <v>3.8640000000000003</v>
      </c>
      <c r="G421" s="141">
        <f>0.92*1.6</f>
        <v>1.4720000000000002</v>
      </c>
      <c r="H421" s="99" t="s">
        <v>567</v>
      </c>
      <c r="I421" s="104" t="s">
        <v>24</v>
      </c>
      <c r="J421" s="105">
        <v>4</v>
      </c>
      <c r="K421" s="142">
        <f t="shared" si="30"/>
        <v>1.8880000000000008</v>
      </c>
      <c r="L421" s="102">
        <f t="shared" si="31"/>
        <v>307.56749999999994</v>
      </c>
      <c r="Q421" s="153">
        <f t="shared" si="32"/>
        <v>1</v>
      </c>
      <c r="R421" s="154">
        <f t="shared" si="33"/>
        <v>1</v>
      </c>
      <c r="S421" s="154">
        <f t="shared" si="34"/>
        <v>0</v>
      </c>
    </row>
    <row r="422" spans="2:19" ht="18.75" x14ac:dyDescent="0.3">
      <c r="B422" s="164">
        <v>44558</v>
      </c>
      <c r="C422" s="95" t="s">
        <v>2016</v>
      </c>
      <c r="D422" s="96" t="s">
        <v>610</v>
      </c>
      <c r="E422" s="97">
        <v>1</v>
      </c>
      <c r="F422" s="140">
        <v>9</v>
      </c>
      <c r="G422" s="103">
        <v>2</v>
      </c>
      <c r="H422" s="99" t="s">
        <v>557</v>
      </c>
      <c r="I422" s="104" t="s">
        <v>16</v>
      </c>
      <c r="J422" s="105">
        <v>0.5</v>
      </c>
      <c r="K422" s="142">
        <f t="shared" si="30"/>
        <v>-0.5</v>
      </c>
      <c r="L422" s="102">
        <f t="shared" si="31"/>
        <v>307.06749999999994</v>
      </c>
      <c r="Q422" s="153">
        <f t="shared" si="32"/>
        <v>1</v>
      </c>
      <c r="R422" s="154">
        <f t="shared" si="33"/>
        <v>0</v>
      </c>
      <c r="S422" s="154">
        <f t="shared" si="34"/>
        <v>1</v>
      </c>
    </row>
    <row r="423" spans="2:19" ht="18.75" x14ac:dyDescent="0.3">
      <c r="B423" s="164">
        <v>44558</v>
      </c>
      <c r="C423" s="95" t="s">
        <v>2017</v>
      </c>
      <c r="D423" s="96" t="s">
        <v>610</v>
      </c>
      <c r="E423" s="97">
        <v>2</v>
      </c>
      <c r="F423" s="140">
        <v>3.2</v>
      </c>
      <c r="G423" s="103">
        <v>1.35</v>
      </c>
      <c r="H423" s="99" t="s">
        <v>557</v>
      </c>
      <c r="I423" s="104" t="s">
        <v>16</v>
      </c>
      <c r="J423" s="105">
        <v>1</v>
      </c>
      <c r="K423" s="142">
        <f t="shared" si="30"/>
        <v>-1</v>
      </c>
      <c r="L423" s="102">
        <f t="shared" si="31"/>
        <v>306.06749999999994</v>
      </c>
      <c r="Q423" s="153">
        <f t="shared" si="32"/>
        <v>1</v>
      </c>
      <c r="R423" s="154">
        <f t="shared" si="33"/>
        <v>0</v>
      </c>
      <c r="S423" s="154">
        <f t="shared" si="34"/>
        <v>1</v>
      </c>
    </row>
    <row r="424" spans="2:19" ht="18.75" x14ac:dyDescent="0.3">
      <c r="B424" s="164">
        <v>44559</v>
      </c>
      <c r="C424" s="95" t="s">
        <v>2022</v>
      </c>
      <c r="D424" s="96" t="s">
        <v>674</v>
      </c>
      <c r="E424" s="97">
        <v>2</v>
      </c>
      <c r="F424" s="140">
        <v>9.5</v>
      </c>
      <c r="G424" s="103">
        <v>3</v>
      </c>
      <c r="H424" s="99" t="s">
        <v>557</v>
      </c>
      <c r="I424" s="104" t="s">
        <v>21</v>
      </c>
      <c r="J424" s="105">
        <v>2</v>
      </c>
      <c r="K424" s="142">
        <f t="shared" si="30"/>
        <v>-2</v>
      </c>
      <c r="L424" s="102">
        <f t="shared" si="31"/>
        <v>304.06749999999994</v>
      </c>
      <c r="Q424" s="153">
        <f t="shared" si="32"/>
        <v>1</v>
      </c>
      <c r="R424" s="154">
        <f t="shared" si="33"/>
        <v>0</v>
      </c>
      <c r="S424" s="154">
        <f t="shared" si="34"/>
        <v>1</v>
      </c>
    </row>
    <row r="425" spans="2:19" ht="18.75" x14ac:dyDescent="0.3">
      <c r="B425" s="164">
        <v>44559</v>
      </c>
      <c r="C425" s="95" t="s">
        <v>2021</v>
      </c>
      <c r="D425" s="96" t="s">
        <v>674</v>
      </c>
      <c r="E425" s="97">
        <v>2</v>
      </c>
      <c r="F425" s="140">
        <v>5</v>
      </c>
      <c r="G425" s="103">
        <v>1.55</v>
      </c>
      <c r="H425" s="99" t="s">
        <v>557</v>
      </c>
      <c r="I425" s="104" t="s">
        <v>26</v>
      </c>
      <c r="J425" s="105">
        <v>2</v>
      </c>
      <c r="K425" s="142">
        <f t="shared" si="30"/>
        <v>-2</v>
      </c>
      <c r="L425" s="102">
        <f t="shared" si="31"/>
        <v>302.06749999999994</v>
      </c>
      <c r="Q425" s="153">
        <f t="shared" si="32"/>
        <v>1</v>
      </c>
      <c r="R425" s="154">
        <f t="shared" si="33"/>
        <v>0</v>
      </c>
      <c r="S425" s="154">
        <f t="shared" si="34"/>
        <v>1</v>
      </c>
    </row>
    <row r="426" spans="2:19" ht="18.75" x14ac:dyDescent="0.3">
      <c r="B426" s="164">
        <v>44559</v>
      </c>
      <c r="C426" s="95" t="s">
        <v>2023</v>
      </c>
      <c r="D426" s="96" t="s">
        <v>674</v>
      </c>
      <c r="E426" s="97">
        <v>1</v>
      </c>
      <c r="F426" s="140">
        <v>2.5</v>
      </c>
      <c r="G426" s="103">
        <v>1.1000000000000001</v>
      </c>
      <c r="H426" s="99" t="s">
        <v>557</v>
      </c>
      <c r="I426" s="104" t="s">
        <v>24</v>
      </c>
      <c r="J426" s="105">
        <v>3.5</v>
      </c>
      <c r="K426" s="142">
        <f t="shared" si="30"/>
        <v>5.25</v>
      </c>
      <c r="L426" s="102">
        <f t="shared" si="31"/>
        <v>307.31749999999994</v>
      </c>
      <c r="Q426" s="153">
        <f t="shared" si="32"/>
        <v>1</v>
      </c>
      <c r="R426" s="154">
        <f t="shared" si="33"/>
        <v>1</v>
      </c>
      <c r="S426" s="154">
        <f t="shared" si="34"/>
        <v>0</v>
      </c>
    </row>
    <row r="427" spans="2:19" ht="18.75" x14ac:dyDescent="0.3">
      <c r="B427" s="164">
        <v>44559</v>
      </c>
      <c r="C427" s="95" t="s">
        <v>1999</v>
      </c>
      <c r="D427" s="96" t="s">
        <v>231</v>
      </c>
      <c r="E427" s="97">
        <v>1</v>
      </c>
      <c r="F427" s="140">
        <v>3.1</v>
      </c>
      <c r="G427" s="103">
        <v>1.1000000000000001</v>
      </c>
      <c r="H427" s="99" t="s">
        <v>557</v>
      </c>
      <c r="I427" s="104" t="s">
        <v>24</v>
      </c>
      <c r="J427" s="105">
        <v>2.5</v>
      </c>
      <c r="K427" s="142">
        <f t="shared" si="30"/>
        <v>5.25</v>
      </c>
      <c r="L427" s="102">
        <f t="shared" si="31"/>
        <v>312.56749999999994</v>
      </c>
      <c r="Q427" s="153">
        <f t="shared" si="32"/>
        <v>1</v>
      </c>
      <c r="R427" s="154">
        <f t="shared" si="33"/>
        <v>1</v>
      </c>
      <c r="S427" s="154">
        <f t="shared" si="34"/>
        <v>0</v>
      </c>
    </row>
    <row r="428" spans="2:19" ht="18.75" x14ac:dyDescent="0.3">
      <c r="B428" s="164">
        <v>44561</v>
      </c>
      <c r="C428" s="95" t="s">
        <v>2025</v>
      </c>
      <c r="D428" s="96" t="s">
        <v>18</v>
      </c>
      <c r="E428" s="97">
        <v>6</v>
      </c>
      <c r="F428" s="140">
        <v>16.600000000000001</v>
      </c>
      <c r="G428" s="103">
        <v>4.4000000000000004</v>
      </c>
      <c r="H428" s="99" t="s">
        <v>567</v>
      </c>
      <c r="I428" s="104" t="s">
        <v>16</v>
      </c>
      <c r="J428" s="105">
        <v>2</v>
      </c>
      <c r="K428" s="142">
        <f t="shared" si="30"/>
        <v>-2</v>
      </c>
      <c r="L428" s="102">
        <f t="shared" si="31"/>
        <v>310.56749999999994</v>
      </c>
      <c r="Q428" s="153">
        <f t="shared" si="32"/>
        <v>1</v>
      </c>
      <c r="R428" s="154">
        <f t="shared" si="33"/>
        <v>0</v>
      </c>
      <c r="S428" s="154">
        <f t="shared" si="34"/>
        <v>1</v>
      </c>
    </row>
    <row r="429" spans="2:19" ht="18.75" x14ac:dyDescent="0.3">
      <c r="B429" s="164">
        <v>44562</v>
      </c>
      <c r="C429" s="95" t="s">
        <v>2026</v>
      </c>
      <c r="D429" s="96" t="s">
        <v>674</v>
      </c>
      <c r="E429" s="97">
        <v>1</v>
      </c>
      <c r="F429" s="140">
        <v>3</v>
      </c>
      <c r="G429" s="103">
        <v>1.2</v>
      </c>
      <c r="H429" s="99" t="s">
        <v>557</v>
      </c>
      <c r="I429" s="104" t="s">
        <v>24</v>
      </c>
      <c r="J429" s="105">
        <v>0.25</v>
      </c>
      <c r="K429" s="142">
        <f t="shared" si="30"/>
        <v>0.5</v>
      </c>
      <c r="L429" s="102">
        <f t="shared" si="31"/>
        <v>311.06749999999994</v>
      </c>
      <c r="Q429" s="153">
        <f t="shared" si="32"/>
        <v>1</v>
      </c>
      <c r="R429" s="154">
        <f t="shared" si="33"/>
        <v>1</v>
      </c>
      <c r="S429" s="154">
        <f t="shared" si="34"/>
        <v>0</v>
      </c>
    </row>
    <row r="430" spans="2:19" ht="18.75" x14ac:dyDescent="0.3">
      <c r="B430" s="164">
        <v>44562</v>
      </c>
      <c r="C430" s="95" t="s">
        <v>2027</v>
      </c>
      <c r="D430" s="96" t="s">
        <v>2028</v>
      </c>
      <c r="E430" s="97">
        <v>1</v>
      </c>
      <c r="F430" s="140">
        <v>4.9000000000000004</v>
      </c>
      <c r="G430" s="103">
        <v>1.35</v>
      </c>
      <c r="H430" s="99" t="s">
        <v>557</v>
      </c>
      <c r="I430" s="104" t="s">
        <v>34</v>
      </c>
      <c r="J430" s="105">
        <v>0.25</v>
      </c>
      <c r="K430" s="142">
        <f t="shared" si="30"/>
        <v>-0.25</v>
      </c>
      <c r="L430" s="102">
        <f t="shared" si="31"/>
        <v>310.81749999999994</v>
      </c>
      <c r="Q430" s="153">
        <f t="shared" si="32"/>
        <v>1</v>
      </c>
      <c r="R430" s="154">
        <f t="shared" si="33"/>
        <v>0</v>
      </c>
      <c r="S430" s="154">
        <f t="shared" si="34"/>
        <v>1</v>
      </c>
    </row>
    <row r="431" spans="2:19" ht="18.75" x14ac:dyDescent="0.3">
      <c r="B431" s="164">
        <v>44563</v>
      </c>
      <c r="C431" s="95" t="s">
        <v>2024</v>
      </c>
      <c r="D431" s="96" t="s">
        <v>32</v>
      </c>
      <c r="E431" s="97">
        <v>4</v>
      </c>
      <c r="F431" s="140">
        <f>(3.7*0.85+1.85)/2</f>
        <v>2.4975000000000001</v>
      </c>
      <c r="G431" s="103">
        <v>1.4</v>
      </c>
      <c r="H431" s="99" t="s">
        <v>557</v>
      </c>
      <c r="I431" s="104" t="s">
        <v>24</v>
      </c>
      <c r="J431" s="105">
        <v>8</v>
      </c>
      <c r="K431" s="142">
        <f t="shared" si="30"/>
        <v>11.98</v>
      </c>
      <c r="L431" s="102">
        <f t="shared" si="31"/>
        <v>322.79749999999996</v>
      </c>
      <c r="Q431" s="153">
        <f t="shared" si="32"/>
        <v>1</v>
      </c>
      <c r="R431" s="154">
        <f t="shared" si="33"/>
        <v>1</v>
      </c>
      <c r="S431" s="154">
        <f t="shared" si="34"/>
        <v>0</v>
      </c>
    </row>
    <row r="432" spans="2:19" ht="18.75" x14ac:dyDescent="0.3">
      <c r="B432" s="164">
        <v>44563</v>
      </c>
      <c r="C432" s="95" t="s">
        <v>647</v>
      </c>
      <c r="D432" s="96" t="s">
        <v>32</v>
      </c>
      <c r="E432" s="97">
        <v>2</v>
      </c>
      <c r="F432" s="140">
        <v>51</v>
      </c>
      <c r="G432" s="103">
        <v>14</v>
      </c>
      <c r="H432" s="99" t="s">
        <v>557</v>
      </c>
      <c r="I432" s="104" t="s">
        <v>34</v>
      </c>
      <c r="J432" s="105">
        <v>0.25</v>
      </c>
      <c r="K432" s="142">
        <f t="shared" si="30"/>
        <v>-0.25</v>
      </c>
      <c r="L432" s="102">
        <f t="shared" si="31"/>
        <v>322.54749999999996</v>
      </c>
      <c r="Q432" s="153">
        <f t="shared" si="32"/>
        <v>1</v>
      </c>
      <c r="R432" s="154">
        <f t="shared" si="33"/>
        <v>0</v>
      </c>
      <c r="S432" s="154">
        <f t="shared" si="34"/>
        <v>1</v>
      </c>
    </row>
    <row r="433" spans="2:19" ht="18.75" x14ac:dyDescent="0.3">
      <c r="B433" s="164">
        <v>44563</v>
      </c>
      <c r="C433" s="95" t="s">
        <v>647</v>
      </c>
      <c r="D433" s="96" t="s">
        <v>32</v>
      </c>
      <c r="E433" s="97">
        <v>2</v>
      </c>
      <c r="F433" s="140">
        <v>51</v>
      </c>
      <c r="G433" s="103">
        <v>14</v>
      </c>
      <c r="H433" s="99" t="s">
        <v>567</v>
      </c>
      <c r="I433" s="104" t="s">
        <v>34</v>
      </c>
      <c r="J433" s="105">
        <v>0.25</v>
      </c>
      <c r="K433" s="142">
        <f t="shared" si="30"/>
        <v>-0.25</v>
      </c>
      <c r="L433" s="102">
        <f t="shared" si="31"/>
        <v>322.29749999999996</v>
      </c>
      <c r="Q433" s="153">
        <f t="shared" si="32"/>
        <v>1</v>
      </c>
      <c r="R433" s="154">
        <f t="shared" si="33"/>
        <v>0</v>
      </c>
      <c r="S433" s="154">
        <f t="shared" si="34"/>
        <v>1</v>
      </c>
    </row>
    <row r="434" spans="2:19" ht="18.75" x14ac:dyDescent="0.3">
      <c r="B434" s="164">
        <v>44564</v>
      </c>
      <c r="C434" s="95" t="s">
        <v>2029</v>
      </c>
      <c r="D434" s="96" t="s">
        <v>2030</v>
      </c>
      <c r="E434" s="97">
        <v>1</v>
      </c>
      <c r="F434" s="140">
        <v>23</v>
      </c>
      <c r="G434" s="103">
        <v>5</v>
      </c>
      <c r="H434" s="99" t="s">
        <v>557</v>
      </c>
      <c r="I434" s="104" t="s">
        <v>16</v>
      </c>
      <c r="J434" s="105">
        <v>0.25</v>
      </c>
      <c r="K434" s="142">
        <f t="shared" si="30"/>
        <v>-0.25</v>
      </c>
      <c r="L434" s="102">
        <f t="shared" si="31"/>
        <v>322.04749999999996</v>
      </c>
      <c r="Q434" s="153">
        <f t="shared" si="32"/>
        <v>1</v>
      </c>
      <c r="R434" s="154">
        <f t="shared" si="33"/>
        <v>0</v>
      </c>
      <c r="S434" s="154">
        <f t="shared" si="34"/>
        <v>1</v>
      </c>
    </row>
    <row r="435" spans="2:19" ht="18.75" x14ac:dyDescent="0.3">
      <c r="B435" s="164">
        <v>44568</v>
      </c>
      <c r="C435" s="95" t="s">
        <v>1995</v>
      </c>
      <c r="D435" s="96" t="s">
        <v>32</v>
      </c>
      <c r="E435" s="97">
        <v>4</v>
      </c>
      <c r="F435" s="140">
        <v>5.0999999999999996</v>
      </c>
      <c r="G435" s="103">
        <v>1.45</v>
      </c>
      <c r="H435" s="99" t="s">
        <v>557</v>
      </c>
      <c r="I435" s="104" t="s">
        <v>24</v>
      </c>
      <c r="J435" s="105">
        <v>1.5</v>
      </c>
      <c r="K435" s="142">
        <f t="shared" si="30"/>
        <v>6.1499999999999995</v>
      </c>
      <c r="L435" s="102">
        <f t="shared" si="31"/>
        <v>328.19749999999993</v>
      </c>
      <c r="Q435" s="153">
        <f t="shared" si="32"/>
        <v>1</v>
      </c>
      <c r="R435" s="154">
        <f t="shared" si="33"/>
        <v>1</v>
      </c>
      <c r="S435" s="154">
        <f t="shared" si="34"/>
        <v>0</v>
      </c>
    </row>
    <row r="436" spans="2:19" ht="18.75" x14ac:dyDescent="0.3">
      <c r="B436" s="164">
        <v>44568</v>
      </c>
      <c r="C436" s="95" t="s">
        <v>2031</v>
      </c>
      <c r="D436" s="96" t="s">
        <v>32</v>
      </c>
      <c r="E436" s="97">
        <v>3</v>
      </c>
      <c r="F436" s="140">
        <v>35</v>
      </c>
      <c r="G436" s="103">
        <v>8.5</v>
      </c>
      <c r="H436" s="99" t="s">
        <v>557</v>
      </c>
      <c r="I436" s="104" t="s">
        <v>16</v>
      </c>
      <c r="J436" s="105">
        <v>0.25</v>
      </c>
      <c r="K436" s="142">
        <f t="shared" si="30"/>
        <v>-0.25</v>
      </c>
      <c r="L436" s="102">
        <f t="shared" si="31"/>
        <v>327.94749999999993</v>
      </c>
      <c r="Q436" s="153">
        <f t="shared" si="32"/>
        <v>1</v>
      </c>
      <c r="R436" s="154">
        <f t="shared" si="33"/>
        <v>0</v>
      </c>
      <c r="S436" s="154">
        <f t="shared" si="34"/>
        <v>1</v>
      </c>
    </row>
    <row r="437" spans="2:19" ht="18.75" x14ac:dyDescent="0.3">
      <c r="B437" s="164">
        <v>44569</v>
      </c>
      <c r="C437" s="95" t="s">
        <v>1956</v>
      </c>
      <c r="D437" s="96" t="s">
        <v>1957</v>
      </c>
      <c r="E437" s="97">
        <v>4</v>
      </c>
      <c r="F437" s="140">
        <v>2.35</v>
      </c>
      <c r="G437" s="103">
        <v>1.0900000000000001</v>
      </c>
      <c r="H437" s="99" t="s">
        <v>557</v>
      </c>
      <c r="I437" s="104" t="s">
        <v>21</v>
      </c>
      <c r="J437" s="105">
        <v>2</v>
      </c>
      <c r="K437" s="142">
        <f t="shared" si="30"/>
        <v>-2</v>
      </c>
      <c r="L437" s="102">
        <f t="shared" si="31"/>
        <v>325.94749999999993</v>
      </c>
      <c r="Q437" s="153">
        <f t="shared" si="32"/>
        <v>1</v>
      </c>
      <c r="R437" s="154">
        <f t="shared" si="33"/>
        <v>0</v>
      </c>
      <c r="S437" s="154">
        <f t="shared" si="34"/>
        <v>1</v>
      </c>
    </row>
    <row r="438" spans="2:19" ht="18.75" x14ac:dyDescent="0.3">
      <c r="B438" s="164">
        <v>44570</v>
      </c>
      <c r="C438" s="95" t="s">
        <v>2033</v>
      </c>
      <c r="D438" s="96" t="s">
        <v>573</v>
      </c>
      <c r="E438" s="97">
        <v>5</v>
      </c>
      <c r="F438" s="140">
        <v>2.8</v>
      </c>
      <c r="G438" s="103">
        <v>1.35</v>
      </c>
      <c r="H438" s="99" t="s">
        <v>557</v>
      </c>
      <c r="I438" s="104" t="s">
        <v>21</v>
      </c>
      <c r="J438" s="105">
        <v>3</v>
      </c>
      <c r="K438" s="142">
        <f t="shared" si="30"/>
        <v>-3</v>
      </c>
      <c r="L438" s="102">
        <f t="shared" si="31"/>
        <v>322.94749999999993</v>
      </c>
      <c r="Q438" s="153">
        <f t="shared" si="32"/>
        <v>1</v>
      </c>
      <c r="R438" s="154">
        <f t="shared" si="33"/>
        <v>0</v>
      </c>
      <c r="S438" s="154">
        <f t="shared" si="34"/>
        <v>1</v>
      </c>
    </row>
    <row r="439" spans="2:19" ht="18.75" x14ac:dyDescent="0.3">
      <c r="B439" s="164">
        <v>44572</v>
      </c>
      <c r="C439" s="95" t="s">
        <v>2032</v>
      </c>
      <c r="D439" s="96" t="s">
        <v>638</v>
      </c>
      <c r="E439" s="97">
        <v>1</v>
      </c>
      <c r="F439" s="140">
        <v>1.35</v>
      </c>
      <c r="G439" s="103">
        <v>1.1000000000000001</v>
      </c>
      <c r="H439" s="99" t="s">
        <v>557</v>
      </c>
      <c r="I439" s="104" t="s">
        <v>21</v>
      </c>
      <c r="J439" s="105">
        <v>1</v>
      </c>
      <c r="K439" s="142">
        <f t="shared" si="30"/>
        <v>-1</v>
      </c>
      <c r="L439" s="102">
        <f t="shared" si="31"/>
        <v>321.94749999999993</v>
      </c>
      <c r="Q439" s="153">
        <f t="shared" si="32"/>
        <v>1</v>
      </c>
      <c r="R439" s="154">
        <f t="shared" si="33"/>
        <v>0</v>
      </c>
      <c r="S439" s="154">
        <f t="shared" si="34"/>
        <v>1</v>
      </c>
    </row>
    <row r="440" spans="2:19" ht="18.75" x14ac:dyDescent="0.3">
      <c r="B440" s="164">
        <v>44575</v>
      </c>
      <c r="C440" s="95" t="s">
        <v>2035</v>
      </c>
      <c r="D440" s="96" t="s">
        <v>32</v>
      </c>
      <c r="E440" s="97">
        <v>2</v>
      </c>
      <c r="F440" s="140">
        <v>3.55</v>
      </c>
      <c r="G440" s="103">
        <v>1.4</v>
      </c>
      <c r="H440" s="99" t="s">
        <v>557</v>
      </c>
      <c r="I440" s="104" t="s">
        <v>26</v>
      </c>
      <c r="J440" s="105">
        <v>1.5</v>
      </c>
      <c r="K440" s="142">
        <f t="shared" si="30"/>
        <v>-1.5</v>
      </c>
      <c r="L440" s="102">
        <f t="shared" si="31"/>
        <v>320.44749999999993</v>
      </c>
      <c r="Q440" s="153">
        <f t="shared" si="32"/>
        <v>1</v>
      </c>
      <c r="R440" s="154">
        <f t="shared" si="33"/>
        <v>0</v>
      </c>
      <c r="S440" s="154">
        <f t="shared" si="34"/>
        <v>1</v>
      </c>
    </row>
    <row r="441" spans="2:19" ht="18.75" x14ac:dyDescent="0.3">
      <c r="B441" s="164">
        <v>44576</v>
      </c>
      <c r="C441" s="95" t="s">
        <v>2034</v>
      </c>
      <c r="D441" s="96" t="s">
        <v>587</v>
      </c>
      <c r="E441" s="97">
        <v>1</v>
      </c>
      <c r="F441" s="140">
        <v>2.6</v>
      </c>
      <c r="G441" s="103">
        <v>1.2</v>
      </c>
      <c r="H441" s="99" t="s">
        <v>557</v>
      </c>
      <c r="I441" s="104" t="s">
        <v>21</v>
      </c>
      <c r="J441" s="105">
        <v>3.75</v>
      </c>
      <c r="K441" s="142">
        <f t="shared" si="30"/>
        <v>-3.75</v>
      </c>
      <c r="L441" s="102">
        <f t="shared" si="31"/>
        <v>316.69749999999993</v>
      </c>
      <c r="Q441" s="153">
        <f t="shared" si="32"/>
        <v>1</v>
      </c>
      <c r="R441" s="154">
        <f t="shared" si="33"/>
        <v>0</v>
      </c>
      <c r="S441" s="154">
        <f t="shared" si="34"/>
        <v>1</v>
      </c>
    </row>
    <row r="442" spans="2:19" ht="18.75" x14ac:dyDescent="0.3">
      <c r="B442" s="164">
        <v>44576</v>
      </c>
      <c r="C442" s="95" t="s">
        <v>839</v>
      </c>
      <c r="D442" s="96" t="s">
        <v>1998</v>
      </c>
      <c r="E442" s="97">
        <v>7</v>
      </c>
      <c r="F442" s="140">
        <v>2.0499999999999998</v>
      </c>
      <c r="G442" s="103">
        <v>1.1000000000000001</v>
      </c>
      <c r="H442" s="99" t="s">
        <v>557</v>
      </c>
      <c r="I442" s="104" t="s">
        <v>24</v>
      </c>
      <c r="J442" s="105">
        <v>2</v>
      </c>
      <c r="K442" s="142">
        <f t="shared" si="30"/>
        <v>2.0999999999999996</v>
      </c>
      <c r="L442" s="102">
        <f t="shared" si="31"/>
        <v>318.79749999999996</v>
      </c>
      <c r="Q442" s="153">
        <f t="shared" si="32"/>
        <v>1</v>
      </c>
      <c r="R442" s="154">
        <f t="shared" si="33"/>
        <v>1</v>
      </c>
      <c r="S442" s="154">
        <f t="shared" si="34"/>
        <v>0</v>
      </c>
    </row>
    <row r="443" spans="2:19" ht="18.75" x14ac:dyDescent="0.3">
      <c r="B443" s="164">
        <v>44576</v>
      </c>
      <c r="C443" s="95" t="s">
        <v>2037</v>
      </c>
      <c r="D443" s="96" t="s">
        <v>610</v>
      </c>
      <c r="E443" s="97">
        <v>4</v>
      </c>
      <c r="F443" s="140">
        <v>19</v>
      </c>
      <c r="G443" s="103">
        <v>5</v>
      </c>
      <c r="H443" s="99" t="s">
        <v>557</v>
      </c>
      <c r="I443" s="104" t="s">
        <v>16</v>
      </c>
      <c r="J443" s="105">
        <v>0.5</v>
      </c>
      <c r="K443" s="142">
        <f t="shared" si="30"/>
        <v>-0.5</v>
      </c>
      <c r="L443" s="102">
        <f t="shared" si="31"/>
        <v>318.29749999999996</v>
      </c>
      <c r="Q443" s="153">
        <f t="shared" si="32"/>
        <v>1</v>
      </c>
      <c r="R443" s="154">
        <f t="shared" si="33"/>
        <v>0</v>
      </c>
      <c r="S443" s="154">
        <f t="shared" si="34"/>
        <v>1</v>
      </c>
    </row>
    <row r="444" spans="2:19" ht="18.75" x14ac:dyDescent="0.3">
      <c r="B444" s="164">
        <v>44576</v>
      </c>
      <c r="C444" s="95" t="s">
        <v>2038</v>
      </c>
      <c r="D444" s="96" t="s">
        <v>610</v>
      </c>
      <c r="E444" s="97">
        <v>4</v>
      </c>
      <c r="F444" s="140">
        <v>8</v>
      </c>
      <c r="G444" s="103">
        <v>2</v>
      </c>
      <c r="H444" s="99" t="s">
        <v>557</v>
      </c>
      <c r="I444" s="104" t="s">
        <v>171</v>
      </c>
      <c r="J444" s="105">
        <v>1.75</v>
      </c>
      <c r="K444" s="142">
        <f t="shared" si="30"/>
        <v>-1.75</v>
      </c>
      <c r="L444" s="102">
        <f t="shared" si="31"/>
        <v>316.54749999999996</v>
      </c>
      <c r="Q444" s="153">
        <f t="shared" si="32"/>
        <v>1</v>
      </c>
      <c r="R444" s="154">
        <f t="shared" si="33"/>
        <v>0</v>
      </c>
      <c r="S444" s="154">
        <f t="shared" si="34"/>
        <v>1</v>
      </c>
    </row>
    <row r="445" spans="2:19" ht="18.75" x14ac:dyDescent="0.3">
      <c r="B445" s="164">
        <v>44576</v>
      </c>
      <c r="C445" s="95" t="s">
        <v>2039</v>
      </c>
      <c r="D445" s="96" t="s">
        <v>604</v>
      </c>
      <c r="E445" s="97">
        <v>1</v>
      </c>
      <c r="F445" s="140">
        <v>4</v>
      </c>
      <c r="G445" s="103">
        <v>1.5</v>
      </c>
      <c r="H445" s="99" t="s">
        <v>557</v>
      </c>
      <c r="I445" s="104" t="s">
        <v>24</v>
      </c>
      <c r="J445" s="105">
        <v>3</v>
      </c>
      <c r="K445" s="142">
        <f t="shared" si="30"/>
        <v>9</v>
      </c>
      <c r="L445" s="102">
        <f t="shared" si="31"/>
        <v>325.54749999999996</v>
      </c>
      <c r="Q445" s="153">
        <f t="shared" si="32"/>
        <v>1</v>
      </c>
      <c r="R445" s="154">
        <f t="shared" si="33"/>
        <v>1</v>
      </c>
      <c r="S445" s="154">
        <f t="shared" si="34"/>
        <v>0</v>
      </c>
    </row>
    <row r="446" spans="2:19" ht="18.75" x14ac:dyDescent="0.3">
      <c r="B446" s="164">
        <v>44576</v>
      </c>
      <c r="C446" s="95" t="s">
        <v>2040</v>
      </c>
      <c r="D446" s="96" t="s">
        <v>587</v>
      </c>
      <c r="E446" s="97">
        <v>1</v>
      </c>
      <c r="F446" s="140">
        <v>1</v>
      </c>
      <c r="G446" s="103">
        <v>0</v>
      </c>
      <c r="H446" s="99" t="s">
        <v>557</v>
      </c>
      <c r="I446" s="104" t="s">
        <v>26</v>
      </c>
      <c r="J446" s="105">
        <v>0.25</v>
      </c>
      <c r="K446" s="142">
        <f t="shared" si="30"/>
        <v>-0.25</v>
      </c>
      <c r="L446" s="102">
        <f t="shared" si="31"/>
        <v>325.29749999999996</v>
      </c>
      <c r="Q446" s="153">
        <f t="shared" si="32"/>
        <v>1</v>
      </c>
      <c r="R446" s="154">
        <f t="shared" si="33"/>
        <v>0</v>
      </c>
      <c r="S446" s="154">
        <f t="shared" si="34"/>
        <v>1</v>
      </c>
    </row>
    <row r="447" spans="2:19" ht="18.75" x14ac:dyDescent="0.3">
      <c r="B447" s="164">
        <v>44576</v>
      </c>
      <c r="C447" s="95" t="s">
        <v>2041</v>
      </c>
      <c r="D447" s="96" t="s">
        <v>587</v>
      </c>
      <c r="E447" s="97">
        <v>1</v>
      </c>
      <c r="F447" s="140">
        <v>1</v>
      </c>
      <c r="G447" s="103">
        <v>0</v>
      </c>
      <c r="H447" s="99" t="s">
        <v>557</v>
      </c>
      <c r="I447" s="104" t="s">
        <v>26</v>
      </c>
      <c r="J447" s="105">
        <v>0.25</v>
      </c>
      <c r="K447" s="142">
        <f t="shared" si="30"/>
        <v>-0.25</v>
      </c>
      <c r="L447" s="102">
        <f t="shared" si="31"/>
        <v>325.04749999999996</v>
      </c>
      <c r="Q447" s="153">
        <f t="shared" si="32"/>
        <v>1</v>
      </c>
      <c r="R447" s="154">
        <f t="shared" si="33"/>
        <v>0</v>
      </c>
      <c r="S447" s="154">
        <f t="shared" si="34"/>
        <v>1</v>
      </c>
    </row>
    <row r="448" spans="2:19" ht="18.75" x14ac:dyDescent="0.3">
      <c r="B448" s="164">
        <v>44576</v>
      </c>
      <c r="C448" s="95" t="s">
        <v>2057</v>
      </c>
      <c r="D448" s="96" t="s">
        <v>604</v>
      </c>
      <c r="E448" s="97">
        <v>1</v>
      </c>
      <c r="F448" s="140">
        <v>1</v>
      </c>
      <c r="G448" s="103">
        <v>0</v>
      </c>
      <c r="H448" s="99" t="s">
        <v>557</v>
      </c>
      <c r="I448" s="104" t="s">
        <v>26</v>
      </c>
      <c r="J448" s="105">
        <v>1.5</v>
      </c>
      <c r="K448" s="142">
        <f t="shared" si="30"/>
        <v>-1.5</v>
      </c>
      <c r="L448" s="102">
        <f t="shared" si="31"/>
        <v>323.54749999999996</v>
      </c>
      <c r="Q448" s="153">
        <f t="shared" si="32"/>
        <v>1</v>
      </c>
      <c r="R448" s="154">
        <f t="shared" si="33"/>
        <v>0</v>
      </c>
      <c r="S448" s="154">
        <f t="shared" si="34"/>
        <v>1</v>
      </c>
    </row>
    <row r="449" spans="2:19" ht="18.75" x14ac:dyDescent="0.3">
      <c r="B449" s="164">
        <v>44578</v>
      </c>
      <c r="C449" s="95" t="s">
        <v>2042</v>
      </c>
      <c r="D449" s="96" t="s">
        <v>2043</v>
      </c>
      <c r="E449" s="97">
        <v>1</v>
      </c>
      <c r="F449" s="140">
        <v>2.0499999999999998</v>
      </c>
      <c r="G449" s="103">
        <v>1.1000000000000001</v>
      </c>
      <c r="H449" s="99" t="s">
        <v>557</v>
      </c>
      <c r="I449" s="104" t="s">
        <v>24</v>
      </c>
      <c r="J449" s="105">
        <v>1</v>
      </c>
      <c r="K449" s="142">
        <f t="shared" si="30"/>
        <v>1.0499999999999998</v>
      </c>
      <c r="L449" s="102">
        <f t="shared" si="31"/>
        <v>324.59749999999997</v>
      </c>
      <c r="Q449" s="153">
        <f t="shared" si="32"/>
        <v>1</v>
      </c>
      <c r="R449" s="154">
        <f t="shared" si="33"/>
        <v>1</v>
      </c>
      <c r="S449" s="154">
        <f t="shared" si="34"/>
        <v>0</v>
      </c>
    </row>
    <row r="450" spans="2:19" ht="18.75" x14ac:dyDescent="0.3">
      <c r="B450" s="164">
        <v>44579</v>
      </c>
      <c r="C450" s="95" t="s">
        <v>2021</v>
      </c>
      <c r="D450" s="96" t="s">
        <v>813</v>
      </c>
      <c r="E450" s="97">
        <v>3</v>
      </c>
      <c r="F450" s="140">
        <v>2.0499999999999998</v>
      </c>
      <c r="G450" s="103">
        <v>1.1000000000000001</v>
      </c>
      <c r="H450" s="99" t="s">
        <v>557</v>
      </c>
      <c r="I450" s="104" t="s">
        <v>21</v>
      </c>
      <c r="J450" s="105">
        <v>2</v>
      </c>
      <c r="K450" s="142">
        <f t="shared" si="30"/>
        <v>-2</v>
      </c>
      <c r="L450" s="102">
        <f t="shared" si="31"/>
        <v>322.59749999999997</v>
      </c>
      <c r="Q450" s="153">
        <f t="shared" si="32"/>
        <v>1</v>
      </c>
      <c r="R450" s="154">
        <f t="shared" si="33"/>
        <v>0</v>
      </c>
      <c r="S450" s="154">
        <f t="shared" si="34"/>
        <v>1</v>
      </c>
    </row>
    <row r="451" spans="2:19" ht="18.75" x14ac:dyDescent="0.3">
      <c r="B451" s="164">
        <v>44581</v>
      </c>
      <c r="C451" s="95" t="s">
        <v>2044</v>
      </c>
      <c r="D451" s="96" t="s">
        <v>173</v>
      </c>
      <c r="E451" s="97">
        <v>3</v>
      </c>
      <c r="F451" s="140">
        <v>3.6</v>
      </c>
      <c r="G451" s="103">
        <v>1.5</v>
      </c>
      <c r="H451" s="99" t="s">
        <v>557</v>
      </c>
      <c r="I451" s="104" t="s">
        <v>16</v>
      </c>
      <c r="J451" s="105">
        <v>4</v>
      </c>
      <c r="K451" s="142">
        <f t="shared" ref="K451:K514" si="35">IF(OR(I451="",J451=""),"",IF(AND(H451="W",I451="1st"),F451*J451-J451,IF(AND(H451="P",OR(I451="1st",I451="2nd",I451="3rd")),G451*J451-J451,IF(H451="EW",-2*J451,-J451))))</f>
        <v>-4</v>
      </c>
      <c r="L451" s="102">
        <f t="shared" si="31"/>
        <v>318.59749999999997</v>
      </c>
      <c r="Q451" s="153">
        <f t="shared" si="32"/>
        <v>1</v>
      </c>
      <c r="R451" s="154">
        <f t="shared" si="33"/>
        <v>0</v>
      </c>
      <c r="S451" s="154">
        <f t="shared" si="34"/>
        <v>1</v>
      </c>
    </row>
    <row r="452" spans="2:19" ht="18.75" x14ac:dyDescent="0.3">
      <c r="B452" s="164">
        <v>44581</v>
      </c>
      <c r="C452" s="95" t="s">
        <v>2046</v>
      </c>
      <c r="D452" s="96" t="s">
        <v>173</v>
      </c>
      <c r="E452" s="97">
        <v>4</v>
      </c>
      <c r="F452" s="140">
        <v>2.75</v>
      </c>
      <c r="G452" s="103">
        <v>1.1000000000000001</v>
      </c>
      <c r="H452" s="99" t="s">
        <v>557</v>
      </c>
      <c r="I452" s="104" t="s">
        <v>26</v>
      </c>
      <c r="J452" s="105">
        <v>1.75</v>
      </c>
      <c r="K452" s="142">
        <f t="shared" si="35"/>
        <v>-1.75</v>
      </c>
      <c r="L452" s="102">
        <f t="shared" ref="L452:L515" si="36">IF(K452="",L451,L451+K452)</f>
        <v>316.84749999999997</v>
      </c>
      <c r="Q452" s="153">
        <f t="shared" ref="Q452:Q515" si="37">IF(B452="",0,1)</f>
        <v>1</v>
      </c>
      <c r="R452" s="154">
        <f t="shared" ref="R452:R515" si="38">IF(K452&gt;0,1,0)</f>
        <v>0</v>
      </c>
      <c r="S452" s="154">
        <f t="shared" ref="S452:S515" si="39">IF(K452&lt;0,1,0)</f>
        <v>1</v>
      </c>
    </row>
    <row r="453" spans="2:19" ht="18.75" x14ac:dyDescent="0.3">
      <c r="B453" s="164">
        <v>44582</v>
      </c>
      <c r="C453" s="95" t="s">
        <v>2045</v>
      </c>
      <c r="D453" s="96" t="s">
        <v>587</v>
      </c>
      <c r="E453" s="97">
        <v>1</v>
      </c>
      <c r="F453" s="140">
        <v>2.15</v>
      </c>
      <c r="G453" s="103">
        <v>1.22</v>
      </c>
      <c r="H453" s="99" t="s">
        <v>557</v>
      </c>
      <c r="I453" s="104" t="s">
        <v>21</v>
      </c>
      <c r="J453" s="105">
        <v>3.5</v>
      </c>
      <c r="K453" s="142">
        <f t="shared" si="35"/>
        <v>-3.5</v>
      </c>
      <c r="L453" s="102">
        <f t="shared" si="36"/>
        <v>313.34749999999997</v>
      </c>
      <c r="Q453" s="153">
        <f t="shared" si="37"/>
        <v>1</v>
      </c>
      <c r="R453" s="154">
        <f t="shared" si="38"/>
        <v>0</v>
      </c>
      <c r="S453" s="154">
        <f t="shared" si="39"/>
        <v>1</v>
      </c>
    </row>
    <row r="454" spans="2:19" ht="18.75" x14ac:dyDescent="0.3">
      <c r="B454" s="164">
        <v>44583</v>
      </c>
      <c r="C454" s="95" t="s">
        <v>2047</v>
      </c>
      <c r="D454" s="96" t="s">
        <v>628</v>
      </c>
      <c r="E454" s="97">
        <v>2</v>
      </c>
      <c r="F454" s="140">
        <v>1</v>
      </c>
      <c r="G454" s="103">
        <v>0</v>
      </c>
      <c r="H454" s="99" t="s">
        <v>557</v>
      </c>
      <c r="I454" s="104" t="s">
        <v>26</v>
      </c>
      <c r="J454" s="105">
        <v>1</v>
      </c>
      <c r="K454" s="142">
        <f t="shared" si="35"/>
        <v>-1</v>
      </c>
      <c r="L454" s="102">
        <f t="shared" si="36"/>
        <v>312.34749999999997</v>
      </c>
      <c r="Q454" s="153">
        <f t="shared" si="37"/>
        <v>1</v>
      </c>
      <c r="R454" s="154">
        <f t="shared" si="38"/>
        <v>0</v>
      </c>
      <c r="S454" s="154">
        <f t="shared" si="39"/>
        <v>1</v>
      </c>
    </row>
    <row r="455" spans="2:19" ht="18.75" x14ac:dyDescent="0.3">
      <c r="B455" s="164">
        <v>44584</v>
      </c>
      <c r="C455" s="95" t="s">
        <v>2036</v>
      </c>
      <c r="D455" s="96" t="s">
        <v>43</v>
      </c>
      <c r="E455" s="97">
        <v>1</v>
      </c>
      <c r="F455" s="140">
        <v>4.3</v>
      </c>
      <c r="G455" s="103">
        <v>1.8</v>
      </c>
      <c r="H455" s="99" t="s">
        <v>557</v>
      </c>
      <c r="I455" s="104" t="s">
        <v>16</v>
      </c>
      <c r="J455" s="105">
        <v>5.5</v>
      </c>
      <c r="K455" s="142">
        <f t="shared" si="35"/>
        <v>-5.5</v>
      </c>
      <c r="L455" s="102">
        <f t="shared" si="36"/>
        <v>306.84749999999997</v>
      </c>
      <c r="Q455" s="153">
        <f t="shared" si="37"/>
        <v>1</v>
      </c>
      <c r="R455" s="154">
        <f t="shared" si="38"/>
        <v>0</v>
      </c>
      <c r="S455" s="154">
        <f t="shared" si="39"/>
        <v>1</v>
      </c>
    </row>
    <row r="456" spans="2:19" ht="18.75" x14ac:dyDescent="0.3">
      <c r="B456" s="164">
        <v>44584</v>
      </c>
      <c r="C456" s="95" t="s">
        <v>2048</v>
      </c>
      <c r="D456" s="96" t="s">
        <v>43</v>
      </c>
      <c r="E456" s="97">
        <v>1</v>
      </c>
      <c r="F456" s="140">
        <v>5.5</v>
      </c>
      <c r="G456" s="103">
        <v>2</v>
      </c>
      <c r="H456" s="99" t="s">
        <v>557</v>
      </c>
      <c r="I456" s="104" t="s">
        <v>107</v>
      </c>
      <c r="J456" s="105">
        <v>1.5</v>
      </c>
      <c r="K456" s="142">
        <f t="shared" si="35"/>
        <v>-1.5</v>
      </c>
      <c r="L456" s="102">
        <f t="shared" si="36"/>
        <v>305.34749999999997</v>
      </c>
      <c r="Q456" s="153">
        <f t="shared" si="37"/>
        <v>1</v>
      </c>
      <c r="R456" s="154">
        <f t="shared" si="38"/>
        <v>0</v>
      </c>
      <c r="S456" s="154">
        <f t="shared" si="39"/>
        <v>1</v>
      </c>
    </row>
    <row r="457" spans="2:19" ht="18.75" x14ac:dyDescent="0.3">
      <c r="B457" s="164">
        <v>44584</v>
      </c>
      <c r="C457" s="95" t="s">
        <v>2049</v>
      </c>
      <c r="D457" s="96" t="s">
        <v>43</v>
      </c>
      <c r="E457" s="97">
        <v>1</v>
      </c>
      <c r="F457" s="140">
        <v>1</v>
      </c>
      <c r="G457" s="103">
        <v>0</v>
      </c>
      <c r="H457" s="99" t="s">
        <v>557</v>
      </c>
      <c r="I457" s="104" t="s">
        <v>16</v>
      </c>
      <c r="J457" s="105">
        <v>0.5</v>
      </c>
      <c r="K457" s="142">
        <f t="shared" si="35"/>
        <v>-0.5</v>
      </c>
      <c r="L457" s="102">
        <f t="shared" si="36"/>
        <v>304.84749999999997</v>
      </c>
      <c r="Q457" s="153">
        <f t="shared" si="37"/>
        <v>1</v>
      </c>
      <c r="R457" s="154">
        <f t="shared" si="38"/>
        <v>0</v>
      </c>
      <c r="S457" s="154">
        <f t="shared" si="39"/>
        <v>1</v>
      </c>
    </row>
    <row r="458" spans="2:19" ht="18.75" x14ac:dyDescent="0.3">
      <c r="B458" s="164">
        <v>44584</v>
      </c>
      <c r="C458" s="95" t="s">
        <v>2050</v>
      </c>
      <c r="D458" s="96" t="s">
        <v>43</v>
      </c>
      <c r="E458" s="97">
        <v>1</v>
      </c>
      <c r="F458" s="140">
        <v>1</v>
      </c>
      <c r="G458" s="103">
        <v>0</v>
      </c>
      <c r="H458" s="99" t="s">
        <v>557</v>
      </c>
      <c r="I458" s="104" t="s">
        <v>16</v>
      </c>
      <c r="J458" s="105">
        <v>0.5</v>
      </c>
      <c r="K458" s="142">
        <f t="shared" si="35"/>
        <v>-0.5</v>
      </c>
      <c r="L458" s="102">
        <f t="shared" si="36"/>
        <v>304.34749999999997</v>
      </c>
      <c r="Q458" s="153">
        <f t="shared" si="37"/>
        <v>1</v>
      </c>
      <c r="R458" s="154">
        <f t="shared" si="38"/>
        <v>0</v>
      </c>
      <c r="S458" s="154">
        <f t="shared" si="39"/>
        <v>1</v>
      </c>
    </row>
    <row r="459" spans="2:19" ht="18.75" x14ac:dyDescent="0.3">
      <c r="B459" s="164">
        <v>44584</v>
      </c>
      <c r="C459" s="95" t="s">
        <v>2051</v>
      </c>
      <c r="D459" s="96" t="s">
        <v>43</v>
      </c>
      <c r="E459" s="97">
        <v>2</v>
      </c>
      <c r="F459" s="140">
        <v>6.5</v>
      </c>
      <c r="G459" s="103">
        <v>2</v>
      </c>
      <c r="H459" s="99" t="s">
        <v>557</v>
      </c>
      <c r="I459" s="104" t="s">
        <v>171</v>
      </c>
      <c r="J459" s="105">
        <v>1</v>
      </c>
      <c r="K459" s="142">
        <f t="shared" si="35"/>
        <v>-1</v>
      </c>
      <c r="L459" s="102">
        <f t="shared" si="36"/>
        <v>303.34749999999997</v>
      </c>
      <c r="Q459" s="153">
        <f t="shared" si="37"/>
        <v>1</v>
      </c>
      <c r="R459" s="154">
        <f t="shared" si="38"/>
        <v>0</v>
      </c>
      <c r="S459" s="154">
        <f t="shared" si="39"/>
        <v>1</v>
      </c>
    </row>
    <row r="460" spans="2:19" ht="18.75" x14ac:dyDescent="0.3">
      <c r="B460" s="164">
        <v>44584</v>
      </c>
      <c r="C460" s="95" t="s">
        <v>1978</v>
      </c>
      <c r="D460" s="96" t="s">
        <v>43</v>
      </c>
      <c r="E460" s="97">
        <v>3</v>
      </c>
      <c r="F460" s="140">
        <v>3.5</v>
      </c>
      <c r="G460" s="103">
        <v>1.5</v>
      </c>
      <c r="H460" s="99" t="s">
        <v>557</v>
      </c>
      <c r="I460" s="104" t="s">
        <v>16</v>
      </c>
      <c r="J460" s="105">
        <v>0.75</v>
      </c>
      <c r="K460" s="142">
        <f t="shared" si="35"/>
        <v>-0.75</v>
      </c>
      <c r="L460" s="102">
        <f t="shared" si="36"/>
        <v>302.59749999999997</v>
      </c>
      <c r="Q460" s="153">
        <f t="shared" si="37"/>
        <v>1</v>
      </c>
      <c r="R460" s="154">
        <f t="shared" si="38"/>
        <v>0</v>
      </c>
      <c r="S460" s="154">
        <f t="shared" si="39"/>
        <v>1</v>
      </c>
    </row>
    <row r="461" spans="2:19" ht="18.75" x14ac:dyDescent="0.3">
      <c r="B461" s="164">
        <v>44586</v>
      </c>
      <c r="C461" s="95" t="s">
        <v>2052</v>
      </c>
      <c r="D461" s="96" t="s">
        <v>638</v>
      </c>
      <c r="E461" s="97">
        <v>1</v>
      </c>
      <c r="F461" s="140">
        <v>3.6</v>
      </c>
      <c r="G461" s="103">
        <v>1.55</v>
      </c>
      <c r="H461" s="99" t="s">
        <v>557</v>
      </c>
      <c r="I461" s="104" t="s">
        <v>16</v>
      </c>
      <c r="J461" s="105">
        <v>4</v>
      </c>
      <c r="K461" s="142">
        <f t="shared" si="35"/>
        <v>-4</v>
      </c>
      <c r="L461" s="102">
        <f t="shared" si="36"/>
        <v>298.59749999999997</v>
      </c>
      <c r="Q461" s="153">
        <f t="shared" si="37"/>
        <v>1</v>
      </c>
      <c r="R461" s="154">
        <f t="shared" si="38"/>
        <v>0</v>
      </c>
      <c r="S461" s="154">
        <f t="shared" si="39"/>
        <v>1</v>
      </c>
    </row>
    <row r="462" spans="2:19" ht="18.75" x14ac:dyDescent="0.3">
      <c r="B462" s="164">
        <v>44586</v>
      </c>
      <c r="C462" s="95" t="s">
        <v>2053</v>
      </c>
      <c r="D462" s="96" t="s">
        <v>638</v>
      </c>
      <c r="E462" s="97">
        <v>1</v>
      </c>
      <c r="F462" s="140">
        <v>6.5</v>
      </c>
      <c r="G462" s="103">
        <v>2.5</v>
      </c>
      <c r="H462" s="99" t="s">
        <v>557</v>
      </c>
      <c r="I462" s="104" t="s">
        <v>26</v>
      </c>
      <c r="J462" s="105">
        <v>1</v>
      </c>
      <c r="K462" s="142">
        <f t="shared" si="35"/>
        <v>-1</v>
      </c>
      <c r="L462" s="102">
        <f t="shared" si="36"/>
        <v>297.59749999999997</v>
      </c>
      <c r="Q462" s="153">
        <f t="shared" si="37"/>
        <v>1</v>
      </c>
      <c r="R462" s="154">
        <f t="shared" si="38"/>
        <v>0</v>
      </c>
      <c r="S462" s="154">
        <f t="shared" si="39"/>
        <v>1</v>
      </c>
    </row>
    <row r="463" spans="2:19" ht="18.75" x14ac:dyDescent="0.3">
      <c r="B463" s="164">
        <v>44587</v>
      </c>
      <c r="C463" s="95" t="s">
        <v>2054</v>
      </c>
      <c r="D463" s="96" t="s">
        <v>634</v>
      </c>
      <c r="E463" s="97">
        <v>6</v>
      </c>
      <c r="F463" s="140">
        <v>2.7</v>
      </c>
      <c r="G463" s="103">
        <v>1.4</v>
      </c>
      <c r="H463" s="99" t="s">
        <v>557</v>
      </c>
      <c r="I463" s="104" t="s">
        <v>26</v>
      </c>
      <c r="J463" s="105">
        <v>4</v>
      </c>
      <c r="K463" s="142">
        <f t="shared" si="35"/>
        <v>-4</v>
      </c>
      <c r="L463" s="102">
        <f t="shared" si="36"/>
        <v>293.59749999999997</v>
      </c>
      <c r="Q463" s="153">
        <f t="shared" si="37"/>
        <v>1</v>
      </c>
      <c r="R463" s="154">
        <f t="shared" si="38"/>
        <v>0</v>
      </c>
      <c r="S463" s="154">
        <f t="shared" si="39"/>
        <v>1</v>
      </c>
    </row>
    <row r="464" spans="2:19" ht="18.75" x14ac:dyDescent="0.3">
      <c r="B464" s="164">
        <v>44587</v>
      </c>
      <c r="C464" s="95" t="s">
        <v>2055</v>
      </c>
      <c r="D464" s="96" t="s">
        <v>602</v>
      </c>
      <c r="E464" s="97">
        <v>1</v>
      </c>
      <c r="F464" s="140">
        <v>4</v>
      </c>
      <c r="G464" s="103">
        <v>1.6</v>
      </c>
      <c r="H464" s="99" t="s">
        <v>557</v>
      </c>
      <c r="I464" s="104" t="s">
        <v>24</v>
      </c>
      <c r="J464" s="105">
        <v>2</v>
      </c>
      <c r="K464" s="142">
        <f t="shared" si="35"/>
        <v>6</v>
      </c>
      <c r="L464" s="102">
        <f t="shared" si="36"/>
        <v>299.59749999999997</v>
      </c>
      <c r="Q464" s="153">
        <f t="shared" si="37"/>
        <v>1</v>
      </c>
      <c r="R464" s="154">
        <f t="shared" si="38"/>
        <v>1</v>
      </c>
      <c r="S464" s="154">
        <f t="shared" si="39"/>
        <v>0</v>
      </c>
    </row>
    <row r="465" spans="2:19" ht="18.75" x14ac:dyDescent="0.3">
      <c r="B465" s="164">
        <v>44588</v>
      </c>
      <c r="C465" s="95" t="s">
        <v>2056</v>
      </c>
      <c r="D465" s="96" t="s">
        <v>616</v>
      </c>
      <c r="E465" s="97">
        <v>3</v>
      </c>
      <c r="F465" s="140">
        <v>6</v>
      </c>
      <c r="G465" s="103">
        <v>1.8</v>
      </c>
      <c r="H465" s="99" t="s">
        <v>557</v>
      </c>
      <c r="I465" s="104" t="s">
        <v>24</v>
      </c>
      <c r="J465" s="105">
        <v>3</v>
      </c>
      <c r="K465" s="142">
        <f t="shared" si="35"/>
        <v>15</v>
      </c>
      <c r="L465" s="102">
        <f t="shared" si="36"/>
        <v>314.59749999999997</v>
      </c>
      <c r="Q465" s="153">
        <f t="shared" si="37"/>
        <v>1</v>
      </c>
      <c r="R465" s="154">
        <f t="shared" si="38"/>
        <v>1</v>
      </c>
      <c r="S465" s="154">
        <f t="shared" si="39"/>
        <v>0</v>
      </c>
    </row>
    <row r="466" spans="2:19" ht="18.75" x14ac:dyDescent="0.3">
      <c r="B466" s="164">
        <v>44588</v>
      </c>
      <c r="C466" s="95" t="s">
        <v>2058</v>
      </c>
      <c r="D466" s="96" t="s">
        <v>616</v>
      </c>
      <c r="E466" s="97">
        <v>2</v>
      </c>
      <c r="F466" s="140">
        <v>0.98</v>
      </c>
      <c r="G466" s="103">
        <v>0</v>
      </c>
      <c r="H466" s="99" t="s">
        <v>557</v>
      </c>
      <c r="I466" s="104" t="s">
        <v>24</v>
      </c>
      <c r="J466" s="105">
        <v>1</v>
      </c>
      <c r="K466" s="142">
        <f t="shared" si="35"/>
        <v>-2.0000000000000018E-2</v>
      </c>
      <c r="L466" s="102">
        <f t="shared" si="36"/>
        <v>314.57749999999999</v>
      </c>
      <c r="Q466" s="153">
        <f t="shared" si="37"/>
        <v>1</v>
      </c>
      <c r="R466" s="154">
        <f t="shared" si="38"/>
        <v>0</v>
      </c>
      <c r="S466" s="154">
        <f t="shared" si="39"/>
        <v>1</v>
      </c>
    </row>
    <row r="467" spans="2:19" ht="18.75" x14ac:dyDescent="0.3">
      <c r="B467" s="164">
        <v>44588</v>
      </c>
      <c r="C467" s="95" t="s">
        <v>2059</v>
      </c>
      <c r="D467" s="96" t="s">
        <v>616</v>
      </c>
      <c r="E467" s="97">
        <v>2</v>
      </c>
      <c r="F467" s="140">
        <v>2</v>
      </c>
      <c r="G467" s="103">
        <v>0</v>
      </c>
      <c r="H467" s="99" t="s">
        <v>557</v>
      </c>
      <c r="I467" s="104" t="s">
        <v>24</v>
      </c>
      <c r="J467" s="105">
        <v>1</v>
      </c>
      <c r="K467" s="142">
        <f t="shared" si="35"/>
        <v>1</v>
      </c>
      <c r="L467" s="102">
        <f t="shared" si="36"/>
        <v>315.57749999999999</v>
      </c>
      <c r="Q467" s="153">
        <f t="shared" si="37"/>
        <v>1</v>
      </c>
      <c r="R467" s="154">
        <f t="shared" si="38"/>
        <v>1</v>
      </c>
      <c r="S467" s="154">
        <f t="shared" si="39"/>
        <v>0</v>
      </c>
    </row>
    <row r="468" spans="2:19" ht="18.75" x14ac:dyDescent="0.3">
      <c r="B468" s="164">
        <v>44589</v>
      </c>
      <c r="C468" s="95" t="s">
        <v>2060</v>
      </c>
      <c r="D468" s="96" t="s">
        <v>707</v>
      </c>
      <c r="E468" s="97">
        <v>1</v>
      </c>
      <c r="F468" s="140">
        <v>6</v>
      </c>
      <c r="G468" s="103">
        <v>2</v>
      </c>
      <c r="H468" s="99" t="s">
        <v>557</v>
      </c>
      <c r="I468" s="104" t="s">
        <v>16</v>
      </c>
      <c r="J468" s="105">
        <v>2.5</v>
      </c>
      <c r="K468" s="142">
        <f t="shared" si="35"/>
        <v>-2.5</v>
      </c>
      <c r="L468" s="102">
        <f t="shared" si="36"/>
        <v>313.07749999999999</v>
      </c>
      <c r="Q468" s="153">
        <f t="shared" si="37"/>
        <v>1</v>
      </c>
      <c r="R468" s="154">
        <f t="shared" si="38"/>
        <v>0</v>
      </c>
      <c r="S468" s="154">
        <f t="shared" si="39"/>
        <v>1</v>
      </c>
    </row>
    <row r="469" spans="2:19" ht="18.75" x14ac:dyDescent="0.3">
      <c r="B469" s="164">
        <v>44589</v>
      </c>
      <c r="C469" s="95" t="s">
        <v>2062</v>
      </c>
      <c r="D469" s="96" t="s">
        <v>801</v>
      </c>
      <c r="E469" s="97">
        <v>7</v>
      </c>
      <c r="F469" s="140">
        <v>3.8</v>
      </c>
      <c r="G469" s="103">
        <v>0</v>
      </c>
      <c r="H469" s="99" t="s">
        <v>557</v>
      </c>
      <c r="I469" s="104" t="s">
        <v>21</v>
      </c>
      <c r="J469" s="105">
        <v>1</v>
      </c>
      <c r="K469" s="142">
        <f t="shared" si="35"/>
        <v>-1</v>
      </c>
      <c r="L469" s="102">
        <f t="shared" si="36"/>
        <v>312.07749999999999</v>
      </c>
      <c r="Q469" s="153">
        <f t="shared" si="37"/>
        <v>1</v>
      </c>
      <c r="R469" s="154">
        <f t="shared" si="38"/>
        <v>0</v>
      </c>
      <c r="S469" s="154">
        <f t="shared" si="39"/>
        <v>1</v>
      </c>
    </row>
    <row r="470" spans="2:19" ht="18.75" x14ac:dyDescent="0.3">
      <c r="B470" s="164">
        <v>44590</v>
      </c>
      <c r="C470" s="95" t="s">
        <v>1972</v>
      </c>
      <c r="D470" s="96" t="s">
        <v>2064</v>
      </c>
      <c r="E470" s="97">
        <v>3</v>
      </c>
      <c r="F470" s="140">
        <v>2.2000000000000002</v>
      </c>
      <c r="G470" s="103">
        <v>1.2</v>
      </c>
      <c r="H470" s="99" t="s">
        <v>557</v>
      </c>
      <c r="I470" s="104" t="s">
        <v>16</v>
      </c>
      <c r="J470" s="105">
        <v>2</v>
      </c>
      <c r="K470" s="142">
        <f t="shared" si="35"/>
        <v>-2</v>
      </c>
      <c r="L470" s="102">
        <f t="shared" si="36"/>
        <v>310.07749999999999</v>
      </c>
      <c r="Q470" s="153">
        <f t="shared" si="37"/>
        <v>1</v>
      </c>
      <c r="R470" s="154">
        <f t="shared" si="38"/>
        <v>0</v>
      </c>
      <c r="S470" s="154">
        <f t="shared" si="39"/>
        <v>1</v>
      </c>
    </row>
    <row r="471" spans="2:19" ht="18.75" x14ac:dyDescent="0.3">
      <c r="B471" s="164">
        <v>44590</v>
      </c>
      <c r="C471" s="95" t="s">
        <v>2065</v>
      </c>
      <c r="D471" s="96" t="s">
        <v>619</v>
      </c>
      <c r="E471" s="97">
        <v>3</v>
      </c>
      <c r="F471" s="140">
        <v>3.55</v>
      </c>
      <c r="G471" s="103">
        <v>1.8</v>
      </c>
      <c r="H471" s="99" t="s">
        <v>557</v>
      </c>
      <c r="I471" s="104" t="s">
        <v>24</v>
      </c>
      <c r="J471" s="105">
        <v>2</v>
      </c>
      <c r="K471" s="142">
        <f t="shared" si="35"/>
        <v>5.0999999999999996</v>
      </c>
      <c r="L471" s="102">
        <f t="shared" si="36"/>
        <v>315.17750000000001</v>
      </c>
      <c r="Q471" s="153">
        <f t="shared" si="37"/>
        <v>1</v>
      </c>
      <c r="R471" s="154">
        <f t="shared" si="38"/>
        <v>1</v>
      </c>
      <c r="S471" s="154">
        <f t="shared" si="39"/>
        <v>0</v>
      </c>
    </row>
    <row r="472" spans="2:19" ht="18.75" x14ac:dyDescent="0.3">
      <c r="B472" s="164">
        <v>44590</v>
      </c>
      <c r="C472" s="95" t="s">
        <v>2066</v>
      </c>
      <c r="D472" s="96" t="s">
        <v>674</v>
      </c>
      <c r="E472" s="97">
        <v>3</v>
      </c>
      <c r="F472" s="140">
        <v>6</v>
      </c>
      <c r="G472" s="103">
        <v>2.25</v>
      </c>
      <c r="H472" s="99" t="s">
        <v>557</v>
      </c>
      <c r="I472" s="104" t="s">
        <v>16</v>
      </c>
      <c r="J472" s="105">
        <v>1</v>
      </c>
      <c r="K472" s="142">
        <f t="shared" si="35"/>
        <v>-1</v>
      </c>
      <c r="L472" s="102">
        <f t="shared" si="36"/>
        <v>314.17750000000001</v>
      </c>
      <c r="Q472" s="153">
        <f t="shared" si="37"/>
        <v>1</v>
      </c>
      <c r="R472" s="154">
        <f t="shared" si="38"/>
        <v>0</v>
      </c>
      <c r="S472" s="154">
        <f t="shared" si="39"/>
        <v>1</v>
      </c>
    </row>
    <row r="473" spans="2:19" ht="18.75" x14ac:dyDescent="0.3">
      <c r="B473" s="164">
        <v>44593</v>
      </c>
      <c r="C473" s="95" t="s">
        <v>2063</v>
      </c>
      <c r="D473" s="96" t="s">
        <v>621</v>
      </c>
      <c r="E473" s="97">
        <v>2</v>
      </c>
      <c r="F473" s="140">
        <f>6*(1-0.26)</f>
        <v>4.4399999999999995</v>
      </c>
      <c r="G473" s="141">
        <f>1.85*0.76</f>
        <v>1.4060000000000001</v>
      </c>
      <c r="H473" s="99" t="s">
        <v>557</v>
      </c>
      <c r="I473" s="104" t="s">
        <v>24</v>
      </c>
      <c r="J473" s="105">
        <v>5</v>
      </c>
      <c r="K473" s="142">
        <f t="shared" si="35"/>
        <v>17.199999999999996</v>
      </c>
      <c r="L473" s="102">
        <f t="shared" si="36"/>
        <v>331.3775</v>
      </c>
      <c r="Q473" s="153">
        <f t="shared" si="37"/>
        <v>1</v>
      </c>
      <c r="R473" s="154">
        <f t="shared" si="38"/>
        <v>1</v>
      </c>
      <c r="S473" s="154">
        <f t="shared" si="39"/>
        <v>0</v>
      </c>
    </row>
    <row r="474" spans="2:19" ht="18.75" x14ac:dyDescent="0.3">
      <c r="B474" s="164">
        <v>44593</v>
      </c>
      <c r="C474" s="95" t="s">
        <v>2063</v>
      </c>
      <c r="D474" s="96" t="s">
        <v>621</v>
      </c>
      <c r="E474" s="97">
        <v>2</v>
      </c>
      <c r="F474" s="140">
        <f>6*(1-0.26)</f>
        <v>4.4399999999999995</v>
      </c>
      <c r="G474" s="141">
        <f>1.85*0.76</f>
        <v>1.4060000000000001</v>
      </c>
      <c r="H474" s="99" t="s">
        <v>567</v>
      </c>
      <c r="I474" s="104" t="s">
        <v>24</v>
      </c>
      <c r="J474" s="105">
        <v>3</v>
      </c>
      <c r="K474" s="142">
        <f t="shared" si="35"/>
        <v>1.218</v>
      </c>
      <c r="L474" s="102">
        <f t="shared" si="36"/>
        <v>332.59550000000002</v>
      </c>
      <c r="Q474" s="153">
        <f t="shared" si="37"/>
        <v>1</v>
      </c>
      <c r="R474" s="154">
        <f t="shared" si="38"/>
        <v>1</v>
      </c>
      <c r="S474" s="154">
        <f t="shared" si="39"/>
        <v>0</v>
      </c>
    </row>
    <row r="475" spans="2:19" ht="18.75" x14ac:dyDescent="0.3">
      <c r="B475" s="164">
        <v>44593</v>
      </c>
      <c r="C475" s="95" t="s">
        <v>2061</v>
      </c>
      <c r="D475" s="96" t="s">
        <v>621</v>
      </c>
      <c r="E475" s="97">
        <v>1</v>
      </c>
      <c r="F475" s="140">
        <f>5*0.7</f>
        <v>3.5</v>
      </c>
      <c r="G475" s="103">
        <v>1.4</v>
      </c>
      <c r="H475" s="99" t="s">
        <v>557</v>
      </c>
      <c r="I475" s="104" t="s">
        <v>34</v>
      </c>
      <c r="J475" s="105">
        <v>1.5</v>
      </c>
      <c r="K475" s="142">
        <f t="shared" si="35"/>
        <v>-1.5</v>
      </c>
      <c r="L475" s="102">
        <f t="shared" si="36"/>
        <v>331.09550000000002</v>
      </c>
      <c r="Q475" s="153">
        <f t="shared" si="37"/>
        <v>1</v>
      </c>
      <c r="R475" s="154">
        <f t="shared" si="38"/>
        <v>0</v>
      </c>
      <c r="S475" s="154">
        <f t="shared" si="39"/>
        <v>1</v>
      </c>
    </row>
    <row r="476" spans="2:19" ht="18.75" x14ac:dyDescent="0.3">
      <c r="B476" s="164">
        <v>44593</v>
      </c>
      <c r="C476" s="95" t="s">
        <v>2070</v>
      </c>
      <c r="D476" s="96" t="s">
        <v>621</v>
      </c>
      <c r="E476" s="97">
        <v>2</v>
      </c>
      <c r="F476" s="140">
        <v>1</v>
      </c>
      <c r="G476" s="103">
        <v>0</v>
      </c>
      <c r="H476" s="99" t="s">
        <v>557</v>
      </c>
      <c r="I476" s="104" t="s">
        <v>21</v>
      </c>
      <c r="J476" s="105">
        <v>1.5</v>
      </c>
      <c r="K476" s="142">
        <f t="shared" si="35"/>
        <v>-1.5</v>
      </c>
      <c r="L476" s="102">
        <f t="shared" si="36"/>
        <v>329.59550000000002</v>
      </c>
      <c r="Q476" s="153">
        <f t="shared" si="37"/>
        <v>1</v>
      </c>
      <c r="R476" s="154">
        <f t="shared" si="38"/>
        <v>0</v>
      </c>
      <c r="S476" s="154">
        <f t="shared" si="39"/>
        <v>1</v>
      </c>
    </row>
    <row r="477" spans="2:19" ht="18.75" x14ac:dyDescent="0.3">
      <c r="B477" s="164">
        <v>44593</v>
      </c>
      <c r="C477" s="95" t="s">
        <v>2071</v>
      </c>
      <c r="D477" s="96" t="s">
        <v>621</v>
      </c>
      <c r="E477" s="97">
        <v>2</v>
      </c>
      <c r="F477" s="140">
        <v>1</v>
      </c>
      <c r="G477" s="103">
        <v>0</v>
      </c>
      <c r="H477" s="99" t="s">
        <v>557</v>
      </c>
      <c r="I477" s="104" t="s">
        <v>21</v>
      </c>
      <c r="J477" s="105">
        <v>0.5</v>
      </c>
      <c r="K477" s="142">
        <f t="shared" si="35"/>
        <v>-0.5</v>
      </c>
      <c r="L477" s="102">
        <f t="shared" si="36"/>
        <v>329.09550000000002</v>
      </c>
      <c r="Q477" s="153">
        <f t="shared" si="37"/>
        <v>1</v>
      </c>
      <c r="R477" s="154">
        <f t="shared" si="38"/>
        <v>0</v>
      </c>
      <c r="S477" s="154">
        <f t="shared" si="39"/>
        <v>1</v>
      </c>
    </row>
    <row r="478" spans="2:19" ht="18.75" x14ac:dyDescent="0.3">
      <c r="B478" s="164">
        <v>44593</v>
      </c>
      <c r="C478" s="95" t="s">
        <v>2072</v>
      </c>
      <c r="D478" s="96" t="s">
        <v>621</v>
      </c>
      <c r="E478" s="97">
        <v>1</v>
      </c>
      <c r="F478" s="140">
        <f>15/19.44</f>
        <v>0.77160493827160492</v>
      </c>
      <c r="G478" s="103">
        <v>0</v>
      </c>
      <c r="H478" s="99" t="s">
        <v>557</v>
      </c>
      <c r="I478" s="104" t="s">
        <v>24</v>
      </c>
      <c r="J478" s="105">
        <v>1</v>
      </c>
      <c r="K478" s="142">
        <f t="shared" si="35"/>
        <v>-0.22839506172839508</v>
      </c>
      <c r="L478" s="102">
        <f t="shared" si="36"/>
        <v>328.86710493827161</v>
      </c>
      <c r="Q478" s="153">
        <f t="shared" si="37"/>
        <v>1</v>
      </c>
      <c r="R478" s="154">
        <f t="shared" si="38"/>
        <v>0</v>
      </c>
      <c r="S478" s="154">
        <f t="shared" si="39"/>
        <v>1</v>
      </c>
    </row>
    <row r="479" spans="2:19" ht="18.75" x14ac:dyDescent="0.3">
      <c r="B479" s="164">
        <v>44593</v>
      </c>
      <c r="C479" s="95" t="s">
        <v>2073</v>
      </c>
      <c r="D479" s="96" t="s">
        <v>621</v>
      </c>
      <c r="E479" s="97">
        <v>1</v>
      </c>
      <c r="F479" s="140">
        <f>21.78/19.8</f>
        <v>1.1000000000000001</v>
      </c>
      <c r="G479" s="103">
        <v>0</v>
      </c>
      <c r="H479" s="99" t="s">
        <v>557</v>
      </c>
      <c r="I479" s="104" t="s">
        <v>24</v>
      </c>
      <c r="J479" s="105">
        <v>1</v>
      </c>
      <c r="K479" s="142">
        <f t="shared" si="35"/>
        <v>0.10000000000000009</v>
      </c>
      <c r="L479" s="102">
        <f t="shared" si="36"/>
        <v>328.96710493827163</v>
      </c>
      <c r="Q479" s="153">
        <f t="shared" si="37"/>
        <v>1</v>
      </c>
      <c r="R479" s="154">
        <f t="shared" si="38"/>
        <v>1</v>
      </c>
      <c r="S479" s="154">
        <f t="shared" si="39"/>
        <v>0</v>
      </c>
    </row>
    <row r="480" spans="2:19" ht="18.75" x14ac:dyDescent="0.3">
      <c r="B480" s="164">
        <v>44594</v>
      </c>
      <c r="C480" s="95" t="s">
        <v>2075</v>
      </c>
      <c r="D480" s="96" t="s">
        <v>50</v>
      </c>
      <c r="E480" s="97">
        <v>1</v>
      </c>
      <c r="F480" s="140">
        <v>2.35</v>
      </c>
      <c r="G480" s="103">
        <v>1.2</v>
      </c>
      <c r="H480" s="99" t="s">
        <v>557</v>
      </c>
      <c r="I480" s="104" t="s">
        <v>16</v>
      </c>
      <c r="J480" s="105">
        <v>4</v>
      </c>
      <c r="K480" s="142">
        <f t="shared" si="35"/>
        <v>-4</v>
      </c>
      <c r="L480" s="102">
        <f t="shared" si="36"/>
        <v>324.96710493827163</v>
      </c>
      <c r="Q480" s="153">
        <f t="shared" si="37"/>
        <v>1</v>
      </c>
      <c r="R480" s="154">
        <f t="shared" si="38"/>
        <v>0</v>
      </c>
      <c r="S480" s="154">
        <f t="shared" si="39"/>
        <v>1</v>
      </c>
    </row>
    <row r="481" spans="2:19" ht="18.75" x14ac:dyDescent="0.3">
      <c r="B481" s="164">
        <v>44594</v>
      </c>
      <c r="C481" s="95" t="s">
        <v>2035</v>
      </c>
      <c r="D481" s="96" t="s">
        <v>91</v>
      </c>
      <c r="E481" s="97">
        <v>2</v>
      </c>
      <c r="F481" s="140">
        <v>2.2000000000000002</v>
      </c>
      <c r="G481" s="103">
        <v>1.2</v>
      </c>
      <c r="H481" s="99" t="s">
        <v>557</v>
      </c>
      <c r="I481" s="104" t="s">
        <v>24</v>
      </c>
      <c r="J481" s="105">
        <v>2.5</v>
      </c>
      <c r="K481" s="142">
        <f t="shared" si="35"/>
        <v>3</v>
      </c>
      <c r="L481" s="102">
        <f t="shared" si="36"/>
        <v>327.96710493827163</v>
      </c>
      <c r="Q481" s="153">
        <f t="shared" si="37"/>
        <v>1</v>
      </c>
      <c r="R481" s="154">
        <f t="shared" si="38"/>
        <v>1</v>
      </c>
      <c r="S481" s="154">
        <f t="shared" si="39"/>
        <v>0</v>
      </c>
    </row>
    <row r="482" spans="2:19" ht="18.75" x14ac:dyDescent="0.3">
      <c r="B482" s="164">
        <v>44595</v>
      </c>
      <c r="C482" s="95" t="s">
        <v>2076</v>
      </c>
      <c r="D482" s="96" t="s">
        <v>173</v>
      </c>
      <c r="E482" s="97">
        <v>4</v>
      </c>
      <c r="F482" s="140">
        <v>4</v>
      </c>
      <c r="G482" s="103">
        <v>1.45</v>
      </c>
      <c r="H482" s="99" t="s">
        <v>557</v>
      </c>
      <c r="I482" s="104" t="s">
        <v>21</v>
      </c>
      <c r="J482" s="105">
        <v>2.5</v>
      </c>
      <c r="K482" s="142">
        <f t="shared" si="35"/>
        <v>-2.5</v>
      </c>
      <c r="L482" s="102">
        <f t="shared" si="36"/>
        <v>325.46710493827163</v>
      </c>
      <c r="M482" s="158">
        <v>2200</v>
      </c>
      <c r="Q482" s="153">
        <f t="shared" si="37"/>
        <v>1</v>
      </c>
      <c r="R482" s="154">
        <f t="shared" si="38"/>
        <v>0</v>
      </c>
      <c r="S482" s="154">
        <f t="shared" si="39"/>
        <v>1</v>
      </c>
    </row>
    <row r="483" spans="2:19" ht="18.75" x14ac:dyDescent="0.3">
      <c r="B483" s="164">
        <v>44595</v>
      </c>
      <c r="C483" s="95" t="s">
        <v>2083</v>
      </c>
      <c r="D483" s="96" t="s">
        <v>173</v>
      </c>
      <c r="E483" s="97">
        <v>4</v>
      </c>
      <c r="F483" s="140">
        <v>5.5</v>
      </c>
      <c r="G483" s="103">
        <v>2</v>
      </c>
      <c r="H483" s="99" t="s">
        <v>557</v>
      </c>
      <c r="I483" s="104" t="s">
        <v>34</v>
      </c>
      <c r="J483" s="105">
        <v>1</v>
      </c>
      <c r="K483" s="142">
        <f t="shared" si="35"/>
        <v>-1</v>
      </c>
      <c r="L483" s="102">
        <f t="shared" si="36"/>
        <v>324.46710493827163</v>
      </c>
      <c r="Q483" s="153">
        <f t="shared" si="37"/>
        <v>1</v>
      </c>
      <c r="R483" s="154">
        <f t="shared" si="38"/>
        <v>0</v>
      </c>
      <c r="S483" s="154">
        <f t="shared" si="39"/>
        <v>1</v>
      </c>
    </row>
    <row r="484" spans="2:19" ht="18.75" x14ac:dyDescent="0.3">
      <c r="B484" s="164">
        <v>44595</v>
      </c>
      <c r="C484" s="95" t="s">
        <v>2077</v>
      </c>
      <c r="D484" s="96" t="s">
        <v>173</v>
      </c>
      <c r="E484" s="97">
        <v>2</v>
      </c>
      <c r="F484" s="140">
        <v>1</v>
      </c>
      <c r="G484" s="103">
        <v>0</v>
      </c>
      <c r="H484" s="99" t="s">
        <v>557</v>
      </c>
      <c r="I484" s="104" t="s">
        <v>21</v>
      </c>
      <c r="J484" s="105">
        <v>1</v>
      </c>
      <c r="K484" s="142">
        <f t="shared" si="35"/>
        <v>-1</v>
      </c>
      <c r="L484" s="102">
        <f t="shared" si="36"/>
        <v>323.46710493827163</v>
      </c>
      <c r="Q484" s="153">
        <f t="shared" si="37"/>
        <v>1</v>
      </c>
      <c r="R484" s="154">
        <f t="shared" si="38"/>
        <v>0</v>
      </c>
      <c r="S484" s="154">
        <f t="shared" si="39"/>
        <v>1</v>
      </c>
    </row>
    <row r="485" spans="2:19" ht="18.75" x14ac:dyDescent="0.3">
      <c r="B485" s="164">
        <v>44595</v>
      </c>
      <c r="C485" s="95" t="s">
        <v>2078</v>
      </c>
      <c r="D485" s="96" t="s">
        <v>641</v>
      </c>
      <c r="E485" s="97">
        <v>8</v>
      </c>
      <c r="F485" s="140">
        <v>2.35</v>
      </c>
      <c r="G485" s="103">
        <v>1.2</v>
      </c>
      <c r="H485" s="99" t="s">
        <v>557</v>
      </c>
      <c r="I485" s="104" t="s">
        <v>24</v>
      </c>
      <c r="J485" s="105">
        <v>1</v>
      </c>
      <c r="K485" s="142">
        <f t="shared" si="35"/>
        <v>1.35</v>
      </c>
      <c r="L485" s="102">
        <f t="shared" si="36"/>
        <v>324.81710493827165</v>
      </c>
      <c r="Q485" s="153">
        <f t="shared" si="37"/>
        <v>1</v>
      </c>
      <c r="R485" s="154">
        <f t="shared" si="38"/>
        <v>1</v>
      </c>
      <c r="S485" s="154">
        <f t="shared" si="39"/>
        <v>0</v>
      </c>
    </row>
    <row r="486" spans="2:19" ht="18.75" x14ac:dyDescent="0.3">
      <c r="B486" s="164">
        <v>44595</v>
      </c>
      <c r="C486" s="95" t="s">
        <v>2033</v>
      </c>
      <c r="D486" s="96" t="s">
        <v>573</v>
      </c>
      <c r="E486" s="97">
        <v>8</v>
      </c>
      <c r="F486" s="140">
        <v>3.3</v>
      </c>
      <c r="G486" s="103">
        <v>1.4</v>
      </c>
      <c r="H486" s="99" t="s">
        <v>557</v>
      </c>
      <c r="I486" s="104" t="s">
        <v>21</v>
      </c>
      <c r="J486" s="105">
        <v>3</v>
      </c>
      <c r="K486" s="142">
        <f t="shared" si="35"/>
        <v>-3</v>
      </c>
      <c r="L486" s="102">
        <f t="shared" si="36"/>
        <v>321.81710493827165</v>
      </c>
      <c r="Q486" s="153">
        <f t="shared" si="37"/>
        <v>1</v>
      </c>
      <c r="R486" s="154">
        <f t="shared" si="38"/>
        <v>0</v>
      </c>
      <c r="S486" s="154">
        <f t="shared" si="39"/>
        <v>1</v>
      </c>
    </row>
    <row r="487" spans="2:19" ht="18.75" x14ac:dyDescent="0.3">
      <c r="B487" s="164">
        <v>44595</v>
      </c>
      <c r="C487" s="95" t="s">
        <v>2079</v>
      </c>
      <c r="D487" s="96" t="s">
        <v>573</v>
      </c>
      <c r="E487" s="97">
        <v>8</v>
      </c>
      <c r="F487" s="140">
        <v>8</v>
      </c>
      <c r="G487" s="103">
        <v>2.5</v>
      </c>
      <c r="H487" s="99" t="s">
        <v>557</v>
      </c>
      <c r="I487" s="104" t="s">
        <v>171</v>
      </c>
      <c r="J487" s="105">
        <v>1</v>
      </c>
      <c r="K487" s="142">
        <f t="shared" si="35"/>
        <v>-1</v>
      </c>
      <c r="L487" s="102">
        <f t="shared" si="36"/>
        <v>320.81710493827165</v>
      </c>
      <c r="Q487" s="153">
        <f t="shared" si="37"/>
        <v>1</v>
      </c>
      <c r="R487" s="154">
        <f t="shared" si="38"/>
        <v>0</v>
      </c>
      <c r="S487" s="154">
        <f t="shared" si="39"/>
        <v>1</v>
      </c>
    </row>
    <row r="488" spans="2:19" ht="18.75" x14ac:dyDescent="0.3">
      <c r="B488" s="164">
        <v>44596</v>
      </c>
      <c r="C488" s="95" t="s">
        <v>2045</v>
      </c>
      <c r="D488" s="96" t="s">
        <v>628</v>
      </c>
      <c r="E488" s="97">
        <v>1</v>
      </c>
      <c r="F488" s="140">
        <v>1.95</v>
      </c>
      <c r="G488" s="103">
        <v>1.1000000000000001</v>
      </c>
      <c r="H488" s="99" t="s">
        <v>557</v>
      </c>
      <c r="I488" s="104" t="s">
        <v>24</v>
      </c>
      <c r="J488" s="105">
        <v>4</v>
      </c>
      <c r="K488" s="142">
        <f t="shared" si="35"/>
        <v>3.8</v>
      </c>
      <c r="L488" s="102">
        <f t="shared" si="36"/>
        <v>324.61710493827167</v>
      </c>
      <c r="Q488" s="153">
        <f t="shared" si="37"/>
        <v>1</v>
      </c>
      <c r="R488" s="154">
        <f t="shared" si="38"/>
        <v>1</v>
      </c>
      <c r="S488" s="154">
        <f t="shared" si="39"/>
        <v>0</v>
      </c>
    </row>
    <row r="489" spans="2:19" ht="18.75" x14ac:dyDescent="0.3">
      <c r="B489" s="164">
        <v>44597</v>
      </c>
      <c r="C489" s="95" t="s">
        <v>2080</v>
      </c>
      <c r="D489" s="96" t="s">
        <v>602</v>
      </c>
      <c r="E489" s="97">
        <v>4</v>
      </c>
      <c r="F489" s="140">
        <v>16</v>
      </c>
      <c r="G489" s="103">
        <v>4.5</v>
      </c>
      <c r="H489" s="99" t="s">
        <v>557</v>
      </c>
      <c r="I489" s="104" t="s">
        <v>34</v>
      </c>
      <c r="J489" s="105">
        <v>1</v>
      </c>
      <c r="K489" s="142">
        <f t="shared" si="35"/>
        <v>-1</v>
      </c>
      <c r="L489" s="102">
        <f t="shared" si="36"/>
        <v>323.61710493827167</v>
      </c>
      <c r="Q489" s="153">
        <f t="shared" si="37"/>
        <v>1</v>
      </c>
      <c r="R489" s="154">
        <f t="shared" si="38"/>
        <v>0</v>
      </c>
      <c r="S489" s="154">
        <f t="shared" si="39"/>
        <v>1</v>
      </c>
    </row>
    <row r="490" spans="2:19" ht="18.75" x14ac:dyDescent="0.3">
      <c r="B490" s="164">
        <v>44598</v>
      </c>
      <c r="C490" s="95" t="s">
        <v>2084</v>
      </c>
      <c r="D490" s="96" t="s">
        <v>559</v>
      </c>
      <c r="E490" s="97">
        <v>3</v>
      </c>
      <c r="F490" s="140">
        <v>2.25</v>
      </c>
      <c r="G490" s="103">
        <v>1.1000000000000001</v>
      </c>
      <c r="H490" s="99" t="s">
        <v>557</v>
      </c>
      <c r="I490" s="104" t="s">
        <v>34</v>
      </c>
      <c r="J490" s="105">
        <v>8</v>
      </c>
      <c r="K490" s="142">
        <f t="shared" si="35"/>
        <v>-8</v>
      </c>
      <c r="L490" s="102">
        <f t="shared" si="36"/>
        <v>315.61710493827167</v>
      </c>
      <c r="Q490" s="153">
        <f t="shared" si="37"/>
        <v>1</v>
      </c>
      <c r="R490" s="154">
        <f t="shared" si="38"/>
        <v>0</v>
      </c>
      <c r="S490" s="154">
        <f t="shared" si="39"/>
        <v>1</v>
      </c>
    </row>
    <row r="491" spans="2:19" ht="18.75" x14ac:dyDescent="0.3">
      <c r="B491" s="164">
        <v>44598</v>
      </c>
      <c r="C491" s="95" t="s">
        <v>2085</v>
      </c>
      <c r="D491" s="96" t="s">
        <v>114</v>
      </c>
      <c r="E491" s="97">
        <v>8</v>
      </c>
      <c r="F491" s="140">
        <v>1.9</v>
      </c>
      <c r="G491" s="103">
        <v>1.1000000000000001</v>
      </c>
      <c r="H491" s="99" t="s">
        <v>557</v>
      </c>
      <c r="I491" s="104" t="s">
        <v>107</v>
      </c>
      <c r="J491" s="105">
        <v>2</v>
      </c>
      <c r="K491" s="142">
        <f t="shared" si="35"/>
        <v>-2</v>
      </c>
      <c r="L491" s="102">
        <f t="shared" si="36"/>
        <v>313.61710493827167</v>
      </c>
      <c r="Q491" s="153">
        <f t="shared" si="37"/>
        <v>1</v>
      </c>
      <c r="R491" s="154">
        <f t="shared" si="38"/>
        <v>0</v>
      </c>
      <c r="S491" s="154">
        <f t="shared" si="39"/>
        <v>1</v>
      </c>
    </row>
    <row r="492" spans="2:19" ht="18.75" x14ac:dyDescent="0.3">
      <c r="B492" s="164">
        <v>44600</v>
      </c>
      <c r="C492" s="95" t="s">
        <v>2081</v>
      </c>
      <c r="D492" s="96" t="s">
        <v>30</v>
      </c>
      <c r="E492" s="97">
        <v>3</v>
      </c>
      <c r="F492" s="140">
        <v>6</v>
      </c>
      <c r="G492" s="103">
        <v>2</v>
      </c>
      <c r="H492" s="99" t="s">
        <v>557</v>
      </c>
      <c r="I492" s="104" t="s">
        <v>26</v>
      </c>
      <c r="J492" s="105">
        <v>4</v>
      </c>
      <c r="K492" s="142">
        <f t="shared" si="35"/>
        <v>-4</v>
      </c>
      <c r="L492" s="102">
        <f t="shared" si="36"/>
        <v>309.61710493827167</v>
      </c>
      <c r="Q492" s="153">
        <f t="shared" si="37"/>
        <v>1</v>
      </c>
      <c r="R492" s="154">
        <f t="shared" si="38"/>
        <v>0</v>
      </c>
      <c r="S492" s="154">
        <f t="shared" si="39"/>
        <v>1</v>
      </c>
    </row>
    <row r="493" spans="2:19" ht="18.75" x14ac:dyDescent="0.3">
      <c r="B493" s="164">
        <v>44600</v>
      </c>
      <c r="C493" s="95" t="s">
        <v>2082</v>
      </c>
      <c r="D493" s="96" t="s">
        <v>30</v>
      </c>
      <c r="E493" s="97">
        <v>3</v>
      </c>
      <c r="F493" s="140">
        <v>16</v>
      </c>
      <c r="G493" s="103">
        <v>4.4000000000000004</v>
      </c>
      <c r="H493" s="99" t="s">
        <v>557</v>
      </c>
      <c r="I493" s="104" t="s">
        <v>614</v>
      </c>
      <c r="J493" s="105">
        <v>1</v>
      </c>
      <c r="K493" s="142">
        <f t="shared" si="35"/>
        <v>-1</v>
      </c>
      <c r="L493" s="102">
        <f t="shared" si="36"/>
        <v>308.61710493827167</v>
      </c>
      <c r="Q493" s="153">
        <f t="shared" si="37"/>
        <v>1</v>
      </c>
      <c r="R493" s="154">
        <f t="shared" si="38"/>
        <v>0</v>
      </c>
      <c r="S493" s="154">
        <f t="shared" si="39"/>
        <v>1</v>
      </c>
    </row>
    <row r="494" spans="2:19" ht="18.75" x14ac:dyDescent="0.3">
      <c r="B494" s="164">
        <v>44600</v>
      </c>
      <c r="C494" s="95" t="s">
        <v>2099</v>
      </c>
      <c r="D494" s="96" t="s">
        <v>30</v>
      </c>
      <c r="E494" s="97">
        <v>2</v>
      </c>
      <c r="F494" s="140">
        <v>2</v>
      </c>
      <c r="G494" s="103">
        <v>1.2</v>
      </c>
      <c r="H494" s="99" t="s">
        <v>557</v>
      </c>
      <c r="I494" s="104" t="s">
        <v>21</v>
      </c>
      <c r="J494" s="105">
        <v>2</v>
      </c>
      <c r="K494" s="142">
        <f t="shared" si="35"/>
        <v>-2</v>
      </c>
      <c r="L494" s="102">
        <f t="shared" si="36"/>
        <v>306.61710493827167</v>
      </c>
      <c r="Q494" s="153">
        <f t="shared" si="37"/>
        <v>1</v>
      </c>
      <c r="R494" s="154">
        <f t="shared" si="38"/>
        <v>0</v>
      </c>
      <c r="S494" s="154">
        <f t="shared" si="39"/>
        <v>1</v>
      </c>
    </row>
    <row r="495" spans="2:19" ht="18.75" x14ac:dyDescent="0.3">
      <c r="B495" s="164">
        <v>44600</v>
      </c>
      <c r="C495" s="95" t="s">
        <v>2100</v>
      </c>
      <c r="D495" s="96" t="s">
        <v>30</v>
      </c>
      <c r="E495" s="97">
        <v>4</v>
      </c>
      <c r="F495" s="140">
        <v>2.8</v>
      </c>
      <c r="G495" s="103">
        <v>1.2</v>
      </c>
      <c r="H495" s="99" t="s">
        <v>557</v>
      </c>
      <c r="I495" s="104" t="s">
        <v>16</v>
      </c>
      <c r="J495" s="105">
        <v>2</v>
      </c>
      <c r="K495" s="142">
        <f t="shared" si="35"/>
        <v>-2</v>
      </c>
      <c r="L495" s="102">
        <f t="shared" si="36"/>
        <v>304.61710493827167</v>
      </c>
      <c r="Q495" s="153">
        <f t="shared" si="37"/>
        <v>1</v>
      </c>
      <c r="R495" s="154">
        <f t="shared" si="38"/>
        <v>0</v>
      </c>
      <c r="S495" s="154">
        <f t="shared" si="39"/>
        <v>1</v>
      </c>
    </row>
    <row r="496" spans="2:19" ht="18.75" x14ac:dyDescent="0.3">
      <c r="B496" s="164">
        <v>44601</v>
      </c>
      <c r="C496" s="95" t="s">
        <v>2102</v>
      </c>
      <c r="D496" s="96" t="s">
        <v>91</v>
      </c>
      <c r="E496" s="97">
        <v>1</v>
      </c>
      <c r="F496" s="140">
        <v>4.8</v>
      </c>
      <c r="G496" s="103">
        <v>1.9</v>
      </c>
      <c r="H496" s="99" t="s">
        <v>557</v>
      </c>
      <c r="I496" s="104" t="s">
        <v>34</v>
      </c>
      <c r="J496" s="105">
        <v>1</v>
      </c>
      <c r="K496" s="142">
        <f t="shared" si="35"/>
        <v>-1</v>
      </c>
      <c r="L496" s="102">
        <f t="shared" si="36"/>
        <v>303.61710493827167</v>
      </c>
      <c r="Q496" s="153">
        <f t="shared" si="37"/>
        <v>1</v>
      </c>
      <c r="R496" s="154">
        <f t="shared" si="38"/>
        <v>0</v>
      </c>
      <c r="S496" s="154">
        <f t="shared" si="39"/>
        <v>1</v>
      </c>
    </row>
    <row r="497" spans="2:19" ht="18.75" x14ac:dyDescent="0.3">
      <c r="B497" s="164">
        <v>44602</v>
      </c>
      <c r="C497" s="95" t="s">
        <v>2044</v>
      </c>
      <c r="D497" s="96" t="s">
        <v>616</v>
      </c>
      <c r="E497" s="97">
        <v>4</v>
      </c>
      <c r="F497" s="140">
        <f>3.9*0.87</f>
        <v>3.3929999999999998</v>
      </c>
      <c r="G497" s="103">
        <v>1.2</v>
      </c>
      <c r="H497" s="99" t="s">
        <v>557</v>
      </c>
      <c r="I497" s="104" t="s">
        <v>24</v>
      </c>
      <c r="J497" s="105">
        <v>5</v>
      </c>
      <c r="K497" s="142">
        <f t="shared" si="35"/>
        <v>11.965</v>
      </c>
      <c r="L497" s="102">
        <f t="shared" si="36"/>
        <v>315.58210493827164</v>
      </c>
      <c r="Q497" s="153">
        <f t="shared" si="37"/>
        <v>1</v>
      </c>
      <c r="R497" s="154">
        <f t="shared" si="38"/>
        <v>1</v>
      </c>
      <c r="S497" s="154">
        <f t="shared" si="39"/>
        <v>0</v>
      </c>
    </row>
    <row r="498" spans="2:19" ht="18.75" x14ac:dyDescent="0.3">
      <c r="B498" s="164">
        <v>44602</v>
      </c>
      <c r="C498" s="95" t="s">
        <v>2101</v>
      </c>
      <c r="D498" s="96" t="s">
        <v>616</v>
      </c>
      <c r="E498" s="97">
        <v>4</v>
      </c>
      <c r="F498" s="140">
        <v>16</v>
      </c>
      <c r="G498" s="103">
        <v>4</v>
      </c>
      <c r="H498" s="99" t="s">
        <v>557</v>
      </c>
      <c r="I498" s="104" t="s">
        <v>16</v>
      </c>
      <c r="J498" s="105">
        <v>1</v>
      </c>
      <c r="K498" s="142">
        <f t="shared" si="35"/>
        <v>-1</v>
      </c>
      <c r="L498" s="102">
        <f t="shared" si="36"/>
        <v>314.58210493827164</v>
      </c>
      <c r="Q498" s="153">
        <f t="shared" si="37"/>
        <v>1</v>
      </c>
      <c r="R498" s="154">
        <f t="shared" si="38"/>
        <v>0</v>
      </c>
      <c r="S498" s="154">
        <f t="shared" si="39"/>
        <v>1</v>
      </c>
    </row>
    <row r="499" spans="2:19" ht="18.75" x14ac:dyDescent="0.3">
      <c r="B499" s="164">
        <v>44602</v>
      </c>
      <c r="C499" s="95" t="s">
        <v>2103</v>
      </c>
      <c r="D499" s="96" t="s">
        <v>616</v>
      </c>
      <c r="E499" s="97">
        <v>1</v>
      </c>
      <c r="F499" s="140">
        <v>2.5</v>
      </c>
      <c r="G499" s="103">
        <v>1.3</v>
      </c>
      <c r="H499" s="99" t="s">
        <v>557</v>
      </c>
      <c r="I499" s="104" t="s">
        <v>21</v>
      </c>
      <c r="J499" s="105">
        <v>1</v>
      </c>
      <c r="K499" s="142">
        <f t="shared" si="35"/>
        <v>-1</v>
      </c>
      <c r="L499" s="102">
        <f t="shared" si="36"/>
        <v>313.58210493827164</v>
      </c>
      <c r="Q499" s="153">
        <f t="shared" si="37"/>
        <v>1</v>
      </c>
      <c r="R499" s="154">
        <f t="shared" si="38"/>
        <v>0</v>
      </c>
      <c r="S499" s="154">
        <f t="shared" si="39"/>
        <v>1</v>
      </c>
    </row>
    <row r="500" spans="2:19" ht="18.75" x14ac:dyDescent="0.3">
      <c r="B500" s="164">
        <v>44602</v>
      </c>
      <c r="C500" s="95" t="s">
        <v>2104</v>
      </c>
      <c r="D500" s="96" t="s">
        <v>616</v>
      </c>
      <c r="E500" s="97">
        <v>1</v>
      </c>
      <c r="F500" s="140">
        <v>2.4</v>
      </c>
      <c r="G500" s="103">
        <v>0</v>
      </c>
      <c r="H500" s="99" t="s">
        <v>557</v>
      </c>
      <c r="I500" s="104" t="s">
        <v>24</v>
      </c>
      <c r="J500" s="105">
        <v>1</v>
      </c>
      <c r="K500" s="142">
        <f t="shared" si="35"/>
        <v>1.4</v>
      </c>
      <c r="L500" s="102">
        <f t="shared" si="36"/>
        <v>314.98210493827162</v>
      </c>
      <c r="Q500" s="153">
        <f t="shared" si="37"/>
        <v>1</v>
      </c>
      <c r="R500" s="154">
        <f t="shared" si="38"/>
        <v>1</v>
      </c>
      <c r="S500" s="154">
        <f t="shared" si="39"/>
        <v>0</v>
      </c>
    </row>
    <row r="501" spans="2:19" ht="18.75" x14ac:dyDescent="0.3">
      <c r="B501" s="164">
        <v>44602</v>
      </c>
      <c r="C501" s="95" t="s">
        <v>2105</v>
      </c>
      <c r="D501" s="96" t="s">
        <v>616</v>
      </c>
      <c r="E501" s="97">
        <v>1</v>
      </c>
      <c r="F501" s="140">
        <v>1</v>
      </c>
      <c r="G501" s="103">
        <v>0</v>
      </c>
      <c r="H501" s="99" t="s">
        <v>557</v>
      </c>
      <c r="I501" s="104" t="s">
        <v>21</v>
      </c>
      <c r="J501" s="105">
        <v>0.5</v>
      </c>
      <c r="K501" s="142">
        <f t="shared" si="35"/>
        <v>-0.5</v>
      </c>
      <c r="L501" s="102">
        <f t="shared" si="36"/>
        <v>314.48210493827162</v>
      </c>
      <c r="Q501" s="153">
        <f t="shared" si="37"/>
        <v>1</v>
      </c>
      <c r="R501" s="154">
        <f t="shared" si="38"/>
        <v>0</v>
      </c>
      <c r="S501" s="154">
        <f t="shared" si="39"/>
        <v>1</v>
      </c>
    </row>
    <row r="502" spans="2:19" ht="18.75" x14ac:dyDescent="0.3">
      <c r="B502" s="164">
        <v>44603</v>
      </c>
      <c r="C502" s="95" t="s">
        <v>2106</v>
      </c>
      <c r="D502" s="96" t="s">
        <v>628</v>
      </c>
      <c r="E502" s="97">
        <v>1</v>
      </c>
      <c r="F502" s="140">
        <v>8</v>
      </c>
      <c r="G502" s="103">
        <v>3</v>
      </c>
      <c r="H502" s="99" t="s">
        <v>557</v>
      </c>
      <c r="I502" s="104" t="s">
        <v>171</v>
      </c>
      <c r="J502" s="105">
        <v>3</v>
      </c>
      <c r="K502" s="142">
        <f t="shared" si="35"/>
        <v>-3</v>
      </c>
      <c r="L502" s="102">
        <f t="shared" si="36"/>
        <v>311.48210493827162</v>
      </c>
      <c r="Q502" s="153">
        <f t="shared" si="37"/>
        <v>1</v>
      </c>
      <c r="R502" s="154">
        <f t="shared" si="38"/>
        <v>0</v>
      </c>
      <c r="S502" s="154">
        <f t="shared" si="39"/>
        <v>1</v>
      </c>
    </row>
    <row r="503" spans="2:19" ht="18.75" x14ac:dyDescent="0.3">
      <c r="B503" s="164">
        <v>44604</v>
      </c>
      <c r="C503" s="95" t="s">
        <v>2055</v>
      </c>
      <c r="D503" s="96" t="s">
        <v>602</v>
      </c>
      <c r="E503" s="97">
        <v>3</v>
      </c>
      <c r="F503" s="140">
        <v>6</v>
      </c>
      <c r="G503" s="103">
        <v>2.35</v>
      </c>
      <c r="H503" s="99" t="s">
        <v>557</v>
      </c>
      <c r="I503" s="104" t="s">
        <v>26</v>
      </c>
      <c r="J503" s="105">
        <v>1.5</v>
      </c>
      <c r="K503" s="142">
        <f t="shared" si="35"/>
        <v>-1.5</v>
      </c>
      <c r="L503" s="102">
        <f t="shared" si="36"/>
        <v>309.98210493827162</v>
      </c>
      <c r="Q503" s="153">
        <f t="shared" si="37"/>
        <v>1</v>
      </c>
      <c r="R503" s="154">
        <f t="shared" si="38"/>
        <v>0</v>
      </c>
      <c r="S503" s="154">
        <f t="shared" si="39"/>
        <v>1</v>
      </c>
    </row>
    <row r="504" spans="2:19" ht="18.75" x14ac:dyDescent="0.3">
      <c r="B504" s="164">
        <v>44604</v>
      </c>
      <c r="C504" s="95" t="s">
        <v>2034</v>
      </c>
      <c r="D504" s="96" t="s">
        <v>602</v>
      </c>
      <c r="E504" s="97">
        <v>4</v>
      </c>
      <c r="F504" s="140">
        <v>5.5</v>
      </c>
      <c r="G504" s="103">
        <v>2</v>
      </c>
      <c r="H504" s="99" t="s">
        <v>557</v>
      </c>
      <c r="I504" s="104" t="s">
        <v>26</v>
      </c>
      <c r="J504" s="105">
        <v>1.5</v>
      </c>
      <c r="K504" s="142">
        <f t="shared" si="35"/>
        <v>-1.5</v>
      </c>
      <c r="L504" s="102">
        <f t="shared" si="36"/>
        <v>308.48210493827162</v>
      </c>
      <c r="Q504" s="153">
        <f t="shared" si="37"/>
        <v>1</v>
      </c>
      <c r="R504" s="154">
        <f t="shared" si="38"/>
        <v>0</v>
      </c>
      <c r="S504" s="154">
        <f t="shared" si="39"/>
        <v>1</v>
      </c>
    </row>
    <row r="505" spans="2:19" ht="18.75" x14ac:dyDescent="0.3">
      <c r="B505" s="164">
        <v>44604</v>
      </c>
      <c r="C505" s="95" t="s">
        <v>2109</v>
      </c>
      <c r="D505" s="96" t="s">
        <v>652</v>
      </c>
      <c r="E505" s="97">
        <v>1</v>
      </c>
      <c r="F505" s="140">
        <v>2.35</v>
      </c>
      <c r="G505" s="103">
        <v>1.1000000000000001</v>
      </c>
      <c r="H505" s="99" t="s">
        <v>557</v>
      </c>
      <c r="I505" s="104" t="s">
        <v>34</v>
      </c>
      <c r="J505" s="105">
        <v>1.5</v>
      </c>
      <c r="K505" s="142">
        <f t="shared" si="35"/>
        <v>-1.5</v>
      </c>
      <c r="L505" s="102">
        <f t="shared" si="36"/>
        <v>306.98210493827162</v>
      </c>
      <c r="Q505" s="153">
        <f t="shared" si="37"/>
        <v>1</v>
      </c>
      <c r="R505" s="154">
        <f t="shared" si="38"/>
        <v>0</v>
      </c>
      <c r="S505" s="154">
        <f t="shared" si="39"/>
        <v>1</v>
      </c>
    </row>
    <row r="506" spans="2:19" ht="18.75" x14ac:dyDescent="0.3">
      <c r="B506" s="164">
        <v>44604</v>
      </c>
      <c r="C506" s="95" t="s">
        <v>2075</v>
      </c>
      <c r="D506" s="96" t="s">
        <v>682</v>
      </c>
      <c r="E506" s="97">
        <v>3</v>
      </c>
      <c r="F506" s="140">
        <v>8</v>
      </c>
      <c r="G506" s="103">
        <v>2.25</v>
      </c>
      <c r="H506" s="99" t="s">
        <v>557</v>
      </c>
      <c r="I506" s="104" t="s">
        <v>16</v>
      </c>
      <c r="J506" s="105">
        <v>2</v>
      </c>
      <c r="K506" s="142">
        <f t="shared" si="35"/>
        <v>-2</v>
      </c>
      <c r="L506" s="102">
        <f t="shared" si="36"/>
        <v>304.98210493827162</v>
      </c>
      <c r="Q506" s="153">
        <f t="shared" si="37"/>
        <v>1</v>
      </c>
      <c r="R506" s="154">
        <f t="shared" si="38"/>
        <v>0</v>
      </c>
      <c r="S506" s="154">
        <f t="shared" si="39"/>
        <v>1</v>
      </c>
    </row>
    <row r="507" spans="2:19" ht="18.75" x14ac:dyDescent="0.3">
      <c r="B507" s="164">
        <v>44604</v>
      </c>
      <c r="C507" s="95" t="s">
        <v>2055</v>
      </c>
      <c r="D507" s="96" t="s">
        <v>602</v>
      </c>
      <c r="E507" s="97">
        <v>3</v>
      </c>
      <c r="F507" s="140">
        <v>6</v>
      </c>
      <c r="G507" s="103">
        <v>2.35</v>
      </c>
      <c r="H507" s="99" t="s">
        <v>557</v>
      </c>
      <c r="I507" s="104" t="s">
        <v>26</v>
      </c>
      <c r="J507" s="105">
        <v>1.5</v>
      </c>
      <c r="K507" s="142">
        <f t="shared" si="35"/>
        <v>-1.5</v>
      </c>
      <c r="L507" s="102">
        <f t="shared" si="36"/>
        <v>303.48210493827162</v>
      </c>
      <c r="Q507" s="153">
        <f t="shared" si="37"/>
        <v>1</v>
      </c>
      <c r="R507" s="154">
        <f t="shared" si="38"/>
        <v>0</v>
      </c>
      <c r="S507" s="154">
        <f t="shared" si="39"/>
        <v>1</v>
      </c>
    </row>
    <row r="508" spans="2:19" ht="18.75" x14ac:dyDescent="0.3">
      <c r="B508" s="164">
        <v>44604</v>
      </c>
      <c r="C508" s="95" t="s">
        <v>2034</v>
      </c>
      <c r="D508" s="96" t="s">
        <v>602</v>
      </c>
      <c r="E508" s="97">
        <v>4</v>
      </c>
      <c r="F508" s="140">
        <v>5.5</v>
      </c>
      <c r="G508" s="103">
        <v>2</v>
      </c>
      <c r="H508" s="99" t="s">
        <v>557</v>
      </c>
      <c r="I508" s="104" t="s">
        <v>26</v>
      </c>
      <c r="J508" s="105">
        <v>1.5</v>
      </c>
      <c r="K508" s="142">
        <f t="shared" si="35"/>
        <v>-1.5</v>
      </c>
      <c r="L508" s="102">
        <f t="shared" si="36"/>
        <v>301.98210493827162</v>
      </c>
      <c r="Q508" s="153">
        <f t="shared" si="37"/>
        <v>1</v>
      </c>
      <c r="R508" s="154">
        <f t="shared" si="38"/>
        <v>0</v>
      </c>
      <c r="S508" s="154">
        <f t="shared" si="39"/>
        <v>1</v>
      </c>
    </row>
    <row r="509" spans="2:19" ht="18.75" x14ac:dyDescent="0.3">
      <c r="B509" s="164">
        <v>44604</v>
      </c>
      <c r="C509" s="95" t="s">
        <v>2109</v>
      </c>
      <c r="D509" s="96" t="s">
        <v>652</v>
      </c>
      <c r="E509" s="97">
        <v>1</v>
      </c>
      <c r="F509" s="140">
        <v>2.35</v>
      </c>
      <c r="G509" s="103">
        <v>1.2</v>
      </c>
      <c r="H509" s="99" t="s">
        <v>557</v>
      </c>
      <c r="I509" s="104" t="s">
        <v>34</v>
      </c>
      <c r="J509" s="105">
        <v>1.5</v>
      </c>
      <c r="K509" s="142">
        <f t="shared" si="35"/>
        <v>-1.5</v>
      </c>
      <c r="L509" s="102">
        <f t="shared" si="36"/>
        <v>300.48210493827162</v>
      </c>
      <c r="Q509" s="153">
        <f t="shared" si="37"/>
        <v>1</v>
      </c>
      <c r="R509" s="154">
        <f t="shared" si="38"/>
        <v>0</v>
      </c>
      <c r="S509" s="154">
        <f t="shared" si="39"/>
        <v>1</v>
      </c>
    </row>
    <row r="510" spans="2:19" ht="18.75" x14ac:dyDescent="0.3">
      <c r="B510" s="164">
        <v>44604</v>
      </c>
      <c r="C510" s="95" t="s">
        <v>2075</v>
      </c>
      <c r="D510" s="96" t="s">
        <v>682</v>
      </c>
      <c r="E510" s="97">
        <v>3</v>
      </c>
      <c r="F510" s="140">
        <v>8</v>
      </c>
      <c r="G510" s="103">
        <v>2.4</v>
      </c>
      <c r="H510" s="99" t="s">
        <v>557</v>
      </c>
      <c r="I510" s="104" t="s">
        <v>16</v>
      </c>
      <c r="J510" s="105">
        <v>2</v>
      </c>
      <c r="K510" s="142">
        <f t="shared" si="35"/>
        <v>-2</v>
      </c>
      <c r="L510" s="102">
        <f t="shared" si="36"/>
        <v>298.48210493827162</v>
      </c>
      <c r="Q510" s="153">
        <f t="shared" si="37"/>
        <v>1</v>
      </c>
      <c r="R510" s="154">
        <f t="shared" si="38"/>
        <v>0</v>
      </c>
      <c r="S510" s="154">
        <f t="shared" si="39"/>
        <v>1</v>
      </c>
    </row>
    <row r="511" spans="2:19" ht="18.75" x14ac:dyDescent="0.3">
      <c r="B511" s="164">
        <v>44605</v>
      </c>
      <c r="C511" s="95" t="s">
        <v>2110</v>
      </c>
      <c r="D511" s="96" t="s">
        <v>93</v>
      </c>
      <c r="E511" s="97">
        <v>2</v>
      </c>
      <c r="F511" s="140">
        <v>3.1</v>
      </c>
      <c r="G511" s="103">
        <v>1.4</v>
      </c>
      <c r="H511" s="99" t="s">
        <v>557</v>
      </c>
      <c r="I511" s="104" t="s">
        <v>24</v>
      </c>
      <c r="J511" s="105">
        <v>3</v>
      </c>
      <c r="K511" s="142">
        <f t="shared" si="35"/>
        <v>6.3000000000000007</v>
      </c>
      <c r="L511" s="102">
        <f t="shared" si="36"/>
        <v>304.78210493827163</v>
      </c>
      <c r="Q511" s="153">
        <f t="shared" si="37"/>
        <v>1</v>
      </c>
      <c r="R511" s="154">
        <f t="shared" si="38"/>
        <v>1</v>
      </c>
      <c r="S511" s="154">
        <f t="shared" si="39"/>
        <v>0</v>
      </c>
    </row>
    <row r="512" spans="2:19" ht="18.75" x14ac:dyDescent="0.3">
      <c r="B512" s="164">
        <v>44605</v>
      </c>
      <c r="C512" s="95" t="s">
        <v>2036</v>
      </c>
      <c r="D512" s="96" t="s">
        <v>685</v>
      </c>
      <c r="E512" s="97">
        <v>3</v>
      </c>
      <c r="F512" s="140">
        <v>3.3</v>
      </c>
      <c r="G512" s="103">
        <v>1.4</v>
      </c>
      <c r="H512" s="99" t="s">
        <v>557</v>
      </c>
      <c r="I512" s="104" t="s">
        <v>26</v>
      </c>
      <c r="J512" s="105">
        <v>7</v>
      </c>
      <c r="K512" s="142">
        <f t="shared" si="35"/>
        <v>-7</v>
      </c>
      <c r="L512" s="102">
        <f t="shared" si="36"/>
        <v>297.78210493827163</v>
      </c>
      <c r="Q512" s="153">
        <f t="shared" si="37"/>
        <v>1</v>
      </c>
      <c r="R512" s="154">
        <f t="shared" si="38"/>
        <v>0</v>
      </c>
      <c r="S512" s="154">
        <f t="shared" si="39"/>
        <v>1</v>
      </c>
    </row>
    <row r="513" spans="2:19" ht="18.75" x14ac:dyDescent="0.3">
      <c r="B513" s="164">
        <v>44607</v>
      </c>
      <c r="C513" s="95" t="s">
        <v>2107</v>
      </c>
      <c r="D513" s="96" t="s">
        <v>2108</v>
      </c>
      <c r="E513" s="97">
        <v>1</v>
      </c>
      <c r="F513" s="140">
        <v>2.4</v>
      </c>
      <c r="G513" s="103">
        <v>1.2</v>
      </c>
      <c r="H513" s="99" t="s">
        <v>557</v>
      </c>
      <c r="I513" s="104" t="s">
        <v>107</v>
      </c>
      <c r="J513" s="105">
        <v>6</v>
      </c>
      <c r="K513" s="142">
        <f t="shared" si="35"/>
        <v>-6</v>
      </c>
      <c r="L513" s="102">
        <f t="shared" si="36"/>
        <v>291.78210493827163</v>
      </c>
      <c r="Q513" s="153">
        <f t="shared" si="37"/>
        <v>1</v>
      </c>
      <c r="R513" s="154">
        <f t="shared" si="38"/>
        <v>0</v>
      </c>
      <c r="S513" s="154">
        <f t="shared" si="39"/>
        <v>1</v>
      </c>
    </row>
    <row r="514" spans="2:19" ht="18.75" x14ac:dyDescent="0.3">
      <c r="B514" s="164">
        <v>44609</v>
      </c>
      <c r="C514" s="95" t="s">
        <v>2060</v>
      </c>
      <c r="D514" s="96" t="s">
        <v>173</v>
      </c>
      <c r="E514" s="97">
        <v>3</v>
      </c>
      <c r="F514" s="140">
        <v>4</v>
      </c>
      <c r="G514" s="103">
        <v>1.2</v>
      </c>
      <c r="H514" s="99" t="s">
        <v>557</v>
      </c>
      <c r="I514" s="104" t="s">
        <v>24</v>
      </c>
      <c r="J514" s="105">
        <v>3</v>
      </c>
      <c r="K514" s="142">
        <f t="shared" si="35"/>
        <v>9</v>
      </c>
      <c r="L514" s="102">
        <f t="shared" si="36"/>
        <v>300.78210493827163</v>
      </c>
      <c r="Q514" s="153">
        <f t="shared" si="37"/>
        <v>1</v>
      </c>
      <c r="R514" s="154">
        <f t="shared" si="38"/>
        <v>1</v>
      </c>
      <c r="S514" s="154">
        <f t="shared" si="39"/>
        <v>0</v>
      </c>
    </row>
    <row r="515" spans="2:19" ht="18.75" x14ac:dyDescent="0.3">
      <c r="B515" s="164">
        <v>44609</v>
      </c>
      <c r="C515" s="95" t="s">
        <v>2111</v>
      </c>
      <c r="D515" s="96" t="s">
        <v>173</v>
      </c>
      <c r="E515" s="97">
        <v>3</v>
      </c>
      <c r="F515" s="140">
        <v>7.5</v>
      </c>
      <c r="G515" s="103">
        <v>0</v>
      </c>
      <c r="H515" s="99" t="s">
        <v>557</v>
      </c>
      <c r="I515" s="104" t="s">
        <v>26</v>
      </c>
      <c r="J515" s="105">
        <v>2</v>
      </c>
      <c r="K515" s="142">
        <f t="shared" ref="K515:K578" si="40">IF(OR(I515="",J515=""),"",IF(AND(H515="W",I515="1st"),F515*J515-J515,IF(AND(H515="P",OR(I515="1st",I515="2nd",I515="3rd")),G515*J515-J515,IF(H515="EW",-2*J515,-J515))))</f>
        <v>-2</v>
      </c>
      <c r="L515" s="102">
        <f t="shared" si="36"/>
        <v>298.78210493827163</v>
      </c>
      <c r="Q515" s="153">
        <f t="shared" si="37"/>
        <v>1</v>
      </c>
      <c r="R515" s="154">
        <f t="shared" si="38"/>
        <v>0</v>
      </c>
      <c r="S515" s="154">
        <f t="shared" si="39"/>
        <v>1</v>
      </c>
    </row>
    <row r="516" spans="2:19" ht="18.75" x14ac:dyDescent="0.3">
      <c r="B516" s="164">
        <v>44609</v>
      </c>
      <c r="C516" s="95" t="s">
        <v>2112</v>
      </c>
      <c r="D516" s="96" t="s">
        <v>2011</v>
      </c>
      <c r="E516" s="97">
        <v>5</v>
      </c>
      <c r="F516" s="140">
        <v>24</v>
      </c>
      <c r="G516" s="103">
        <v>6</v>
      </c>
      <c r="H516" s="99" t="s">
        <v>557</v>
      </c>
      <c r="I516" s="104" t="s">
        <v>21</v>
      </c>
      <c r="J516" s="105">
        <v>0.5</v>
      </c>
      <c r="K516" s="142">
        <f t="shared" si="40"/>
        <v>-0.5</v>
      </c>
      <c r="L516" s="102">
        <f t="shared" ref="L516:L533" si="41">IF(K516="",L515,L515+K516)</f>
        <v>298.28210493827163</v>
      </c>
      <c r="Q516" s="153">
        <f t="shared" ref="Q516:Q579" si="42">IF(B516="",0,1)</f>
        <v>1</v>
      </c>
      <c r="R516" s="154">
        <f t="shared" ref="R516:R579" si="43">IF(K516&gt;0,1,0)</f>
        <v>0</v>
      </c>
      <c r="S516" s="154">
        <f t="shared" ref="S516:S579" si="44">IF(K516&lt;0,1,0)</f>
        <v>1</v>
      </c>
    </row>
    <row r="517" spans="2:19" ht="18.75" x14ac:dyDescent="0.3">
      <c r="B517" s="164">
        <v>44609</v>
      </c>
      <c r="C517" s="95" t="s">
        <v>2113</v>
      </c>
      <c r="D517" s="96" t="s">
        <v>2011</v>
      </c>
      <c r="E517" s="97">
        <v>5</v>
      </c>
      <c r="F517" s="140">
        <v>24</v>
      </c>
      <c r="G517" s="103">
        <v>6</v>
      </c>
      <c r="H517" s="99" t="s">
        <v>557</v>
      </c>
      <c r="I517" s="104" t="s">
        <v>148</v>
      </c>
      <c r="J517" s="105">
        <v>0.5</v>
      </c>
      <c r="K517" s="142">
        <f t="shared" si="40"/>
        <v>-0.5</v>
      </c>
      <c r="L517" s="102">
        <f t="shared" si="41"/>
        <v>297.78210493827163</v>
      </c>
      <c r="Q517" s="153">
        <f t="shared" si="42"/>
        <v>1</v>
      </c>
      <c r="R517" s="154">
        <f t="shared" si="43"/>
        <v>0</v>
      </c>
      <c r="S517" s="154">
        <f t="shared" si="44"/>
        <v>1</v>
      </c>
    </row>
    <row r="518" spans="2:19" ht="18.75" x14ac:dyDescent="0.3">
      <c r="B518" s="164">
        <v>44609</v>
      </c>
      <c r="C518" s="95" t="s">
        <v>2114</v>
      </c>
      <c r="D518" s="96" t="s">
        <v>616</v>
      </c>
      <c r="E518" s="97">
        <v>2</v>
      </c>
      <c r="F518" s="140">
        <v>4.4000000000000004</v>
      </c>
      <c r="G518" s="103">
        <v>1.45</v>
      </c>
      <c r="H518" s="99" t="s">
        <v>557</v>
      </c>
      <c r="I518" s="104" t="s">
        <v>26</v>
      </c>
      <c r="J518" s="105">
        <v>1</v>
      </c>
      <c r="K518" s="142">
        <f t="shared" si="40"/>
        <v>-1</v>
      </c>
      <c r="L518" s="102">
        <f t="shared" si="41"/>
        <v>296.78210493827163</v>
      </c>
      <c r="Q518" s="153">
        <f t="shared" si="42"/>
        <v>1</v>
      </c>
      <c r="R518" s="154">
        <f t="shared" si="43"/>
        <v>0</v>
      </c>
      <c r="S518" s="154">
        <f t="shared" si="44"/>
        <v>1</v>
      </c>
    </row>
    <row r="519" spans="2:19" ht="18.75" x14ac:dyDescent="0.3">
      <c r="B519" s="164">
        <v>44609</v>
      </c>
      <c r="C519" s="95" t="s">
        <v>737</v>
      </c>
      <c r="D519" s="96" t="s">
        <v>616</v>
      </c>
      <c r="E519" s="97">
        <v>3</v>
      </c>
      <c r="F519" s="140">
        <v>2.4</v>
      </c>
      <c r="G519" s="103">
        <v>1.3</v>
      </c>
      <c r="H519" s="99" t="s">
        <v>557</v>
      </c>
      <c r="I519" s="104" t="s">
        <v>24</v>
      </c>
      <c r="J519" s="105">
        <v>1</v>
      </c>
      <c r="K519" s="142">
        <f t="shared" si="40"/>
        <v>1.4</v>
      </c>
      <c r="L519" s="102">
        <f t="shared" si="41"/>
        <v>298.18210493827161</v>
      </c>
      <c r="Q519" s="153">
        <f t="shared" si="42"/>
        <v>1</v>
      </c>
      <c r="R519" s="154">
        <f t="shared" si="43"/>
        <v>1</v>
      </c>
      <c r="S519" s="154">
        <f t="shared" si="44"/>
        <v>0</v>
      </c>
    </row>
    <row r="520" spans="2:19" ht="18.75" x14ac:dyDescent="0.3">
      <c r="B520" s="164">
        <v>44610</v>
      </c>
      <c r="C520" s="95" t="s">
        <v>2115</v>
      </c>
      <c r="D520" s="96" t="s">
        <v>628</v>
      </c>
      <c r="E520" s="97">
        <v>1</v>
      </c>
      <c r="F520" s="140">
        <v>1</v>
      </c>
      <c r="G520" s="103">
        <v>0</v>
      </c>
      <c r="H520" s="99" t="s">
        <v>557</v>
      </c>
      <c r="I520" s="104" t="s">
        <v>21</v>
      </c>
      <c r="J520" s="105">
        <v>1</v>
      </c>
      <c r="K520" s="142">
        <f t="shared" si="40"/>
        <v>-1</v>
      </c>
      <c r="L520" s="102">
        <f t="shared" si="41"/>
        <v>297.18210493827161</v>
      </c>
      <c r="Q520" s="153">
        <f t="shared" si="42"/>
        <v>1</v>
      </c>
      <c r="R520" s="154">
        <f t="shared" si="43"/>
        <v>0</v>
      </c>
      <c r="S520" s="154">
        <f t="shared" si="44"/>
        <v>1</v>
      </c>
    </row>
    <row r="521" spans="2:19" ht="18.75" x14ac:dyDescent="0.3">
      <c r="B521" s="164">
        <v>44610</v>
      </c>
      <c r="C521" s="95" t="s">
        <v>2116</v>
      </c>
      <c r="D521" s="96" t="s">
        <v>628</v>
      </c>
      <c r="E521" s="97">
        <v>1</v>
      </c>
      <c r="F521" s="140">
        <v>6</v>
      </c>
      <c r="G521" s="103">
        <v>2</v>
      </c>
      <c r="H521" s="99" t="s">
        <v>557</v>
      </c>
      <c r="I521" s="104" t="s">
        <v>21</v>
      </c>
      <c r="J521" s="105">
        <v>1</v>
      </c>
      <c r="K521" s="142">
        <f t="shared" si="40"/>
        <v>-1</v>
      </c>
      <c r="L521" s="102">
        <f t="shared" si="41"/>
        <v>296.18210493827161</v>
      </c>
      <c r="Q521" s="153">
        <f t="shared" si="42"/>
        <v>1</v>
      </c>
      <c r="R521" s="154">
        <f t="shared" si="43"/>
        <v>0</v>
      </c>
      <c r="S521" s="154">
        <f t="shared" si="44"/>
        <v>1</v>
      </c>
    </row>
    <row r="522" spans="2:19" ht="18.75" x14ac:dyDescent="0.3">
      <c r="B522" s="164">
        <v>44610</v>
      </c>
      <c r="C522" s="95" t="s">
        <v>2117</v>
      </c>
      <c r="D522" s="96" t="s">
        <v>608</v>
      </c>
      <c r="E522" s="97">
        <v>4</v>
      </c>
      <c r="F522" s="140">
        <v>2.1</v>
      </c>
      <c r="G522" s="103">
        <v>1.1000000000000001</v>
      </c>
      <c r="H522" s="99" t="s">
        <v>557</v>
      </c>
      <c r="I522" s="104" t="s">
        <v>21</v>
      </c>
      <c r="J522" s="105">
        <v>3</v>
      </c>
      <c r="K522" s="142">
        <f t="shared" si="40"/>
        <v>-3</v>
      </c>
      <c r="L522" s="102">
        <f t="shared" si="41"/>
        <v>293.18210493827161</v>
      </c>
      <c r="Q522" s="153">
        <f t="shared" si="42"/>
        <v>1</v>
      </c>
      <c r="R522" s="154">
        <f t="shared" si="43"/>
        <v>0</v>
      </c>
      <c r="S522" s="154">
        <f t="shared" si="44"/>
        <v>1</v>
      </c>
    </row>
    <row r="523" spans="2:19" ht="18.75" x14ac:dyDescent="0.3">
      <c r="B523" s="164">
        <v>44611</v>
      </c>
      <c r="C523" s="95" t="s">
        <v>2118</v>
      </c>
      <c r="D523" s="96" t="s">
        <v>114</v>
      </c>
      <c r="E523" s="97">
        <v>1</v>
      </c>
      <c r="F523" s="140">
        <v>1.5</v>
      </c>
      <c r="G523" s="103">
        <v>1.1000000000000001</v>
      </c>
      <c r="H523" s="99" t="s">
        <v>557</v>
      </c>
      <c r="I523" s="104" t="s">
        <v>21</v>
      </c>
      <c r="J523" s="105">
        <v>6</v>
      </c>
      <c r="K523" s="142">
        <f t="shared" si="40"/>
        <v>-6</v>
      </c>
      <c r="L523" s="102">
        <f t="shared" si="41"/>
        <v>287.18210493827161</v>
      </c>
      <c r="Q523" s="153">
        <f t="shared" si="42"/>
        <v>1</v>
      </c>
      <c r="R523" s="154">
        <f t="shared" si="43"/>
        <v>0</v>
      </c>
      <c r="S523" s="154">
        <f t="shared" si="44"/>
        <v>1</v>
      </c>
    </row>
    <row r="524" spans="2:19" ht="18.75" x14ac:dyDescent="0.3">
      <c r="B524" s="164">
        <v>44611</v>
      </c>
      <c r="C524" s="95" t="s">
        <v>2119</v>
      </c>
      <c r="D524" s="96" t="s">
        <v>114</v>
      </c>
      <c r="E524" s="97">
        <v>1</v>
      </c>
      <c r="F524" s="140">
        <v>4.49</v>
      </c>
      <c r="G524" s="103">
        <v>0</v>
      </c>
      <c r="H524" s="99" t="s">
        <v>557</v>
      </c>
      <c r="I524" s="104" t="s">
        <v>24</v>
      </c>
      <c r="J524" s="105">
        <v>2</v>
      </c>
      <c r="K524" s="142">
        <f t="shared" si="40"/>
        <v>6.98</v>
      </c>
      <c r="L524" s="102">
        <f t="shared" si="41"/>
        <v>294.16210493827163</v>
      </c>
      <c r="Q524" s="153">
        <f t="shared" si="42"/>
        <v>1</v>
      </c>
      <c r="R524" s="154">
        <f t="shared" si="43"/>
        <v>1</v>
      </c>
      <c r="S524" s="154">
        <f t="shared" si="44"/>
        <v>0</v>
      </c>
    </row>
    <row r="525" spans="2:19" ht="18.75" x14ac:dyDescent="0.3">
      <c r="B525" s="164">
        <v>44611</v>
      </c>
      <c r="C525" s="95" t="s">
        <v>2120</v>
      </c>
      <c r="D525" s="209" t="s">
        <v>114</v>
      </c>
      <c r="E525" s="97">
        <v>1</v>
      </c>
      <c r="F525" s="140">
        <v>4</v>
      </c>
      <c r="G525" s="103">
        <v>0</v>
      </c>
      <c r="H525" s="99" t="s">
        <v>557</v>
      </c>
      <c r="I525" s="104" t="s">
        <v>21</v>
      </c>
      <c r="J525" s="105">
        <v>2</v>
      </c>
      <c r="K525" s="142">
        <f t="shared" si="40"/>
        <v>-2</v>
      </c>
      <c r="L525" s="102">
        <f t="shared" si="41"/>
        <v>292.16210493827163</v>
      </c>
      <c r="Q525" s="153">
        <f t="shared" si="42"/>
        <v>1</v>
      </c>
      <c r="R525" s="154">
        <f t="shared" si="43"/>
        <v>0</v>
      </c>
      <c r="S525" s="154">
        <f t="shared" si="44"/>
        <v>1</v>
      </c>
    </row>
    <row r="526" spans="2:19" ht="18.75" x14ac:dyDescent="0.3">
      <c r="B526" s="165">
        <v>44611</v>
      </c>
      <c r="C526" s="95" t="s">
        <v>2121</v>
      </c>
      <c r="D526" s="96" t="s">
        <v>114</v>
      </c>
      <c r="E526" s="97">
        <v>2</v>
      </c>
      <c r="F526" s="140">
        <v>3.7</v>
      </c>
      <c r="G526" s="103">
        <v>1.3</v>
      </c>
      <c r="H526" s="99" t="s">
        <v>557</v>
      </c>
      <c r="I526" s="104" t="s">
        <v>24</v>
      </c>
      <c r="J526" s="105">
        <v>4</v>
      </c>
      <c r="K526" s="142">
        <f t="shared" si="40"/>
        <v>10.8</v>
      </c>
      <c r="L526" s="102">
        <f t="shared" si="41"/>
        <v>302.96210493827164</v>
      </c>
      <c r="Q526" s="153">
        <f t="shared" si="42"/>
        <v>1</v>
      </c>
      <c r="R526" s="154">
        <f t="shared" si="43"/>
        <v>1</v>
      </c>
      <c r="S526" s="154">
        <f t="shared" si="44"/>
        <v>0</v>
      </c>
    </row>
    <row r="527" spans="2:19" ht="18.75" x14ac:dyDescent="0.3">
      <c r="B527" s="165">
        <v>44611</v>
      </c>
      <c r="C527" s="95" t="s">
        <v>676</v>
      </c>
      <c r="D527" s="96" t="s">
        <v>587</v>
      </c>
      <c r="E527" s="97">
        <v>9</v>
      </c>
      <c r="F527" s="140">
        <v>3.9</v>
      </c>
      <c r="G527" s="103">
        <v>1.4</v>
      </c>
      <c r="H527" s="99" t="s">
        <v>557</v>
      </c>
      <c r="I527" s="104" t="s">
        <v>24</v>
      </c>
      <c r="J527" s="105">
        <v>1</v>
      </c>
      <c r="K527" s="142">
        <f t="shared" si="40"/>
        <v>2.9</v>
      </c>
      <c r="L527" s="102">
        <f t="shared" si="41"/>
        <v>305.86210493827161</v>
      </c>
      <c r="Q527" s="153">
        <f t="shared" si="42"/>
        <v>1</v>
      </c>
      <c r="R527" s="154">
        <f t="shared" si="43"/>
        <v>1</v>
      </c>
      <c r="S527" s="154">
        <f t="shared" si="44"/>
        <v>0</v>
      </c>
    </row>
    <row r="528" spans="2:19" ht="18.75" x14ac:dyDescent="0.3">
      <c r="B528" s="164">
        <v>44612</v>
      </c>
      <c r="C528" s="95" t="s">
        <v>2122</v>
      </c>
      <c r="D528" s="96" t="s">
        <v>30</v>
      </c>
      <c r="E528" s="97">
        <v>1</v>
      </c>
      <c r="F528" s="140">
        <v>6.5</v>
      </c>
      <c r="G528" s="103">
        <v>2</v>
      </c>
      <c r="H528" s="99" t="s">
        <v>557</v>
      </c>
      <c r="I528" s="104" t="s">
        <v>21</v>
      </c>
      <c r="J528" s="105">
        <v>1.5</v>
      </c>
      <c r="K528" s="142">
        <f t="shared" si="40"/>
        <v>-1.5</v>
      </c>
      <c r="L528" s="102">
        <f t="shared" si="41"/>
        <v>304.36210493827161</v>
      </c>
      <c r="Q528" s="153">
        <f t="shared" si="42"/>
        <v>1</v>
      </c>
      <c r="R528" s="154">
        <f t="shared" si="43"/>
        <v>0</v>
      </c>
      <c r="S528" s="154">
        <f t="shared" si="44"/>
        <v>1</v>
      </c>
    </row>
    <row r="529" spans="2:19" ht="18.75" x14ac:dyDescent="0.3">
      <c r="B529" s="164">
        <v>44612</v>
      </c>
      <c r="C529" s="95" t="s">
        <v>2076</v>
      </c>
      <c r="D529" s="96" t="s">
        <v>30</v>
      </c>
      <c r="E529" s="97">
        <v>2</v>
      </c>
      <c r="F529" s="140">
        <v>11</v>
      </c>
      <c r="G529" s="103">
        <v>3</v>
      </c>
      <c r="H529" s="99" t="s">
        <v>557</v>
      </c>
      <c r="I529" s="104" t="s">
        <v>24</v>
      </c>
      <c r="J529" s="105">
        <v>1</v>
      </c>
      <c r="K529" s="142">
        <f t="shared" si="40"/>
        <v>10</v>
      </c>
      <c r="L529" s="102">
        <f t="shared" si="41"/>
        <v>314.36210493827161</v>
      </c>
      <c r="Q529" s="153">
        <f t="shared" si="42"/>
        <v>1</v>
      </c>
      <c r="R529" s="154">
        <f t="shared" si="43"/>
        <v>1</v>
      </c>
      <c r="S529" s="154">
        <f t="shared" si="44"/>
        <v>0</v>
      </c>
    </row>
    <row r="530" spans="2:19" ht="18.75" x14ac:dyDescent="0.3">
      <c r="B530" s="164">
        <v>44612</v>
      </c>
      <c r="C530" s="95" t="s">
        <v>2123</v>
      </c>
      <c r="D530" s="96" t="s">
        <v>813</v>
      </c>
      <c r="E530" s="97">
        <v>1</v>
      </c>
      <c r="F530" s="140">
        <v>2.75</v>
      </c>
      <c r="G530" s="103">
        <v>1.4</v>
      </c>
      <c r="H530" s="99" t="s">
        <v>557</v>
      </c>
      <c r="I530" s="104" t="s">
        <v>21</v>
      </c>
      <c r="J530" s="105">
        <v>3</v>
      </c>
      <c r="K530" s="142">
        <f t="shared" si="40"/>
        <v>-3</v>
      </c>
      <c r="L530" s="102">
        <f t="shared" si="41"/>
        <v>311.36210493827161</v>
      </c>
      <c r="Q530" s="153">
        <f t="shared" si="42"/>
        <v>1</v>
      </c>
      <c r="R530" s="154">
        <f t="shared" si="43"/>
        <v>0</v>
      </c>
      <c r="S530" s="154">
        <f t="shared" si="44"/>
        <v>1</v>
      </c>
    </row>
    <row r="531" spans="2:19" ht="18.75" x14ac:dyDescent="0.3">
      <c r="B531" s="164">
        <v>44613</v>
      </c>
      <c r="C531" s="95" t="s">
        <v>2081</v>
      </c>
      <c r="D531" s="96" t="s">
        <v>581</v>
      </c>
      <c r="E531" s="97">
        <v>1</v>
      </c>
      <c r="F531" s="140">
        <v>2.0499999999999998</v>
      </c>
      <c r="G531" s="103">
        <v>1.22</v>
      </c>
      <c r="H531" s="99" t="s">
        <v>557</v>
      </c>
      <c r="I531" s="104" t="s">
        <v>21</v>
      </c>
      <c r="J531" s="105">
        <v>7</v>
      </c>
      <c r="K531" s="142">
        <f t="shared" si="40"/>
        <v>-7</v>
      </c>
      <c r="L531" s="102">
        <f t="shared" si="41"/>
        <v>304.36210493827161</v>
      </c>
      <c r="Q531" s="153">
        <f t="shared" si="42"/>
        <v>1</v>
      </c>
      <c r="R531" s="154">
        <f t="shared" si="43"/>
        <v>0</v>
      </c>
      <c r="S531" s="154">
        <f t="shared" si="44"/>
        <v>1</v>
      </c>
    </row>
    <row r="532" spans="2:19" ht="18.75" x14ac:dyDescent="0.3">
      <c r="B532" s="164">
        <v>44613</v>
      </c>
      <c r="C532" s="95" t="s">
        <v>2077</v>
      </c>
      <c r="D532" s="96" t="s">
        <v>581</v>
      </c>
      <c r="E532" s="97">
        <v>1</v>
      </c>
      <c r="F532" s="140">
        <v>1.9</v>
      </c>
      <c r="G532" s="103">
        <v>0</v>
      </c>
      <c r="H532" s="99" t="s">
        <v>557</v>
      </c>
      <c r="I532" s="104" t="s">
        <v>24</v>
      </c>
      <c r="J532" s="105">
        <v>3</v>
      </c>
      <c r="K532" s="142">
        <f t="shared" si="40"/>
        <v>2.6999999999999993</v>
      </c>
      <c r="L532" s="102">
        <f t="shared" si="41"/>
        <v>307.0621049382716</v>
      </c>
      <c r="Q532" s="153">
        <f t="shared" si="42"/>
        <v>1</v>
      </c>
      <c r="R532" s="154">
        <f t="shared" si="43"/>
        <v>1</v>
      </c>
      <c r="S532" s="154">
        <f t="shared" si="44"/>
        <v>0</v>
      </c>
    </row>
    <row r="533" spans="2:19" ht="18.75" x14ac:dyDescent="0.3">
      <c r="B533" s="164">
        <v>44613</v>
      </c>
      <c r="C533" s="95" t="s">
        <v>2083</v>
      </c>
      <c r="D533" s="96" t="s">
        <v>581</v>
      </c>
      <c r="E533" s="97">
        <v>2</v>
      </c>
      <c r="F533" s="140">
        <v>2.2999999999999998</v>
      </c>
      <c r="G533" s="103">
        <v>1.4</v>
      </c>
      <c r="H533" s="99" t="s">
        <v>557</v>
      </c>
      <c r="I533" s="104" t="s">
        <v>16</v>
      </c>
      <c r="J533" s="105">
        <v>2.5</v>
      </c>
      <c r="K533" s="142">
        <f t="shared" si="40"/>
        <v>-2.5</v>
      </c>
      <c r="L533" s="102">
        <f t="shared" si="41"/>
        <v>304.5621049382716</v>
      </c>
      <c r="Q533" s="153">
        <f t="shared" si="42"/>
        <v>1</v>
      </c>
      <c r="R533" s="154">
        <f t="shared" si="43"/>
        <v>0</v>
      </c>
      <c r="S533" s="154">
        <f t="shared" si="44"/>
        <v>1</v>
      </c>
    </row>
    <row r="534" spans="2:19" ht="18.75" x14ac:dyDescent="0.3">
      <c r="B534" s="164">
        <v>44613</v>
      </c>
      <c r="C534" s="95" t="s">
        <v>2124</v>
      </c>
      <c r="D534" s="96" t="s">
        <v>581</v>
      </c>
      <c r="E534" s="97">
        <v>3</v>
      </c>
      <c r="F534" s="140">
        <v>5</v>
      </c>
      <c r="G534" s="103">
        <v>2</v>
      </c>
      <c r="H534" s="99" t="s">
        <v>557</v>
      </c>
      <c r="I534" s="104" t="s">
        <v>148</v>
      </c>
      <c r="J534" s="105">
        <v>1.25</v>
      </c>
      <c r="K534" s="142">
        <f t="shared" si="40"/>
        <v>-1.25</v>
      </c>
      <c r="L534" s="102">
        <f t="shared" ref="L534:L549" si="45">IF(K534="",L533,L533+K534)</f>
        <v>303.3121049382716</v>
      </c>
      <c r="Q534" s="153">
        <f t="shared" si="42"/>
        <v>1</v>
      </c>
      <c r="R534" s="154">
        <f t="shared" si="43"/>
        <v>0</v>
      </c>
      <c r="S534" s="154">
        <f t="shared" si="44"/>
        <v>1</v>
      </c>
    </row>
    <row r="535" spans="2:19" ht="18.75" x14ac:dyDescent="0.3">
      <c r="B535" s="164">
        <v>44613</v>
      </c>
      <c r="C535" s="95" t="s">
        <v>2125</v>
      </c>
      <c r="D535" s="96" t="s">
        <v>581</v>
      </c>
      <c r="E535" s="97">
        <v>3</v>
      </c>
      <c r="F535" s="140">
        <v>1</v>
      </c>
      <c r="G535" s="103">
        <v>0</v>
      </c>
      <c r="H535" s="99" t="s">
        <v>557</v>
      </c>
      <c r="I535" s="104" t="s">
        <v>21</v>
      </c>
      <c r="J535" s="105">
        <v>0.5</v>
      </c>
      <c r="K535" s="142">
        <f t="shared" si="40"/>
        <v>-0.5</v>
      </c>
      <c r="L535" s="102">
        <f t="shared" si="45"/>
        <v>302.8121049382716</v>
      </c>
      <c r="Q535" s="153">
        <f t="shared" si="42"/>
        <v>1</v>
      </c>
      <c r="R535" s="154">
        <f t="shared" si="43"/>
        <v>0</v>
      </c>
      <c r="S535" s="154">
        <f t="shared" si="44"/>
        <v>1</v>
      </c>
    </row>
    <row r="536" spans="2:19" ht="18.75" x14ac:dyDescent="0.3">
      <c r="B536" s="164">
        <v>44613</v>
      </c>
      <c r="C536" s="95" t="s">
        <v>2126</v>
      </c>
      <c r="D536" s="96" t="s">
        <v>581</v>
      </c>
      <c r="E536" s="97">
        <v>3</v>
      </c>
      <c r="F536" s="140">
        <v>1</v>
      </c>
      <c r="G536" s="103">
        <v>0</v>
      </c>
      <c r="H536" s="99" t="s">
        <v>557</v>
      </c>
      <c r="I536" s="104" t="s">
        <v>21</v>
      </c>
      <c r="J536" s="105">
        <v>0.5</v>
      </c>
      <c r="K536" s="142">
        <f t="shared" si="40"/>
        <v>-0.5</v>
      </c>
      <c r="L536" s="102">
        <f t="shared" si="45"/>
        <v>302.3121049382716</v>
      </c>
      <c r="Q536" s="153">
        <f t="shared" si="42"/>
        <v>1</v>
      </c>
      <c r="R536" s="154">
        <f t="shared" si="43"/>
        <v>0</v>
      </c>
      <c r="S536" s="154">
        <f t="shared" si="44"/>
        <v>1</v>
      </c>
    </row>
    <row r="537" spans="2:19" ht="18.75" x14ac:dyDescent="0.3">
      <c r="B537" s="164">
        <v>44614</v>
      </c>
      <c r="C537" s="95" t="s">
        <v>2127</v>
      </c>
      <c r="D537" s="96" t="s">
        <v>561</v>
      </c>
      <c r="E537" s="97">
        <v>1</v>
      </c>
      <c r="F537" s="140">
        <v>20</v>
      </c>
      <c r="G537" s="103">
        <v>5</v>
      </c>
      <c r="H537" s="99" t="s">
        <v>557</v>
      </c>
      <c r="I537" s="104" t="s">
        <v>16</v>
      </c>
      <c r="J537" s="105">
        <v>0.75</v>
      </c>
      <c r="K537" s="142">
        <f t="shared" si="40"/>
        <v>-0.75</v>
      </c>
      <c r="L537" s="102">
        <f t="shared" si="45"/>
        <v>301.5621049382716</v>
      </c>
      <c r="Q537" s="153">
        <f t="shared" si="42"/>
        <v>1</v>
      </c>
      <c r="R537" s="154">
        <f t="shared" si="43"/>
        <v>0</v>
      </c>
      <c r="S537" s="154">
        <f t="shared" si="44"/>
        <v>1</v>
      </c>
    </row>
    <row r="538" spans="2:19" ht="18.75" x14ac:dyDescent="0.3">
      <c r="B538" s="164">
        <v>44614</v>
      </c>
      <c r="C538" s="95" t="s">
        <v>2128</v>
      </c>
      <c r="D538" s="96" t="s">
        <v>561</v>
      </c>
      <c r="E538" s="97">
        <v>1</v>
      </c>
      <c r="F538" s="140">
        <v>1</v>
      </c>
      <c r="G538" s="103">
        <v>0</v>
      </c>
      <c r="H538" s="99" t="s">
        <v>557</v>
      </c>
      <c r="I538" s="104" t="s">
        <v>21</v>
      </c>
      <c r="J538" s="105">
        <v>0.25</v>
      </c>
      <c r="K538" s="142">
        <f t="shared" si="40"/>
        <v>-0.25</v>
      </c>
      <c r="L538" s="102">
        <f t="shared" si="45"/>
        <v>301.3121049382716</v>
      </c>
      <c r="Q538" s="153">
        <f t="shared" si="42"/>
        <v>1</v>
      </c>
      <c r="R538" s="154">
        <f t="shared" si="43"/>
        <v>0</v>
      </c>
      <c r="S538" s="154">
        <f t="shared" si="44"/>
        <v>1</v>
      </c>
    </row>
    <row r="539" spans="2:19" ht="18.75" x14ac:dyDescent="0.3">
      <c r="B539" s="164">
        <v>44614</v>
      </c>
      <c r="C539" s="95" t="s">
        <v>2129</v>
      </c>
      <c r="D539" s="96" t="s">
        <v>561</v>
      </c>
      <c r="E539" s="97">
        <v>1</v>
      </c>
      <c r="F539" s="140">
        <v>1</v>
      </c>
      <c r="G539" s="103">
        <v>0</v>
      </c>
      <c r="H539" s="99" t="s">
        <v>557</v>
      </c>
      <c r="I539" s="104" t="s">
        <v>21</v>
      </c>
      <c r="J539" s="105">
        <v>0.25</v>
      </c>
      <c r="K539" s="142">
        <f t="shared" si="40"/>
        <v>-0.25</v>
      </c>
      <c r="L539" s="102">
        <f t="shared" si="45"/>
        <v>301.0621049382716</v>
      </c>
      <c r="Q539" s="153">
        <f t="shared" si="42"/>
        <v>1</v>
      </c>
      <c r="R539" s="154">
        <f t="shared" si="43"/>
        <v>0</v>
      </c>
      <c r="S539" s="154">
        <f t="shared" si="44"/>
        <v>1</v>
      </c>
    </row>
    <row r="540" spans="2:19" ht="18.75" x14ac:dyDescent="0.3">
      <c r="B540" s="164">
        <v>44614</v>
      </c>
      <c r="C540" s="95" t="s">
        <v>2130</v>
      </c>
      <c r="D540" s="96" t="s">
        <v>561</v>
      </c>
      <c r="E540" s="97">
        <v>5</v>
      </c>
      <c r="F540" s="140">
        <v>3.2</v>
      </c>
      <c r="G540" s="103">
        <v>1.4</v>
      </c>
      <c r="H540" s="99" t="s">
        <v>557</v>
      </c>
      <c r="I540" s="104" t="s">
        <v>24</v>
      </c>
      <c r="J540" s="105">
        <v>0.75</v>
      </c>
      <c r="K540" s="142">
        <f t="shared" si="40"/>
        <v>1.6500000000000004</v>
      </c>
      <c r="L540" s="102">
        <f t="shared" si="45"/>
        <v>302.71210493827158</v>
      </c>
      <c r="Q540" s="153">
        <f t="shared" si="42"/>
        <v>1</v>
      </c>
      <c r="R540" s="154">
        <f t="shared" si="43"/>
        <v>1</v>
      </c>
      <c r="S540" s="154">
        <f t="shared" si="44"/>
        <v>0</v>
      </c>
    </row>
    <row r="541" spans="2:19" ht="18.75" x14ac:dyDescent="0.3">
      <c r="B541" s="164">
        <v>44614</v>
      </c>
      <c r="C541" s="95" t="s">
        <v>2131</v>
      </c>
      <c r="D541" s="96" t="s">
        <v>578</v>
      </c>
      <c r="E541" s="97">
        <v>2</v>
      </c>
      <c r="F541" s="140">
        <v>2.2999999999999998</v>
      </c>
      <c r="G541" s="103">
        <v>1.35</v>
      </c>
      <c r="H541" s="99" t="s">
        <v>557</v>
      </c>
      <c r="I541" s="104" t="s">
        <v>21</v>
      </c>
      <c r="J541" s="105">
        <v>0.75</v>
      </c>
      <c r="K541" s="142">
        <f t="shared" si="40"/>
        <v>-0.75</v>
      </c>
      <c r="L541" s="102">
        <f t="shared" si="45"/>
        <v>301.96210493827158</v>
      </c>
      <c r="Q541" s="153">
        <f t="shared" si="42"/>
        <v>1</v>
      </c>
      <c r="R541" s="154">
        <f t="shared" si="43"/>
        <v>0</v>
      </c>
      <c r="S541" s="154">
        <f t="shared" si="44"/>
        <v>1</v>
      </c>
    </row>
    <row r="542" spans="2:19" ht="18.75" x14ac:dyDescent="0.3">
      <c r="B542" s="164">
        <v>44615</v>
      </c>
      <c r="C542" s="95" t="s">
        <v>2063</v>
      </c>
      <c r="D542" s="96" t="s">
        <v>91</v>
      </c>
      <c r="E542" s="97">
        <v>4</v>
      </c>
      <c r="F542" s="140">
        <v>3.7</v>
      </c>
      <c r="G542" s="103">
        <v>1.22</v>
      </c>
      <c r="H542" s="99" t="s">
        <v>557</v>
      </c>
      <c r="I542" s="104" t="s">
        <v>21</v>
      </c>
      <c r="J542" s="105">
        <v>4</v>
      </c>
      <c r="K542" s="142">
        <f t="shared" si="40"/>
        <v>-4</v>
      </c>
      <c r="L542" s="102">
        <f t="shared" si="45"/>
        <v>297.96210493827158</v>
      </c>
      <c r="Q542" s="153">
        <f t="shared" si="42"/>
        <v>1</v>
      </c>
      <c r="R542" s="154">
        <f t="shared" si="43"/>
        <v>0</v>
      </c>
      <c r="S542" s="154">
        <f t="shared" si="44"/>
        <v>1</v>
      </c>
    </row>
    <row r="543" spans="2:19" ht="18.75" x14ac:dyDescent="0.3">
      <c r="B543" s="164">
        <v>44616</v>
      </c>
      <c r="C543" s="95" t="s">
        <v>2132</v>
      </c>
      <c r="D543" s="96" t="s">
        <v>616</v>
      </c>
      <c r="E543" s="97">
        <v>5</v>
      </c>
      <c r="F543" s="140">
        <v>5.5</v>
      </c>
      <c r="G543" s="103">
        <v>2</v>
      </c>
      <c r="H543" s="99" t="s">
        <v>557</v>
      </c>
      <c r="I543" s="104" t="s">
        <v>24</v>
      </c>
      <c r="J543" s="105">
        <v>5</v>
      </c>
      <c r="K543" s="142">
        <f t="shared" si="40"/>
        <v>22.5</v>
      </c>
      <c r="L543" s="102">
        <f t="shared" si="45"/>
        <v>320.46210493827158</v>
      </c>
      <c r="Q543" s="153">
        <f t="shared" si="42"/>
        <v>1</v>
      </c>
      <c r="R543" s="154">
        <f t="shared" si="43"/>
        <v>1</v>
      </c>
      <c r="S543" s="154">
        <f t="shared" si="44"/>
        <v>0</v>
      </c>
    </row>
    <row r="544" spans="2:19" ht="18.75" x14ac:dyDescent="0.3">
      <c r="B544" s="164">
        <v>44617</v>
      </c>
      <c r="C544" s="95" t="s">
        <v>2134</v>
      </c>
      <c r="D544" s="96" t="s">
        <v>600</v>
      </c>
      <c r="E544" s="97">
        <v>7</v>
      </c>
      <c r="F544" s="140">
        <v>7</v>
      </c>
      <c r="G544" s="103">
        <v>2.5</v>
      </c>
      <c r="H544" s="99" t="s">
        <v>557</v>
      </c>
      <c r="I544" s="104" t="s">
        <v>148</v>
      </c>
      <c r="J544" s="105">
        <v>2</v>
      </c>
      <c r="K544" s="142">
        <f t="shared" si="40"/>
        <v>-2</v>
      </c>
      <c r="L544" s="102">
        <f t="shared" si="45"/>
        <v>318.46210493827158</v>
      </c>
      <c r="Q544" s="153">
        <f t="shared" si="42"/>
        <v>1</v>
      </c>
      <c r="R544" s="154">
        <f t="shared" si="43"/>
        <v>0</v>
      </c>
      <c r="S544" s="154">
        <f t="shared" si="44"/>
        <v>1</v>
      </c>
    </row>
    <row r="545" spans="2:19" ht="18.75" x14ac:dyDescent="0.3">
      <c r="B545" s="164">
        <v>44617</v>
      </c>
      <c r="C545" s="95" t="s">
        <v>2135</v>
      </c>
      <c r="D545" s="96" t="s">
        <v>600</v>
      </c>
      <c r="E545" s="97">
        <v>7</v>
      </c>
      <c r="F545" s="140">
        <v>5</v>
      </c>
      <c r="G545" s="103">
        <v>2</v>
      </c>
      <c r="H545" s="99" t="s">
        <v>557</v>
      </c>
      <c r="I545" s="104" t="s">
        <v>21</v>
      </c>
      <c r="J545" s="105">
        <v>1</v>
      </c>
      <c r="K545" s="142">
        <f t="shared" si="40"/>
        <v>-1</v>
      </c>
      <c r="L545" s="102">
        <f t="shared" si="45"/>
        <v>317.46210493827158</v>
      </c>
      <c r="Q545" s="153">
        <f t="shared" si="42"/>
        <v>1</v>
      </c>
      <c r="R545" s="154">
        <f t="shared" si="43"/>
        <v>0</v>
      </c>
      <c r="S545" s="154">
        <f t="shared" si="44"/>
        <v>1</v>
      </c>
    </row>
    <row r="546" spans="2:19" ht="18.75" x14ac:dyDescent="0.3">
      <c r="B546" s="164">
        <v>44618</v>
      </c>
      <c r="C546" s="95" t="s">
        <v>2137</v>
      </c>
      <c r="D546" s="96" t="s">
        <v>619</v>
      </c>
      <c r="E546" s="97">
        <v>5</v>
      </c>
      <c r="F546" s="140">
        <v>5.25</v>
      </c>
      <c r="G546" s="103">
        <v>1.4</v>
      </c>
      <c r="H546" s="99" t="s">
        <v>557</v>
      </c>
      <c r="I546" s="104" t="s">
        <v>16</v>
      </c>
      <c r="J546" s="105">
        <v>3</v>
      </c>
      <c r="K546" s="142">
        <f t="shared" si="40"/>
        <v>-3</v>
      </c>
      <c r="L546" s="102">
        <f t="shared" si="45"/>
        <v>314.46210493827158</v>
      </c>
      <c r="Q546" s="153">
        <f t="shared" si="42"/>
        <v>1</v>
      </c>
      <c r="R546" s="154">
        <f t="shared" si="43"/>
        <v>0</v>
      </c>
      <c r="S546" s="154">
        <f t="shared" si="44"/>
        <v>1</v>
      </c>
    </row>
    <row r="547" spans="2:19" ht="18.75" x14ac:dyDescent="0.3">
      <c r="B547" s="164">
        <v>44618</v>
      </c>
      <c r="C547" s="95" t="s">
        <v>1915</v>
      </c>
      <c r="D547" s="96" t="s">
        <v>652</v>
      </c>
      <c r="E547" s="97">
        <v>8</v>
      </c>
      <c r="F547" s="140">
        <v>2.6</v>
      </c>
      <c r="G547" s="103">
        <v>1.35</v>
      </c>
      <c r="H547" s="99" t="s">
        <v>557</v>
      </c>
      <c r="I547" s="104" t="s">
        <v>26</v>
      </c>
      <c r="J547" s="105">
        <v>6</v>
      </c>
      <c r="K547" s="142">
        <f t="shared" si="40"/>
        <v>-6</v>
      </c>
      <c r="L547" s="102">
        <f t="shared" si="45"/>
        <v>308.46210493827158</v>
      </c>
      <c r="Q547" s="153">
        <f t="shared" si="42"/>
        <v>1</v>
      </c>
      <c r="R547" s="154">
        <f t="shared" si="43"/>
        <v>0</v>
      </c>
      <c r="S547" s="154">
        <f t="shared" si="44"/>
        <v>1</v>
      </c>
    </row>
    <row r="548" spans="2:19" ht="18.75" x14ac:dyDescent="0.3">
      <c r="B548" s="164">
        <v>44619</v>
      </c>
      <c r="C548" s="95" t="s">
        <v>2133</v>
      </c>
      <c r="D548" s="96" t="s">
        <v>30</v>
      </c>
      <c r="E548" s="97">
        <v>1</v>
      </c>
      <c r="F548" s="140">
        <v>3</v>
      </c>
      <c r="G548" s="103">
        <v>1.5</v>
      </c>
      <c r="H548" s="99" t="s">
        <v>557</v>
      </c>
      <c r="I548" s="104" t="s">
        <v>24</v>
      </c>
      <c r="J548" s="105">
        <v>5</v>
      </c>
      <c r="K548" s="142">
        <f t="shared" si="40"/>
        <v>10</v>
      </c>
      <c r="L548" s="102">
        <f t="shared" si="45"/>
        <v>318.46210493827158</v>
      </c>
      <c r="Q548" s="153">
        <f t="shared" si="42"/>
        <v>1</v>
      </c>
      <c r="R548" s="154">
        <f t="shared" si="43"/>
        <v>1</v>
      </c>
      <c r="S548" s="154">
        <f t="shared" si="44"/>
        <v>0</v>
      </c>
    </row>
    <row r="549" spans="2:19" ht="18.75" x14ac:dyDescent="0.3">
      <c r="B549" s="164">
        <v>44619</v>
      </c>
      <c r="C549" s="95" t="s">
        <v>2138</v>
      </c>
      <c r="D549" s="96" t="s">
        <v>30</v>
      </c>
      <c r="E549" s="97">
        <v>2</v>
      </c>
      <c r="F549" s="140">
        <v>8</v>
      </c>
      <c r="G549" s="103">
        <v>2</v>
      </c>
      <c r="H549" s="99" t="s">
        <v>557</v>
      </c>
      <c r="I549" s="104" t="s">
        <v>107</v>
      </c>
      <c r="J549" s="105">
        <v>1</v>
      </c>
      <c r="K549" s="142">
        <f t="shared" si="40"/>
        <v>-1</v>
      </c>
      <c r="L549" s="102">
        <f t="shared" si="45"/>
        <v>317.46210493827158</v>
      </c>
      <c r="Q549" s="153">
        <f t="shared" si="42"/>
        <v>1</v>
      </c>
      <c r="R549" s="154">
        <f t="shared" si="43"/>
        <v>0</v>
      </c>
      <c r="S549" s="154">
        <f t="shared" si="44"/>
        <v>1</v>
      </c>
    </row>
    <row r="550" spans="2:19" ht="18.75" x14ac:dyDescent="0.3">
      <c r="B550" s="164">
        <v>44619</v>
      </c>
      <c r="C550" s="95" t="s">
        <v>2139</v>
      </c>
      <c r="D550" s="96" t="s">
        <v>30</v>
      </c>
      <c r="E550" s="97">
        <v>4</v>
      </c>
      <c r="F550" s="140">
        <v>10</v>
      </c>
      <c r="G550" s="103">
        <v>3</v>
      </c>
      <c r="H550" s="99" t="s">
        <v>557</v>
      </c>
      <c r="I550" s="104" t="s">
        <v>171</v>
      </c>
      <c r="J550" s="105">
        <v>2</v>
      </c>
      <c r="K550" s="142">
        <f t="shared" si="40"/>
        <v>-2</v>
      </c>
      <c r="L550" s="102">
        <f t="shared" ref="L550:L562" si="46">IF(K550="",L549,L549+K550)</f>
        <v>315.46210493827158</v>
      </c>
      <c r="Q550" s="153">
        <f t="shared" si="42"/>
        <v>1</v>
      </c>
      <c r="R550" s="154">
        <f t="shared" si="43"/>
        <v>0</v>
      </c>
      <c r="S550" s="154">
        <f t="shared" si="44"/>
        <v>1</v>
      </c>
    </row>
    <row r="551" spans="2:19" ht="18.75" x14ac:dyDescent="0.3">
      <c r="B551" s="164">
        <v>44619</v>
      </c>
      <c r="C551" s="95" t="s">
        <v>2140</v>
      </c>
      <c r="D551" s="96" t="s">
        <v>1991</v>
      </c>
      <c r="E551" s="97">
        <v>3</v>
      </c>
      <c r="F551" s="140">
        <v>1.8</v>
      </c>
      <c r="G551" s="103">
        <v>1.1000000000000001</v>
      </c>
      <c r="H551" s="99" t="s">
        <v>557</v>
      </c>
      <c r="I551" s="104" t="s">
        <v>107</v>
      </c>
      <c r="J551" s="105">
        <v>2</v>
      </c>
      <c r="K551" s="142">
        <f t="shared" si="40"/>
        <v>-2</v>
      </c>
      <c r="L551" s="102">
        <f t="shared" si="46"/>
        <v>313.46210493827158</v>
      </c>
      <c r="Q551" s="153">
        <f t="shared" si="42"/>
        <v>1</v>
      </c>
      <c r="R551" s="154">
        <f t="shared" si="43"/>
        <v>0</v>
      </c>
      <c r="S551" s="154">
        <f t="shared" si="44"/>
        <v>1</v>
      </c>
    </row>
    <row r="552" spans="2:19" ht="18.75" x14ac:dyDescent="0.3">
      <c r="B552" s="164">
        <v>44619</v>
      </c>
      <c r="C552" s="95" t="s">
        <v>2033</v>
      </c>
      <c r="D552" s="96" t="s">
        <v>573</v>
      </c>
      <c r="E552" s="97">
        <v>7</v>
      </c>
      <c r="F552" s="140">
        <v>3</v>
      </c>
      <c r="G552" s="103">
        <v>1.4</v>
      </c>
      <c r="H552" s="99" t="s">
        <v>557</v>
      </c>
      <c r="I552" s="104" t="s">
        <v>21</v>
      </c>
      <c r="J552" s="105">
        <v>1</v>
      </c>
      <c r="K552" s="142">
        <f t="shared" si="40"/>
        <v>-1</v>
      </c>
      <c r="L552" s="102">
        <f t="shared" si="46"/>
        <v>312.46210493827158</v>
      </c>
      <c r="Q552" s="153">
        <f t="shared" si="42"/>
        <v>1</v>
      </c>
      <c r="R552" s="154">
        <f t="shared" si="43"/>
        <v>0</v>
      </c>
      <c r="S552" s="154">
        <f t="shared" si="44"/>
        <v>1</v>
      </c>
    </row>
    <row r="553" spans="2:19" ht="18.75" x14ac:dyDescent="0.3">
      <c r="B553" s="164">
        <v>44620</v>
      </c>
      <c r="C553" s="95" t="s">
        <v>2084</v>
      </c>
      <c r="D553" s="96" t="s">
        <v>707</v>
      </c>
      <c r="E553" s="97">
        <v>3</v>
      </c>
      <c r="F553" s="140">
        <v>9</v>
      </c>
      <c r="G553" s="103">
        <v>2.7</v>
      </c>
      <c r="H553" s="99" t="s">
        <v>557</v>
      </c>
      <c r="I553" s="104" t="s">
        <v>24</v>
      </c>
      <c r="J553" s="105">
        <v>3</v>
      </c>
      <c r="K553" s="142">
        <f t="shared" si="40"/>
        <v>24</v>
      </c>
      <c r="L553" s="102">
        <f t="shared" si="46"/>
        <v>336.46210493827158</v>
      </c>
      <c r="Q553" s="153">
        <f t="shared" si="42"/>
        <v>1</v>
      </c>
      <c r="R553" s="154">
        <f t="shared" si="43"/>
        <v>1</v>
      </c>
      <c r="S553" s="154">
        <f t="shared" si="44"/>
        <v>0</v>
      </c>
    </row>
    <row r="554" spans="2:19" ht="18.75" x14ac:dyDescent="0.3">
      <c r="B554" s="164">
        <v>44620</v>
      </c>
      <c r="C554" s="95" t="s">
        <v>2141</v>
      </c>
      <c r="D554" s="96" t="s">
        <v>707</v>
      </c>
      <c r="E554" s="97">
        <v>3</v>
      </c>
      <c r="F554" s="140">
        <v>11</v>
      </c>
      <c r="G554" s="103">
        <v>3.1</v>
      </c>
      <c r="H554" s="99" t="s">
        <v>557</v>
      </c>
      <c r="I554" s="104" t="s">
        <v>16</v>
      </c>
      <c r="J554" s="105">
        <v>1.25</v>
      </c>
      <c r="K554" s="142">
        <f t="shared" si="40"/>
        <v>-1.25</v>
      </c>
      <c r="L554" s="102">
        <f t="shared" si="46"/>
        <v>335.21210493827158</v>
      </c>
      <c r="Q554" s="153">
        <f t="shared" si="42"/>
        <v>1</v>
      </c>
      <c r="R554" s="154">
        <f t="shared" si="43"/>
        <v>0</v>
      </c>
      <c r="S554" s="154">
        <f t="shared" si="44"/>
        <v>1</v>
      </c>
    </row>
    <row r="555" spans="2:19" ht="18.75" x14ac:dyDescent="0.3">
      <c r="B555" s="164">
        <v>44620</v>
      </c>
      <c r="C555" s="95" t="s">
        <v>2142</v>
      </c>
      <c r="D555" s="96" t="s">
        <v>707</v>
      </c>
      <c r="E555" s="97">
        <v>4</v>
      </c>
      <c r="F555" s="140">
        <v>2.6</v>
      </c>
      <c r="G555" s="103">
        <v>1.2</v>
      </c>
      <c r="H555" s="99" t="s">
        <v>557</v>
      </c>
      <c r="I555" s="104" t="s">
        <v>24</v>
      </c>
      <c r="J555" s="105">
        <v>5.5</v>
      </c>
      <c r="K555" s="142">
        <f t="shared" si="40"/>
        <v>8.8000000000000007</v>
      </c>
      <c r="L555" s="102">
        <f t="shared" si="46"/>
        <v>344.01210493827159</v>
      </c>
      <c r="Q555" s="153">
        <f t="shared" si="42"/>
        <v>1</v>
      </c>
      <c r="R555" s="154">
        <f t="shared" si="43"/>
        <v>1</v>
      </c>
      <c r="S555" s="154">
        <f t="shared" si="44"/>
        <v>0</v>
      </c>
    </row>
    <row r="556" spans="2:19" ht="18.75" x14ac:dyDescent="0.3">
      <c r="B556" s="164">
        <v>44621</v>
      </c>
      <c r="C556" s="95" t="s">
        <v>2136</v>
      </c>
      <c r="D556" s="96" t="s">
        <v>2011</v>
      </c>
      <c r="E556" s="97">
        <v>2</v>
      </c>
      <c r="F556" s="140">
        <v>2.4</v>
      </c>
      <c r="G556" s="103">
        <v>1.35</v>
      </c>
      <c r="H556" s="99" t="s">
        <v>557</v>
      </c>
      <c r="I556" s="104" t="s">
        <v>34</v>
      </c>
      <c r="J556" s="105">
        <v>3</v>
      </c>
      <c r="K556" s="142">
        <f t="shared" si="40"/>
        <v>-3</v>
      </c>
      <c r="L556" s="102">
        <f t="shared" si="46"/>
        <v>341.01210493827159</v>
      </c>
      <c r="Q556" s="153">
        <f t="shared" si="42"/>
        <v>1</v>
      </c>
      <c r="R556" s="154">
        <f t="shared" si="43"/>
        <v>0</v>
      </c>
      <c r="S556" s="154">
        <f t="shared" si="44"/>
        <v>1</v>
      </c>
    </row>
    <row r="557" spans="2:19" ht="18.75" x14ac:dyDescent="0.3">
      <c r="B557" s="164">
        <v>44621</v>
      </c>
      <c r="C557" s="95" t="s">
        <v>2143</v>
      </c>
      <c r="D557" s="96" t="s">
        <v>114</v>
      </c>
      <c r="E557" s="97">
        <v>3</v>
      </c>
      <c r="F557" s="140">
        <v>1.75</v>
      </c>
      <c r="G557" s="103">
        <v>1.1000000000000001</v>
      </c>
      <c r="H557" s="99" t="s">
        <v>557</v>
      </c>
      <c r="I557" s="104" t="s">
        <v>21</v>
      </c>
      <c r="J557" s="105">
        <v>2</v>
      </c>
      <c r="K557" s="142">
        <f t="shared" si="40"/>
        <v>-2</v>
      </c>
      <c r="L557" s="102">
        <f t="shared" si="46"/>
        <v>339.01210493827159</v>
      </c>
      <c r="Q557" s="153">
        <f t="shared" si="42"/>
        <v>1</v>
      </c>
      <c r="R557" s="154">
        <f t="shared" si="43"/>
        <v>0</v>
      </c>
      <c r="S557" s="154">
        <f t="shared" si="44"/>
        <v>1</v>
      </c>
    </row>
    <row r="558" spans="2:19" ht="18.75" x14ac:dyDescent="0.3">
      <c r="B558" s="164">
        <v>44622</v>
      </c>
      <c r="C558" s="95" t="s">
        <v>2144</v>
      </c>
      <c r="D558" s="96" t="s">
        <v>91</v>
      </c>
      <c r="E558" s="97">
        <v>2</v>
      </c>
      <c r="F558" s="140">
        <v>7.5</v>
      </c>
      <c r="G558" s="103">
        <v>2.5</v>
      </c>
      <c r="H558" s="99" t="s">
        <v>557</v>
      </c>
      <c r="I558" s="104" t="s">
        <v>26</v>
      </c>
      <c r="J558" s="105">
        <v>1.75</v>
      </c>
      <c r="K558" s="142">
        <f t="shared" si="40"/>
        <v>-1.75</v>
      </c>
      <c r="L558" s="102">
        <f t="shared" si="46"/>
        <v>337.26210493827159</v>
      </c>
      <c r="Q558" s="153">
        <f t="shared" si="42"/>
        <v>1</v>
      </c>
      <c r="R558" s="154">
        <f t="shared" si="43"/>
        <v>0</v>
      </c>
      <c r="S558" s="154">
        <f t="shared" si="44"/>
        <v>1</v>
      </c>
    </row>
    <row r="559" spans="2:19" ht="18.75" x14ac:dyDescent="0.3">
      <c r="B559" s="164">
        <v>44622</v>
      </c>
      <c r="C559" s="95" t="s">
        <v>2145</v>
      </c>
      <c r="D559" s="96" t="s">
        <v>91</v>
      </c>
      <c r="E559" s="97">
        <v>2</v>
      </c>
      <c r="F559" s="140">
        <v>18</v>
      </c>
      <c r="G559" s="103">
        <v>4.2</v>
      </c>
      <c r="H559" s="99" t="s">
        <v>557</v>
      </c>
      <c r="I559" s="104" t="s">
        <v>21</v>
      </c>
      <c r="J559" s="105">
        <v>0.5</v>
      </c>
      <c r="K559" s="142">
        <f t="shared" si="40"/>
        <v>-0.5</v>
      </c>
      <c r="L559" s="102">
        <f t="shared" si="46"/>
        <v>336.76210493827159</v>
      </c>
      <c r="Q559" s="153">
        <f t="shared" si="42"/>
        <v>1</v>
      </c>
      <c r="R559" s="154">
        <f t="shared" si="43"/>
        <v>0</v>
      </c>
      <c r="S559" s="154">
        <f t="shared" si="44"/>
        <v>1</v>
      </c>
    </row>
    <row r="560" spans="2:19" ht="18.75" x14ac:dyDescent="0.3">
      <c r="B560" s="164">
        <v>44622</v>
      </c>
      <c r="C560" s="95" t="s">
        <v>2075</v>
      </c>
      <c r="D560" s="96" t="s">
        <v>2146</v>
      </c>
      <c r="E560" s="97">
        <v>2</v>
      </c>
      <c r="F560" s="140">
        <v>2.35</v>
      </c>
      <c r="G560" s="103">
        <v>1.3</v>
      </c>
      <c r="H560" s="99" t="s">
        <v>557</v>
      </c>
      <c r="I560" s="104" t="s">
        <v>24</v>
      </c>
      <c r="J560" s="105">
        <v>2</v>
      </c>
      <c r="K560" s="142">
        <f t="shared" si="40"/>
        <v>2.7</v>
      </c>
      <c r="L560" s="102">
        <f t="shared" si="46"/>
        <v>339.46210493827158</v>
      </c>
      <c r="Q560" s="153">
        <f t="shared" si="42"/>
        <v>1</v>
      </c>
      <c r="R560" s="154">
        <f t="shared" si="43"/>
        <v>1</v>
      </c>
      <c r="S560" s="154">
        <f t="shared" si="44"/>
        <v>0</v>
      </c>
    </row>
    <row r="561" spans="2:19" ht="18.75" x14ac:dyDescent="0.3">
      <c r="B561" s="164">
        <v>44622</v>
      </c>
      <c r="C561" s="95" t="s">
        <v>2147</v>
      </c>
      <c r="D561" s="96" t="s">
        <v>91</v>
      </c>
      <c r="E561" s="97">
        <v>1</v>
      </c>
      <c r="F561" s="140">
        <v>1</v>
      </c>
      <c r="G561" s="103">
        <v>0</v>
      </c>
      <c r="H561" s="99" t="s">
        <v>557</v>
      </c>
      <c r="I561" s="104" t="s">
        <v>21</v>
      </c>
      <c r="J561" s="105">
        <v>0.25</v>
      </c>
      <c r="K561" s="142">
        <f t="shared" si="40"/>
        <v>-0.25</v>
      </c>
      <c r="L561" s="102">
        <f t="shared" si="46"/>
        <v>339.21210493827158</v>
      </c>
      <c r="Q561" s="153">
        <f t="shared" si="42"/>
        <v>1</v>
      </c>
      <c r="R561" s="154">
        <f t="shared" si="43"/>
        <v>0</v>
      </c>
      <c r="S561" s="154">
        <f t="shared" si="44"/>
        <v>1</v>
      </c>
    </row>
    <row r="562" spans="2:19" ht="18.75" x14ac:dyDescent="0.3">
      <c r="B562" s="164">
        <v>44623</v>
      </c>
      <c r="C562" s="95" t="s">
        <v>2101</v>
      </c>
      <c r="D562" s="96" t="s">
        <v>556</v>
      </c>
      <c r="E562" s="97">
        <v>3</v>
      </c>
      <c r="F562" s="140">
        <v>4.5999999999999996</v>
      </c>
      <c r="G562" s="103">
        <v>1.75</v>
      </c>
      <c r="H562" s="99" t="s">
        <v>557</v>
      </c>
      <c r="I562" s="104" t="s">
        <v>26</v>
      </c>
      <c r="J562" s="105">
        <v>1</v>
      </c>
      <c r="K562" s="142">
        <f t="shared" si="40"/>
        <v>-1</v>
      </c>
      <c r="L562" s="102">
        <f t="shared" si="46"/>
        <v>338.21210493827158</v>
      </c>
      <c r="Q562" s="153">
        <f t="shared" si="42"/>
        <v>1</v>
      </c>
      <c r="R562" s="154">
        <f t="shared" si="43"/>
        <v>0</v>
      </c>
      <c r="S562" s="154">
        <f t="shared" si="44"/>
        <v>1</v>
      </c>
    </row>
    <row r="563" spans="2:19" ht="18.75" x14ac:dyDescent="0.3">
      <c r="B563" s="164">
        <v>44623</v>
      </c>
      <c r="C563" s="95" t="s">
        <v>2148</v>
      </c>
      <c r="D563" s="96" t="s">
        <v>556</v>
      </c>
      <c r="E563" s="97">
        <v>3</v>
      </c>
      <c r="F563" s="140">
        <v>1</v>
      </c>
      <c r="G563" s="103">
        <v>0</v>
      </c>
      <c r="H563" s="99" t="s">
        <v>557</v>
      </c>
      <c r="I563" s="104" t="s">
        <v>21</v>
      </c>
      <c r="J563" s="105">
        <v>1</v>
      </c>
      <c r="K563" s="142">
        <f t="shared" si="40"/>
        <v>-1</v>
      </c>
      <c r="L563" s="102">
        <f t="shared" ref="L563:L588" si="47">IF(K563="",L562,L562+K563)</f>
        <v>337.21210493827158</v>
      </c>
      <c r="Q563" s="153">
        <f t="shared" si="42"/>
        <v>1</v>
      </c>
      <c r="R563" s="154">
        <f t="shared" si="43"/>
        <v>0</v>
      </c>
      <c r="S563" s="154">
        <f t="shared" si="44"/>
        <v>1</v>
      </c>
    </row>
    <row r="564" spans="2:19" ht="18.75" x14ac:dyDescent="0.3">
      <c r="B564" s="164">
        <v>44623</v>
      </c>
      <c r="C564" s="95" t="s">
        <v>2061</v>
      </c>
      <c r="D564" s="96" t="s">
        <v>616</v>
      </c>
      <c r="E564" s="97">
        <v>4</v>
      </c>
      <c r="F564" s="140">
        <v>4</v>
      </c>
      <c r="G564" s="103">
        <v>1.3</v>
      </c>
      <c r="H564" s="99" t="s">
        <v>557</v>
      </c>
      <c r="I564" s="104" t="s">
        <v>26</v>
      </c>
      <c r="J564" s="105">
        <v>2</v>
      </c>
      <c r="K564" s="142">
        <f t="shared" si="40"/>
        <v>-2</v>
      </c>
      <c r="L564" s="102">
        <f t="shared" si="47"/>
        <v>335.21210493827158</v>
      </c>
      <c r="Q564" s="153">
        <f t="shared" si="42"/>
        <v>1</v>
      </c>
      <c r="R564" s="154">
        <f t="shared" si="43"/>
        <v>0</v>
      </c>
      <c r="S564" s="154">
        <f t="shared" si="44"/>
        <v>1</v>
      </c>
    </row>
    <row r="565" spans="2:19" ht="18.75" x14ac:dyDescent="0.3">
      <c r="B565" s="164">
        <v>44624</v>
      </c>
      <c r="C565" s="95" t="s">
        <v>2149</v>
      </c>
      <c r="D565" s="96" t="s">
        <v>559</v>
      </c>
      <c r="E565" s="97">
        <v>1</v>
      </c>
      <c r="F565" s="140">
        <v>12</v>
      </c>
      <c r="G565" s="103">
        <v>3</v>
      </c>
      <c r="H565" s="99" t="s">
        <v>557</v>
      </c>
      <c r="I565" s="104" t="s">
        <v>614</v>
      </c>
      <c r="J565" s="105">
        <v>2</v>
      </c>
      <c r="K565" s="142">
        <f t="shared" si="40"/>
        <v>-2</v>
      </c>
      <c r="L565" s="102">
        <f t="shared" si="47"/>
        <v>333.21210493827158</v>
      </c>
      <c r="Q565" s="153">
        <f t="shared" si="42"/>
        <v>1</v>
      </c>
      <c r="R565" s="154">
        <f t="shared" si="43"/>
        <v>0</v>
      </c>
      <c r="S565" s="154">
        <f t="shared" si="44"/>
        <v>1</v>
      </c>
    </row>
    <row r="566" spans="2:19" ht="18.75" x14ac:dyDescent="0.3">
      <c r="B566" s="164">
        <v>44624</v>
      </c>
      <c r="C566" s="95" t="s">
        <v>2150</v>
      </c>
      <c r="D566" s="96" t="s">
        <v>559</v>
      </c>
      <c r="E566" s="97">
        <v>1</v>
      </c>
      <c r="F566" s="140">
        <v>10</v>
      </c>
      <c r="G566" s="103">
        <v>2.4</v>
      </c>
      <c r="H566" s="99" t="s">
        <v>557</v>
      </c>
      <c r="I566" s="104" t="s">
        <v>16</v>
      </c>
      <c r="J566" s="105">
        <v>3</v>
      </c>
      <c r="K566" s="142">
        <f t="shared" si="40"/>
        <v>-3</v>
      </c>
      <c r="L566" s="102">
        <f t="shared" si="47"/>
        <v>330.21210493827158</v>
      </c>
      <c r="Q566" s="153">
        <f t="shared" si="42"/>
        <v>1</v>
      </c>
      <c r="R566" s="154">
        <f t="shared" si="43"/>
        <v>0</v>
      </c>
      <c r="S566" s="154">
        <f t="shared" si="44"/>
        <v>1</v>
      </c>
    </row>
    <row r="567" spans="2:19" ht="18.75" x14ac:dyDescent="0.3">
      <c r="B567" s="164">
        <v>44624</v>
      </c>
      <c r="C567" s="95" t="s">
        <v>2151</v>
      </c>
      <c r="D567" s="96" t="s">
        <v>559</v>
      </c>
      <c r="E567" s="97">
        <v>1</v>
      </c>
      <c r="F567" s="140">
        <v>1</v>
      </c>
      <c r="G567" s="103">
        <v>0</v>
      </c>
      <c r="H567" s="99" t="s">
        <v>557</v>
      </c>
      <c r="I567" s="104" t="s">
        <v>21</v>
      </c>
      <c r="J567" s="105">
        <v>0.75</v>
      </c>
      <c r="K567" s="142">
        <f t="shared" si="40"/>
        <v>-0.75</v>
      </c>
      <c r="L567" s="102">
        <f t="shared" si="47"/>
        <v>329.46210493827158</v>
      </c>
      <c r="Q567" s="153">
        <f t="shared" si="42"/>
        <v>1</v>
      </c>
      <c r="R567" s="154">
        <f t="shared" si="43"/>
        <v>0</v>
      </c>
      <c r="S567" s="154">
        <f t="shared" si="44"/>
        <v>1</v>
      </c>
    </row>
    <row r="568" spans="2:19" ht="18.75" x14ac:dyDescent="0.3">
      <c r="B568" s="164">
        <v>44624</v>
      </c>
      <c r="C568" s="95" t="s">
        <v>2152</v>
      </c>
      <c r="D568" s="96" t="s">
        <v>559</v>
      </c>
      <c r="E568" s="97">
        <v>1</v>
      </c>
      <c r="F568" s="140">
        <v>1</v>
      </c>
      <c r="G568" s="103">
        <v>0</v>
      </c>
      <c r="H568" s="99" t="s">
        <v>557</v>
      </c>
      <c r="I568" s="104" t="s">
        <v>21</v>
      </c>
      <c r="J568" s="105">
        <v>0.5</v>
      </c>
      <c r="K568" s="142">
        <f t="shared" si="40"/>
        <v>-0.5</v>
      </c>
      <c r="L568" s="102">
        <f t="shared" si="47"/>
        <v>328.96210493827158</v>
      </c>
      <c r="Q568" s="153">
        <f t="shared" si="42"/>
        <v>1</v>
      </c>
      <c r="R568" s="154">
        <f t="shared" si="43"/>
        <v>0</v>
      </c>
      <c r="S568" s="154">
        <f t="shared" si="44"/>
        <v>1</v>
      </c>
    </row>
    <row r="569" spans="2:19" ht="18.75" x14ac:dyDescent="0.3">
      <c r="B569" s="164">
        <v>44624</v>
      </c>
      <c r="C569" s="95" t="s">
        <v>2157</v>
      </c>
      <c r="D569" s="96" t="s">
        <v>559</v>
      </c>
      <c r="E569" s="97">
        <v>1</v>
      </c>
      <c r="F569" s="140">
        <v>1</v>
      </c>
      <c r="G569" s="103">
        <v>0</v>
      </c>
      <c r="H569" s="99" t="s">
        <v>557</v>
      </c>
      <c r="I569" s="104" t="s">
        <v>21</v>
      </c>
      <c r="J569" s="105">
        <v>0.75</v>
      </c>
      <c r="K569" s="142">
        <f t="shared" si="40"/>
        <v>-0.75</v>
      </c>
      <c r="L569" s="102">
        <f t="shared" si="47"/>
        <v>328.21210493827158</v>
      </c>
      <c r="Q569" s="153">
        <f t="shared" si="42"/>
        <v>1</v>
      </c>
      <c r="R569" s="154">
        <f t="shared" si="43"/>
        <v>0</v>
      </c>
      <c r="S569" s="154">
        <f t="shared" si="44"/>
        <v>1</v>
      </c>
    </row>
    <row r="570" spans="2:19" ht="18.75" x14ac:dyDescent="0.3">
      <c r="B570" s="164">
        <v>44624</v>
      </c>
      <c r="C570" s="95" t="s">
        <v>2158</v>
      </c>
      <c r="D570" s="96" t="s">
        <v>559</v>
      </c>
      <c r="E570" s="97">
        <v>1</v>
      </c>
      <c r="F570" s="140">
        <v>1</v>
      </c>
      <c r="G570" s="103">
        <v>0</v>
      </c>
      <c r="H570" s="99" t="s">
        <v>557</v>
      </c>
      <c r="I570" s="104" t="s">
        <v>21</v>
      </c>
      <c r="J570" s="105">
        <v>0.5</v>
      </c>
      <c r="K570" s="142">
        <f t="shared" si="40"/>
        <v>-0.5</v>
      </c>
      <c r="L570" s="102">
        <f t="shared" si="47"/>
        <v>327.71210493827158</v>
      </c>
      <c r="Q570" s="153">
        <f t="shared" si="42"/>
        <v>1</v>
      </c>
      <c r="R570" s="154">
        <f t="shared" si="43"/>
        <v>0</v>
      </c>
      <c r="S570" s="154">
        <f t="shared" si="44"/>
        <v>1</v>
      </c>
    </row>
    <row r="571" spans="2:19" ht="18.75" x14ac:dyDescent="0.3">
      <c r="B571" s="164">
        <v>44624</v>
      </c>
      <c r="C571" s="95" t="s">
        <v>2153</v>
      </c>
      <c r="D571" s="96" t="s">
        <v>559</v>
      </c>
      <c r="E571" s="97">
        <v>4</v>
      </c>
      <c r="F571" s="140">
        <v>1</v>
      </c>
      <c r="G571" s="103">
        <v>0</v>
      </c>
      <c r="H571" s="99" t="s">
        <v>557</v>
      </c>
      <c r="I571" s="104" t="s">
        <v>21</v>
      </c>
      <c r="J571" s="105">
        <v>1</v>
      </c>
      <c r="K571" s="142">
        <f t="shared" si="40"/>
        <v>-1</v>
      </c>
      <c r="L571" s="102">
        <f t="shared" si="47"/>
        <v>326.71210493827158</v>
      </c>
      <c r="Q571" s="153">
        <f t="shared" si="42"/>
        <v>1</v>
      </c>
      <c r="R571" s="154">
        <f t="shared" si="43"/>
        <v>0</v>
      </c>
      <c r="S571" s="154">
        <f t="shared" si="44"/>
        <v>1</v>
      </c>
    </row>
    <row r="572" spans="2:19" ht="18.75" x14ac:dyDescent="0.3">
      <c r="B572" s="164">
        <v>44625</v>
      </c>
      <c r="C572" s="95" t="s">
        <v>2154</v>
      </c>
      <c r="D572" s="96" t="s">
        <v>587</v>
      </c>
      <c r="E572" s="97">
        <v>1</v>
      </c>
      <c r="F572" s="140">
        <v>3.1</v>
      </c>
      <c r="G572" s="103">
        <v>1.4</v>
      </c>
      <c r="H572" s="99" t="s">
        <v>557</v>
      </c>
      <c r="I572" s="104" t="s">
        <v>21</v>
      </c>
      <c r="J572" s="105">
        <v>3.75</v>
      </c>
      <c r="K572" s="142">
        <f t="shared" si="40"/>
        <v>-3.75</v>
      </c>
      <c r="L572" s="102">
        <f t="shared" si="47"/>
        <v>322.96210493827158</v>
      </c>
      <c r="Q572" s="153">
        <f t="shared" si="42"/>
        <v>1</v>
      </c>
      <c r="R572" s="154">
        <f t="shared" si="43"/>
        <v>0</v>
      </c>
      <c r="S572" s="154">
        <f t="shared" si="44"/>
        <v>1</v>
      </c>
    </row>
    <row r="573" spans="2:19" ht="18.75" x14ac:dyDescent="0.3">
      <c r="B573" s="164">
        <v>44625</v>
      </c>
      <c r="C573" s="95" t="s">
        <v>2155</v>
      </c>
      <c r="D573" s="96" t="s">
        <v>587</v>
      </c>
      <c r="E573" s="97">
        <v>1</v>
      </c>
      <c r="F573" s="140">
        <v>6.5</v>
      </c>
      <c r="G573" s="103">
        <v>2.15</v>
      </c>
      <c r="H573" s="99" t="s">
        <v>557</v>
      </c>
      <c r="I573" s="104" t="s">
        <v>16</v>
      </c>
      <c r="J573" s="105">
        <v>2.25</v>
      </c>
      <c r="K573" s="142">
        <f t="shared" si="40"/>
        <v>-2.25</v>
      </c>
      <c r="L573" s="102">
        <f t="shared" si="47"/>
        <v>320.71210493827158</v>
      </c>
      <c r="Q573" s="153">
        <f t="shared" si="42"/>
        <v>1</v>
      </c>
      <c r="R573" s="154">
        <f t="shared" si="43"/>
        <v>0</v>
      </c>
      <c r="S573" s="154">
        <f t="shared" si="44"/>
        <v>1</v>
      </c>
    </row>
    <row r="574" spans="2:19" ht="18.75" x14ac:dyDescent="0.3">
      <c r="B574" s="164">
        <v>44625</v>
      </c>
      <c r="C574" s="95" t="s">
        <v>2156</v>
      </c>
      <c r="D574" s="96" t="s">
        <v>587</v>
      </c>
      <c r="E574" s="97">
        <v>1</v>
      </c>
      <c r="F574" s="140">
        <v>1</v>
      </c>
      <c r="G574" s="103">
        <v>0</v>
      </c>
      <c r="H574" s="99" t="s">
        <v>557</v>
      </c>
      <c r="I574" s="104" t="s">
        <v>21</v>
      </c>
      <c r="J574" s="105">
        <v>0.5</v>
      </c>
      <c r="K574" s="142">
        <f t="shared" si="40"/>
        <v>-0.5</v>
      </c>
      <c r="L574" s="102">
        <f t="shared" si="47"/>
        <v>320.21210493827158</v>
      </c>
      <c r="Q574" s="153">
        <f t="shared" si="42"/>
        <v>1</v>
      </c>
      <c r="R574" s="154">
        <f t="shared" si="43"/>
        <v>0</v>
      </c>
      <c r="S574" s="154">
        <f t="shared" si="44"/>
        <v>1</v>
      </c>
    </row>
    <row r="575" spans="2:19" ht="18.75" x14ac:dyDescent="0.3">
      <c r="B575" s="164">
        <v>44625</v>
      </c>
      <c r="C575" s="95" t="s">
        <v>2159</v>
      </c>
      <c r="D575" s="96" t="s">
        <v>587</v>
      </c>
      <c r="E575" s="97">
        <v>1</v>
      </c>
      <c r="F575" s="140">
        <v>1</v>
      </c>
      <c r="G575" s="103">
        <v>0</v>
      </c>
      <c r="H575" s="99" t="s">
        <v>557</v>
      </c>
      <c r="I575" s="104" t="s">
        <v>21</v>
      </c>
      <c r="J575" s="105">
        <v>0.5</v>
      </c>
      <c r="K575" s="142">
        <f t="shared" si="40"/>
        <v>-0.5</v>
      </c>
      <c r="L575" s="102">
        <f t="shared" si="47"/>
        <v>319.71210493827158</v>
      </c>
      <c r="Q575" s="153">
        <f t="shared" si="42"/>
        <v>1</v>
      </c>
      <c r="R575" s="154">
        <f t="shared" si="43"/>
        <v>0</v>
      </c>
      <c r="S575" s="154">
        <f t="shared" si="44"/>
        <v>1</v>
      </c>
    </row>
    <row r="576" spans="2:19" ht="18.75" x14ac:dyDescent="0.3">
      <c r="B576" s="164">
        <v>44626</v>
      </c>
      <c r="C576" s="95" t="s">
        <v>2160</v>
      </c>
      <c r="D576" s="96" t="s">
        <v>590</v>
      </c>
      <c r="E576" s="97">
        <v>1</v>
      </c>
      <c r="F576" s="140">
        <v>4</v>
      </c>
      <c r="G576" s="103">
        <v>2</v>
      </c>
      <c r="H576" s="99" t="s">
        <v>557</v>
      </c>
      <c r="I576" s="104" t="s">
        <v>34</v>
      </c>
      <c r="J576" s="105">
        <v>4.5</v>
      </c>
      <c r="K576" s="142">
        <f t="shared" si="40"/>
        <v>-4.5</v>
      </c>
      <c r="L576" s="102">
        <f t="shared" si="47"/>
        <v>315.21210493827158</v>
      </c>
      <c r="Q576" s="153">
        <f t="shared" si="42"/>
        <v>1</v>
      </c>
      <c r="R576" s="154">
        <f t="shared" si="43"/>
        <v>0</v>
      </c>
      <c r="S576" s="154">
        <f t="shared" si="44"/>
        <v>1</v>
      </c>
    </row>
    <row r="577" spans="2:19" ht="18.75" x14ac:dyDescent="0.3">
      <c r="B577" s="164">
        <v>44626</v>
      </c>
      <c r="C577" s="95" t="s">
        <v>2052</v>
      </c>
      <c r="D577" s="96" t="s">
        <v>590</v>
      </c>
      <c r="E577" s="97">
        <v>1</v>
      </c>
      <c r="F577" s="140">
        <v>6</v>
      </c>
      <c r="G577" s="103">
        <v>2.7</v>
      </c>
      <c r="H577" s="99" t="s">
        <v>557</v>
      </c>
      <c r="I577" s="104" t="s">
        <v>16</v>
      </c>
      <c r="J577" s="105">
        <v>1</v>
      </c>
      <c r="K577" s="142">
        <f t="shared" si="40"/>
        <v>-1</v>
      </c>
      <c r="L577" s="102">
        <f t="shared" si="47"/>
        <v>314.21210493827158</v>
      </c>
      <c r="Q577" s="153">
        <f t="shared" si="42"/>
        <v>1</v>
      </c>
      <c r="R577" s="154">
        <f t="shared" si="43"/>
        <v>0</v>
      </c>
      <c r="S577" s="154">
        <f t="shared" si="44"/>
        <v>1</v>
      </c>
    </row>
    <row r="578" spans="2:19" ht="18.75" x14ac:dyDescent="0.3">
      <c r="B578" s="164">
        <v>44626</v>
      </c>
      <c r="C578" s="95" t="s">
        <v>2161</v>
      </c>
      <c r="D578" s="96" t="s">
        <v>573</v>
      </c>
      <c r="E578" s="97">
        <v>6</v>
      </c>
      <c r="F578" s="140">
        <v>7.5</v>
      </c>
      <c r="G578" s="103">
        <v>2</v>
      </c>
      <c r="H578" s="99" t="s">
        <v>557</v>
      </c>
      <c r="I578" s="104" t="s">
        <v>16</v>
      </c>
      <c r="J578" s="105">
        <v>2</v>
      </c>
      <c r="K578" s="142">
        <f t="shared" si="40"/>
        <v>-2</v>
      </c>
      <c r="L578" s="102">
        <f t="shared" si="47"/>
        <v>312.21210493827158</v>
      </c>
      <c r="Q578" s="153">
        <f t="shared" si="42"/>
        <v>1</v>
      </c>
      <c r="R578" s="154">
        <f t="shared" si="43"/>
        <v>0</v>
      </c>
      <c r="S578" s="154">
        <f t="shared" si="44"/>
        <v>1</v>
      </c>
    </row>
    <row r="579" spans="2:19" ht="18.75" x14ac:dyDescent="0.3">
      <c r="B579" s="164">
        <v>44626</v>
      </c>
      <c r="C579" s="95" t="s">
        <v>2162</v>
      </c>
      <c r="D579" s="96" t="s">
        <v>573</v>
      </c>
      <c r="E579" s="97">
        <v>6</v>
      </c>
      <c r="F579" s="140">
        <v>6.5</v>
      </c>
      <c r="G579" s="103">
        <v>2</v>
      </c>
      <c r="H579" s="99" t="s">
        <v>557</v>
      </c>
      <c r="I579" s="104" t="s">
        <v>171</v>
      </c>
      <c r="J579" s="105">
        <v>2</v>
      </c>
      <c r="K579" s="142">
        <f t="shared" ref="K579:K642" si="48">IF(OR(I579="",J579=""),"",IF(AND(H579="W",I579="1st"),F579*J579-J579,IF(AND(H579="P",OR(I579="1st",I579="2nd",I579="3rd")),G579*J579-J579,IF(H579="EW",-2*J579,-J579))))</f>
        <v>-2</v>
      </c>
      <c r="L579" s="102">
        <f t="shared" si="47"/>
        <v>310.21210493827158</v>
      </c>
      <c r="Q579" s="153">
        <f t="shared" si="42"/>
        <v>1</v>
      </c>
      <c r="R579" s="154">
        <f t="shared" si="43"/>
        <v>0</v>
      </c>
      <c r="S579" s="154">
        <f t="shared" si="44"/>
        <v>1</v>
      </c>
    </row>
    <row r="580" spans="2:19" ht="18.75" x14ac:dyDescent="0.3">
      <c r="B580" s="164">
        <v>44631</v>
      </c>
      <c r="C580" s="95" t="s">
        <v>2163</v>
      </c>
      <c r="D580" s="96" t="s">
        <v>114</v>
      </c>
      <c r="E580" s="97">
        <v>1</v>
      </c>
      <c r="F580" s="140">
        <v>3</v>
      </c>
      <c r="G580" s="103">
        <v>1.4</v>
      </c>
      <c r="H580" s="99" t="s">
        <v>557</v>
      </c>
      <c r="I580" s="104" t="s">
        <v>21</v>
      </c>
      <c r="J580" s="105">
        <v>3</v>
      </c>
      <c r="K580" s="142">
        <f t="shared" si="48"/>
        <v>-3</v>
      </c>
      <c r="L580" s="102">
        <f t="shared" si="47"/>
        <v>307.21210493827158</v>
      </c>
      <c r="Q580" s="153">
        <f t="shared" ref="Q580:Q643" si="49">IF(B580="",0,1)</f>
        <v>1</v>
      </c>
      <c r="R580" s="154">
        <f t="shared" ref="R580:R643" si="50">IF(K580&gt;0,1,0)</f>
        <v>0</v>
      </c>
      <c r="S580" s="154">
        <f t="shared" ref="S580:S643" si="51">IF(K580&lt;0,1,0)</f>
        <v>1</v>
      </c>
    </row>
    <row r="581" spans="2:19" ht="18.75" x14ac:dyDescent="0.3">
      <c r="B581" s="164">
        <v>44631</v>
      </c>
      <c r="C581" s="95" t="s">
        <v>2164</v>
      </c>
      <c r="D581" s="96" t="s">
        <v>114</v>
      </c>
      <c r="E581" s="97">
        <v>2</v>
      </c>
      <c r="F581" s="140">
        <v>1</v>
      </c>
      <c r="G581" s="103">
        <v>0</v>
      </c>
      <c r="H581" s="99" t="s">
        <v>557</v>
      </c>
      <c r="I581" s="104" t="s">
        <v>21</v>
      </c>
      <c r="J581" s="105">
        <v>4.5</v>
      </c>
      <c r="K581" s="142">
        <f t="shared" si="48"/>
        <v>-4.5</v>
      </c>
      <c r="L581" s="102">
        <f t="shared" si="47"/>
        <v>302.71210493827158</v>
      </c>
      <c r="Q581" s="153">
        <f t="shared" si="49"/>
        <v>1</v>
      </c>
      <c r="R581" s="154">
        <f t="shared" si="50"/>
        <v>0</v>
      </c>
      <c r="S581" s="154">
        <f t="shared" si="51"/>
        <v>1</v>
      </c>
    </row>
    <row r="582" spans="2:19" ht="18.75" x14ac:dyDescent="0.3">
      <c r="B582" s="164">
        <v>44631</v>
      </c>
      <c r="C582" s="95" t="s">
        <v>2122</v>
      </c>
      <c r="D582" s="96" t="s">
        <v>114</v>
      </c>
      <c r="E582" s="97">
        <v>4</v>
      </c>
      <c r="F582" s="140">
        <v>5</v>
      </c>
      <c r="G582" s="103">
        <v>1.6</v>
      </c>
      <c r="H582" s="99" t="s">
        <v>557</v>
      </c>
      <c r="I582" s="104" t="s">
        <v>171</v>
      </c>
      <c r="J582" s="105">
        <v>2</v>
      </c>
      <c r="K582" s="142">
        <f t="shared" si="48"/>
        <v>-2</v>
      </c>
      <c r="L582" s="102">
        <f t="shared" si="47"/>
        <v>300.71210493827158</v>
      </c>
      <c r="Q582" s="153">
        <f t="shared" si="49"/>
        <v>1</v>
      </c>
      <c r="R582" s="154">
        <f t="shared" si="50"/>
        <v>0</v>
      </c>
      <c r="S582" s="154">
        <f t="shared" si="51"/>
        <v>1</v>
      </c>
    </row>
    <row r="583" spans="2:19" ht="18.75" x14ac:dyDescent="0.3">
      <c r="B583" s="164">
        <v>44631</v>
      </c>
      <c r="C583" s="95" t="s">
        <v>2165</v>
      </c>
      <c r="D583" s="96" t="s">
        <v>32</v>
      </c>
      <c r="E583" s="97">
        <v>4</v>
      </c>
      <c r="F583" s="140">
        <v>15</v>
      </c>
      <c r="G583" s="103">
        <v>3</v>
      </c>
      <c r="H583" s="99" t="s">
        <v>557</v>
      </c>
      <c r="I583" s="104" t="s">
        <v>34</v>
      </c>
      <c r="J583" s="105">
        <v>3</v>
      </c>
      <c r="K583" s="142">
        <f t="shared" si="48"/>
        <v>-3</v>
      </c>
      <c r="L583" s="102">
        <f t="shared" si="47"/>
        <v>297.71210493827158</v>
      </c>
      <c r="Q583" s="153">
        <f t="shared" si="49"/>
        <v>1</v>
      </c>
      <c r="R583" s="154">
        <f t="shared" si="50"/>
        <v>0</v>
      </c>
      <c r="S583" s="154">
        <f t="shared" si="51"/>
        <v>1</v>
      </c>
    </row>
    <row r="584" spans="2:19" ht="18.75" x14ac:dyDescent="0.3">
      <c r="B584" s="164">
        <v>44631</v>
      </c>
      <c r="C584" s="95" t="s">
        <v>2166</v>
      </c>
      <c r="D584" s="96" t="s">
        <v>32</v>
      </c>
      <c r="E584" s="97">
        <v>4</v>
      </c>
      <c r="F584" s="140">
        <v>8</v>
      </c>
      <c r="G584" s="103">
        <v>2.5</v>
      </c>
      <c r="H584" s="99" t="s">
        <v>557</v>
      </c>
      <c r="I584" s="104" t="s">
        <v>24</v>
      </c>
      <c r="J584" s="105">
        <v>3</v>
      </c>
      <c r="K584" s="142">
        <f t="shared" si="48"/>
        <v>21</v>
      </c>
      <c r="L584" s="102">
        <f t="shared" si="47"/>
        <v>318.71210493827158</v>
      </c>
      <c r="Q584" s="153">
        <f t="shared" si="49"/>
        <v>1</v>
      </c>
      <c r="R584" s="154">
        <f t="shared" si="50"/>
        <v>1</v>
      </c>
      <c r="S584" s="154">
        <f t="shared" si="51"/>
        <v>0</v>
      </c>
    </row>
    <row r="585" spans="2:19" ht="18.75" x14ac:dyDescent="0.3">
      <c r="B585" s="164">
        <v>44631</v>
      </c>
      <c r="C585" s="95" t="s">
        <v>2167</v>
      </c>
      <c r="D585" s="96" t="s">
        <v>32</v>
      </c>
      <c r="E585" s="97">
        <v>4</v>
      </c>
      <c r="F585" s="140">
        <v>1</v>
      </c>
      <c r="G585" s="103">
        <v>0</v>
      </c>
      <c r="H585" s="99" t="s">
        <v>557</v>
      </c>
      <c r="I585" s="104" t="s">
        <v>21</v>
      </c>
      <c r="J585" s="105">
        <v>1</v>
      </c>
      <c r="K585" s="142">
        <f t="shared" si="48"/>
        <v>-1</v>
      </c>
      <c r="L585" s="102">
        <f t="shared" si="47"/>
        <v>317.71210493827158</v>
      </c>
      <c r="Q585" s="153">
        <f t="shared" si="49"/>
        <v>1</v>
      </c>
      <c r="R585" s="154">
        <f t="shared" si="50"/>
        <v>0</v>
      </c>
      <c r="S585" s="154">
        <f t="shared" si="51"/>
        <v>1</v>
      </c>
    </row>
    <row r="586" spans="2:19" ht="18.75" x14ac:dyDescent="0.3">
      <c r="B586" s="164">
        <v>44631</v>
      </c>
      <c r="C586" s="95" t="s">
        <v>2168</v>
      </c>
      <c r="D586" s="96" t="s">
        <v>32</v>
      </c>
      <c r="E586" s="97">
        <v>4</v>
      </c>
      <c r="F586" s="140">
        <v>1</v>
      </c>
      <c r="G586" s="103">
        <v>0</v>
      </c>
      <c r="H586" s="99" t="s">
        <v>557</v>
      </c>
      <c r="I586" s="104" t="s">
        <v>21</v>
      </c>
      <c r="J586" s="105">
        <v>1</v>
      </c>
      <c r="K586" s="142">
        <f t="shared" si="48"/>
        <v>-1</v>
      </c>
      <c r="L586" s="102">
        <f t="shared" si="47"/>
        <v>316.71210493827158</v>
      </c>
      <c r="Q586" s="153">
        <f t="shared" si="49"/>
        <v>1</v>
      </c>
      <c r="R586" s="154">
        <f t="shared" si="50"/>
        <v>0</v>
      </c>
      <c r="S586" s="154">
        <f t="shared" si="51"/>
        <v>1</v>
      </c>
    </row>
    <row r="587" spans="2:19" ht="18.75" x14ac:dyDescent="0.3">
      <c r="B587" s="164">
        <v>44632</v>
      </c>
      <c r="C587" s="95" t="s">
        <v>2169</v>
      </c>
      <c r="D587" s="96" t="s">
        <v>231</v>
      </c>
      <c r="E587" s="97">
        <v>1</v>
      </c>
      <c r="F587" s="140">
        <v>10.5</v>
      </c>
      <c r="G587" s="103">
        <v>2</v>
      </c>
      <c r="H587" s="99" t="s">
        <v>557</v>
      </c>
      <c r="I587" s="104" t="s">
        <v>148</v>
      </c>
      <c r="J587" s="105">
        <v>0.5</v>
      </c>
      <c r="K587" s="142">
        <f t="shared" si="48"/>
        <v>-0.5</v>
      </c>
      <c r="L587" s="102">
        <f t="shared" si="47"/>
        <v>316.21210493827158</v>
      </c>
      <c r="Q587" s="153">
        <f t="shared" si="49"/>
        <v>1</v>
      </c>
      <c r="R587" s="154">
        <f t="shared" si="50"/>
        <v>0</v>
      </c>
      <c r="S587" s="154">
        <f t="shared" si="51"/>
        <v>1</v>
      </c>
    </row>
    <row r="588" spans="2:19" ht="18.75" x14ac:dyDescent="0.3">
      <c r="B588" s="164">
        <v>44633</v>
      </c>
      <c r="C588" s="95" t="s">
        <v>2170</v>
      </c>
      <c r="D588" s="96" t="s">
        <v>600</v>
      </c>
      <c r="E588" s="97">
        <v>5</v>
      </c>
      <c r="F588" s="140">
        <v>2.9</v>
      </c>
      <c r="G588" s="103">
        <v>1.2</v>
      </c>
      <c r="H588" s="99" t="s">
        <v>557</v>
      </c>
      <c r="I588" s="104" t="s">
        <v>34</v>
      </c>
      <c r="J588" s="105">
        <v>1</v>
      </c>
      <c r="K588" s="142">
        <f t="shared" si="48"/>
        <v>-1</v>
      </c>
      <c r="L588" s="102">
        <f t="shared" si="47"/>
        <v>315.21210493827158</v>
      </c>
      <c r="Q588" s="153">
        <f t="shared" si="49"/>
        <v>1</v>
      </c>
      <c r="R588" s="154">
        <f t="shared" si="50"/>
        <v>0</v>
      </c>
      <c r="S588" s="154">
        <f t="shared" si="51"/>
        <v>1</v>
      </c>
    </row>
    <row r="589" spans="2:19" ht="18.75" x14ac:dyDescent="0.3">
      <c r="B589" s="164">
        <v>44633</v>
      </c>
      <c r="C589" s="95" t="s">
        <v>2171</v>
      </c>
      <c r="D589" s="96" t="s">
        <v>842</v>
      </c>
      <c r="E589" s="97">
        <v>1</v>
      </c>
      <c r="F589" s="140">
        <v>2</v>
      </c>
      <c r="G589" s="103">
        <v>1.1000000000000001</v>
      </c>
      <c r="H589" s="99" t="s">
        <v>557</v>
      </c>
      <c r="I589" s="104" t="s">
        <v>24</v>
      </c>
      <c r="J589" s="105">
        <v>3</v>
      </c>
      <c r="K589" s="142">
        <f t="shared" si="48"/>
        <v>3</v>
      </c>
      <c r="L589" s="102">
        <f t="shared" ref="L589:L609" si="52">IF(K589="",L588,L588+K589)</f>
        <v>318.21210493827158</v>
      </c>
      <c r="Q589" s="153">
        <f t="shared" si="49"/>
        <v>1</v>
      </c>
      <c r="R589" s="154">
        <f t="shared" si="50"/>
        <v>1</v>
      </c>
      <c r="S589" s="154">
        <f t="shared" si="51"/>
        <v>0</v>
      </c>
    </row>
    <row r="590" spans="2:19" ht="18.75" x14ac:dyDescent="0.3">
      <c r="B590" s="164">
        <v>44635</v>
      </c>
      <c r="C590" s="95" t="s">
        <v>2172</v>
      </c>
      <c r="D590" s="96" t="s">
        <v>30</v>
      </c>
      <c r="E590" s="97">
        <v>2</v>
      </c>
      <c r="F590" s="140">
        <v>2.7</v>
      </c>
      <c r="G590" s="103">
        <v>1.1000000000000001</v>
      </c>
      <c r="H590" s="99" t="s">
        <v>557</v>
      </c>
      <c r="I590" s="104" t="s">
        <v>24</v>
      </c>
      <c r="J590" s="105">
        <v>8</v>
      </c>
      <c r="K590" s="142">
        <f t="shared" si="48"/>
        <v>13.600000000000001</v>
      </c>
      <c r="L590" s="102">
        <f t="shared" si="52"/>
        <v>331.8121049382716</v>
      </c>
      <c r="M590" s="158">
        <v>2600</v>
      </c>
      <c r="Q590" s="153">
        <f t="shared" si="49"/>
        <v>1</v>
      </c>
      <c r="R590" s="154">
        <f t="shared" si="50"/>
        <v>1</v>
      </c>
      <c r="S590" s="154">
        <f t="shared" si="51"/>
        <v>0</v>
      </c>
    </row>
    <row r="591" spans="2:19" ht="18.75" x14ac:dyDescent="0.3">
      <c r="B591" s="164">
        <v>44636</v>
      </c>
      <c r="C591" s="95" t="s">
        <v>2173</v>
      </c>
      <c r="D591" s="96" t="s">
        <v>91</v>
      </c>
      <c r="E591" s="97">
        <v>2</v>
      </c>
      <c r="F591" s="140">
        <v>3.9</v>
      </c>
      <c r="G591" s="103">
        <v>1.2</v>
      </c>
      <c r="H591" s="99" t="s">
        <v>557</v>
      </c>
      <c r="I591" s="104" t="s">
        <v>26</v>
      </c>
      <c r="J591" s="105">
        <v>4</v>
      </c>
      <c r="K591" s="142">
        <f t="shared" si="48"/>
        <v>-4</v>
      </c>
      <c r="L591" s="102">
        <f t="shared" si="52"/>
        <v>327.8121049382716</v>
      </c>
      <c r="Q591" s="153">
        <f t="shared" si="49"/>
        <v>1</v>
      </c>
      <c r="R591" s="154">
        <f t="shared" si="50"/>
        <v>0</v>
      </c>
      <c r="S591" s="154">
        <f t="shared" si="51"/>
        <v>1</v>
      </c>
    </row>
    <row r="592" spans="2:19" ht="18.75" x14ac:dyDescent="0.3">
      <c r="B592" s="164">
        <v>44636</v>
      </c>
      <c r="C592" s="95" t="s">
        <v>2174</v>
      </c>
      <c r="D592" s="96" t="s">
        <v>91</v>
      </c>
      <c r="E592" s="97">
        <v>2</v>
      </c>
      <c r="F592" s="140">
        <v>9</v>
      </c>
      <c r="G592" s="103">
        <v>3</v>
      </c>
      <c r="H592" s="99" t="s">
        <v>557</v>
      </c>
      <c r="I592" s="104" t="s">
        <v>34</v>
      </c>
      <c r="J592" s="105">
        <v>1.75</v>
      </c>
      <c r="K592" s="142">
        <f t="shared" si="48"/>
        <v>-1.75</v>
      </c>
      <c r="L592" s="102">
        <f t="shared" si="52"/>
        <v>326.0621049382716</v>
      </c>
      <c r="Q592" s="153">
        <f t="shared" si="49"/>
        <v>1</v>
      </c>
      <c r="R592" s="154">
        <f t="shared" si="50"/>
        <v>0</v>
      </c>
      <c r="S592" s="154">
        <f t="shared" si="51"/>
        <v>1</v>
      </c>
    </row>
    <row r="593" spans="2:19" ht="18.75" x14ac:dyDescent="0.3">
      <c r="B593" s="164">
        <v>44637</v>
      </c>
      <c r="C593" s="95" t="s">
        <v>2131</v>
      </c>
      <c r="D593" s="96" t="s">
        <v>556</v>
      </c>
      <c r="E593" s="97">
        <v>3</v>
      </c>
      <c r="F593" s="140">
        <v>7.5</v>
      </c>
      <c r="G593" s="103">
        <v>1.85</v>
      </c>
      <c r="H593" s="99" t="s">
        <v>557</v>
      </c>
      <c r="I593" s="104" t="s">
        <v>16</v>
      </c>
      <c r="J593" s="105">
        <v>1</v>
      </c>
      <c r="K593" s="142">
        <f t="shared" si="48"/>
        <v>-1</v>
      </c>
      <c r="L593" s="102">
        <f t="shared" si="52"/>
        <v>325.0621049382716</v>
      </c>
      <c r="Q593" s="153">
        <f t="shared" si="49"/>
        <v>1</v>
      </c>
      <c r="R593" s="154">
        <f t="shared" si="50"/>
        <v>0</v>
      </c>
      <c r="S593" s="154">
        <f t="shared" si="51"/>
        <v>1</v>
      </c>
    </row>
    <row r="594" spans="2:19" ht="18.75" x14ac:dyDescent="0.3">
      <c r="B594" s="164">
        <v>44637</v>
      </c>
      <c r="C594" s="95" t="s">
        <v>2175</v>
      </c>
      <c r="D594" s="96" t="s">
        <v>616</v>
      </c>
      <c r="E594" s="97">
        <v>3</v>
      </c>
      <c r="F594" s="140">
        <v>3</v>
      </c>
      <c r="G594" s="103">
        <v>1.1000000000000001</v>
      </c>
      <c r="H594" s="99" t="s">
        <v>557</v>
      </c>
      <c r="I594" s="104" t="s">
        <v>21</v>
      </c>
      <c r="J594" s="105">
        <v>8</v>
      </c>
      <c r="K594" s="142">
        <f t="shared" si="48"/>
        <v>-8</v>
      </c>
      <c r="L594" s="102">
        <f t="shared" si="52"/>
        <v>317.0621049382716</v>
      </c>
      <c r="Q594" s="153">
        <f t="shared" si="49"/>
        <v>1</v>
      </c>
      <c r="R594" s="154">
        <f t="shared" si="50"/>
        <v>0</v>
      </c>
      <c r="S594" s="154">
        <f t="shared" si="51"/>
        <v>1</v>
      </c>
    </row>
    <row r="595" spans="2:19" ht="18.75" x14ac:dyDescent="0.3">
      <c r="B595" s="164">
        <v>44638</v>
      </c>
      <c r="C595" s="95" t="s">
        <v>2119</v>
      </c>
      <c r="D595" s="96" t="s">
        <v>628</v>
      </c>
      <c r="E595" s="97">
        <v>1</v>
      </c>
      <c r="F595" s="140">
        <v>1.5</v>
      </c>
      <c r="G595" s="103">
        <v>0</v>
      </c>
      <c r="H595" s="99" t="s">
        <v>557</v>
      </c>
      <c r="I595" s="104" t="s">
        <v>24</v>
      </c>
      <c r="J595" s="105">
        <v>2</v>
      </c>
      <c r="K595" s="142">
        <f t="shared" si="48"/>
        <v>1</v>
      </c>
      <c r="L595" s="102">
        <f t="shared" si="52"/>
        <v>318.0621049382716</v>
      </c>
      <c r="Q595" s="153">
        <f t="shared" si="49"/>
        <v>1</v>
      </c>
      <c r="R595" s="154">
        <f t="shared" si="50"/>
        <v>1</v>
      </c>
      <c r="S595" s="154">
        <f t="shared" si="51"/>
        <v>0</v>
      </c>
    </row>
    <row r="596" spans="2:19" ht="18.75" x14ac:dyDescent="0.3">
      <c r="B596" s="164">
        <v>44640</v>
      </c>
      <c r="C596" s="95" t="s">
        <v>2176</v>
      </c>
      <c r="D596" s="96" t="s">
        <v>662</v>
      </c>
      <c r="E596" s="97">
        <v>2</v>
      </c>
      <c r="F596" s="140">
        <v>2</v>
      </c>
      <c r="G596" s="103">
        <v>1.1000000000000001</v>
      </c>
      <c r="H596" s="99" t="s">
        <v>557</v>
      </c>
      <c r="I596" s="104" t="s">
        <v>24</v>
      </c>
      <c r="J596" s="105">
        <v>1</v>
      </c>
      <c r="K596" s="142">
        <f t="shared" si="48"/>
        <v>1</v>
      </c>
      <c r="L596" s="102">
        <f t="shared" si="52"/>
        <v>319.0621049382716</v>
      </c>
      <c r="Q596" s="153">
        <f t="shared" si="49"/>
        <v>1</v>
      </c>
      <c r="R596" s="154">
        <f t="shared" si="50"/>
        <v>1</v>
      </c>
      <c r="S596" s="154">
        <f t="shared" si="51"/>
        <v>0</v>
      </c>
    </row>
    <row r="597" spans="2:19" ht="18.75" x14ac:dyDescent="0.3">
      <c r="B597" s="164">
        <v>44642</v>
      </c>
      <c r="C597" s="95" t="s">
        <v>2177</v>
      </c>
      <c r="D597" s="96" t="s">
        <v>43</v>
      </c>
      <c r="E597" s="97">
        <v>4</v>
      </c>
      <c r="F597" s="140">
        <f>3.15*(1-0.11)</f>
        <v>2.8035000000000001</v>
      </c>
      <c r="G597" s="103">
        <v>1.3</v>
      </c>
      <c r="H597" s="99" t="s">
        <v>557</v>
      </c>
      <c r="I597" s="104" t="s">
        <v>24</v>
      </c>
      <c r="J597" s="105">
        <v>7</v>
      </c>
      <c r="K597" s="142">
        <f t="shared" si="48"/>
        <v>12.624500000000001</v>
      </c>
      <c r="L597" s="102">
        <f t="shared" si="52"/>
        <v>331.68660493827161</v>
      </c>
      <c r="Q597" s="153">
        <f t="shared" si="49"/>
        <v>1</v>
      </c>
      <c r="R597" s="154">
        <f t="shared" si="50"/>
        <v>1</v>
      </c>
      <c r="S597" s="154">
        <f t="shared" si="51"/>
        <v>0</v>
      </c>
    </row>
    <row r="598" spans="2:19" ht="18.75" x14ac:dyDescent="0.3">
      <c r="B598" s="164">
        <v>44642</v>
      </c>
      <c r="C598" s="95" t="s">
        <v>2178</v>
      </c>
      <c r="D598" s="96" t="s">
        <v>43</v>
      </c>
      <c r="E598" s="97">
        <v>4</v>
      </c>
      <c r="F598" s="140">
        <v>31</v>
      </c>
      <c r="G598" s="103">
        <v>8</v>
      </c>
      <c r="H598" s="99" t="s">
        <v>557</v>
      </c>
      <c r="I598" s="104" t="s">
        <v>34</v>
      </c>
      <c r="J598" s="105">
        <v>1</v>
      </c>
      <c r="K598" s="142">
        <f t="shared" si="48"/>
        <v>-1</v>
      </c>
      <c r="L598" s="102">
        <f t="shared" si="52"/>
        <v>330.68660493827161</v>
      </c>
      <c r="Q598" s="153">
        <f t="shared" si="49"/>
        <v>1</v>
      </c>
      <c r="R598" s="154">
        <f t="shared" si="50"/>
        <v>0</v>
      </c>
      <c r="S598" s="154">
        <f t="shared" si="51"/>
        <v>1</v>
      </c>
    </row>
    <row r="599" spans="2:19" ht="18.75" x14ac:dyDescent="0.3">
      <c r="B599" s="164">
        <v>44642</v>
      </c>
      <c r="C599" s="95" t="s">
        <v>2179</v>
      </c>
      <c r="D599" s="96" t="s">
        <v>43</v>
      </c>
      <c r="E599" s="97">
        <v>2</v>
      </c>
      <c r="F599" s="140">
        <v>3.7</v>
      </c>
      <c r="G599" s="103">
        <v>1.4</v>
      </c>
      <c r="H599" s="99" t="s">
        <v>557</v>
      </c>
      <c r="I599" s="104" t="s">
        <v>16</v>
      </c>
      <c r="J599" s="105">
        <v>2</v>
      </c>
      <c r="K599" s="142">
        <f t="shared" si="48"/>
        <v>-2</v>
      </c>
      <c r="L599" s="102">
        <f t="shared" si="52"/>
        <v>328.68660493827161</v>
      </c>
      <c r="Q599" s="153">
        <f t="shared" si="49"/>
        <v>1</v>
      </c>
      <c r="R599" s="154">
        <f t="shared" si="50"/>
        <v>0</v>
      </c>
      <c r="S599" s="154">
        <f t="shared" si="51"/>
        <v>1</v>
      </c>
    </row>
    <row r="600" spans="2:19" ht="18.75" x14ac:dyDescent="0.3">
      <c r="B600" s="164">
        <v>44642</v>
      </c>
      <c r="C600" s="95" t="s">
        <v>2180</v>
      </c>
      <c r="D600" s="96" t="s">
        <v>43</v>
      </c>
      <c r="E600" s="97">
        <v>2</v>
      </c>
      <c r="F600" s="140">
        <v>12</v>
      </c>
      <c r="G600" s="103">
        <v>4</v>
      </c>
      <c r="H600" s="99" t="s">
        <v>557</v>
      </c>
      <c r="I600" s="104" t="s">
        <v>34</v>
      </c>
      <c r="J600" s="105">
        <v>1.5</v>
      </c>
      <c r="K600" s="142">
        <f t="shared" si="48"/>
        <v>-1.5</v>
      </c>
      <c r="L600" s="102">
        <f t="shared" si="52"/>
        <v>327.18660493827161</v>
      </c>
      <c r="Q600" s="153">
        <f t="shared" si="49"/>
        <v>1</v>
      </c>
      <c r="R600" s="154">
        <f t="shared" si="50"/>
        <v>0</v>
      </c>
      <c r="S600" s="154">
        <f t="shared" si="51"/>
        <v>1</v>
      </c>
    </row>
    <row r="601" spans="2:19" ht="18.75" x14ac:dyDescent="0.3">
      <c r="B601" s="164">
        <v>44642</v>
      </c>
      <c r="C601" s="95" t="s">
        <v>2181</v>
      </c>
      <c r="D601" s="96" t="s">
        <v>43</v>
      </c>
      <c r="E601" s="97">
        <v>2</v>
      </c>
      <c r="F601" s="140">
        <v>1</v>
      </c>
      <c r="G601" s="103">
        <v>0</v>
      </c>
      <c r="H601" s="99" t="s">
        <v>557</v>
      </c>
      <c r="I601" s="104" t="s">
        <v>21</v>
      </c>
      <c r="J601" s="105">
        <v>0.75</v>
      </c>
      <c r="K601" s="142">
        <f t="shared" si="48"/>
        <v>-0.75</v>
      </c>
      <c r="L601" s="102">
        <f t="shared" si="52"/>
        <v>326.43660493827161</v>
      </c>
      <c r="Q601" s="153">
        <f t="shared" si="49"/>
        <v>1</v>
      </c>
      <c r="R601" s="154">
        <f t="shared" si="50"/>
        <v>0</v>
      </c>
      <c r="S601" s="154">
        <f t="shared" si="51"/>
        <v>1</v>
      </c>
    </row>
    <row r="602" spans="2:19" ht="18.75" x14ac:dyDescent="0.3">
      <c r="B602" s="164">
        <v>44642</v>
      </c>
      <c r="C602" s="95" t="s">
        <v>2182</v>
      </c>
      <c r="D602" s="96" t="s">
        <v>43</v>
      </c>
      <c r="E602" s="97">
        <v>2</v>
      </c>
      <c r="F602" s="140">
        <v>1</v>
      </c>
      <c r="G602" s="103">
        <v>0</v>
      </c>
      <c r="H602" s="99" t="s">
        <v>557</v>
      </c>
      <c r="I602" s="104" t="s">
        <v>21</v>
      </c>
      <c r="J602" s="105">
        <v>0.75</v>
      </c>
      <c r="K602" s="142">
        <f t="shared" si="48"/>
        <v>-0.75</v>
      </c>
      <c r="L602" s="102">
        <f t="shared" si="52"/>
        <v>325.68660493827161</v>
      </c>
      <c r="Q602" s="153">
        <f t="shared" si="49"/>
        <v>1</v>
      </c>
      <c r="R602" s="154">
        <f t="shared" si="50"/>
        <v>0</v>
      </c>
      <c r="S602" s="154">
        <f t="shared" si="51"/>
        <v>1</v>
      </c>
    </row>
    <row r="603" spans="2:19" ht="18.75" x14ac:dyDescent="0.3">
      <c r="B603" s="164">
        <v>44643</v>
      </c>
      <c r="C603" s="95" t="s">
        <v>2183</v>
      </c>
      <c r="D603" s="96" t="s">
        <v>91</v>
      </c>
      <c r="E603" s="97">
        <v>1</v>
      </c>
      <c r="F603" s="140">
        <v>3.5</v>
      </c>
      <c r="G603" s="103">
        <v>1.4</v>
      </c>
      <c r="H603" s="99" t="s">
        <v>557</v>
      </c>
      <c r="I603" s="104" t="s">
        <v>26</v>
      </c>
      <c r="J603" s="105">
        <v>4</v>
      </c>
      <c r="K603" s="142">
        <f t="shared" si="48"/>
        <v>-4</v>
      </c>
      <c r="L603" s="102">
        <f t="shared" si="52"/>
        <v>321.68660493827161</v>
      </c>
      <c r="Q603" s="153">
        <f t="shared" si="49"/>
        <v>1</v>
      </c>
      <c r="R603" s="154">
        <f t="shared" si="50"/>
        <v>0</v>
      </c>
      <c r="S603" s="154">
        <f t="shared" si="51"/>
        <v>1</v>
      </c>
    </row>
    <row r="604" spans="2:19" ht="18.75" x14ac:dyDescent="0.3">
      <c r="B604" s="164">
        <v>44644</v>
      </c>
      <c r="C604" s="95" t="s">
        <v>2184</v>
      </c>
      <c r="D604" s="96" t="s">
        <v>638</v>
      </c>
      <c r="E604" s="97">
        <v>1</v>
      </c>
      <c r="F604" s="140">
        <f>3.65*(1-0.13)</f>
        <v>3.1755</v>
      </c>
      <c r="G604" s="103">
        <v>1.2</v>
      </c>
      <c r="H604" s="99" t="s">
        <v>557</v>
      </c>
      <c r="I604" s="104" t="s">
        <v>24</v>
      </c>
      <c r="J604" s="105">
        <v>7</v>
      </c>
      <c r="K604" s="142">
        <f t="shared" si="48"/>
        <v>15.2285</v>
      </c>
      <c r="L604" s="102">
        <f t="shared" si="52"/>
        <v>336.91510493827161</v>
      </c>
      <c r="Q604" s="153">
        <f t="shared" si="49"/>
        <v>1</v>
      </c>
      <c r="R604" s="154">
        <f t="shared" si="50"/>
        <v>1</v>
      </c>
      <c r="S604" s="154">
        <f t="shared" si="51"/>
        <v>0</v>
      </c>
    </row>
    <row r="605" spans="2:19" ht="18.75" x14ac:dyDescent="0.3">
      <c r="B605" s="164">
        <v>44644</v>
      </c>
      <c r="C605" s="95" t="s">
        <v>2186</v>
      </c>
      <c r="D605" s="96" t="s">
        <v>638</v>
      </c>
      <c r="E605" s="97">
        <v>2</v>
      </c>
      <c r="F605" s="140">
        <v>13</v>
      </c>
      <c r="G605" s="103">
        <v>2.2000000000000002</v>
      </c>
      <c r="H605" s="99" t="s">
        <v>557</v>
      </c>
      <c r="I605" s="104" t="s">
        <v>2189</v>
      </c>
      <c r="J605" s="105">
        <v>0.75</v>
      </c>
      <c r="K605" s="142">
        <f t="shared" si="48"/>
        <v>-0.75</v>
      </c>
      <c r="L605" s="102">
        <f t="shared" si="52"/>
        <v>336.16510493827161</v>
      </c>
      <c r="Q605" s="153">
        <f t="shared" si="49"/>
        <v>1</v>
      </c>
      <c r="R605" s="154">
        <f t="shared" si="50"/>
        <v>0</v>
      </c>
      <c r="S605" s="154">
        <f t="shared" si="51"/>
        <v>1</v>
      </c>
    </row>
    <row r="606" spans="2:19" ht="18.75" x14ac:dyDescent="0.3">
      <c r="B606" s="164">
        <v>44644</v>
      </c>
      <c r="C606" s="95" t="s">
        <v>2187</v>
      </c>
      <c r="D606" s="96" t="s">
        <v>641</v>
      </c>
      <c r="E606" s="97">
        <v>1</v>
      </c>
      <c r="F606" s="140">
        <v>3.2</v>
      </c>
      <c r="G606" s="103">
        <v>1.5</v>
      </c>
      <c r="H606" s="99" t="s">
        <v>557</v>
      </c>
      <c r="I606" s="104" t="s">
        <v>34</v>
      </c>
      <c r="J606" s="105">
        <v>1</v>
      </c>
      <c r="K606" s="142">
        <f t="shared" si="48"/>
        <v>-1</v>
      </c>
      <c r="L606" s="102">
        <f t="shared" si="52"/>
        <v>335.16510493827161</v>
      </c>
      <c r="Q606" s="153">
        <f t="shared" si="49"/>
        <v>1</v>
      </c>
      <c r="R606" s="154">
        <f t="shared" si="50"/>
        <v>0</v>
      </c>
      <c r="S606" s="154">
        <f t="shared" si="51"/>
        <v>1</v>
      </c>
    </row>
    <row r="607" spans="2:19" ht="18.75" x14ac:dyDescent="0.3">
      <c r="B607" s="164">
        <v>44644</v>
      </c>
      <c r="C607" s="95" t="s">
        <v>2165</v>
      </c>
      <c r="D607" s="96" t="s">
        <v>616</v>
      </c>
      <c r="E607" s="97">
        <v>2</v>
      </c>
      <c r="F607" s="140">
        <v>14</v>
      </c>
      <c r="G607" s="103">
        <v>4</v>
      </c>
      <c r="H607" s="99" t="s">
        <v>557</v>
      </c>
      <c r="I607" s="104" t="s">
        <v>148</v>
      </c>
      <c r="J607" s="105">
        <v>1.5</v>
      </c>
      <c r="K607" s="142">
        <f t="shared" si="48"/>
        <v>-1.5</v>
      </c>
      <c r="L607" s="102">
        <f t="shared" si="52"/>
        <v>333.66510493827161</v>
      </c>
      <c r="Q607" s="153">
        <f t="shared" si="49"/>
        <v>1</v>
      </c>
      <c r="R607" s="154">
        <f t="shared" si="50"/>
        <v>0</v>
      </c>
      <c r="S607" s="154">
        <f t="shared" si="51"/>
        <v>1</v>
      </c>
    </row>
    <row r="608" spans="2:19" ht="18.75" x14ac:dyDescent="0.3">
      <c r="B608" s="164">
        <v>44644</v>
      </c>
      <c r="C608" s="95" t="s">
        <v>2188</v>
      </c>
      <c r="D608" s="96" t="s">
        <v>616</v>
      </c>
      <c r="E608" s="97">
        <v>2</v>
      </c>
      <c r="F608" s="140">
        <f>(5.4+3.2)/2</f>
        <v>4.3000000000000007</v>
      </c>
      <c r="G608" s="103">
        <v>1.35</v>
      </c>
      <c r="H608" s="99" t="s">
        <v>557</v>
      </c>
      <c r="I608" s="104" t="s">
        <v>24</v>
      </c>
      <c r="J608" s="105">
        <v>2</v>
      </c>
      <c r="K608" s="142">
        <f t="shared" si="48"/>
        <v>6.6000000000000014</v>
      </c>
      <c r="L608" s="102">
        <f t="shared" si="52"/>
        <v>340.26510493827163</v>
      </c>
      <c r="M608" s="158">
        <v>2900</v>
      </c>
      <c r="Q608" s="153">
        <f t="shared" si="49"/>
        <v>1</v>
      </c>
      <c r="R608" s="154">
        <f t="shared" si="50"/>
        <v>1</v>
      </c>
      <c r="S608" s="154">
        <f t="shared" si="51"/>
        <v>0</v>
      </c>
    </row>
    <row r="609" spans="2:19" ht="18.75" x14ac:dyDescent="0.3">
      <c r="B609" s="164">
        <v>44645</v>
      </c>
      <c r="C609" s="95" t="s">
        <v>2132</v>
      </c>
      <c r="D609" s="96" t="s">
        <v>628</v>
      </c>
      <c r="E609" s="97">
        <v>8</v>
      </c>
      <c r="F609" s="140">
        <v>3.15</v>
      </c>
      <c r="G609" s="103">
        <v>1.5</v>
      </c>
      <c r="H609" s="99" t="s">
        <v>557</v>
      </c>
      <c r="I609" s="104" t="s">
        <v>16</v>
      </c>
      <c r="J609" s="105">
        <v>4.5</v>
      </c>
      <c r="K609" s="142">
        <f t="shared" si="48"/>
        <v>-4.5</v>
      </c>
      <c r="L609" s="102">
        <f t="shared" si="52"/>
        <v>335.76510493827163</v>
      </c>
      <c r="Q609" s="153">
        <f t="shared" si="49"/>
        <v>1</v>
      </c>
      <c r="R609" s="154">
        <f t="shared" si="50"/>
        <v>0</v>
      </c>
      <c r="S609" s="154">
        <f t="shared" si="51"/>
        <v>1</v>
      </c>
    </row>
    <row r="610" spans="2:19" ht="18.75" x14ac:dyDescent="0.3">
      <c r="B610" s="164">
        <v>44646</v>
      </c>
      <c r="C610" s="95" t="s">
        <v>2190</v>
      </c>
      <c r="D610" s="96" t="s">
        <v>2191</v>
      </c>
      <c r="E610" s="97">
        <v>3</v>
      </c>
      <c r="F610" s="140">
        <v>2.25</v>
      </c>
      <c r="G610" s="103">
        <v>1.2</v>
      </c>
      <c r="H610" s="99" t="s">
        <v>557</v>
      </c>
      <c r="I610" s="104" t="s">
        <v>21</v>
      </c>
      <c r="J610" s="105">
        <v>1.5</v>
      </c>
      <c r="K610" s="142">
        <f t="shared" si="48"/>
        <v>-1.5</v>
      </c>
      <c r="L610" s="102">
        <f t="shared" ref="L610:L673" si="53">IF(K610="",L609,L609+K610)</f>
        <v>334.26510493827163</v>
      </c>
      <c r="Q610" s="153">
        <f t="shared" si="49"/>
        <v>1</v>
      </c>
      <c r="R610" s="154">
        <f t="shared" si="50"/>
        <v>0</v>
      </c>
      <c r="S610" s="154">
        <f t="shared" si="51"/>
        <v>1</v>
      </c>
    </row>
    <row r="611" spans="2:19" ht="18.75" x14ac:dyDescent="0.3">
      <c r="B611" s="164">
        <v>44647</v>
      </c>
      <c r="C611" s="95" t="s">
        <v>2193</v>
      </c>
      <c r="D611" s="96" t="s">
        <v>30</v>
      </c>
      <c r="E611" s="97">
        <v>2</v>
      </c>
      <c r="F611" s="140">
        <v>3.1</v>
      </c>
      <c r="G611" s="103">
        <v>1.5</v>
      </c>
      <c r="H611" s="99" t="s">
        <v>557</v>
      </c>
      <c r="I611" s="104" t="s">
        <v>24</v>
      </c>
      <c r="J611" s="105">
        <v>1</v>
      </c>
      <c r="K611" s="142">
        <f t="shared" si="48"/>
        <v>2.1</v>
      </c>
      <c r="L611" s="102">
        <f t="shared" si="53"/>
        <v>336.36510493827166</v>
      </c>
      <c r="Q611" s="153">
        <f t="shared" si="49"/>
        <v>1</v>
      </c>
      <c r="R611" s="154">
        <f t="shared" si="50"/>
        <v>1</v>
      </c>
      <c r="S611" s="154">
        <f t="shared" si="51"/>
        <v>0</v>
      </c>
    </row>
    <row r="612" spans="2:19" ht="18.75" x14ac:dyDescent="0.3">
      <c r="B612" s="164">
        <v>44647</v>
      </c>
      <c r="C612" s="95" t="s">
        <v>2160</v>
      </c>
      <c r="D612" s="96" t="s">
        <v>30</v>
      </c>
      <c r="E612" s="97">
        <v>2</v>
      </c>
      <c r="F612" s="140">
        <v>6</v>
      </c>
      <c r="G612" s="103">
        <v>1.8</v>
      </c>
      <c r="H612" s="99" t="s">
        <v>557</v>
      </c>
      <c r="I612" s="104" t="s">
        <v>2196</v>
      </c>
      <c r="J612" s="105">
        <v>1</v>
      </c>
      <c r="K612" s="142">
        <f t="shared" si="48"/>
        <v>-1</v>
      </c>
      <c r="L612" s="102">
        <f t="shared" si="53"/>
        <v>335.36510493827166</v>
      </c>
      <c r="Q612" s="153">
        <f t="shared" si="49"/>
        <v>1</v>
      </c>
      <c r="R612" s="154">
        <f t="shared" si="50"/>
        <v>0</v>
      </c>
      <c r="S612" s="154">
        <f t="shared" si="51"/>
        <v>1</v>
      </c>
    </row>
    <row r="613" spans="2:19" ht="18.75" x14ac:dyDescent="0.3">
      <c r="B613" s="164">
        <v>44647</v>
      </c>
      <c r="C613" s="95" t="s">
        <v>2101</v>
      </c>
      <c r="D613" s="96" t="s">
        <v>30</v>
      </c>
      <c r="E613" s="97">
        <v>3</v>
      </c>
      <c r="F613" s="140">
        <v>5.5</v>
      </c>
      <c r="G613" s="103">
        <v>2</v>
      </c>
      <c r="H613" s="99" t="s">
        <v>557</v>
      </c>
      <c r="I613" s="104" t="s">
        <v>21</v>
      </c>
      <c r="J613" s="105">
        <v>1.5</v>
      </c>
      <c r="K613" s="142">
        <f t="shared" si="48"/>
        <v>-1.5</v>
      </c>
      <c r="L613" s="102">
        <f t="shared" si="53"/>
        <v>333.86510493827166</v>
      </c>
      <c r="Q613" s="153">
        <f t="shared" si="49"/>
        <v>1</v>
      </c>
      <c r="R613" s="154">
        <f t="shared" si="50"/>
        <v>0</v>
      </c>
      <c r="S613" s="154">
        <f t="shared" si="51"/>
        <v>1</v>
      </c>
    </row>
    <row r="614" spans="2:19" ht="18.75" x14ac:dyDescent="0.3">
      <c r="B614" s="164">
        <v>44647</v>
      </c>
      <c r="C614" s="95" t="s">
        <v>804</v>
      </c>
      <c r="D614" s="96" t="s">
        <v>50</v>
      </c>
      <c r="E614" s="97">
        <v>3</v>
      </c>
      <c r="F614" s="140">
        <v>2</v>
      </c>
      <c r="G614" s="103">
        <v>1.1000000000000001</v>
      </c>
      <c r="H614" s="99" t="s">
        <v>557</v>
      </c>
      <c r="I614" s="104" t="s">
        <v>24</v>
      </c>
      <c r="J614" s="105">
        <v>2</v>
      </c>
      <c r="K614" s="142">
        <f t="shared" si="48"/>
        <v>2</v>
      </c>
      <c r="L614" s="102">
        <f t="shared" si="53"/>
        <v>335.86510493827166</v>
      </c>
      <c r="Q614" s="153">
        <f t="shared" si="49"/>
        <v>1</v>
      </c>
      <c r="R614" s="154">
        <f t="shared" si="50"/>
        <v>1</v>
      </c>
      <c r="S614" s="154">
        <f t="shared" si="51"/>
        <v>0</v>
      </c>
    </row>
    <row r="615" spans="2:19" ht="18.75" x14ac:dyDescent="0.3">
      <c r="B615" s="164">
        <v>44647</v>
      </c>
      <c r="C615" s="95" t="s">
        <v>2194</v>
      </c>
      <c r="D615" s="96" t="s">
        <v>2195</v>
      </c>
      <c r="E615" s="97">
        <v>2</v>
      </c>
      <c r="F615" s="140">
        <v>2.4500000000000002</v>
      </c>
      <c r="G615" s="103">
        <v>0</v>
      </c>
      <c r="H615" s="99" t="s">
        <v>557</v>
      </c>
      <c r="I615" s="104" t="s">
        <v>24</v>
      </c>
      <c r="J615" s="105">
        <v>1</v>
      </c>
      <c r="K615" s="142">
        <f t="shared" si="48"/>
        <v>1.4500000000000002</v>
      </c>
      <c r="L615" s="102">
        <f t="shared" si="53"/>
        <v>337.31510493827165</v>
      </c>
      <c r="Q615" s="153">
        <f t="shared" si="49"/>
        <v>1</v>
      </c>
      <c r="R615" s="154">
        <f t="shared" si="50"/>
        <v>1</v>
      </c>
      <c r="S615" s="154">
        <f t="shared" si="51"/>
        <v>0</v>
      </c>
    </row>
    <row r="616" spans="2:19" ht="18.75" x14ac:dyDescent="0.3">
      <c r="B616" s="164">
        <v>44647</v>
      </c>
      <c r="C616" s="95" t="s">
        <v>2197</v>
      </c>
      <c r="D616" s="96" t="s">
        <v>30</v>
      </c>
      <c r="E616" s="97">
        <v>1</v>
      </c>
      <c r="F616" s="140">
        <v>16</v>
      </c>
      <c r="G616" s="103">
        <v>3</v>
      </c>
      <c r="H616" s="99" t="s">
        <v>557</v>
      </c>
      <c r="I616" s="104" t="s">
        <v>148</v>
      </c>
      <c r="J616" s="105">
        <v>0.5</v>
      </c>
      <c r="K616" s="142">
        <f t="shared" si="48"/>
        <v>-0.5</v>
      </c>
      <c r="L616" s="102">
        <f t="shared" si="53"/>
        <v>336.81510493827165</v>
      </c>
      <c r="M616" s="158">
        <v>2750</v>
      </c>
      <c r="Q616" s="153">
        <f t="shared" si="49"/>
        <v>1</v>
      </c>
      <c r="R616" s="154">
        <f t="shared" si="50"/>
        <v>0</v>
      </c>
      <c r="S616" s="154">
        <f t="shared" si="51"/>
        <v>1</v>
      </c>
    </row>
    <row r="617" spans="2:19" ht="18.75" x14ac:dyDescent="0.3">
      <c r="B617" s="164">
        <v>44649</v>
      </c>
      <c r="C617" s="95" t="s">
        <v>2198</v>
      </c>
      <c r="D617" s="96" t="s">
        <v>662</v>
      </c>
      <c r="E617" s="97">
        <v>1</v>
      </c>
      <c r="F617" s="140">
        <v>1.35</v>
      </c>
      <c r="G617" s="103">
        <v>1.08</v>
      </c>
      <c r="H617" s="99" t="s">
        <v>557</v>
      </c>
      <c r="I617" s="104" t="s">
        <v>24</v>
      </c>
      <c r="J617" s="105">
        <v>1</v>
      </c>
      <c r="K617" s="142">
        <f t="shared" si="48"/>
        <v>0.35000000000000009</v>
      </c>
      <c r="L617" s="102">
        <f t="shared" si="53"/>
        <v>337.16510493827167</v>
      </c>
      <c r="Q617" s="153">
        <f t="shared" si="49"/>
        <v>1</v>
      </c>
      <c r="R617" s="154">
        <f t="shared" si="50"/>
        <v>1</v>
      </c>
      <c r="S617" s="154">
        <f t="shared" si="51"/>
        <v>0</v>
      </c>
    </row>
    <row r="618" spans="2:19" ht="18.75" x14ac:dyDescent="0.3">
      <c r="B618" s="164">
        <v>44650</v>
      </c>
      <c r="C618" s="95" t="s">
        <v>2199</v>
      </c>
      <c r="D618" s="96" t="s">
        <v>600</v>
      </c>
      <c r="E618" s="97">
        <v>4</v>
      </c>
      <c r="F618" s="140">
        <v>13</v>
      </c>
      <c r="G618" s="103">
        <v>3</v>
      </c>
      <c r="H618" s="99" t="s">
        <v>557</v>
      </c>
      <c r="I618" s="104" t="s">
        <v>34</v>
      </c>
      <c r="J618" s="105">
        <v>0.5</v>
      </c>
      <c r="K618" s="142">
        <f t="shared" si="48"/>
        <v>-0.5</v>
      </c>
      <c r="L618" s="102">
        <f t="shared" si="53"/>
        <v>336.66510493827167</v>
      </c>
      <c r="Q618" s="153">
        <f t="shared" si="49"/>
        <v>1</v>
      </c>
      <c r="R618" s="154">
        <f t="shared" si="50"/>
        <v>0</v>
      </c>
      <c r="S618" s="154">
        <f t="shared" si="51"/>
        <v>1</v>
      </c>
    </row>
    <row r="619" spans="2:19" ht="18.75" x14ac:dyDescent="0.3">
      <c r="B619" s="164">
        <v>44650</v>
      </c>
      <c r="C619" s="95" t="s">
        <v>2200</v>
      </c>
      <c r="D619" s="96" t="s">
        <v>619</v>
      </c>
      <c r="E619" s="97">
        <v>3</v>
      </c>
      <c r="F619" s="140">
        <v>13</v>
      </c>
      <c r="G619" s="103">
        <v>4</v>
      </c>
      <c r="H619" s="99" t="s">
        <v>557</v>
      </c>
      <c r="I619" s="104" t="s">
        <v>171</v>
      </c>
      <c r="J619" s="105">
        <v>0.5</v>
      </c>
      <c r="K619" s="142">
        <f t="shared" si="48"/>
        <v>-0.5</v>
      </c>
      <c r="L619" s="102">
        <f t="shared" si="53"/>
        <v>336.16510493827167</v>
      </c>
      <c r="Q619" s="153">
        <f t="shared" si="49"/>
        <v>1</v>
      </c>
      <c r="R619" s="154">
        <f t="shared" si="50"/>
        <v>0</v>
      </c>
      <c r="S619" s="154">
        <f t="shared" si="51"/>
        <v>1</v>
      </c>
    </row>
    <row r="620" spans="2:19" ht="18.75" x14ac:dyDescent="0.3">
      <c r="B620" s="164">
        <v>44651</v>
      </c>
      <c r="C620" s="95" t="s">
        <v>2136</v>
      </c>
      <c r="D620" s="96" t="s">
        <v>619</v>
      </c>
      <c r="E620" s="97">
        <v>4</v>
      </c>
      <c r="F620" s="140">
        <v>11</v>
      </c>
      <c r="G620" s="103">
        <v>3</v>
      </c>
      <c r="H620" s="99" t="s">
        <v>557</v>
      </c>
      <c r="I620" s="104" t="s">
        <v>2196</v>
      </c>
      <c r="J620" s="105">
        <v>0.5</v>
      </c>
      <c r="K620" s="142">
        <f t="shared" si="48"/>
        <v>-0.5</v>
      </c>
      <c r="L620" s="102">
        <f t="shared" si="53"/>
        <v>335.66510493827167</v>
      </c>
      <c r="Q620" s="153">
        <f t="shared" si="49"/>
        <v>1</v>
      </c>
      <c r="R620" s="154">
        <f t="shared" si="50"/>
        <v>0</v>
      </c>
      <c r="S620" s="154">
        <f t="shared" si="51"/>
        <v>1</v>
      </c>
    </row>
    <row r="621" spans="2:19" ht="18.75" x14ac:dyDescent="0.3">
      <c r="B621" s="164">
        <v>44651</v>
      </c>
      <c r="C621" s="95" t="s">
        <v>2192</v>
      </c>
      <c r="D621" s="96" t="s">
        <v>556</v>
      </c>
      <c r="E621" s="97">
        <v>4</v>
      </c>
      <c r="F621" s="140">
        <v>11</v>
      </c>
      <c r="G621" s="103">
        <v>4</v>
      </c>
      <c r="H621" s="99" t="s">
        <v>557</v>
      </c>
      <c r="I621" s="104" t="s">
        <v>34</v>
      </c>
      <c r="J621" s="105">
        <v>1.5</v>
      </c>
      <c r="K621" s="142">
        <f t="shared" si="48"/>
        <v>-1.5</v>
      </c>
      <c r="L621" s="102">
        <f t="shared" si="53"/>
        <v>334.16510493827167</v>
      </c>
      <c r="Q621" s="153">
        <f t="shared" si="49"/>
        <v>1</v>
      </c>
      <c r="R621" s="154">
        <f t="shared" si="50"/>
        <v>0</v>
      </c>
      <c r="S621" s="154">
        <f t="shared" si="51"/>
        <v>1</v>
      </c>
    </row>
    <row r="622" spans="2:19" ht="18.75" x14ac:dyDescent="0.3">
      <c r="B622" s="164">
        <v>44651</v>
      </c>
      <c r="C622" s="95" t="s">
        <v>2210</v>
      </c>
      <c r="D622" s="96" t="s">
        <v>619</v>
      </c>
      <c r="E622" s="97">
        <v>4</v>
      </c>
      <c r="F622" s="140">
        <v>12</v>
      </c>
      <c r="G622" s="103">
        <v>3.3</v>
      </c>
      <c r="H622" s="99" t="s">
        <v>557</v>
      </c>
      <c r="I622" s="104" t="s">
        <v>26</v>
      </c>
      <c r="J622" s="105">
        <v>0.5</v>
      </c>
      <c r="K622" s="142">
        <f t="shared" si="48"/>
        <v>-0.5</v>
      </c>
      <c r="L622" s="102">
        <f t="shared" si="53"/>
        <v>333.66510493827167</v>
      </c>
      <c r="Q622" s="153">
        <f t="shared" si="49"/>
        <v>1</v>
      </c>
      <c r="R622" s="154">
        <f t="shared" si="50"/>
        <v>0</v>
      </c>
      <c r="S622" s="154">
        <f t="shared" si="51"/>
        <v>1</v>
      </c>
    </row>
    <row r="623" spans="2:19" ht="18.75" x14ac:dyDescent="0.3">
      <c r="B623" s="164">
        <v>44651</v>
      </c>
      <c r="C623" s="95" t="s">
        <v>2192</v>
      </c>
      <c r="D623" s="96" t="s">
        <v>2191</v>
      </c>
      <c r="E623" s="97">
        <v>3</v>
      </c>
      <c r="F623" s="140">
        <v>11</v>
      </c>
      <c r="G623" s="103">
        <v>4</v>
      </c>
      <c r="H623" s="99" t="s">
        <v>557</v>
      </c>
      <c r="I623" s="104" t="s">
        <v>34</v>
      </c>
      <c r="J623" s="105">
        <v>1.5</v>
      </c>
      <c r="K623" s="142">
        <f t="shared" si="48"/>
        <v>-1.5</v>
      </c>
      <c r="L623" s="102">
        <f t="shared" si="53"/>
        <v>332.16510493827167</v>
      </c>
      <c r="Q623" s="153">
        <f t="shared" si="49"/>
        <v>1</v>
      </c>
      <c r="R623" s="154">
        <f t="shared" si="50"/>
        <v>0</v>
      </c>
      <c r="S623" s="154">
        <f t="shared" si="51"/>
        <v>1</v>
      </c>
    </row>
    <row r="624" spans="2:19" ht="18.75" x14ac:dyDescent="0.3">
      <c r="B624" s="164">
        <v>44652</v>
      </c>
      <c r="C624" s="95" t="s">
        <v>2201</v>
      </c>
      <c r="D624" s="96" t="s">
        <v>32</v>
      </c>
      <c r="E624" s="97">
        <v>2</v>
      </c>
      <c r="F624" s="140">
        <v>4.2</v>
      </c>
      <c r="G624" s="103">
        <v>1.5</v>
      </c>
      <c r="H624" s="99" t="s">
        <v>557</v>
      </c>
      <c r="I624" s="104" t="s">
        <v>24</v>
      </c>
      <c r="J624" s="105">
        <v>1</v>
      </c>
      <c r="K624" s="142">
        <f t="shared" si="48"/>
        <v>3.2</v>
      </c>
      <c r="L624" s="102">
        <f t="shared" si="53"/>
        <v>335.36510493827166</v>
      </c>
      <c r="Q624" s="153">
        <f t="shared" si="49"/>
        <v>1</v>
      </c>
      <c r="R624" s="154">
        <f t="shared" si="50"/>
        <v>1</v>
      </c>
      <c r="S624" s="154">
        <f t="shared" si="51"/>
        <v>0</v>
      </c>
    </row>
    <row r="625" spans="2:19" ht="18.75" x14ac:dyDescent="0.3">
      <c r="B625" s="164">
        <v>44652</v>
      </c>
      <c r="C625" s="95" t="s">
        <v>2203</v>
      </c>
      <c r="D625" s="96" t="s">
        <v>32</v>
      </c>
      <c r="E625" s="97">
        <v>2</v>
      </c>
      <c r="F625" s="140">
        <v>1</v>
      </c>
      <c r="G625" s="103">
        <v>0</v>
      </c>
      <c r="H625" s="99" t="s">
        <v>557</v>
      </c>
      <c r="I625" s="104" t="s">
        <v>21</v>
      </c>
      <c r="J625" s="105">
        <v>0.5</v>
      </c>
      <c r="K625" s="142">
        <f t="shared" si="48"/>
        <v>-0.5</v>
      </c>
      <c r="L625" s="102">
        <f t="shared" si="53"/>
        <v>334.86510493827166</v>
      </c>
      <c r="Q625" s="153">
        <f t="shared" si="49"/>
        <v>1</v>
      </c>
      <c r="R625" s="154">
        <f t="shared" si="50"/>
        <v>0</v>
      </c>
      <c r="S625" s="154">
        <f t="shared" si="51"/>
        <v>1</v>
      </c>
    </row>
    <row r="626" spans="2:19" ht="18.75" x14ac:dyDescent="0.3">
      <c r="B626" s="164">
        <v>44652</v>
      </c>
      <c r="C626" s="95" t="s">
        <v>2202</v>
      </c>
      <c r="D626" s="96" t="s">
        <v>43</v>
      </c>
      <c r="E626" s="97">
        <v>3</v>
      </c>
      <c r="F626" s="140">
        <v>1.7</v>
      </c>
      <c r="G626" s="103">
        <v>1.0900000000000001</v>
      </c>
      <c r="H626" s="99" t="s">
        <v>557</v>
      </c>
      <c r="I626" s="104" t="s">
        <v>24</v>
      </c>
      <c r="J626" s="105">
        <v>2</v>
      </c>
      <c r="K626" s="142">
        <f t="shared" si="48"/>
        <v>1.4</v>
      </c>
      <c r="L626" s="102">
        <f t="shared" si="53"/>
        <v>336.26510493827163</v>
      </c>
      <c r="Q626" s="153">
        <f t="shared" si="49"/>
        <v>1</v>
      </c>
      <c r="R626" s="154">
        <f t="shared" si="50"/>
        <v>1</v>
      </c>
      <c r="S626" s="154">
        <f t="shared" si="51"/>
        <v>0</v>
      </c>
    </row>
    <row r="627" spans="2:19" ht="18.75" x14ac:dyDescent="0.3">
      <c r="B627" s="164">
        <v>44653</v>
      </c>
      <c r="C627" s="95" t="s">
        <v>2204</v>
      </c>
      <c r="D627" s="96" t="s">
        <v>2011</v>
      </c>
      <c r="E627" s="97">
        <v>3</v>
      </c>
      <c r="F627" s="140">
        <v>3.3</v>
      </c>
      <c r="G627" s="103">
        <v>1.3</v>
      </c>
      <c r="H627" s="99" t="s">
        <v>557</v>
      </c>
      <c r="I627" s="104" t="s">
        <v>34</v>
      </c>
      <c r="J627" s="105">
        <v>5</v>
      </c>
      <c r="K627" s="142">
        <f t="shared" si="48"/>
        <v>-5</v>
      </c>
      <c r="L627" s="102">
        <f t="shared" si="53"/>
        <v>331.26510493827163</v>
      </c>
      <c r="Q627" s="153">
        <f t="shared" si="49"/>
        <v>1</v>
      </c>
      <c r="R627" s="154">
        <f t="shared" si="50"/>
        <v>0</v>
      </c>
      <c r="S627" s="154">
        <f t="shared" si="51"/>
        <v>1</v>
      </c>
    </row>
    <row r="628" spans="2:19" ht="18.75" x14ac:dyDescent="0.3">
      <c r="B628" s="164">
        <v>44653</v>
      </c>
      <c r="C628" s="95" t="s">
        <v>2205</v>
      </c>
      <c r="D628" s="96" t="s">
        <v>559</v>
      </c>
      <c r="E628" s="97">
        <v>2</v>
      </c>
      <c r="F628" s="140">
        <v>7</v>
      </c>
      <c r="G628" s="103">
        <v>2.0499999999999998</v>
      </c>
      <c r="H628" s="99" t="s">
        <v>557</v>
      </c>
      <c r="I628" s="104" t="s">
        <v>24</v>
      </c>
      <c r="J628" s="105">
        <v>4</v>
      </c>
      <c r="K628" s="142">
        <f t="shared" si="48"/>
        <v>24</v>
      </c>
      <c r="L628" s="102">
        <f t="shared" si="53"/>
        <v>355.26510493827163</v>
      </c>
      <c r="Q628" s="153">
        <f t="shared" si="49"/>
        <v>1</v>
      </c>
      <c r="R628" s="154">
        <f t="shared" si="50"/>
        <v>1</v>
      </c>
      <c r="S628" s="154">
        <f t="shared" si="51"/>
        <v>0</v>
      </c>
    </row>
    <row r="629" spans="2:19" ht="18.75" x14ac:dyDescent="0.3">
      <c r="B629" s="164">
        <v>44653</v>
      </c>
      <c r="C629" s="95" t="s">
        <v>2205</v>
      </c>
      <c r="D629" s="96" t="s">
        <v>559</v>
      </c>
      <c r="E629" s="97">
        <v>2</v>
      </c>
      <c r="F629" s="140">
        <v>7</v>
      </c>
      <c r="G629" s="103">
        <v>2.0499999999999998</v>
      </c>
      <c r="H629" s="99" t="s">
        <v>567</v>
      </c>
      <c r="I629" s="104" t="s">
        <v>24</v>
      </c>
      <c r="J629" s="105">
        <v>1</v>
      </c>
      <c r="K629" s="142">
        <f t="shared" si="48"/>
        <v>1.0499999999999998</v>
      </c>
      <c r="L629" s="102">
        <f t="shared" si="53"/>
        <v>356.31510493827165</v>
      </c>
      <c r="Q629" s="153">
        <f t="shared" si="49"/>
        <v>1</v>
      </c>
      <c r="R629" s="154">
        <f t="shared" si="50"/>
        <v>1</v>
      </c>
      <c r="S629" s="154">
        <f t="shared" si="51"/>
        <v>0</v>
      </c>
    </row>
    <row r="630" spans="2:19" ht="18.75" x14ac:dyDescent="0.3">
      <c r="B630" s="164">
        <v>44653</v>
      </c>
      <c r="C630" s="95" t="s">
        <v>2206</v>
      </c>
      <c r="D630" s="96" t="s">
        <v>559</v>
      </c>
      <c r="E630" s="97">
        <v>3</v>
      </c>
      <c r="F630" s="140">
        <v>15</v>
      </c>
      <c r="G630" s="103">
        <v>3</v>
      </c>
      <c r="H630" s="99" t="s">
        <v>557</v>
      </c>
      <c r="I630" s="104" t="s">
        <v>16</v>
      </c>
      <c r="J630" s="105">
        <v>3</v>
      </c>
      <c r="K630" s="142">
        <f t="shared" si="48"/>
        <v>-3</v>
      </c>
      <c r="L630" s="102">
        <f t="shared" si="53"/>
        <v>353.31510493827165</v>
      </c>
      <c r="Q630" s="153">
        <f t="shared" si="49"/>
        <v>1</v>
      </c>
      <c r="R630" s="154">
        <f t="shared" si="50"/>
        <v>0</v>
      </c>
      <c r="S630" s="154">
        <f t="shared" si="51"/>
        <v>1</v>
      </c>
    </row>
    <row r="631" spans="2:19" ht="18.75" x14ac:dyDescent="0.3">
      <c r="B631" s="164">
        <v>44653</v>
      </c>
      <c r="C631" s="95" t="s">
        <v>2206</v>
      </c>
      <c r="D631" s="96" t="s">
        <v>559</v>
      </c>
      <c r="E631" s="97">
        <v>3</v>
      </c>
      <c r="F631" s="140">
        <v>15</v>
      </c>
      <c r="G631" s="103">
        <v>3</v>
      </c>
      <c r="H631" s="99" t="s">
        <v>567</v>
      </c>
      <c r="I631" s="104" t="s">
        <v>16</v>
      </c>
      <c r="J631" s="105">
        <v>1</v>
      </c>
      <c r="K631" s="142">
        <f t="shared" si="48"/>
        <v>-1</v>
      </c>
      <c r="L631" s="102">
        <f t="shared" si="53"/>
        <v>352.31510493827165</v>
      </c>
      <c r="Q631" s="153">
        <f t="shared" si="49"/>
        <v>1</v>
      </c>
      <c r="R631" s="154">
        <f t="shared" si="50"/>
        <v>0</v>
      </c>
      <c r="S631" s="154">
        <f t="shared" si="51"/>
        <v>1</v>
      </c>
    </row>
    <row r="632" spans="2:19" ht="18.75" x14ac:dyDescent="0.3">
      <c r="B632" s="164">
        <v>44653</v>
      </c>
      <c r="C632" s="95" t="s">
        <v>2207</v>
      </c>
      <c r="D632" s="96" t="s">
        <v>559</v>
      </c>
      <c r="E632" s="97">
        <v>1</v>
      </c>
      <c r="F632" s="140">
        <v>2.1</v>
      </c>
      <c r="G632" s="103">
        <v>1.0900000000000001</v>
      </c>
      <c r="H632" s="99" t="s">
        <v>557</v>
      </c>
      <c r="I632" s="104" t="s">
        <v>21</v>
      </c>
      <c r="J632" s="105">
        <v>3</v>
      </c>
      <c r="K632" s="142">
        <f t="shared" si="48"/>
        <v>-3</v>
      </c>
      <c r="L632" s="102">
        <f t="shared" si="53"/>
        <v>349.31510493827165</v>
      </c>
      <c r="Q632" s="153">
        <f t="shared" si="49"/>
        <v>1</v>
      </c>
      <c r="R632" s="154">
        <f t="shared" si="50"/>
        <v>0</v>
      </c>
      <c r="S632" s="154">
        <f t="shared" si="51"/>
        <v>1</v>
      </c>
    </row>
    <row r="633" spans="2:19" ht="18.75" x14ac:dyDescent="0.3">
      <c r="B633" s="164">
        <v>44653</v>
      </c>
      <c r="C633" s="95" t="s">
        <v>2208</v>
      </c>
      <c r="D633" s="96" t="s">
        <v>114</v>
      </c>
      <c r="E633" s="97">
        <v>3</v>
      </c>
      <c r="F633" s="140">
        <v>21</v>
      </c>
      <c r="G633" s="103">
        <v>4</v>
      </c>
      <c r="H633" s="99" t="s">
        <v>557</v>
      </c>
      <c r="I633" s="104" t="s">
        <v>148</v>
      </c>
      <c r="J633" s="105">
        <v>0.25</v>
      </c>
      <c r="K633" s="142">
        <f t="shared" si="48"/>
        <v>-0.25</v>
      </c>
      <c r="L633" s="102">
        <f t="shared" si="53"/>
        <v>349.06510493827165</v>
      </c>
      <c r="Q633" s="153">
        <f t="shared" si="49"/>
        <v>1</v>
      </c>
      <c r="R633" s="154">
        <f t="shared" si="50"/>
        <v>0</v>
      </c>
      <c r="S633" s="154">
        <f t="shared" si="51"/>
        <v>1</v>
      </c>
    </row>
    <row r="634" spans="2:19" ht="18.75" x14ac:dyDescent="0.3">
      <c r="B634" s="164">
        <v>44653</v>
      </c>
      <c r="C634" s="95" t="s">
        <v>2209</v>
      </c>
      <c r="D634" s="96" t="s">
        <v>114</v>
      </c>
      <c r="E634" s="97">
        <v>3</v>
      </c>
      <c r="F634" s="140">
        <v>31</v>
      </c>
      <c r="G634" s="103">
        <v>8</v>
      </c>
      <c r="H634" s="99" t="s">
        <v>557</v>
      </c>
      <c r="I634" s="104" t="s">
        <v>24</v>
      </c>
      <c r="J634" s="105">
        <v>0.25</v>
      </c>
      <c r="K634" s="142">
        <f t="shared" si="48"/>
        <v>7.5</v>
      </c>
      <c r="L634" s="102">
        <f t="shared" si="53"/>
        <v>356.56510493827165</v>
      </c>
      <c r="M634" s="158">
        <v>3450</v>
      </c>
      <c r="N634" s="158">
        <f>M634/40</f>
        <v>86.25</v>
      </c>
      <c r="Q634" s="153">
        <f t="shared" si="49"/>
        <v>1</v>
      </c>
      <c r="R634" s="154">
        <f t="shared" si="50"/>
        <v>1</v>
      </c>
      <c r="S634" s="154">
        <f t="shared" si="51"/>
        <v>0</v>
      </c>
    </row>
    <row r="635" spans="2:19" ht="18.75" x14ac:dyDescent="0.3">
      <c r="B635" s="164">
        <v>44655</v>
      </c>
      <c r="C635" s="95" t="s">
        <v>2211</v>
      </c>
      <c r="D635" s="96" t="s">
        <v>753</v>
      </c>
      <c r="E635" s="97">
        <v>1</v>
      </c>
      <c r="F635" s="140">
        <v>7</v>
      </c>
      <c r="G635" s="103">
        <v>2</v>
      </c>
      <c r="H635" s="99" t="s">
        <v>557</v>
      </c>
      <c r="I635" s="104" t="s">
        <v>34</v>
      </c>
      <c r="J635" s="105">
        <v>5.5</v>
      </c>
      <c r="K635" s="142">
        <f t="shared" si="48"/>
        <v>-5.5</v>
      </c>
      <c r="L635" s="102">
        <f t="shared" si="53"/>
        <v>351.06510493827165</v>
      </c>
      <c r="Q635" s="153">
        <f t="shared" si="49"/>
        <v>1</v>
      </c>
      <c r="R635" s="154">
        <f t="shared" si="50"/>
        <v>0</v>
      </c>
      <c r="S635" s="154">
        <f t="shared" si="51"/>
        <v>1</v>
      </c>
    </row>
    <row r="636" spans="2:19" ht="18.75" x14ac:dyDescent="0.3">
      <c r="B636" s="164">
        <v>44655</v>
      </c>
      <c r="C636" s="95" t="s">
        <v>1943</v>
      </c>
      <c r="D636" s="96" t="s">
        <v>674</v>
      </c>
      <c r="E636" s="97">
        <v>3</v>
      </c>
      <c r="F636" s="140">
        <v>4.4000000000000004</v>
      </c>
      <c r="G636" s="103">
        <v>1.8</v>
      </c>
      <c r="H636" s="99" t="s">
        <v>557</v>
      </c>
      <c r="I636" s="104" t="s">
        <v>26</v>
      </c>
      <c r="J636" s="105">
        <v>1.5</v>
      </c>
      <c r="K636" s="142">
        <f t="shared" si="48"/>
        <v>-1.5</v>
      </c>
      <c r="L636" s="102">
        <f t="shared" si="53"/>
        <v>349.56510493827165</v>
      </c>
      <c r="Q636" s="153">
        <f t="shared" si="49"/>
        <v>1</v>
      </c>
      <c r="R636" s="154">
        <f t="shared" si="50"/>
        <v>0</v>
      </c>
      <c r="S636" s="154">
        <f t="shared" si="51"/>
        <v>1</v>
      </c>
    </row>
    <row r="637" spans="2:19" ht="18.75" x14ac:dyDescent="0.3">
      <c r="B637" s="164">
        <v>44656</v>
      </c>
      <c r="C637" s="95" t="s">
        <v>2212</v>
      </c>
      <c r="D637" s="96" t="s">
        <v>30</v>
      </c>
      <c r="E637" s="97">
        <v>2</v>
      </c>
      <c r="F637" s="140">
        <v>15</v>
      </c>
      <c r="G637" s="103">
        <v>5</v>
      </c>
      <c r="H637" s="99" t="s">
        <v>557</v>
      </c>
      <c r="I637" s="104" t="s">
        <v>148</v>
      </c>
      <c r="J637" s="105">
        <v>0.75</v>
      </c>
      <c r="K637" s="142">
        <f t="shared" si="48"/>
        <v>-0.75</v>
      </c>
      <c r="L637" s="102">
        <f t="shared" si="53"/>
        <v>348.81510493827165</v>
      </c>
      <c r="Q637" s="153">
        <f t="shared" si="49"/>
        <v>1</v>
      </c>
      <c r="R637" s="154">
        <f t="shared" si="50"/>
        <v>0</v>
      </c>
      <c r="S637" s="154">
        <f t="shared" si="51"/>
        <v>1</v>
      </c>
    </row>
    <row r="638" spans="2:19" ht="18.75" x14ac:dyDescent="0.3">
      <c r="B638" s="164">
        <v>44656</v>
      </c>
      <c r="C638" s="95" t="s">
        <v>2213</v>
      </c>
      <c r="D638" s="96" t="s">
        <v>30</v>
      </c>
      <c r="E638" s="97">
        <v>2</v>
      </c>
      <c r="F638" s="140">
        <v>19</v>
      </c>
      <c r="G638" s="103">
        <v>6</v>
      </c>
      <c r="H638" s="99" t="s">
        <v>557</v>
      </c>
      <c r="I638" s="104" t="s">
        <v>26</v>
      </c>
      <c r="J638" s="105">
        <v>0.75</v>
      </c>
      <c r="K638" s="142">
        <f t="shared" si="48"/>
        <v>-0.75</v>
      </c>
      <c r="L638" s="102">
        <f t="shared" si="53"/>
        <v>348.06510493827165</v>
      </c>
      <c r="Q638" s="153">
        <f t="shared" si="49"/>
        <v>1</v>
      </c>
      <c r="R638" s="154">
        <f t="shared" si="50"/>
        <v>0</v>
      </c>
      <c r="S638" s="154">
        <f t="shared" si="51"/>
        <v>1</v>
      </c>
    </row>
    <row r="639" spans="2:19" ht="18.75" x14ac:dyDescent="0.3">
      <c r="B639" s="164">
        <v>44657</v>
      </c>
      <c r="C639" s="95" t="s">
        <v>2214</v>
      </c>
      <c r="D639" s="96" t="s">
        <v>91</v>
      </c>
      <c r="E639" s="97">
        <v>1</v>
      </c>
      <c r="F639" s="140">
        <v>5.51</v>
      </c>
      <c r="G639" s="103">
        <v>0</v>
      </c>
      <c r="H639" s="99" t="s">
        <v>557</v>
      </c>
      <c r="I639" s="104" t="s">
        <v>21</v>
      </c>
      <c r="J639" s="105">
        <v>5</v>
      </c>
      <c r="K639" s="142">
        <f t="shared" si="48"/>
        <v>-5</v>
      </c>
      <c r="L639" s="102">
        <f t="shared" si="53"/>
        <v>343.06510493827165</v>
      </c>
      <c r="Q639" s="153">
        <f t="shared" si="49"/>
        <v>1</v>
      </c>
      <c r="R639" s="154">
        <f t="shared" si="50"/>
        <v>0</v>
      </c>
      <c r="S639" s="154">
        <f t="shared" si="51"/>
        <v>1</v>
      </c>
    </row>
    <row r="640" spans="2:19" ht="18.75" x14ac:dyDescent="0.3">
      <c r="B640" s="164">
        <v>44658</v>
      </c>
      <c r="C640" s="95" t="s">
        <v>2215</v>
      </c>
      <c r="D640" s="96" t="s">
        <v>638</v>
      </c>
      <c r="E640" s="97">
        <v>2</v>
      </c>
      <c r="F640" s="140">
        <v>10</v>
      </c>
      <c r="G640" s="103">
        <v>3</v>
      </c>
      <c r="H640" s="99" t="s">
        <v>557</v>
      </c>
      <c r="I640" s="104" t="s">
        <v>614</v>
      </c>
      <c r="J640" s="105">
        <v>1.5</v>
      </c>
      <c r="K640" s="142">
        <f t="shared" si="48"/>
        <v>-1.5</v>
      </c>
      <c r="L640" s="102">
        <f t="shared" si="53"/>
        <v>341.56510493827165</v>
      </c>
      <c r="Q640" s="153">
        <f t="shared" si="49"/>
        <v>1</v>
      </c>
      <c r="R640" s="154">
        <f t="shared" si="50"/>
        <v>0</v>
      </c>
      <c r="S640" s="154">
        <f t="shared" si="51"/>
        <v>1</v>
      </c>
    </row>
    <row r="641" spans="2:19" ht="18.75" x14ac:dyDescent="0.3">
      <c r="B641" s="164">
        <v>44658</v>
      </c>
      <c r="C641" s="95" t="s">
        <v>2216</v>
      </c>
      <c r="D641" s="96" t="s">
        <v>616</v>
      </c>
      <c r="E641" s="97">
        <v>1</v>
      </c>
      <c r="F641" s="140">
        <v>3.46</v>
      </c>
      <c r="G641" s="103">
        <v>0</v>
      </c>
      <c r="H641" s="99" t="s">
        <v>557</v>
      </c>
      <c r="I641" s="104" t="s">
        <v>21</v>
      </c>
      <c r="J641" s="105">
        <v>5</v>
      </c>
      <c r="K641" s="142">
        <f t="shared" si="48"/>
        <v>-5</v>
      </c>
      <c r="L641" s="102">
        <f t="shared" si="53"/>
        <v>336.56510493827165</v>
      </c>
      <c r="Q641" s="153">
        <f t="shared" si="49"/>
        <v>1</v>
      </c>
      <c r="R641" s="154">
        <f t="shared" si="50"/>
        <v>0</v>
      </c>
      <c r="S641" s="154">
        <f t="shared" si="51"/>
        <v>1</v>
      </c>
    </row>
    <row r="642" spans="2:19" ht="18.75" x14ac:dyDescent="0.3">
      <c r="B642" s="164">
        <v>44659</v>
      </c>
      <c r="C642" s="95" t="s">
        <v>2217</v>
      </c>
      <c r="D642" s="96" t="s">
        <v>32</v>
      </c>
      <c r="E642" s="97">
        <v>3</v>
      </c>
      <c r="F642" s="140">
        <v>21</v>
      </c>
      <c r="G642" s="103">
        <v>6</v>
      </c>
      <c r="H642" s="99" t="s">
        <v>557</v>
      </c>
      <c r="I642" s="104" t="s">
        <v>34</v>
      </c>
      <c r="J642" s="105">
        <v>0.25</v>
      </c>
      <c r="K642" s="142">
        <f t="shared" si="48"/>
        <v>-0.25</v>
      </c>
      <c r="L642" s="102">
        <f t="shared" si="53"/>
        <v>336.31510493827165</v>
      </c>
      <c r="Q642" s="153">
        <f t="shared" si="49"/>
        <v>1</v>
      </c>
      <c r="R642" s="154">
        <f t="shared" si="50"/>
        <v>0</v>
      </c>
      <c r="S642" s="154">
        <f t="shared" si="51"/>
        <v>1</v>
      </c>
    </row>
    <row r="643" spans="2:19" ht="18.75" x14ac:dyDescent="0.3">
      <c r="B643" s="164">
        <v>44660</v>
      </c>
      <c r="C643" s="95" t="s">
        <v>2218</v>
      </c>
      <c r="D643" s="96" t="s">
        <v>602</v>
      </c>
      <c r="E643" s="97">
        <v>4</v>
      </c>
      <c r="F643" s="140">
        <v>8</v>
      </c>
      <c r="G643" s="103">
        <v>3</v>
      </c>
      <c r="H643" s="99" t="s">
        <v>557</v>
      </c>
      <c r="I643" s="104" t="s">
        <v>21</v>
      </c>
      <c r="J643" s="105">
        <v>4.5</v>
      </c>
      <c r="K643" s="142">
        <f t="shared" ref="K643:K706" si="54">IF(OR(I643="",J643=""),"",IF(AND(H643="W",I643="1st"),F643*J643-J643,IF(AND(H643="P",OR(I643="1st",I643="2nd",I643="3rd")),G643*J643-J643,IF(H643="EW",-2*J643,-J643))))</f>
        <v>-4.5</v>
      </c>
      <c r="L643" s="102">
        <f t="shared" si="53"/>
        <v>331.81510493827165</v>
      </c>
      <c r="Q643" s="153">
        <f t="shared" si="49"/>
        <v>1</v>
      </c>
      <c r="R643" s="154">
        <f t="shared" si="50"/>
        <v>0</v>
      </c>
      <c r="S643" s="154">
        <f t="shared" si="51"/>
        <v>1</v>
      </c>
    </row>
    <row r="644" spans="2:19" ht="18.75" x14ac:dyDescent="0.3">
      <c r="B644" s="164">
        <v>44660</v>
      </c>
      <c r="C644" s="95" t="s">
        <v>2219</v>
      </c>
      <c r="D644" s="96" t="s">
        <v>602</v>
      </c>
      <c r="E644" s="97">
        <v>4</v>
      </c>
      <c r="F644" s="140">
        <v>5.7</v>
      </c>
      <c r="G644" s="103">
        <v>2</v>
      </c>
      <c r="H644" s="99" t="s">
        <v>557</v>
      </c>
      <c r="I644" s="104" t="s">
        <v>614</v>
      </c>
      <c r="J644" s="105">
        <v>4</v>
      </c>
      <c r="K644" s="142">
        <f t="shared" si="54"/>
        <v>-4</v>
      </c>
      <c r="L644" s="102">
        <f t="shared" si="53"/>
        <v>327.81510493827165</v>
      </c>
      <c r="Q644" s="153">
        <f t="shared" ref="Q644:Q707" si="55">IF(B644="",0,1)</f>
        <v>1</v>
      </c>
      <c r="R644" s="154">
        <f t="shared" ref="R644:R707" si="56">IF(K644&gt;0,1,0)</f>
        <v>0</v>
      </c>
      <c r="S644" s="154">
        <f t="shared" ref="S644:S707" si="57">IF(K644&lt;0,1,0)</f>
        <v>1</v>
      </c>
    </row>
    <row r="645" spans="2:19" ht="18.75" x14ac:dyDescent="0.3">
      <c r="B645" s="164">
        <v>44660</v>
      </c>
      <c r="C645" s="95" t="s">
        <v>2223</v>
      </c>
      <c r="D645" s="96" t="s">
        <v>602</v>
      </c>
      <c r="E645" s="97">
        <v>4</v>
      </c>
      <c r="F645" s="140">
        <v>1</v>
      </c>
      <c r="G645" s="103">
        <v>0</v>
      </c>
      <c r="H645" s="99" t="s">
        <v>557</v>
      </c>
      <c r="I645" s="104" t="s">
        <v>21</v>
      </c>
      <c r="J645" s="105">
        <v>1</v>
      </c>
      <c r="K645" s="142">
        <f t="shared" si="54"/>
        <v>-1</v>
      </c>
      <c r="L645" s="102">
        <f t="shared" si="53"/>
        <v>326.81510493827165</v>
      </c>
      <c r="Q645" s="153">
        <f t="shared" si="55"/>
        <v>1</v>
      </c>
      <c r="R645" s="154">
        <f t="shared" si="56"/>
        <v>0</v>
      </c>
      <c r="S645" s="154">
        <f t="shared" si="57"/>
        <v>1</v>
      </c>
    </row>
    <row r="646" spans="2:19" ht="18.75" x14ac:dyDescent="0.3">
      <c r="B646" s="164">
        <v>44660</v>
      </c>
      <c r="C646" s="95" t="s">
        <v>2224</v>
      </c>
      <c r="D646" s="96" t="s">
        <v>602</v>
      </c>
      <c r="E646" s="97">
        <v>4</v>
      </c>
      <c r="F646" s="140">
        <v>1</v>
      </c>
      <c r="G646" s="103">
        <v>0</v>
      </c>
      <c r="H646" s="99" t="s">
        <v>557</v>
      </c>
      <c r="I646" s="104" t="s">
        <v>21</v>
      </c>
      <c r="J646" s="105">
        <v>1</v>
      </c>
      <c r="K646" s="142">
        <f t="shared" si="54"/>
        <v>-1</v>
      </c>
      <c r="L646" s="102">
        <f t="shared" si="53"/>
        <v>325.81510493827165</v>
      </c>
      <c r="Q646" s="153">
        <f t="shared" si="55"/>
        <v>1</v>
      </c>
      <c r="R646" s="154">
        <f t="shared" si="56"/>
        <v>0</v>
      </c>
      <c r="S646" s="154">
        <f t="shared" si="57"/>
        <v>1</v>
      </c>
    </row>
    <row r="647" spans="2:19" ht="18.75" x14ac:dyDescent="0.3">
      <c r="B647" s="164">
        <v>44660</v>
      </c>
      <c r="C647" s="95" t="s">
        <v>2154</v>
      </c>
      <c r="D647" s="96" t="s">
        <v>682</v>
      </c>
      <c r="E647" s="97">
        <v>5</v>
      </c>
      <c r="F647" s="140">
        <v>7.5</v>
      </c>
      <c r="G647" s="103">
        <v>2</v>
      </c>
      <c r="H647" s="99" t="s">
        <v>557</v>
      </c>
      <c r="I647" s="104" t="s">
        <v>26</v>
      </c>
      <c r="J647" s="105">
        <v>1</v>
      </c>
      <c r="K647" s="142">
        <f t="shared" si="54"/>
        <v>-1</v>
      </c>
      <c r="L647" s="102">
        <f t="shared" si="53"/>
        <v>324.81510493827165</v>
      </c>
      <c r="Q647" s="153">
        <f t="shared" si="55"/>
        <v>1</v>
      </c>
      <c r="R647" s="154">
        <f t="shared" si="56"/>
        <v>0</v>
      </c>
      <c r="S647" s="154">
        <f t="shared" si="57"/>
        <v>1</v>
      </c>
    </row>
    <row r="648" spans="2:19" ht="18.75" x14ac:dyDescent="0.3">
      <c r="B648" s="164">
        <v>44661</v>
      </c>
      <c r="C648" s="95" t="s">
        <v>686</v>
      </c>
      <c r="D648" s="96" t="s">
        <v>842</v>
      </c>
      <c r="E648" s="97">
        <v>3</v>
      </c>
      <c r="F648" s="140">
        <v>1.8</v>
      </c>
      <c r="G648" s="103">
        <v>1.1000000000000001</v>
      </c>
      <c r="H648" s="99" t="s">
        <v>557</v>
      </c>
      <c r="I648" s="104" t="s">
        <v>24</v>
      </c>
      <c r="J648" s="105">
        <v>7</v>
      </c>
      <c r="K648" s="142">
        <f t="shared" si="54"/>
        <v>5.6</v>
      </c>
      <c r="L648" s="102">
        <f t="shared" si="53"/>
        <v>330.41510493827167</v>
      </c>
      <c r="Q648" s="153">
        <f t="shared" si="55"/>
        <v>1</v>
      </c>
      <c r="R648" s="154">
        <f t="shared" si="56"/>
        <v>1</v>
      </c>
      <c r="S648" s="154">
        <f t="shared" si="57"/>
        <v>0</v>
      </c>
    </row>
    <row r="649" spans="2:19" ht="18.75" x14ac:dyDescent="0.3">
      <c r="B649" s="164">
        <v>44661</v>
      </c>
      <c r="C649" s="95" t="s">
        <v>2220</v>
      </c>
      <c r="D649" s="96" t="s">
        <v>573</v>
      </c>
      <c r="E649" s="97">
        <v>1</v>
      </c>
      <c r="F649" s="140">
        <v>1.95</v>
      </c>
      <c r="G649" s="103">
        <v>1.1000000000000001</v>
      </c>
      <c r="H649" s="99" t="s">
        <v>557</v>
      </c>
      <c r="I649" s="104" t="s">
        <v>24</v>
      </c>
      <c r="J649" s="105">
        <v>8</v>
      </c>
      <c r="K649" s="142">
        <f t="shared" si="54"/>
        <v>7.6</v>
      </c>
      <c r="L649" s="102">
        <f t="shared" si="53"/>
        <v>338.01510493827169</v>
      </c>
      <c r="Q649" s="153">
        <f t="shared" si="55"/>
        <v>1</v>
      </c>
      <c r="R649" s="154">
        <f t="shared" si="56"/>
        <v>1</v>
      </c>
      <c r="S649" s="154">
        <f t="shared" si="57"/>
        <v>0</v>
      </c>
    </row>
    <row r="650" spans="2:19" ht="18.75" x14ac:dyDescent="0.3">
      <c r="B650" s="164">
        <v>44661</v>
      </c>
      <c r="C650" s="95" t="s">
        <v>2221</v>
      </c>
      <c r="D650" s="96" t="s">
        <v>842</v>
      </c>
      <c r="E650" s="97">
        <v>2</v>
      </c>
      <c r="F650" s="140">
        <v>1.75</v>
      </c>
      <c r="G650" s="103">
        <v>1.1000000000000001</v>
      </c>
      <c r="H650" s="99" t="s">
        <v>557</v>
      </c>
      <c r="I650" s="104" t="s">
        <v>24</v>
      </c>
      <c r="J650" s="105">
        <v>5</v>
      </c>
      <c r="K650" s="142">
        <f t="shared" si="54"/>
        <v>3.75</v>
      </c>
      <c r="L650" s="102">
        <f t="shared" si="53"/>
        <v>341.76510493827169</v>
      </c>
      <c r="Q650" s="153">
        <f t="shared" si="55"/>
        <v>1</v>
      </c>
      <c r="R650" s="154">
        <f t="shared" si="56"/>
        <v>1</v>
      </c>
      <c r="S650" s="154">
        <f t="shared" si="57"/>
        <v>0</v>
      </c>
    </row>
    <row r="651" spans="2:19" ht="18.75" x14ac:dyDescent="0.3">
      <c r="B651" s="164">
        <v>44661</v>
      </c>
      <c r="C651" s="95" t="s">
        <v>2222</v>
      </c>
      <c r="D651" s="96" t="s">
        <v>842</v>
      </c>
      <c r="E651" s="97">
        <v>1</v>
      </c>
      <c r="F651" s="140">
        <v>6.5</v>
      </c>
      <c r="G651" s="103">
        <v>2</v>
      </c>
      <c r="H651" s="99" t="s">
        <v>557</v>
      </c>
      <c r="I651" s="104" t="s">
        <v>26</v>
      </c>
      <c r="J651" s="105">
        <v>4</v>
      </c>
      <c r="K651" s="142">
        <f t="shared" si="54"/>
        <v>-4</v>
      </c>
      <c r="L651" s="102">
        <f t="shared" si="53"/>
        <v>337.76510493827169</v>
      </c>
      <c r="M651" s="158">
        <v>2680</v>
      </c>
      <c r="N651" s="158">
        <f>M651/40</f>
        <v>67</v>
      </c>
      <c r="Q651" s="153">
        <f t="shared" si="55"/>
        <v>1</v>
      </c>
      <c r="R651" s="154">
        <f t="shared" si="56"/>
        <v>0</v>
      </c>
      <c r="S651" s="154">
        <f t="shared" si="57"/>
        <v>1</v>
      </c>
    </row>
    <row r="652" spans="2:19" ht="18.75" x14ac:dyDescent="0.3">
      <c r="B652" s="164">
        <v>44664</v>
      </c>
      <c r="C652" s="95" t="s">
        <v>2226</v>
      </c>
      <c r="D652" s="96" t="s">
        <v>43</v>
      </c>
      <c r="E652" s="97">
        <v>2</v>
      </c>
      <c r="F652" s="140">
        <v>3.15</v>
      </c>
      <c r="G652" s="103">
        <v>1.3</v>
      </c>
      <c r="H652" s="99" t="s">
        <v>557</v>
      </c>
      <c r="I652" s="104" t="s">
        <v>171</v>
      </c>
      <c r="J652" s="105">
        <v>6</v>
      </c>
      <c r="K652" s="142">
        <f t="shared" si="54"/>
        <v>-6</v>
      </c>
      <c r="L652" s="102">
        <f t="shared" si="53"/>
        <v>331.76510493827169</v>
      </c>
      <c r="Q652" s="153">
        <f t="shared" si="55"/>
        <v>1</v>
      </c>
      <c r="R652" s="154">
        <f t="shared" si="56"/>
        <v>0</v>
      </c>
      <c r="S652" s="154">
        <f t="shared" si="57"/>
        <v>1</v>
      </c>
    </row>
    <row r="653" spans="2:19" ht="18.75" x14ac:dyDescent="0.3">
      <c r="B653" s="164">
        <v>44664</v>
      </c>
      <c r="C653" s="95" t="s">
        <v>2183</v>
      </c>
      <c r="D653" s="96" t="s">
        <v>43</v>
      </c>
      <c r="E653" s="97">
        <v>3</v>
      </c>
      <c r="F653" s="140">
        <v>1.65</v>
      </c>
      <c r="G653" s="103">
        <v>1.1000000000000001</v>
      </c>
      <c r="H653" s="99" t="s">
        <v>557</v>
      </c>
      <c r="I653" s="104" t="s">
        <v>21</v>
      </c>
      <c r="J653" s="105">
        <v>10</v>
      </c>
      <c r="K653" s="142">
        <f t="shared" si="54"/>
        <v>-10</v>
      </c>
      <c r="L653" s="102">
        <f t="shared" si="53"/>
        <v>321.76510493827169</v>
      </c>
      <c r="Q653" s="153">
        <f t="shared" si="55"/>
        <v>1</v>
      </c>
      <c r="R653" s="154">
        <f t="shared" si="56"/>
        <v>0</v>
      </c>
      <c r="S653" s="154">
        <f t="shared" si="57"/>
        <v>1</v>
      </c>
    </row>
    <row r="654" spans="2:19" ht="18.75" x14ac:dyDescent="0.3">
      <c r="B654" s="164">
        <v>44664</v>
      </c>
      <c r="C654" s="95" t="s">
        <v>2227</v>
      </c>
      <c r="D654" s="96" t="s">
        <v>43</v>
      </c>
      <c r="E654" s="97">
        <v>2</v>
      </c>
      <c r="F654" s="140">
        <v>1</v>
      </c>
      <c r="G654" s="103">
        <v>0</v>
      </c>
      <c r="H654" s="99" t="s">
        <v>557</v>
      </c>
      <c r="I654" s="104" t="s">
        <v>21</v>
      </c>
      <c r="J654" s="105">
        <v>4</v>
      </c>
      <c r="K654" s="142">
        <f t="shared" si="54"/>
        <v>-4</v>
      </c>
      <c r="L654" s="102">
        <f t="shared" si="53"/>
        <v>317.76510493827169</v>
      </c>
      <c r="Q654" s="153">
        <f t="shared" si="55"/>
        <v>1</v>
      </c>
      <c r="R654" s="154">
        <f t="shared" si="56"/>
        <v>0</v>
      </c>
      <c r="S654" s="154">
        <f t="shared" si="57"/>
        <v>1</v>
      </c>
    </row>
    <row r="655" spans="2:19" ht="18.75" x14ac:dyDescent="0.3">
      <c r="B655" s="164">
        <v>44665</v>
      </c>
      <c r="C655" s="95" t="s">
        <v>2228</v>
      </c>
      <c r="D655" s="96" t="s">
        <v>616</v>
      </c>
      <c r="E655" s="97">
        <v>4</v>
      </c>
      <c r="F655" s="140">
        <v>1.7</v>
      </c>
      <c r="G655" s="103">
        <v>1.1000000000000001</v>
      </c>
      <c r="H655" s="99" t="s">
        <v>557</v>
      </c>
      <c r="I655" s="104" t="s">
        <v>24</v>
      </c>
      <c r="J655" s="105">
        <v>10</v>
      </c>
      <c r="K655" s="142">
        <f t="shared" si="54"/>
        <v>7</v>
      </c>
      <c r="L655" s="102">
        <f t="shared" si="53"/>
        <v>324.76510493827169</v>
      </c>
      <c r="Q655" s="153">
        <f t="shared" si="55"/>
        <v>1</v>
      </c>
      <c r="R655" s="154">
        <f t="shared" si="56"/>
        <v>1</v>
      </c>
      <c r="S655" s="154">
        <f t="shared" si="57"/>
        <v>0</v>
      </c>
    </row>
    <row r="656" spans="2:19" ht="18.75" x14ac:dyDescent="0.3">
      <c r="B656" s="164">
        <v>44667</v>
      </c>
      <c r="C656" s="95" t="s">
        <v>2199</v>
      </c>
      <c r="D656" s="96" t="s">
        <v>561</v>
      </c>
      <c r="E656" s="97">
        <v>6</v>
      </c>
      <c r="F656" s="140">
        <v>11.5</v>
      </c>
      <c r="G656" s="103">
        <v>2.5</v>
      </c>
      <c r="H656" s="99" t="s">
        <v>557</v>
      </c>
      <c r="I656" s="104" t="s">
        <v>21</v>
      </c>
      <c r="J656" s="105">
        <v>0.5</v>
      </c>
      <c r="K656" s="142">
        <f t="shared" si="54"/>
        <v>-0.5</v>
      </c>
      <c r="L656" s="102">
        <f t="shared" si="53"/>
        <v>324.26510493827169</v>
      </c>
      <c r="Q656" s="153">
        <f t="shared" si="55"/>
        <v>1</v>
      </c>
      <c r="R656" s="154">
        <f t="shared" si="56"/>
        <v>0</v>
      </c>
      <c r="S656" s="154">
        <f t="shared" si="57"/>
        <v>1</v>
      </c>
    </row>
    <row r="657" spans="2:19" ht="18.75" x14ac:dyDescent="0.3">
      <c r="B657" s="164">
        <v>44667</v>
      </c>
      <c r="C657" s="95" t="s">
        <v>2229</v>
      </c>
      <c r="D657" s="96" t="s">
        <v>761</v>
      </c>
      <c r="E657" s="97">
        <v>2</v>
      </c>
      <c r="F657" s="140">
        <v>1.8</v>
      </c>
      <c r="G657" s="103">
        <v>1.1000000000000001</v>
      </c>
      <c r="H657" s="99" t="s">
        <v>557</v>
      </c>
      <c r="I657" s="104" t="s">
        <v>21</v>
      </c>
      <c r="J657" s="105">
        <v>2</v>
      </c>
      <c r="K657" s="142">
        <f t="shared" si="54"/>
        <v>-2</v>
      </c>
      <c r="L657" s="102">
        <f t="shared" si="53"/>
        <v>322.26510493827169</v>
      </c>
      <c r="Q657" s="153">
        <f t="shared" si="55"/>
        <v>1</v>
      </c>
      <c r="R657" s="154">
        <f t="shared" si="56"/>
        <v>0</v>
      </c>
      <c r="S657" s="154">
        <f t="shared" si="57"/>
        <v>1</v>
      </c>
    </row>
    <row r="658" spans="2:19" ht="18.75" x14ac:dyDescent="0.3">
      <c r="B658" s="164">
        <v>44668</v>
      </c>
      <c r="C658" s="95" t="s">
        <v>2150</v>
      </c>
      <c r="D658" s="96" t="s">
        <v>578</v>
      </c>
      <c r="E658" s="97">
        <v>2</v>
      </c>
      <c r="F658" s="140">
        <v>34</v>
      </c>
      <c r="G658" s="103">
        <v>5</v>
      </c>
      <c r="H658" s="99" t="s">
        <v>557</v>
      </c>
      <c r="I658" s="104" t="s">
        <v>34</v>
      </c>
      <c r="J658" s="105">
        <v>0.25</v>
      </c>
      <c r="K658" s="142">
        <f t="shared" si="54"/>
        <v>-0.25</v>
      </c>
      <c r="L658" s="102">
        <f t="shared" si="53"/>
        <v>322.01510493827169</v>
      </c>
      <c r="Q658" s="153">
        <f t="shared" si="55"/>
        <v>1</v>
      </c>
      <c r="R658" s="154">
        <f t="shared" si="56"/>
        <v>0</v>
      </c>
      <c r="S658" s="154">
        <f t="shared" si="57"/>
        <v>1</v>
      </c>
    </row>
    <row r="659" spans="2:19" ht="18.75" x14ac:dyDescent="0.3">
      <c r="B659" s="164">
        <v>44668</v>
      </c>
      <c r="C659" s="95" t="s">
        <v>2206</v>
      </c>
      <c r="D659" s="96" t="s">
        <v>578</v>
      </c>
      <c r="E659" s="97">
        <v>3</v>
      </c>
      <c r="F659" s="140">
        <v>5.5</v>
      </c>
      <c r="G659" s="103">
        <v>1.8</v>
      </c>
      <c r="H659" s="99" t="s">
        <v>557</v>
      </c>
      <c r="I659" s="104" t="s">
        <v>148</v>
      </c>
      <c r="J659" s="105">
        <v>3.5</v>
      </c>
      <c r="K659" s="142">
        <f t="shared" si="54"/>
        <v>-3.5</v>
      </c>
      <c r="L659" s="102">
        <f t="shared" si="53"/>
        <v>318.51510493827169</v>
      </c>
      <c r="Q659" s="153">
        <f t="shared" si="55"/>
        <v>1</v>
      </c>
      <c r="R659" s="154">
        <f t="shared" si="56"/>
        <v>0</v>
      </c>
      <c r="S659" s="154">
        <f t="shared" si="57"/>
        <v>1</v>
      </c>
    </row>
    <row r="660" spans="2:19" ht="18.75" x14ac:dyDescent="0.3">
      <c r="B660" s="164">
        <v>44670</v>
      </c>
      <c r="C660" s="95" t="s">
        <v>2190</v>
      </c>
      <c r="D660" s="96" t="s">
        <v>43</v>
      </c>
      <c r="E660" s="97">
        <v>2</v>
      </c>
      <c r="F660" s="140">
        <v>3.15</v>
      </c>
      <c r="G660" s="103">
        <v>1.5</v>
      </c>
      <c r="H660" s="99" t="s">
        <v>557</v>
      </c>
      <c r="I660" s="104" t="s">
        <v>24</v>
      </c>
      <c r="J660" s="105">
        <v>1.5</v>
      </c>
      <c r="K660" s="142">
        <f t="shared" si="54"/>
        <v>3.2249999999999996</v>
      </c>
      <c r="L660" s="102">
        <f t="shared" si="53"/>
        <v>321.74010493827171</v>
      </c>
      <c r="Q660" s="153">
        <f t="shared" si="55"/>
        <v>1</v>
      </c>
      <c r="R660" s="154">
        <f t="shared" si="56"/>
        <v>1</v>
      </c>
      <c r="S660" s="154">
        <f t="shared" si="57"/>
        <v>0</v>
      </c>
    </row>
    <row r="661" spans="2:19" ht="18.75" x14ac:dyDescent="0.3">
      <c r="B661" s="164">
        <v>44670</v>
      </c>
      <c r="C661" s="95" t="s">
        <v>2212</v>
      </c>
      <c r="D661" s="96" t="s">
        <v>43</v>
      </c>
      <c r="E661" s="97">
        <v>3</v>
      </c>
      <c r="F661" s="140">
        <v>9.6</v>
      </c>
      <c r="G661" s="103">
        <v>2</v>
      </c>
      <c r="H661" s="99" t="s">
        <v>557</v>
      </c>
      <c r="I661" s="104" t="s">
        <v>171</v>
      </c>
      <c r="J661" s="105">
        <v>4</v>
      </c>
      <c r="K661" s="142">
        <f t="shared" si="54"/>
        <v>-4</v>
      </c>
      <c r="L661" s="102">
        <f t="shared" si="53"/>
        <v>317.74010493827171</v>
      </c>
      <c r="Q661" s="153">
        <f t="shared" si="55"/>
        <v>1</v>
      </c>
      <c r="R661" s="154">
        <f t="shared" si="56"/>
        <v>0</v>
      </c>
      <c r="S661" s="154">
        <f t="shared" si="57"/>
        <v>1</v>
      </c>
    </row>
    <row r="662" spans="2:19" ht="18.75" x14ac:dyDescent="0.3">
      <c r="B662" s="164">
        <v>44671</v>
      </c>
      <c r="C662" s="95" t="s">
        <v>2230</v>
      </c>
      <c r="D662" s="96" t="s">
        <v>114</v>
      </c>
      <c r="E662" s="97">
        <v>1</v>
      </c>
      <c r="F662" s="140">
        <v>3.15</v>
      </c>
      <c r="G662" s="103">
        <v>1.5</v>
      </c>
      <c r="H662" s="99" t="s">
        <v>557</v>
      </c>
      <c r="I662" s="104" t="s">
        <v>26</v>
      </c>
      <c r="J662" s="105">
        <v>1</v>
      </c>
      <c r="K662" s="142">
        <f t="shared" si="54"/>
        <v>-1</v>
      </c>
      <c r="L662" s="102">
        <f t="shared" si="53"/>
        <v>316.74010493827171</v>
      </c>
      <c r="Q662" s="153">
        <f t="shared" si="55"/>
        <v>1</v>
      </c>
      <c r="R662" s="154">
        <f t="shared" si="56"/>
        <v>0</v>
      </c>
      <c r="S662" s="154">
        <f t="shared" si="57"/>
        <v>1</v>
      </c>
    </row>
    <row r="663" spans="2:19" ht="18.75" x14ac:dyDescent="0.3">
      <c r="B663" s="164">
        <v>44671</v>
      </c>
      <c r="C663" s="95" t="s">
        <v>838</v>
      </c>
      <c r="D663" s="96" t="s">
        <v>114</v>
      </c>
      <c r="E663" s="97">
        <v>3</v>
      </c>
      <c r="F663" s="140">
        <v>2.7</v>
      </c>
      <c r="G663" s="103">
        <v>1.2</v>
      </c>
      <c r="H663" s="99" t="s">
        <v>557</v>
      </c>
      <c r="I663" s="104" t="s">
        <v>21</v>
      </c>
      <c r="J663" s="105">
        <v>2</v>
      </c>
      <c r="K663" s="142">
        <f t="shared" si="54"/>
        <v>-2</v>
      </c>
      <c r="L663" s="102">
        <f t="shared" si="53"/>
        <v>314.74010493827171</v>
      </c>
      <c r="Q663" s="153">
        <f t="shared" si="55"/>
        <v>1</v>
      </c>
      <c r="R663" s="154">
        <f t="shared" si="56"/>
        <v>0</v>
      </c>
      <c r="S663" s="154">
        <f t="shared" si="57"/>
        <v>1</v>
      </c>
    </row>
    <row r="664" spans="2:19" ht="18.75" x14ac:dyDescent="0.3">
      <c r="B664" s="164">
        <v>44671</v>
      </c>
      <c r="C664" s="95" t="s">
        <v>830</v>
      </c>
      <c r="D664" s="96" t="s">
        <v>114</v>
      </c>
      <c r="E664" s="97">
        <v>3</v>
      </c>
      <c r="F664" s="140">
        <v>23</v>
      </c>
      <c r="G664" s="103">
        <v>8</v>
      </c>
      <c r="H664" s="99" t="s">
        <v>557</v>
      </c>
      <c r="I664" s="104" t="s">
        <v>16</v>
      </c>
      <c r="J664" s="105">
        <v>0.25</v>
      </c>
      <c r="K664" s="142">
        <f t="shared" si="54"/>
        <v>-0.25</v>
      </c>
      <c r="L664" s="102">
        <f t="shared" si="53"/>
        <v>314.49010493827171</v>
      </c>
      <c r="Q664" s="153">
        <f t="shared" si="55"/>
        <v>1</v>
      </c>
      <c r="R664" s="154">
        <f t="shared" si="56"/>
        <v>0</v>
      </c>
      <c r="S664" s="154">
        <f t="shared" si="57"/>
        <v>1</v>
      </c>
    </row>
    <row r="665" spans="2:19" ht="18.75" x14ac:dyDescent="0.3">
      <c r="B665" s="164">
        <v>44672</v>
      </c>
      <c r="C665" s="95" t="s">
        <v>2231</v>
      </c>
      <c r="D665" s="96" t="s">
        <v>619</v>
      </c>
      <c r="E665" s="97">
        <v>5</v>
      </c>
      <c r="F665" s="140">
        <v>1.8</v>
      </c>
      <c r="G665" s="103">
        <v>1.1000000000000001</v>
      </c>
      <c r="H665" s="99" t="s">
        <v>557</v>
      </c>
      <c r="I665" s="104" t="s">
        <v>16</v>
      </c>
      <c r="J665" s="105">
        <v>2</v>
      </c>
      <c r="K665" s="142">
        <f t="shared" si="54"/>
        <v>-2</v>
      </c>
      <c r="L665" s="102">
        <f t="shared" si="53"/>
        <v>312.49010493827171</v>
      </c>
      <c r="Q665" s="153">
        <f t="shared" si="55"/>
        <v>1</v>
      </c>
      <c r="R665" s="154">
        <f t="shared" si="56"/>
        <v>0</v>
      </c>
      <c r="S665" s="154">
        <f t="shared" si="57"/>
        <v>1</v>
      </c>
    </row>
    <row r="666" spans="2:19" ht="18.75" x14ac:dyDescent="0.3">
      <c r="B666" s="164">
        <v>44672</v>
      </c>
      <c r="C666" s="95" t="s">
        <v>2232</v>
      </c>
      <c r="D666" s="96" t="s">
        <v>638</v>
      </c>
      <c r="E666" s="97">
        <v>2</v>
      </c>
      <c r="F666" s="140">
        <v>2.2000000000000002</v>
      </c>
      <c r="G666" s="103">
        <v>1.1000000000000001</v>
      </c>
      <c r="H666" s="99" t="s">
        <v>557</v>
      </c>
      <c r="I666" s="104" t="s">
        <v>34</v>
      </c>
      <c r="J666" s="105">
        <v>1.5</v>
      </c>
      <c r="K666" s="142">
        <f t="shared" si="54"/>
        <v>-1.5</v>
      </c>
      <c r="L666" s="102">
        <f t="shared" si="53"/>
        <v>310.99010493827171</v>
      </c>
      <c r="Q666" s="153">
        <f t="shared" si="55"/>
        <v>1</v>
      </c>
      <c r="R666" s="154">
        <f t="shared" si="56"/>
        <v>0</v>
      </c>
      <c r="S666" s="154">
        <f t="shared" si="57"/>
        <v>1</v>
      </c>
    </row>
    <row r="667" spans="2:19" ht="18.75" x14ac:dyDescent="0.3">
      <c r="B667" s="164">
        <v>44672</v>
      </c>
      <c r="C667" s="95" t="s">
        <v>2172</v>
      </c>
      <c r="D667" s="96" t="s">
        <v>616</v>
      </c>
      <c r="E667" s="97">
        <v>6</v>
      </c>
      <c r="F667" s="140">
        <v>1.7</v>
      </c>
      <c r="G667" s="103">
        <v>1.2</v>
      </c>
      <c r="H667" s="99" t="s">
        <v>557</v>
      </c>
      <c r="I667" s="104" t="s">
        <v>16</v>
      </c>
      <c r="J667" s="105">
        <v>2</v>
      </c>
      <c r="K667" s="142">
        <f t="shared" si="54"/>
        <v>-2</v>
      </c>
      <c r="L667" s="102">
        <f t="shared" si="53"/>
        <v>308.99010493827171</v>
      </c>
      <c r="Q667" s="153">
        <f t="shared" si="55"/>
        <v>1</v>
      </c>
      <c r="R667" s="154">
        <f t="shared" si="56"/>
        <v>0</v>
      </c>
      <c r="S667" s="154">
        <f t="shared" si="57"/>
        <v>1</v>
      </c>
    </row>
    <row r="668" spans="2:19" ht="18.75" x14ac:dyDescent="0.3">
      <c r="B668" s="164">
        <v>44673</v>
      </c>
      <c r="C668" s="95" t="s">
        <v>2222</v>
      </c>
      <c r="D668" s="96" t="s">
        <v>32</v>
      </c>
      <c r="E668" s="97">
        <v>2</v>
      </c>
      <c r="F668" s="140">
        <v>3.6</v>
      </c>
      <c r="G668" s="103">
        <v>1.5</v>
      </c>
      <c r="H668" s="99" t="s">
        <v>557</v>
      </c>
      <c r="I668" s="104" t="s">
        <v>34</v>
      </c>
      <c r="J668" s="105">
        <v>1</v>
      </c>
      <c r="K668" s="142">
        <f t="shared" si="54"/>
        <v>-1</v>
      </c>
      <c r="L668" s="102">
        <f t="shared" si="53"/>
        <v>307.99010493827171</v>
      </c>
      <c r="Q668" s="153">
        <f t="shared" si="55"/>
        <v>1</v>
      </c>
      <c r="R668" s="154">
        <f t="shared" si="56"/>
        <v>0</v>
      </c>
      <c r="S668" s="154">
        <f t="shared" si="57"/>
        <v>1</v>
      </c>
    </row>
    <row r="669" spans="2:19" ht="18.75" x14ac:dyDescent="0.3">
      <c r="B669" s="164">
        <v>44673</v>
      </c>
      <c r="C669" s="95" t="s">
        <v>2164</v>
      </c>
      <c r="D669" s="96" t="s">
        <v>32</v>
      </c>
      <c r="E669" s="97">
        <v>2</v>
      </c>
      <c r="F669" s="140">
        <v>1</v>
      </c>
      <c r="G669" s="103">
        <v>0</v>
      </c>
      <c r="H669" s="99" t="s">
        <v>557</v>
      </c>
      <c r="I669" s="104" t="s">
        <v>21</v>
      </c>
      <c r="J669" s="105">
        <v>2.5</v>
      </c>
      <c r="K669" s="142">
        <f t="shared" si="54"/>
        <v>-2.5</v>
      </c>
      <c r="L669" s="102">
        <f t="shared" si="53"/>
        <v>305.49010493827171</v>
      </c>
      <c r="Q669" s="153">
        <f t="shared" si="55"/>
        <v>1</v>
      </c>
      <c r="R669" s="154">
        <f t="shared" si="56"/>
        <v>0</v>
      </c>
      <c r="S669" s="154">
        <f t="shared" si="57"/>
        <v>1</v>
      </c>
    </row>
    <row r="670" spans="2:19" ht="18.75" x14ac:dyDescent="0.3">
      <c r="B670" s="164">
        <v>44673</v>
      </c>
      <c r="C670" s="95" t="s">
        <v>2217</v>
      </c>
      <c r="D670" s="96" t="s">
        <v>685</v>
      </c>
      <c r="E670" s="97">
        <v>3</v>
      </c>
      <c r="F670" s="140">
        <v>2.8</v>
      </c>
      <c r="G670" s="103">
        <v>1.2</v>
      </c>
      <c r="H670" s="99" t="s">
        <v>557</v>
      </c>
      <c r="I670" s="104" t="s">
        <v>21</v>
      </c>
      <c r="J670" s="105">
        <v>2</v>
      </c>
      <c r="K670" s="142">
        <f t="shared" si="54"/>
        <v>-2</v>
      </c>
      <c r="L670" s="102">
        <f t="shared" si="53"/>
        <v>303.49010493827171</v>
      </c>
      <c r="Q670" s="153">
        <f t="shared" si="55"/>
        <v>1</v>
      </c>
      <c r="R670" s="154">
        <f t="shared" si="56"/>
        <v>0</v>
      </c>
      <c r="S670" s="154">
        <f t="shared" si="57"/>
        <v>1</v>
      </c>
    </row>
    <row r="671" spans="2:19" ht="18.75" x14ac:dyDescent="0.3">
      <c r="B671" s="164">
        <v>44673</v>
      </c>
      <c r="C671" s="95" t="s">
        <v>2233</v>
      </c>
      <c r="D671" s="96" t="s">
        <v>685</v>
      </c>
      <c r="E671" s="97">
        <v>4</v>
      </c>
      <c r="F671" s="140">
        <v>4</v>
      </c>
      <c r="G671" s="103">
        <v>1.35</v>
      </c>
      <c r="H671" s="99" t="s">
        <v>557</v>
      </c>
      <c r="I671" s="104" t="s">
        <v>24</v>
      </c>
      <c r="J671" s="105">
        <v>0.75</v>
      </c>
      <c r="K671" s="142">
        <f t="shared" si="54"/>
        <v>2.25</v>
      </c>
      <c r="L671" s="102">
        <f t="shared" si="53"/>
        <v>305.74010493827171</v>
      </c>
      <c r="Q671" s="153">
        <f t="shared" si="55"/>
        <v>1</v>
      </c>
      <c r="R671" s="154">
        <f t="shared" si="56"/>
        <v>1</v>
      </c>
      <c r="S671" s="154">
        <f t="shared" si="57"/>
        <v>0</v>
      </c>
    </row>
    <row r="672" spans="2:19" ht="18.75" x14ac:dyDescent="0.3">
      <c r="B672" s="164">
        <v>44674</v>
      </c>
      <c r="C672" s="95" t="s">
        <v>2234</v>
      </c>
      <c r="D672" s="96" t="s">
        <v>682</v>
      </c>
      <c r="E672" s="97">
        <v>2</v>
      </c>
      <c r="F672" s="140">
        <v>3.6</v>
      </c>
      <c r="G672" s="103">
        <v>1.4</v>
      </c>
      <c r="H672" s="99" t="s">
        <v>557</v>
      </c>
      <c r="I672" s="104" t="s">
        <v>614</v>
      </c>
      <c r="J672" s="105">
        <v>2</v>
      </c>
      <c r="K672" s="142">
        <f t="shared" si="54"/>
        <v>-2</v>
      </c>
      <c r="L672" s="102">
        <f t="shared" si="53"/>
        <v>303.74010493827171</v>
      </c>
      <c r="Q672" s="153">
        <f t="shared" si="55"/>
        <v>1</v>
      </c>
      <c r="R672" s="154">
        <f t="shared" si="56"/>
        <v>0</v>
      </c>
      <c r="S672" s="154">
        <f t="shared" si="57"/>
        <v>1</v>
      </c>
    </row>
    <row r="673" spans="2:19" ht="18.75" x14ac:dyDescent="0.3">
      <c r="B673" s="164">
        <v>44674</v>
      </c>
      <c r="C673" s="95" t="s">
        <v>2213</v>
      </c>
      <c r="D673" s="96" t="s">
        <v>556</v>
      </c>
      <c r="E673" s="97">
        <v>2</v>
      </c>
      <c r="F673" s="140">
        <v>2.2999999999999998</v>
      </c>
      <c r="G673" s="103">
        <v>1.2</v>
      </c>
      <c r="H673" s="99" t="s">
        <v>557</v>
      </c>
      <c r="I673" s="104" t="s">
        <v>26</v>
      </c>
      <c r="J673" s="105">
        <v>2</v>
      </c>
      <c r="K673" s="142">
        <f t="shared" si="54"/>
        <v>-2</v>
      </c>
      <c r="L673" s="102">
        <f t="shared" si="53"/>
        <v>301.74010493827171</v>
      </c>
      <c r="Q673" s="153">
        <f t="shared" si="55"/>
        <v>1</v>
      </c>
      <c r="R673" s="154">
        <f t="shared" si="56"/>
        <v>0</v>
      </c>
      <c r="S673" s="154">
        <f t="shared" si="57"/>
        <v>1</v>
      </c>
    </row>
    <row r="674" spans="2:19" ht="18.75" x14ac:dyDescent="0.3">
      <c r="B674" s="164">
        <v>44675</v>
      </c>
      <c r="C674" s="95" t="s">
        <v>2235</v>
      </c>
      <c r="D674" s="96" t="s">
        <v>30</v>
      </c>
      <c r="E674" s="97">
        <v>3</v>
      </c>
      <c r="F674" s="140">
        <v>1.75</v>
      </c>
      <c r="G674" s="103">
        <v>1.1000000000000001</v>
      </c>
      <c r="H674" s="99" t="s">
        <v>557</v>
      </c>
      <c r="I674" s="104" t="s">
        <v>24</v>
      </c>
      <c r="J674" s="105">
        <v>9</v>
      </c>
      <c r="K674" s="142">
        <f t="shared" si="54"/>
        <v>6.75</v>
      </c>
      <c r="L674" s="102">
        <f t="shared" ref="L674:L715" si="58">IF(K674="",L673,L673+K674)</f>
        <v>308.49010493827171</v>
      </c>
      <c r="Q674" s="153">
        <f t="shared" si="55"/>
        <v>1</v>
      </c>
      <c r="R674" s="154">
        <f t="shared" si="56"/>
        <v>1</v>
      </c>
      <c r="S674" s="154">
        <f t="shared" si="57"/>
        <v>0</v>
      </c>
    </row>
    <row r="675" spans="2:19" ht="18.75" x14ac:dyDescent="0.3">
      <c r="B675" s="164">
        <v>44675</v>
      </c>
      <c r="C675" s="95" t="s">
        <v>2236</v>
      </c>
      <c r="D675" s="96" t="s">
        <v>30</v>
      </c>
      <c r="E675" s="97">
        <v>1</v>
      </c>
      <c r="F675" s="140">
        <v>6</v>
      </c>
      <c r="G675" s="103">
        <v>2</v>
      </c>
      <c r="H675" s="99" t="s">
        <v>557</v>
      </c>
      <c r="I675" s="104" t="s">
        <v>24</v>
      </c>
      <c r="J675" s="105">
        <v>1</v>
      </c>
      <c r="K675" s="142">
        <f t="shared" si="54"/>
        <v>5</v>
      </c>
      <c r="L675" s="102">
        <f t="shared" si="58"/>
        <v>313.49010493827171</v>
      </c>
      <c r="Q675" s="153">
        <f t="shared" si="55"/>
        <v>1</v>
      </c>
      <c r="R675" s="154">
        <f t="shared" si="56"/>
        <v>1</v>
      </c>
      <c r="S675" s="154">
        <f t="shared" si="57"/>
        <v>0</v>
      </c>
    </row>
    <row r="676" spans="2:19" ht="18.75" x14ac:dyDescent="0.3">
      <c r="B676" s="164">
        <v>44675</v>
      </c>
      <c r="C676" s="95" t="s">
        <v>2237</v>
      </c>
      <c r="D676" s="96" t="s">
        <v>634</v>
      </c>
      <c r="E676" s="97">
        <v>1</v>
      </c>
      <c r="F676" s="140">
        <v>1.83</v>
      </c>
      <c r="G676" s="103">
        <v>1.1000000000000001</v>
      </c>
      <c r="H676" s="99" t="s">
        <v>557</v>
      </c>
      <c r="I676" s="104" t="s">
        <v>21</v>
      </c>
      <c r="J676" s="105">
        <v>3</v>
      </c>
      <c r="K676" s="142">
        <f t="shared" si="54"/>
        <v>-3</v>
      </c>
      <c r="L676" s="102">
        <f t="shared" si="58"/>
        <v>310.49010493827171</v>
      </c>
      <c r="Q676" s="153">
        <f t="shared" si="55"/>
        <v>1</v>
      </c>
      <c r="R676" s="154">
        <f t="shared" si="56"/>
        <v>0</v>
      </c>
      <c r="S676" s="154">
        <f t="shared" si="57"/>
        <v>1</v>
      </c>
    </row>
    <row r="677" spans="2:19" ht="18.75" x14ac:dyDescent="0.3">
      <c r="B677" s="164">
        <v>44676</v>
      </c>
      <c r="C677" s="95" t="s">
        <v>2238</v>
      </c>
      <c r="D677" s="96" t="s">
        <v>587</v>
      </c>
      <c r="E677" s="97">
        <v>3</v>
      </c>
      <c r="F677" s="140">
        <v>8.5</v>
      </c>
      <c r="G677" s="103">
        <v>2.5</v>
      </c>
      <c r="H677" s="99" t="s">
        <v>557</v>
      </c>
      <c r="I677" s="104" t="s">
        <v>171</v>
      </c>
      <c r="J677" s="105">
        <v>0.75</v>
      </c>
      <c r="K677" s="142">
        <f t="shared" si="54"/>
        <v>-0.75</v>
      </c>
      <c r="L677" s="102">
        <f t="shared" si="58"/>
        <v>309.74010493827171</v>
      </c>
      <c r="Q677" s="153">
        <f t="shared" si="55"/>
        <v>1</v>
      </c>
      <c r="R677" s="154">
        <f t="shared" si="56"/>
        <v>0</v>
      </c>
      <c r="S677" s="154">
        <f t="shared" si="57"/>
        <v>1</v>
      </c>
    </row>
    <row r="678" spans="2:19" ht="18.75" x14ac:dyDescent="0.3">
      <c r="B678" s="164">
        <v>44676</v>
      </c>
      <c r="C678" s="95" t="s">
        <v>2239</v>
      </c>
      <c r="D678" s="96" t="s">
        <v>587</v>
      </c>
      <c r="E678" s="97">
        <v>6</v>
      </c>
      <c r="F678" s="140">
        <v>7</v>
      </c>
      <c r="G678" s="103">
        <v>2</v>
      </c>
      <c r="H678" s="99" t="s">
        <v>557</v>
      </c>
      <c r="I678" s="104" t="s">
        <v>24</v>
      </c>
      <c r="J678" s="105">
        <v>0.5</v>
      </c>
      <c r="K678" s="142">
        <f t="shared" si="54"/>
        <v>3</v>
      </c>
      <c r="L678" s="102">
        <f t="shared" si="58"/>
        <v>312.74010493827171</v>
      </c>
      <c r="M678" s="158">
        <v>1650</v>
      </c>
      <c r="N678" s="158">
        <f>M678/40</f>
        <v>41.25</v>
      </c>
      <c r="Q678" s="153">
        <f t="shared" si="55"/>
        <v>1</v>
      </c>
      <c r="R678" s="154">
        <f t="shared" si="56"/>
        <v>1</v>
      </c>
      <c r="S678" s="154">
        <f t="shared" si="57"/>
        <v>0</v>
      </c>
    </row>
    <row r="679" spans="2:19" ht="18.75" x14ac:dyDescent="0.3">
      <c r="B679" s="164">
        <v>44678</v>
      </c>
      <c r="C679" s="95" t="s">
        <v>2031</v>
      </c>
      <c r="D679" s="96" t="s">
        <v>93</v>
      </c>
      <c r="E679" s="97">
        <v>4</v>
      </c>
      <c r="F679" s="140">
        <v>3.9</v>
      </c>
      <c r="G679" s="103">
        <v>1.8</v>
      </c>
      <c r="H679" s="99" t="s">
        <v>557</v>
      </c>
      <c r="I679" s="104" t="s">
        <v>21</v>
      </c>
      <c r="J679" s="105">
        <v>2</v>
      </c>
      <c r="K679" s="142">
        <f t="shared" si="54"/>
        <v>-2</v>
      </c>
      <c r="L679" s="102">
        <f t="shared" si="58"/>
        <v>310.74010493827171</v>
      </c>
      <c r="Q679" s="153">
        <f t="shared" si="55"/>
        <v>1</v>
      </c>
      <c r="R679" s="154">
        <f t="shared" si="56"/>
        <v>0</v>
      </c>
      <c r="S679" s="154">
        <f t="shared" si="57"/>
        <v>1</v>
      </c>
    </row>
    <row r="680" spans="2:19" ht="18.75" x14ac:dyDescent="0.3">
      <c r="B680" s="164">
        <v>44678</v>
      </c>
      <c r="C680" s="95" t="s">
        <v>2241</v>
      </c>
      <c r="D680" s="96" t="s">
        <v>2242</v>
      </c>
      <c r="E680" s="97">
        <v>3</v>
      </c>
      <c r="F680" s="140">
        <v>3.4</v>
      </c>
      <c r="G680" s="103">
        <v>1.5</v>
      </c>
      <c r="H680" s="99" t="s">
        <v>557</v>
      </c>
      <c r="I680" s="104" t="s">
        <v>24</v>
      </c>
      <c r="J680" s="105">
        <v>1</v>
      </c>
      <c r="K680" s="142">
        <f t="shared" si="54"/>
        <v>2.4</v>
      </c>
      <c r="L680" s="102">
        <f t="shared" si="58"/>
        <v>313.14010493827169</v>
      </c>
      <c r="Q680" s="153">
        <f t="shared" si="55"/>
        <v>1</v>
      </c>
      <c r="R680" s="154">
        <f t="shared" si="56"/>
        <v>1</v>
      </c>
      <c r="S680" s="154">
        <f t="shared" si="57"/>
        <v>0</v>
      </c>
    </row>
    <row r="681" spans="2:19" ht="18.75" x14ac:dyDescent="0.3">
      <c r="B681" s="164">
        <v>44679</v>
      </c>
      <c r="C681" s="95" t="s">
        <v>2240</v>
      </c>
      <c r="D681" s="96" t="s">
        <v>616</v>
      </c>
      <c r="E681" s="97">
        <v>4</v>
      </c>
      <c r="F681" s="140">
        <v>10</v>
      </c>
      <c r="G681" s="103">
        <v>3</v>
      </c>
      <c r="H681" s="99" t="s">
        <v>557</v>
      </c>
      <c r="I681" s="104" t="s">
        <v>16</v>
      </c>
      <c r="J681" s="105">
        <v>8</v>
      </c>
      <c r="K681" s="142">
        <f t="shared" si="54"/>
        <v>-8</v>
      </c>
      <c r="L681" s="102">
        <f t="shared" si="58"/>
        <v>305.14010493827169</v>
      </c>
      <c r="Q681" s="153">
        <f t="shared" si="55"/>
        <v>1</v>
      </c>
      <c r="R681" s="154">
        <f t="shared" si="56"/>
        <v>0</v>
      </c>
      <c r="S681" s="154">
        <f t="shared" si="57"/>
        <v>1</v>
      </c>
    </row>
    <row r="682" spans="2:19" ht="18.75" x14ac:dyDescent="0.3">
      <c r="B682" s="164">
        <v>44679</v>
      </c>
      <c r="C682" s="95" t="s">
        <v>2243</v>
      </c>
      <c r="D682" s="96" t="s">
        <v>584</v>
      </c>
      <c r="E682" s="97">
        <v>2</v>
      </c>
      <c r="F682" s="140">
        <v>3</v>
      </c>
      <c r="G682" s="103">
        <v>1.6</v>
      </c>
      <c r="H682" s="99" t="s">
        <v>557</v>
      </c>
      <c r="I682" s="104" t="s">
        <v>34</v>
      </c>
      <c r="J682" s="105">
        <v>1</v>
      </c>
      <c r="K682" s="142">
        <f t="shared" si="54"/>
        <v>-1</v>
      </c>
      <c r="L682" s="102">
        <f t="shared" si="58"/>
        <v>304.14010493827169</v>
      </c>
      <c r="Q682" s="153">
        <f t="shared" si="55"/>
        <v>1</v>
      </c>
      <c r="R682" s="154">
        <f t="shared" si="56"/>
        <v>0</v>
      </c>
      <c r="S682" s="154">
        <f t="shared" si="57"/>
        <v>1</v>
      </c>
    </row>
    <row r="683" spans="2:19" ht="18.75" x14ac:dyDescent="0.3">
      <c r="B683" s="164">
        <v>44679</v>
      </c>
      <c r="C683" s="95" t="s">
        <v>2244</v>
      </c>
      <c r="D683" s="96" t="s">
        <v>674</v>
      </c>
      <c r="E683" s="97">
        <v>2</v>
      </c>
      <c r="F683" s="140">
        <v>31</v>
      </c>
      <c r="G683" s="103">
        <v>8</v>
      </c>
      <c r="H683" s="99" t="s">
        <v>557</v>
      </c>
      <c r="I683" s="104" t="s">
        <v>21</v>
      </c>
      <c r="J683" s="105">
        <v>0.25</v>
      </c>
      <c r="K683" s="142">
        <f t="shared" si="54"/>
        <v>-0.25</v>
      </c>
      <c r="L683" s="102">
        <f t="shared" si="58"/>
        <v>303.89010493827169</v>
      </c>
      <c r="Q683" s="153">
        <f t="shared" si="55"/>
        <v>1</v>
      </c>
      <c r="R683" s="154">
        <f t="shared" si="56"/>
        <v>0</v>
      </c>
      <c r="S683" s="154">
        <f t="shared" si="57"/>
        <v>1</v>
      </c>
    </row>
    <row r="684" spans="2:19" ht="18.75" x14ac:dyDescent="0.3">
      <c r="B684" s="164">
        <v>44679</v>
      </c>
      <c r="C684" s="95" t="s">
        <v>2245</v>
      </c>
      <c r="D684" s="96" t="s">
        <v>674</v>
      </c>
      <c r="E684" s="97">
        <v>3</v>
      </c>
      <c r="F684" s="140">
        <v>2.35</v>
      </c>
      <c r="G684" s="103">
        <v>1.2</v>
      </c>
      <c r="H684" s="99" t="s">
        <v>557</v>
      </c>
      <c r="I684" s="104" t="s">
        <v>21</v>
      </c>
      <c r="J684" s="105">
        <v>2</v>
      </c>
      <c r="K684" s="142">
        <f t="shared" si="54"/>
        <v>-2</v>
      </c>
      <c r="L684" s="102">
        <f t="shared" si="58"/>
        <v>301.89010493827169</v>
      </c>
      <c r="Q684" s="153">
        <f t="shared" si="55"/>
        <v>1</v>
      </c>
      <c r="R684" s="154">
        <f t="shared" si="56"/>
        <v>0</v>
      </c>
      <c r="S684" s="154">
        <f t="shared" si="57"/>
        <v>1</v>
      </c>
    </row>
    <row r="685" spans="2:19" ht="18.75" x14ac:dyDescent="0.3">
      <c r="B685" s="164">
        <v>44679</v>
      </c>
      <c r="C685" s="95" t="s">
        <v>2183</v>
      </c>
      <c r="D685" s="96" t="s">
        <v>616</v>
      </c>
      <c r="E685" s="97">
        <v>1</v>
      </c>
      <c r="F685" s="140">
        <v>1.7</v>
      </c>
      <c r="G685" s="103">
        <v>1.1000000000000001</v>
      </c>
      <c r="H685" s="99" t="s">
        <v>557</v>
      </c>
      <c r="I685" s="104" t="s">
        <v>107</v>
      </c>
      <c r="J685" s="105">
        <v>5</v>
      </c>
      <c r="K685" s="142">
        <f t="shared" si="54"/>
        <v>-5</v>
      </c>
      <c r="L685" s="102">
        <f t="shared" si="58"/>
        <v>296.89010493827169</v>
      </c>
      <c r="Q685" s="153">
        <f t="shared" si="55"/>
        <v>1</v>
      </c>
      <c r="R685" s="154">
        <f t="shared" si="56"/>
        <v>0</v>
      </c>
      <c r="S685" s="154">
        <f t="shared" si="57"/>
        <v>1</v>
      </c>
    </row>
    <row r="686" spans="2:19" ht="18.75" x14ac:dyDescent="0.3">
      <c r="B686" s="164">
        <v>44679</v>
      </c>
      <c r="C686" s="95" t="s">
        <v>2246</v>
      </c>
      <c r="D686" s="96" t="s">
        <v>616</v>
      </c>
      <c r="E686" s="97">
        <v>4</v>
      </c>
      <c r="F686" s="140">
        <v>4.5999999999999996</v>
      </c>
      <c r="G686" s="103">
        <v>1.8</v>
      </c>
      <c r="H686" s="99" t="s">
        <v>557</v>
      </c>
      <c r="I686" s="104" t="s">
        <v>16</v>
      </c>
      <c r="J686" s="105">
        <v>0.75</v>
      </c>
      <c r="K686" s="142">
        <f t="shared" si="54"/>
        <v>-0.75</v>
      </c>
      <c r="L686" s="102">
        <f t="shared" si="58"/>
        <v>296.14010493827169</v>
      </c>
      <c r="Q686" s="153">
        <f t="shared" si="55"/>
        <v>1</v>
      </c>
      <c r="R686" s="154">
        <f t="shared" si="56"/>
        <v>0</v>
      </c>
      <c r="S686" s="154">
        <f t="shared" si="57"/>
        <v>1</v>
      </c>
    </row>
    <row r="687" spans="2:19" ht="18.75" x14ac:dyDescent="0.3">
      <c r="B687" s="164">
        <v>44679</v>
      </c>
      <c r="C687" s="95" t="s">
        <v>2247</v>
      </c>
      <c r="D687" s="96" t="s">
        <v>616</v>
      </c>
      <c r="E687" s="97">
        <v>5</v>
      </c>
      <c r="F687" s="140">
        <v>3.35</v>
      </c>
      <c r="G687" s="103">
        <v>1.6</v>
      </c>
      <c r="H687" s="99" t="s">
        <v>557</v>
      </c>
      <c r="I687" s="104" t="s">
        <v>34</v>
      </c>
      <c r="J687" s="105">
        <v>1.5</v>
      </c>
      <c r="K687" s="142">
        <f t="shared" si="54"/>
        <v>-1.5</v>
      </c>
      <c r="L687" s="102">
        <f t="shared" si="58"/>
        <v>294.64010493827169</v>
      </c>
      <c r="Q687" s="153">
        <f t="shared" si="55"/>
        <v>1</v>
      </c>
      <c r="R687" s="154">
        <f t="shared" si="56"/>
        <v>0</v>
      </c>
      <c r="S687" s="154">
        <f t="shared" si="57"/>
        <v>1</v>
      </c>
    </row>
    <row r="688" spans="2:19" ht="18.75" x14ac:dyDescent="0.3">
      <c r="B688" s="164">
        <v>44680</v>
      </c>
      <c r="C688" s="95" t="s">
        <v>2248</v>
      </c>
      <c r="D688" s="96" t="s">
        <v>43</v>
      </c>
      <c r="E688" s="97">
        <v>3</v>
      </c>
      <c r="F688" s="140">
        <v>4.2</v>
      </c>
      <c r="G688" s="103">
        <v>2.5</v>
      </c>
      <c r="H688" s="99" t="s">
        <v>557</v>
      </c>
      <c r="I688" s="104" t="s">
        <v>24</v>
      </c>
      <c r="J688" s="105">
        <v>4</v>
      </c>
      <c r="K688" s="142">
        <f t="shared" si="54"/>
        <v>12.8</v>
      </c>
      <c r="L688" s="102">
        <f t="shared" si="58"/>
        <v>307.4401049382717</v>
      </c>
      <c r="Q688" s="153">
        <f t="shared" si="55"/>
        <v>1</v>
      </c>
      <c r="R688" s="154">
        <f t="shared" si="56"/>
        <v>1</v>
      </c>
      <c r="S688" s="154">
        <f t="shared" si="57"/>
        <v>0</v>
      </c>
    </row>
    <row r="689" spans="2:19" ht="18.75" x14ac:dyDescent="0.3">
      <c r="B689" s="164">
        <v>44681</v>
      </c>
      <c r="C689" s="95" t="s">
        <v>2228</v>
      </c>
      <c r="D689" s="96" t="s">
        <v>682</v>
      </c>
      <c r="E689" s="97">
        <v>4</v>
      </c>
      <c r="F689" s="140">
        <v>2.5</v>
      </c>
      <c r="G689" s="103">
        <v>1.5</v>
      </c>
      <c r="H689" s="99" t="s">
        <v>557</v>
      </c>
      <c r="I689" s="104" t="s">
        <v>24</v>
      </c>
      <c r="J689" s="105">
        <v>4</v>
      </c>
      <c r="K689" s="142">
        <f t="shared" si="54"/>
        <v>6</v>
      </c>
      <c r="L689" s="102">
        <f t="shared" si="58"/>
        <v>313.4401049382717</v>
      </c>
      <c r="Q689" s="153">
        <f t="shared" si="55"/>
        <v>1</v>
      </c>
      <c r="R689" s="154">
        <f t="shared" si="56"/>
        <v>1</v>
      </c>
      <c r="S689" s="154">
        <f t="shared" si="57"/>
        <v>0</v>
      </c>
    </row>
    <row r="690" spans="2:19" ht="18.75" x14ac:dyDescent="0.3">
      <c r="B690" s="164">
        <v>44681</v>
      </c>
      <c r="C690" s="95" t="s">
        <v>2218</v>
      </c>
      <c r="D690" s="96" t="s">
        <v>682</v>
      </c>
      <c r="E690" s="97">
        <v>5</v>
      </c>
      <c r="F690" s="140">
        <v>4.8</v>
      </c>
      <c r="G690" s="103">
        <v>2</v>
      </c>
      <c r="H690" s="99" t="s">
        <v>557</v>
      </c>
      <c r="I690" s="104" t="s">
        <v>16</v>
      </c>
      <c r="J690" s="105">
        <v>4</v>
      </c>
      <c r="K690" s="142">
        <f t="shared" si="54"/>
        <v>-4</v>
      </c>
      <c r="L690" s="102">
        <f t="shared" si="58"/>
        <v>309.4401049382717</v>
      </c>
      <c r="Q690" s="153">
        <f t="shared" si="55"/>
        <v>1</v>
      </c>
      <c r="R690" s="154">
        <f t="shared" si="56"/>
        <v>0</v>
      </c>
      <c r="S690" s="154">
        <f t="shared" si="57"/>
        <v>1</v>
      </c>
    </row>
    <row r="691" spans="2:19" ht="18.75" x14ac:dyDescent="0.3">
      <c r="B691" s="164">
        <v>44681</v>
      </c>
      <c r="C691" s="95" t="s">
        <v>2249</v>
      </c>
      <c r="D691" s="96" t="s">
        <v>91</v>
      </c>
      <c r="E691" s="97">
        <v>1</v>
      </c>
      <c r="F691" s="140">
        <v>4.5999999999999996</v>
      </c>
      <c r="G691" s="103">
        <v>2</v>
      </c>
      <c r="H691" s="99" t="s">
        <v>557</v>
      </c>
      <c r="I691" s="104" t="s">
        <v>21</v>
      </c>
      <c r="J691" s="105">
        <v>0.75</v>
      </c>
      <c r="K691" s="142">
        <f t="shared" si="54"/>
        <v>-0.75</v>
      </c>
      <c r="L691" s="102">
        <f t="shared" si="58"/>
        <v>308.6901049382717</v>
      </c>
      <c r="Q691" s="153">
        <f t="shared" si="55"/>
        <v>1</v>
      </c>
      <c r="R691" s="154">
        <f t="shared" si="56"/>
        <v>0</v>
      </c>
      <c r="S691" s="154">
        <f t="shared" si="57"/>
        <v>1</v>
      </c>
    </row>
    <row r="692" spans="2:19" ht="18.75" x14ac:dyDescent="0.3">
      <c r="B692" s="164">
        <v>44681</v>
      </c>
      <c r="C692" s="95" t="s">
        <v>2250</v>
      </c>
      <c r="D692" s="96" t="s">
        <v>91</v>
      </c>
      <c r="E692" s="97">
        <v>1</v>
      </c>
      <c r="F692" s="140">
        <v>3.8</v>
      </c>
      <c r="G692" s="103">
        <v>1.5</v>
      </c>
      <c r="H692" s="99" t="s">
        <v>557</v>
      </c>
      <c r="I692" s="104" t="s">
        <v>107</v>
      </c>
      <c r="J692" s="105">
        <v>0.75</v>
      </c>
      <c r="K692" s="142">
        <f t="shared" si="54"/>
        <v>-0.75</v>
      </c>
      <c r="L692" s="102">
        <f t="shared" si="58"/>
        <v>307.9401049382717</v>
      </c>
      <c r="Q692" s="153">
        <f t="shared" si="55"/>
        <v>1</v>
      </c>
      <c r="R692" s="154">
        <f t="shared" si="56"/>
        <v>0</v>
      </c>
      <c r="S692" s="154">
        <f t="shared" si="57"/>
        <v>1</v>
      </c>
    </row>
    <row r="693" spans="2:19" ht="18.75" x14ac:dyDescent="0.3">
      <c r="B693" s="164">
        <v>44681</v>
      </c>
      <c r="C693" s="95" t="s">
        <v>2251</v>
      </c>
      <c r="D693" s="96" t="s">
        <v>28</v>
      </c>
      <c r="E693" s="97">
        <v>1</v>
      </c>
      <c r="F693" s="140">
        <v>1.85</v>
      </c>
      <c r="G693" s="103">
        <v>1.2</v>
      </c>
      <c r="H693" s="99" t="s">
        <v>557</v>
      </c>
      <c r="I693" s="104" t="s">
        <v>24</v>
      </c>
      <c r="J693" s="105">
        <v>3</v>
      </c>
      <c r="K693" s="142">
        <f t="shared" si="54"/>
        <v>2.5500000000000007</v>
      </c>
      <c r="L693" s="102">
        <f t="shared" si="58"/>
        <v>310.49010493827171</v>
      </c>
      <c r="Q693" s="153">
        <f t="shared" si="55"/>
        <v>1</v>
      </c>
      <c r="R693" s="154">
        <f t="shared" si="56"/>
        <v>1</v>
      </c>
      <c r="S693" s="154">
        <f t="shared" si="57"/>
        <v>0</v>
      </c>
    </row>
    <row r="694" spans="2:19" ht="18.75" x14ac:dyDescent="0.3">
      <c r="B694" s="164">
        <v>44682</v>
      </c>
      <c r="C694" s="95" t="s">
        <v>2220</v>
      </c>
      <c r="D694" s="96" t="s">
        <v>573</v>
      </c>
      <c r="E694" s="97">
        <v>2</v>
      </c>
      <c r="F694" s="140">
        <v>2.6</v>
      </c>
      <c r="G694" s="103">
        <v>1.35</v>
      </c>
      <c r="H694" s="99" t="s">
        <v>557</v>
      </c>
      <c r="I694" s="104" t="s">
        <v>16</v>
      </c>
      <c r="J694" s="105">
        <v>1.5</v>
      </c>
      <c r="K694" s="142">
        <f t="shared" si="54"/>
        <v>-1.5</v>
      </c>
      <c r="L694" s="102">
        <f t="shared" si="58"/>
        <v>308.99010493827171</v>
      </c>
      <c r="O694" s="214">
        <f>K694</f>
        <v>-1.5</v>
      </c>
      <c r="Q694" s="153">
        <f t="shared" si="55"/>
        <v>1</v>
      </c>
      <c r="R694" s="154">
        <f t="shared" si="56"/>
        <v>0</v>
      </c>
      <c r="S694" s="154">
        <f t="shared" si="57"/>
        <v>1</v>
      </c>
    </row>
    <row r="695" spans="2:19" ht="18.75" x14ac:dyDescent="0.3">
      <c r="B695" s="164">
        <v>44682</v>
      </c>
      <c r="C695" s="95" t="s">
        <v>2252</v>
      </c>
      <c r="D695" s="210" t="s">
        <v>114</v>
      </c>
      <c r="E695" s="97">
        <v>4</v>
      </c>
      <c r="F695" s="140">
        <v>1.7</v>
      </c>
      <c r="G695" s="103">
        <v>1.2</v>
      </c>
      <c r="H695" s="99" t="s">
        <v>557</v>
      </c>
      <c r="I695" s="104" t="s">
        <v>16</v>
      </c>
      <c r="J695" s="105">
        <v>6</v>
      </c>
      <c r="K695" s="142">
        <f t="shared" si="54"/>
        <v>-6</v>
      </c>
      <c r="L695" s="102">
        <f t="shared" si="58"/>
        <v>302.99010493827171</v>
      </c>
      <c r="O695" s="214">
        <f t="shared" ref="O695:O714" si="59">K695+O694</f>
        <v>-7.5</v>
      </c>
      <c r="Q695" s="153">
        <f t="shared" si="55"/>
        <v>1</v>
      </c>
      <c r="R695" s="154">
        <f t="shared" si="56"/>
        <v>0</v>
      </c>
      <c r="S695" s="154">
        <f t="shared" si="57"/>
        <v>1</v>
      </c>
    </row>
    <row r="696" spans="2:19" ht="18.75" x14ac:dyDescent="0.3">
      <c r="B696" s="164">
        <v>44682</v>
      </c>
      <c r="C696" s="95" t="s">
        <v>1942</v>
      </c>
      <c r="D696" s="210" t="s">
        <v>114</v>
      </c>
      <c r="E696" s="97">
        <v>4</v>
      </c>
      <c r="F696" s="140">
        <v>31</v>
      </c>
      <c r="G696" s="103">
        <v>5</v>
      </c>
      <c r="H696" s="99" t="s">
        <v>557</v>
      </c>
      <c r="I696" s="104" t="s">
        <v>16</v>
      </c>
      <c r="J696" s="105">
        <v>0.25</v>
      </c>
      <c r="K696" s="142">
        <f t="shared" si="54"/>
        <v>-0.25</v>
      </c>
      <c r="L696" s="102">
        <f t="shared" si="58"/>
        <v>302.74010493827171</v>
      </c>
      <c r="O696" s="214">
        <f t="shared" si="59"/>
        <v>-7.75</v>
      </c>
      <c r="Q696" s="153">
        <f t="shared" si="55"/>
        <v>1</v>
      </c>
      <c r="R696" s="154">
        <f t="shared" si="56"/>
        <v>0</v>
      </c>
      <c r="S696" s="154">
        <f t="shared" si="57"/>
        <v>1</v>
      </c>
    </row>
    <row r="697" spans="2:19" ht="18.75" x14ac:dyDescent="0.3">
      <c r="B697" s="164">
        <v>44682</v>
      </c>
      <c r="C697" s="95" t="s">
        <v>2253</v>
      </c>
      <c r="D697" s="96" t="s">
        <v>2195</v>
      </c>
      <c r="E697" s="97">
        <v>1</v>
      </c>
      <c r="F697" s="140">
        <v>1.5</v>
      </c>
      <c r="G697" s="103">
        <v>1.1000000000000001</v>
      </c>
      <c r="H697" s="99" t="s">
        <v>557</v>
      </c>
      <c r="I697" s="104" t="s">
        <v>24</v>
      </c>
      <c r="J697" s="105">
        <v>10</v>
      </c>
      <c r="K697" s="142">
        <f t="shared" si="54"/>
        <v>5</v>
      </c>
      <c r="L697" s="102">
        <f t="shared" si="58"/>
        <v>307.74010493827171</v>
      </c>
      <c r="M697" s="158">
        <v>1445</v>
      </c>
      <c r="N697" s="158">
        <f>M697/40</f>
        <v>36.125</v>
      </c>
      <c r="O697" s="214">
        <f t="shared" si="59"/>
        <v>-2.75</v>
      </c>
      <c r="Q697" s="153">
        <f t="shared" si="55"/>
        <v>1</v>
      </c>
      <c r="R697" s="154">
        <f t="shared" si="56"/>
        <v>1</v>
      </c>
      <c r="S697" s="154">
        <f t="shared" si="57"/>
        <v>0</v>
      </c>
    </row>
    <row r="698" spans="2:19" ht="18.75" x14ac:dyDescent="0.3">
      <c r="B698" s="164">
        <v>44683</v>
      </c>
      <c r="C698" s="95" t="s">
        <v>2254</v>
      </c>
      <c r="D698" s="96" t="s">
        <v>685</v>
      </c>
      <c r="E698" s="97">
        <v>1</v>
      </c>
      <c r="F698" s="140">
        <v>3.7</v>
      </c>
      <c r="G698" s="103">
        <v>1.2</v>
      </c>
      <c r="H698" s="99" t="s">
        <v>557</v>
      </c>
      <c r="I698" s="104" t="s">
        <v>24</v>
      </c>
      <c r="J698" s="105">
        <v>1</v>
      </c>
      <c r="K698" s="142">
        <f t="shared" si="54"/>
        <v>2.7</v>
      </c>
      <c r="L698" s="102">
        <f t="shared" si="58"/>
        <v>310.4401049382717</v>
      </c>
      <c r="M698" s="211"/>
      <c r="O698" s="214">
        <f t="shared" si="59"/>
        <v>-4.9999999999999822E-2</v>
      </c>
      <c r="Q698" s="153">
        <f t="shared" si="55"/>
        <v>1</v>
      </c>
      <c r="R698" s="154">
        <f t="shared" si="56"/>
        <v>1</v>
      </c>
      <c r="S698" s="154">
        <f t="shared" si="57"/>
        <v>0</v>
      </c>
    </row>
    <row r="699" spans="2:19" ht="18.75" x14ac:dyDescent="0.3">
      <c r="B699" s="164">
        <v>44683</v>
      </c>
      <c r="C699" s="95" t="s">
        <v>2255</v>
      </c>
      <c r="D699" s="96" t="s">
        <v>685</v>
      </c>
      <c r="E699" s="97">
        <v>2</v>
      </c>
      <c r="F699" s="140">
        <v>1.3</v>
      </c>
      <c r="G699" s="103">
        <v>1.01</v>
      </c>
      <c r="H699" s="99" t="s">
        <v>557</v>
      </c>
      <c r="I699" s="104" t="s">
        <v>24</v>
      </c>
      <c r="J699" s="105">
        <v>7</v>
      </c>
      <c r="K699" s="142">
        <f t="shared" si="54"/>
        <v>2.0999999999999996</v>
      </c>
      <c r="L699" s="102">
        <f t="shared" si="58"/>
        <v>312.54010493827172</v>
      </c>
      <c r="M699" s="211"/>
      <c r="O699" s="214">
        <f t="shared" si="59"/>
        <v>2.0499999999999998</v>
      </c>
      <c r="Q699" s="153">
        <f t="shared" si="55"/>
        <v>1</v>
      </c>
      <c r="R699" s="154">
        <f t="shared" si="56"/>
        <v>1</v>
      </c>
      <c r="S699" s="154">
        <f t="shared" si="57"/>
        <v>0</v>
      </c>
    </row>
    <row r="700" spans="2:19" ht="18.75" x14ac:dyDescent="0.3">
      <c r="B700" s="164">
        <v>44683</v>
      </c>
      <c r="C700" s="95" t="s">
        <v>2256</v>
      </c>
      <c r="D700" s="96" t="s">
        <v>685</v>
      </c>
      <c r="E700" s="97">
        <v>3</v>
      </c>
      <c r="F700" s="140">
        <v>2.35</v>
      </c>
      <c r="G700" s="103">
        <v>1.2</v>
      </c>
      <c r="H700" s="99" t="s">
        <v>557</v>
      </c>
      <c r="I700" s="104" t="s">
        <v>34</v>
      </c>
      <c r="J700" s="105">
        <v>3</v>
      </c>
      <c r="K700" s="142">
        <f t="shared" si="54"/>
        <v>-3</v>
      </c>
      <c r="L700" s="102">
        <f t="shared" si="58"/>
        <v>309.54010493827172</v>
      </c>
      <c r="M700" s="211"/>
      <c r="O700" s="214">
        <f t="shared" si="59"/>
        <v>-0.95000000000000018</v>
      </c>
      <c r="Q700" s="153">
        <f t="shared" si="55"/>
        <v>1</v>
      </c>
      <c r="R700" s="154">
        <f t="shared" si="56"/>
        <v>0</v>
      </c>
      <c r="S700" s="154">
        <f t="shared" si="57"/>
        <v>1</v>
      </c>
    </row>
    <row r="701" spans="2:19" ht="18.75" x14ac:dyDescent="0.3">
      <c r="B701" s="164">
        <v>44683</v>
      </c>
      <c r="C701" s="95" t="s">
        <v>2211</v>
      </c>
      <c r="D701" s="96" t="s">
        <v>83</v>
      </c>
      <c r="E701" s="97">
        <v>2</v>
      </c>
      <c r="F701" s="140">
        <v>3.6</v>
      </c>
      <c r="G701" s="103">
        <v>1.8</v>
      </c>
      <c r="H701" s="99" t="s">
        <v>557</v>
      </c>
      <c r="I701" s="104" t="s">
        <v>16</v>
      </c>
      <c r="J701" s="105">
        <v>4</v>
      </c>
      <c r="K701" s="142">
        <f t="shared" si="54"/>
        <v>-4</v>
      </c>
      <c r="L701" s="102">
        <f t="shared" si="58"/>
        <v>305.54010493827172</v>
      </c>
      <c r="M701" s="211"/>
      <c r="O701" s="214">
        <f t="shared" si="59"/>
        <v>-4.95</v>
      </c>
      <c r="Q701" s="153">
        <f t="shared" si="55"/>
        <v>1</v>
      </c>
      <c r="R701" s="154">
        <f t="shared" si="56"/>
        <v>0</v>
      </c>
      <c r="S701" s="154">
        <f t="shared" si="57"/>
        <v>1</v>
      </c>
    </row>
    <row r="702" spans="2:19" ht="18.75" x14ac:dyDescent="0.3">
      <c r="B702" s="164">
        <v>44684</v>
      </c>
      <c r="C702" s="95" t="s">
        <v>2257</v>
      </c>
      <c r="D702" s="96" t="s">
        <v>173</v>
      </c>
      <c r="E702" s="97">
        <v>4</v>
      </c>
      <c r="F702" s="140">
        <v>12</v>
      </c>
      <c r="G702" s="103">
        <v>4</v>
      </c>
      <c r="H702" s="99" t="s">
        <v>557</v>
      </c>
      <c r="I702" s="104" t="s">
        <v>16</v>
      </c>
      <c r="J702" s="105">
        <v>4</v>
      </c>
      <c r="K702" s="142">
        <f t="shared" si="54"/>
        <v>-4</v>
      </c>
      <c r="L702" s="102">
        <f t="shared" si="58"/>
        <v>301.54010493827172</v>
      </c>
      <c r="M702" s="211"/>
      <c r="O702" s="214">
        <f t="shared" si="59"/>
        <v>-8.9499999999999993</v>
      </c>
      <c r="Q702" s="153">
        <f t="shared" si="55"/>
        <v>1</v>
      </c>
      <c r="R702" s="154">
        <f t="shared" si="56"/>
        <v>0</v>
      </c>
      <c r="S702" s="154">
        <f t="shared" si="57"/>
        <v>1</v>
      </c>
    </row>
    <row r="703" spans="2:19" ht="18.75" x14ac:dyDescent="0.3">
      <c r="B703" s="164">
        <v>44684</v>
      </c>
      <c r="C703" s="95" t="s">
        <v>2258</v>
      </c>
      <c r="D703" s="96" t="s">
        <v>173</v>
      </c>
      <c r="E703" s="97">
        <v>4</v>
      </c>
      <c r="F703" s="140">
        <v>9</v>
      </c>
      <c r="G703" s="103">
        <v>3</v>
      </c>
      <c r="H703" s="99" t="s">
        <v>557</v>
      </c>
      <c r="I703" s="104" t="s">
        <v>16</v>
      </c>
      <c r="J703" s="105">
        <v>4</v>
      </c>
      <c r="K703" s="142">
        <f t="shared" si="54"/>
        <v>-4</v>
      </c>
      <c r="L703" s="102">
        <f t="shared" si="58"/>
        <v>297.54010493827172</v>
      </c>
      <c r="M703" s="211"/>
      <c r="O703" s="214">
        <f t="shared" si="59"/>
        <v>-12.95</v>
      </c>
      <c r="Q703" s="153">
        <f t="shared" si="55"/>
        <v>1</v>
      </c>
      <c r="R703" s="154">
        <f t="shared" si="56"/>
        <v>0</v>
      </c>
      <c r="S703" s="154">
        <f t="shared" si="57"/>
        <v>1</v>
      </c>
    </row>
    <row r="704" spans="2:19" ht="18.75" x14ac:dyDescent="0.3">
      <c r="B704" s="164">
        <v>44684</v>
      </c>
      <c r="C704" s="95" t="s">
        <v>2259</v>
      </c>
      <c r="D704" s="96" t="s">
        <v>561</v>
      </c>
      <c r="E704" s="97">
        <v>1</v>
      </c>
      <c r="F704" s="140">
        <v>7</v>
      </c>
      <c r="G704" s="103">
        <v>2.5</v>
      </c>
      <c r="H704" s="99" t="s">
        <v>557</v>
      </c>
      <c r="I704" s="104" t="s">
        <v>16</v>
      </c>
      <c r="J704" s="105">
        <v>2</v>
      </c>
      <c r="K704" s="142">
        <f t="shared" si="54"/>
        <v>-2</v>
      </c>
      <c r="L704" s="102">
        <f t="shared" si="58"/>
        <v>295.54010493827172</v>
      </c>
      <c r="M704" s="211"/>
      <c r="O704" s="214">
        <f t="shared" si="59"/>
        <v>-14.95</v>
      </c>
      <c r="Q704" s="153">
        <f t="shared" si="55"/>
        <v>1</v>
      </c>
      <c r="R704" s="154">
        <f t="shared" si="56"/>
        <v>0</v>
      </c>
      <c r="S704" s="154">
        <f t="shared" si="57"/>
        <v>1</v>
      </c>
    </row>
    <row r="705" spans="2:19" ht="18.75" x14ac:dyDescent="0.3">
      <c r="B705" s="164">
        <v>44684</v>
      </c>
      <c r="C705" s="95" t="s">
        <v>2260</v>
      </c>
      <c r="D705" s="96" t="s">
        <v>173</v>
      </c>
      <c r="E705" s="97">
        <v>5</v>
      </c>
      <c r="F705" s="140">
        <v>5.4</v>
      </c>
      <c r="G705" s="103">
        <v>1.6</v>
      </c>
      <c r="H705" s="99" t="s">
        <v>557</v>
      </c>
      <c r="I705" s="104" t="s">
        <v>21</v>
      </c>
      <c r="J705" s="105">
        <v>1</v>
      </c>
      <c r="K705" s="142">
        <f t="shared" si="54"/>
        <v>-1</v>
      </c>
      <c r="L705" s="102">
        <f t="shared" si="58"/>
        <v>294.54010493827172</v>
      </c>
      <c r="M705" s="211"/>
      <c r="O705" s="214">
        <f t="shared" si="59"/>
        <v>-15.95</v>
      </c>
      <c r="Q705" s="153">
        <f t="shared" si="55"/>
        <v>1</v>
      </c>
      <c r="R705" s="154">
        <f t="shared" si="56"/>
        <v>0</v>
      </c>
      <c r="S705" s="154">
        <f t="shared" si="57"/>
        <v>1</v>
      </c>
    </row>
    <row r="706" spans="2:19" ht="18.75" x14ac:dyDescent="0.3">
      <c r="B706" s="164">
        <v>44685</v>
      </c>
      <c r="C706" s="95" t="s">
        <v>2261</v>
      </c>
      <c r="D706" s="96" t="s">
        <v>173</v>
      </c>
      <c r="E706" s="97">
        <v>1</v>
      </c>
      <c r="F706" s="140">
        <v>8</v>
      </c>
      <c r="G706" s="103">
        <v>2</v>
      </c>
      <c r="H706" s="99" t="s">
        <v>557</v>
      </c>
      <c r="I706" s="104" t="s">
        <v>34</v>
      </c>
      <c r="J706" s="105">
        <v>1</v>
      </c>
      <c r="K706" s="142">
        <f t="shared" si="54"/>
        <v>-1</v>
      </c>
      <c r="L706" s="102">
        <f t="shared" si="58"/>
        <v>293.54010493827172</v>
      </c>
      <c r="M706" s="211"/>
      <c r="O706" s="214">
        <f t="shared" si="59"/>
        <v>-16.95</v>
      </c>
      <c r="Q706" s="153">
        <f t="shared" si="55"/>
        <v>1</v>
      </c>
      <c r="R706" s="154">
        <f t="shared" si="56"/>
        <v>0</v>
      </c>
      <c r="S706" s="154">
        <f t="shared" si="57"/>
        <v>1</v>
      </c>
    </row>
    <row r="707" spans="2:19" ht="18.75" x14ac:dyDescent="0.3">
      <c r="B707" s="164">
        <v>44685</v>
      </c>
      <c r="C707" s="95" t="s">
        <v>2262</v>
      </c>
      <c r="D707" s="96" t="s">
        <v>173</v>
      </c>
      <c r="E707" s="97">
        <v>2</v>
      </c>
      <c r="F707" s="140">
        <v>34</v>
      </c>
      <c r="G707" s="103">
        <v>5</v>
      </c>
      <c r="H707" s="99" t="s">
        <v>557</v>
      </c>
      <c r="I707" s="104" t="s">
        <v>21</v>
      </c>
      <c r="J707" s="105">
        <v>2</v>
      </c>
      <c r="K707" s="142">
        <f t="shared" ref="K707:K770" si="60">IF(OR(I707="",J707=""),"",IF(AND(H707="W",I707="1st"),F707*J707-J707,IF(AND(H707="P",OR(I707="1st",I707="2nd",I707="3rd")),G707*J707-J707,IF(H707="EW",-2*J707,-J707))))</f>
        <v>-2</v>
      </c>
      <c r="L707" s="102">
        <f t="shared" si="58"/>
        <v>291.54010493827172</v>
      </c>
      <c r="M707" s="211"/>
      <c r="O707" s="214">
        <f t="shared" si="59"/>
        <v>-18.95</v>
      </c>
      <c r="Q707" s="153">
        <f t="shared" si="55"/>
        <v>1</v>
      </c>
      <c r="R707" s="154">
        <f t="shared" si="56"/>
        <v>0</v>
      </c>
      <c r="S707" s="154">
        <f t="shared" si="57"/>
        <v>1</v>
      </c>
    </row>
    <row r="708" spans="2:19" ht="18.75" x14ac:dyDescent="0.3">
      <c r="B708" s="164">
        <v>44685</v>
      </c>
      <c r="C708" s="95" t="s">
        <v>2263</v>
      </c>
      <c r="D708" s="96" t="s">
        <v>173</v>
      </c>
      <c r="E708" s="97">
        <v>2</v>
      </c>
      <c r="F708" s="140">
        <v>3.1</v>
      </c>
      <c r="G708" s="103">
        <v>1.5</v>
      </c>
      <c r="H708" s="99" t="s">
        <v>557</v>
      </c>
      <c r="I708" s="104" t="s">
        <v>24</v>
      </c>
      <c r="J708" s="105">
        <v>6</v>
      </c>
      <c r="K708" s="142">
        <f t="shared" si="60"/>
        <v>12.600000000000001</v>
      </c>
      <c r="L708" s="102">
        <f t="shared" si="58"/>
        <v>304.14010493827175</v>
      </c>
      <c r="M708" s="211"/>
      <c r="O708" s="214">
        <f t="shared" si="59"/>
        <v>-6.3499999999999979</v>
      </c>
      <c r="Q708" s="153">
        <f t="shared" ref="Q708:Q771" si="61">IF(B708="",0,1)</f>
        <v>1</v>
      </c>
      <c r="R708" s="154">
        <f t="shared" ref="R708:R771" si="62">IF(K708&gt;0,1,0)</f>
        <v>1</v>
      </c>
      <c r="S708" s="154">
        <f t="shared" ref="S708:S771" si="63">IF(K708&lt;0,1,0)</f>
        <v>0</v>
      </c>
    </row>
    <row r="709" spans="2:19" ht="18.75" x14ac:dyDescent="0.3">
      <c r="B709" s="164">
        <v>44685</v>
      </c>
      <c r="C709" s="95" t="s">
        <v>2264</v>
      </c>
      <c r="D709" s="96" t="s">
        <v>173</v>
      </c>
      <c r="E709" s="97">
        <v>4</v>
      </c>
      <c r="F709" s="140">
        <v>61</v>
      </c>
      <c r="G709" s="103">
        <v>10</v>
      </c>
      <c r="H709" s="99" t="s">
        <v>557</v>
      </c>
      <c r="I709" s="104" t="s">
        <v>2281</v>
      </c>
      <c r="J709" s="105">
        <v>0.5</v>
      </c>
      <c r="K709" s="142">
        <f t="shared" si="60"/>
        <v>-0.5</v>
      </c>
      <c r="L709" s="102">
        <f t="shared" si="58"/>
        <v>303.64010493827175</v>
      </c>
      <c r="M709" s="211"/>
      <c r="O709" s="214">
        <f t="shared" si="59"/>
        <v>-6.8499999999999979</v>
      </c>
      <c r="Q709" s="153">
        <f t="shared" si="61"/>
        <v>1</v>
      </c>
      <c r="R709" s="154">
        <f t="shared" si="62"/>
        <v>0</v>
      </c>
      <c r="S709" s="154">
        <f t="shared" si="63"/>
        <v>1</v>
      </c>
    </row>
    <row r="710" spans="2:19" ht="18.75" x14ac:dyDescent="0.3">
      <c r="B710" s="164">
        <v>44686</v>
      </c>
      <c r="C710" s="95" t="s">
        <v>2265</v>
      </c>
      <c r="D710" s="96" t="s">
        <v>788</v>
      </c>
      <c r="E710" s="97">
        <v>5</v>
      </c>
      <c r="F710" s="140">
        <v>4.5</v>
      </c>
      <c r="G710" s="103">
        <v>2</v>
      </c>
      <c r="H710" s="99" t="s">
        <v>557</v>
      </c>
      <c r="I710" s="104" t="s">
        <v>34</v>
      </c>
      <c r="J710" s="105">
        <v>1.5</v>
      </c>
      <c r="K710" s="142">
        <f t="shared" si="60"/>
        <v>-1.5</v>
      </c>
      <c r="L710" s="102">
        <f t="shared" si="58"/>
        <v>302.14010493827175</v>
      </c>
      <c r="M710" s="211"/>
      <c r="O710" s="214">
        <f t="shared" si="59"/>
        <v>-8.3499999999999979</v>
      </c>
      <c r="Q710" s="153">
        <f t="shared" si="61"/>
        <v>1</v>
      </c>
      <c r="R710" s="154">
        <f t="shared" si="62"/>
        <v>0</v>
      </c>
      <c r="S710" s="154">
        <f t="shared" si="63"/>
        <v>1</v>
      </c>
    </row>
    <row r="711" spans="2:19" ht="18.75" x14ac:dyDescent="0.3">
      <c r="B711" s="164">
        <v>44687</v>
      </c>
      <c r="C711" s="95" t="s">
        <v>2266</v>
      </c>
      <c r="D711" s="96" t="s">
        <v>32</v>
      </c>
      <c r="E711" s="97">
        <v>2</v>
      </c>
      <c r="F711" s="140">
        <v>2.6</v>
      </c>
      <c r="G711" s="103">
        <v>1.26</v>
      </c>
      <c r="H711" s="99" t="s">
        <v>557</v>
      </c>
      <c r="I711" s="104" t="s">
        <v>21</v>
      </c>
      <c r="J711" s="105">
        <v>9</v>
      </c>
      <c r="K711" s="142">
        <f t="shared" si="60"/>
        <v>-9</v>
      </c>
      <c r="L711" s="102">
        <f t="shared" si="58"/>
        <v>293.14010493827175</v>
      </c>
      <c r="M711" s="211"/>
      <c r="O711" s="214">
        <f t="shared" si="59"/>
        <v>-17.349999999999998</v>
      </c>
      <c r="Q711" s="153">
        <f t="shared" si="61"/>
        <v>1</v>
      </c>
      <c r="R711" s="154">
        <f t="shared" si="62"/>
        <v>0</v>
      </c>
      <c r="S711" s="154">
        <f t="shared" si="63"/>
        <v>1</v>
      </c>
    </row>
    <row r="712" spans="2:19" ht="18.75" x14ac:dyDescent="0.3">
      <c r="B712" s="164">
        <v>44688</v>
      </c>
      <c r="C712" s="95" t="s">
        <v>2267</v>
      </c>
      <c r="D712" s="96" t="s">
        <v>602</v>
      </c>
      <c r="E712" s="97">
        <v>1</v>
      </c>
      <c r="F712" s="140">
        <v>2.7</v>
      </c>
      <c r="G712" s="103">
        <v>1.55</v>
      </c>
      <c r="H712" s="99" t="s">
        <v>557</v>
      </c>
      <c r="I712" s="104" t="s">
        <v>34</v>
      </c>
      <c r="J712" s="105">
        <v>3</v>
      </c>
      <c r="K712" s="142">
        <f t="shared" si="60"/>
        <v>-3</v>
      </c>
      <c r="L712" s="102">
        <f t="shared" si="58"/>
        <v>290.14010493827175</v>
      </c>
      <c r="M712" s="211"/>
      <c r="O712" s="214">
        <f t="shared" si="59"/>
        <v>-20.349999999999998</v>
      </c>
      <c r="Q712" s="153">
        <f t="shared" si="61"/>
        <v>1</v>
      </c>
      <c r="R712" s="154">
        <f t="shared" si="62"/>
        <v>0</v>
      </c>
      <c r="S712" s="154">
        <f t="shared" si="63"/>
        <v>1</v>
      </c>
    </row>
    <row r="713" spans="2:19" ht="18.75" x14ac:dyDescent="0.3">
      <c r="B713" s="164">
        <v>44688</v>
      </c>
      <c r="C713" s="95" t="s">
        <v>2268</v>
      </c>
      <c r="D713" s="96" t="s">
        <v>682</v>
      </c>
      <c r="E713" s="97">
        <v>3</v>
      </c>
      <c r="F713" s="140">
        <v>5.4</v>
      </c>
      <c r="G713" s="103">
        <v>1.4</v>
      </c>
      <c r="H713" s="99" t="s">
        <v>557</v>
      </c>
      <c r="I713" s="104" t="s">
        <v>21</v>
      </c>
      <c r="J713" s="105">
        <v>0.5</v>
      </c>
      <c r="K713" s="142">
        <f t="shared" si="60"/>
        <v>-0.5</v>
      </c>
      <c r="L713" s="102">
        <f t="shared" si="58"/>
        <v>289.64010493827175</v>
      </c>
      <c r="M713" s="211"/>
      <c r="O713" s="214">
        <f t="shared" si="59"/>
        <v>-20.849999999999998</v>
      </c>
      <c r="Q713" s="153">
        <f t="shared" si="61"/>
        <v>1</v>
      </c>
      <c r="R713" s="154">
        <f t="shared" si="62"/>
        <v>0</v>
      </c>
      <c r="S713" s="154">
        <f t="shared" si="63"/>
        <v>1</v>
      </c>
    </row>
    <row r="714" spans="2:19" ht="18.75" x14ac:dyDescent="0.3">
      <c r="B714" s="164">
        <v>44688</v>
      </c>
      <c r="C714" s="95" t="s">
        <v>2269</v>
      </c>
      <c r="D714" s="96" t="s">
        <v>682</v>
      </c>
      <c r="E714" s="97">
        <v>3</v>
      </c>
      <c r="F714" s="140">
        <v>7.5</v>
      </c>
      <c r="G714" s="103">
        <v>2</v>
      </c>
      <c r="H714" s="99" t="s">
        <v>557</v>
      </c>
      <c r="I714" s="104" t="s">
        <v>148</v>
      </c>
      <c r="J714" s="105">
        <v>0.25</v>
      </c>
      <c r="K714" s="142">
        <f t="shared" si="60"/>
        <v>-0.25</v>
      </c>
      <c r="L714" s="102">
        <f t="shared" si="58"/>
        <v>289.39010493827175</v>
      </c>
      <c r="M714" s="211"/>
      <c r="O714" s="214">
        <f t="shared" si="59"/>
        <v>-21.099999999999998</v>
      </c>
      <c r="Q714" s="153">
        <f t="shared" si="61"/>
        <v>1</v>
      </c>
      <c r="R714" s="154">
        <f t="shared" si="62"/>
        <v>0</v>
      </c>
      <c r="S714" s="154">
        <f t="shared" si="63"/>
        <v>1</v>
      </c>
    </row>
    <row r="715" spans="2:19" ht="18.75" x14ac:dyDescent="0.3">
      <c r="B715" s="164">
        <v>44689</v>
      </c>
      <c r="C715" s="95" t="s">
        <v>2270</v>
      </c>
      <c r="D715" s="96" t="s">
        <v>30</v>
      </c>
      <c r="E715" s="97">
        <v>1</v>
      </c>
      <c r="F715" s="140">
        <v>5</v>
      </c>
      <c r="G715" s="103">
        <v>1.45</v>
      </c>
      <c r="H715" s="99" t="s">
        <v>557</v>
      </c>
      <c r="I715" s="104" t="s">
        <v>21</v>
      </c>
      <c r="J715" s="105">
        <v>7</v>
      </c>
      <c r="K715" s="142">
        <f t="shared" si="60"/>
        <v>-7</v>
      </c>
      <c r="L715" s="102">
        <f t="shared" si="58"/>
        <v>282.39010493827175</v>
      </c>
      <c r="M715" s="211"/>
      <c r="O715" s="214">
        <f t="shared" ref="O715:O759" si="64">K715+O714</f>
        <v>-28.099999999999998</v>
      </c>
      <c r="Q715" s="153">
        <f t="shared" si="61"/>
        <v>1</v>
      </c>
      <c r="R715" s="154">
        <f t="shared" si="62"/>
        <v>0</v>
      </c>
      <c r="S715" s="154">
        <f t="shared" si="63"/>
        <v>1</v>
      </c>
    </row>
    <row r="716" spans="2:19" ht="18.75" x14ac:dyDescent="0.3">
      <c r="B716" s="164">
        <v>44689</v>
      </c>
      <c r="C716" s="95" t="s">
        <v>2271</v>
      </c>
      <c r="D716" s="96" t="s">
        <v>30</v>
      </c>
      <c r="E716" s="97">
        <v>4</v>
      </c>
      <c r="F716" s="140">
        <v>26</v>
      </c>
      <c r="G716" s="103">
        <v>4.8</v>
      </c>
      <c r="H716" s="99" t="s">
        <v>557</v>
      </c>
      <c r="I716" s="104" t="s">
        <v>21</v>
      </c>
      <c r="J716" s="105">
        <v>2</v>
      </c>
      <c r="K716" s="142">
        <f t="shared" si="60"/>
        <v>-2</v>
      </c>
      <c r="L716" s="102">
        <f t="shared" ref="L716:L779" si="65">IF(K716="",L715,L715+K716)</f>
        <v>280.39010493827175</v>
      </c>
      <c r="M716" s="211"/>
      <c r="O716" s="214">
        <f t="shared" si="64"/>
        <v>-30.099999999999998</v>
      </c>
      <c r="Q716" s="153">
        <f t="shared" si="61"/>
        <v>1</v>
      </c>
      <c r="R716" s="154">
        <f t="shared" si="62"/>
        <v>0</v>
      </c>
      <c r="S716" s="154">
        <f t="shared" si="63"/>
        <v>1</v>
      </c>
    </row>
    <row r="717" spans="2:19" ht="18.75" x14ac:dyDescent="0.3">
      <c r="B717" s="164">
        <v>44690</v>
      </c>
      <c r="C717" s="95" t="s">
        <v>2280</v>
      </c>
      <c r="D717" s="96" t="s">
        <v>556</v>
      </c>
      <c r="E717" s="97">
        <v>3</v>
      </c>
      <c r="F717" s="140">
        <v>2.4</v>
      </c>
      <c r="G717" s="103">
        <v>1.2</v>
      </c>
      <c r="H717" s="99" t="s">
        <v>557</v>
      </c>
      <c r="I717" s="104" t="s">
        <v>24</v>
      </c>
      <c r="J717" s="105">
        <v>7</v>
      </c>
      <c r="K717" s="142">
        <f t="shared" si="60"/>
        <v>9.8000000000000007</v>
      </c>
      <c r="L717" s="102">
        <f t="shared" si="65"/>
        <v>290.19010493827176</v>
      </c>
      <c r="M717" s="211"/>
      <c r="O717" s="214">
        <f t="shared" si="64"/>
        <v>-20.299999999999997</v>
      </c>
      <c r="Q717" s="153">
        <f t="shared" si="61"/>
        <v>1</v>
      </c>
      <c r="R717" s="154">
        <f t="shared" si="62"/>
        <v>1</v>
      </c>
      <c r="S717" s="154">
        <f t="shared" si="63"/>
        <v>0</v>
      </c>
    </row>
    <row r="718" spans="2:19" ht="18.75" x14ac:dyDescent="0.3">
      <c r="B718" s="164">
        <v>44691</v>
      </c>
      <c r="C718" s="95" t="s">
        <v>2272</v>
      </c>
      <c r="D718" s="96" t="s">
        <v>93</v>
      </c>
      <c r="E718" s="97">
        <v>1</v>
      </c>
      <c r="F718" s="140">
        <v>1.37</v>
      </c>
      <c r="G718" s="103">
        <v>1.04</v>
      </c>
      <c r="H718" s="99" t="s">
        <v>557</v>
      </c>
      <c r="I718" s="104" t="s">
        <v>24</v>
      </c>
      <c r="J718" s="105">
        <v>5</v>
      </c>
      <c r="K718" s="142">
        <f t="shared" si="60"/>
        <v>1.8500000000000005</v>
      </c>
      <c r="L718" s="102">
        <f t="shared" si="65"/>
        <v>292.04010493827178</v>
      </c>
      <c r="M718" s="211"/>
      <c r="O718" s="214">
        <f t="shared" si="64"/>
        <v>-18.449999999999996</v>
      </c>
      <c r="Q718" s="153">
        <f t="shared" si="61"/>
        <v>1</v>
      </c>
      <c r="R718" s="154">
        <f t="shared" si="62"/>
        <v>1</v>
      </c>
      <c r="S718" s="154">
        <f t="shared" si="63"/>
        <v>0</v>
      </c>
    </row>
    <row r="719" spans="2:19" ht="18.75" x14ac:dyDescent="0.3">
      <c r="B719" s="164">
        <v>44692</v>
      </c>
      <c r="C719" s="95" t="s">
        <v>2273</v>
      </c>
      <c r="D719" s="96" t="s">
        <v>91</v>
      </c>
      <c r="E719" s="97">
        <v>1</v>
      </c>
      <c r="F719" s="140">
        <v>3.1</v>
      </c>
      <c r="G719" s="103">
        <v>1.35</v>
      </c>
      <c r="H719" s="99" t="s">
        <v>557</v>
      </c>
      <c r="I719" s="104" t="s">
        <v>16</v>
      </c>
      <c r="J719" s="105">
        <v>9</v>
      </c>
      <c r="K719" s="142">
        <f t="shared" si="60"/>
        <v>-9</v>
      </c>
      <c r="L719" s="102">
        <f t="shared" si="65"/>
        <v>283.04010493827178</v>
      </c>
      <c r="M719" s="211"/>
      <c r="O719" s="214">
        <f t="shared" si="64"/>
        <v>-27.449999999999996</v>
      </c>
      <c r="Q719" s="153">
        <f t="shared" si="61"/>
        <v>1</v>
      </c>
      <c r="R719" s="154">
        <f t="shared" si="62"/>
        <v>0</v>
      </c>
      <c r="S719" s="154">
        <f t="shared" si="63"/>
        <v>1</v>
      </c>
    </row>
    <row r="720" spans="2:19" ht="18.75" x14ac:dyDescent="0.3">
      <c r="B720" s="164">
        <v>44692</v>
      </c>
      <c r="C720" s="95" t="s">
        <v>2274</v>
      </c>
      <c r="D720" s="96" t="s">
        <v>2275</v>
      </c>
      <c r="E720" s="97">
        <v>6</v>
      </c>
      <c r="F720" s="140">
        <v>5.4</v>
      </c>
      <c r="G720" s="103">
        <v>2</v>
      </c>
      <c r="H720" s="99" t="s">
        <v>557</v>
      </c>
      <c r="I720" s="104" t="s">
        <v>16</v>
      </c>
      <c r="J720" s="105">
        <v>1.5</v>
      </c>
      <c r="K720" s="142">
        <f t="shared" si="60"/>
        <v>-1.5</v>
      </c>
      <c r="L720" s="102">
        <f t="shared" si="65"/>
        <v>281.54010493827178</v>
      </c>
      <c r="M720" s="211"/>
      <c r="O720" s="214">
        <f t="shared" si="64"/>
        <v>-28.949999999999996</v>
      </c>
      <c r="Q720" s="153">
        <f t="shared" si="61"/>
        <v>1</v>
      </c>
      <c r="R720" s="154">
        <f t="shared" si="62"/>
        <v>0</v>
      </c>
      <c r="S720" s="154">
        <f t="shared" si="63"/>
        <v>1</v>
      </c>
    </row>
    <row r="721" spans="2:19" ht="18.75" x14ac:dyDescent="0.3">
      <c r="B721" s="164">
        <v>44693</v>
      </c>
      <c r="C721" s="95" t="s">
        <v>2276</v>
      </c>
      <c r="D721" s="96" t="s">
        <v>638</v>
      </c>
      <c r="E721" s="97">
        <v>1</v>
      </c>
      <c r="F721" s="140">
        <v>3.1</v>
      </c>
      <c r="G721" s="103">
        <v>1.5</v>
      </c>
      <c r="H721" s="99" t="s">
        <v>557</v>
      </c>
      <c r="I721" s="104" t="s">
        <v>21</v>
      </c>
      <c r="J721" s="105">
        <v>1</v>
      </c>
      <c r="K721" s="142">
        <f t="shared" si="60"/>
        <v>-1</v>
      </c>
      <c r="L721" s="102">
        <f t="shared" si="65"/>
        <v>280.54010493827178</v>
      </c>
      <c r="M721" s="211"/>
      <c r="O721" s="214">
        <f t="shared" si="64"/>
        <v>-29.949999999999996</v>
      </c>
      <c r="Q721" s="153">
        <f t="shared" si="61"/>
        <v>1</v>
      </c>
      <c r="R721" s="154">
        <f t="shared" si="62"/>
        <v>0</v>
      </c>
      <c r="S721" s="154">
        <f t="shared" si="63"/>
        <v>1</v>
      </c>
    </row>
    <row r="722" spans="2:19" ht="18.75" x14ac:dyDescent="0.3">
      <c r="B722" s="164">
        <v>44693</v>
      </c>
      <c r="C722" s="95" t="s">
        <v>2277</v>
      </c>
      <c r="D722" s="96" t="s">
        <v>616</v>
      </c>
      <c r="E722" s="97">
        <v>2</v>
      </c>
      <c r="F722" s="140">
        <v>7.5</v>
      </c>
      <c r="G722" s="103">
        <v>2</v>
      </c>
      <c r="H722" s="99" t="s">
        <v>557</v>
      </c>
      <c r="I722" s="104" t="s">
        <v>24</v>
      </c>
      <c r="J722" s="105">
        <v>1.5</v>
      </c>
      <c r="K722" s="142">
        <f t="shared" si="60"/>
        <v>9.75</v>
      </c>
      <c r="L722" s="102">
        <f t="shared" si="65"/>
        <v>290.29010493827178</v>
      </c>
      <c r="M722" s="211"/>
      <c r="O722" s="214">
        <f t="shared" si="64"/>
        <v>-20.199999999999996</v>
      </c>
      <c r="Q722" s="153">
        <f t="shared" si="61"/>
        <v>1</v>
      </c>
      <c r="R722" s="154">
        <f t="shared" si="62"/>
        <v>1</v>
      </c>
      <c r="S722" s="154">
        <f t="shared" si="63"/>
        <v>0</v>
      </c>
    </row>
    <row r="723" spans="2:19" ht="18.75" x14ac:dyDescent="0.3">
      <c r="B723" s="164">
        <v>44693</v>
      </c>
      <c r="C723" s="95" t="s">
        <v>2278</v>
      </c>
      <c r="D723" s="96" t="s">
        <v>616</v>
      </c>
      <c r="E723" s="97">
        <v>3</v>
      </c>
      <c r="F723" s="140">
        <v>9</v>
      </c>
      <c r="G723" s="103">
        <v>2</v>
      </c>
      <c r="H723" s="99" t="s">
        <v>557</v>
      </c>
      <c r="I723" s="104" t="s">
        <v>24</v>
      </c>
      <c r="J723" s="105">
        <v>2</v>
      </c>
      <c r="K723" s="142">
        <f t="shared" si="60"/>
        <v>16</v>
      </c>
      <c r="L723" s="102">
        <f t="shared" si="65"/>
        <v>306.29010493827178</v>
      </c>
      <c r="M723" s="211"/>
      <c r="O723" s="214">
        <f t="shared" si="64"/>
        <v>-4.1999999999999957</v>
      </c>
      <c r="Q723" s="153">
        <f t="shared" si="61"/>
        <v>1</v>
      </c>
      <c r="R723" s="154">
        <f t="shared" si="62"/>
        <v>1</v>
      </c>
      <c r="S723" s="154">
        <f t="shared" si="63"/>
        <v>0</v>
      </c>
    </row>
    <row r="724" spans="2:19" ht="18.75" x14ac:dyDescent="0.3">
      <c r="B724" s="164">
        <v>44693</v>
      </c>
      <c r="C724" s="95" t="s">
        <v>2279</v>
      </c>
      <c r="D724" s="96" t="s">
        <v>616</v>
      </c>
      <c r="E724" s="97">
        <v>4</v>
      </c>
      <c r="F724" s="140">
        <v>8.5</v>
      </c>
      <c r="G724" s="103">
        <v>2.4500000000000002</v>
      </c>
      <c r="H724" s="99" t="s">
        <v>557</v>
      </c>
      <c r="I724" s="104" t="s">
        <v>16</v>
      </c>
      <c r="J724" s="105">
        <v>0.5</v>
      </c>
      <c r="K724" s="142">
        <f t="shared" si="60"/>
        <v>-0.5</v>
      </c>
      <c r="L724" s="102">
        <f t="shared" si="65"/>
        <v>305.79010493827178</v>
      </c>
      <c r="M724" s="211"/>
      <c r="O724" s="214">
        <f t="shared" si="64"/>
        <v>-4.6999999999999957</v>
      </c>
      <c r="Q724" s="153">
        <f t="shared" si="61"/>
        <v>1</v>
      </c>
      <c r="R724" s="154">
        <f t="shared" si="62"/>
        <v>0</v>
      </c>
      <c r="S724" s="154">
        <f t="shared" si="63"/>
        <v>1</v>
      </c>
    </row>
    <row r="725" spans="2:19" ht="18.75" x14ac:dyDescent="0.3">
      <c r="B725" s="164">
        <v>44693</v>
      </c>
      <c r="C725" s="95" t="s">
        <v>1960</v>
      </c>
      <c r="D725" s="96" t="s">
        <v>616</v>
      </c>
      <c r="E725" s="97">
        <v>4</v>
      </c>
      <c r="F725" s="140">
        <v>12</v>
      </c>
      <c r="G725" s="103">
        <v>3</v>
      </c>
      <c r="H725" s="99" t="s">
        <v>557</v>
      </c>
      <c r="I725" s="104" t="s">
        <v>16</v>
      </c>
      <c r="J725" s="105">
        <v>0.5</v>
      </c>
      <c r="K725" s="142">
        <f t="shared" si="60"/>
        <v>-0.5</v>
      </c>
      <c r="L725" s="102">
        <f t="shared" si="65"/>
        <v>305.29010493827178</v>
      </c>
      <c r="M725" s="211"/>
      <c r="O725" s="214">
        <f t="shared" si="64"/>
        <v>-5.1999999999999957</v>
      </c>
      <c r="Q725" s="153">
        <f t="shared" si="61"/>
        <v>1</v>
      </c>
      <c r="R725" s="154">
        <f t="shared" si="62"/>
        <v>0</v>
      </c>
      <c r="S725" s="154">
        <f t="shared" si="63"/>
        <v>1</v>
      </c>
    </row>
    <row r="726" spans="2:19" ht="18.75" x14ac:dyDescent="0.3">
      <c r="B726" s="164">
        <v>44694</v>
      </c>
      <c r="C726" s="95" t="s">
        <v>2282</v>
      </c>
      <c r="D726" s="96" t="s">
        <v>43</v>
      </c>
      <c r="E726" s="97">
        <v>3</v>
      </c>
      <c r="F726" s="140">
        <f>(23+13)/2</f>
        <v>18</v>
      </c>
      <c r="G726" s="103">
        <v>5</v>
      </c>
      <c r="H726" s="99" t="s">
        <v>557</v>
      </c>
      <c r="I726" s="104" t="s">
        <v>24</v>
      </c>
      <c r="J726" s="105">
        <v>1</v>
      </c>
      <c r="K726" s="142">
        <f t="shared" si="60"/>
        <v>17</v>
      </c>
      <c r="L726" s="102">
        <f t="shared" si="65"/>
        <v>322.29010493827178</v>
      </c>
      <c r="M726" s="211"/>
      <c r="N726" s="211"/>
      <c r="O726" s="214">
        <f t="shared" si="64"/>
        <v>11.800000000000004</v>
      </c>
      <c r="Q726" s="153">
        <f t="shared" si="61"/>
        <v>1</v>
      </c>
      <c r="R726" s="154">
        <f t="shared" si="62"/>
        <v>1</v>
      </c>
      <c r="S726" s="154">
        <f t="shared" si="63"/>
        <v>0</v>
      </c>
    </row>
    <row r="727" spans="2:19" ht="18.75" x14ac:dyDescent="0.3">
      <c r="B727" s="164">
        <v>44694</v>
      </c>
      <c r="C727" s="95" t="s">
        <v>2283</v>
      </c>
      <c r="D727" s="96" t="s">
        <v>32</v>
      </c>
      <c r="E727" s="97">
        <v>3</v>
      </c>
      <c r="F727" s="140">
        <v>7</v>
      </c>
      <c r="G727" s="103">
        <v>2.5</v>
      </c>
      <c r="H727" s="99" t="s">
        <v>567</v>
      </c>
      <c r="I727" s="104" t="s">
        <v>21</v>
      </c>
      <c r="J727" s="105">
        <v>0.75</v>
      </c>
      <c r="K727" s="142">
        <f t="shared" si="60"/>
        <v>1.125</v>
      </c>
      <c r="L727" s="102">
        <f t="shared" si="65"/>
        <v>323.41510493827178</v>
      </c>
      <c r="M727" s="211"/>
      <c r="O727" s="214">
        <f t="shared" si="64"/>
        <v>12.925000000000004</v>
      </c>
      <c r="Q727" s="153">
        <f t="shared" si="61"/>
        <v>1</v>
      </c>
      <c r="R727" s="154">
        <f t="shared" si="62"/>
        <v>1</v>
      </c>
      <c r="S727" s="154">
        <f t="shared" si="63"/>
        <v>0</v>
      </c>
    </row>
    <row r="728" spans="2:19" ht="18.75" x14ac:dyDescent="0.3">
      <c r="B728" s="164">
        <v>44696</v>
      </c>
      <c r="C728" s="95" t="s">
        <v>2262</v>
      </c>
      <c r="D728" s="96" t="s">
        <v>114</v>
      </c>
      <c r="E728" s="97">
        <v>4</v>
      </c>
      <c r="F728" s="140">
        <v>2.2000000000000002</v>
      </c>
      <c r="G728" s="103">
        <v>1.4</v>
      </c>
      <c r="H728" s="99" t="s">
        <v>557</v>
      </c>
      <c r="I728" s="104" t="s">
        <v>21</v>
      </c>
      <c r="J728" s="105">
        <v>8</v>
      </c>
      <c r="K728" s="142">
        <f t="shared" si="60"/>
        <v>-8</v>
      </c>
      <c r="L728" s="102">
        <f t="shared" si="65"/>
        <v>315.41510493827178</v>
      </c>
      <c r="M728" s="211"/>
      <c r="O728" s="214">
        <f t="shared" si="64"/>
        <v>4.9250000000000043</v>
      </c>
      <c r="Q728" s="153">
        <f t="shared" si="61"/>
        <v>1</v>
      </c>
      <c r="R728" s="154">
        <f t="shared" si="62"/>
        <v>0</v>
      </c>
      <c r="S728" s="154">
        <f t="shared" si="63"/>
        <v>1</v>
      </c>
    </row>
    <row r="729" spans="2:19" ht="18.75" x14ac:dyDescent="0.3">
      <c r="B729" s="164">
        <v>44696</v>
      </c>
      <c r="C729" s="95" t="s">
        <v>2240</v>
      </c>
      <c r="D729" s="96" t="s">
        <v>2284</v>
      </c>
      <c r="E729" s="97">
        <v>2</v>
      </c>
      <c r="F729" s="140">
        <v>2.6</v>
      </c>
      <c r="G729" s="103">
        <v>1.2</v>
      </c>
      <c r="H729" s="99" t="s">
        <v>557</v>
      </c>
      <c r="I729" s="104" t="s">
        <v>21</v>
      </c>
      <c r="J729" s="105">
        <v>4</v>
      </c>
      <c r="K729" s="142">
        <f t="shared" si="60"/>
        <v>-4</v>
      </c>
      <c r="L729" s="102">
        <f t="shared" si="65"/>
        <v>311.41510493827178</v>
      </c>
      <c r="O729" s="214">
        <f t="shared" si="64"/>
        <v>0.92500000000000426</v>
      </c>
      <c r="Q729" s="153">
        <f t="shared" si="61"/>
        <v>1</v>
      </c>
      <c r="R729" s="154">
        <f t="shared" si="62"/>
        <v>0</v>
      </c>
      <c r="S729" s="154">
        <f t="shared" si="63"/>
        <v>1</v>
      </c>
    </row>
    <row r="730" spans="2:19" ht="18.75" x14ac:dyDescent="0.3">
      <c r="B730" s="164">
        <v>44696</v>
      </c>
      <c r="C730" s="95" t="s">
        <v>1997</v>
      </c>
      <c r="D730" s="96" t="s">
        <v>1936</v>
      </c>
      <c r="E730" s="97">
        <v>4</v>
      </c>
      <c r="F730" s="140">
        <v>2.5</v>
      </c>
      <c r="G730" s="103">
        <v>1.2</v>
      </c>
      <c r="H730" s="99" t="s">
        <v>557</v>
      </c>
      <c r="I730" s="104" t="s">
        <v>24</v>
      </c>
      <c r="J730" s="105">
        <v>2</v>
      </c>
      <c r="K730" s="142">
        <f t="shared" si="60"/>
        <v>3</v>
      </c>
      <c r="L730" s="102">
        <f t="shared" si="65"/>
        <v>314.41510493827178</v>
      </c>
      <c r="O730" s="214">
        <f t="shared" si="64"/>
        <v>3.9250000000000043</v>
      </c>
      <c r="Q730" s="153">
        <f t="shared" si="61"/>
        <v>1</v>
      </c>
      <c r="R730" s="154">
        <f t="shared" si="62"/>
        <v>1</v>
      </c>
      <c r="S730" s="154">
        <f t="shared" si="63"/>
        <v>0</v>
      </c>
    </row>
    <row r="731" spans="2:19" ht="18.75" x14ac:dyDescent="0.3">
      <c r="B731" s="164">
        <v>44696</v>
      </c>
      <c r="C731" s="95" t="s">
        <v>2285</v>
      </c>
      <c r="D731" s="96" t="s">
        <v>114</v>
      </c>
      <c r="E731" s="97">
        <v>3</v>
      </c>
      <c r="F731" s="140">
        <v>6.5</v>
      </c>
      <c r="G731" s="103">
        <v>2</v>
      </c>
      <c r="H731" s="99" t="s">
        <v>557</v>
      </c>
      <c r="I731" s="104" t="s">
        <v>24</v>
      </c>
      <c r="J731" s="105">
        <v>2</v>
      </c>
      <c r="K731" s="142">
        <f t="shared" si="60"/>
        <v>11</v>
      </c>
      <c r="L731" s="102">
        <f t="shared" si="65"/>
        <v>325.41510493827178</v>
      </c>
      <c r="O731" s="214">
        <f t="shared" si="64"/>
        <v>14.925000000000004</v>
      </c>
      <c r="Q731" s="153">
        <f t="shared" si="61"/>
        <v>1</v>
      </c>
      <c r="R731" s="154">
        <f t="shared" si="62"/>
        <v>1</v>
      </c>
      <c r="S731" s="154">
        <f t="shared" si="63"/>
        <v>0</v>
      </c>
    </row>
    <row r="732" spans="2:19" ht="18.75" x14ac:dyDescent="0.3">
      <c r="B732" s="164">
        <v>44696</v>
      </c>
      <c r="C732" s="95" t="s">
        <v>2286</v>
      </c>
      <c r="D732" s="96" t="s">
        <v>114</v>
      </c>
      <c r="E732" s="97">
        <v>2</v>
      </c>
      <c r="F732" s="140">
        <v>26</v>
      </c>
      <c r="G732" s="103">
        <v>5</v>
      </c>
      <c r="H732" s="99" t="s">
        <v>557</v>
      </c>
      <c r="I732" s="104" t="s">
        <v>16</v>
      </c>
      <c r="J732" s="105">
        <v>0.5</v>
      </c>
      <c r="K732" s="142">
        <f t="shared" si="60"/>
        <v>-0.5</v>
      </c>
      <c r="L732" s="102">
        <f t="shared" si="65"/>
        <v>324.91510493827178</v>
      </c>
      <c r="O732" s="214">
        <f t="shared" si="64"/>
        <v>14.425000000000004</v>
      </c>
      <c r="Q732" s="153">
        <f t="shared" si="61"/>
        <v>1</v>
      </c>
      <c r="R732" s="154">
        <f t="shared" si="62"/>
        <v>0</v>
      </c>
      <c r="S732" s="154">
        <f t="shared" si="63"/>
        <v>1</v>
      </c>
    </row>
    <row r="733" spans="2:19" ht="18.75" x14ac:dyDescent="0.3">
      <c r="B733" s="164">
        <v>44696</v>
      </c>
      <c r="C733" s="95" t="s">
        <v>2287</v>
      </c>
      <c r="D733" s="96" t="s">
        <v>114</v>
      </c>
      <c r="E733" s="97">
        <v>2</v>
      </c>
      <c r="F733" s="140">
        <v>4.2</v>
      </c>
      <c r="G733" s="103">
        <v>1.8</v>
      </c>
      <c r="H733" s="99" t="s">
        <v>557</v>
      </c>
      <c r="I733" s="104" t="s">
        <v>21</v>
      </c>
      <c r="J733" s="105">
        <v>2</v>
      </c>
      <c r="K733" s="142">
        <f t="shared" si="60"/>
        <v>-2</v>
      </c>
      <c r="L733" s="102">
        <f t="shared" si="65"/>
        <v>322.91510493827178</v>
      </c>
      <c r="O733" s="214">
        <f t="shared" si="64"/>
        <v>12.425000000000004</v>
      </c>
      <c r="Q733" s="153">
        <f t="shared" si="61"/>
        <v>1</v>
      </c>
      <c r="R733" s="154">
        <f t="shared" si="62"/>
        <v>0</v>
      </c>
      <c r="S733" s="154">
        <f t="shared" si="63"/>
        <v>1</v>
      </c>
    </row>
    <row r="734" spans="2:19" ht="18.75" x14ac:dyDescent="0.3">
      <c r="B734" s="164">
        <v>44696</v>
      </c>
      <c r="C734" s="95" t="s">
        <v>2288</v>
      </c>
      <c r="D734" s="96" t="s">
        <v>114</v>
      </c>
      <c r="E734" s="97">
        <v>1</v>
      </c>
      <c r="F734" s="140">
        <v>3.9</v>
      </c>
      <c r="G734" s="103">
        <v>1.7</v>
      </c>
      <c r="H734" s="99" t="s">
        <v>557</v>
      </c>
      <c r="I734" s="104" t="s">
        <v>21</v>
      </c>
      <c r="J734" s="105">
        <v>0.75</v>
      </c>
      <c r="K734" s="142">
        <f t="shared" si="60"/>
        <v>-0.75</v>
      </c>
      <c r="L734" s="102">
        <f t="shared" si="65"/>
        <v>322.16510493827178</v>
      </c>
      <c r="O734" s="214">
        <f t="shared" si="64"/>
        <v>11.675000000000004</v>
      </c>
      <c r="Q734" s="153">
        <f t="shared" si="61"/>
        <v>1</v>
      </c>
      <c r="R734" s="154">
        <f t="shared" si="62"/>
        <v>0</v>
      </c>
      <c r="S734" s="154">
        <f t="shared" si="63"/>
        <v>1</v>
      </c>
    </row>
    <row r="735" spans="2:19" ht="18.75" x14ac:dyDescent="0.3">
      <c r="B735" s="164">
        <v>44696</v>
      </c>
      <c r="C735" s="95" t="s">
        <v>2289</v>
      </c>
      <c r="D735" s="96" t="s">
        <v>114</v>
      </c>
      <c r="E735" s="97">
        <v>1</v>
      </c>
      <c r="F735" s="140">
        <v>4.5</v>
      </c>
      <c r="G735" s="103">
        <v>1.8</v>
      </c>
      <c r="H735" s="99" t="s">
        <v>557</v>
      </c>
      <c r="I735" s="104" t="s">
        <v>24</v>
      </c>
      <c r="J735" s="105">
        <v>2</v>
      </c>
      <c r="K735" s="142">
        <f t="shared" si="60"/>
        <v>7</v>
      </c>
      <c r="L735" s="102">
        <f t="shared" si="65"/>
        <v>329.16510493827178</v>
      </c>
      <c r="O735" s="214">
        <f t="shared" si="64"/>
        <v>18.675000000000004</v>
      </c>
      <c r="Q735" s="153">
        <f t="shared" si="61"/>
        <v>1</v>
      </c>
      <c r="R735" s="154">
        <f t="shared" si="62"/>
        <v>1</v>
      </c>
      <c r="S735" s="154">
        <f t="shared" si="63"/>
        <v>0</v>
      </c>
    </row>
    <row r="736" spans="2:19" ht="18.75" x14ac:dyDescent="0.3">
      <c r="B736" s="164">
        <v>44696</v>
      </c>
      <c r="C736" s="95" t="s">
        <v>2290</v>
      </c>
      <c r="D736" s="96" t="s">
        <v>573</v>
      </c>
      <c r="E736" s="97">
        <v>6</v>
      </c>
      <c r="F736" s="140">
        <v>3.3</v>
      </c>
      <c r="G736" s="103">
        <v>1.5</v>
      </c>
      <c r="H736" s="99" t="s">
        <v>557</v>
      </c>
      <c r="I736" s="104" t="s">
        <v>34</v>
      </c>
      <c r="J736" s="105">
        <v>1.5</v>
      </c>
      <c r="K736" s="142">
        <f t="shared" si="60"/>
        <v>-1.5</v>
      </c>
      <c r="L736" s="102">
        <f t="shared" si="65"/>
        <v>327.66510493827178</v>
      </c>
      <c r="O736" s="214">
        <f t="shared" si="64"/>
        <v>17.175000000000004</v>
      </c>
      <c r="Q736" s="153">
        <f t="shared" si="61"/>
        <v>1</v>
      </c>
      <c r="R736" s="154">
        <f t="shared" si="62"/>
        <v>0</v>
      </c>
      <c r="S736" s="154">
        <f t="shared" si="63"/>
        <v>1</v>
      </c>
    </row>
    <row r="737" spans="2:19" ht="18.75" x14ac:dyDescent="0.3">
      <c r="B737" s="164">
        <v>44697</v>
      </c>
      <c r="C737" s="95" t="s">
        <v>2291</v>
      </c>
      <c r="D737" s="96" t="s">
        <v>668</v>
      </c>
      <c r="E737" s="97">
        <v>1</v>
      </c>
      <c r="F737" s="140">
        <v>3.65</v>
      </c>
      <c r="G737" s="103">
        <v>1.6</v>
      </c>
      <c r="H737" s="99" t="s">
        <v>557</v>
      </c>
      <c r="I737" s="104" t="s">
        <v>21</v>
      </c>
      <c r="J737" s="105">
        <v>0.75</v>
      </c>
      <c r="K737" s="142">
        <f t="shared" si="60"/>
        <v>-0.75</v>
      </c>
      <c r="L737" s="102">
        <f t="shared" si="65"/>
        <v>326.91510493827178</v>
      </c>
      <c r="O737" s="214">
        <f t="shared" si="64"/>
        <v>16.425000000000004</v>
      </c>
      <c r="Q737" s="153">
        <f t="shared" si="61"/>
        <v>1</v>
      </c>
      <c r="R737" s="154">
        <f t="shared" si="62"/>
        <v>0</v>
      </c>
      <c r="S737" s="154">
        <f t="shared" si="63"/>
        <v>1</v>
      </c>
    </row>
    <row r="738" spans="2:19" ht="18.75" x14ac:dyDescent="0.3">
      <c r="B738" s="164">
        <v>44697</v>
      </c>
      <c r="C738" s="95" t="s">
        <v>2292</v>
      </c>
      <c r="D738" s="96" t="s">
        <v>30</v>
      </c>
      <c r="E738" s="97">
        <v>2</v>
      </c>
      <c r="F738" s="140">
        <v>7.5</v>
      </c>
      <c r="G738" s="103">
        <v>2.8</v>
      </c>
      <c r="H738" s="99" t="s">
        <v>557</v>
      </c>
      <c r="I738" s="104" t="s">
        <v>21</v>
      </c>
      <c r="J738" s="105">
        <v>2.25</v>
      </c>
      <c r="K738" s="142">
        <f t="shared" si="60"/>
        <v>-2.25</v>
      </c>
      <c r="L738" s="102">
        <f t="shared" si="65"/>
        <v>324.66510493827178</v>
      </c>
      <c r="O738" s="214">
        <f t="shared" si="64"/>
        <v>14.175000000000004</v>
      </c>
      <c r="Q738" s="153">
        <f t="shared" si="61"/>
        <v>1</v>
      </c>
      <c r="R738" s="154">
        <f t="shared" si="62"/>
        <v>0</v>
      </c>
      <c r="S738" s="154">
        <f t="shared" si="63"/>
        <v>1</v>
      </c>
    </row>
    <row r="739" spans="2:19" ht="18.75" x14ac:dyDescent="0.3">
      <c r="B739" s="164">
        <v>44698</v>
      </c>
      <c r="C739" s="95" t="s">
        <v>2293</v>
      </c>
      <c r="D739" s="96" t="s">
        <v>813</v>
      </c>
      <c r="E739" s="97">
        <v>2</v>
      </c>
      <c r="F739" s="140">
        <v>9.5</v>
      </c>
      <c r="G739" s="103">
        <v>3</v>
      </c>
      <c r="H739" s="99" t="s">
        <v>557</v>
      </c>
      <c r="I739" s="104" t="s">
        <v>21</v>
      </c>
      <c r="J739" s="105">
        <v>2</v>
      </c>
      <c r="K739" s="142">
        <f t="shared" si="60"/>
        <v>-2</v>
      </c>
      <c r="L739" s="102">
        <f t="shared" si="65"/>
        <v>322.66510493827178</v>
      </c>
      <c r="O739" s="214">
        <f t="shared" si="64"/>
        <v>12.175000000000004</v>
      </c>
      <c r="Q739" s="153">
        <f t="shared" si="61"/>
        <v>1</v>
      </c>
      <c r="R739" s="154">
        <f t="shared" si="62"/>
        <v>0</v>
      </c>
      <c r="S739" s="154">
        <f t="shared" si="63"/>
        <v>1</v>
      </c>
    </row>
    <row r="740" spans="2:19" ht="18.75" x14ac:dyDescent="0.3">
      <c r="B740" s="164">
        <v>44698</v>
      </c>
      <c r="C740" s="95" t="s">
        <v>2294</v>
      </c>
      <c r="D740" s="96" t="s">
        <v>813</v>
      </c>
      <c r="E740" s="97">
        <v>3</v>
      </c>
      <c r="F740" s="140">
        <v>4.8</v>
      </c>
      <c r="G740" s="103">
        <v>2</v>
      </c>
      <c r="H740" s="99" t="s">
        <v>557</v>
      </c>
      <c r="I740" s="104" t="s">
        <v>21</v>
      </c>
      <c r="J740" s="105">
        <v>1.5</v>
      </c>
      <c r="K740" s="142">
        <f t="shared" si="60"/>
        <v>-1.5</v>
      </c>
      <c r="L740" s="102">
        <f t="shared" si="65"/>
        <v>321.16510493827178</v>
      </c>
      <c r="O740" s="214">
        <f t="shared" si="64"/>
        <v>10.675000000000004</v>
      </c>
      <c r="Q740" s="153">
        <f t="shared" si="61"/>
        <v>1</v>
      </c>
      <c r="R740" s="154">
        <f t="shared" si="62"/>
        <v>0</v>
      </c>
      <c r="S740" s="154">
        <f t="shared" si="63"/>
        <v>1</v>
      </c>
    </row>
    <row r="741" spans="2:19" ht="18.75" x14ac:dyDescent="0.3">
      <c r="B741" s="164">
        <v>44698</v>
      </c>
      <c r="C741" s="95" t="s">
        <v>2295</v>
      </c>
      <c r="D741" s="96" t="s">
        <v>813</v>
      </c>
      <c r="E741" s="97">
        <v>4</v>
      </c>
      <c r="F741" s="140">
        <v>67</v>
      </c>
      <c r="G741" s="103">
        <v>9</v>
      </c>
      <c r="H741" s="99" t="s">
        <v>557</v>
      </c>
      <c r="I741" s="104" t="s">
        <v>21</v>
      </c>
      <c r="J741" s="105">
        <v>0.25</v>
      </c>
      <c r="K741" s="142">
        <f t="shared" si="60"/>
        <v>-0.25</v>
      </c>
      <c r="L741" s="102">
        <f t="shared" si="65"/>
        <v>320.91510493827178</v>
      </c>
      <c r="O741" s="214">
        <f t="shared" si="64"/>
        <v>10.425000000000004</v>
      </c>
      <c r="Q741" s="153">
        <f t="shared" si="61"/>
        <v>1</v>
      </c>
      <c r="R741" s="154">
        <f t="shared" si="62"/>
        <v>0</v>
      </c>
      <c r="S741" s="154">
        <f t="shared" si="63"/>
        <v>1</v>
      </c>
    </row>
    <row r="742" spans="2:19" ht="18.75" x14ac:dyDescent="0.3">
      <c r="B742" s="164">
        <v>44698</v>
      </c>
      <c r="C742" s="95" t="s">
        <v>2296</v>
      </c>
      <c r="D742" s="96" t="s">
        <v>813</v>
      </c>
      <c r="E742" s="97">
        <v>4</v>
      </c>
      <c r="F742" s="140">
        <v>3.5</v>
      </c>
      <c r="G742" s="103">
        <v>1.3</v>
      </c>
      <c r="H742" s="99" t="s">
        <v>557</v>
      </c>
      <c r="I742" s="104" t="s">
        <v>24</v>
      </c>
      <c r="J742" s="105">
        <v>0.5</v>
      </c>
      <c r="K742" s="142">
        <f t="shared" si="60"/>
        <v>1.25</v>
      </c>
      <c r="L742" s="102">
        <f t="shared" si="65"/>
        <v>322.16510493827178</v>
      </c>
      <c r="O742" s="214">
        <f t="shared" si="64"/>
        <v>11.675000000000004</v>
      </c>
      <c r="Q742" s="153">
        <f t="shared" si="61"/>
        <v>1</v>
      </c>
      <c r="R742" s="154">
        <f t="shared" si="62"/>
        <v>1</v>
      </c>
      <c r="S742" s="154">
        <f t="shared" si="63"/>
        <v>0</v>
      </c>
    </row>
    <row r="743" spans="2:19" ht="18.75" x14ac:dyDescent="0.3">
      <c r="B743" s="164">
        <v>44699</v>
      </c>
      <c r="C743" s="95" t="s">
        <v>2211</v>
      </c>
      <c r="D743" s="96" t="s">
        <v>1936</v>
      </c>
      <c r="E743" s="97">
        <v>4</v>
      </c>
      <c r="F743" s="140">
        <v>7</v>
      </c>
      <c r="G743" s="103">
        <v>2.5</v>
      </c>
      <c r="H743" s="99" t="s">
        <v>557</v>
      </c>
      <c r="I743" s="104" t="s">
        <v>24</v>
      </c>
      <c r="J743" s="105">
        <v>1</v>
      </c>
      <c r="K743" s="142">
        <f t="shared" si="60"/>
        <v>6</v>
      </c>
      <c r="L743" s="102">
        <f t="shared" si="65"/>
        <v>328.16510493827178</v>
      </c>
      <c r="O743" s="214">
        <f t="shared" si="64"/>
        <v>17.675000000000004</v>
      </c>
      <c r="Q743" s="153">
        <f t="shared" si="61"/>
        <v>1</v>
      </c>
      <c r="R743" s="154">
        <f t="shared" si="62"/>
        <v>1</v>
      </c>
      <c r="S743" s="154">
        <f t="shared" si="63"/>
        <v>0</v>
      </c>
    </row>
    <row r="744" spans="2:19" ht="18.75" x14ac:dyDescent="0.3">
      <c r="B744" s="164">
        <v>44699</v>
      </c>
      <c r="C744" s="95" t="s">
        <v>2297</v>
      </c>
      <c r="D744" s="96" t="s">
        <v>623</v>
      </c>
      <c r="E744" s="97">
        <v>2</v>
      </c>
      <c r="F744" s="140">
        <v>2</v>
      </c>
      <c r="G744" s="103">
        <v>1.1000000000000001</v>
      </c>
      <c r="H744" s="99" t="s">
        <v>557</v>
      </c>
      <c r="I744" s="104" t="s">
        <v>24</v>
      </c>
      <c r="J744" s="105">
        <v>1.5</v>
      </c>
      <c r="K744" s="142">
        <f t="shared" si="60"/>
        <v>1.5</v>
      </c>
      <c r="L744" s="102">
        <f t="shared" si="65"/>
        <v>329.66510493827178</v>
      </c>
      <c r="O744" s="214">
        <f t="shared" si="64"/>
        <v>19.175000000000004</v>
      </c>
      <c r="Q744" s="153">
        <f t="shared" si="61"/>
        <v>1</v>
      </c>
      <c r="R744" s="154">
        <f t="shared" si="62"/>
        <v>1</v>
      </c>
      <c r="S744" s="154">
        <f t="shared" si="63"/>
        <v>0</v>
      </c>
    </row>
    <row r="745" spans="2:19" ht="18.75" x14ac:dyDescent="0.3">
      <c r="B745" s="164">
        <v>44699</v>
      </c>
      <c r="C745" s="95" t="s">
        <v>2298</v>
      </c>
      <c r="D745" s="96" t="s">
        <v>623</v>
      </c>
      <c r="E745" s="97">
        <v>2</v>
      </c>
      <c r="F745" s="140">
        <v>15</v>
      </c>
      <c r="G745" s="103">
        <v>4</v>
      </c>
      <c r="H745" s="99" t="s">
        <v>557</v>
      </c>
      <c r="I745" s="104" t="s">
        <v>16</v>
      </c>
      <c r="J745" s="105">
        <v>2</v>
      </c>
      <c r="K745" s="142">
        <f t="shared" si="60"/>
        <v>-2</v>
      </c>
      <c r="L745" s="102">
        <f t="shared" si="65"/>
        <v>327.66510493827178</v>
      </c>
      <c r="O745" s="214">
        <f t="shared" si="64"/>
        <v>17.175000000000004</v>
      </c>
      <c r="Q745" s="153">
        <f t="shared" si="61"/>
        <v>1</v>
      </c>
      <c r="R745" s="154">
        <f t="shared" si="62"/>
        <v>0</v>
      </c>
      <c r="S745" s="154">
        <f t="shared" si="63"/>
        <v>1</v>
      </c>
    </row>
    <row r="746" spans="2:19" ht="18.75" x14ac:dyDescent="0.3">
      <c r="B746" s="164">
        <v>44699</v>
      </c>
      <c r="C746" s="95" t="s">
        <v>2299</v>
      </c>
      <c r="D746" s="96" t="s">
        <v>30</v>
      </c>
      <c r="E746" s="97">
        <v>1</v>
      </c>
      <c r="F746" s="140">
        <v>1.65</v>
      </c>
      <c r="G746" s="103">
        <v>1.1000000000000001</v>
      </c>
      <c r="H746" s="99" t="s">
        <v>557</v>
      </c>
      <c r="I746" s="104" t="s">
        <v>21</v>
      </c>
      <c r="J746" s="105">
        <v>2.5</v>
      </c>
      <c r="K746" s="142">
        <f t="shared" si="60"/>
        <v>-2.5</v>
      </c>
      <c r="L746" s="102">
        <f t="shared" si="65"/>
        <v>325.16510493827178</v>
      </c>
      <c r="O746" s="214">
        <f t="shared" si="64"/>
        <v>14.675000000000004</v>
      </c>
      <c r="Q746" s="153">
        <f t="shared" si="61"/>
        <v>1</v>
      </c>
      <c r="R746" s="154">
        <f t="shared" si="62"/>
        <v>0</v>
      </c>
      <c r="S746" s="154">
        <f t="shared" si="63"/>
        <v>1</v>
      </c>
    </row>
    <row r="747" spans="2:19" ht="18.75" x14ac:dyDescent="0.3">
      <c r="B747" s="164">
        <v>44699</v>
      </c>
      <c r="C747" s="95" t="s">
        <v>2300</v>
      </c>
      <c r="D747" s="96" t="s">
        <v>30</v>
      </c>
      <c r="E747" s="97">
        <v>1</v>
      </c>
      <c r="F747" s="140">
        <v>27</v>
      </c>
      <c r="G747" s="103">
        <v>4.2</v>
      </c>
      <c r="H747" s="99" t="s">
        <v>557</v>
      </c>
      <c r="I747" s="104" t="s">
        <v>21</v>
      </c>
      <c r="J747" s="105">
        <v>0.25</v>
      </c>
      <c r="K747" s="142">
        <f t="shared" si="60"/>
        <v>-0.25</v>
      </c>
      <c r="L747" s="102">
        <f t="shared" si="65"/>
        <v>324.91510493827178</v>
      </c>
      <c r="O747" s="214">
        <f t="shared" si="64"/>
        <v>14.425000000000004</v>
      </c>
      <c r="Q747" s="153">
        <f t="shared" si="61"/>
        <v>1</v>
      </c>
      <c r="R747" s="154">
        <f t="shared" si="62"/>
        <v>0</v>
      </c>
      <c r="S747" s="154">
        <f t="shared" si="63"/>
        <v>1</v>
      </c>
    </row>
    <row r="748" spans="2:19" ht="18.75" x14ac:dyDescent="0.3">
      <c r="B748" s="164">
        <v>44700</v>
      </c>
      <c r="C748" s="95" t="s">
        <v>2257</v>
      </c>
      <c r="D748" s="96" t="s">
        <v>578</v>
      </c>
      <c r="E748" s="97">
        <v>2</v>
      </c>
      <c r="F748" s="140">
        <v>8</v>
      </c>
      <c r="G748" s="103">
        <v>3</v>
      </c>
      <c r="H748" s="99" t="s">
        <v>557</v>
      </c>
      <c r="I748" s="104" t="s">
        <v>21</v>
      </c>
      <c r="J748" s="105">
        <v>2</v>
      </c>
      <c r="K748" s="142">
        <f t="shared" si="60"/>
        <v>-2</v>
      </c>
      <c r="L748" s="102">
        <f t="shared" si="65"/>
        <v>322.91510493827178</v>
      </c>
      <c r="O748" s="214">
        <f t="shared" si="64"/>
        <v>12.425000000000004</v>
      </c>
      <c r="Q748" s="153">
        <f t="shared" si="61"/>
        <v>1</v>
      </c>
      <c r="R748" s="154">
        <f t="shared" si="62"/>
        <v>0</v>
      </c>
      <c r="S748" s="154">
        <f t="shared" si="63"/>
        <v>1</v>
      </c>
    </row>
    <row r="749" spans="2:19" ht="18.75" x14ac:dyDescent="0.3">
      <c r="B749" s="164">
        <v>44700</v>
      </c>
      <c r="C749" s="95" t="s">
        <v>2301</v>
      </c>
      <c r="D749" s="96" t="s">
        <v>788</v>
      </c>
      <c r="E749" s="97">
        <v>4</v>
      </c>
      <c r="F749" s="140">
        <v>5.8</v>
      </c>
      <c r="G749" s="103">
        <v>2</v>
      </c>
      <c r="H749" s="99" t="s">
        <v>557</v>
      </c>
      <c r="I749" s="104" t="s">
        <v>21</v>
      </c>
      <c r="J749" s="105">
        <v>0.75</v>
      </c>
      <c r="K749" s="142">
        <f t="shared" si="60"/>
        <v>-0.75</v>
      </c>
      <c r="L749" s="102">
        <f t="shared" si="65"/>
        <v>322.16510493827178</v>
      </c>
      <c r="O749" s="214">
        <f t="shared" si="64"/>
        <v>11.675000000000004</v>
      </c>
      <c r="Q749" s="153">
        <f t="shared" si="61"/>
        <v>1</v>
      </c>
      <c r="R749" s="154">
        <f t="shared" si="62"/>
        <v>0</v>
      </c>
      <c r="S749" s="154">
        <f t="shared" si="63"/>
        <v>1</v>
      </c>
    </row>
    <row r="750" spans="2:19" ht="18.75" x14ac:dyDescent="0.3">
      <c r="B750" s="164">
        <v>44700</v>
      </c>
      <c r="C750" s="95" t="s">
        <v>2302</v>
      </c>
      <c r="D750" s="96" t="s">
        <v>616</v>
      </c>
      <c r="E750" s="97">
        <v>1</v>
      </c>
      <c r="F750" s="140">
        <v>3.1</v>
      </c>
      <c r="G750" s="103">
        <v>1.3</v>
      </c>
      <c r="H750" s="99" t="s">
        <v>557</v>
      </c>
      <c r="I750" s="104" t="s">
        <v>21</v>
      </c>
      <c r="J750" s="105">
        <v>2</v>
      </c>
      <c r="K750" s="142">
        <f t="shared" si="60"/>
        <v>-2</v>
      </c>
      <c r="L750" s="102">
        <f t="shared" si="65"/>
        <v>320.16510493827178</v>
      </c>
      <c r="O750" s="214">
        <f t="shared" si="64"/>
        <v>9.6750000000000043</v>
      </c>
      <c r="Q750" s="153">
        <f t="shared" si="61"/>
        <v>1</v>
      </c>
      <c r="R750" s="154">
        <f t="shared" si="62"/>
        <v>0</v>
      </c>
      <c r="S750" s="154">
        <f t="shared" si="63"/>
        <v>1</v>
      </c>
    </row>
    <row r="751" spans="2:19" ht="18.75" x14ac:dyDescent="0.3">
      <c r="B751" s="164">
        <v>44700</v>
      </c>
      <c r="C751" s="95" t="s">
        <v>2303</v>
      </c>
      <c r="D751" s="96" t="s">
        <v>616</v>
      </c>
      <c r="E751" s="97">
        <v>1</v>
      </c>
      <c r="F751" s="140">
        <v>101</v>
      </c>
      <c r="G751" s="103">
        <v>20</v>
      </c>
      <c r="H751" s="99" t="s">
        <v>557</v>
      </c>
      <c r="I751" s="104" t="s">
        <v>16</v>
      </c>
      <c r="J751" s="105">
        <v>0.25</v>
      </c>
      <c r="K751" s="142">
        <f t="shared" si="60"/>
        <v>-0.25</v>
      </c>
      <c r="L751" s="102">
        <f t="shared" si="65"/>
        <v>319.91510493827178</v>
      </c>
      <c r="O751" s="214">
        <f t="shared" si="64"/>
        <v>9.4250000000000043</v>
      </c>
      <c r="Q751" s="153">
        <f t="shared" si="61"/>
        <v>1</v>
      </c>
      <c r="R751" s="154">
        <f t="shared" si="62"/>
        <v>0</v>
      </c>
      <c r="S751" s="154">
        <f t="shared" si="63"/>
        <v>1</v>
      </c>
    </row>
    <row r="752" spans="2:19" ht="18.75" x14ac:dyDescent="0.3">
      <c r="B752" s="164">
        <v>44700</v>
      </c>
      <c r="C752" s="95" t="s">
        <v>2304</v>
      </c>
      <c r="D752" s="96" t="s">
        <v>616</v>
      </c>
      <c r="E752" s="97">
        <v>1</v>
      </c>
      <c r="F752" s="140">
        <v>16</v>
      </c>
      <c r="G752" s="103">
        <v>4</v>
      </c>
      <c r="H752" s="99" t="s">
        <v>557</v>
      </c>
      <c r="I752" s="104" t="s">
        <v>16</v>
      </c>
      <c r="J752" s="105">
        <v>0.5</v>
      </c>
      <c r="K752" s="142">
        <f t="shared" si="60"/>
        <v>-0.5</v>
      </c>
      <c r="L752" s="102">
        <f t="shared" si="65"/>
        <v>319.41510493827178</v>
      </c>
      <c r="O752" s="214">
        <f t="shared" si="64"/>
        <v>8.9250000000000043</v>
      </c>
      <c r="Q752" s="153">
        <f t="shared" si="61"/>
        <v>1</v>
      </c>
      <c r="R752" s="154">
        <f t="shared" si="62"/>
        <v>0</v>
      </c>
      <c r="S752" s="154">
        <f t="shared" si="63"/>
        <v>1</v>
      </c>
    </row>
    <row r="753" spans="2:19" ht="18.75" x14ac:dyDescent="0.3">
      <c r="B753" s="164">
        <v>44700</v>
      </c>
      <c r="C753" s="95" t="s">
        <v>2305</v>
      </c>
      <c r="D753" s="96" t="s">
        <v>616</v>
      </c>
      <c r="E753" s="97">
        <v>2</v>
      </c>
      <c r="F753" s="140">
        <v>3.5</v>
      </c>
      <c r="G753" s="103">
        <v>1.22</v>
      </c>
      <c r="H753" s="99" t="s">
        <v>557</v>
      </c>
      <c r="I753" s="104" t="s">
        <v>21</v>
      </c>
      <c r="J753" s="105">
        <v>6</v>
      </c>
      <c r="K753" s="142">
        <f t="shared" si="60"/>
        <v>-6</v>
      </c>
      <c r="L753" s="102">
        <f t="shared" si="65"/>
        <v>313.41510493827178</v>
      </c>
      <c r="O753" s="214">
        <f t="shared" si="64"/>
        <v>2.9250000000000043</v>
      </c>
      <c r="Q753" s="153">
        <f t="shared" si="61"/>
        <v>1</v>
      </c>
      <c r="R753" s="154">
        <f t="shared" si="62"/>
        <v>0</v>
      </c>
      <c r="S753" s="154">
        <f t="shared" si="63"/>
        <v>1</v>
      </c>
    </row>
    <row r="754" spans="2:19" ht="18.75" x14ac:dyDescent="0.3">
      <c r="B754" s="164">
        <v>44700</v>
      </c>
      <c r="C754" s="95" t="s">
        <v>2306</v>
      </c>
      <c r="D754" s="96" t="s">
        <v>616</v>
      </c>
      <c r="E754" s="97">
        <v>3</v>
      </c>
      <c r="F754" s="140">
        <v>4</v>
      </c>
      <c r="G754" s="103">
        <v>1.55</v>
      </c>
      <c r="H754" s="99" t="s">
        <v>557</v>
      </c>
      <c r="I754" s="104" t="s">
        <v>21</v>
      </c>
      <c r="J754" s="105">
        <v>5.5</v>
      </c>
      <c r="K754" s="142">
        <f t="shared" si="60"/>
        <v>-5.5</v>
      </c>
      <c r="L754" s="102">
        <f t="shared" si="65"/>
        <v>307.91510493827178</v>
      </c>
      <c r="O754" s="214">
        <f t="shared" si="64"/>
        <v>-2.5749999999999957</v>
      </c>
      <c r="Q754" s="153">
        <f t="shared" si="61"/>
        <v>1</v>
      </c>
      <c r="R754" s="154">
        <f t="shared" si="62"/>
        <v>0</v>
      </c>
      <c r="S754" s="154">
        <f t="shared" si="63"/>
        <v>1</v>
      </c>
    </row>
    <row r="755" spans="2:19" ht="18.75" x14ac:dyDescent="0.3">
      <c r="B755" s="164">
        <v>44700</v>
      </c>
      <c r="C755" s="95" t="s">
        <v>2307</v>
      </c>
      <c r="D755" s="96" t="s">
        <v>616</v>
      </c>
      <c r="E755" s="97">
        <v>3</v>
      </c>
      <c r="F755" s="140">
        <v>3.7</v>
      </c>
      <c r="G755" s="103">
        <v>1.4</v>
      </c>
      <c r="H755" s="99" t="s">
        <v>557</v>
      </c>
      <c r="I755" s="104" t="s">
        <v>26</v>
      </c>
      <c r="J755" s="105">
        <v>6.5</v>
      </c>
      <c r="K755" s="142">
        <f t="shared" si="60"/>
        <v>-6.5</v>
      </c>
      <c r="L755" s="102">
        <f t="shared" si="65"/>
        <v>301.41510493827178</v>
      </c>
      <c r="O755" s="214">
        <f t="shared" si="64"/>
        <v>-9.0749999999999957</v>
      </c>
      <c r="Q755" s="153">
        <f t="shared" si="61"/>
        <v>1</v>
      </c>
      <c r="R755" s="154">
        <f t="shared" si="62"/>
        <v>0</v>
      </c>
      <c r="S755" s="154">
        <f t="shared" si="63"/>
        <v>1</v>
      </c>
    </row>
    <row r="756" spans="2:19" ht="18.75" x14ac:dyDescent="0.3">
      <c r="B756" s="164">
        <v>44700</v>
      </c>
      <c r="C756" s="95" t="s">
        <v>2308</v>
      </c>
      <c r="D756" s="96" t="s">
        <v>616</v>
      </c>
      <c r="E756" s="97">
        <v>3</v>
      </c>
      <c r="F756" s="140">
        <v>1</v>
      </c>
      <c r="G756" s="103">
        <v>0</v>
      </c>
      <c r="H756" s="99" t="s">
        <v>557</v>
      </c>
      <c r="I756" s="104" t="s">
        <v>21</v>
      </c>
      <c r="J756" s="105">
        <v>1</v>
      </c>
      <c r="K756" s="142">
        <f t="shared" si="60"/>
        <v>-1</v>
      </c>
      <c r="L756" s="102">
        <f t="shared" si="65"/>
        <v>300.41510493827178</v>
      </c>
      <c r="O756" s="214">
        <f t="shared" si="64"/>
        <v>-10.074999999999996</v>
      </c>
      <c r="Q756" s="153">
        <f t="shared" si="61"/>
        <v>1</v>
      </c>
      <c r="R756" s="154">
        <f t="shared" si="62"/>
        <v>0</v>
      </c>
      <c r="S756" s="154">
        <f t="shared" si="63"/>
        <v>1</v>
      </c>
    </row>
    <row r="757" spans="2:19" ht="18.75" x14ac:dyDescent="0.3">
      <c r="B757" s="164">
        <v>44700</v>
      </c>
      <c r="C757" s="95" t="s">
        <v>2266</v>
      </c>
      <c r="D757" s="96" t="s">
        <v>616</v>
      </c>
      <c r="E757" s="97">
        <v>4</v>
      </c>
      <c r="F757" s="140">
        <v>2.2000000000000002</v>
      </c>
      <c r="G757" s="103">
        <v>1.2</v>
      </c>
      <c r="H757" s="99" t="s">
        <v>557</v>
      </c>
      <c r="I757" s="104" t="s">
        <v>21</v>
      </c>
      <c r="J757" s="105">
        <v>5</v>
      </c>
      <c r="K757" s="142">
        <f t="shared" si="60"/>
        <v>-5</v>
      </c>
      <c r="L757" s="102">
        <f t="shared" si="65"/>
        <v>295.41510493827178</v>
      </c>
      <c r="O757" s="214">
        <f t="shared" si="64"/>
        <v>-15.074999999999996</v>
      </c>
      <c r="Q757" s="153">
        <f t="shared" si="61"/>
        <v>1</v>
      </c>
      <c r="R757" s="154">
        <f t="shared" si="62"/>
        <v>0</v>
      </c>
      <c r="S757" s="154">
        <f t="shared" si="63"/>
        <v>1</v>
      </c>
    </row>
    <row r="758" spans="2:19" ht="18.75" x14ac:dyDescent="0.3">
      <c r="B758" s="164">
        <v>44701</v>
      </c>
      <c r="C758" s="95" t="s">
        <v>2260</v>
      </c>
      <c r="D758" s="96" t="s">
        <v>43</v>
      </c>
      <c r="E758" s="97">
        <v>1</v>
      </c>
      <c r="F758" s="140">
        <v>5.5</v>
      </c>
      <c r="G758" s="103">
        <v>2</v>
      </c>
      <c r="H758" s="99" t="s">
        <v>557</v>
      </c>
      <c r="I758" s="104" t="s">
        <v>24</v>
      </c>
      <c r="J758" s="105">
        <v>3</v>
      </c>
      <c r="K758" s="142">
        <f t="shared" si="60"/>
        <v>13.5</v>
      </c>
      <c r="L758" s="102">
        <f t="shared" si="65"/>
        <v>308.91510493827178</v>
      </c>
      <c r="O758" s="214">
        <f t="shared" si="64"/>
        <v>-1.5749999999999957</v>
      </c>
      <c r="Q758" s="153">
        <f t="shared" si="61"/>
        <v>1</v>
      </c>
      <c r="R758" s="154">
        <f t="shared" si="62"/>
        <v>1</v>
      </c>
      <c r="S758" s="154">
        <f t="shared" si="63"/>
        <v>0</v>
      </c>
    </row>
    <row r="759" spans="2:19" ht="18.75" x14ac:dyDescent="0.3">
      <c r="B759" s="164">
        <v>44701</v>
      </c>
      <c r="C759" s="95" t="s">
        <v>2309</v>
      </c>
      <c r="D759" s="96" t="s">
        <v>43</v>
      </c>
      <c r="E759" s="97">
        <v>1</v>
      </c>
      <c r="F759" s="140">
        <v>4.5</v>
      </c>
      <c r="G759" s="103">
        <v>2</v>
      </c>
      <c r="H759" s="99" t="s">
        <v>557</v>
      </c>
      <c r="I759" s="104" t="s">
        <v>16</v>
      </c>
      <c r="J759" s="105">
        <v>0.5</v>
      </c>
      <c r="K759" s="142">
        <f t="shared" si="60"/>
        <v>-0.5</v>
      </c>
      <c r="L759" s="102">
        <f t="shared" si="65"/>
        <v>308.41510493827178</v>
      </c>
      <c r="O759" s="214">
        <f t="shared" si="64"/>
        <v>-2.0749999999999957</v>
      </c>
      <c r="Q759" s="153">
        <f t="shared" si="61"/>
        <v>1</v>
      </c>
      <c r="R759" s="154">
        <f t="shared" si="62"/>
        <v>0</v>
      </c>
      <c r="S759" s="154">
        <f t="shared" si="63"/>
        <v>1</v>
      </c>
    </row>
    <row r="760" spans="2:19" ht="18.75" x14ac:dyDescent="0.3">
      <c r="B760" s="164">
        <v>44701</v>
      </c>
      <c r="C760" s="95" t="s">
        <v>2246</v>
      </c>
      <c r="D760" s="96" t="s">
        <v>32</v>
      </c>
      <c r="E760" s="97">
        <v>4</v>
      </c>
      <c r="F760" s="140">
        <v>21</v>
      </c>
      <c r="G760" s="103">
        <v>4</v>
      </c>
      <c r="H760" s="99" t="s">
        <v>557</v>
      </c>
      <c r="I760" s="104" t="s">
        <v>16</v>
      </c>
      <c r="J760" s="105">
        <v>0.5</v>
      </c>
      <c r="K760" s="142">
        <f t="shared" si="60"/>
        <v>-0.5</v>
      </c>
      <c r="L760" s="102">
        <f t="shared" si="65"/>
        <v>307.91510493827178</v>
      </c>
      <c r="O760" s="214">
        <f t="shared" ref="O760:O791" si="66">K760+O759</f>
        <v>-2.5749999999999957</v>
      </c>
      <c r="Q760" s="153">
        <f t="shared" si="61"/>
        <v>1</v>
      </c>
      <c r="R760" s="154">
        <f t="shared" si="62"/>
        <v>0</v>
      </c>
      <c r="S760" s="154">
        <f t="shared" si="63"/>
        <v>1</v>
      </c>
    </row>
    <row r="761" spans="2:19" ht="18.75" x14ac:dyDescent="0.3">
      <c r="B761" s="164">
        <v>44701</v>
      </c>
      <c r="C761" s="95" t="s">
        <v>2321</v>
      </c>
      <c r="D761" s="96" t="s">
        <v>32</v>
      </c>
      <c r="E761" s="97">
        <v>1</v>
      </c>
      <c r="F761" s="140">
        <v>2.6</v>
      </c>
      <c r="G761" s="103">
        <v>1.3</v>
      </c>
      <c r="H761" s="99" t="s">
        <v>557</v>
      </c>
      <c r="I761" s="104" t="s">
        <v>21</v>
      </c>
      <c r="J761" s="105">
        <v>7</v>
      </c>
      <c r="K761" s="142">
        <f t="shared" si="60"/>
        <v>-7</v>
      </c>
      <c r="L761" s="102">
        <f t="shared" si="65"/>
        <v>300.91510493827178</v>
      </c>
      <c r="O761" s="214">
        <f t="shared" si="66"/>
        <v>-9.5749999999999957</v>
      </c>
      <c r="Q761" s="153">
        <f t="shared" si="61"/>
        <v>1</v>
      </c>
      <c r="R761" s="154">
        <f t="shared" si="62"/>
        <v>0</v>
      </c>
      <c r="S761" s="154">
        <f t="shared" si="63"/>
        <v>1</v>
      </c>
    </row>
    <row r="762" spans="2:19" ht="18.75" x14ac:dyDescent="0.3">
      <c r="B762" s="164">
        <v>44702</v>
      </c>
      <c r="C762" s="95" t="s">
        <v>2261</v>
      </c>
      <c r="D762" s="96" t="s">
        <v>587</v>
      </c>
      <c r="E762" s="97">
        <v>2</v>
      </c>
      <c r="F762" s="140">
        <v>8</v>
      </c>
      <c r="G762" s="103">
        <v>3</v>
      </c>
      <c r="H762" s="99" t="s">
        <v>557</v>
      </c>
      <c r="I762" s="104" t="s">
        <v>16</v>
      </c>
      <c r="J762" s="105">
        <v>3</v>
      </c>
      <c r="K762" s="142">
        <f t="shared" si="60"/>
        <v>-3</v>
      </c>
      <c r="L762" s="102">
        <f t="shared" si="65"/>
        <v>297.91510493827178</v>
      </c>
      <c r="O762" s="214">
        <f t="shared" si="66"/>
        <v>-12.574999999999996</v>
      </c>
      <c r="Q762" s="153">
        <f t="shared" si="61"/>
        <v>1</v>
      </c>
      <c r="R762" s="154">
        <f t="shared" si="62"/>
        <v>0</v>
      </c>
      <c r="S762" s="154">
        <f t="shared" si="63"/>
        <v>1</v>
      </c>
    </row>
    <row r="763" spans="2:19" ht="18.75" x14ac:dyDescent="0.3">
      <c r="B763" s="164">
        <v>44702</v>
      </c>
      <c r="C763" s="95" t="s">
        <v>804</v>
      </c>
      <c r="D763" s="96" t="s">
        <v>587</v>
      </c>
      <c r="E763" s="97">
        <v>4</v>
      </c>
      <c r="F763" s="140">
        <v>4.2</v>
      </c>
      <c r="G763" s="103">
        <v>2</v>
      </c>
      <c r="H763" s="99" t="s">
        <v>557</v>
      </c>
      <c r="I763" s="104" t="s">
        <v>16</v>
      </c>
      <c r="J763" s="105">
        <v>0.5</v>
      </c>
      <c r="K763" s="142">
        <f t="shared" si="60"/>
        <v>-0.5</v>
      </c>
      <c r="L763" s="102">
        <f t="shared" si="65"/>
        <v>297.41510493827178</v>
      </c>
      <c r="O763" s="214">
        <f t="shared" si="66"/>
        <v>-13.074999999999996</v>
      </c>
      <c r="Q763" s="153">
        <f t="shared" si="61"/>
        <v>1</v>
      </c>
      <c r="R763" s="154">
        <f t="shared" si="62"/>
        <v>0</v>
      </c>
      <c r="S763" s="154">
        <f t="shared" si="63"/>
        <v>1</v>
      </c>
    </row>
    <row r="764" spans="2:19" ht="18.75" x14ac:dyDescent="0.3">
      <c r="B764" s="164">
        <v>44703</v>
      </c>
      <c r="C764" s="95" t="s">
        <v>2313</v>
      </c>
      <c r="D764" s="96" t="s">
        <v>573</v>
      </c>
      <c r="E764" s="97">
        <v>3</v>
      </c>
      <c r="F764" s="140">
        <v>2.9</v>
      </c>
      <c r="G764" s="103">
        <v>1.3</v>
      </c>
      <c r="H764" s="99" t="s">
        <v>557</v>
      </c>
      <c r="I764" s="104" t="s">
        <v>16</v>
      </c>
      <c r="J764" s="105">
        <v>8</v>
      </c>
      <c r="K764" s="142">
        <f t="shared" si="60"/>
        <v>-8</v>
      </c>
      <c r="L764" s="102">
        <f t="shared" si="65"/>
        <v>289.41510493827178</v>
      </c>
      <c r="O764" s="214">
        <f t="shared" si="66"/>
        <v>-21.074999999999996</v>
      </c>
      <c r="Q764" s="153">
        <f t="shared" si="61"/>
        <v>1</v>
      </c>
      <c r="R764" s="154">
        <f t="shared" si="62"/>
        <v>0</v>
      </c>
      <c r="S764" s="154">
        <f t="shared" si="63"/>
        <v>1</v>
      </c>
    </row>
    <row r="765" spans="2:19" ht="18.75" x14ac:dyDescent="0.3">
      <c r="B765" s="164">
        <v>44703</v>
      </c>
      <c r="C765" s="95" t="s">
        <v>2314</v>
      </c>
      <c r="D765" s="96" t="s">
        <v>595</v>
      </c>
      <c r="E765" s="97">
        <v>2</v>
      </c>
      <c r="F765" s="140">
        <v>2.2000000000000002</v>
      </c>
      <c r="G765" s="103">
        <v>1.1000000000000001</v>
      </c>
      <c r="H765" s="99" t="s">
        <v>557</v>
      </c>
      <c r="I765" s="104" t="s">
        <v>24</v>
      </c>
      <c r="J765" s="105">
        <v>3</v>
      </c>
      <c r="K765" s="142">
        <f t="shared" si="60"/>
        <v>3.6000000000000005</v>
      </c>
      <c r="L765" s="102">
        <f t="shared" si="65"/>
        <v>293.0151049382718</v>
      </c>
      <c r="O765" s="214">
        <f t="shared" si="66"/>
        <v>-17.474999999999994</v>
      </c>
      <c r="Q765" s="153">
        <f t="shared" si="61"/>
        <v>1</v>
      </c>
      <c r="R765" s="154">
        <f t="shared" si="62"/>
        <v>1</v>
      </c>
      <c r="S765" s="154">
        <f t="shared" si="63"/>
        <v>0</v>
      </c>
    </row>
    <row r="766" spans="2:19" ht="18.75" x14ac:dyDescent="0.3">
      <c r="B766" s="164">
        <v>44704</v>
      </c>
      <c r="C766" s="95" t="s">
        <v>2054</v>
      </c>
      <c r="D766" s="96" t="s">
        <v>641</v>
      </c>
      <c r="E766" s="97">
        <v>1</v>
      </c>
      <c r="F766" s="140">
        <v>2.1</v>
      </c>
      <c r="G766" s="103">
        <v>1.3</v>
      </c>
      <c r="H766" s="99" t="s">
        <v>557</v>
      </c>
      <c r="I766" s="104" t="s">
        <v>24</v>
      </c>
      <c r="J766" s="105">
        <v>2.5</v>
      </c>
      <c r="K766" s="142">
        <f t="shared" si="60"/>
        <v>2.75</v>
      </c>
      <c r="L766" s="102">
        <f t="shared" si="65"/>
        <v>295.7651049382718</v>
      </c>
      <c r="O766" s="214">
        <f t="shared" si="66"/>
        <v>-14.724999999999994</v>
      </c>
      <c r="Q766" s="153">
        <f t="shared" si="61"/>
        <v>1</v>
      </c>
      <c r="R766" s="154">
        <f t="shared" si="62"/>
        <v>1</v>
      </c>
      <c r="S766" s="154">
        <f t="shared" si="63"/>
        <v>0</v>
      </c>
    </row>
    <row r="767" spans="2:19" ht="18.75" x14ac:dyDescent="0.3">
      <c r="B767" s="164">
        <v>44704</v>
      </c>
      <c r="C767" s="95" t="s">
        <v>2311</v>
      </c>
      <c r="D767" s="96" t="s">
        <v>30</v>
      </c>
      <c r="E767" s="97">
        <v>4</v>
      </c>
      <c r="F767" s="140">
        <v>4.5999999999999996</v>
      </c>
      <c r="G767" s="103">
        <v>1.8</v>
      </c>
      <c r="H767" s="99" t="s">
        <v>557</v>
      </c>
      <c r="I767" s="104" t="s">
        <v>24</v>
      </c>
      <c r="J767" s="105">
        <v>7</v>
      </c>
      <c r="K767" s="142">
        <f t="shared" si="60"/>
        <v>25.199999999999996</v>
      </c>
      <c r="L767" s="102">
        <f t="shared" si="65"/>
        <v>320.96510493827179</v>
      </c>
      <c r="O767" s="214">
        <f t="shared" si="66"/>
        <v>10.475000000000001</v>
      </c>
      <c r="Q767" s="153">
        <f t="shared" si="61"/>
        <v>1</v>
      </c>
      <c r="R767" s="154">
        <f t="shared" si="62"/>
        <v>1</v>
      </c>
      <c r="S767" s="154">
        <f t="shared" si="63"/>
        <v>0</v>
      </c>
    </row>
    <row r="768" spans="2:19" ht="18.75" x14ac:dyDescent="0.3">
      <c r="B768" s="164">
        <v>44704</v>
      </c>
      <c r="C768" s="95" t="s">
        <v>2310</v>
      </c>
      <c r="D768" s="96" t="s">
        <v>30</v>
      </c>
      <c r="E768" s="97">
        <v>1</v>
      </c>
      <c r="F768" s="140">
        <v>5.2</v>
      </c>
      <c r="G768" s="103">
        <v>2</v>
      </c>
      <c r="H768" s="99" t="s">
        <v>557</v>
      </c>
      <c r="I768" s="104" t="s">
        <v>16</v>
      </c>
      <c r="J768" s="105">
        <v>3</v>
      </c>
      <c r="K768" s="142">
        <f t="shared" si="60"/>
        <v>-3</v>
      </c>
      <c r="L768" s="102">
        <f t="shared" si="65"/>
        <v>317.96510493827179</v>
      </c>
      <c r="O768" s="214">
        <f t="shared" si="66"/>
        <v>7.4750000000000014</v>
      </c>
      <c r="Q768" s="153">
        <f t="shared" si="61"/>
        <v>1</v>
      </c>
      <c r="R768" s="154">
        <f t="shared" si="62"/>
        <v>0</v>
      </c>
      <c r="S768" s="154">
        <f t="shared" si="63"/>
        <v>1</v>
      </c>
    </row>
    <row r="769" spans="2:19" ht="18.75" x14ac:dyDescent="0.3">
      <c r="B769" s="164">
        <v>44705</v>
      </c>
      <c r="C769" s="95" t="s">
        <v>2312</v>
      </c>
      <c r="D769" s="96" t="s">
        <v>674</v>
      </c>
      <c r="E769" s="97">
        <v>2</v>
      </c>
      <c r="F769" s="140">
        <v>7</v>
      </c>
      <c r="G769" s="103">
        <v>3</v>
      </c>
      <c r="H769" s="99" t="s">
        <v>557</v>
      </c>
      <c r="I769" s="104" t="s">
        <v>26</v>
      </c>
      <c r="J769" s="105">
        <v>2</v>
      </c>
      <c r="K769" s="142">
        <f t="shared" si="60"/>
        <v>-2</v>
      </c>
      <c r="L769" s="102">
        <f t="shared" si="65"/>
        <v>315.96510493827179</v>
      </c>
      <c r="O769" s="214">
        <f t="shared" si="66"/>
        <v>5.4750000000000014</v>
      </c>
      <c r="Q769" s="153">
        <f t="shared" si="61"/>
        <v>1</v>
      </c>
      <c r="R769" s="154">
        <f t="shared" si="62"/>
        <v>0</v>
      </c>
      <c r="S769" s="154">
        <f t="shared" si="63"/>
        <v>1</v>
      </c>
    </row>
    <row r="770" spans="2:19" ht="18.75" x14ac:dyDescent="0.3">
      <c r="B770" s="164">
        <v>44705</v>
      </c>
      <c r="C770" s="95" t="s">
        <v>2320</v>
      </c>
      <c r="D770" s="96" t="s">
        <v>674</v>
      </c>
      <c r="E770" s="97">
        <v>2</v>
      </c>
      <c r="F770" s="140">
        <v>1</v>
      </c>
      <c r="G770" s="103">
        <v>0</v>
      </c>
      <c r="H770" s="99" t="s">
        <v>557</v>
      </c>
      <c r="I770" s="104" t="s">
        <v>21</v>
      </c>
      <c r="J770" s="105">
        <v>4</v>
      </c>
      <c r="K770" s="142">
        <f t="shared" si="60"/>
        <v>-4</v>
      </c>
      <c r="L770" s="102">
        <f t="shared" si="65"/>
        <v>311.96510493827179</v>
      </c>
      <c r="O770" s="214">
        <f t="shared" si="66"/>
        <v>1.4750000000000014</v>
      </c>
      <c r="Q770" s="153">
        <f t="shared" si="61"/>
        <v>1</v>
      </c>
      <c r="R770" s="154">
        <f t="shared" si="62"/>
        <v>0</v>
      </c>
      <c r="S770" s="154">
        <f t="shared" si="63"/>
        <v>1</v>
      </c>
    </row>
    <row r="771" spans="2:19" ht="18.75" x14ac:dyDescent="0.3">
      <c r="B771" s="164">
        <v>44706</v>
      </c>
      <c r="C771" s="95" t="s">
        <v>2315</v>
      </c>
      <c r="D771" s="96" t="s">
        <v>93</v>
      </c>
      <c r="E771" s="97">
        <v>1</v>
      </c>
      <c r="F771" s="140">
        <v>8.5</v>
      </c>
      <c r="G771" s="103">
        <v>2.25</v>
      </c>
      <c r="H771" s="99" t="s">
        <v>557</v>
      </c>
      <c r="I771" s="104" t="s">
        <v>16</v>
      </c>
      <c r="J771" s="105">
        <v>1.5</v>
      </c>
      <c r="K771" s="142">
        <f t="shared" ref="K771:K834" si="67">IF(OR(I771="",J771=""),"",IF(AND(H771="W",I771="1st"),F771*J771-J771,IF(AND(H771="P",OR(I771="1st",I771="2nd",I771="3rd")),G771*J771-J771,IF(H771="EW",-2*J771,-J771))))</f>
        <v>-1.5</v>
      </c>
      <c r="L771" s="102">
        <f t="shared" si="65"/>
        <v>310.46510493827179</v>
      </c>
      <c r="O771" s="214">
        <f t="shared" si="66"/>
        <v>-2.4999999999998579E-2</v>
      </c>
      <c r="Q771" s="153">
        <f t="shared" si="61"/>
        <v>1</v>
      </c>
      <c r="R771" s="154">
        <f t="shared" si="62"/>
        <v>0</v>
      </c>
      <c r="S771" s="154">
        <f t="shared" si="63"/>
        <v>1</v>
      </c>
    </row>
    <row r="772" spans="2:19" ht="18.75" x14ac:dyDescent="0.3">
      <c r="B772" s="164">
        <v>44706</v>
      </c>
      <c r="C772" s="95" t="s">
        <v>2315</v>
      </c>
      <c r="D772" s="96" t="s">
        <v>93</v>
      </c>
      <c r="E772" s="97">
        <v>1</v>
      </c>
      <c r="F772" s="140">
        <v>8.5</v>
      </c>
      <c r="G772" s="103">
        <v>2.25</v>
      </c>
      <c r="H772" s="99" t="s">
        <v>567</v>
      </c>
      <c r="I772" s="104" t="s">
        <v>16</v>
      </c>
      <c r="J772" s="105">
        <v>1.5</v>
      </c>
      <c r="K772" s="142">
        <f t="shared" si="67"/>
        <v>-1.5</v>
      </c>
      <c r="L772" s="102">
        <f t="shared" si="65"/>
        <v>308.96510493827179</v>
      </c>
      <c r="O772" s="214">
        <f t="shared" si="66"/>
        <v>-1.5249999999999986</v>
      </c>
      <c r="Q772" s="153">
        <f t="shared" ref="Q772:Q835" si="68">IF(B772="",0,1)</f>
        <v>1</v>
      </c>
      <c r="R772" s="154">
        <f t="shared" ref="R772:R835" si="69">IF(K772&gt;0,1,0)</f>
        <v>0</v>
      </c>
      <c r="S772" s="154">
        <f t="shared" ref="S772:S835" si="70">IF(K772&lt;0,1,0)</f>
        <v>1</v>
      </c>
    </row>
    <row r="773" spans="2:19" ht="18.75" x14ac:dyDescent="0.3">
      <c r="B773" s="164">
        <v>44706</v>
      </c>
      <c r="C773" s="95" t="s">
        <v>2316</v>
      </c>
      <c r="D773" s="96" t="s">
        <v>93</v>
      </c>
      <c r="E773" s="97">
        <v>2</v>
      </c>
      <c r="F773" s="140">
        <v>5.5</v>
      </c>
      <c r="G773" s="103">
        <v>2</v>
      </c>
      <c r="H773" s="99" t="s">
        <v>557</v>
      </c>
      <c r="I773" s="104" t="s">
        <v>24</v>
      </c>
      <c r="J773" s="105">
        <v>6</v>
      </c>
      <c r="K773" s="142">
        <f t="shared" si="67"/>
        <v>27</v>
      </c>
      <c r="L773" s="102">
        <f t="shared" si="65"/>
        <v>335.96510493827179</v>
      </c>
      <c r="O773" s="214">
        <f t="shared" si="66"/>
        <v>25.475000000000001</v>
      </c>
      <c r="Q773" s="153">
        <f t="shared" si="68"/>
        <v>1</v>
      </c>
      <c r="R773" s="154">
        <f t="shared" si="69"/>
        <v>1</v>
      </c>
      <c r="S773" s="154">
        <f t="shared" si="70"/>
        <v>0</v>
      </c>
    </row>
    <row r="774" spans="2:19" ht="18.75" x14ac:dyDescent="0.3">
      <c r="B774" s="164">
        <v>44706</v>
      </c>
      <c r="C774" s="95" t="s">
        <v>2317</v>
      </c>
      <c r="D774" s="96" t="s">
        <v>93</v>
      </c>
      <c r="E774" s="97">
        <v>4</v>
      </c>
      <c r="F774" s="140">
        <v>34</v>
      </c>
      <c r="G774" s="103">
        <v>8</v>
      </c>
      <c r="H774" s="99" t="s">
        <v>557</v>
      </c>
      <c r="I774" s="104" t="s">
        <v>16</v>
      </c>
      <c r="J774" s="105">
        <v>1.5</v>
      </c>
      <c r="K774" s="142">
        <f t="shared" si="67"/>
        <v>-1.5</v>
      </c>
      <c r="L774" s="102">
        <f t="shared" si="65"/>
        <v>334.46510493827179</v>
      </c>
      <c r="O774" s="214">
        <f t="shared" si="66"/>
        <v>23.975000000000001</v>
      </c>
      <c r="Q774" s="153">
        <f t="shared" si="68"/>
        <v>1</v>
      </c>
      <c r="R774" s="154">
        <f t="shared" si="69"/>
        <v>0</v>
      </c>
      <c r="S774" s="154">
        <f t="shared" si="70"/>
        <v>1</v>
      </c>
    </row>
    <row r="775" spans="2:19" ht="18.75" x14ac:dyDescent="0.3">
      <c r="B775" s="164">
        <v>44706</v>
      </c>
      <c r="C775" s="95" t="s">
        <v>2318</v>
      </c>
      <c r="D775" s="96" t="s">
        <v>93</v>
      </c>
      <c r="E775" s="97">
        <v>4</v>
      </c>
      <c r="F775" s="140">
        <v>3.4</v>
      </c>
      <c r="G775" s="103">
        <v>1.5</v>
      </c>
      <c r="H775" s="99" t="s">
        <v>557</v>
      </c>
      <c r="I775" s="104" t="s">
        <v>21</v>
      </c>
      <c r="J775" s="105">
        <v>3</v>
      </c>
      <c r="K775" s="142">
        <f t="shared" si="67"/>
        <v>-3</v>
      </c>
      <c r="L775" s="102">
        <f t="shared" si="65"/>
        <v>331.46510493827179</v>
      </c>
      <c r="O775" s="214">
        <f t="shared" si="66"/>
        <v>20.975000000000001</v>
      </c>
      <c r="Q775" s="153">
        <f t="shared" si="68"/>
        <v>1</v>
      </c>
      <c r="R775" s="154">
        <f t="shared" si="69"/>
        <v>0</v>
      </c>
      <c r="S775" s="154">
        <f t="shared" si="70"/>
        <v>1</v>
      </c>
    </row>
    <row r="776" spans="2:19" ht="18.75" x14ac:dyDescent="0.3">
      <c r="B776" s="164">
        <v>44706</v>
      </c>
      <c r="C776" s="95" t="s">
        <v>2319</v>
      </c>
      <c r="D776" s="96" t="s">
        <v>93</v>
      </c>
      <c r="E776" s="97">
        <v>5</v>
      </c>
      <c r="F776" s="140">
        <v>3</v>
      </c>
      <c r="G776" s="103">
        <v>1.3</v>
      </c>
      <c r="H776" s="99" t="s">
        <v>557</v>
      </c>
      <c r="I776" s="104" t="s">
        <v>24</v>
      </c>
      <c r="J776" s="105">
        <v>2</v>
      </c>
      <c r="K776" s="142">
        <f t="shared" si="67"/>
        <v>4</v>
      </c>
      <c r="L776" s="102">
        <f t="shared" si="65"/>
        <v>335.46510493827179</v>
      </c>
      <c r="O776" s="214">
        <f t="shared" si="66"/>
        <v>24.975000000000001</v>
      </c>
      <c r="Q776" s="153">
        <f t="shared" si="68"/>
        <v>1</v>
      </c>
      <c r="R776" s="154">
        <f t="shared" si="69"/>
        <v>1</v>
      </c>
      <c r="S776" s="154">
        <f t="shared" si="70"/>
        <v>0</v>
      </c>
    </row>
    <row r="777" spans="2:19" ht="18.75" x14ac:dyDescent="0.3">
      <c r="B777" s="164">
        <v>44707</v>
      </c>
      <c r="C777" s="95" t="s">
        <v>2287</v>
      </c>
      <c r="D777" s="96" t="s">
        <v>638</v>
      </c>
      <c r="E777" s="97">
        <v>2</v>
      </c>
      <c r="F777" s="140">
        <v>3.45</v>
      </c>
      <c r="G777" s="103">
        <v>1.8</v>
      </c>
      <c r="H777" s="99" t="s">
        <v>557</v>
      </c>
      <c r="I777" s="104" t="s">
        <v>16</v>
      </c>
      <c r="J777" s="105">
        <v>1</v>
      </c>
      <c r="K777" s="142">
        <f t="shared" si="67"/>
        <v>-1</v>
      </c>
      <c r="L777" s="102">
        <f t="shared" si="65"/>
        <v>334.46510493827179</v>
      </c>
      <c r="O777" s="214">
        <f t="shared" si="66"/>
        <v>23.975000000000001</v>
      </c>
      <c r="Q777" s="153">
        <f t="shared" si="68"/>
        <v>1</v>
      </c>
      <c r="R777" s="154">
        <f t="shared" si="69"/>
        <v>0</v>
      </c>
      <c r="S777" s="154">
        <f t="shared" si="70"/>
        <v>1</v>
      </c>
    </row>
    <row r="778" spans="2:19" ht="18.75" x14ac:dyDescent="0.3">
      <c r="B778" s="164">
        <v>44707</v>
      </c>
      <c r="C778" s="95" t="s">
        <v>2322</v>
      </c>
      <c r="D778" s="96" t="s">
        <v>638</v>
      </c>
      <c r="E778" s="97">
        <v>4</v>
      </c>
      <c r="F778" s="140">
        <v>4.2</v>
      </c>
      <c r="G778" s="103">
        <v>2</v>
      </c>
      <c r="H778" s="99" t="s">
        <v>557</v>
      </c>
      <c r="I778" s="104" t="s">
        <v>16</v>
      </c>
      <c r="J778" s="105">
        <v>2</v>
      </c>
      <c r="K778" s="142">
        <f t="shared" si="67"/>
        <v>-2</v>
      </c>
      <c r="L778" s="102">
        <f t="shared" si="65"/>
        <v>332.46510493827179</v>
      </c>
      <c r="O778" s="214">
        <f t="shared" si="66"/>
        <v>21.975000000000001</v>
      </c>
      <c r="Q778" s="153">
        <f t="shared" si="68"/>
        <v>1</v>
      </c>
      <c r="R778" s="154">
        <f t="shared" si="69"/>
        <v>0</v>
      </c>
      <c r="S778" s="154">
        <f t="shared" si="70"/>
        <v>1</v>
      </c>
    </row>
    <row r="779" spans="2:19" ht="18.75" x14ac:dyDescent="0.3">
      <c r="B779" s="164">
        <v>44708</v>
      </c>
      <c r="C779" s="95" t="s">
        <v>2240</v>
      </c>
      <c r="D779" s="96" t="s">
        <v>222</v>
      </c>
      <c r="E779" s="97">
        <v>2</v>
      </c>
      <c r="F779" s="140">
        <v>2.5</v>
      </c>
      <c r="G779" s="103">
        <v>1.3</v>
      </c>
      <c r="H779" s="99" t="s">
        <v>557</v>
      </c>
      <c r="I779" s="104" t="s">
        <v>16</v>
      </c>
      <c r="J779" s="105">
        <v>4</v>
      </c>
      <c r="K779" s="142">
        <f t="shared" si="67"/>
        <v>-4</v>
      </c>
      <c r="L779" s="102">
        <f t="shared" si="65"/>
        <v>328.46510493827179</v>
      </c>
      <c r="O779" s="214">
        <f t="shared" si="66"/>
        <v>17.975000000000001</v>
      </c>
      <c r="Q779" s="153">
        <f t="shared" si="68"/>
        <v>1</v>
      </c>
      <c r="R779" s="154">
        <f t="shared" si="69"/>
        <v>0</v>
      </c>
      <c r="S779" s="154">
        <f t="shared" si="70"/>
        <v>1</v>
      </c>
    </row>
    <row r="780" spans="2:19" ht="18.75" x14ac:dyDescent="0.3">
      <c r="B780" s="164">
        <v>44708</v>
      </c>
      <c r="C780" s="95" t="s">
        <v>2258</v>
      </c>
      <c r="D780" s="96" t="s">
        <v>30</v>
      </c>
      <c r="E780" s="97">
        <v>1</v>
      </c>
      <c r="F780" s="140">
        <v>6</v>
      </c>
      <c r="G780" s="103">
        <v>2.5</v>
      </c>
      <c r="H780" s="99" t="s">
        <v>557</v>
      </c>
      <c r="I780" s="104" t="s">
        <v>24</v>
      </c>
      <c r="J780" s="105">
        <v>1.5</v>
      </c>
      <c r="K780" s="142">
        <f t="shared" si="67"/>
        <v>7.5</v>
      </c>
      <c r="L780" s="102">
        <f t="shared" ref="L780:L783" si="71">IF(K780="",L779,L779+K780)</f>
        <v>335.96510493827179</v>
      </c>
      <c r="O780" s="214">
        <f t="shared" si="66"/>
        <v>25.475000000000001</v>
      </c>
      <c r="Q780" s="153">
        <f t="shared" si="68"/>
        <v>1</v>
      </c>
      <c r="R780" s="154">
        <f t="shared" si="69"/>
        <v>1</v>
      </c>
      <c r="S780" s="154">
        <f t="shared" si="70"/>
        <v>0</v>
      </c>
    </row>
    <row r="781" spans="2:19" ht="18.75" x14ac:dyDescent="0.3">
      <c r="B781" s="164">
        <v>44708</v>
      </c>
      <c r="C781" s="95" t="s">
        <v>2324</v>
      </c>
      <c r="D781" s="96" t="s">
        <v>30</v>
      </c>
      <c r="E781" s="97">
        <v>3</v>
      </c>
      <c r="F781" s="140">
        <v>3.6</v>
      </c>
      <c r="G781" s="103">
        <v>1.3</v>
      </c>
      <c r="H781" s="99" t="s">
        <v>557</v>
      </c>
      <c r="I781" s="104" t="s">
        <v>21</v>
      </c>
      <c r="J781" s="105">
        <v>1.5</v>
      </c>
      <c r="K781" s="142">
        <f t="shared" si="67"/>
        <v>-1.5</v>
      </c>
      <c r="L781" s="102">
        <f t="shared" si="71"/>
        <v>334.46510493827179</v>
      </c>
      <c r="O781" s="214">
        <f t="shared" si="66"/>
        <v>23.975000000000001</v>
      </c>
      <c r="Q781" s="153">
        <f t="shared" si="68"/>
        <v>1</v>
      </c>
      <c r="R781" s="154">
        <f t="shared" si="69"/>
        <v>0</v>
      </c>
      <c r="S781" s="154">
        <f t="shared" si="70"/>
        <v>1</v>
      </c>
    </row>
    <row r="782" spans="2:19" ht="18.75" x14ac:dyDescent="0.3">
      <c r="B782" s="164">
        <v>44708</v>
      </c>
      <c r="C782" s="95" t="s">
        <v>2325</v>
      </c>
      <c r="D782" s="96" t="s">
        <v>32</v>
      </c>
      <c r="E782" s="97">
        <v>3</v>
      </c>
      <c r="F782" s="140">
        <v>3.4</v>
      </c>
      <c r="G782" s="103">
        <v>1.4</v>
      </c>
      <c r="H782" s="99" t="s">
        <v>557</v>
      </c>
      <c r="I782" s="104" t="s">
        <v>24</v>
      </c>
      <c r="J782" s="105">
        <v>6</v>
      </c>
      <c r="K782" s="142">
        <f t="shared" si="67"/>
        <v>14.399999999999999</v>
      </c>
      <c r="L782" s="102">
        <f t="shared" si="71"/>
        <v>348.86510493827177</v>
      </c>
      <c r="O782" s="214">
        <f t="shared" si="66"/>
        <v>38.375</v>
      </c>
      <c r="Q782" s="153">
        <f t="shared" si="68"/>
        <v>1</v>
      </c>
      <c r="R782" s="154">
        <f t="shared" si="69"/>
        <v>1</v>
      </c>
      <c r="S782" s="154">
        <f t="shared" si="70"/>
        <v>0</v>
      </c>
    </row>
    <row r="783" spans="2:19" ht="18.75" x14ac:dyDescent="0.3">
      <c r="B783" s="164">
        <v>44708</v>
      </c>
      <c r="C783" s="95" t="s">
        <v>2326</v>
      </c>
      <c r="D783" s="96" t="s">
        <v>32</v>
      </c>
      <c r="E783" s="97">
        <v>4</v>
      </c>
      <c r="F783" s="140">
        <v>16</v>
      </c>
      <c r="G783" s="103">
        <v>4</v>
      </c>
      <c r="H783" s="99" t="s">
        <v>557</v>
      </c>
      <c r="I783" s="104" t="s">
        <v>16</v>
      </c>
      <c r="J783" s="105">
        <v>1</v>
      </c>
      <c r="K783" s="142">
        <f t="shared" si="67"/>
        <v>-1</v>
      </c>
      <c r="L783" s="102">
        <f t="shared" si="71"/>
        <v>347.86510493827177</v>
      </c>
      <c r="O783" s="214">
        <f t="shared" si="66"/>
        <v>37.375</v>
      </c>
      <c r="Q783" s="153">
        <f t="shared" si="68"/>
        <v>1</v>
      </c>
      <c r="R783" s="154">
        <f t="shared" si="69"/>
        <v>0</v>
      </c>
      <c r="S783" s="154">
        <f t="shared" si="70"/>
        <v>1</v>
      </c>
    </row>
    <row r="784" spans="2:19" ht="18.75" x14ac:dyDescent="0.3">
      <c r="B784" s="164">
        <v>44709</v>
      </c>
      <c r="C784" s="95" t="s">
        <v>2265</v>
      </c>
      <c r="D784" s="96" t="s">
        <v>619</v>
      </c>
      <c r="E784" s="97">
        <v>4</v>
      </c>
      <c r="F784" s="140">
        <v>5.2</v>
      </c>
      <c r="G784" s="103">
        <v>2</v>
      </c>
      <c r="H784" s="99" t="s">
        <v>557</v>
      </c>
      <c r="I784" s="104" t="s">
        <v>16</v>
      </c>
      <c r="J784" s="105">
        <v>2</v>
      </c>
      <c r="K784" s="142">
        <f t="shared" si="67"/>
        <v>-2</v>
      </c>
      <c r="L784" s="102">
        <f t="shared" ref="L784:L847" si="72">IF(K784="",L783,L783+K784)</f>
        <v>345.86510493827177</v>
      </c>
      <c r="O784" s="214">
        <f t="shared" si="66"/>
        <v>35.375</v>
      </c>
      <c r="Q784" s="153">
        <f t="shared" si="68"/>
        <v>1</v>
      </c>
      <c r="R784" s="154">
        <f t="shared" si="69"/>
        <v>0</v>
      </c>
      <c r="S784" s="154">
        <f t="shared" si="70"/>
        <v>1</v>
      </c>
    </row>
    <row r="785" spans="2:19" ht="18.75" x14ac:dyDescent="0.3">
      <c r="B785" s="164">
        <v>44709</v>
      </c>
      <c r="C785" s="95" t="s">
        <v>2327</v>
      </c>
      <c r="D785" s="96" t="s">
        <v>602</v>
      </c>
      <c r="E785" s="97">
        <v>2</v>
      </c>
      <c r="F785" s="140">
        <v>3.1</v>
      </c>
      <c r="G785" s="103">
        <v>1.5</v>
      </c>
      <c r="H785" s="99" t="s">
        <v>557</v>
      </c>
      <c r="I785" s="104" t="s">
        <v>16</v>
      </c>
      <c r="J785" s="105">
        <v>1</v>
      </c>
      <c r="K785" s="142">
        <f t="shared" si="67"/>
        <v>-1</v>
      </c>
      <c r="L785" s="102">
        <f t="shared" si="72"/>
        <v>344.86510493827177</v>
      </c>
      <c r="O785" s="214">
        <f t="shared" si="66"/>
        <v>34.375</v>
      </c>
      <c r="Q785" s="153">
        <f t="shared" si="68"/>
        <v>1</v>
      </c>
      <c r="R785" s="154">
        <f t="shared" si="69"/>
        <v>0</v>
      </c>
      <c r="S785" s="154">
        <f t="shared" si="70"/>
        <v>1</v>
      </c>
    </row>
    <row r="786" spans="2:19" ht="18.75" x14ac:dyDescent="0.3">
      <c r="B786" s="164">
        <v>44710</v>
      </c>
      <c r="C786" s="95" t="s">
        <v>2328</v>
      </c>
      <c r="D786" s="96" t="s">
        <v>30</v>
      </c>
      <c r="E786" s="97">
        <v>2</v>
      </c>
      <c r="F786" s="140">
        <v>2.35</v>
      </c>
      <c r="G786" s="103">
        <v>1.3</v>
      </c>
      <c r="H786" s="99" t="s">
        <v>557</v>
      </c>
      <c r="I786" s="104" t="s">
        <v>16</v>
      </c>
      <c r="J786" s="105">
        <v>8</v>
      </c>
      <c r="K786" s="142">
        <f t="shared" si="67"/>
        <v>-8</v>
      </c>
      <c r="L786" s="102">
        <f t="shared" si="72"/>
        <v>336.86510493827177</v>
      </c>
      <c r="O786" s="214">
        <f t="shared" si="66"/>
        <v>26.375</v>
      </c>
      <c r="Q786" s="153">
        <f t="shared" si="68"/>
        <v>1</v>
      </c>
      <c r="R786" s="154">
        <f t="shared" si="69"/>
        <v>0</v>
      </c>
      <c r="S786" s="154">
        <f t="shared" si="70"/>
        <v>1</v>
      </c>
    </row>
    <row r="787" spans="2:19" ht="18.75" x14ac:dyDescent="0.3">
      <c r="B787" s="164">
        <v>44710</v>
      </c>
      <c r="C787" s="95" t="s">
        <v>2329</v>
      </c>
      <c r="D787" s="96" t="s">
        <v>775</v>
      </c>
      <c r="E787" s="97">
        <v>1</v>
      </c>
      <c r="F787" s="140">
        <v>4.4000000000000004</v>
      </c>
      <c r="G787" s="103">
        <v>2</v>
      </c>
      <c r="H787" s="99" t="s">
        <v>557</v>
      </c>
      <c r="I787" s="104" t="s">
        <v>21</v>
      </c>
      <c r="J787" s="105">
        <v>6</v>
      </c>
      <c r="K787" s="142">
        <f t="shared" si="67"/>
        <v>-6</v>
      </c>
      <c r="L787" s="102">
        <f t="shared" si="72"/>
        <v>330.86510493827177</v>
      </c>
      <c r="O787" s="214">
        <f t="shared" si="66"/>
        <v>20.375</v>
      </c>
      <c r="Q787" s="153">
        <f t="shared" si="68"/>
        <v>1</v>
      </c>
      <c r="R787" s="154">
        <f t="shared" si="69"/>
        <v>0</v>
      </c>
      <c r="S787" s="154">
        <f t="shared" si="70"/>
        <v>1</v>
      </c>
    </row>
    <row r="788" spans="2:19" ht="18.75" x14ac:dyDescent="0.3">
      <c r="B788" s="164">
        <v>44710</v>
      </c>
      <c r="C788" s="95" t="s">
        <v>2330</v>
      </c>
      <c r="D788" s="96" t="s">
        <v>775</v>
      </c>
      <c r="E788" s="97">
        <v>2</v>
      </c>
      <c r="F788" s="140">
        <v>2.6</v>
      </c>
      <c r="G788" s="103">
        <v>1.5</v>
      </c>
      <c r="H788" s="99" t="s">
        <v>557</v>
      </c>
      <c r="I788" s="104" t="s">
        <v>24</v>
      </c>
      <c r="J788" s="105">
        <v>6</v>
      </c>
      <c r="K788" s="142">
        <f t="shared" si="67"/>
        <v>9.6000000000000014</v>
      </c>
      <c r="L788" s="102">
        <f t="shared" si="72"/>
        <v>340.46510493827179</v>
      </c>
      <c r="O788" s="214">
        <f t="shared" si="66"/>
        <v>29.975000000000001</v>
      </c>
      <c r="Q788" s="153">
        <f t="shared" si="68"/>
        <v>1</v>
      </c>
      <c r="R788" s="154">
        <f t="shared" si="69"/>
        <v>1</v>
      </c>
      <c r="S788" s="154">
        <f t="shared" si="70"/>
        <v>0</v>
      </c>
    </row>
    <row r="789" spans="2:19" ht="18.75" x14ac:dyDescent="0.3">
      <c r="B789" s="164">
        <v>44710</v>
      </c>
      <c r="C789" s="95" t="s">
        <v>2274</v>
      </c>
      <c r="D789" s="96" t="s">
        <v>573</v>
      </c>
      <c r="E789" s="97">
        <v>6</v>
      </c>
      <c r="F789" s="140">
        <v>10</v>
      </c>
      <c r="G789" s="103">
        <v>2.8</v>
      </c>
      <c r="H789" s="99" t="s">
        <v>557</v>
      </c>
      <c r="I789" s="104" t="s">
        <v>21</v>
      </c>
      <c r="J789" s="105">
        <v>0.5</v>
      </c>
      <c r="K789" s="142">
        <f t="shared" si="67"/>
        <v>-0.5</v>
      </c>
      <c r="L789" s="102">
        <f t="shared" si="72"/>
        <v>339.96510493827179</v>
      </c>
      <c r="O789" s="214">
        <f t="shared" si="66"/>
        <v>29.475000000000001</v>
      </c>
      <c r="Q789" s="153">
        <f t="shared" si="68"/>
        <v>1</v>
      </c>
      <c r="R789" s="154">
        <f t="shared" si="69"/>
        <v>0</v>
      </c>
      <c r="S789" s="154">
        <f t="shared" si="70"/>
        <v>1</v>
      </c>
    </row>
    <row r="790" spans="2:19" ht="18.75" x14ac:dyDescent="0.3">
      <c r="B790" s="164">
        <v>44711</v>
      </c>
      <c r="C790" s="95" t="s">
        <v>2323</v>
      </c>
      <c r="D790" s="96" t="s">
        <v>616</v>
      </c>
      <c r="E790" s="97">
        <v>1</v>
      </c>
      <c r="F790" s="140">
        <v>3.2</v>
      </c>
      <c r="G790" s="103">
        <v>1.8</v>
      </c>
      <c r="H790" s="99" t="s">
        <v>557</v>
      </c>
      <c r="I790" s="104" t="s">
        <v>16</v>
      </c>
      <c r="J790" s="105">
        <v>4</v>
      </c>
      <c r="K790" s="142">
        <f t="shared" si="67"/>
        <v>-4</v>
      </c>
      <c r="L790" s="102">
        <f t="shared" si="72"/>
        <v>335.96510493827179</v>
      </c>
      <c r="O790" s="214">
        <f t="shared" si="66"/>
        <v>25.475000000000001</v>
      </c>
      <c r="Q790" s="153">
        <f t="shared" si="68"/>
        <v>1</v>
      </c>
      <c r="R790" s="154">
        <f t="shared" si="69"/>
        <v>0</v>
      </c>
      <c r="S790" s="154">
        <f t="shared" si="70"/>
        <v>1</v>
      </c>
    </row>
    <row r="791" spans="2:19" ht="18.75" x14ac:dyDescent="0.3">
      <c r="B791" s="164">
        <v>44711</v>
      </c>
      <c r="C791" s="95" t="s">
        <v>2005</v>
      </c>
      <c r="D791" s="96" t="s">
        <v>616</v>
      </c>
      <c r="E791" s="97">
        <v>3</v>
      </c>
      <c r="F791" s="140">
        <v>1.68</v>
      </c>
      <c r="G791" s="103">
        <v>1.1000000000000001</v>
      </c>
      <c r="H791" s="99" t="s">
        <v>557</v>
      </c>
      <c r="I791" s="104" t="s">
        <v>24</v>
      </c>
      <c r="J791" s="105">
        <v>6</v>
      </c>
      <c r="K791" s="142">
        <f t="shared" si="67"/>
        <v>4.08</v>
      </c>
      <c r="L791" s="102">
        <f t="shared" si="72"/>
        <v>340.04510493827178</v>
      </c>
      <c r="O791" s="214">
        <f t="shared" si="66"/>
        <v>29.555</v>
      </c>
      <c r="Q791" s="153">
        <f t="shared" si="68"/>
        <v>1</v>
      </c>
      <c r="R791" s="154">
        <f t="shared" si="69"/>
        <v>1</v>
      </c>
      <c r="S791" s="154">
        <f t="shared" si="70"/>
        <v>0</v>
      </c>
    </row>
    <row r="792" spans="2:19" ht="18.75" x14ac:dyDescent="0.3">
      <c r="B792" s="164">
        <v>44713</v>
      </c>
      <c r="C792" s="95" t="s">
        <v>2331</v>
      </c>
      <c r="D792" s="96" t="s">
        <v>1916</v>
      </c>
      <c r="E792" s="97">
        <v>1</v>
      </c>
      <c r="F792" s="140">
        <v>12</v>
      </c>
      <c r="G792" s="103">
        <v>4</v>
      </c>
      <c r="H792" s="99" t="s">
        <v>557</v>
      </c>
      <c r="I792" s="104" t="s">
        <v>21</v>
      </c>
      <c r="J792" s="105">
        <v>1.5</v>
      </c>
      <c r="K792" s="142">
        <f t="shared" si="67"/>
        <v>-1.5</v>
      </c>
      <c r="L792" s="102">
        <f t="shared" si="72"/>
        <v>338.54510493827178</v>
      </c>
      <c r="N792" s="214">
        <f>K792</f>
        <v>-1.5</v>
      </c>
      <c r="O792" s="214"/>
      <c r="Q792" s="153">
        <f t="shared" si="68"/>
        <v>1</v>
      </c>
      <c r="R792" s="154">
        <f t="shared" si="69"/>
        <v>0</v>
      </c>
      <c r="S792" s="154">
        <f t="shared" si="70"/>
        <v>1</v>
      </c>
    </row>
    <row r="793" spans="2:19" ht="18.75" x14ac:dyDescent="0.3">
      <c r="B793" s="164">
        <v>44713</v>
      </c>
      <c r="C793" s="95" t="s">
        <v>2332</v>
      </c>
      <c r="D793" s="96" t="s">
        <v>1916</v>
      </c>
      <c r="E793" s="97">
        <v>1</v>
      </c>
      <c r="F793" s="140">
        <v>4.4000000000000004</v>
      </c>
      <c r="G793" s="103">
        <v>1.8</v>
      </c>
      <c r="H793" s="99" t="s">
        <v>557</v>
      </c>
      <c r="I793" s="104" t="s">
        <v>24</v>
      </c>
      <c r="J793" s="105">
        <v>3</v>
      </c>
      <c r="K793" s="142">
        <f t="shared" si="67"/>
        <v>10.200000000000001</v>
      </c>
      <c r="L793" s="102">
        <f t="shared" si="72"/>
        <v>348.74510493827177</v>
      </c>
      <c r="N793" s="214">
        <f>K793+N792</f>
        <v>8.7000000000000011</v>
      </c>
      <c r="O793" s="214"/>
      <c r="Q793" s="153">
        <f t="shared" si="68"/>
        <v>1</v>
      </c>
      <c r="R793" s="154">
        <f t="shared" si="69"/>
        <v>1</v>
      </c>
      <c r="S793" s="154">
        <f t="shared" si="70"/>
        <v>0</v>
      </c>
    </row>
    <row r="794" spans="2:19" ht="18.75" x14ac:dyDescent="0.3">
      <c r="B794" s="164">
        <v>44713</v>
      </c>
      <c r="C794" s="95" t="s">
        <v>2333</v>
      </c>
      <c r="D794" s="96" t="s">
        <v>1916</v>
      </c>
      <c r="E794" s="97">
        <v>2</v>
      </c>
      <c r="F794" s="140">
        <v>6.5</v>
      </c>
      <c r="G794" s="103">
        <v>2.5</v>
      </c>
      <c r="H794" s="99" t="s">
        <v>557</v>
      </c>
      <c r="I794" s="104" t="s">
        <v>16</v>
      </c>
      <c r="J794" s="105">
        <v>0.75</v>
      </c>
      <c r="K794" s="142">
        <f t="shared" si="67"/>
        <v>-0.75</v>
      </c>
      <c r="L794" s="102">
        <f t="shared" si="72"/>
        <v>347.99510493827177</v>
      </c>
      <c r="N794" s="214">
        <f t="shared" ref="N794:N857" si="73">K794+N793</f>
        <v>7.9500000000000011</v>
      </c>
      <c r="Q794" s="153">
        <f t="shared" si="68"/>
        <v>1</v>
      </c>
      <c r="R794" s="154">
        <f t="shared" si="69"/>
        <v>0</v>
      </c>
      <c r="S794" s="154">
        <f t="shared" si="70"/>
        <v>1</v>
      </c>
    </row>
    <row r="795" spans="2:19" ht="18.75" x14ac:dyDescent="0.3">
      <c r="B795" s="164">
        <v>44713</v>
      </c>
      <c r="C795" s="95" t="s">
        <v>2334</v>
      </c>
      <c r="D795" s="96" t="s">
        <v>1916</v>
      </c>
      <c r="E795" s="97">
        <v>2</v>
      </c>
      <c r="F795" s="140">
        <v>18</v>
      </c>
      <c r="G795" s="103">
        <v>4</v>
      </c>
      <c r="H795" s="99" t="s">
        <v>557</v>
      </c>
      <c r="I795" s="104" t="s">
        <v>16</v>
      </c>
      <c r="J795" s="105">
        <v>0.5</v>
      </c>
      <c r="K795" s="142">
        <f t="shared" si="67"/>
        <v>-0.5</v>
      </c>
      <c r="L795" s="102">
        <f t="shared" si="72"/>
        <v>347.49510493827177</v>
      </c>
      <c r="N795" s="214">
        <f t="shared" si="73"/>
        <v>7.4500000000000011</v>
      </c>
      <c r="Q795" s="153">
        <f t="shared" si="68"/>
        <v>1</v>
      </c>
      <c r="R795" s="154">
        <f t="shared" si="69"/>
        <v>0</v>
      </c>
      <c r="S795" s="154">
        <f t="shared" si="70"/>
        <v>1</v>
      </c>
    </row>
    <row r="796" spans="2:19" ht="18.75" x14ac:dyDescent="0.3">
      <c r="B796" s="164">
        <v>44714</v>
      </c>
      <c r="C796" s="95" t="s">
        <v>2257</v>
      </c>
      <c r="D796" s="96" t="s">
        <v>842</v>
      </c>
      <c r="E796" s="97">
        <v>3</v>
      </c>
      <c r="F796" s="140">
        <v>2.9</v>
      </c>
      <c r="G796" s="103">
        <v>1.2</v>
      </c>
      <c r="H796" s="99" t="s">
        <v>557</v>
      </c>
      <c r="I796" s="104" t="s">
        <v>24</v>
      </c>
      <c r="J796" s="105">
        <v>3</v>
      </c>
      <c r="K796" s="142">
        <f t="shared" si="67"/>
        <v>5.6999999999999993</v>
      </c>
      <c r="L796" s="102">
        <f t="shared" si="72"/>
        <v>353.19510493827175</v>
      </c>
      <c r="N796" s="214">
        <f t="shared" si="73"/>
        <v>13.15</v>
      </c>
      <c r="Q796" s="153">
        <f t="shared" si="68"/>
        <v>1</v>
      </c>
      <c r="R796" s="154">
        <f t="shared" si="69"/>
        <v>1</v>
      </c>
      <c r="S796" s="154">
        <f t="shared" si="70"/>
        <v>0</v>
      </c>
    </row>
    <row r="797" spans="2:19" ht="18.75" x14ac:dyDescent="0.3">
      <c r="B797" s="164">
        <v>44715</v>
      </c>
      <c r="C797" s="95" t="s">
        <v>2337</v>
      </c>
      <c r="D797" s="96" t="s">
        <v>634</v>
      </c>
      <c r="E797" s="97">
        <v>1</v>
      </c>
      <c r="F797" s="140">
        <v>9</v>
      </c>
      <c r="G797" s="103">
        <v>3</v>
      </c>
      <c r="H797" s="99" t="s">
        <v>557</v>
      </c>
      <c r="I797" s="104" t="s">
        <v>16</v>
      </c>
      <c r="J797" s="105">
        <v>0.5</v>
      </c>
      <c r="K797" s="142">
        <f t="shared" si="67"/>
        <v>-0.5</v>
      </c>
      <c r="L797" s="102">
        <f t="shared" si="72"/>
        <v>352.69510493827175</v>
      </c>
      <c r="N797" s="214">
        <f t="shared" si="73"/>
        <v>12.65</v>
      </c>
      <c r="Q797" s="153">
        <f t="shared" si="68"/>
        <v>1</v>
      </c>
      <c r="R797" s="154">
        <f t="shared" si="69"/>
        <v>0</v>
      </c>
      <c r="S797" s="154">
        <f t="shared" si="70"/>
        <v>1</v>
      </c>
    </row>
    <row r="798" spans="2:19" ht="18.75" x14ac:dyDescent="0.3">
      <c r="B798" s="164">
        <v>44715</v>
      </c>
      <c r="C798" s="95" t="s">
        <v>2279</v>
      </c>
      <c r="D798" s="96" t="s">
        <v>616</v>
      </c>
      <c r="E798" s="97">
        <v>3</v>
      </c>
      <c r="F798" s="140">
        <v>5</v>
      </c>
      <c r="G798" s="103">
        <v>2</v>
      </c>
      <c r="H798" s="99" t="s">
        <v>557</v>
      </c>
      <c r="I798" s="104" t="s">
        <v>16</v>
      </c>
      <c r="J798" s="105">
        <v>0.5</v>
      </c>
      <c r="K798" s="142">
        <f t="shared" si="67"/>
        <v>-0.5</v>
      </c>
      <c r="L798" s="102">
        <f t="shared" si="72"/>
        <v>352.19510493827175</v>
      </c>
      <c r="N798" s="214">
        <f t="shared" si="73"/>
        <v>12.15</v>
      </c>
      <c r="Q798" s="153">
        <f t="shared" si="68"/>
        <v>1</v>
      </c>
      <c r="R798" s="154">
        <f t="shared" si="69"/>
        <v>0</v>
      </c>
      <c r="S798" s="154">
        <f t="shared" si="70"/>
        <v>1</v>
      </c>
    </row>
    <row r="799" spans="2:19" ht="18.75" x14ac:dyDescent="0.3">
      <c r="B799" s="164">
        <v>44716</v>
      </c>
      <c r="C799" s="95" t="s">
        <v>2338</v>
      </c>
      <c r="D799" s="96" t="s">
        <v>587</v>
      </c>
      <c r="E799" s="97">
        <v>2</v>
      </c>
      <c r="F799" s="140">
        <v>4</v>
      </c>
      <c r="G799" s="103">
        <v>1.8</v>
      </c>
      <c r="H799" s="99" t="s">
        <v>557</v>
      </c>
      <c r="I799" s="104" t="s">
        <v>24</v>
      </c>
      <c r="J799" s="105">
        <v>1</v>
      </c>
      <c r="K799" s="142">
        <f t="shared" si="67"/>
        <v>3</v>
      </c>
      <c r="L799" s="102">
        <f t="shared" si="72"/>
        <v>355.19510493827175</v>
      </c>
      <c r="N799" s="214">
        <f t="shared" si="73"/>
        <v>15.15</v>
      </c>
      <c r="Q799" s="153">
        <f t="shared" si="68"/>
        <v>1</v>
      </c>
      <c r="R799" s="154">
        <f t="shared" si="69"/>
        <v>1</v>
      </c>
      <c r="S799" s="154">
        <f t="shared" si="70"/>
        <v>0</v>
      </c>
    </row>
    <row r="800" spans="2:19" ht="18.75" x14ac:dyDescent="0.3">
      <c r="B800" s="164">
        <v>44716</v>
      </c>
      <c r="C800" s="95" t="s">
        <v>2339</v>
      </c>
      <c r="D800" s="96" t="s">
        <v>114</v>
      </c>
      <c r="E800" s="97">
        <v>1</v>
      </c>
      <c r="F800" s="140">
        <v>6.5</v>
      </c>
      <c r="G800" s="103">
        <v>3</v>
      </c>
      <c r="H800" s="99" t="s">
        <v>557</v>
      </c>
      <c r="I800" s="104" t="s">
        <v>26</v>
      </c>
      <c r="J800" s="105">
        <v>8</v>
      </c>
      <c r="K800" s="142">
        <f t="shared" si="67"/>
        <v>-8</v>
      </c>
      <c r="L800" s="102">
        <f t="shared" si="72"/>
        <v>347.19510493827175</v>
      </c>
      <c r="N800" s="214">
        <f t="shared" si="73"/>
        <v>7.15</v>
      </c>
      <c r="Q800" s="153">
        <f t="shared" si="68"/>
        <v>1</v>
      </c>
      <c r="R800" s="154">
        <f t="shared" si="69"/>
        <v>0</v>
      </c>
      <c r="S800" s="154">
        <f t="shared" si="70"/>
        <v>1</v>
      </c>
    </row>
    <row r="801" spans="2:19" ht="18.75" x14ac:dyDescent="0.3">
      <c r="B801" s="164">
        <v>44717</v>
      </c>
      <c r="C801" s="95" t="s">
        <v>2306</v>
      </c>
      <c r="D801" s="96" t="s">
        <v>813</v>
      </c>
      <c r="E801" s="97">
        <v>1</v>
      </c>
      <c r="F801" s="140">
        <v>3.2</v>
      </c>
      <c r="G801" s="103">
        <v>1.4</v>
      </c>
      <c r="H801" s="99" t="s">
        <v>557</v>
      </c>
      <c r="I801" s="104" t="s">
        <v>16</v>
      </c>
      <c r="J801" s="105">
        <v>4</v>
      </c>
      <c r="K801" s="142">
        <f t="shared" si="67"/>
        <v>-4</v>
      </c>
      <c r="L801" s="102">
        <f t="shared" si="72"/>
        <v>343.19510493827175</v>
      </c>
      <c r="N801" s="214">
        <f t="shared" si="73"/>
        <v>3.1500000000000004</v>
      </c>
      <c r="Q801" s="153">
        <f t="shared" si="68"/>
        <v>1</v>
      </c>
      <c r="R801" s="154">
        <f t="shared" si="69"/>
        <v>0</v>
      </c>
      <c r="S801" s="154">
        <f t="shared" si="70"/>
        <v>1</v>
      </c>
    </row>
    <row r="802" spans="2:19" ht="18.75" x14ac:dyDescent="0.3">
      <c r="B802" s="164">
        <v>44717</v>
      </c>
      <c r="C802" s="95" t="s">
        <v>2341</v>
      </c>
      <c r="D802" s="96" t="s">
        <v>813</v>
      </c>
      <c r="E802" s="97">
        <v>2</v>
      </c>
      <c r="F802" s="140">
        <v>4.5</v>
      </c>
      <c r="G802" s="103">
        <v>1.8</v>
      </c>
      <c r="H802" s="99" t="s">
        <v>557</v>
      </c>
      <c r="I802" s="104" t="s">
        <v>171</v>
      </c>
      <c r="J802" s="105">
        <v>1.5</v>
      </c>
      <c r="K802" s="142">
        <f t="shared" si="67"/>
        <v>-1.5</v>
      </c>
      <c r="L802" s="102">
        <f t="shared" si="72"/>
        <v>341.69510493827175</v>
      </c>
      <c r="N802" s="214">
        <f t="shared" si="73"/>
        <v>1.6500000000000004</v>
      </c>
      <c r="Q802" s="153">
        <f t="shared" si="68"/>
        <v>1</v>
      </c>
      <c r="R802" s="154">
        <f t="shared" si="69"/>
        <v>0</v>
      </c>
      <c r="S802" s="154">
        <f t="shared" si="70"/>
        <v>1</v>
      </c>
    </row>
    <row r="803" spans="2:19" ht="18.75" x14ac:dyDescent="0.3">
      <c r="B803" s="164">
        <v>44717</v>
      </c>
      <c r="C803" s="95" t="s">
        <v>2321</v>
      </c>
      <c r="D803" s="96" t="s">
        <v>813</v>
      </c>
      <c r="E803" s="97">
        <v>3</v>
      </c>
      <c r="F803" s="140">
        <v>1.85</v>
      </c>
      <c r="G803" s="103">
        <v>1.2</v>
      </c>
      <c r="H803" s="99" t="s">
        <v>557</v>
      </c>
      <c r="I803" s="104" t="s">
        <v>21</v>
      </c>
      <c r="J803" s="105">
        <v>4.5</v>
      </c>
      <c r="K803" s="142">
        <f t="shared" si="67"/>
        <v>-4.5</v>
      </c>
      <c r="L803" s="102">
        <f t="shared" si="72"/>
        <v>337.19510493827175</v>
      </c>
      <c r="N803" s="214">
        <f t="shared" si="73"/>
        <v>-2.8499999999999996</v>
      </c>
      <c r="Q803" s="153">
        <f t="shared" si="68"/>
        <v>1</v>
      </c>
      <c r="R803" s="154">
        <f t="shared" si="69"/>
        <v>0</v>
      </c>
      <c r="S803" s="154">
        <f t="shared" si="70"/>
        <v>1</v>
      </c>
    </row>
    <row r="804" spans="2:19" ht="18.75" x14ac:dyDescent="0.3">
      <c r="B804" s="164">
        <v>44717</v>
      </c>
      <c r="C804" s="95" t="s">
        <v>2340</v>
      </c>
      <c r="D804" s="96" t="s">
        <v>43</v>
      </c>
      <c r="E804" s="97">
        <v>2</v>
      </c>
      <c r="F804" s="140">
        <f>8.5*(1-0.34)</f>
        <v>5.6099999999999994</v>
      </c>
      <c r="G804" s="103">
        <v>2</v>
      </c>
      <c r="H804" s="99" t="s">
        <v>557</v>
      </c>
      <c r="I804" s="104" t="s">
        <v>24</v>
      </c>
      <c r="J804" s="105">
        <v>8</v>
      </c>
      <c r="K804" s="142">
        <f t="shared" si="67"/>
        <v>36.879999999999995</v>
      </c>
      <c r="L804" s="102">
        <f t="shared" si="72"/>
        <v>374.07510493827175</v>
      </c>
      <c r="N804" s="214">
        <f t="shared" si="73"/>
        <v>34.029999999999994</v>
      </c>
      <c r="Q804" s="153">
        <f t="shared" si="68"/>
        <v>1</v>
      </c>
      <c r="R804" s="154">
        <f t="shared" si="69"/>
        <v>1</v>
      </c>
      <c r="S804" s="154">
        <f t="shared" si="70"/>
        <v>0</v>
      </c>
    </row>
    <row r="805" spans="2:19" ht="18.75" x14ac:dyDescent="0.3">
      <c r="B805" s="164">
        <v>44718</v>
      </c>
      <c r="C805" s="95" t="s">
        <v>830</v>
      </c>
      <c r="D805" s="96" t="s">
        <v>30</v>
      </c>
      <c r="E805" s="97">
        <v>4</v>
      </c>
      <c r="F805" s="140">
        <v>26</v>
      </c>
      <c r="G805" s="103">
        <v>5</v>
      </c>
      <c r="H805" s="99" t="s">
        <v>557</v>
      </c>
      <c r="I805" s="104" t="s">
        <v>16</v>
      </c>
      <c r="J805" s="105">
        <v>0.25</v>
      </c>
      <c r="K805" s="142">
        <f t="shared" si="67"/>
        <v>-0.25</v>
      </c>
      <c r="L805" s="102">
        <f t="shared" si="72"/>
        <v>373.82510493827175</v>
      </c>
      <c r="N805" s="214">
        <f t="shared" si="73"/>
        <v>33.779999999999994</v>
      </c>
      <c r="Q805" s="153">
        <f t="shared" si="68"/>
        <v>1</v>
      </c>
      <c r="R805" s="154">
        <f t="shared" si="69"/>
        <v>0</v>
      </c>
      <c r="S805" s="154">
        <f t="shared" si="70"/>
        <v>1</v>
      </c>
    </row>
    <row r="806" spans="2:19" ht="18.75" x14ac:dyDescent="0.3">
      <c r="B806" s="164">
        <v>44719</v>
      </c>
      <c r="C806" s="95" t="s">
        <v>2335</v>
      </c>
      <c r="D806" s="96" t="s">
        <v>616</v>
      </c>
      <c r="E806" s="97">
        <v>1</v>
      </c>
      <c r="F806" s="140">
        <v>3.45</v>
      </c>
      <c r="G806" s="103">
        <v>1.7</v>
      </c>
      <c r="H806" s="99" t="s">
        <v>557</v>
      </c>
      <c r="I806" s="104" t="s">
        <v>16</v>
      </c>
      <c r="J806" s="105">
        <v>1</v>
      </c>
      <c r="K806" s="142">
        <f t="shared" si="67"/>
        <v>-1</v>
      </c>
      <c r="L806" s="102">
        <f t="shared" si="72"/>
        <v>372.82510493827175</v>
      </c>
      <c r="N806" s="214">
        <f t="shared" si="73"/>
        <v>32.779999999999994</v>
      </c>
      <c r="Q806" s="153">
        <f t="shared" si="68"/>
        <v>1</v>
      </c>
      <c r="R806" s="154">
        <f t="shared" si="69"/>
        <v>0</v>
      </c>
      <c r="S806" s="154">
        <f t="shared" si="70"/>
        <v>1</v>
      </c>
    </row>
    <row r="807" spans="2:19" ht="18.75" x14ac:dyDescent="0.3">
      <c r="B807" s="164">
        <v>44719</v>
      </c>
      <c r="C807" s="95" t="s">
        <v>2336</v>
      </c>
      <c r="D807" s="96" t="s">
        <v>616</v>
      </c>
      <c r="E807" s="97">
        <v>4</v>
      </c>
      <c r="F807" s="140">
        <v>10</v>
      </c>
      <c r="G807" s="103">
        <v>4.5</v>
      </c>
      <c r="H807" s="99" t="s">
        <v>557</v>
      </c>
      <c r="I807" s="104" t="s">
        <v>34</v>
      </c>
      <c r="J807" s="105">
        <v>8</v>
      </c>
      <c r="K807" s="142">
        <f t="shared" si="67"/>
        <v>-8</v>
      </c>
      <c r="L807" s="102">
        <f t="shared" si="72"/>
        <v>364.82510493827175</v>
      </c>
      <c r="N807" s="214">
        <f t="shared" si="73"/>
        <v>24.779999999999994</v>
      </c>
      <c r="Q807" s="153">
        <f t="shared" si="68"/>
        <v>1</v>
      </c>
      <c r="R807" s="154">
        <f t="shared" si="69"/>
        <v>0</v>
      </c>
      <c r="S807" s="154">
        <f t="shared" si="70"/>
        <v>1</v>
      </c>
    </row>
    <row r="808" spans="2:19" ht="18.75" x14ac:dyDescent="0.3">
      <c r="B808" s="164">
        <v>44721</v>
      </c>
      <c r="C808" s="95" t="s">
        <v>2310</v>
      </c>
      <c r="D808" s="96" t="s">
        <v>30</v>
      </c>
      <c r="E808" s="97">
        <v>2</v>
      </c>
      <c r="F808" s="140">
        <v>10</v>
      </c>
      <c r="G808" s="103">
        <v>4</v>
      </c>
      <c r="H808" s="99" t="s">
        <v>557</v>
      </c>
      <c r="I808" s="104" t="s">
        <v>24</v>
      </c>
      <c r="J808" s="105">
        <v>0.75</v>
      </c>
      <c r="K808" s="142">
        <f t="shared" si="67"/>
        <v>6.75</v>
      </c>
      <c r="L808" s="102">
        <f t="shared" si="72"/>
        <v>371.57510493827175</v>
      </c>
      <c r="N808" s="214">
        <f t="shared" si="73"/>
        <v>31.529999999999994</v>
      </c>
      <c r="Q808" s="153">
        <f t="shared" si="68"/>
        <v>1</v>
      </c>
      <c r="R808" s="154">
        <f t="shared" si="69"/>
        <v>1</v>
      </c>
      <c r="S808" s="154">
        <f t="shared" si="70"/>
        <v>0</v>
      </c>
    </row>
    <row r="809" spans="2:19" ht="18.75" x14ac:dyDescent="0.3">
      <c r="B809" s="164">
        <v>44721</v>
      </c>
      <c r="C809" s="95" t="s">
        <v>2312</v>
      </c>
      <c r="D809" s="96" t="s">
        <v>30</v>
      </c>
      <c r="E809" s="97">
        <v>1</v>
      </c>
      <c r="F809" s="140">
        <v>2.5</v>
      </c>
      <c r="G809" s="103">
        <v>1.1000000000000001</v>
      </c>
      <c r="H809" s="99" t="s">
        <v>557</v>
      </c>
      <c r="I809" s="104" t="s">
        <v>24</v>
      </c>
      <c r="J809" s="105">
        <v>4</v>
      </c>
      <c r="K809" s="142">
        <f t="shared" si="67"/>
        <v>6</v>
      </c>
      <c r="L809" s="102">
        <f t="shared" si="72"/>
        <v>377.57510493827175</v>
      </c>
      <c r="N809" s="214">
        <f t="shared" si="73"/>
        <v>37.529999999999994</v>
      </c>
      <c r="Q809" s="153">
        <f t="shared" si="68"/>
        <v>1</v>
      </c>
      <c r="R809" s="154">
        <f t="shared" si="69"/>
        <v>1</v>
      </c>
      <c r="S809" s="154">
        <f t="shared" si="70"/>
        <v>0</v>
      </c>
    </row>
    <row r="810" spans="2:19" ht="18.75" x14ac:dyDescent="0.3">
      <c r="B810" s="164">
        <v>44721</v>
      </c>
      <c r="C810" s="95" t="s">
        <v>2342</v>
      </c>
      <c r="D810" s="96" t="s">
        <v>30</v>
      </c>
      <c r="E810" s="97">
        <v>1</v>
      </c>
      <c r="F810" s="140">
        <v>1</v>
      </c>
      <c r="G810" s="103">
        <v>0</v>
      </c>
      <c r="H810" s="99" t="s">
        <v>557</v>
      </c>
      <c r="I810" s="104" t="s">
        <v>21</v>
      </c>
      <c r="J810" s="105">
        <v>2</v>
      </c>
      <c r="K810" s="142">
        <f t="shared" si="67"/>
        <v>-2</v>
      </c>
      <c r="L810" s="102">
        <f t="shared" si="72"/>
        <v>375.57510493827175</v>
      </c>
      <c r="N810" s="214">
        <f t="shared" si="73"/>
        <v>35.529999999999994</v>
      </c>
      <c r="Q810" s="153">
        <f t="shared" si="68"/>
        <v>1</v>
      </c>
      <c r="R810" s="154">
        <f t="shared" si="69"/>
        <v>0</v>
      </c>
      <c r="S810" s="154">
        <f t="shared" si="70"/>
        <v>1</v>
      </c>
    </row>
    <row r="811" spans="2:19" ht="18.75" x14ac:dyDescent="0.3">
      <c r="B811" s="164">
        <v>44721</v>
      </c>
      <c r="C811" s="95" t="s">
        <v>2343</v>
      </c>
      <c r="D811" s="96" t="s">
        <v>231</v>
      </c>
      <c r="E811" s="97">
        <v>3</v>
      </c>
      <c r="F811" s="140">
        <v>2.6</v>
      </c>
      <c r="G811" s="103">
        <v>1.2</v>
      </c>
      <c r="H811" s="99" t="s">
        <v>557</v>
      </c>
      <c r="I811" s="104" t="s">
        <v>26</v>
      </c>
      <c r="J811" s="105">
        <v>1</v>
      </c>
      <c r="K811" s="142">
        <f t="shared" si="67"/>
        <v>-1</v>
      </c>
      <c r="L811" s="102">
        <f t="shared" si="72"/>
        <v>374.57510493827175</v>
      </c>
      <c r="N811" s="214">
        <f t="shared" si="73"/>
        <v>34.529999999999994</v>
      </c>
      <c r="Q811" s="153">
        <f t="shared" si="68"/>
        <v>1</v>
      </c>
      <c r="R811" s="154">
        <f t="shared" si="69"/>
        <v>0</v>
      </c>
      <c r="S811" s="154">
        <f t="shared" si="70"/>
        <v>1</v>
      </c>
    </row>
    <row r="812" spans="2:19" ht="18.75" x14ac:dyDescent="0.3">
      <c r="B812" s="164">
        <v>44721</v>
      </c>
      <c r="C812" s="95" t="s">
        <v>2344</v>
      </c>
      <c r="D812" s="96" t="s">
        <v>30</v>
      </c>
      <c r="E812" s="97">
        <v>3</v>
      </c>
      <c r="F812" s="140">
        <v>26</v>
      </c>
      <c r="G812" s="103">
        <v>6.5</v>
      </c>
      <c r="H812" s="99" t="s">
        <v>557</v>
      </c>
      <c r="I812" s="104" t="s">
        <v>16</v>
      </c>
      <c r="J812" s="105">
        <v>0.75</v>
      </c>
      <c r="K812" s="142">
        <f t="shared" si="67"/>
        <v>-0.75</v>
      </c>
      <c r="L812" s="102">
        <f t="shared" si="72"/>
        <v>373.82510493827175</v>
      </c>
      <c r="N812" s="214">
        <f t="shared" si="73"/>
        <v>33.779999999999994</v>
      </c>
      <c r="Q812" s="153">
        <f t="shared" si="68"/>
        <v>1</v>
      </c>
      <c r="R812" s="154">
        <f t="shared" si="69"/>
        <v>0</v>
      </c>
      <c r="S812" s="154">
        <f t="shared" si="70"/>
        <v>1</v>
      </c>
    </row>
    <row r="813" spans="2:19" ht="18.75" x14ac:dyDescent="0.3">
      <c r="B813" s="164">
        <v>44722</v>
      </c>
      <c r="C813" s="95" t="s">
        <v>2345</v>
      </c>
      <c r="D813" s="96" t="s">
        <v>747</v>
      </c>
      <c r="E813" s="97">
        <v>2</v>
      </c>
      <c r="F813" s="140">
        <v>20</v>
      </c>
      <c r="G813" s="103">
        <v>8</v>
      </c>
      <c r="H813" s="99" t="s">
        <v>557</v>
      </c>
      <c r="I813" s="104" t="s">
        <v>16</v>
      </c>
      <c r="J813" s="105">
        <v>1</v>
      </c>
      <c r="K813" s="142">
        <f t="shared" si="67"/>
        <v>-1</v>
      </c>
      <c r="L813" s="102">
        <f t="shared" si="72"/>
        <v>372.82510493827175</v>
      </c>
      <c r="N813" s="214">
        <f t="shared" si="73"/>
        <v>32.779999999999994</v>
      </c>
      <c r="Q813" s="153">
        <f t="shared" si="68"/>
        <v>1</v>
      </c>
      <c r="R813" s="154">
        <f t="shared" si="69"/>
        <v>0</v>
      </c>
      <c r="S813" s="154">
        <f t="shared" si="70"/>
        <v>1</v>
      </c>
    </row>
    <row r="814" spans="2:19" ht="18.75" x14ac:dyDescent="0.3">
      <c r="B814" s="164">
        <v>44722</v>
      </c>
      <c r="C814" s="95" t="s">
        <v>2346</v>
      </c>
      <c r="D814" s="96" t="s">
        <v>747</v>
      </c>
      <c r="E814" s="97">
        <v>3</v>
      </c>
      <c r="F814" s="140">
        <v>11</v>
      </c>
      <c r="G814" s="103">
        <v>4</v>
      </c>
      <c r="H814" s="99" t="s">
        <v>557</v>
      </c>
      <c r="I814" s="104" t="s">
        <v>16</v>
      </c>
      <c r="J814" s="105">
        <v>0.75</v>
      </c>
      <c r="K814" s="142">
        <f t="shared" si="67"/>
        <v>-0.75</v>
      </c>
      <c r="L814" s="102">
        <f t="shared" si="72"/>
        <v>372.07510493827175</v>
      </c>
      <c r="N814" s="214">
        <f t="shared" si="73"/>
        <v>32.029999999999994</v>
      </c>
      <c r="Q814" s="153">
        <f t="shared" si="68"/>
        <v>1</v>
      </c>
      <c r="R814" s="154">
        <f t="shared" si="69"/>
        <v>0</v>
      </c>
      <c r="S814" s="154">
        <f t="shared" si="70"/>
        <v>1</v>
      </c>
    </row>
    <row r="815" spans="2:19" ht="18.75" x14ac:dyDescent="0.3">
      <c r="B815" s="164">
        <v>44722</v>
      </c>
      <c r="C815" s="95" t="s">
        <v>2347</v>
      </c>
      <c r="D815" s="96" t="s">
        <v>747</v>
      </c>
      <c r="E815" s="97">
        <v>3</v>
      </c>
      <c r="F815" s="140">
        <v>3.9</v>
      </c>
      <c r="G815" s="103">
        <v>1.8</v>
      </c>
      <c r="H815" s="99" t="s">
        <v>557</v>
      </c>
      <c r="I815" s="104" t="s">
        <v>24</v>
      </c>
      <c r="J815" s="105">
        <v>0.75</v>
      </c>
      <c r="K815" s="142">
        <f t="shared" si="67"/>
        <v>2.1749999999999998</v>
      </c>
      <c r="L815" s="102">
        <f t="shared" si="72"/>
        <v>374.25010493827176</v>
      </c>
      <c r="N815" s="214">
        <f t="shared" si="73"/>
        <v>34.204999999999991</v>
      </c>
      <c r="Q815" s="153">
        <f t="shared" si="68"/>
        <v>1</v>
      </c>
      <c r="R815" s="154">
        <f t="shared" si="69"/>
        <v>1</v>
      </c>
      <c r="S815" s="154">
        <f t="shared" si="70"/>
        <v>0</v>
      </c>
    </row>
    <row r="816" spans="2:19" ht="18.75" x14ac:dyDescent="0.3">
      <c r="B816" s="164">
        <v>44722</v>
      </c>
      <c r="C816" s="95" t="s">
        <v>2348</v>
      </c>
      <c r="D816" s="96" t="s">
        <v>2349</v>
      </c>
      <c r="E816" s="97">
        <v>1</v>
      </c>
      <c r="F816" s="140">
        <v>13</v>
      </c>
      <c r="G816" s="103">
        <v>5</v>
      </c>
      <c r="H816" s="99" t="s">
        <v>557</v>
      </c>
      <c r="I816" s="104" t="s">
        <v>16</v>
      </c>
      <c r="J816" s="105">
        <v>0.25</v>
      </c>
      <c r="K816" s="142">
        <f t="shared" si="67"/>
        <v>-0.25</v>
      </c>
      <c r="L816" s="102">
        <f t="shared" si="72"/>
        <v>374.00010493827176</v>
      </c>
      <c r="N816" s="214">
        <f t="shared" si="73"/>
        <v>33.954999999999991</v>
      </c>
      <c r="Q816" s="153">
        <f t="shared" si="68"/>
        <v>1</v>
      </c>
      <c r="R816" s="154">
        <f t="shared" si="69"/>
        <v>0</v>
      </c>
      <c r="S816" s="154">
        <f t="shared" si="70"/>
        <v>1</v>
      </c>
    </row>
    <row r="817" spans="2:19" ht="18.75" x14ac:dyDescent="0.3">
      <c r="B817" s="164">
        <v>44723</v>
      </c>
      <c r="C817" s="95" t="s">
        <v>2350</v>
      </c>
      <c r="D817" s="96" t="s">
        <v>747</v>
      </c>
      <c r="E817" s="97">
        <v>1</v>
      </c>
      <c r="F817" s="140">
        <v>10</v>
      </c>
      <c r="G817" s="103">
        <v>3</v>
      </c>
      <c r="H817" s="99" t="s">
        <v>557</v>
      </c>
      <c r="I817" s="104" t="s">
        <v>16</v>
      </c>
      <c r="J817" s="105">
        <v>4</v>
      </c>
      <c r="K817" s="142">
        <f t="shared" si="67"/>
        <v>-4</v>
      </c>
      <c r="L817" s="102">
        <f t="shared" si="72"/>
        <v>370.00010493827176</v>
      </c>
      <c r="N817" s="214">
        <f t="shared" si="73"/>
        <v>29.954999999999991</v>
      </c>
      <c r="Q817" s="153">
        <f t="shared" si="68"/>
        <v>1</v>
      </c>
      <c r="R817" s="154">
        <f t="shared" si="69"/>
        <v>0</v>
      </c>
      <c r="S817" s="154">
        <f t="shared" si="70"/>
        <v>1</v>
      </c>
    </row>
    <row r="818" spans="2:19" ht="18.75" x14ac:dyDescent="0.3">
      <c r="B818" s="164">
        <v>44723</v>
      </c>
      <c r="C818" s="95" t="s">
        <v>2351</v>
      </c>
      <c r="D818" s="96" t="s">
        <v>747</v>
      </c>
      <c r="E818" s="97">
        <v>1</v>
      </c>
      <c r="F818" s="140">
        <v>7.5</v>
      </c>
      <c r="G818" s="103">
        <v>2.5</v>
      </c>
      <c r="H818" s="99" t="s">
        <v>557</v>
      </c>
      <c r="I818" s="104" t="s">
        <v>16</v>
      </c>
      <c r="J818" s="105">
        <v>1.5</v>
      </c>
      <c r="K818" s="142">
        <f t="shared" si="67"/>
        <v>-1.5</v>
      </c>
      <c r="L818" s="102">
        <f t="shared" si="72"/>
        <v>368.50010493827176</v>
      </c>
      <c r="N818" s="214">
        <f t="shared" si="73"/>
        <v>28.454999999999991</v>
      </c>
      <c r="Q818" s="153">
        <f t="shared" si="68"/>
        <v>1</v>
      </c>
      <c r="R818" s="154">
        <f t="shared" si="69"/>
        <v>0</v>
      </c>
      <c r="S818" s="154">
        <f t="shared" si="70"/>
        <v>1</v>
      </c>
    </row>
    <row r="819" spans="2:19" ht="18.75" x14ac:dyDescent="0.3">
      <c r="B819" s="164">
        <v>44723</v>
      </c>
      <c r="C819" s="95" t="s">
        <v>2316</v>
      </c>
      <c r="D819" s="96" t="s">
        <v>2003</v>
      </c>
      <c r="E819" s="97">
        <v>1</v>
      </c>
      <c r="F819" s="140">
        <v>7</v>
      </c>
      <c r="G819" s="103">
        <v>2.5</v>
      </c>
      <c r="H819" s="99" t="s">
        <v>557</v>
      </c>
      <c r="I819" s="104" t="s">
        <v>16</v>
      </c>
      <c r="J819" s="105">
        <v>0.75</v>
      </c>
      <c r="K819" s="142">
        <f t="shared" si="67"/>
        <v>-0.75</v>
      </c>
      <c r="L819" s="102">
        <f t="shared" si="72"/>
        <v>367.75010493827176</v>
      </c>
      <c r="N819" s="214">
        <f t="shared" si="73"/>
        <v>27.704999999999991</v>
      </c>
      <c r="Q819" s="153">
        <f t="shared" si="68"/>
        <v>1</v>
      </c>
      <c r="R819" s="154">
        <f t="shared" si="69"/>
        <v>0</v>
      </c>
      <c r="S819" s="154">
        <f t="shared" si="70"/>
        <v>1</v>
      </c>
    </row>
    <row r="820" spans="2:19" ht="18.75" x14ac:dyDescent="0.3">
      <c r="B820" s="164">
        <v>44723</v>
      </c>
      <c r="C820" s="95" t="s">
        <v>2268</v>
      </c>
      <c r="D820" s="96" t="s">
        <v>91</v>
      </c>
      <c r="E820" s="97">
        <v>1</v>
      </c>
      <c r="F820" s="140">
        <v>2.2000000000000002</v>
      </c>
      <c r="G820" s="103">
        <v>1.26</v>
      </c>
      <c r="H820" s="99" t="s">
        <v>557</v>
      </c>
      <c r="I820" s="104" t="s">
        <v>34</v>
      </c>
      <c r="J820" s="105">
        <v>1</v>
      </c>
      <c r="K820" s="142">
        <f t="shared" si="67"/>
        <v>-1</v>
      </c>
      <c r="L820" s="102">
        <f t="shared" si="72"/>
        <v>366.75010493827176</v>
      </c>
      <c r="N820" s="214">
        <f t="shared" si="73"/>
        <v>26.704999999999991</v>
      </c>
      <c r="Q820" s="153">
        <f t="shared" si="68"/>
        <v>1</v>
      </c>
      <c r="R820" s="154">
        <f t="shared" si="69"/>
        <v>0</v>
      </c>
      <c r="S820" s="154">
        <f t="shared" si="70"/>
        <v>1</v>
      </c>
    </row>
    <row r="821" spans="2:19" ht="18.75" x14ac:dyDescent="0.3">
      <c r="B821" s="164">
        <v>44723</v>
      </c>
      <c r="C821" s="95" t="s">
        <v>2352</v>
      </c>
      <c r="D821" s="96" t="s">
        <v>747</v>
      </c>
      <c r="E821" s="97">
        <v>2</v>
      </c>
      <c r="F821" s="140">
        <v>7</v>
      </c>
      <c r="G821" s="103">
        <v>2.5</v>
      </c>
      <c r="H821" s="99" t="s">
        <v>557</v>
      </c>
      <c r="I821" s="104" t="s">
        <v>16</v>
      </c>
      <c r="J821" s="105">
        <v>1.5</v>
      </c>
      <c r="K821" s="142">
        <f t="shared" si="67"/>
        <v>-1.5</v>
      </c>
      <c r="L821" s="102">
        <f t="shared" si="72"/>
        <v>365.25010493827176</v>
      </c>
      <c r="N821" s="214">
        <f t="shared" si="73"/>
        <v>25.204999999999991</v>
      </c>
      <c r="Q821" s="153">
        <f t="shared" si="68"/>
        <v>1</v>
      </c>
      <c r="R821" s="154">
        <f t="shared" si="69"/>
        <v>0</v>
      </c>
      <c r="S821" s="154">
        <f t="shared" si="70"/>
        <v>1</v>
      </c>
    </row>
    <row r="822" spans="2:19" ht="18.75" x14ac:dyDescent="0.3">
      <c r="B822" s="164">
        <v>44723</v>
      </c>
      <c r="C822" s="95" t="s">
        <v>2353</v>
      </c>
      <c r="D822" s="96" t="s">
        <v>747</v>
      </c>
      <c r="E822" s="97">
        <v>2</v>
      </c>
      <c r="F822" s="140">
        <v>31</v>
      </c>
      <c r="G822" s="103">
        <v>6</v>
      </c>
      <c r="H822" s="99" t="s">
        <v>557</v>
      </c>
      <c r="I822" s="104" t="s">
        <v>16</v>
      </c>
      <c r="J822" s="105">
        <v>1.5</v>
      </c>
      <c r="K822" s="142">
        <f t="shared" si="67"/>
        <v>-1.5</v>
      </c>
      <c r="L822" s="102">
        <f t="shared" si="72"/>
        <v>363.75010493827176</v>
      </c>
      <c r="N822" s="214">
        <f t="shared" si="73"/>
        <v>23.704999999999991</v>
      </c>
      <c r="Q822" s="153">
        <f t="shared" si="68"/>
        <v>1</v>
      </c>
      <c r="R822" s="154">
        <f t="shared" si="69"/>
        <v>0</v>
      </c>
      <c r="S822" s="154">
        <f t="shared" si="70"/>
        <v>1</v>
      </c>
    </row>
    <row r="823" spans="2:19" ht="18.75" x14ac:dyDescent="0.3">
      <c r="B823" s="164">
        <v>44724</v>
      </c>
      <c r="C823" s="95" t="s">
        <v>2305</v>
      </c>
      <c r="D823" s="96" t="s">
        <v>747</v>
      </c>
      <c r="E823" s="97">
        <v>2</v>
      </c>
      <c r="F823" s="140">
        <v>4.4000000000000004</v>
      </c>
      <c r="G823" s="103">
        <v>2</v>
      </c>
      <c r="H823" s="99" t="s">
        <v>557</v>
      </c>
      <c r="I823" s="104" t="s">
        <v>16</v>
      </c>
      <c r="J823" s="105">
        <v>1.5</v>
      </c>
      <c r="K823" s="142">
        <f t="shared" si="67"/>
        <v>-1.5</v>
      </c>
      <c r="L823" s="102">
        <f t="shared" si="72"/>
        <v>362.25010493827176</v>
      </c>
      <c r="N823" s="214">
        <f t="shared" si="73"/>
        <v>22.204999999999991</v>
      </c>
      <c r="Q823" s="153">
        <f t="shared" si="68"/>
        <v>1</v>
      </c>
      <c r="R823" s="154">
        <f t="shared" si="69"/>
        <v>0</v>
      </c>
      <c r="S823" s="154">
        <f t="shared" si="70"/>
        <v>1</v>
      </c>
    </row>
    <row r="824" spans="2:19" ht="18.75" x14ac:dyDescent="0.3">
      <c r="B824" s="164">
        <v>44724</v>
      </c>
      <c r="C824" s="95" t="s">
        <v>2354</v>
      </c>
      <c r="D824" s="96" t="s">
        <v>772</v>
      </c>
      <c r="E824" s="97">
        <v>2</v>
      </c>
      <c r="F824" s="140">
        <v>61</v>
      </c>
      <c r="G824" s="103">
        <v>10</v>
      </c>
      <c r="H824" s="99" t="s">
        <v>557</v>
      </c>
      <c r="I824" s="104" t="s">
        <v>16</v>
      </c>
      <c r="J824" s="105">
        <v>0.5</v>
      </c>
      <c r="K824" s="142">
        <f t="shared" si="67"/>
        <v>-0.5</v>
      </c>
      <c r="L824" s="102">
        <f t="shared" si="72"/>
        <v>361.75010493827176</v>
      </c>
      <c r="N824" s="214">
        <f t="shared" si="73"/>
        <v>21.704999999999991</v>
      </c>
      <c r="Q824" s="153">
        <f t="shared" si="68"/>
        <v>1</v>
      </c>
      <c r="R824" s="154">
        <f t="shared" si="69"/>
        <v>0</v>
      </c>
      <c r="S824" s="154">
        <f t="shared" si="70"/>
        <v>1</v>
      </c>
    </row>
    <row r="825" spans="2:19" ht="18.75" x14ac:dyDescent="0.3">
      <c r="B825" s="164">
        <v>44724</v>
      </c>
      <c r="C825" s="95" t="s">
        <v>2355</v>
      </c>
      <c r="D825" s="96" t="s">
        <v>772</v>
      </c>
      <c r="E825" s="97">
        <v>3</v>
      </c>
      <c r="F825" s="140">
        <v>2.8</v>
      </c>
      <c r="G825" s="103">
        <v>1.2</v>
      </c>
      <c r="H825" s="99" t="s">
        <v>557</v>
      </c>
      <c r="I825" s="104" t="s">
        <v>24</v>
      </c>
      <c r="J825" s="105">
        <v>1.5</v>
      </c>
      <c r="K825" s="142">
        <f t="shared" si="67"/>
        <v>2.6999999999999993</v>
      </c>
      <c r="L825" s="102">
        <f t="shared" si="72"/>
        <v>364.45010493827175</v>
      </c>
      <c r="N825" s="214">
        <f t="shared" si="73"/>
        <v>24.40499999999999</v>
      </c>
      <c r="Q825" s="153">
        <f t="shared" si="68"/>
        <v>1</v>
      </c>
      <c r="R825" s="154">
        <f t="shared" si="69"/>
        <v>1</v>
      </c>
      <c r="S825" s="154">
        <f t="shared" si="70"/>
        <v>0</v>
      </c>
    </row>
    <row r="826" spans="2:19" ht="18.75" x14ac:dyDescent="0.3">
      <c r="B826" s="164">
        <v>44724</v>
      </c>
      <c r="C826" s="95" t="s">
        <v>2356</v>
      </c>
      <c r="D826" s="96" t="s">
        <v>772</v>
      </c>
      <c r="E826" s="97">
        <v>3</v>
      </c>
      <c r="F826" s="140">
        <v>26</v>
      </c>
      <c r="G826" s="103">
        <v>8</v>
      </c>
      <c r="H826" s="99" t="s">
        <v>557</v>
      </c>
      <c r="I826" s="104" t="s">
        <v>16</v>
      </c>
      <c r="J826" s="105">
        <v>0.5</v>
      </c>
      <c r="K826" s="142">
        <f t="shared" si="67"/>
        <v>-0.5</v>
      </c>
      <c r="L826" s="102">
        <f t="shared" si="72"/>
        <v>363.95010493827175</v>
      </c>
      <c r="N826" s="214">
        <f t="shared" si="73"/>
        <v>23.90499999999999</v>
      </c>
      <c r="Q826" s="153">
        <f t="shared" si="68"/>
        <v>1</v>
      </c>
      <c r="R826" s="154">
        <f t="shared" si="69"/>
        <v>0</v>
      </c>
      <c r="S826" s="154">
        <f t="shared" si="70"/>
        <v>1</v>
      </c>
    </row>
    <row r="827" spans="2:19" ht="18.75" x14ac:dyDescent="0.3">
      <c r="B827" s="164">
        <v>44724</v>
      </c>
      <c r="C827" s="95" t="s">
        <v>2357</v>
      </c>
      <c r="D827" s="96" t="s">
        <v>772</v>
      </c>
      <c r="E827" s="97">
        <v>4</v>
      </c>
      <c r="F827" s="140">
        <v>4.2</v>
      </c>
      <c r="G827" s="103">
        <v>1.8</v>
      </c>
      <c r="H827" s="99" t="s">
        <v>557</v>
      </c>
      <c r="I827" s="104" t="s">
        <v>16</v>
      </c>
      <c r="J827" s="105">
        <v>8</v>
      </c>
      <c r="K827" s="142">
        <f t="shared" si="67"/>
        <v>-8</v>
      </c>
      <c r="L827" s="102">
        <f t="shared" si="72"/>
        <v>355.95010493827175</v>
      </c>
      <c r="N827" s="214">
        <f t="shared" si="73"/>
        <v>15.90499999999999</v>
      </c>
      <c r="Q827" s="153">
        <f t="shared" si="68"/>
        <v>1</v>
      </c>
      <c r="R827" s="154">
        <f t="shared" si="69"/>
        <v>0</v>
      </c>
      <c r="S827" s="154">
        <f t="shared" si="70"/>
        <v>1</v>
      </c>
    </row>
    <row r="828" spans="2:19" ht="18.75" x14ac:dyDescent="0.3">
      <c r="B828" s="164">
        <v>44725</v>
      </c>
      <c r="C828" s="95" t="s">
        <v>2331</v>
      </c>
      <c r="D828" s="96" t="s">
        <v>1916</v>
      </c>
      <c r="E828" s="97">
        <v>2</v>
      </c>
      <c r="F828" s="140">
        <v>3.2</v>
      </c>
      <c r="G828" s="103">
        <v>1.5</v>
      </c>
      <c r="H828" s="99" t="s">
        <v>557</v>
      </c>
      <c r="I828" s="104" t="s">
        <v>16</v>
      </c>
      <c r="J828" s="105">
        <v>3</v>
      </c>
      <c r="K828" s="142">
        <f t="shared" si="67"/>
        <v>-3</v>
      </c>
      <c r="L828" s="102">
        <f t="shared" si="72"/>
        <v>352.95010493827175</v>
      </c>
      <c r="N828" s="214">
        <f t="shared" si="73"/>
        <v>12.90499999999999</v>
      </c>
      <c r="Q828" s="153">
        <f t="shared" si="68"/>
        <v>1</v>
      </c>
      <c r="R828" s="154">
        <f t="shared" si="69"/>
        <v>0</v>
      </c>
      <c r="S828" s="154">
        <f t="shared" si="70"/>
        <v>1</v>
      </c>
    </row>
    <row r="829" spans="2:19" ht="18.75" x14ac:dyDescent="0.3">
      <c r="B829" s="164">
        <v>44725</v>
      </c>
      <c r="C829" s="95" t="s">
        <v>2358</v>
      </c>
      <c r="D829" s="96" t="s">
        <v>1916</v>
      </c>
      <c r="E829" s="97">
        <v>2</v>
      </c>
      <c r="F829" s="140">
        <v>4.2</v>
      </c>
      <c r="G829" s="103">
        <v>0</v>
      </c>
      <c r="H829" s="99" t="s">
        <v>557</v>
      </c>
      <c r="I829" s="104" t="s">
        <v>24</v>
      </c>
      <c r="J829" s="105">
        <v>0.25</v>
      </c>
      <c r="K829" s="142">
        <f t="shared" si="67"/>
        <v>0.8</v>
      </c>
      <c r="L829" s="102">
        <f t="shared" si="72"/>
        <v>353.75010493827176</v>
      </c>
      <c r="N829" s="214">
        <f t="shared" si="73"/>
        <v>13.704999999999991</v>
      </c>
      <c r="Q829" s="153">
        <f t="shared" si="68"/>
        <v>1</v>
      </c>
      <c r="R829" s="154">
        <f t="shared" si="69"/>
        <v>1</v>
      </c>
      <c r="S829" s="154">
        <f t="shared" si="70"/>
        <v>0</v>
      </c>
    </row>
    <row r="830" spans="2:19" ht="18.75" x14ac:dyDescent="0.3">
      <c r="B830" s="164">
        <v>44725</v>
      </c>
      <c r="C830" s="95" t="s">
        <v>2147</v>
      </c>
      <c r="D830" s="96" t="s">
        <v>1916</v>
      </c>
      <c r="E830" s="97">
        <v>2</v>
      </c>
      <c r="F830" s="140">
        <v>1</v>
      </c>
      <c r="G830" s="103">
        <v>0</v>
      </c>
      <c r="H830" s="99" t="s">
        <v>557</v>
      </c>
      <c r="I830" s="104" t="s">
        <v>21</v>
      </c>
      <c r="J830" s="105">
        <v>0.25</v>
      </c>
      <c r="K830" s="142">
        <f t="shared" si="67"/>
        <v>-0.25</v>
      </c>
      <c r="L830" s="102">
        <f t="shared" si="72"/>
        <v>353.50010493827176</v>
      </c>
      <c r="N830" s="214">
        <f t="shared" si="73"/>
        <v>13.454999999999991</v>
      </c>
      <c r="Q830" s="153">
        <f t="shared" si="68"/>
        <v>1</v>
      </c>
      <c r="R830" s="154">
        <f t="shared" si="69"/>
        <v>0</v>
      </c>
      <c r="S830" s="154">
        <f t="shared" si="70"/>
        <v>1</v>
      </c>
    </row>
    <row r="831" spans="2:19" ht="18.75" x14ac:dyDescent="0.3">
      <c r="B831" s="164">
        <v>44725</v>
      </c>
      <c r="C831" s="95" t="s">
        <v>2359</v>
      </c>
      <c r="D831" s="96" t="s">
        <v>674</v>
      </c>
      <c r="E831" s="97">
        <v>1</v>
      </c>
      <c r="F831" s="140">
        <v>41</v>
      </c>
      <c r="G831" s="103">
        <v>6</v>
      </c>
      <c r="H831" s="99" t="s">
        <v>557</v>
      </c>
      <c r="I831" s="104" t="s">
        <v>21</v>
      </c>
      <c r="J831" s="105">
        <v>0.75</v>
      </c>
      <c r="K831" s="142">
        <f t="shared" si="67"/>
        <v>-0.75</v>
      </c>
      <c r="L831" s="102">
        <f t="shared" si="72"/>
        <v>352.75010493827176</v>
      </c>
      <c r="N831" s="214">
        <f t="shared" si="73"/>
        <v>12.704999999999991</v>
      </c>
      <c r="Q831" s="153">
        <f t="shared" si="68"/>
        <v>1</v>
      </c>
      <c r="R831" s="154">
        <f t="shared" si="69"/>
        <v>0</v>
      </c>
      <c r="S831" s="154">
        <f t="shared" si="70"/>
        <v>1</v>
      </c>
    </row>
    <row r="832" spans="2:19" ht="18.75" x14ac:dyDescent="0.3">
      <c r="B832" s="164">
        <v>44725</v>
      </c>
      <c r="C832" s="95" t="s">
        <v>2359</v>
      </c>
      <c r="D832" s="96" t="s">
        <v>674</v>
      </c>
      <c r="E832" s="97">
        <v>1</v>
      </c>
      <c r="F832" s="140">
        <v>41</v>
      </c>
      <c r="G832" s="103">
        <v>6</v>
      </c>
      <c r="H832" s="99" t="s">
        <v>567</v>
      </c>
      <c r="I832" s="104" t="s">
        <v>21</v>
      </c>
      <c r="J832" s="105">
        <v>0.75</v>
      </c>
      <c r="K832" s="142">
        <f t="shared" si="67"/>
        <v>3.75</v>
      </c>
      <c r="L832" s="102">
        <f t="shared" si="72"/>
        <v>356.50010493827176</v>
      </c>
      <c r="N832" s="214">
        <f t="shared" si="73"/>
        <v>16.454999999999991</v>
      </c>
      <c r="Q832" s="153">
        <f t="shared" si="68"/>
        <v>1</v>
      </c>
      <c r="R832" s="154">
        <f t="shared" si="69"/>
        <v>1</v>
      </c>
      <c r="S832" s="154">
        <f t="shared" si="70"/>
        <v>0</v>
      </c>
    </row>
    <row r="833" spans="2:19" ht="18.75" x14ac:dyDescent="0.3">
      <c r="B833" s="164">
        <v>44725</v>
      </c>
      <c r="C833" s="95" t="s">
        <v>2326</v>
      </c>
      <c r="D833" s="96" t="s">
        <v>674</v>
      </c>
      <c r="E833" s="97">
        <v>1</v>
      </c>
      <c r="F833" s="140">
        <v>7</v>
      </c>
      <c r="G833" s="103">
        <v>2.5</v>
      </c>
      <c r="H833" s="99" t="s">
        <v>557</v>
      </c>
      <c r="I833" s="104" t="s">
        <v>16</v>
      </c>
      <c r="J833" s="105">
        <v>0.75</v>
      </c>
      <c r="K833" s="142">
        <f t="shared" si="67"/>
        <v>-0.75</v>
      </c>
      <c r="L833" s="102">
        <f t="shared" si="72"/>
        <v>355.75010493827176</v>
      </c>
      <c r="N833" s="214">
        <f t="shared" si="73"/>
        <v>15.704999999999991</v>
      </c>
      <c r="Q833" s="153">
        <f t="shared" si="68"/>
        <v>1</v>
      </c>
      <c r="R833" s="154">
        <f t="shared" si="69"/>
        <v>0</v>
      </c>
      <c r="S833" s="154">
        <f t="shared" si="70"/>
        <v>1</v>
      </c>
    </row>
    <row r="834" spans="2:19" ht="18.75" x14ac:dyDescent="0.3">
      <c r="B834" s="164">
        <v>44725</v>
      </c>
      <c r="C834" s="95" t="s">
        <v>2360</v>
      </c>
      <c r="D834" s="96" t="s">
        <v>674</v>
      </c>
      <c r="E834" s="97">
        <v>2</v>
      </c>
      <c r="F834" s="140">
        <v>5.4</v>
      </c>
      <c r="G834" s="103">
        <v>2.5</v>
      </c>
      <c r="H834" s="99" t="s">
        <v>557</v>
      </c>
      <c r="I834" s="104" t="s">
        <v>16</v>
      </c>
      <c r="J834" s="105">
        <v>8</v>
      </c>
      <c r="K834" s="142">
        <f t="shared" si="67"/>
        <v>-8</v>
      </c>
      <c r="L834" s="102">
        <f t="shared" si="72"/>
        <v>347.75010493827176</v>
      </c>
      <c r="N834" s="214">
        <f t="shared" si="73"/>
        <v>7.7049999999999912</v>
      </c>
      <c r="Q834" s="153">
        <f t="shared" si="68"/>
        <v>1</v>
      </c>
      <c r="R834" s="154">
        <f t="shared" si="69"/>
        <v>0</v>
      </c>
      <c r="S834" s="154">
        <f t="shared" si="70"/>
        <v>1</v>
      </c>
    </row>
    <row r="835" spans="2:19" ht="18.75" x14ac:dyDescent="0.3">
      <c r="B835" s="164">
        <v>44726</v>
      </c>
      <c r="C835" s="95" t="s">
        <v>2324</v>
      </c>
      <c r="D835" s="96" t="s">
        <v>30</v>
      </c>
      <c r="E835" s="97">
        <v>1</v>
      </c>
      <c r="F835" s="140">
        <v>1.48</v>
      </c>
      <c r="G835" s="103">
        <v>1.1000000000000001</v>
      </c>
      <c r="H835" s="99" t="s">
        <v>557</v>
      </c>
      <c r="I835" s="104" t="s">
        <v>21</v>
      </c>
      <c r="J835" s="105">
        <v>3</v>
      </c>
      <c r="K835" s="142">
        <f t="shared" ref="K835:K898" si="74">IF(OR(I835="",J835=""),"",IF(AND(H835="W",I835="1st"),F835*J835-J835,IF(AND(H835="P",OR(I835="1st",I835="2nd",I835="3rd")),G835*J835-J835,IF(H835="EW",-2*J835,-J835))))</f>
        <v>-3</v>
      </c>
      <c r="L835" s="102">
        <f t="shared" si="72"/>
        <v>344.75010493827176</v>
      </c>
      <c r="N835" s="214">
        <f t="shared" si="73"/>
        <v>4.7049999999999912</v>
      </c>
      <c r="Q835" s="153">
        <f t="shared" si="68"/>
        <v>1</v>
      </c>
      <c r="R835" s="154">
        <f t="shared" si="69"/>
        <v>0</v>
      </c>
      <c r="S835" s="154">
        <f t="shared" si="70"/>
        <v>1</v>
      </c>
    </row>
    <row r="836" spans="2:19" ht="18.75" x14ac:dyDescent="0.3">
      <c r="B836" s="164">
        <v>44726</v>
      </c>
      <c r="C836" s="95" t="s">
        <v>2286</v>
      </c>
      <c r="D836" s="96" t="s">
        <v>30</v>
      </c>
      <c r="E836" s="97">
        <v>1</v>
      </c>
      <c r="F836" s="140">
        <v>67</v>
      </c>
      <c r="G836" s="103">
        <v>10</v>
      </c>
      <c r="H836" s="99" t="s">
        <v>557</v>
      </c>
      <c r="I836" s="104" t="s">
        <v>16</v>
      </c>
      <c r="J836" s="105">
        <v>0.25</v>
      </c>
      <c r="K836" s="142">
        <f t="shared" si="74"/>
        <v>-0.25</v>
      </c>
      <c r="L836" s="102">
        <f t="shared" si="72"/>
        <v>344.50010493827176</v>
      </c>
      <c r="N836" s="214">
        <f t="shared" si="73"/>
        <v>4.4549999999999912</v>
      </c>
      <c r="Q836" s="153">
        <f t="shared" ref="Q836:Q899" si="75">IF(B836="",0,1)</f>
        <v>1</v>
      </c>
      <c r="R836" s="154">
        <f t="shared" ref="R836:R899" si="76">IF(K836&gt;0,1,0)</f>
        <v>0</v>
      </c>
      <c r="S836" s="154">
        <f t="shared" ref="S836:S899" si="77">IF(K836&lt;0,1,0)</f>
        <v>1</v>
      </c>
    </row>
    <row r="837" spans="2:19" ht="18.75" x14ac:dyDescent="0.3">
      <c r="B837" s="164">
        <v>44728</v>
      </c>
      <c r="C837" s="95" t="s">
        <v>2361</v>
      </c>
      <c r="D837" s="96" t="s">
        <v>584</v>
      </c>
      <c r="E837" s="97">
        <v>2</v>
      </c>
      <c r="F837" s="140">
        <v>7.5</v>
      </c>
      <c r="G837" s="103">
        <v>2</v>
      </c>
      <c r="H837" s="99" t="s">
        <v>557</v>
      </c>
      <c r="I837" s="104" t="s">
        <v>34</v>
      </c>
      <c r="J837" s="105">
        <v>3</v>
      </c>
      <c r="K837" s="142">
        <f t="shared" si="74"/>
        <v>-3</v>
      </c>
      <c r="L837" s="102">
        <f t="shared" si="72"/>
        <v>341.50010493827176</v>
      </c>
      <c r="N837" s="214">
        <f t="shared" si="73"/>
        <v>1.4549999999999912</v>
      </c>
      <c r="Q837" s="153">
        <f t="shared" si="75"/>
        <v>1</v>
      </c>
      <c r="R837" s="154">
        <f t="shared" si="76"/>
        <v>0</v>
      </c>
      <c r="S837" s="154">
        <f t="shared" si="77"/>
        <v>1</v>
      </c>
    </row>
    <row r="838" spans="2:19" ht="18.75" x14ac:dyDescent="0.3">
      <c r="B838" s="164">
        <v>44728</v>
      </c>
      <c r="C838" s="95" t="s">
        <v>2362</v>
      </c>
      <c r="D838" s="96" t="s">
        <v>584</v>
      </c>
      <c r="E838" s="97">
        <v>3</v>
      </c>
      <c r="F838" s="140">
        <v>1.85</v>
      </c>
      <c r="G838" s="103">
        <v>1.1000000000000001</v>
      </c>
      <c r="H838" s="99" t="s">
        <v>557</v>
      </c>
      <c r="I838" s="104" t="s">
        <v>24</v>
      </c>
      <c r="J838" s="105">
        <v>1</v>
      </c>
      <c r="K838" s="142">
        <f t="shared" si="74"/>
        <v>0.85000000000000009</v>
      </c>
      <c r="L838" s="102">
        <f t="shared" si="72"/>
        <v>342.35010493827178</v>
      </c>
      <c r="N838" s="214">
        <f t="shared" si="73"/>
        <v>2.3049999999999913</v>
      </c>
      <c r="Q838" s="153">
        <f t="shared" si="75"/>
        <v>1</v>
      </c>
      <c r="R838" s="154">
        <f t="shared" si="76"/>
        <v>1</v>
      </c>
      <c r="S838" s="154">
        <f t="shared" si="77"/>
        <v>0</v>
      </c>
    </row>
    <row r="839" spans="2:19" ht="18.75" x14ac:dyDescent="0.3">
      <c r="B839" s="164">
        <v>44728</v>
      </c>
      <c r="C839" s="95" t="s">
        <v>2363</v>
      </c>
      <c r="D839" s="96" t="s">
        <v>584</v>
      </c>
      <c r="E839" s="97">
        <v>4</v>
      </c>
      <c r="F839" s="140">
        <v>7</v>
      </c>
      <c r="G839" s="103">
        <v>3</v>
      </c>
      <c r="H839" s="99" t="s">
        <v>557</v>
      </c>
      <c r="I839" s="104" t="s">
        <v>16</v>
      </c>
      <c r="J839" s="105">
        <v>1</v>
      </c>
      <c r="K839" s="142">
        <f t="shared" si="74"/>
        <v>-1</v>
      </c>
      <c r="L839" s="102">
        <f t="shared" si="72"/>
        <v>341.35010493827178</v>
      </c>
      <c r="N839" s="214">
        <f t="shared" si="73"/>
        <v>1.3049999999999913</v>
      </c>
      <c r="Q839" s="153">
        <f t="shared" si="75"/>
        <v>1</v>
      </c>
      <c r="R839" s="154">
        <f t="shared" si="76"/>
        <v>0</v>
      </c>
      <c r="S839" s="154">
        <f t="shared" si="77"/>
        <v>1</v>
      </c>
    </row>
    <row r="840" spans="2:19" ht="18.75" x14ac:dyDescent="0.3">
      <c r="B840" s="164">
        <v>44728</v>
      </c>
      <c r="C840" s="95" t="s">
        <v>2364</v>
      </c>
      <c r="D840" s="96" t="s">
        <v>584</v>
      </c>
      <c r="E840" s="97">
        <v>4</v>
      </c>
      <c r="F840" s="140">
        <v>5.5</v>
      </c>
      <c r="G840" s="103">
        <v>1</v>
      </c>
      <c r="H840" s="99" t="s">
        <v>557</v>
      </c>
      <c r="I840" s="104" t="s">
        <v>16</v>
      </c>
      <c r="J840" s="105">
        <v>1</v>
      </c>
      <c r="K840" s="142">
        <f t="shared" si="74"/>
        <v>-1</v>
      </c>
      <c r="L840" s="102">
        <f t="shared" si="72"/>
        <v>340.35010493827178</v>
      </c>
      <c r="N840" s="214">
        <f t="shared" si="73"/>
        <v>0.30499999999999128</v>
      </c>
      <c r="Q840" s="153">
        <f t="shared" si="75"/>
        <v>1</v>
      </c>
      <c r="R840" s="154">
        <f t="shared" si="76"/>
        <v>0</v>
      </c>
      <c r="S840" s="154">
        <f t="shared" si="77"/>
        <v>1</v>
      </c>
    </row>
    <row r="841" spans="2:19" ht="18.75" x14ac:dyDescent="0.3">
      <c r="B841" s="164">
        <v>44728</v>
      </c>
      <c r="C841" s="95" t="s">
        <v>2365</v>
      </c>
      <c r="D841" s="96" t="s">
        <v>595</v>
      </c>
      <c r="E841" s="97">
        <v>1</v>
      </c>
      <c r="F841" s="140">
        <v>8</v>
      </c>
      <c r="G841" s="103">
        <v>3</v>
      </c>
      <c r="H841" s="99" t="s">
        <v>557</v>
      </c>
      <c r="I841" s="104" t="s">
        <v>16</v>
      </c>
      <c r="J841" s="105">
        <v>2</v>
      </c>
      <c r="K841" s="142">
        <f t="shared" si="74"/>
        <v>-2</v>
      </c>
      <c r="L841" s="102">
        <f t="shared" si="72"/>
        <v>338.35010493827178</v>
      </c>
      <c r="N841" s="214">
        <f t="shared" si="73"/>
        <v>-1.6950000000000087</v>
      </c>
      <c r="Q841" s="153">
        <f t="shared" si="75"/>
        <v>1</v>
      </c>
      <c r="R841" s="154">
        <f t="shared" si="76"/>
        <v>0</v>
      </c>
      <c r="S841" s="154">
        <f t="shared" si="77"/>
        <v>1</v>
      </c>
    </row>
    <row r="842" spans="2:19" ht="18.75" x14ac:dyDescent="0.3">
      <c r="B842" s="164">
        <v>44729</v>
      </c>
      <c r="C842" s="95" t="s">
        <v>2366</v>
      </c>
      <c r="D842" s="96" t="s">
        <v>2011</v>
      </c>
      <c r="E842" s="97">
        <v>4</v>
      </c>
      <c r="F842" s="140">
        <v>1.85</v>
      </c>
      <c r="G842" s="103">
        <v>1.1000000000000001</v>
      </c>
      <c r="H842" s="99" t="s">
        <v>557</v>
      </c>
      <c r="I842" s="104" t="s">
        <v>21</v>
      </c>
      <c r="J842" s="105">
        <v>1</v>
      </c>
      <c r="K842" s="142">
        <f t="shared" si="74"/>
        <v>-1</v>
      </c>
      <c r="L842" s="102">
        <f t="shared" si="72"/>
        <v>337.35010493827178</v>
      </c>
      <c r="N842" s="214">
        <f t="shared" si="73"/>
        <v>-2.6950000000000087</v>
      </c>
      <c r="Q842" s="153">
        <f t="shared" si="75"/>
        <v>1</v>
      </c>
      <c r="R842" s="154">
        <f t="shared" si="76"/>
        <v>0</v>
      </c>
      <c r="S842" s="154">
        <f t="shared" si="77"/>
        <v>1</v>
      </c>
    </row>
    <row r="843" spans="2:19" ht="18.75" x14ac:dyDescent="0.3">
      <c r="B843" s="164">
        <v>44729</v>
      </c>
      <c r="C843" s="95" t="s">
        <v>2367</v>
      </c>
      <c r="D843" s="96" t="s">
        <v>43</v>
      </c>
      <c r="E843" s="97">
        <v>4</v>
      </c>
      <c r="F843" s="140">
        <v>4.04</v>
      </c>
      <c r="G843" s="103">
        <v>1</v>
      </c>
      <c r="H843" s="99" t="s">
        <v>557</v>
      </c>
      <c r="I843" s="104" t="s">
        <v>24</v>
      </c>
      <c r="J843" s="105">
        <v>8</v>
      </c>
      <c r="K843" s="142">
        <f t="shared" si="74"/>
        <v>24.32</v>
      </c>
      <c r="L843" s="102">
        <f t="shared" si="72"/>
        <v>361.67010493827178</v>
      </c>
      <c r="N843" s="214">
        <f t="shared" si="73"/>
        <v>21.624999999999993</v>
      </c>
      <c r="Q843" s="153">
        <f t="shared" si="75"/>
        <v>1</v>
      </c>
      <c r="R843" s="154">
        <f t="shared" si="76"/>
        <v>1</v>
      </c>
      <c r="S843" s="154">
        <f t="shared" si="77"/>
        <v>0</v>
      </c>
    </row>
    <row r="844" spans="2:19" ht="18.75" x14ac:dyDescent="0.3">
      <c r="B844" s="164">
        <v>44730</v>
      </c>
      <c r="C844" s="95" t="s">
        <v>2261</v>
      </c>
      <c r="D844" s="96" t="s">
        <v>587</v>
      </c>
      <c r="E844" s="97">
        <v>3</v>
      </c>
      <c r="F844" s="140">
        <v>3.5</v>
      </c>
      <c r="G844" s="103">
        <v>1.2</v>
      </c>
      <c r="H844" s="99" t="s">
        <v>557</v>
      </c>
      <c r="I844" s="104" t="s">
        <v>34</v>
      </c>
      <c r="J844" s="105">
        <v>1</v>
      </c>
      <c r="K844" s="142">
        <f t="shared" si="74"/>
        <v>-1</v>
      </c>
      <c r="L844" s="102">
        <f t="shared" si="72"/>
        <v>360.67010493827178</v>
      </c>
      <c r="N844" s="214">
        <f t="shared" si="73"/>
        <v>20.624999999999993</v>
      </c>
      <c r="Q844" s="153">
        <f t="shared" si="75"/>
        <v>1</v>
      </c>
      <c r="R844" s="154">
        <f t="shared" si="76"/>
        <v>0</v>
      </c>
      <c r="S844" s="154">
        <f t="shared" si="77"/>
        <v>1</v>
      </c>
    </row>
    <row r="845" spans="2:19" ht="18.75" x14ac:dyDescent="0.3">
      <c r="B845" s="164">
        <v>44730</v>
      </c>
      <c r="C845" s="95" t="s">
        <v>2368</v>
      </c>
      <c r="D845" s="96" t="s">
        <v>561</v>
      </c>
      <c r="E845" s="97">
        <v>2</v>
      </c>
      <c r="F845" s="140">
        <v>23</v>
      </c>
      <c r="G845" s="103">
        <v>5</v>
      </c>
      <c r="H845" s="99" t="s">
        <v>557</v>
      </c>
      <c r="I845" s="104" t="s">
        <v>34</v>
      </c>
      <c r="J845" s="105">
        <v>0.25</v>
      </c>
      <c r="K845" s="142">
        <f t="shared" si="74"/>
        <v>-0.25</v>
      </c>
      <c r="L845" s="102">
        <f t="shared" si="72"/>
        <v>360.42010493827178</v>
      </c>
      <c r="N845" s="214">
        <f t="shared" si="73"/>
        <v>20.374999999999993</v>
      </c>
      <c r="Q845" s="153">
        <f t="shared" si="75"/>
        <v>1</v>
      </c>
      <c r="R845" s="154">
        <f t="shared" si="76"/>
        <v>0</v>
      </c>
      <c r="S845" s="154">
        <f t="shared" si="77"/>
        <v>1</v>
      </c>
    </row>
    <row r="846" spans="2:19" ht="18.75" x14ac:dyDescent="0.3">
      <c r="B846" s="164">
        <v>44730</v>
      </c>
      <c r="C846" s="95" t="s">
        <v>2369</v>
      </c>
      <c r="D846" s="96" t="s">
        <v>705</v>
      </c>
      <c r="E846" s="97">
        <v>2</v>
      </c>
      <c r="F846" s="140">
        <v>17</v>
      </c>
      <c r="G846" s="103">
        <v>4</v>
      </c>
      <c r="H846" s="99" t="s">
        <v>557</v>
      </c>
      <c r="I846" s="104" t="s">
        <v>34</v>
      </c>
      <c r="J846" s="105">
        <v>0.25</v>
      </c>
      <c r="K846" s="142">
        <f t="shared" si="74"/>
        <v>-0.25</v>
      </c>
      <c r="L846" s="102">
        <f t="shared" si="72"/>
        <v>360.17010493827178</v>
      </c>
      <c r="N846" s="214">
        <f t="shared" si="73"/>
        <v>20.124999999999993</v>
      </c>
      <c r="Q846" s="153">
        <f t="shared" si="75"/>
        <v>1</v>
      </c>
      <c r="R846" s="154">
        <f t="shared" si="76"/>
        <v>0</v>
      </c>
      <c r="S846" s="154">
        <f t="shared" si="77"/>
        <v>1</v>
      </c>
    </row>
    <row r="847" spans="2:19" ht="18.75" x14ac:dyDescent="0.3">
      <c r="B847" s="164">
        <v>44730</v>
      </c>
      <c r="C847" s="95" t="s">
        <v>2370</v>
      </c>
      <c r="D847" s="96" t="s">
        <v>705</v>
      </c>
      <c r="E847" s="97">
        <v>2</v>
      </c>
      <c r="F847" s="140">
        <v>2.35</v>
      </c>
      <c r="G847" s="103">
        <v>1.1000000000000001</v>
      </c>
      <c r="H847" s="99" t="s">
        <v>557</v>
      </c>
      <c r="I847" s="104" t="s">
        <v>24</v>
      </c>
      <c r="J847" s="105">
        <v>3</v>
      </c>
      <c r="K847" s="142">
        <f t="shared" si="74"/>
        <v>4.0500000000000007</v>
      </c>
      <c r="L847" s="102">
        <f t="shared" si="72"/>
        <v>364.22010493827179</v>
      </c>
      <c r="N847" s="214">
        <f t="shared" si="73"/>
        <v>24.174999999999994</v>
      </c>
      <c r="Q847" s="153">
        <f t="shared" si="75"/>
        <v>1</v>
      </c>
      <c r="R847" s="154">
        <f t="shared" si="76"/>
        <v>1</v>
      </c>
      <c r="S847" s="154">
        <f t="shared" si="77"/>
        <v>0</v>
      </c>
    </row>
    <row r="848" spans="2:19" ht="18.75" x14ac:dyDescent="0.3">
      <c r="B848" s="164">
        <v>44731</v>
      </c>
      <c r="C848" s="95" t="s">
        <v>2371</v>
      </c>
      <c r="D848" s="96" t="s">
        <v>114</v>
      </c>
      <c r="E848" s="97">
        <v>2</v>
      </c>
      <c r="F848" s="140">
        <v>4.8</v>
      </c>
      <c r="G848" s="103">
        <v>2</v>
      </c>
      <c r="H848" s="99" t="s">
        <v>557</v>
      </c>
      <c r="I848" s="104" t="s">
        <v>34</v>
      </c>
      <c r="J848" s="105">
        <v>1.5</v>
      </c>
      <c r="K848" s="142">
        <f t="shared" si="74"/>
        <v>-1.5</v>
      </c>
      <c r="L848" s="102">
        <f t="shared" ref="L848:L858" si="78">IF(K848="",L847,L847+K848)</f>
        <v>362.72010493827179</v>
      </c>
      <c r="N848" s="214">
        <f t="shared" si="73"/>
        <v>22.674999999999994</v>
      </c>
      <c r="Q848" s="153">
        <f t="shared" si="75"/>
        <v>1</v>
      </c>
      <c r="R848" s="154">
        <f t="shared" si="76"/>
        <v>0</v>
      </c>
      <c r="S848" s="154">
        <f t="shared" si="77"/>
        <v>1</v>
      </c>
    </row>
    <row r="849" spans="2:19" ht="18.75" x14ac:dyDescent="0.3">
      <c r="B849" s="164">
        <v>44731</v>
      </c>
      <c r="C849" s="95" t="s">
        <v>2372</v>
      </c>
      <c r="D849" s="96" t="s">
        <v>114</v>
      </c>
      <c r="E849" s="97">
        <v>3</v>
      </c>
      <c r="F849" s="140">
        <v>3.2</v>
      </c>
      <c r="G849" s="103">
        <v>1.5</v>
      </c>
      <c r="H849" s="99" t="s">
        <v>557</v>
      </c>
      <c r="I849" s="104" t="s">
        <v>34</v>
      </c>
      <c r="J849" s="105">
        <v>1.5</v>
      </c>
      <c r="K849" s="142">
        <f t="shared" si="74"/>
        <v>-1.5</v>
      </c>
      <c r="L849" s="102">
        <f t="shared" si="78"/>
        <v>361.22010493827179</v>
      </c>
      <c r="N849" s="214">
        <f t="shared" si="73"/>
        <v>21.174999999999994</v>
      </c>
      <c r="Q849" s="153">
        <f t="shared" si="75"/>
        <v>1</v>
      </c>
      <c r="R849" s="154">
        <f t="shared" si="76"/>
        <v>0</v>
      </c>
      <c r="S849" s="154">
        <f t="shared" si="77"/>
        <v>1</v>
      </c>
    </row>
    <row r="850" spans="2:19" ht="18.75" x14ac:dyDescent="0.3">
      <c r="B850" s="164">
        <v>44731</v>
      </c>
      <c r="C850" s="95" t="s">
        <v>2005</v>
      </c>
      <c r="D850" s="96" t="s">
        <v>114</v>
      </c>
      <c r="E850" s="97">
        <v>5</v>
      </c>
      <c r="F850" s="140">
        <v>2</v>
      </c>
      <c r="G850" s="103">
        <v>1.1000000000000001</v>
      </c>
      <c r="H850" s="99" t="s">
        <v>557</v>
      </c>
      <c r="I850" s="104" t="s">
        <v>107</v>
      </c>
      <c r="J850" s="105">
        <v>2</v>
      </c>
      <c r="K850" s="142">
        <f t="shared" si="74"/>
        <v>-2</v>
      </c>
      <c r="L850" s="102">
        <f t="shared" si="78"/>
        <v>359.22010493827179</v>
      </c>
      <c r="N850" s="214">
        <f t="shared" si="73"/>
        <v>19.174999999999994</v>
      </c>
      <c r="Q850" s="153">
        <f t="shared" si="75"/>
        <v>1</v>
      </c>
      <c r="R850" s="154">
        <f t="shared" si="76"/>
        <v>0</v>
      </c>
      <c r="S850" s="154">
        <f t="shared" si="77"/>
        <v>1</v>
      </c>
    </row>
    <row r="851" spans="2:19" ht="18.75" x14ac:dyDescent="0.3">
      <c r="B851" s="164">
        <v>44732</v>
      </c>
      <c r="C851" s="95" t="s">
        <v>2373</v>
      </c>
      <c r="D851" s="96" t="s">
        <v>30</v>
      </c>
      <c r="E851" s="97">
        <v>1</v>
      </c>
      <c r="F851" s="140">
        <v>3.45</v>
      </c>
      <c r="G851" s="103">
        <v>1.5</v>
      </c>
      <c r="H851" s="99" t="s">
        <v>557</v>
      </c>
      <c r="I851" s="104" t="s">
        <v>34</v>
      </c>
      <c r="J851" s="105">
        <v>1</v>
      </c>
      <c r="K851" s="142">
        <f t="shared" si="74"/>
        <v>-1</v>
      </c>
      <c r="L851" s="102">
        <f t="shared" si="78"/>
        <v>358.22010493827179</v>
      </c>
      <c r="N851" s="214">
        <f t="shared" si="73"/>
        <v>18.174999999999994</v>
      </c>
      <c r="Q851" s="153">
        <f t="shared" si="75"/>
        <v>1</v>
      </c>
      <c r="R851" s="154">
        <f t="shared" si="76"/>
        <v>0</v>
      </c>
      <c r="S851" s="154">
        <f t="shared" si="77"/>
        <v>1</v>
      </c>
    </row>
    <row r="852" spans="2:19" ht="18.75" x14ac:dyDescent="0.3">
      <c r="B852" s="164">
        <v>44732</v>
      </c>
      <c r="C852" s="95" t="s">
        <v>2374</v>
      </c>
      <c r="D852" s="96" t="s">
        <v>30</v>
      </c>
      <c r="E852" s="97">
        <v>2</v>
      </c>
      <c r="F852" s="140">
        <v>2.6</v>
      </c>
      <c r="G852" s="103">
        <v>1.4</v>
      </c>
      <c r="H852" s="99" t="s">
        <v>557</v>
      </c>
      <c r="I852" s="104" t="s">
        <v>34</v>
      </c>
      <c r="J852" s="105">
        <v>1</v>
      </c>
      <c r="K852" s="142">
        <f t="shared" si="74"/>
        <v>-1</v>
      </c>
      <c r="L852" s="102">
        <f t="shared" si="78"/>
        <v>357.22010493827179</v>
      </c>
      <c r="N852" s="214">
        <f t="shared" si="73"/>
        <v>17.174999999999994</v>
      </c>
      <c r="Q852" s="153">
        <f t="shared" si="75"/>
        <v>1</v>
      </c>
      <c r="R852" s="154">
        <f t="shared" si="76"/>
        <v>0</v>
      </c>
      <c r="S852" s="154">
        <f t="shared" si="77"/>
        <v>1</v>
      </c>
    </row>
    <row r="853" spans="2:19" ht="18.75" x14ac:dyDescent="0.3">
      <c r="B853" s="164">
        <v>44732</v>
      </c>
      <c r="C853" s="95" t="s">
        <v>2375</v>
      </c>
      <c r="D853" s="96" t="s">
        <v>641</v>
      </c>
      <c r="E853" s="97">
        <v>2</v>
      </c>
      <c r="F853" s="140">
        <v>3.4</v>
      </c>
      <c r="G853" s="103">
        <v>1.5</v>
      </c>
      <c r="H853" s="99" t="s">
        <v>557</v>
      </c>
      <c r="I853" s="104" t="s">
        <v>24</v>
      </c>
      <c r="J853" s="105">
        <v>1</v>
      </c>
      <c r="K853" s="142">
        <f t="shared" si="74"/>
        <v>2.4</v>
      </c>
      <c r="L853" s="102">
        <f t="shared" si="78"/>
        <v>359.62010493827177</v>
      </c>
      <c r="N853" s="214">
        <f t="shared" si="73"/>
        <v>19.574999999999992</v>
      </c>
      <c r="Q853" s="153">
        <f t="shared" si="75"/>
        <v>1</v>
      </c>
      <c r="R853" s="154">
        <f t="shared" si="76"/>
        <v>1</v>
      </c>
      <c r="S853" s="154">
        <f t="shared" si="77"/>
        <v>0</v>
      </c>
    </row>
    <row r="854" spans="2:19" ht="18.75" x14ac:dyDescent="0.3">
      <c r="B854" s="164">
        <v>44733</v>
      </c>
      <c r="C854" s="95" t="s">
        <v>2376</v>
      </c>
      <c r="D854" s="96" t="s">
        <v>616</v>
      </c>
      <c r="E854" s="97">
        <v>2</v>
      </c>
      <c r="F854" s="140">
        <v>2.5</v>
      </c>
      <c r="G854" s="103">
        <v>1.5</v>
      </c>
      <c r="H854" s="99" t="s">
        <v>557</v>
      </c>
      <c r="I854" s="104" t="s">
        <v>34</v>
      </c>
      <c r="J854" s="105">
        <v>1</v>
      </c>
      <c r="K854" s="142">
        <f t="shared" si="74"/>
        <v>-1</v>
      </c>
      <c r="L854" s="102">
        <f t="shared" si="78"/>
        <v>358.62010493827177</v>
      </c>
      <c r="N854" s="214">
        <f t="shared" si="73"/>
        <v>18.574999999999992</v>
      </c>
      <c r="Q854" s="153">
        <f t="shared" si="75"/>
        <v>1</v>
      </c>
      <c r="R854" s="154">
        <f t="shared" si="76"/>
        <v>0</v>
      </c>
      <c r="S854" s="154">
        <f t="shared" si="77"/>
        <v>1</v>
      </c>
    </row>
    <row r="855" spans="2:19" ht="18.75" x14ac:dyDescent="0.3">
      <c r="B855" s="164">
        <v>44734</v>
      </c>
      <c r="C855" s="95" t="s">
        <v>2377</v>
      </c>
      <c r="D855" s="96" t="s">
        <v>32</v>
      </c>
      <c r="E855" s="97">
        <v>1</v>
      </c>
      <c r="F855" s="140">
        <v>4.4000000000000004</v>
      </c>
      <c r="G855" s="103">
        <v>2</v>
      </c>
      <c r="H855" s="99" t="s">
        <v>557</v>
      </c>
      <c r="I855" s="104" t="s">
        <v>34</v>
      </c>
      <c r="J855" s="105">
        <v>3</v>
      </c>
      <c r="K855" s="142">
        <f t="shared" si="74"/>
        <v>-3</v>
      </c>
      <c r="L855" s="102">
        <f t="shared" si="78"/>
        <v>355.62010493827177</v>
      </c>
      <c r="N855" s="214">
        <f t="shared" si="73"/>
        <v>15.574999999999992</v>
      </c>
      <c r="Q855" s="153">
        <f t="shared" si="75"/>
        <v>1</v>
      </c>
      <c r="R855" s="154">
        <f t="shared" si="76"/>
        <v>0</v>
      </c>
      <c r="S855" s="154">
        <f t="shared" si="77"/>
        <v>1</v>
      </c>
    </row>
    <row r="856" spans="2:19" ht="18.75" x14ac:dyDescent="0.3">
      <c r="B856" s="164">
        <v>44735</v>
      </c>
      <c r="C856" s="95" t="s">
        <v>2378</v>
      </c>
      <c r="D856" s="96" t="s">
        <v>813</v>
      </c>
      <c r="E856" s="97">
        <v>1</v>
      </c>
      <c r="F856" s="140">
        <v>15</v>
      </c>
      <c r="G856" s="103">
        <v>4</v>
      </c>
      <c r="H856" s="99" t="s">
        <v>557</v>
      </c>
      <c r="I856" s="104" t="s">
        <v>34</v>
      </c>
      <c r="J856" s="105">
        <v>2</v>
      </c>
      <c r="K856" s="142">
        <f t="shared" si="74"/>
        <v>-2</v>
      </c>
      <c r="L856" s="102">
        <f t="shared" si="78"/>
        <v>353.62010493827177</v>
      </c>
      <c r="N856" s="214">
        <f t="shared" si="73"/>
        <v>13.574999999999992</v>
      </c>
      <c r="Q856" s="153">
        <f t="shared" si="75"/>
        <v>1</v>
      </c>
      <c r="R856" s="154">
        <f t="shared" si="76"/>
        <v>0</v>
      </c>
      <c r="S856" s="154">
        <f t="shared" si="77"/>
        <v>1</v>
      </c>
    </row>
    <row r="857" spans="2:19" ht="18.75" x14ac:dyDescent="0.3">
      <c r="B857" s="164">
        <v>44735</v>
      </c>
      <c r="C857" s="95" t="s">
        <v>2379</v>
      </c>
      <c r="D857" s="96" t="s">
        <v>231</v>
      </c>
      <c r="E857" s="97">
        <v>4</v>
      </c>
      <c r="F857" s="140">
        <v>34</v>
      </c>
      <c r="G857" s="103">
        <v>8</v>
      </c>
      <c r="H857" s="99" t="s">
        <v>557</v>
      </c>
      <c r="I857" s="104" t="s">
        <v>34</v>
      </c>
      <c r="J857" s="105">
        <v>0.5</v>
      </c>
      <c r="K857" s="142">
        <f t="shared" si="74"/>
        <v>-0.5</v>
      </c>
      <c r="L857" s="102">
        <f t="shared" si="78"/>
        <v>353.12010493827177</v>
      </c>
      <c r="N857" s="214">
        <f t="shared" si="73"/>
        <v>13.074999999999992</v>
      </c>
      <c r="Q857" s="153">
        <f t="shared" si="75"/>
        <v>1</v>
      </c>
      <c r="R857" s="154">
        <f t="shared" si="76"/>
        <v>0</v>
      </c>
      <c r="S857" s="154">
        <f t="shared" si="77"/>
        <v>1</v>
      </c>
    </row>
    <row r="858" spans="2:19" ht="18.75" x14ac:dyDescent="0.3">
      <c r="B858" s="164">
        <v>44736</v>
      </c>
      <c r="C858" s="95" t="s">
        <v>2380</v>
      </c>
      <c r="D858" s="96" t="s">
        <v>30</v>
      </c>
      <c r="E858" s="97">
        <v>1</v>
      </c>
      <c r="F858" s="140">
        <v>2.6</v>
      </c>
      <c r="G858" s="103">
        <v>1.3</v>
      </c>
      <c r="H858" s="99" t="s">
        <v>557</v>
      </c>
      <c r="I858" s="104" t="s">
        <v>34</v>
      </c>
      <c r="J858" s="105">
        <v>1</v>
      </c>
      <c r="K858" s="142">
        <f t="shared" si="74"/>
        <v>-1</v>
      </c>
      <c r="L858" s="102">
        <f t="shared" si="78"/>
        <v>352.12010493827177</v>
      </c>
      <c r="N858" s="214">
        <f t="shared" ref="N858:N875" si="79">K858+N857</f>
        <v>12.074999999999992</v>
      </c>
      <c r="Q858" s="153">
        <f t="shared" si="75"/>
        <v>1</v>
      </c>
      <c r="R858" s="154">
        <f t="shared" si="76"/>
        <v>0</v>
      </c>
      <c r="S858" s="154">
        <f t="shared" si="77"/>
        <v>1</v>
      </c>
    </row>
    <row r="859" spans="2:19" ht="18.75" x14ac:dyDescent="0.3">
      <c r="B859" s="164">
        <v>44737</v>
      </c>
      <c r="C859" s="95" t="s">
        <v>2381</v>
      </c>
      <c r="D859" s="96" t="s">
        <v>619</v>
      </c>
      <c r="E859" s="97">
        <v>6</v>
      </c>
      <c r="F859" s="140">
        <v>2</v>
      </c>
      <c r="G859" s="103">
        <v>1.1000000000000001</v>
      </c>
      <c r="H859" s="99" t="s">
        <v>557</v>
      </c>
      <c r="I859" s="104" t="s">
        <v>24</v>
      </c>
      <c r="J859" s="105">
        <v>1</v>
      </c>
      <c r="K859" s="142">
        <f t="shared" si="74"/>
        <v>1</v>
      </c>
      <c r="L859" s="102">
        <f t="shared" ref="L859:L921" si="80">IF(K859="",L858,L858+K859)</f>
        <v>353.12010493827177</v>
      </c>
      <c r="N859" s="214">
        <f t="shared" si="79"/>
        <v>13.074999999999992</v>
      </c>
      <c r="Q859" s="153">
        <f t="shared" si="75"/>
        <v>1</v>
      </c>
      <c r="R859" s="154">
        <f t="shared" si="76"/>
        <v>1</v>
      </c>
      <c r="S859" s="154">
        <f t="shared" si="77"/>
        <v>0</v>
      </c>
    </row>
    <row r="860" spans="2:19" ht="18.75" x14ac:dyDescent="0.3">
      <c r="B860" s="164">
        <v>44737</v>
      </c>
      <c r="C860" s="95" t="s">
        <v>2382</v>
      </c>
      <c r="D860" s="96" t="s">
        <v>619</v>
      </c>
      <c r="E860" s="97">
        <v>3</v>
      </c>
      <c r="F860" s="140">
        <v>1</v>
      </c>
      <c r="G860" s="103">
        <v>0</v>
      </c>
      <c r="H860" s="99" t="s">
        <v>557</v>
      </c>
      <c r="I860" s="104" t="s">
        <v>21</v>
      </c>
      <c r="J860" s="105">
        <v>0.25</v>
      </c>
      <c r="K860" s="142">
        <f t="shared" si="74"/>
        <v>-0.25</v>
      </c>
      <c r="L860" s="102">
        <f t="shared" si="80"/>
        <v>352.87010493827177</v>
      </c>
      <c r="N860" s="214">
        <f t="shared" si="79"/>
        <v>12.824999999999992</v>
      </c>
      <c r="Q860" s="153">
        <f t="shared" si="75"/>
        <v>1</v>
      </c>
      <c r="R860" s="154">
        <f t="shared" si="76"/>
        <v>0</v>
      </c>
      <c r="S860" s="154">
        <f t="shared" si="77"/>
        <v>1</v>
      </c>
    </row>
    <row r="861" spans="2:19" ht="18.75" x14ac:dyDescent="0.3">
      <c r="B861" s="164">
        <v>44737</v>
      </c>
      <c r="C861" s="95" t="s">
        <v>2383</v>
      </c>
      <c r="D861" s="96" t="s">
        <v>619</v>
      </c>
      <c r="E861" s="97">
        <v>3</v>
      </c>
      <c r="F861" s="140">
        <v>1</v>
      </c>
      <c r="G861" s="103">
        <v>0</v>
      </c>
      <c r="H861" s="99" t="s">
        <v>557</v>
      </c>
      <c r="I861" s="104" t="s">
        <v>21</v>
      </c>
      <c r="J861" s="105">
        <v>0.25</v>
      </c>
      <c r="K861" s="142">
        <f t="shared" si="74"/>
        <v>-0.25</v>
      </c>
      <c r="L861" s="102">
        <f t="shared" si="80"/>
        <v>352.62010493827177</v>
      </c>
      <c r="N861" s="214">
        <f t="shared" si="79"/>
        <v>12.574999999999992</v>
      </c>
      <c r="Q861" s="153">
        <f t="shared" si="75"/>
        <v>1</v>
      </c>
      <c r="R861" s="154">
        <f t="shared" si="76"/>
        <v>0</v>
      </c>
      <c r="S861" s="154">
        <f t="shared" si="77"/>
        <v>1</v>
      </c>
    </row>
    <row r="862" spans="2:19" ht="18.75" x14ac:dyDescent="0.3">
      <c r="B862" s="164">
        <v>44737</v>
      </c>
      <c r="C862" s="95" t="s">
        <v>2332</v>
      </c>
      <c r="D862" s="96" t="s">
        <v>652</v>
      </c>
      <c r="E862" s="97">
        <v>4</v>
      </c>
      <c r="F862" s="140">
        <v>6</v>
      </c>
      <c r="G862" s="103">
        <v>3.5</v>
      </c>
      <c r="H862" s="99" t="s">
        <v>557</v>
      </c>
      <c r="I862" s="104" t="s">
        <v>34</v>
      </c>
      <c r="J862" s="105">
        <v>1.5</v>
      </c>
      <c r="K862" s="142">
        <f t="shared" si="74"/>
        <v>-1.5</v>
      </c>
      <c r="L862" s="102">
        <f t="shared" si="80"/>
        <v>351.12010493827177</v>
      </c>
      <c r="N862" s="214">
        <f t="shared" si="79"/>
        <v>11.074999999999992</v>
      </c>
      <c r="Q862" s="153">
        <f t="shared" si="75"/>
        <v>1</v>
      </c>
      <c r="R862" s="154">
        <f t="shared" si="76"/>
        <v>0</v>
      </c>
      <c r="S862" s="154">
        <f t="shared" si="77"/>
        <v>1</v>
      </c>
    </row>
    <row r="863" spans="2:19" ht="18.75" x14ac:dyDescent="0.3">
      <c r="B863" s="164">
        <v>44737</v>
      </c>
      <c r="C863" s="95" t="s">
        <v>2384</v>
      </c>
      <c r="D863" s="96" t="s">
        <v>2385</v>
      </c>
      <c r="E863" s="97">
        <v>3</v>
      </c>
      <c r="F863" s="140">
        <v>5</v>
      </c>
      <c r="G863" s="103">
        <v>3</v>
      </c>
      <c r="H863" s="99" t="s">
        <v>557</v>
      </c>
      <c r="I863" s="104" t="s">
        <v>34</v>
      </c>
      <c r="J863" s="105">
        <v>1</v>
      </c>
      <c r="K863" s="142">
        <f t="shared" si="74"/>
        <v>-1</v>
      </c>
      <c r="L863" s="102">
        <f t="shared" si="80"/>
        <v>350.12010493827177</v>
      </c>
      <c r="N863" s="214">
        <f t="shared" si="79"/>
        <v>10.074999999999992</v>
      </c>
      <c r="Q863" s="153">
        <f t="shared" si="75"/>
        <v>1</v>
      </c>
      <c r="R863" s="154">
        <f t="shared" si="76"/>
        <v>0</v>
      </c>
      <c r="S863" s="154">
        <f t="shared" si="77"/>
        <v>1</v>
      </c>
    </row>
    <row r="864" spans="2:19" ht="18.75" x14ac:dyDescent="0.3">
      <c r="B864" s="164">
        <v>44739</v>
      </c>
      <c r="C864" s="95" t="s">
        <v>2336</v>
      </c>
      <c r="D864" s="96" t="s">
        <v>616</v>
      </c>
      <c r="E864" s="97">
        <v>1</v>
      </c>
      <c r="F864" s="140">
        <v>3.1</v>
      </c>
      <c r="G864" s="103">
        <v>1.3</v>
      </c>
      <c r="H864" s="99" t="s">
        <v>557</v>
      </c>
      <c r="I864" s="104" t="s">
        <v>24</v>
      </c>
      <c r="J864" s="105">
        <v>7</v>
      </c>
      <c r="K864" s="142">
        <f t="shared" si="74"/>
        <v>14.7</v>
      </c>
      <c r="L864" s="102">
        <f t="shared" si="80"/>
        <v>364.82010493827175</v>
      </c>
      <c r="N864" s="214">
        <f t="shared" si="79"/>
        <v>24.774999999999991</v>
      </c>
      <c r="Q864" s="153">
        <f t="shared" si="75"/>
        <v>1</v>
      </c>
      <c r="R864" s="154">
        <f t="shared" si="76"/>
        <v>1</v>
      </c>
      <c r="S864" s="154">
        <f t="shared" si="77"/>
        <v>0</v>
      </c>
    </row>
    <row r="865" spans="2:19" ht="18.75" x14ac:dyDescent="0.3">
      <c r="B865" s="164">
        <v>44739</v>
      </c>
      <c r="C865" s="95" t="s">
        <v>2322</v>
      </c>
      <c r="D865" s="96" t="s">
        <v>616</v>
      </c>
      <c r="E865" s="97">
        <v>1</v>
      </c>
      <c r="F865" s="140">
        <v>6</v>
      </c>
      <c r="G865" s="103">
        <v>2</v>
      </c>
      <c r="H865" s="99" t="s">
        <v>557</v>
      </c>
      <c r="I865" s="104" t="s">
        <v>34</v>
      </c>
      <c r="J865" s="105">
        <v>1</v>
      </c>
      <c r="K865" s="142">
        <f t="shared" si="74"/>
        <v>-1</v>
      </c>
      <c r="L865" s="102">
        <f t="shared" si="80"/>
        <v>363.82010493827175</v>
      </c>
      <c r="N865" s="214">
        <f t="shared" si="79"/>
        <v>23.774999999999991</v>
      </c>
      <c r="Q865" s="153">
        <f t="shared" si="75"/>
        <v>1</v>
      </c>
      <c r="R865" s="154">
        <f t="shared" si="76"/>
        <v>0</v>
      </c>
      <c r="S865" s="154">
        <f t="shared" si="77"/>
        <v>1</v>
      </c>
    </row>
    <row r="866" spans="2:19" ht="18.75" x14ac:dyDescent="0.3">
      <c r="B866" s="164">
        <v>44739</v>
      </c>
      <c r="C866" s="95" t="s">
        <v>2386</v>
      </c>
      <c r="D866" s="96" t="s">
        <v>616</v>
      </c>
      <c r="E866" s="97">
        <v>4</v>
      </c>
      <c r="F866" s="140">
        <v>4.4000000000000004</v>
      </c>
      <c r="G866" s="103">
        <v>2</v>
      </c>
      <c r="H866" s="99" t="s">
        <v>557</v>
      </c>
      <c r="I866" s="104" t="s">
        <v>34</v>
      </c>
      <c r="J866" s="105">
        <v>6</v>
      </c>
      <c r="K866" s="142">
        <f t="shared" si="74"/>
        <v>-6</v>
      </c>
      <c r="L866" s="102">
        <f t="shared" si="80"/>
        <v>357.82010493827175</v>
      </c>
      <c r="N866" s="214">
        <f t="shared" si="79"/>
        <v>17.774999999999991</v>
      </c>
      <c r="Q866" s="153">
        <f t="shared" si="75"/>
        <v>1</v>
      </c>
      <c r="R866" s="154">
        <f t="shared" si="76"/>
        <v>0</v>
      </c>
      <c r="S866" s="154">
        <f t="shared" si="77"/>
        <v>1</v>
      </c>
    </row>
    <row r="867" spans="2:19" ht="18.75" x14ac:dyDescent="0.3">
      <c r="B867" s="164">
        <v>44740</v>
      </c>
      <c r="C867" s="95" t="s">
        <v>2387</v>
      </c>
      <c r="D867" s="96" t="s">
        <v>30</v>
      </c>
      <c r="E867" s="97">
        <v>2</v>
      </c>
      <c r="F867" s="140">
        <v>1.6</v>
      </c>
      <c r="G867" s="103">
        <v>1.1000000000000001</v>
      </c>
      <c r="H867" s="99" t="s">
        <v>557</v>
      </c>
      <c r="I867" s="104" t="s">
        <v>26</v>
      </c>
      <c r="J867" s="105">
        <v>8</v>
      </c>
      <c r="K867" s="142">
        <f t="shared" si="74"/>
        <v>-8</v>
      </c>
      <c r="L867" s="102">
        <f t="shared" si="80"/>
        <v>349.82010493827175</v>
      </c>
      <c r="N867" s="214">
        <f t="shared" si="79"/>
        <v>9.7749999999999915</v>
      </c>
      <c r="Q867" s="153">
        <f t="shared" si="75"/>
        <v>1</v>
      </c>
      <c r="R867" s="154">
        <f t="shared" si="76"/>
        <v>0</v>
      </c>
      <c r="S867" s="154">
        <f t="shared" si="77"/>
        <v>1</v>
      </c>
    </row>
    <row r="868" spans="2:19" ht="18.75" x14ac:dyDescent="0.3">
      <c r="B868" s="164">
        <v>44740</v>
      </c>
      <c r="C868" s="95" t="s">
        <v>2388</v>
      </c>
      <c r="D868" s="96" t="s">
        <v>2275</v>
      </c>
      <c r="E868" s="97">
        <v>3</v>
      </c>
      <c r="F868" s="140">
        <v>6.5</v>
      </c>
      <c r="G868" s="103">
        <v>2</v>
      </c>
      <c r="H868" s="99" t="s">
        <v>557</v>
      </c>
      <c r="I868" s="104" t="s">
        <v>34</v>
      </c>
      <c r="J868" s="105">
        <v>3</v>
      </c>
      <c r="K868" s="142">
        <f t="shared" si="74"/>
        <v>-3</v>
      </c>
      <c r="L868" s="102">
        <f t="shared" si="80"/>
        <v>346.82010493827175</v>
      </c>
      <c r="N868" s="214">
        <f t="shared" si="79"/>
        <v>6.7749999999999915</v>
      </c>
      <c r="Q868" s="153">
        <f t="shared" si="75"/>
        <v>1</v>
      </c>
      <c r="R868" s="154">
        <f t="shared" si="76"/>
        <v>0</v>
      </c>
      <c r="S868" s="154">
        <f t="shared" si="77"/>
        <v>1</v>
      </c>
    </row>
    <row r="869" spans="2:19" ht="18.75" x14ac:dyDescent="0.3">
      <c r="B869" s="164">
        <v>44741</v>
      </c>
      <c r="C869" s="95" t="s">
        <v>2389</v>
      </c>
      <c r="D869" s="96" t="s">
        <v>623</v>
      </c>
      <c r="E869" s="97">
        <v>1</v>
      </c>
      <c r="F869" s="140">
        <v>7</v>
      </c>
      <c r="G869" s="103">
        <v>3</v>
      </c>
      <c r="H869" s="99" t="s">
        <v>557</v>
      </c>
      <c r="I869" s="104" t="s">
        <v>34</v>
      </c>
      <c r="J869" s="105">
        <v>2</v>
      </c>
      <c r="K869" s="142">
        <f t="shared" si="74"/>
        <v>-2</v>
      </c>
      <c r="L869" s="102">
        <f t="shared" si="80"/>
        <v>344.82010493827175</v>
      </c>
      <c r="N869" s="214">
        <f t="shared" si="79"/>
        <v>4.7749999999999915</v>
      </c>
      <c r="Q869" s="153">
        <f t="shared" si="75"/>
        <v>1</v>
      </c>
      <c r="R869" s="154">
        <f t="shared" si="76"/>
        <v>0</v>
      </c>
      <c r="S869" s="154">
        <f t="shared" si="77"/>
        <v>1</v>
      </c>
    </row>
    <row r="870" spans="2:19" ht="18.75" x14ac:dyDescent="0.3">
      <c r="B870" s="164">
        <v>44741</v>
      </c>
      <c r="C870" s="95" t="s">
        <v>2390</v>
      </c>
      <c r="D870" s="96" t="s">
        <v>623</v>
      </c>
      <c r="E870" s="97">
        <v>3</v>
      </c>
      <c r="F870" s="140">
        <v>15</v>
      </c>
      <c r="G870" s="103">
        <v>4</v>
      </c>
      <c r="H870" s="99" t="s">
        <v>557</v>
      </c>
      <c r="I870" s="104" t="s">
        <v>34</v>
      </c>
      <c r="J870" s="105">
        <v>2</v>
      </c>
      <c r="K870" s="142">
        <f t="shared" si="74"/>
        <v>-2</v>
      </c>
      <c r="L870" s="102">
        <f t="shared" si="80"/>
        <v>342.82010493827175</v>
      </c>
      <c r="N870" s="214">
        <f t="shared" si="79"/>
        <v>2.7749999999999915</v>
      </c>
      <c r="Q870" s="153">
        <f t="shared" si="75"/>
        <v>1</v>
      </c>
      <c r="R870" s="154">
        <f t="shared" si="76"/>
        <v>0</v>
      </c>
      <c r="S870" s="154">
        <f t="shared" si="77"/>
        <v>1</v>
      </c>
    </row>
    <row r="871" spans="2:19" ht="18.75" x14ac:dyDescent="0.3">
      <c r="B871" s="164">
        <v>44742</v>
      </c>
      <c r="C871" s="95" t="s">
        <v>2391</v>
      </c>
      <c r="D871" s="96" t="s">
        <v>114</v>
      </c>
      <c r="E871" s="97">
        <v>1</v>
      </c>
      <c r="F871" s="140">
        <v>41</v>
      </c>
      <c r="G871" s="103">
        <v>8</v>
      </c>
      <c r="H871" s="99" t="s">
        <v>557</v>
      </c>
      <c r="I871" s="104" t="s">
        <v>16</v>
      </c>
      <c r="J871" s="105">
        <v>1.5</v>
      </c>
      <c r="K871" s="142">
        <f t="shared" si="74"/>
        <v>-1.5</v>
      </c>
      <c r="L871" s="102">
        <f t="shared" si="80"/>
        <v>341.32010493827175</v>
      </c>
      <c r="N871" s="214">
        <f t="shared" si="79"/>
        <v>1.2749999999999915</v>
      </c>
      <c r="Q871" s="153">
        <f t="shared" si="75"/>
        <v>1</v>
      </c>
      <c r="R871" s="154">
        <f t="shared" si="76"/>
        <v>0</v>
      </c>
      <c r="S871" s="154">
        <f t="shared" si="77"/>
        <v>1</v>
      </c>
    </row>
    <row r="872" spans="2:19" ht="18.75" x14ac:dyDescent="0.3">
      <c r="B872" s="164">
        <v>44742</v>
      </c>
      <c r="C872" s="95" t="s">
        <v>2391</v>
      </c>
      <c r="D872" s="96" t="s">
        <v>114</v>
      </c>
      <c r="E872" s="97">
        <v>1</v>
      </c>
      <c r="F872" s="140">
        <v>41</v>
      </c>
      <c r="G872" s="103">
        <v>8</v>
      </c>
      <c r="H872" s="99" t="s">
        <v>567</v>
      </c>
      <c r="I872" s="104" t="s">
        <v>16</v>
      </c>
      <c r="J872" s="105">
        <v>1.5</v>
      </c>
      <c r="K872" s="142">
        <f t="shared" si="74"/>
        <v>-1.5</v>
      </c>
      <c r="L872" s="102">
        <f t="shared" si="80"/>
        <v>339.82010493827175</v>
      </c>
      <c r="N872" s="214">
        <f t="shared" si="79"/>
        <v>-0.22500000000000853</v>
      </c>
      <c r="Q872" s="153">
        <f t="shared" si="75"/>
        <v>1</v>
      </c>
      <c r="R872" s="154">
        <f t="shared" si="76"/>
        <v>0</v>
      </c>
      <c r="S872" s="154">
        <f t="shared" si="77"/>
        <v>1</v>
      </c>
    </row>
    <row r="873" spans="2:19" ht="18.75" x14ac:dyDescent="0.3">
      <c r="B873" s="164">
        <v>44742</v>
      </c>
      <c r="C873" s="95" t="s">
        <v>2392</v>
      </c>
      <c r="D873" s="96" t="s">
        <v>114</v>
      </c>
      <c r="E873" s="97">
        <v>1</v>
      </c>
      <c r="F873" s="140">
        <v>2.5</v>
      </c>
      <c r="G873" s="103">
        <v>1.5</v>
      </c>
      <c r="H873" s="99" t="s">
        <v>557</v>
      </c>
      <c r="I873" s="104" t="s">
        <v>24</v>
      </c>
      <c r="J873" s="105">
        <v>5</v>
      </c>
      <c r="K873" s="142">
        <f t="shared" si="74"/>
        <v>7.5</v>
      </c>
      <c r="L873" s="102">
        <f t="shared" si="80"/>
        <v>347.32010493827175</v>
      </c>
      <c r="N873" s="214">
        <f t="shared" si="79"/>
        <v>7.2749999999999915</v>
      </c>
      <c r="Q873" s="153">
        <f t="shared" si="75"/>
        <v>1</v>
      </c>
      <c r="R873" s="154">
        <f t="shared" si="76"/>
        <v>1</v>
      </c>
      <c r="S873" s="154">
        <f t="shared" si="77"/>
        <v>0</v>
      </c>
    </row>
    <row r="874" spans="2:19" ht="18.75" x14ac:dyDescent="0.3">
      <c r="B874" s="164">
        <v>44742</v>
      </c>
      <c r="C874" s="95" t="s">
        <v>2393</v>
      </c>
      <c r="D874" s="96" t="s">
        <v>114</v>
      </c>
      <c r="E874" s="97">
        <v>2</v>
      </c>
      <c r="F874" s="140">
        <v>3</v>
      </c>
      <c r="G874" s="103">
        <v>1.5</v>
      </c>
      <c r="H874" s="99" t="s">
        <v>557</v>
      </c>
      <c r="I874" s="104" t="s">
        <v>148</v>
      </c>
      <c r="J874" s="105">
        <v>2</v>
      </c>
      <c r="K874" s="142">
        <f t="shared" si="74"/>
        <v>-2</v>
      </c>
      <c r="L874" s="102">
        <f t="shared" si="80"/>
        <v>345.32010493827175</v>
      </c>
      <c r="N874" s="214">
        <f t="shared" si="79"/>
        <v>5.2749999999999915</v>
      </c>
      <c r="Q874" s="153">
        <f t="shared" si="75"/>
        <v>1</v>
      </c>
      <c r="R874" s="154">
        <f t="shared" si="76"/>
        <v>0</v>
      </c>
      <c r="S874" s="154">
        <f t="shared" si="77"/>
        <v>1</v>
      </c>
    </row>
    <row r="875" spans="2:19" ht="18.75" x14ac:dyDescent="0.3">
      <c r="B875" s="164">
        <v>44742</v>
      </c>
      <c r="C875" s="95" t="s">
        <v>2346</v>
      </c>
      <c r="D875" s="96" t="s">
        <v>114</v>
      </c>
      <c r="E875" s="97">
        <v>3</v>
      </c>
      <c r="F875" s="140">
        <v>9.5</v>
      </c>
      <c r="G875" s="103">
        <v>3</v>
      </c>
      <c r="H875" s="99" t="s">
        <v>557</v>
      </c>
      <c r="I875" s="104" t="s">
        <v>34</v>
      </c>
      <c r="J875" s="105">
        <v>1</v>
      </c>
      <c r="K875" s="142">
        <f t="shared" si="74"/>
        <v>-1</v>
      </c>
      <c r="L875" s="102">
        <f t="shared" si="80"/>
        <v>344.32010493827175</v>
      </c>
      <c r="N875" s="214">
        <f t="shared" si="79"/>
        <v>4.2749999999999915</v>
      </c>
      <c r="Q875" s="153">
        <f t="shared" si="75"/>
        <v>1</v>
      </c>
      <c r="R875" s="154">
        <f t="shared" si="76"/>
        <v>0</v>
      </c>
      <c r="S875" s="154">
        <f t="shared" si="77"/>
        <v>1</v>
      </c>
    </row>
    <row r="876" spans="2:19" ht="18.75" x14ac:dyDescent="0.3">
      <c r="B876" s="164">
        <v>44743</v>
      </c>
      <c r="C876" s="95" t="s">
        <v>2404</v>
      </c>
      <c r="D876" s="96" t="s">
        <v>43</v>
      </c>
      <c r="E876" s="97">
        <v>1</v>
      </c>
      <c r="F876" s="140">
        <v>31</v>
      </c>
      <c r="G876" s="103">
        <v>8</v>
      </c>
      <c r="H876" s="99" t="s">
        <v>557</v>
      </c>
      <c r="I876" s="104" t="s">
        <v>16</v>
      </c>
      <c r="J876" s="105">
        <v>1</v>
      </c>
      <c r="K876" s="142">
        <f t="shared" si="74"/>
        <v>-1</v>
      </c>
      <c r="L876" s="102">
        <f t="shared" si="80"/>
        <v>343.32010493827175</v>
      </c>
      <c r="O876" s="214">
        <f>K876</f>
        <v>-1</v>
      </c>
      <c r="Q876" s="153">
        <f t="shared" si="75"/>
        <v>1</v>
      </c>
      <c r="R876" s="154">
        <f t="shared" si="76"/>
        <v>0</v>
      </c>
      <c r="S876" s="154">
        <f t="shared" si="77"/>
        <v>1</v>
      </c>
    </row>
    <row r="877" spans="2:19" ht="18.75" x14ac:dyDescent="0.3">
      <c r="B877" s="164">
        <v>44743</v>
      </c>
      <c r="C877" s="95" t="s">
        <v>2398</v>
      </c>
      <c r="D877" s="96" t="s">
        <v>43</v>
      </c>
      <c r="E877" s="97">
        <v>2</v>
      </c>
      <c r="F877" s="140">
        <v>1.75</v>
      </c>
      <c r="G877" s="103">
        <v>1.1000000000000001</v>
      </c>
      <c r="H877" s="99" t="s">
        <v>557</v>
      </c>
      <c r="I877" s="104" t="s">
        <v>24</v>
      </c>
      <c r="J877" s="105">
        <v>6</v>
      </c>
      <c r="K877" s="142">
        <f t="shared" si="74"/>
        <v>4.5</v>
      </c>
      <c r="L877" s="102">
        <f t="shared" si="80"/>
        <v>347.82010493827175</v>
      </c>
      <c r="O877" s="214">
        <f>K877+O876</f>
        <v>3.5</v>
      </c>
      <c r="Q877" s="153">
        <f t="shared" si="75"/>
        <v>1</v>
      </c>
      <c r="R877" s="154">
        <f t="shared" si="76"/>
        <v>1</v>
      </c>
      <c r="S877" s="154">
        <f t="shared" si="77"/>
        <v>0</v>
      </c>
    </row>
    <row r="878" spans="2:19" ht="18.75" x14ac:dyDescent="0.3">
      <c r="B878" s="164">
        <v>44743</v>
      </c>
      <c r="C878" s="95" t="s">
        <v>2399</v>
      </c>
      <c r="D878" s="96" t="s">
        <v>573</v>
      </c>
      <c r="E878" s="97">
        <v>2</v>
      </c>
      <c r="F878" s="140">
        <v>9</v>
      </c>
      <c r="G878" s="103">
        <v>3</v>
      </c>
      <c r="H878" s="99" t="s">
        <v>557</v>
      </c>
      <c r="I878" s="104" t="s">
        <v>24</v>
      </c>
      <c r="J878" s="105">
        <v>3</v>
      </c>
      <c r="K878" s="142">
        <f t="shared" si="74"/>
        <v>24</v>
      </c>
      <c r="L878" s="102">
        <f t="shared" si="80"/>
        <v>371.82010493827175</v>
      </c>
      <c r="O878" s="214">
        <f t="shared" ref="O878:O940" si="81">K878+O877</f>
        <v>27.5</v>
      </c>
      <c r="Q878" s="153">
        <f t="shared" si="75"/>
        <v>1</v>
      </c>
      <c r="R878" s="154">
        <f t="shared" si="76"/>
        <v>1</v>
      </c>
      <c r="S878" s="154">
        <f t="shared" si="77"/>
        <v>0</v>
      </c>
    </row>
    <row r="879" spans="2:19" ht="18.75" x14ac:dyDescent="0.3">
      <c r="B879" s="164">
        <v>44743</v>
      </c>
      <c r="C879" s="95" t="s">
        <v>2325</v>
      </c>
      <c r="D879" s="96" t="s">
        <v>43</v>
      </c>
      <c r="E879" s="97">
        <v>9</v>
      </c>
      <c r="F879" s="140">
        <v>3</v>
      </c>
      <c r="G879" s="103">
        <v>1.5</v>
      </c>
      <c r="H879" s="99" t="s">
        <v>557</v>
      </c>
      <c r="I879" s="104" t="s">
        <v>16</v>
      </c>
      <c r="J879" s="105">
        <v>1</v>
      </c>
      <c r="K879" s="142">
        <f t="shared" si="74"/>
        <v>-1</v>
      </c>
      <c r="L879" s="102">
        <f t="shared" si="80"/>
        <v>370.82010493827175</v>
      </c>
      <c r="O879" s="214">
        <f t="shared" si="81"/>
        <v>26.5</v>
      </c>
      <c r="Q879" s="153">
        <f t="shared" si="75"/>
        <v>1</v>
      </c>
      <c r="R879" s="154">
        <f t="shared" si="76"/>
        <v>0</v>
      </c>
      <c r="S879" s="154">
        <f t="shared" si="77"/>
        <v>1</v>
      </c>
    </row>
    <row r="880" spans="2:19" ht="18.75" x14ac:dyDescent="0.3">
      <c r="B880" s="164">
        <v>44744</v>
      </c>
      <c r="C880" s="95" t="s">
        <v>2394</v>
      </c>
      <c r="D880" s="96" t="s">
        <v>587</v>
      </c>
      <c r="E880" s="97">
        <v>2</v>
      </c>
      <c r="F880" s="140">
        <v>9.5</v>
      </c>
      <c r="G880" s="103">
        <v>3</v>
      </c>
      <c r="H880" s="99" t="s">
        <v>557</v>
      </c>
      <c r="I880" s="104" t="s">
        <v>16</v>
      </c>
      <c r="J880" s="105">
        <v>3</v>
      </c>
      <c r="K880" s="142">
        <f t="shared" si="74"/>
        <v>-3</v>
      </c>
      <c r="L880" s="102">
        <f t="shared" si="80"/>
        <v>367.82010493827175</v>
      </c>
      <c r="O880" s="214">
        <f t="shared" si="81"/>
        <v>23.5</v>
      </c>
      <c r="Q880" s="153">
        <f t="shared" si="75"/>
        <v>1</v>
      </c>
      <c r="R880" s="154">
        <f t="shared" si="76"/>
        <v>0</v>
      </c>
      <c r="S880" s="154">
        <f t="shared" si="77"/>
        <v>1</v>
      </c>
    </row>
    <row r="881" spans="2:19" ht="18.75" x14ac:dyDescent="0.3">
      <c r="B881" s="164">
        <v>44744</v>
      </c>
      <c r="C881" s="95" t="s">
        <v>2359</v>
      </c>
      <c r="D881" s="96" t="s">
        <v>587</v>
      </c>
      <c r="E881" s="97">
        <v>3</v>
      </c>
      <c r="F881" s="140">
        <v>41</v>
      </c>
      <c r="G881" s="103">
        <v>15</v>
      </c>
      <c r="H881" s="99" t="s">
        <v>557</v>
      </c>
      <c r="I881" s="104" t="s">
        <v>34</v>
      </c>
      <c r="J881" s="105">
        <v>2</v>
      </c>
      <c r="K881" s="142">
        <f t="shared" si="74"/>
        <v>-2</v>
      </c>
      <c r="L881" s="102">
        <f t="shared" si="80"/>
        <v>365.82010493827175</v>
      </c>
      <c r="O881" s="214">
        <f t="shared" si="81"/>
        <v>21.5</v>
      </c>
      <c r="Q881" s="153">
        <f t="shared" si="75"/>
        <v>1</v>
      </c>
      <c r="R881" s="154">
        <f t="shared" si="76"/>
        <v>0</v>
      </c>
      <c r="S881" s="154">
        <f t="shared" si="77"/>
        <v>1</v>
      </c>
    </row>
    <row r="882" spans="2:19" ht="18.75" x14ac:dyDescent="0.3">
      <c r="B882" s="164">
        <v>44744</v>
      </c>
      <c r="C882" s="95" t="s">
        <v>2395</v>
      </c>
      <c r="D882" s="96" t="s">
        <v>595</v>
      </c>
      <c r="E882" s="97">
        <v>1</v>
      </c>
      <c r="F882" s="140">
        <v>4.2</v>
      </c>
      <c r="G882" s="103">
        <v>1.8</v>
      </c>
      <c r="H882" s="99" t="s">
        <v>557</v>
      </c>
      <c r="I882" s="104" t="s">
        <v>34</v>
      </c>
      <c r="J882" s="105">
        <v>5</v>
      </c>
      <c r="K882" s="142">
        <f t="shared" si="74"/>
        <v>-5</v>
      </c>
      <c r="L882" s="102">
        <f t="shared" si="80"/>
        <v>360.82010493827175</v>
      </c>
      <c r="O882" s="214">
        <f t="shared" si="81"/>
        <v>16.5</v>
      </c>
      <c r="Q882" s="153">
        <f t="shared" si="75"/>
        <v>1</v>
      </c>
      <c r="R882" s="154">
        <f t="shared" si="76"/>
        <v>0</v>
      </c>
      <c r="S882" s="154">
        <f t="shared" si="77"/>
        <v>1</v>
      </c>
    </row>
    <row r="883" spans="2:19" ht="18.75" x14ac:dyDescent="0.3">
      <c r="B883" s="164">
        <v>44744</v>
      </c>
      <c r="C883" s="95" t="s">
        <v>2396</v>
      </c>
      <c r="D883" s="96" t="s">
        <v>619</v>
      </c>
      <c r="E883" s="97">
        <v>3</v>
      </c>
      <c r="F883" s="140">
        <v>2.6</v>
      </c>
      <c r="G883" s="103">
        <v>1.3</v>
      </c>
      <c r="H883" s="99" t="s">
        <v>557</v>
      </c>
      <c r="I883" s="104" t="s">
        <v>34</v>
      </c>
      <c r="J883" s="105">
        <v>9</v>
      </c>
      <c r="K883" s="142">
        <f t="shared" si="74"/>
        <v>-9</v>
      </c>
      <c r="L883" s="102">
        <f t="shared" si="80"/>
        <v>351.82010493827175</v>
      </c>
      <c r="O883" s="214">
        <f t="shared" si="81"/>
        <v>7.5</v>
      </c>
      <c r="Q883" s="153">
        <f t="shared" si="75"/>
        <v>1</v>
      </c>
      <c r="R883" s="154">
        <f t="shared" si="76"/>
        <v>0</v>
      </c>
      <c r="S883" s="154">
        <f t="shared" si="77"/>
        <v>1</v>
      </c>
    </row>
    <row r="884" spans="2:19" ht="18.75" x14ac:dyDescent="0.3">
      <c r="B884" s="164">
        <v>44744</v>
      </c>
      <c r="C884" s="95" t="s">
        <v>2397</v>
      </c>
      <c r="D884" s="96" t="s">
        <v>619</v>
      </c>
      <c r="E884" s="97">
        <v>5</v>
      </c>
      <c r="F884" s="140">
        <v>2.25</v>
      </c>
      <c r="G884" s="103">
        <v>1.3</v>
      </c>
      <c r="H884" s="99" t="s">
        <v>557</v>
      </c>
      <c r="I884" s="104" t="s">
        <v>24</v>
      </c>
      <c r="J884" s="105">
        <v>4</v>
      </c>
      <c r="K884" s="142">
        <f t="shared" si="74"/>
        <v>5</v>
      </c>
      <c r="L884" s="102">
        <f t="shared" si="80"/>
        <v>356.82010493827175</v>
      </c>
      <c r="O884" s="214">
        <f t="shared" si="81"/>
        <v>12.5</v>
      </c>
      <c r="Q884" s="153">
        <f t="shared" si="75"/>
        <v>1</v>
      </c>
      <c r="R884" s="154">
        <f t="shared" si="76"/>
        <v>1</v>
      </c>
      <c r="S884" s="154">
        <f t="shared" si="77"/>
        <v>0</v>
      </c>
    </row>
    <row r="885" spans="2:19" ht="18.75" x14ac:dyDescent="0.3">
      <c r="B885" s="164">
        <v>44745</v>
      </c>
      <c r="C885" s="95" t="s">
        <v>2306</v>
      </c>
      <c r="D885" s="96" t="s">
        <v>616</v>
      </c>
      <c r="E885" s="97">
        <v>4</v>
      </c>
      <c r="F885" s="140">
        <v>3</v>
      </c>
      <c r="G885" s="103">
        <v>1.5</v>
      </c>
      <c r="H885" s="99" t="s">
        <v>557</v>
      </c>
      <c r="I885" s="104" t="s">
        <v>16</v>
      </c>
      <c r="J885" s="105">
        <v>3</v>
      </c>
      <c r="K885" s="142">
        <f t="shared" si="74"/>
        <v>-3</v>
      </c>
      <c r="L885" s="102">
        <f t="shared" si="80"/>
        <v>353.82010493827175</v>
      </c>
      <c r="O885" s="214">
        <f t="shared" si="81"/>
        <v>9.5</v>
      </c>
      <c r="Q885" s="153">
        <f t="shared" si="75"/>
        <v>1</v>
      </c>
      <c r="R885" s="154">
        <f t="shared" si="76"/>
        <v>0</v>
      </c>
      <c r="S885" s="154">
        <f t="shared" si="77"/>
        <v>1</v>
      </c>
    </row>
    <row r="886" spans="2:19" ht="18.75" x14ac:dyDescent="0.3">
      <c r="B886" s="164">
        <v>44746</v>
      </c>
      <c r="C886" s="95" t="s">
        <v>2400</v>
      </c>
      <c r="D886" s="96" t="s">
        <v>761</v>
      </c>
      <c r="E886" s="97">
        <v>1</v>
      </c>
      <c r="F886" s="140">
        <v>3.5</v>
      </c>
      <c r="G886" s="103">
        <v>1.8</v>
      </c>
      <c r="H886" s="99" t="s">
        <v>557</v>
      </c>
      <c r="I886" s="104" t="s">
        <v>24</v>
      </c>
      <c r="J886" s="105">
        <v>1</v>
      </c>
      <c r="K886" s="142">
        <f t="shared" si="74"/>
        <v>2.5</v>
      </c>
      <c r="L886" s="102">
        <f t="shared" si="80"/>
        <v>356.32010493827175</v>
      </c>
      <c r="O886" s="214">
        <f t="shared" si="81"/>
        <v>12</v>
      </c>
      <c r="Q886" s="153">
        <f t="shared" si="75"/>
        <v>1</v>
      </c>
      <c r="R886" s="154">
        <f t="shared" si="76"/>
        <v>1</v>
      </c>
      <c r="S886" s="154">
        <f t="shared" si="77"/>
        <v>0</v>
      </c>
    </row>
    <row r="887" spans="2:19" ht="18.75" x14ac:dyDescent="0.3">
      <c r="B887" s="164">
        <v>44746</v>
      </c>
      <c r="C887" s="95" t="s">
        <v>2350</v>
      </c>
      <c r="D887" s="96" t="s">
        <v>761</v>
      </c>
      <c r="E887" s="97">
        <v>1</v>
      </c>
      <c r="F887" s="140">
        <v>34</v>
      </c>
      <c r="G887" s="103">
        <v>8</v>
      </c>
      <c r="H887" s="99" t="s">
        <v>557</v>
      </c>
      <c r="I887" s="104" t="s">
        <v>16</v>
      </c>
      <c r="J887" s="105">
        <v>1</v>
      </c>
      <c r="K887" s="142">
        <f t="shared" si="74"/>
        <v>-1</v>
      </c>
      <c r="L887" s="102">
        <f t="shared" si="80"/>
        <v>355.32010493827175</v>
      </c>
      <c r="O887" s="214">
        <f t="shared" si="81"/>
        <v>11</v>
      </c>
      <c r="Q887" s="153">
        <f t="shared" si="75"/>
        <v>1</v>
      </c>
      <c r="R887" s="154">
        <f t="shared" si="76"/>
        <v>0</v>
      </c>
      <c r="S887" s="154">
        <f t="shared" si="77"/>
        <v>1</v>
      </c>
    </row>
    <row r="888" spans="2:19" ht="18.75" x14ac:dyDescent="0.3">
      <c r="B888" s="164">
        <v>44746</v>
      </c>
      <c r="C888" s="95" t="s">
        <v>2401</v>
      </c>
      <c r="D888" s="96" t="s">
        <v>761</v>
      </c>
      <c r="E888" s="97">
        <v>2</v>
      </c>
      <c r="F888" s="140">
        <v>3.1</v>
      </c>
      <c r="G888" s="103">
        <v>1.5</v>
      </c>
      <c r="H888" s="99" t="s">
        <v>557</v>
      </c>
      <c r="I888" s="104" t="s">
        <v>16</v>
      </c>
      <c r="J888" s="105">
        <v>1</v>
      </c>
      <c r="K888" s="142">
        <f t="shared" si="74"/>
        <v>-1</v>
      </c>
      <c r="L888" s="102">
        <f t="shared" si="80"/>
        <v>354.32010493827175</v>
      </c>
      <c r="O888" s="214">
        <f t="shared" si="81"/>
        <v>10</v>
      </c>
      <c r="Q888" s="153">
        <f t="shared" si="75"/>
        <v>1</v>
      </c>
      <c r="R888" s="154">
        <f t="shared" si="76"/>
        <v>0</v>
      </c>
      <c r="S888" s="154">
        <f t="shared" si="77"/>
        <v>1</v>
      </c>
    </row>
    <row r="889" spans="2:19" ht="18.75" x14ac:dyDescent="0.3">
      <c r="B889" s="164">
        <v>44746</v>
      </c>
      <c r="C889" s="95" t="s">
        <v>2353</v>
      </c>
      <c r="D889" s="96" t="s">
        <v>761</v>
      </c>
      <c r="E889" s="97">
        <v>3</v>
      </c>
      <c r="F889" s="140">
        <v>51</v>
      </c>
      <c r="G889" s="103">
        <v>8</v>
      </c>
      <c r="H889" s="99" t="s">
        <v>557</v>
      </c>
      <c r="I889" s="104" t="s">
        <v>16</v>
      </c>
      <c r="J889" s="105">
        <v>1</v>
      </c>
      <c r="K889" s="142">
        <f t="shared" si="74"/>
        <v>-1</v>
      </c>
      <c r="L889" s="102">
        <f t="shared" si="80"/>
        <v>353.32010493827175</v>
      </c>
      <c r="O889" s="214">
        <f t="shared" si="81"/>
        <v>9</v>
      </c>
      <c r="Q889" s="153">
        <f t="shared" si="75"/>
        <v>1</v>
      </c>
      <c r="R889" s="154">
        <f t="shared" si="76"/>
        <v>0</v>
      </c>
      <c r="S889" s="154">
        <f t="shared" si="77"/>
        <v>1</v>
      </c>
    </row>
    <row r="890" spans="2:19" ht="18.75" x14ac:dyDescent="0.3">
      <c r="B890" s="164">
        <v>44746</v>
      </c>
      <c r="C890" s="95" t="s">
        <v>2206</v>
      </c>
      <c r="D890" s="96" t="s">
        <v>761</v>
      </c>
      <c r="E890" s="97">
        <v>4</v>
      </c>
      <c r="F890" s="140">
        <v>3.2</v>
      </c>
      <c r="G890" s="103">
        <v>1.5</v>
      </c>
      <c r="H890" s="99" t="s">
        <v>557</v>
      </c>
      <c r="I890" s="104" t="s">
        <v>34</v>
      </c>
      <c r="J890" s="105">
        <v>1</v>
      </c>
      <c r="K890" s="142">
        <f t="shared" si="74"/>
        <v>-1</v>
      </c>
      <c r="L890" s="102">
        <f t="shared" si="80"/>
        <v>352.32010493827175</v>
      </c>
      <c r="O890" s="214">
        <f t="shared" si="81"/>
        <v>8</v>
      </c>
      <c r="Q890" s="153">
        <f t="shared" si="75"/>
        <v>1</v>
      </c>
      <c r="R890" s="154">
        <f t="shared" si="76"/>
        <v>0</v>
      </c>
      <c r="S890" s="154">
        <f t="shared" si="77"/>
        <v>1</v>
      </c>
    </row>
    <row r="891" spans="2:19" ht="18.75" x14ac:dyDescent="0.3">
      <c r="B891" s="164">
        <v>44748</v>
      </c>
      <c r="C891" s="95" t="s">
        <v>2402</v>
      </c>
      <c r="D891" s="96" t="s">
        <v>91</v>
      </c>
      <c r="E891" s="97">
        <v>1</v>
      </c>
      <c r="F891" s="140">
        <v>6</v>
      </c>
      <c r="G891" s="103">
        <v>2.6</v>
      </c>
      <c r="H891" s="99" t="s">
        <v>557</v>
      </c>
      <c r="I891" s="104" t="s">
        <v>16</v>
      </c>
      <c r="J891" s="105">
        <v>4</v>
      </c>
      <c r="K891" s="142">
        <f t="shared" si="74"/>
        <v>-4</v>
      </c>
      <c r="L891" s="102">
        <f t="shared" si="80"/>
        <v>348.32010493827175</v>
      </c>
      <c r="O891" s="214">
        <f t="shared" si="81"/>
        <v>4</v>
      </c>
      <c r="Q891" s="153">
        <f t="shared" si="75"/>
        <v>1</v>
      </c>
      <c r="R891" s="154">
        <f t="shared" si="76"/>
        <v>0</v>
      </c>
      <c r="S891" s="154">
        <f t="shared" si="77"/>
        <v>1</v>
      </c>
    </row>
    <row r="892" spans="2:19" ht="18.75" x14ac:dyDescent="0.3">
      <c r="B892" s="164">
        <v>44748</v>
      </c>
      <c r="C892" s="95" t="s">
        <v>2403</v>
      </c>
      <c r="D892" s="96" t="s">
        <v>2242</v>
      </c>
      <c r="E892" s="97">
        <v>3</v>
      </c>
      <c r="F892" s="140">
        <v>11</v>
      </c>
      <c r="G892" s="103">
        <v>4</v>
      </c>
      <c r="H892" s="99" t="s">
        <v>557</v>
      </c>
      <c r="I892" s="104" t="s">
        <v>16</v>
      </c>
      <c r="J892" s="105">
        <v>2</v>
      </c>
      <c r="K892" s="142">
        <f t="shared" si="74"/>
        <v>-2</v>
      </c>
      <c r="L892" s="102">
        <f t="shared" si="80"/>
        <v>346.32010493827175</v>
      </c>
      <c r="O892" s="214">
        <f t="shared" si="81"/>
        <v>2</v>
      </c>
      <c r="Q892" s="153">
        <f t="shared" si="75"/>
        <v>1</v>
      </c>
      <c r="R892" s="154">
        <f t="shared" si="76"/>
        <v>0</v>
      </c>
      <c r="S892" s="154">
        <f t="shared" si="77"/>
        <v>1</v>
      </c>
    </row>
    <row r="893" spans="2:19" ht="18.75" x14ac:dyDescent="0.3">
      <c r="B893" s="164">
        <v>44749</v>
      </c>
      <c r="C893" s="95" t="s">
        <v>2405</v>
      </c>
      <c r="D893" s="96" t="s">
        <v>2001</v>
      </c>
      <c r="E893" s="97">
        <v>2</v>
      </c>
      <c r="F893" s="140">
        <v>3.7</v>
      </c>
      <c r="G893" s="103">
        <v>1.5</v>
      </c>
      <c r="H893" s="99" t="s">
        <v>557</v>
      </c>
      <c r="I893" s="104" t="s">
        <v>24</v>
      </c>
      <c r="J893" s="105">
        <v>1</v>
      </c>
      <c r="K893" s="142">
        <f t="shared" si="74"/>
        <v>2.7</v>
      </c>
      <c r="L893" s="102">
        <f t="shared" si="80"/>
        <v>349.02010493827174</v>
      </c>
      <c r="O893" s="214">
        <f t="shared" si="81"/>
        <v>4.7</v>
      </c>
      <c r="Q893" s="153">
        <f t="shared" si="75"/>
        <v>1</v>
      </c>
      <c r="R893" s="154">
        <f t="shared" si="76"/>
        <v>1</v>
      </c>
      <c r="S893" s="154">
        <f t="shared" si="77"/>
        <v>0</v>
      </c>
    </row>
    <row r="894" spans="2:19" ht="18.75" x14ac:dyDescent="0.3">
      <c r="B894" s="164">
        <v>44750</v>
      </c>
      <c r="C894" s="95" t="s">
        <v>2406</v>
      </c>
      <c r="D894" s="96" t="s">
        <v>93</v>
      </c>
      <c r="E894" s="97">
        <v>2</v>
      </c>
      <c r="F894" s="140">
        <v>5.2</v>
      </c>
      <c r="G894" s="103">
        <v>2</v>
      </c>
      <c r="H894" s="99" t="s">
        <v>557</v>
      </c>
      <c r="I894" s="104" t="s">
        <v>24</v>
      </c>
      <c r="J894" s="105">
        <v>8</v>
      </c>
      <c r="K894" s="142">
        <f t="shared" si="74"/>
        <v>33.6</v>
      </c>
      <c r="L894" s="102">
        <f t="shared" si="80"/>
        <v>382.62010493827177</v>
      </c>
      <c r="O894" s="214">
        <f t="shared" si="81"/>
        <v>38.300000000000004</v>
      </c>
      <c r="Q894" s="153">
        <f t="shared" si="75"/>
        <v>1</v>
      </c>
      <c r="R894" s="154">
        <f t="shared" si="76"/>
        <v>1</v>
      </c>
      <c r="S894" s="154">
        <f t="shared" si="77"/>
        <v>0</v>
      </c>
    </row>
    <row r="895" spans="2:19" ht="18.75" x14ac:dyDescent="0.3">
      <c r="B895" s="164">
        <v>44750</v>
      </c>
      <c r="C895" s="95" t="s">
        <v>2407</v>
      </c>
      <c r="D895" s="96" t="s">
        <v>93</v>
      </c>
      <c r="E895" s="97">
        <v>2</v>
      </c>
      <c r="F895" s="140">
        <v>10</v>
      </c>
      <c r="G895" s="103">
        <v>4</v>
      </c>
      <c r="H895" s="99" t="s">
        <v>557</v>
      </c>
      <c r="I895" s="104" t="s">
        <v>21</v>
      </c>
      <c r="J895" s="105">
        <v>4</v>
      </c>
      <c r="K895" s="142">
        <f t="shared" si="74"/>
        <v>-4</v>
      </c>
      <c r="L895" s="102">
        <f t="shared" si="80"/>
        <v>378.62010493827177</v>
      </c>
      <c r="O895" s="214">
        <f t="shared" si="81"/>
        <v>34.300000000000004</v>
      </c>
      <c r="Q895" s="153">
        <f t="shared" si="75"/>
        <v>1</v>
      </c>
      <c r="R895" s="154">
        <f t="shared" si="76"/>
        <v>0</v>
      </c>
      <c r="S895" s="154">
        <f t="shared" si="77"/>
        <v>1</v>
      </c>
    </row>
    <row r="896" spans="2:19" ht="18.75" x14ac:dyDescent="0.3">
      <c r="B896" s="164">
        <v>44750</v>
      </c>
      <c r="C896" s="95" t="s">
        <v>2408</v>
      </c>
      <c r="D896" s="96" t="s">
        <v>93</v>
      </c>
      <c r="E896" s="97">
        <v>2</v>
      </c>
      <c r="F896" s="140">
        <v>2.2400000000000002</v>
      </c>
      <c r="G896" s="103">
        <v>0</v>
      </c>
      <c r="H896" s="99" t="s">
        <v>557</v>
      </c>
      <c r="I896" s="104" t="s">
        <v>24</v>
      </c>
      <c r="J896" s="105">
        <v>1</v>
      </c>
      <c r="K896" s="142">
        <f t="shared" si="74"/>
        <v>1.2400000000000002</v>
      </c>
      <c r="L896" s="102">
        <f t="shared" si="80"/>
        <v>379.86010493827177</v>
      </c>
      <c r="O896" s="214">
        <f t="shared" si="81"/>
        <v>35.540000000000006</v>
      </c>
      <c r="Q896" s="153">
        <f t="shared" si="75"/>
        <v>1</v>
      </c>
      <c r="R896" s="154">
        <f t="shared" si="76"/>
        <v>1</v>
      </c>
      <c r="S896" s="154">
        <f t="shared" si="77"/>
        <v>0</v>
      </c>
    </row>
    <row r="897" spans="2:19" ht="18.75" x14ac:dyDescent="0.3">
      <c r="B897" s="164">
        <v>44750</v>
      </c>
      <c r="C897" s="95" t="s">
        <v>2409</v>
      </c>
      <c r="D897" s="96" t="s">
        <v>93</v>
      </c>
      <c r="E897" s="97">
        <v>2</v>
      </c>
      <c r="F897" s="140">
        <v>2</v>
      </c>
      <c r="G897" s="103">
        <v>0</v>
      </c>
      <c r="H897" s="99" t="s">
        <v>557</v>
      </c>
      <c r="I897" s="104" t="s">
        <v>24</v>
      </c>
      <c r="J897" s="105">
        <v>1</v>
      </c>
      <c r="K897" s="142">
        <f t="shared" si="74"/>
        <v>1</v>
      </c>
      <c r="L897" s="102">
        <f t="shared" si="80"/>
        <v>380.86010493827177</v>
      </c>
      <c r="O897" s="214">
        <f t="shared" si="81"/>
        <v>36.540000000000006</v>
      </c>
      <c r="Q897" s="153">
        <f t="shared" si="75"/>
        <v>1</v>
      </c>
      <c r="R897" s="154">
        <f t="shared" si="76"/>
        <v>1</v>
      </c>
      <c r="S897" s="154">
        <f t="shared" si="77"/>
        <v>0</v>
      </c>
    </row>
    <row r="898" spans="2:19" ht="18.75" x14ac:dyDescent="0.3">
      <c r="B898" s="164">
        <v>44750</v>
      </c>
      <c r="C898" s="95" t="s">
        <v>2410</v>
      </c>
      <c r="D898" s="96" t="s">
        <v>93</v>
      </c>
      <c r="E898" s="97">
        <v>6</v>
      </c>
      <c r="F898" s="140">
        <v>3.45</v>
      </c>
      <c r="G898" s="103">
        <v>1.5</v>
      </c>
      <c r="H898" s="99" t="s">
        <v>557</v>
      </c>
      <c r="I898" s="104" t="s">
        <v>21</v>
      </c>
      <c r="J898" s="105">
        <v>1</v>
      </c>
      <c r="K898" s="142">
        <f t="shared" si="74"/>
        <v>-1</v>
      </c>
      <c r="L898" s="102">
        <f t="shared" si="80"/>
        <v>379.86010493827177</v>
      </c>
      <c r="O898" s="214">
        <f t="shared" si="81"/>
        <v>35.540000000000006</v>
      </c>
      <c r="Q898" s="153">
        <f t="shared" si="75"/>
        <v>1</v>
      </c>
      <c r="R898" s="154">
        <f t="shared" si="76"/>
        <v>0</v>
      </c>
      <c r="S898" s="154">
        <f t="shared" si="77"/>
        <v>1</v>
      </c>
    </row>
    <row r="899" spans="2:19" ht="18.75" x14ac:dyDescent="0.3">
      <c r="B899" s="164">
        <v>44750</v>
      </c>
      <c r="C899" s="95" t="s">
        <v>2367</v>
      </c>
      <c r="D899" s="96" t="s">
        <v>93</v>
      </c>
      <c r="E899" s="97">
        <v>6</v>
      </c>
      <c r="F899" s="140">
        <v>1</v>
      </c>
      <c r="G899" s="103">
        <v>0</v>
      </c>
      <c r="H899" s="99" t="s">
        <v>557</v>
      </c>
      <c r="I899" s="104" t="s">
        <v>26</v>
      </c>
      <c r="J899" s="105">
        <v>1</v>
      </c>
      <c r="K899" s="142">
        <f t="shared" ref="K899:K962" si="82">IF(OR(I899="",J899=""),"",IF(AND(H899="W",I899="1st"),F899*J899-J899,IF(AND(H899="P",OR(I899="1st",I899="2nd",I899="3rd")),G899*J899-J899,IF(H899="EW",-2*J899,-J899))))</f>
        <v>-1</v>
      </c>
      <c r="L899" s="102">
        <f t="shared" si="80"/>
        <v>378.86010493827177</v>
      </c>
      <c r="O899" s="214">
        <f t="shared" si="81"/>
        <v>34.540000000000006</v>
      </c>
      <c r="Q899" s="153">
        <f t="shared" si="75"/>
        <v>1</v>
      </c>
      <c r="R899" s="154">
        <f t="shared" si="76"/>
        <v>0</v>
      </c>
      <c r="S899" s="154">
        <f t="shared" si="77"/>
        <v>1</v>
      </c>
    </row>
    <row r="900" spans="2:19" ht="18.75" x14ac:dyDescent="0.3">
      <c r="B900" s="164">
        <v>44751</v>
      </c>
      <c r="C900" s="95" t="s">
        <v>2411</v>
      </c>
      <c r="D900" s="96" t="s">
        <v>602</v>
      </c>
      <c r="E900" s="97">
        <v>1</v>
      </c>
      <c r="F900" s="140">
        <v>8</v>
      </c>
      <c r="G900" s="103">
        <v>3</v>
      </c>
      <c r="H900" s="99" t="s">
        <v>557</v>
      </c>
      <c r="I900" s="104" t="s">
        <v>26</v>
      </c>
      <c r="J900" s="105">
        <v>1</v>
      </c>
      <c r="K900" s="142">
        <f t="shared" si="82"/>
        <v>-1</v>
      </c>
      <c r="L900" s="102">
        <f t="shared" si="80"/>
        <v>377.86010493827177</v>
      </c>
      <c r="O900" s="214">
        <f t="shared" si="81"/>
        <v>33.540000000000006</v>
      </c>
      <c r="Q900" s="153">
        <f t="shared" ref="Q900:Q963" si="83">IF(B900="",0,1)</f>
        <v>1</v>
      </c>
      <c r="R900" s="154">
        <f t="shared" ref="R900:R963" si="84">IF(K900&gt;0,1,0)</f>
        <v>0</v>
      </c>
      <c r="S900" s="154">
        <f t="shared" ref="S900:S963" si="85">IF(K900&lt;0,1,0)</f>
        <v>1</v>
      </c>
    </row>
    <row r="901" spans="2:19" ht="18.75" x14ac:dyDescent="0.3">
      <c r="B901" s="164">
        <v>44752</v>
      </c>
      <c r="C901" s="95" t="s">
        <v>2412</v>
      </c>
      <c r="D901" s="96" t="s">
        <v>30</v>
      </c>
      <c r="E901" s="97">
        <v>1</v>
      </c>
      <c r="F901" s="140">
        <v>1</v>
      </c>
      <c r="G901" s="103">
        <v>0</v>
      </c>
      <c r="H901" s="99" t="s">
        <v>557</v>
      </c>
      <c r="I901" s="104" t="s">
        <v>34</v>
      </c>
      <c r="J901" s="105">
        <v>8</v>
      </c>
      <c r="K901" s="142">
        <f t="shared" si="82"/>
        <v>-8</v>
      </c>
      <c r="L901" s="102">
        <f t="shared" si="80"/>
        <v>369.86010493827177</v>
      </c>
      <c r="O901" s="214">
        <f t="shared" si="81"/>
        <v>25.540000000000006</v>
      </c>
      <c r="Q901" s="153">
        <f t="shared" si="83"/>
        <v>1</v>
      </c>
      <c r="R901" s="154">
        <f t="shared" si="84"/>
        <v>0</v>
      </c>
      <c r="S901" s="154">
        <f t="shared" si="85"/>
        <v>1</v>
      </c>
    </row>
    <row r="902" spans="2:19" ht="18.75" x14ac:dyDescent="0.3">
      <c r="B902" s="164">
        <v>44752</v>
      </c>
      <c r="C902" s="95" t="s">
        <v>2244</v>
      </c>
      <c r="D902" s="96" t="s">
        <v>30</v>
      </c>
      <c r="E902" s="97">
        <v>3</v>
      </c>
      <c r="F902" s="140">
        <v>3.7</v>
      </c>
      <c r="G902" s="103">
        <v>1.6</v>
      </c>
      <c r="H902" s="99" t="s">
        <v>557</v>
      </c>
      <c r="I902" s="104" t="s">
        <v>26</v>
      </c>
      <c r="J902" s="105">
        <v>1.5</v>
      </c>
      <c r="K902" s="142">
        <f t="shared" si="82"/>
        <v>-1.5</v>
      </c>
      <c r="L902" s="102">
        <f t="shared" si="80"/>
        <v>368.36010493827177</v>
      </c>
      <c r="O902" s="214">
        <f t="shared" si="81"/>
        <v>24.040000000000006</v>
      </c>
      <c r="Q902" s="153">
        <f t="shared" si="83"/>
        <v>1</v>
      </c>
      <c r="R902" s="154">
        <f t="shared" si="84"/>
        <v>0</v>
      </c>
      <c r="S902" s="154">
        <f t="shared" si="85"/>
        <v>1</v>
      </c>
    </row>
    <row r="903" spans="2:19" ht="18.75" x14ac:dyDescent="0.3">
      <c r="B903" s="164">
        <v>44753</v>
      </c>
      <c r="C903" s="95" t="s">
        <v>2413</v>
      </c>
      <c r="D903" s="96" t="s">
        <v>705</v>
      </c>
      <c r="E903" s="97">
        <v>2</v>
      </c>
      <c r="F903" s="140">
        <v>15</v>
      </c>
      <c r="G903" s="103">
        <v>4</v>
      </c>
      <c r="H903" s="99" t="s">
        <v>557</v>
      </c>
      <c r="I903" s="104" t="s">
        <v>34</v>
      </c>
      <c r="J903" s="105">
        <v>0.5</v>
      </c>
      <c r="K903" s="142">
        <f t="shared" si="82"/>
        <v>-0.5</v>
      </c>
      <c r="L903" s="102">
        <f t="shared" si="80"/>
        <v>367.86010493827177</v>
      </c>
      <c r="O903" s="214">
        <f t="shared" si="81"/>
        <v>23.540000000000006</v>
      </c>
      <c r="Q903" s="153">
        <f t="shared" si="83"/>
        <v>1</v>
      </c>
      <c r="R903" s="154">
        <f t="shared" si="84"/>
        <v>0</v>
      </c>
      <c r="S903" s="154">
        <f t="shared" si="85"/>
        <v>1</v>
      </c>
    </row>
    <row r="904" spans="2:19" ht="18.75" x14ac:dyDescent="0.3">
      <c r="B904" s="164">
        <v>44753</v>
      </c>
      <c r="C904" s="95" t="s">
        <v>2414</v>
      </c>
      <c r="D904" s="96" t="s">
        <v>705</v>
      </c>
      <c r="E904" s="97">
        <v>2</v>
      </c>
      <c r="F904" s="140">
        <v>5</v>
      </c>
      <c r="G904" s="103">
        <v>2</v>
      </c>
      <c r="H904" s="99" t="s">
        <v>557</v>
      </c>
      <c r="I904" s="104" t="s">
        <v>24</v>
      </c>
      <c r="J904" s="105">
        <v>0.5</v>
      </c>
      <c r="K904" s="142">
        <f t="shared" si="82"/>
        <v>2</v>
      </c>
      <c r="L904" s="102">
        <f t="shared" si="80"/>
        <v>369.86010493827177</v>
      </c>
      <c r="O904" s="214">
        <f t="shared" si="81"/>
        <v>25.540000000000006</v>
      </c>
      <c r="Q904" s="153">
        <f t="shared" si="83"/>
        <v>1</v>
      </c>
      <c r="R904" s="154">
        <f t="shared" si="84"/>
        <v>1</v>
      </c>
      <c r="S904" s="154">
        <f t="shared" si="85"/>
        <v>0</v>
      </c>
    </row>
    <row r="905" spans="2:19" ht="18.75" x14ac:dyDescent="0.3">
      <c r="B905" s="164">
        <v>44753</v>
      </c>
      <c r="C905" s="95" t="s">
        <v>2415</v>
      </c>
      <c r="D905" s="96" t="s">
        <v>705</v>
      </c>
      <c r="E905" s="97">
        <v>3</v>
      </c>
      <c r="F905" s="140">
        <v>61</v>
      </c>
      <c r="G905" s="103">
        <v>10</v>
      </c>
      <c r="H905" s="99" t="s">
        <v>557</v>
      </c>
      <c r="I905" s="104" t="s">
        <v>34</v>
      </c>
      <c r="J905" s="105">
        <v>0.25</v>
      </c>
      <c r="K905" s="142">
        <f t="shared" si="82"/>
        <v>-0.25</v>
      </c>
      <c r="L905" s="102">
        <f t="shared" si="80"/>
        <v>369.61010493827177</v>
      </c>
      <c r="O905" s="214">
        <f t="shared" si="81"/>
        <v>25.290000000000006</v>
      </c>
      <c r="Q905" s="153">
        <f t="shared" si="83"/>
        <v>1</v>
      </c>
      <c r="R905" s="154">
        <f t="shared" si="84"/>
        <v>0</v>
      </c>
      <c r="S905" s="154">
        <f t="shared" si="85"/>
        <v>1</v>
      </c>
    </row>
    <row r="906" spans="2:19" ht="18.75" x14ac:dyDescent="0.3">
      <c r="B906" s="164">
        <v>44755</v>
      </c>
      <c r="C906" s="95" t="s">
        <v>2416</v>
      </c>
      <c r="D906" s="96" t="s">
        <v>1916</v>
      </c>
      <c r="E906" s="97">
        <v>2</v>
      </c>
      <c r="F906" s="140">
        <v>2.7</v>
      </c>
      <c r="G906" s="103">
        <v>1.1000000000000001</v>
      </c>
      <c r="H906" s="99" t="s">
        <v>557</v>
      </c>
      <c r="I906" s="104" t="s">
        <v>26</v>
      </c>
      <c r="J906" s="105">
        <v>1</v>
      </c>
      <c r="K906" s="142">
        <f t="shared" si="82"/>
        <v>-1</v>
      </c>
      <c r="L906" s="102">
        <f t="shared" si="80"/>
        <v>368.61010493827177</v>
      </c>
      <c r="O906" s="214">
        <f t="shared" si="81"/>
        <v>24.290000000000006</v>
      </c>
      <c r="Q906" s="153">
        <f t="shared" si="83"/>
        <v>1</v>
      </c>
      <c r="R906" s="154">
        <f t="shared" si="84"/>
        <v>0</v>
      </c>
      <c r="S906" s="154">
        <f t="shared" si="85"/>
        <v>1</v>
      </c>
    </row>
    <row r="907" spans="2:19" ht="18.75" x14ac:dyDescent="0.3">
      <c r="B907" s="164">
        <v>44757</v>
      </c>
      <c r="C907" s="95" t="s">
        <v>2417</v>
      </c>
      <c r="D907" s="96" t="s">
        <v>43</v>
      </c>
      <c r="E907" s="97">
        <v>2</v>
      </c>
      <c r="F907" s="140">
        <v>4.2</v>
      </c>
      <c r="G907" s="103">
        <v>1.8</v>
      </c>
      <c r="H907" s="99" t="s">
        <v>557</v>
      </c>
      <c r="I907" s="104" t="s">
        <v>26</v>
      </c>
      <c r="J907" s="105">
        <v>9</v>
      </c>
      <c r="K907" s="142">
        <f t="shared" si="82"/>
        <v>-9</v>
      </c>
      <c r="L907" s="102">
        <f t="shared" si="80"/>
        <v>359.61010493827177</v>
      </c>
      <c r="O907" s="214">
        <f t="shared" si="81"/>
        <v>15.290000000000006</v>
      </c>
      <c r="Q907" s="153">
        <f t="shared" si="83"/>
        <v>1</v>
      </c>
      <c r="R907" s="154">
        <f t="shared" si="84"/>
        <v>0</v>
      </c>
      <c r="S907" s="154">
        <f t="shared" si="85"/>
        <v>1</v>
      </c>
    </row>
    <row r="908" spans="2:19" ht="18.75" x14ac:dyDescent="0.3">
      <c r="B908" s="164">
        <v>44757</v>
      </c>
      <c r="C908" s="95" t="s">
        <v>2418</v>
      </c>
      <c r="D908" s="96" t="s">
        <v>43</v>
      </c>
      <c r="E908" s="97">
        <v>3</v>
      </c>
      <c r="F908" s="140">
        <v>5.5</v>
      </c>
      <c r="G908" s="103">
        <v>2</v>
      </c>
      <c r="H908" s="99" t="s">
        <v>557</v>
      </c>
      <c r="I908" s="104" t="s">
        <v>24</v>
      </c>
      <c r="J908" s="105">
        <v>3</v>
      </c>
      <c r="K908" s="142">
        <f t="shared" si="82"/>
        <v>13.5</v>
      </c>
      <c r="L908" s="102">
        <f t="shared" si="80"/>
        <v>373.11010493827177</v>
      </c>
      <c r="O908" s="214">
        <f t="shared" si="81"/>
        <v>28.790000000000006</v>
      </c>
      <c r="Q908" s="153">
        <f t="shared" si="83"/>
        <v>1</v>
      </c>
      <c r="R908" s="154">
        <f t="shared" si="84"/>
        <v>1</v>
      </c>
      <c r="S908" s="154">
        <f t="shared" si="85"/>
        <v>0</v>
      </c>
    </row>
    <row r="909" spans="2:19" ht="18.75" x14ac:dyDescent="0.3">
      <c r="B909" s="164">
        <v>44758</v>
      </c>
      <c r="C909" s="95" t="s">
        <v>2336</v>
      </c>
      <c r="D909" s="96" t="s">
        <v>587</v>
      </c>
      <c r="E909" s="97">
        <v>8</v>
      </c>
      <c r="F909" s="140">
        <v>12</v>
      </c>
      <c r="G909" s="103">
        <v>3</v>
      </c>
      <c r="H909" s="99" t="s">
        <v>557</v>
      </c>
      <c r="I909" s="104" t="s">
        <v>34</v>
      </c>
      <c r="J909" s="105">
        <v>1</v>
      </c>
      <c r="K909" s="142">
        <f t="shared" si="82"/>
        <v>-1</v>
      </c>
      <c r="L909" s="102">
        <f t="shared" si="80"/>
        <v>372.11010493827177</v>
      </c>
      <c r="O909" s="214">
        <f t="shared" si="81"/>
        <v>27.790000000000006</v>
      </c>
      <c r="Q909" s="153">
        <f t="shared" si="83"/>
        <v>1</v>
      </c>
      <c r="R909" s="154">
        <f t="shared" si="84"/>
        <v>0</v>
      </c>
      <c r="S909" s="154">
        <f t="shared" si="85"/>
        <v>1</v>
      </c>
    </row>
    <row r="910" spans="2:19" ht="18.75" x14ac:dyDescent="0.3">
      <c r="B910" s="164">
        <v>44759</v>
      </c>
      <c r="C910" s="95" t="s">
        <v>2419</v>
      </c>
      <c r="D910" s="96" t="s">
        <v>1901</v>
      </c>
      <c r="E910" s="97">
        <v>1</v>
      </c>
      <c r="F910" s="140">
        <v>7.5</v>
      </c>
      <c r="G910" s="103">
        <v>3</v>
      </c>
      <c r="H910" s="99" t="s">
        <v>557</v>
      </c>
      <c r="I910" s="104" t="s">
        <v>26</v>
      </c>
      <c r="J910" s="105">
        <v>3</v>
      </c>
      <c r="K910" s="142">
        <f t="shared" si="82"/>
        <v>-3</v>
      </c>
      <c r="L910" s="102">
        <f t="shared" si="80"/>
        <v>369.11010493827177</v>
      </c>
      <c r="O910" s="214">
        <f t="shared" si="81"/>
        <v>24.790000000000006</v>
      </c>
      <c r="Q910" s="153">
        <f t="shared" si="83"/>
        <v>1</v>
      </c>
      <c r="R910" s="154">
        <f t="shared" si="84"/>
        <v>0</v>
      </c>
      <c r="S910" s="154">
        <f t="shared" si="85"/>
        <v>1</v>
      </c>
    </row>
    <row r="911" spans="2:19" ht="18.75" x14ac:dyDescent="0.3">
      <c r="B911" s="164">
        <v>44759</v>
      </c>
      <c r="C911" s="95" t="s">
        <v>2420</v>
      </c>
      <c r="D911" s="96" t="s">
        <v>1901</v>
      </c>
      <c r="E911" s="97">
        <v>1</v>
      </c>
      <c r="F911" s="140">
        <v>1</v>
      </c>
      <c r="G911" s="103">
        <v>0</v>
      </c>
      <c r="H911" s="99" t="s">
        <v>557</v>
      </c>
      <c r="I911" s="104" t="s">
        <v>21</v>
      </c>
      <c r="J911" s="105">
        <v>0.5</v>
      </c>
      <c r="K911" s="142">
        <f t="shared" si="82"/>
        <v>-0.5</v>
      </c>
      <c r="L911" s="102">
        <f t="shared" si="80"/>
        <v>368.61010493827177</v>
      </c>
      <c r="O911" s="214">
        <f t="shared" si="81"/>
        <v>24.290000000000006</v>
      </c>
      <c r="Q911" s="153">
        <f t="shared" si="83"/>
        <v>1</v>
      </c>
      <c r="R911" s="154">
        <f t="shared" si="84"/>
        <v>0</v>
      </c>
      <c r="S911" s="154">
        <f t="shared" si="85"/>
        <v>1</v>
      </c>
    </row>
    <row r="912" spans="2:19" ht="18.75" x14ac:dyDescent="0.3">
      <c r="B912" s="164">
        <v>44759</v>
      </c>
      <c r="C912" s="95" t="s">
        <v>2421</v>
      </c>
      <c r="D912" s="96" t="s">
        <v>1901</v>
      </c>
      <c r="E912" s="97">
        <v>1</v>
      </c>
      <c r="F912" s="140">
        <v>1</v>
      </c>
      <c r="G912" s="103">
        <v>0</v>
      </c>
      <c r="H912" s="99" t="s">
        <v>557</v>
      </c>
      <c r="I912" s="104" t="s">
        <v>21</v>
      </c>
      <c r="J912" s="105">
        <v>0.5</v>
      </c>
      <c r="K912" s="142">
        <f t="shared" si="82"/>
        <v>-0.5</v>
      </c>
      <c r="L912" s="102">
        <f t="shared" si="80"/>
        <v>368.11010493827177</v>
      </c>
      <c r="O912" s="214">
        <f t="shared" si="81"/>
        <v>23.790000000000006</v>
      </c>
      <c r="Q912" s="153">
        <f t="shared" si="83"/>
        <v>1</v>
      </c>
      <c r="R912" s="154">
        <f t="shared" si="84"/>
        <v>0</v>
      </c>
      <c r="S912" s="154">
        <f t="shared" si="85"/>
        <v>1</v>
      </c>
    </row>
    <row r="913" spans="2:19" ht="18.75" x14ac:dyDescent="0.3">
      <c r="B913" s="164">
        <v>44759</v>
      </c>
      <c r="C913" s="95" t="s">
        <v>2422</v>
      </c>
      <c r="D913" s="96" t="s">
        <v>1901</v>
      </c>
      <c r="E913" s="97">
        <v>1</v>
      </c>
      <c r="F913" s="140">
        <v>1</v>
      </c>
      <c r="G913" s="103">
        <v>0</v>
      </c>
      <c r="H913" s="99" t="s">
        <v>557</v>
      </c>
      <c r="I913" s="104" t="s">
        <v>21</v>
      </c>
      <c r="J913" s="105">
        <v>0.5</v>
      </c>
      <c r="K913" s="142">
        <f t="shared" si="82"/>
        <v>-0.5</v>
      </c>
      <c r="L913" s="102">
        <f t="shared" si="80"/>
        <v>367.61010493827177</v>
      </c>
      <c r="O913" s="214">
        <f t="shared" si="81"/>
        <v>23.290000000000006</v>
      </c>
      <c r="Q913" s="153">
        <f t="shared" si="83"/>
        <v>1</v>
      </c>
      <c r="R913" s="154">
        <f t="shared" si="84"/>
        <v>0</v>
      </c>
      <c r="S913" s="154">
        <f t="shared" si="85"/>
        <v>1</v>
      </c>
    </row>
    <row r="914" spans="2:19" ht="18.75" x14ac:dyDescent="0.3">
      <c r="B914" s="164">
        <v>44761</v>
      </c>
      <c r="C914" s="95" t="s">
        <v>2115</v>
      </c>
      <c r="D914" s="96" t="s">
        <v>30</v>
      </c>
      <c r="E914" s="97">
        <v>1</v>
      </c>
      <c r="F914" s="140">
        <v>1</v>
      </c>
      <c r="G914" s="103">
        <v>0</v>
      </c>
      <c r="H914" s="99" t="s">
        <v>557</v>
      </c>
      <c r="I914" s="104" t="s">
        <v>21</v>
      </c>
      <c r="J914" s="105">
        <v>1</v>
      </c>
      <c r="K914" s="142">
        <f t="shared" si="82"/>
        <v>-1</v>
      </c>
      <c r="L914" s="102">
        <f t="shared" si="80"/>
        <v>366.61010493827177</v>
      </c>
      <c r="O914" s="214">
        <f t="shared" si="81"/>
        <v>22.290000000000006</v>
      </c>
      <c r="Q914" s="153">
        <f t="shared" si="83"/>
        <v>1</v>
      </c>
      <c r="R914" s="154">
        <f t="shared" si="84"/>
        <v>0</v>
      </c>
      <c r="S914" s="154">
        <f t="shared" si="85"/>
        <v>1</v>
      </c>
    </row>
    <row r="915" spans="2:19" ht="18.75" x14ac:dyDescent="0.3">
      <c r="B915" s="164">
        <v>44761</v>
      </c>
      <c r="C915" s="95" t="s">
        <v>2423</v>
      </c>
      <c r="D915" s="96" t="s">
        <v>30</v>
      </c>
      <c r="E915" s="97">
        <v>1</v>
      </c>
      <c r="F915" s="140">
        <v>1</v>
      </c>
      <c r="G915" s="103">
        <v>0</v>
      </c>
      <c r="H915" s="99" t="s">
        <v>557</v>
      </c>
      <c r="I915" s="104" t="s">
        <v>21</v>
      </c>
      <c r="J915" s="105">
        <v>1</v>
      </c>
      <c r="K915" s="142">
        <f t="shared" si="82"/>
        <v>-1</v>
      </c>
      <c r="L915" s="102">
        <f t="shared" si="80"/>
        <v>365.61010493827177</v>
      </c>
      <c r="O915" s="214">
        <f t="shared" si="81"/>
        <v>21.290000000000006</v>
      </c>
      <c r="Q915" s="153">
        <f t="shared" si="83"/>
        <v>1</v>
      </c>
      <c r="R915" s="154">
        <f t="shared" si="84"/>
        <v>0</v>
      </c>
      <c r="S915" s="154">
        <f t="shared" si="85"/>
        <v>1</v>
      </c>
    </row>
    <row r="916" spans="2:19" ht="18.75" x14ac:dyDescent="0.3">
      <c r="B916" s="164">
        <v>44762</v>
      </c>
      <c r="C916" s="95" t="s">
        <v>2425</v>
      </c>
      <c r="D916" s="96" t="s">
        <v>623</v>
      </c>
      <c r="E916" s="97">
        <v>2</v>
      </c>
      <c r="F916" s="140">
        <v>19</v>
      </c>
      <c r="G916" s="103">
        <v>5</v>
      </c>
      <c r="H916" s="99" t="s">
        <v>557</v>
      </c>
      <c r="I916" s="104" t="s">
        <v>34</v>
      </c>
      <c r="J916" s="105">
        <v>1</v>
      </c>
      <c r="K916" s="142">
        <f t="shared" si="82"/>
        <v>-1</v>
      </c>
      <c r="L916" s="102">
        <f t="shared" si="80"/>
        <v>364.61010493827177</v>
      </c>
      <c r="O916" s="214">
        <f t="shared" si="81"/>
        <v>20.290000000000006</v>
      </c>
      <c r="Q916" s="153">
        <f t="shared" si="83"/>
        <v>1</v>
      </c>
      <c r="R916" s="154">
        <f t="shared" si="84"/>
        <v>0</v>
      </c>
      <c r="S916" s="154">
        <f t="shared" si="85"/>
        <v>1</v>
      </c>
    </row>
    <row r="917" spans="2:19" ht="18.75" x14ac:dyDescent="0.3">
      <c r="B917" s="164">
        <v>44762</v>
      </c>
      <c r="C917" s="95" t="s">
        <v>2389</v>
      </c>
      <c r="D917" s="96" t="s">
        <v>623</v>
      </c>
      <c r="E917" s="97">
        <v>2</v>
      </c>
      <c r="F917" s="140">
        <v>2.9</v>
      </c>
      <c r="G917" s="103">
        <v>1.4</v>
      </c>
      <c r="H917" s="99" t="s">
        <v>557</v>
      </c>
      <c r="I917" s="104" t="s">
        <v>34</v>
      </c>
      <c r="J917" s="105">
        <v>1</v>
      </c>
      <c r="K917" s="142">
        <f t="shared" si="82"/>
        <v>-1</v>
      </c>
      <c r="L917" s="102">
        <f t="shared" si="80"/>
        <v>363.61010493827177</v>
      </c>
      <c r="O917" s="214">
        <f t="shared" si="81"/>
        <v>19.290000000000006</v>
      </c>
      <c r="Q917" s="153">
        <f t="shared" si="83"/>
        <v>1</v>
      </c>
      <c r="R917" s="154">
        <f t="shared" si="84"/>
        <v>0</v>
      </c>
      <c r="S917" s="154">
        <f t="shared" si="85"/>
        <v>1</v>
      </c>
    </row>
    <row r="918" spans="2:19" ht="18.75" x14ac:dyDescent="0.3">
      <c r="B918" s="164">
        <v>44763</v>
      </c>
      <c r="C918" s="95" t="s">
        <v>2424</v>
      </c>
      <c r="D918" s="96" t="s">
        <v>32</v>
      </c>
      <c r="E918" s="97">
        <v>3</v>
      </c>
      <c r="F918" s="140">
        <v>9.5</v>
      </c>
      <c r="G918" s="103">
        <v>3</v>
      </c>
      <c r="H918" s="99" t="s">
        <v>557</v>
      </c>
      <c r="I918" s="104" t="s">
        <v>34</v>
      </c>
      <c r="J918" s="105">
        <v>3</v>
      </c>
      <c r="K918" s="142">
        <f t="shared" si="82"/>
        <v>-3</v>
      </c>
      <c r="L918" s="102">
        <f t="shared" si="80"/>
        <v>360.61010493827177</v>
      </c>
      <c r="O918" s="214">
        <f t="shared" si="81"/>
        <v>16.290000000000006</v>
      </c>
      <c r="Q918" s="153">
        <f t="shared" si="83"/>
        <v>1</v>
      </c>
      <c r="R918" s="154">
        <f t="shared" si="84"/>
        <v>0</v>
      </c>
      <c r="S918" s="154">
        <f t="shared" si="85"/>
        <v>1</v>
      </c>
    </row>
    <row r="919" spans="2:19" ht="18.75" x14ac:dyDescent="0.3">
      <c r="B919" s="164">
        <v>44763</v>
      </c>
      <c r="C919" s="95" t="s">
        <v>2386</v>
      </c>
      <c r="D919" s="96" t="s">
        <v>32</v>
      </c>
      <c r="E919" s="97">
        <v>4</v>
      </c>
      <c r="F919" s="140">
        <v>6</v>
      </c>
      <c r="G919" s="103">
        <v>2.25</v>
      </c>
      <c r="H919" s="99" t="s">
        <v>557</v>
      </c>
      <c r="I919" s="104" t="s">
        <v>148</v>
      </c>
      <c r="J919" s="105">
        <v>2</v>
      </c>
      <c r="K919" s="142">
        <f t="shared" si="82"/>
        <v>-2</v>
      </c>
      <c r="L919" s="102">
        <f t="shared" si="80"/>
        <v>358.61010493827177</v>
      </c>
      <c r="O919" s="214">
        <f t="shared" si="81"/>
        <v>14.290000000000006</v>
      </c>
      <c r="Q919" s="153">
        <f t="shared" si="83"/>
        <v>1</v>
      </c>
      <c r="R919" s="154">
        <f t="shared" si="84"/>
        <v>0</v>
      </c>
      <c r="S919" s="154">
        <f t="shared" si="85"/>
        <v>1</v>
      </c>
    </row>
    <row r="920" spans="2:19" ht="18.75" x14ac:dyDescent="0.3">
      <c r="B920" s="164">
        <v>44765</v>
      </c>
      <c r="C920" s="95" t="s">
        <v>2426</v>
      </c>
      <c r="D920" s="96" t="s">
        <v>775</v>
      </c>
      <c r="E920" s="97">
        <v>2</v>
      </c>
      <c r="F920" s="140">
        <v>5.5</v>
      </c>
      <c r="G920" s="103">
        <v>2</v>
      </c>
      <c r="H920" s="99" t="s">
        <v>557</v>
      </c>
      <c r="I920" s="104" t="s">
        <v>34</v>
      </c>
      <c r="J920" s="105">
        <v>7</v>
      </c>
      <c r="K920" s="142">
        <f t="shared" si="82"/>
        <v>-7</v>
      </c>
      <c r="L920" s="102">
        <f t="shared" si="80"/>
        <v>351.61010493827177</v>
      </c>
      <c r="O920" s="214">
        <f t="shared" si="81"/>
        <v>7.2900000000000063</v>
      </c>
      <c r="Q920" s="153">
        <f t="shared" si="83"/>
        <v>1</v>
      </c>
      <c r="R920" s="154">
        <f t="shared" si="84"/>
        <v>0</v>
      </c>
      <c r="S920" s="154">
        <f t="shared" si="85"/>
        <v>1</v>
      </c>
    </row>
    <row r="921" spans="2:19" ht="18.75" x14ac:dyDescent="0.3">
      <c r="B921" s="164">
        <v>44765</v>
      </c>
      <c r="C921" s="95" t="s">
        <v>2432</v>
      </c>
      <c r="D921" s="96" t="s">
        <v>652</v>
      </c>
      <c r="E921" s="97">
        <v>1</v>
      </c>
      <c r="F921" s="140">
        <v>8.5</v>
      </c>
      <c r="G921" s="103">
        <v>3</v>
      </c>
      <c r="H921" s="99" t="s">
        <v>557</v>
      </c>
      <c r="I921" s="104" t="s">
        <v>34</v>
      </c>
      <c r="J921" s="105">
        <v>0.5</v>
      </c>
      <c r="K921" s="142">
        <f t="shared" si="82"/>
        <v>-0.5</v>
      </c>
      <c r="L921" s="102">
        <f t="shared" si="80"/>
        <v>351.11010493827177</v>
      </c>
      <c r="O921" s="214">
        <f t="shared" si="81"/>
        <v>6.7900000000000063</v>
      </c>
      <c r="Q921" s="153">
        <f t="shared" si="83"/>
        <v>1</v>
      </c>
      <c r="R921" s="154">
        <f t="shared" si="84"/>
        <v>0</v>
      </c>
      <c r="S921" s="154">
        <f t="shared" si="85"/>
        <v>1</v>
      </c>
    </row>
    <row r="922" spans="2:19" ht="18.75" x14ac:dyDescent="0.3">
      <c r="B922" s="164">
        <v>44765</v>
      </c>
      <c r="C922" s="95" t="s">
        <v>2433</v>
      </c>
      <c r="D922" s="96" t="s">
        <v>602</v>
      </c>
      <c r="E922" s="97">
        <v>1</v>
      </c>
      <c r="F922" s="140">
        <v>4</v>
      </c>
      <c r="G922" s="103">
        <v>1.8</v>
      </c>
      <c r="H922" s="99" t="s">
        <v>557</v>
      </c>
      <c r="I922" s="104" t="s">
        <v>24</v>
      </c>
      <c r="J922" s="105">
        <v>1</v>
      </c>
      <c r="K922" s="142">
        <f t="shared" si="82"/>
        <v>3</v>
      </c>
      <c r="L922" s="102">
        <f t="shared" ref="L922:L933" si="86">IF(K922="",L921,L921+K922)</f>
        <v>354.11010493827177</v>
      </c>
      <c r="O922" s="214">
        <f t="shared" si="81"/>
        <v>9.7900000000000063</v>
      </c>
      <c r="Q922" s="153">
        <f t="shared" si="83"/>
        <v>1</v>
      </c>
      <c r="R922" s="154">
        <f t="shared" si="84"/>
        <v>1</v>
      </c>
      <c r="S922" s="154">
        <f t="shared" si="85"/>
        <v>0</v>
      </c>
    </row>
    <row r="923" spans="2:19" ht="18.75" x14ac:dyDescent="0.3">
      <c r="B923" s="164">
        <v>44765</v>
      </c>
      <c r="C923" s="95" t="s">
        <v>2406</v>
      </c>
      <c r="D923" s="96" t="s">
        <v>602</v>
      </c>
      <c r="E923" s="97">
        <v>2</v>
      </c>
      <c r="F923" s="140">
        <v>3.1</v>
      </c>
      <c r="G923" s="103">
        <v>1.5</v>
      </c>
      <c r="H923" s="99" t="s">
        <v>557</v>
      </c>
      <c r="I923" s="104" t="s">
        <v>34</v>
      </c>
      <c r="J923" s="105">
        <v>2</v>
      </c>
      <c r="K923" s="142">
        <f t="shared" si="82"/>
        <v>-2</v>
      </c>
      <c r="L923" s="102">
        <f t="shared" si="86"/>
        <v>352.11010493827177</v>
      </c>
      <c r="O923" s="214">
        <f t="shared" si="81"/>
        <v>7.7900000000000063</v>
      </c>
      <c r="Q923" s="153">
        <f t="shared" si="83"/>
        <v>1</v>
      </c>
      <c r="R923" s="154">
        <f t="shared" si="84"/>
        <v>0</v>
      </c>
      <c r="S923" s="154">
        <f t="shared" si="85"/>
        <v>1</v>
      </c>
    </row>
    <row r="924" spans="2:19" ht="18.75" x14ac:dyDescent="0.3">
      <c r="B924" s="164">
        <v>44765</v>
      </c>
      <c r="C924" s="95" t="s">
        <v>2434</v>
      </c>
      <c r="D924" s="96" t="s">
        <v>602</v>
      </c>
      <c r="E924" s="97">
        <v>2</v>
      </c>
      <c r="F924" s="140">
        <v>3</v>
      </c>
      <c r="G924" s="103">
        <v>1.55</v>
      </c>
      <c r="H924" s="99" t="s">
        <v>557</v>
      </c>
      <c r="I924" s="104" t="s">
        <v>21</v>
      </c>
      <c r="J924" s="105">
        <v>1</v>
      </c>
      <c r="K924" s="142">
        <f t="shared" si="82"/>
        <v>-1</v>
      </c>
      <c r="L924" s="102">
        <f t="shared" si="86"/>
        <v>351.11010493827177</v>
      </c>
      <c r="O924" s="214">
        <f t="shared" si="81"/>
        <v>6.7900000000000063</v>
      </c>
      <c r="Q924" s="153">
        <f t="shared" si="83"/>
        <v>1</v>
      </c>
      <c r="R924" s="154">
        <f t="shared" si="84"/>
        <v>0</v>
      </c>
      <c r="S924" s="154">
        <f t="shared" si="85"/>
        <v>1</v>
      </c>
    </row>
    <row r="925" spans="2:19" ht="18.75" x14ac:dyDescent="0.3">
      <c r="B925" s="164">
        <v>44766</v>
      </c>
      <c r="C925" s="95" t="s">
        <v>2407</v>
      </c>
      <c r="D925" s="96" t="s">
        <v>93</v>
      </c>
      <c r="E925" s="97">
        <v>1</v>
      </c>
      <c r="F925" s="140">
        <v>4</v>
      </c>
      <c r="G925" s="103">
        <v>1.8</v>
      </c>
      <c r="H925" s="99" t="s">
        <v>557</v>
      </c>
      <c r="I925" s="104" t="s">
        <v>26</v>
      </c>
      <c r="J925" s="105">
        <v>3</v>
      </c>
      <c r="K925" s="142">
        <f t="shared" si="82"/>
        <v>-3</v>
      </c>
      <c r="L925" s="102">
        <f t="shared" si="86"/>
        <v>348.11010493827177</v>
      </c>
      <c r="O925" s="214">
        <f t="shared" si="81"/>
        <v>3.7900000000000063</v>
      </c>
      <c r="Q925" s="153">
        <f t="shared" si="83"/>
        <v>1</v>
      </c>
      <c r="R925" s="154">
        <f t="shared" si="84"/>
        <v>0</v>
      </c>
      <c r="S925" s="154">
        <f t="shared" si="85"/>
        <v>1</v>
      </c>
    </row>
    <row r="926" spans="2:19" ht="18.75" x14ac:dyDescent="0.3">
      <c r="B926" s="164">
        <v>44766</v>
      </c>
      <c r="C926" s="95" t="s">
        <v>2435</v>
      </c>
      <c r="D926" s="96" t="s">
        <v>93</v>
      </c>
      <c r="E926" s="97">
        <v>2</v>
      </c>
      <c r="F926" s="140">
        <v>2.8</v>
      </c>
      <c r="G926" s="103">
        <v>1.3</v>
      </c>
      <c r="H926" s="99" t="s">
        <v>557</v>
      </c>
      <c r="I926" s="104" t="s">
        <v>34</v>
      </c>
      <c r="J926" s="105">
        <v>3</v>
      </c>
      <c r="K926" s="142">
        <f t="shared" si="82"/>
        <v>-3</v>
      </c>
      <c r="L926" s="102">
        <f t="shared" si="86"/>
        <v>345.11010493827177</v>
      </c>
      <c r="O926" s="214">
        <f t="shared" si="81"/>
        <v>0.79000000000000625</v>
      </c>
      <c r="Q926" s="153">
        <f t="shared" si="83"/>
        <v>1</v>
      </c>
      <c r="R926" s="154">
        <f t="shared" si="84"/>
        <v>0</v>
      </c>
      <c r="S926" s="154">
        <f t="shared" si="85"/>
        <v>1</v>
      </c>
    </row>
    <row r="927" spans="2:19" ht="18.75" x14ac:dyDescent="0.3">
      <c r="B927" s="164">
        <v>44767</v>
      </c>
      <c r="C927" s="95" t="s">
        <v>2427</v>
      </c>
      <c r="D927" s="96" t="s">
        <v>761</v>
      </c>
      <c r="E927" s="97">
        <v>1</v>
      </c>
      <c r="F927" s="140">
        <v>12</v>
      </c>
      <c r="G927" s="103">
        <v>4</v>
      </c>
      <c r="H927" s="99" t="s">
        <v>557</v>
      </c>
      <c r="I927" s="104" t="s">
        <v>34</v>
      </c>
      <c r="J927" s="105">
        <v>3</v>
      </c>
      <c r="K927" s="142">
        <f t="shared" si="82"/>
        <v>-3</v>
      </c>
      <c r="L927" s="102">
        <f t="shared" si="86"/>
        <v>342.11010493827177</v>
      </c>
      <c r="O927" s="214">
        <f t="shared" si="81"/>
        <v>-2.2099999999999937</v>
      </c>
      <c r="Q927" s="153">
        <f t="shared" si="83"/>
        <v>1</v>
      </c>
      <c r="R927" s="154">
        <f t="shared" si="84"/>
        <v>0</v>
      </c>
      <c r="S927" s="154">
        <f t="shared" si="85"/>
        <v>1</v>
      </c>
    </row>
    <row r="928" spans="2:19" ht="18.75" x14ac:dyDescent="0.3">
      <c r="B928" s="164">
        <v>44767</v>
      </c>
      <c r="C928" s="95" t="s">
        <v>2428</v>
      </c>
      <c r="D928" s="96" t="s">
        <v>761</v>
      </c>
      <c r="E928" s="97">
        <v>2</v>
      </c>
      <c r="F928" s="140">
        <v>21</v>
      </c>
      <c r="G928" s="103">
        <v>5</v>
      </c>
      <c r="H928" s="99" t="s">
        <v>557</v>
      </c>
      <c r="I928" s="104" t="s">
        <v>34</v>
      </c>
      <c r="J928" s="105">
        <v>4</v>
      </c>
      <c r="K928" s="142">
        <f t="shared" si="82"/>
        <v>-4</v>
      </c>
      <c r="L928" s="102">
        <f t="shared" si="86"/>
        <v>338.11010493827177</v>
      </c>
      <c r="O928" s="214">
        <f t="shared" si="81"/>
        <v>-6.2099999999999937</v>
      </c>
      <c r="Q928" s="153">
        <f t="shared" si="83"/>
        <v>1</v>
      </c>
      <c r="R928" s="154">
        <f t="shared" si="84"/>
        <v>0</v>
      </c>
      <c r="S928" s="154">
        <f t="shared" si="85"/>
        <v>1</v>
      </c>
    </row>
    <row r="929" spans="2:19" ht="18.75" x14ac:dyDescent="0.3">
      <c r="B929" s="164">
        <v>44767</v>
      </c>
      <c r="C929" s="95" t="s">
        <v>2429</v>
      </c>
      <c r="D929" s="96" t="s">
        <v>761</v>
      </c>
      <c r="E929" s="97">
        <v>2</v>
      </c>
      <c r="F929" s="140">
        <v>9.5</v>
      </c>
      <c r="G929" s="103">
        <v>3</v>
      </c>
      <c r="H929" s="99" t="s">
        <v>557</v>
      </c>
      <c r="I929" s="104" t="s">
        <v>24</v>
      </c>
      <c r="J929" s="105">
        <v>2</v>
      </c>
      <c r="K929" s="142">
        <f t="shared" si="82"/>
        <v>17</v>
      </c>
      <c r="L929" s="102">
        <f t="shared" si="86"/>
        <v>355.11010493827177</v>
      </c>
      <c r="O929" s="214">
        <f t="shared" si="81"/>
        <v>10.790000000000006</v>
      </c>
      <c r="Q929" s="153">
        <f t="shared" si="83"/>
        <v>1</v>
      </c>
      <c r="R929" s="154">
        <f t="shared" si="84"/>
        <v>1</v>
      </c>
      <c r="S929" s="154">
        <f t="shared" si="85"/>
        <v>0</v>
      </c>
    </row>
    <row r="930" spans="2:19" ht="18.75" x14ac:dyDescent="0.3">
      <c r="B930" s="164">
        <v>44767</v>
      </c>
      <c r="C930" s="95" t="s">
        <v>2430</v>
      </c>
      <c r="D930" s="96" t="s">
        <v>761</v>
      </c>
      <c r="E930" s="97">
        <v>2</v>
      </c>
      <c r="F930" s="140">
        <v>1</v>
      </c>
      <c r="G930" s="103">
        <v>0</v>
      </c>
      <c r="H930" s="99" t="s">
        <v>557</v>
      </c>
      <c r="I930" s="104" t="s">
        <v>21</v>
      </c>
      <c r="J930" s="105">
        <v>1</v>
      </c>
      <c r="K930" s="142">
        <f t="shared" si="82"/>
        <v>-1</v>
      </c>
      <c r="L930" s="102">
        <f t="shared" si="86"/>
        <v>354.11010493827177</v>
      </c>
      <c r="O930" s="214">
        <f t="shared" si="81"/>
        <v>9.7900000000000063</v>
      </c>
      <c r="Q930" s="153">
        <f t="shared" si="83"/>
        <v>1</v>
      </c>
      <c r="R930" s="154">
        <f t="shared" si="84"/>
        <v>0</v>
      </c>
      <c r="S930" s="154">
        <f t="shared" si="85"/>
        <v>1</v>
      </c>
    </row>
    <row r="931" spans="2:19" ht="18.75" x14ac:dyDescent="0.3">
      <c r="B931" s="164">
        <v>44767</v>
      </c>
      <c r="C931" s="95" t="s">
        <v>2431</v>
      </c>
      <c r="D931" s="96" t="s">
        <v>761</v>
      </c>
      <c r="E931" s="97">
        <v>2</v>
      </c>
      <c r="F931" s="140">
        <v>1</v>
      </c>
      <c r="G931" s="103">
        <v>0</v>
      </c>
      <c r="H931" s="99" t="s">
        <v>557</v>
      </c>
      <c r="I931" s="104" t="s">
        <v>21</v>
      </c>
      <c r="J931" s="105">
        <v>1</v>
      </c>
      <c r="K931" s="142">
        <f t="shared" si="82"/>
        <v>-1</v>
      </c>
      <c r="L931" s="102">
        <f t="shared" si="86"/>
        <v>353.11010493827177</v>
      </c>
      <c r="O931" s="214">
        <f t="shared" si="81"/>
        <v>8.7900000000000063</v>
      </c>
      <c r="Q931" s="153">
        <f t="shared" si="83"/>
        <v>1</v>
      </c>
      <c r="R931" s="154">
        <f t="shared" si="84"/>
        <v>0</v>
      </c>
      <c r="S931" s="154">
        <f t="shared" si="85"/>
        <v>1</v>
      </c>
    </row>
    <row r="932" spans="2:19" ht="18.75" x14ac:dyDescent="0.3">
      <c r="B932" s="164">
        <v>44768</v>
      </c>
      <c r="C932" s="95" t="s">
        <v>2436</v>
      </c>
      <c r="D932" s="96" t="s">
        <v>801</v>
      </c>
      <c r="E932" s="97">
        <v>2</v>
      </c>
      <c r="F932" s="140">
        <v>17</v>
      </c>
      <c r="G932" s="103">
        <v>4</v>
      </c>
      <c r="H932" s="99" t="s">
        <v>557</v>
      </c>
      <c r="I932" s="104" t="s">
        <v>34</v>
      </c>
      <c r="J932" s="105">
        <v>1</v>
      </c>
      <c r="K932" s="142">
        <f t="shared" si="82"/>
        <v>-1</v>
      </c>
      <c r="L932" s="102">
        <f t="shared" si="86"/>
        <v>352.11010493827177</v>
      </c>
      <c r="O932" s="214">
        <f t="shared" si="81"/>
        <v>7.7900000000000063</v>
      </c>
      <c r="Q932" s="153">
        <f t="shared" si="83"/>
        <v>1</v>
      </c>
      <c r="R932" s="154">
        <f t="shared" si="84"/>
        <v>0</v>
      </c>
      <c r="S932" s="154">
        <f t="shared" si="85"/>
        <v>1</v>
      </c>
    </row>
    <row r="933" spans="2:19" ht="18.75" x14ac:dyDescent="0.3">
      <c r="B933" s="164">
        <v>44771</v>
      </c>
      <c r="C933" s="95" t="s">
        <v>2417</v>
      </c>
      <c r="D933" s="96" t="s">
        <v>842</v>
      </c>
      <c r="E933" s="97">
        <v>1</v>
      </c>
      <c r="F933" s="140">
        <v>2.5</v>
      </c>
      <c r="G933" s="103">
        <v>1.2</v>
      </c>
      <c r="H933" s="99" t="s">
        <v>557</v>
      </c>
      <c r="I933" s="104" t="s">
        <v>24</v>
      </c>
      <c r="J933" s="105">
        <v>7</v>
      </c>
      <c r="K933" s="142">
        <f t="shared" si="82"/>
        <v>10.5</v>
      </c>
      <c r="L933" s="102">
        <f t="shared" si="86"/>
        <v>362.61010493827177</v>
      </c>
      <c r="O933" s="214">
        <f t="shared" si="81"/>
        <v>18.290000000000006</v>
      </c>
      <c r="Q933" s="153">
        <f t="shared" si="83"/>
        <v>1</v>
      </c>
      <c r="R933" s="154">
        <f t="shared" si="84"/>
        <v>1</v>
      </c>
      <c r="S933" s="154">
        <f t="shared" si="85"/>
        <v>0</v>
      </c>
    </row>
    <row r="934" spans="2:19" ht="18.75" x14ac:dyDescent="0.3">
      <c r="B934" s="164">
        <v>44771</v>
      </c>
      <c r="C934" s="95" t="s">
        <v>2437</v>
      </c>
      <c r="D934" s="96" t="s">
        <v>842</v>
      </c>
      <c r="E934" s="97">
        <v>5</v>
      </c>
      <c r="F934" s="140">
        <v>2.2999999999999998</v>
      </c>
      <c r="G934" s="103">
        <v>1.2</v>
      </c>
      <c r="H934" s="99" t="s">
        <v>557</v>
      </c>
      <c r="I934" s="104" t="s">
        <v>24</v>
      </c>
      <c r="J934" s="105">
        <v>9</v>
      </c>
      <c r="K934" s="142">
        <f t="shared" si="82"/>
        <v>11.7</v>
      </c>
      <c r="L934" s="102">
        <f t="shared" ref="L934:L976" si="87">IF(K934="",L933,L933+K934)</f>
        <v>374.31010493827176</v>
      </c>
      <c r="O934" s="214">
        <f t="shared" si="81"/>
        <v>29.990000000000006</v>
      </c>
      <c r="Q934" s="153">
        <f t="shared" si="83"/>
        <v>1</v>
      </c>
      <c r="R934" s="154">
        <f t="shared" si="84"/>
        <v>1</v>
      </c>
      <c r="S934" s="154">
        <f t="shared" si="85"/>
        <v>0</v>
      </c>
    </row>
    <row r="935" spans="2:19" ht="18.75" x14ac:dyDescent="0.3">
      <c r="B935" s="164">
        <v>44771</v>
      </c>
      <c r="C935" s="95" t="s">
        <v>2438</v>
      </c>
      <c r="D935" s="96" t="s">
        <v>2011</v>
      </c>
      <c r="E935" s="97">
        <v>8</v>
      </c>
      <c r="F935" s="140">
        <v>1.95</v>
      </c>
      <c r="G935" s="103">
        <v>1.1000000000000001</v>
      </c>
      <c r="H935" s="99" t="s">
        <v>557</v>
      </c>
      <c r="I935" s="104" t="s">
        <v>24</v>
      </c>
      <c r="J935" s="105">
        <v>1</v>
      </c>
      <c r="K935" s="142">
        <f t="shared" si="82"/>
        <v>0.95</v>
      </c>
      <c r="L935" s="102">
        <f t="shared" si="87"/>
        <v>375.26010493827175</v>
      </c>
      <c r="O935" s="214">
        <f t="shared" si="81"/>
        <v>30.940000000000005</v>
      </c>
      <c r="Q935" s="153">
        <f t="shared" si="83"/>
        <v>1</v>
      </c>
      <c r="R935" s="154">
        <f t="shared" si="84"/>
        <v>1</v>
      </c>
      <c r="S935" s="154">
        <f t="shared" si="85"/>
        <v>0</v>
      </c>
    </row>
    <row r="936" spans="2:19" ht="18.75" x14ac:dyDescent="0.3">
      <c r="B936" s="164">
        <v>44772</v>
      </c>
      <c r="C936" s="95" t="s">
        <v>2439</v>
      </c>
      <c r="D936" s="96" t="s">
        <v>628</v>
      </c>
      <c r="E936" s="97">
        <v>2</v>
      </c>
      <c r="F936" s="140">
        <v>5.5</v>
      </c>
      <c r="G936" s="103">
        <v>2</v>
      </c>
      <c r="H936" s="99" t="s">
        <v>557</v>
      </c>
      <c r="I936" s="104" t="s">
        <v>26</v>
      </c>
      <c r="J936" s="105">
        <v>7</v>
      </c>
      <c r="K936" s="142">
        <f t="shared" si="82"/>
        <v>-7</v>
      </c>
      <c r="L936" s="102">
        <f t="shared" si="87"/>
        <v>368.26010493827175</v>
      </c>
      <c r="O936" s="214">
        <f t="shared" si="81"/>
        <v>23.940000000000005</v>
      </c>
      <c r="Q936" s="153">
        <f t="shared" si="83"/>
        <v>1</v>
      </c>
      <c r="R936" s="154">
        <f t="shared" si="84"/>
        <v>0</v>
      </c>
      <c r="S936" s="154">
        <f t="shared" si="85"/>
        <v>1</v>
      </c>
    </row>
    <row r="937" spans="2:19" ht="18.75" x14ac:dyDescent="0.3">
      <c r="B937" s="164">
        <v>44772</v>
      </c>
      <c r="C937" s="95" t="s">
        <v>2118</v>
      </c>
      <c r="D937" s="96" t="s">
        <v>628</v>
      </c>
      <c r="E937" s="97">
        <v>2</v>
      </c>
      <c r="F937" s="140">
        <v>8.5</v>
      </c>
      <c r="G937" s="103">
        <v>2.5</v>
      </c>
      <c r="H937" s="99" t="s">
        <v>557</v>
      </c>
      <c r="I937" s="104" t="s">
        <v>34</v>
      </c>
      <c r="J937" s="105">
        <v>1.5</v>
      </c>
      <c r="K937" s="142">
        <f t="shared" si="82"/>
        <v>-1.5</v>
      </c>
      <c r="L937" s="102">
        <f t="shared" si="87"/>
        <v>366.76010493827175</v>
      </c>
      <c r="O937" s="214">
        <f t="shared" si="81"/>
        <v>22.440000000000005</v>
      </c>
      <c r="Q937" s="153">
        <f t="shared" si="83"/>
        <v>1</v>
      </c>
      <c r="R937" s="154">
        <f t="shared" si="84"/>
        <v>0</v>
      </c>
      <c r="S937" s="154">
        <f t="shared" si="85"/>
        <v>1</v>
      </c>
    </row>
    <row r="938" spans="2:19" ht="18.75" x14ac:dyDescent="0.3">
      <c r="B938" s="164">
        <v>44772</v>
      </c>
      <c r="C938" s="95" t="s">
        <v>2135</v>
      </c>
      <c r="D938" s="96" t="s">
        <v>628</v>
      </c>
      <c r="E938" s="97">
        <v>3</v>
      </c>
      <c r="F938" s="140">
        <v>7</v>
      </c>
      <c r="G938" s="103">
        <v>2.5</v>
      </c>
      <c r="H938" s="99" t="s">
        <v>557</v>
      </c>
      <c r="I938" s="104" t="s">
        <v>24</v>
      </c>
      <c r="J938" s="105">
        <v>2</v>
      </c>
      <c r="K938" s="142">
        <f t="shared" si="82"/>
        <v>12</v>
      </c>
      <c r="L938" s="102">
        <f t="shared" si="87"/>
        <v>378.76010493827175</v>
      </c>
      <c r="O938" s="214">
        <f t="shared" si="81"/>
        <v>34.440000000000005</v>
      </c>
      <c r="Q938" s="153">
        <f t="shared" si="83"/>
        <v>1</v>
      </c>
      <c r="R938" s="154">
        <f t="shared" si="84"/>
        <v>1</v>
      </c>
      <c r="S938" s="154">
        <f t="shared" si="85"/>
        <v>0</v>
      </c>
    </row>
    <row r="939" spans="2:19" ht="18.75" x14ac:dyDescent="0.3">
      <c r="B939" s="164">
        <v>44773</v>
      </c>
      <c r="C939" s="95" t="s">
        <v>2415</v>
      </c>
      <c r="D939" s="96" t="s">
        <v>114</v>
      </c>
      <c r="E939" s="97">
        <v>2</v>
      </c>
      <c r="F939" s="140">
        <v>2.6</v>
      </c>
      <c r="G939" s="103">
        <v>1.3</v>
      </c>
      <c r="H939" s="99" t="s">
        <v>557</v>
      </c>
      <c r="I939" s="104" t="s">
        <v>34</v>
      </c>
      <c r="J939" s="105">
        <v>1</v>
      </c>
      <c r="K939" s="142">
        <f t="shared" si="82"/>
        <v>-1</v>
      </c>
      <c r="L939" s="102">
        <f t="shared" si="87"/>
        <v>377.76010493827175</v>
      </c>
      <c r="O939" s="214">
        <f t="shared" si="81"/>
        <v>33.440000000000005</v>
      </c>
      <c r="Q939" s="153">
        <f t="shared" si="83"/>
        <v>1</v>
      </c>
      <c r="R939" s="154">
        <f t="shared" si="84"/>
        <v>0</v>
      </c>
      <c r="S939" s="154">
        <f t="shared" si="85"/>
        <v>1</v>
      </c>
    </row>
    <row r="940" spans="2:19" ht="18.75" x14ac:dyDescent="0.3">
      <c r="B940" s="164">
        <v>44773</v>
      </c>
      <c r="C940" s="95" t="s">
        <v>640</v>
      </c>
      <c r="D940" s="96" t="s">
        <v>2440</v>
      </c>
      <c r="E940" s="97">
        <v>2</v>
      </c>
      <c r="F940" s="140">
        <v>4.5999999999999996</v>
      </c>
      <c r="G940" s="103">
        <v>2</v>
      </c>
      <c r="H940" s="99" t="s">
        <v>557</v>
      </c>
      <c r="I940" s="104" t="s">
        <v>16</v>
      </c>
      <c r="J940" s="105">
        <v>1</v>
      </c>
      <c r="K940" s="142">
        <f t="shared" si="82"/>
        <v>-1</v>
      </c>
      <c r="L940" s="102">
        <f t="shared" si="87"/>
        <v>376.76010493827175</v>
      </c>
      <c r="O940" s="214">
        <f t="shared" si="81"/>
        <v>32.440000000000005</v>
      </c>
      <c r="Q940" s="153">
        <f t="shared" si="83"/>
        <v>1</v>
      </c>
      <c r="R940" s="154">
        <f t="shared" si="84"/>
        <v>0</v>
      </c>
      <c r="S940" s="154">
        <f t="shared" si="85"/>
        <v>1</v>
      </c>
    </row>
    <row r="941" spans="2:19" ht="18.75" x14ac:dyDescent="0.3">
      <c r="B941" s="164">
        <v>44774</v>
      </c>
      <c r="C941" s="95" t="s">
        <v>2441</v>
      </c>
      <c r="D941" s="96" t="s">
        <v>616</v>
      </c>
      <c r="E941" s="97">
        <v>3</v>
      </c>
      <c r="F941" s="140">
        <v>4.2</v>
      </c>
      <c r="G941" s="103">
        <v>2</v>
      </c>
      <c r="H941" s="99" t="s">
        <v>557</v>
      </c>
      <c r="I941" s="104" t="s">
        <v>24</v>
      </c>
      <c r="J941" s="105">
        <v>3.5</v>
      </c>
      <c r="K941" s="142">
        <f t="shared" si="82"/>
        <v>11.200000000000001</v>
      </c>
      <c r="L941" s="102">
        <f t="shared" si="87"/>
        <v>387.96010493827174</v>
      </c>
      <c r="N941" s="214">
        <f>K941</f>
        <v>11.200000000000001</v>
      </c>
      <c r="Q941" s="153">
        <f t="shared" si="83"/>
        <v>1</v>
      </c>
      <c r="R941" s="154">
        <f t="shared" si="84"/>
        <v>1</v>
      </c>
      <c r="S941" s="154">
        <f t="shared" si="85"/>
        <v>0</v>
      </c>
    </row>
    <row r="942" spans="2:19" ht="18.75" x14ac:dyDescent="0.3">
      <c r="B942" s="164">
        <v>44774</v>
      </c>
      <c r="C942" s="95" t="s">
        <v>2442</v>
      </c>
      <c r="D942" s="96" t="s">
        <v>616</v>
      </c>
      <c r="E942" s="97">
        <v>4</v>
      </c>
      <c r="F942" s="140">
        <v>3.9</v>
      </c>
      <c r="G942" s="103">
        <v>1.8</v>
      </c>
      <c r="H942" s="99" t="s">
        <v>557</v>
      </c>
      <c r="I942" s="104" t="s">
        <v>24</v>
      </c>
      <c r="J942" s="105">
        <v>3.5</v>
      </c>
      <c r="K942" s="142">
        <f t="shared" si="82"/>
        <v>10.15</v>
      </c>
      <c r="L942" s="102">
        <f t="shared" si="87"/>
        <v>398.11010493827172</v>
      </c>
      <c r="N942" s="214">
        <f>K942+N941</f>
        <v>21.35</v>
      </c>
      <c r="Q942" s="153">
        <f t="shared" si="83"/>
        <v>1</v>
      </c>
      <c r="R942" s="154">
        <f t="shared" si="84"/>
        <v>1</v>
      </c>
      <c r="S942" s="154">
        <f t="shared" si="85"/>
        <v>0</v>
      </c>
    </row>
    <row r="943" spans="2:19" ht="18.75" x14ac:dyDescent="0.3">
      <c r="B943" s="164">
        <v>44774</v>
      </c>
      <c r="C943" s="95" t="s">
        <v>2443</v>
      </c>
      <c r="D943" s="96" t="s">
        <v>2385</v>
      </c>
      <c r="E943" s="97">
        <v>3</v>
      </c>
      <c r="F943" s="140">
        <v>2.2000000000000002</v>
      </c>
      <c r="G943" s="103">
        <v>1.3</v>
      </c>
      <c r="H943" s="99" t="s">
        <v>557</v>
      </c>
      <c r="I943" s="104" t="s">
        <v>16</v>
      </c>
      <c r="J943" s="105">
        <v>2.5</v>
      </c>
      <c r="K943" s="142">
        <f t="shared" si="82"/>
        <v>-2.5</v>
      </c>
      <c r="L943" s="102">
        <f t="shared" si="87"/>
        <v>395.61010493827172</v>
      </c>
      <c r="N943" s="214">
        <f t="shared" ref="N943:N1006" si="88">K943+N942</f>
        <v>18.850000000000001</v>
      </c>
      <c r="Q943" s="153">
        <f t="shared" si="83"/>
        <v>1</v>
      </c>
      <c r="R943" s="154">
        <f t="shared" si="84"/>
        <v>0</v>
      </c>
      <c r="S943" s="154">
        <f t="shared" si="85"/>
        <v>1</v>
      </c>
    </row>
    <row r="944" spans="2:19" ht="18.75" x14ac:dyDescent="0.3">
      <c r="B944" s="164">
        <v>44775</v>
      </c>
      <c r="C944" s="95" t="s">
        <v>2444</v>
      </c>
      <c r="D944" s="96" t="s">
        <v>832</v>
      </c>
      <c r="E944" s="97">
        <v>3</v>
      </c>
      <c r="F944" s="140">
        <v>2.7</v>
      </c>
      <c r="G944" s="103">
        <v>1.3</v>
      </c>
      <c r="H944" s="99" t="s">
        <v>557</v>
      </c>
      <c r="I944" s="104" t="s">
        <v>26</v>
      </c>
      <c r="J944" s="105">
        <v>6</v>
      </c>
      <c r="K944" s="142">
        <f t="shared" si="82"/>
        <v>-6</v>
      </c>
      <c r="L944" s="102">
        <f t="shared" si="87"/>
        <v>389.61010493827172</v>
      </c>
      <c r="N944" s="214">
        <f t="shared" si="88"/>
        <v>12.850000000000001</v>
      </c>
      <c r="Q944" s="153">
        <f t="shared" si="83"/>
        <v>1</v>
      </c>
      <c r="R944" s="154">
        <f t="shared" si="84"/>
        <v>0</v>
      </c>
      <c r="S944" s="154">
        <f t="shared" si="85"/>
        <v>1</v>
      </c>
    </row>
    <row r="945" spans="2:19" ht="18.75" x14ac:dyDescent="0.3">
      <c r="B945" s="164">
        <v>44776</v>
      </c>
      <c r="C945" s="95" t="s">
        <v>2445</v>
      </c>
      <c r="D945" s="96" t="s">
        <v>2001</v>
      </c>
      <c r="E945" s="97">
        <v>2</v>
      </c>
      <c r="F945" s="140">
        <v>2.8</v>
      </c>
      <c r="G945" s="103">
        <v>1.3</v>
      </c>
      <c r="H945" s="99" t="s">
        <v>557</v>
      </c>
      <c r="I945" s="104" t="s">
        <v>26</v>
      </c>
      <c r="J945" s="105">
        <v>6</v>
      </c>
      <c r="K945" s="142">
        <f t="shared" si="82"/>
        <v>-6</v>
      </c>
      <c r="L945" s="102">
        <f t="shared" si="87"/>
        <v>383.61010493827172</v>
      </c>
      <c r="N945" s="214">
        <f t="shared" si="88"/>
        <v>6.8500000000000014</v>
      </c>
      <c r="Q945" s="153">
        <f t="shared" si="83"/>
        <v>1</v>
      </c>
      <c r="R945" s="154">
        <f t="shared" si="84"/>
        <v>0</v>
      </c>
      <c r="S945" s="154">
        <f t="shared" si="85"/>
        <v>1</v>
      </c>
    </row>
    <row r="946" spans="2:19" ht="18.75" x14ac:dyDescent="0.3">
      <c r="B946" s="164">
        <v>44776</v>
      </c>
      <c r="C946" s="95" t="s">
        <v>2446</v>
      </c>
      <c r="D946" s="96" t="s">
        <v>2001</v>
      </c>
      <c r="E946" s="97">
        <v>2</v>
      </c>
      <c r="F946" s="140">
        <v>6.5</v>
      </c>
      <c r="G946" s="103">
        <v>2.5</v>
      </c>
      <c r="H946" s="99" t="s">
        <v>557</v>
      </c>
      <c r="I946" s="104" t="s">
        <v>24</v>
      </c>
      <c r="J946" s="105">
        <v>2.5</v>
      </c>
      <c r="K946" s="142">
        <f t="shared" si="82"/>
        <v>13.75</v>
      </c>
      <c r="L946" s="102">
        <f t="shared" si="87"/>
        <v>397.36010493827172</v>
      </c>
      <c r="N946" s="214">
        <f t="shared" si="88"/>
        <v>20.6</v>
      </c>
      <c r="Q946" s="153">
        <f t="shared" si="83"/>
        <v>1</v>
      </c>
      <c r="R946" s="154">
        <f t="shared" si="84"/>
        <v>1</v>
      </c>
      <c r="S946" s="154">
        <f t="shared" si="85"/>
        <v>0</v>
      </c>
    </row>
    <row r="947" spans="2:19" ht="18.75" x14ac:dyDescent="0.3">
      <c r="B947" s="164">
        <v>44777</v>
      </c>
      <c r="C947" s="95" t="s">
        <v>2487</v>
      </c>
      <c r="D947" s="96" t="s">
        <v>32</v>
      </c>
      <c r="E947" s="97">
        <v>2</v>
      </c>
      <c r="F947" s="140">
        <v>41</v>
      </c>
      <c r="G947" s="103">
        <v>8</v>
      </c>
      <c r="H947" s="99" t="s">
        <v>557</v>
      </c>
      <c r="I947" s="104" t="s">
        <v>24</v>
      </c>
      <c r="J947" s="105">
        <v>0.25</v>
      </c>
      <c r="K947" s="142">
        <f t="shared" si="82"/>
        <v>10</v>
      </c>
      <c r="L947" s="102">
        <f t="shared" si="87"/>
        <v>407.36010493827172</v>
      </c>
      <c r="N947" s="214">
        <f t="shared" si="88"/>
        <v>30.6</v>
      </c>
      <c r="Q947" s="153">
        <f t="shared" si="83"/>
        <v>1</v>
      </c>
      <c r="R947" s="154">
        <f t="shared" si="84"/>
        <v>1</v>
      </c>
      <c r="S947" s="154">
        <f t="shared" si="85"/>
        <v>0</v>
      </c>
    </row>
    <row r="948" spans="2:19" ht="18.75" x14ac:dyDescent="0.3">
      <c r="B948" s="164">
        <v>44777</v>
      </c>
      <c r="C948" s="95" t="s">
        <v>2488</v>
      </c>
      <c r="D948" s="96" t="s">
        <v>32</v>
      </c>
      <c r="E948" s="97">
        <v>2</v>
      </c>
      <c r="F948" s="140">
        <v>21</v>
      </c>
      <c r="G948" s="103">
        <v>5</v>
      </c>
      <c r="H948" s="99" t="s">
        <v>557</v>
      </c>
      <c r="I948" s="104" t="s">
        <v>34</v>
      </c>
      <c r="J948" s="105">
        <v>0.1</v>
      </c>
      <c r="K948" s="142">
        <f t="shared" si="82"/>
        <v>-0.1</v>
      </c>
      <c r="L948" s="102">
        <f t="shared" si="87"/>
        <v>407.2601049382717</v>
      </c>
      <c r="N948" s="214">
        <f t="shared" si="88"/>
        <v>30.5</v>
      </c>
      <c r="Q948" s="153">
        <f t="shared" si="83"/>
        <v>1</v>
      </c>
      <c r="R948" s="154">
        <f t="shared" si="84"/>
        <v>0</v>
      </c>
      <c r="S948" s="154">
        <f t="shared" si="85"/>
        <v>1</v>
      </c>
    </row>
    <row r="949" spans="2:19" ht="18.75" x14ac:dyDescent="0.3">
      <c r="B949" s="164">
        <v>44777</v>
      </c>
      <c r="C949" s="95" t="s">
        <v>2489</v>
      </c>
      <c r="D949" s="96" t="s">
        <v>561</v>
      </c>
      <c r="E949" s="97">
        <v>5</v>
      </c>
      <c r="F949" s="140">
        <v>9</v>
      </c>
      <c r="G949" s="103">
        <v>3</v>
      </c>
      <c r="H949" s="99" t="s">
        <v>557</v>
      </c>
      <c r="I949" s="104" t="s">
        <v>26</v>
      </c>
      <c r="J949" s="105">
        <v>2.5</v>
      </c>
      <c r="K949" s="142">
        <f t="shared" si="82"/>
        <v>-2.5</v>
      </c>
      <c r="L949" s="102">
        <f t="shared" si="87"/>
        <v>404.7601049382717</v>
      </c>
      <c r="N949" s="214">
        <f t="shared" si="88"/>
        <v>28</v>
      </c>
      <c r="Q949" s="153">
        <f t="shared" si="83"/>
        <v>1</v>
      </c>
      <c r="R949" s="154">
        <f t="shared" si="84"/>
        <v>0</v>
      </c>
      <c r="S949" s="154">
        <f t="shared" si="85"/>
        <v>1</v>
      </c>
    </row>
    <row r="950" spans="2:19" ht="18.75" x14ac:dyDescent="0.3">
      <c r="B950" s="164">
        <v>44779</v>
      </c>
      <c r="C950" s="95" t="s">
        <v>2434</v>
      </c>
      <c r="D950" s="96" t="s">
        <v>587</v>
      </c>
      <c r="E950" s="97">
        <v>1</v>
      </c>
      <c r="F950" s="140">
        <v>2</v>
      </c>
      <c r="G950" s="103">
        <v>1.1000000000000001</v>
      </c>
      <c r="H950" s="99" t="s">
        <v>557</v>
      </c>
      <c r="I950" s="104" t="s">
        <v>24</v>
      </c>
      <c r="J950" s="105">
        <v>1</v>
      </c>
      <c r="K950" s="142">
        <f t="shared" si="82"/>
        <v>1</v>
      </c>
      <c r="L950" s="102">
        <f t="shared" si="87"/>
        <v>405.7601049382717</v>
      </c>
      <c r="N950" s="214">
        <f t="shared" si="88"/>
        <v>29</v>
      </c>
      <c r="Q950" s="153">
        <f t="shared" si="83"/>
        <v>1</v>
      </c>
      <c r="R950" s="154">
        <f t="shared" si="84"/>
        <v>1</v>
      </c>
      <c r="S950" s="154">
        <f t="shared" si="85"/>
        <v>0</v>
      </c>
    </row>
    <row r="951" spans="2:19" ht="18.75" x14ac:dyDescent="0.3">
      <c r="B951" s="164">
        <v>44779</v>
      </c>
      <c r="C951" s="95" t="s">
        <v>2134</v>
      </c>
      <c r="D951" s="96" t="s">
        <v>619</v>
      </c>
      <c r="E951" s="97">
        <v>3</v>
      </c>
      <c r="F951" s="140">
        <v>4.5999999999999996</v>
      </c>
      <c r="G951" s="103">
        <v>2</v>
      </c>
      <c r="H951" s="99" t="s">
        <v>557</v>
      </c>
      <c r="I951" s="104" t="s">
        <v>24</v>
      </c>
      <c r="J951" s="105">
        <v>3</v>
      </c>
      <c r="K951" s="142">
        <f t="shared" si="82"/>
        <v>10.799999999999999</v>
      </c>
      <c r="L951" s="102">
        <f t="shared" si="87"/>
        <v>416.56010493827171</v>
      </c>
      <c r="N951" s="214">
        <f t="shared" si="88"/>
        <v>39.799999999999997</v>
      </c>
      <c r="Q951" s="153">
        <f t="shared" si="83"/>
        <v>1</v>
      </c>
      <c r="R951" s="154">
        <f t="shared" si="84"/>
        <v>1</v>
      </c>
      <c r="S951" s="154">
        <f t="shared" si="85"/>
        <v>0</v>
      </c>
    </row>
    <row r="952" spans="2:19" ht="18.75" x14ac:dyDescent="0.3">
      <c r="B952" s="164">
        <v>44779</v>
      </c>
      <c r="C952" s="95" t="s">
        <v>2490</v>
      </c>
      <c r="D952" s="96" t="s">
        <v>619</v>
      </c>
      <c r="E952" s="97">
        <v>3</v>
      </c>
      <c r="F952" s="140">
        <v>8</v>
      </c>
      <c r="G952" s="103">
        <v>2.5</v>
      </c>
      <c r="H952" s="99" t="s">
        <v>557</v>
      </c>
      <c r="I952" s="104" t="s">
        <v>34</v>
      </c>
      <c r="J952" s="105">
        <v>1.5</v>
      </c>
      <c r="K952" s="142">
        <f t="shared" si="82"/>
        <v>-1.5</v>
      </c>
      <c r="L952" s="102">
        <f t="shared" si="87"/>
        <v>415.06010493827171</v>
      </c>
      <c r="N952" s="214">
        <f t="shared" si="88"/>
        <v>38.299999999999997</v>
      </c>
      <c r="Q952" s="153">
        <f t="shared" si="83"/>
        <v>1</v>
      </c>
      <c r="R952" s="154">
        <f t="shared" si="84"/>
        <v>0</v>
      </c>
      <c r="S952" s="154">
        <f t="shared" si="85"/>
        <v>1</v>
      </c>
    </row>
    <row r="953" spans="2:19" ht="18.75" x14ac:dyDescent="0.3">
      <c r="B953" s="164">
        <v>44779</v>
      </c>
      <c r="C953" s="95" t="s">
        <v>2491</v>
      </c>
      <c r="D953" s="96" t="s">
        <v>813</v>
      </c>
      <c r="E953" s="97">
        <v>1</v>
      </c>
      <c r="F953" s="140">
        <v>13</v>
      </c>
      <c r="G953" s="103">
        <v>4</v>
      </c>
      <c r="H953" s="99" t="s">
        <v>557</v>
      </c>
      <c r="I953" s="104" t="s">
        <v>26</v>
      </c>
      <c r="J953" s="105">
        <v>2</v>
      </c>
      <c r="K953" s="142">
        <f t="shared" si="82"/>
        <v>-2</v>
      </c>
      <c r="L953" s="102">
        <f t="shared" si="87"/>
        <v>413.06010493827171</v>
      </c>
      <c r="N953" s="214">
        <f t="shared" si="88"/>
        <v>36.299999999999997</v>
      </c>
      <c r="Q953" s="153">
        <f t="shared" si="83"/>
        <v>1</v>
      </c>
      <c r="R953" s="154">
        <f t="shared" si="84"/>
        <v>0</v>
      </c>
      <c r="S953" s="154">
        <f t="shared" si="85"/>
        <v>1</v>
      </c>
    </row>
    <row r="954" spans="2:19" ht="18.75" x14ac:dyDescent="0.3">
      <c r="B954" s="164">
        <v>44779</v>
      </c>
      <c r="C954" s="95" t="s">
        <v>2492</v>
      </c>
      <c r="D954" s="96" t="s">
        <v>813</v>
      </c>
      <c r="E954" s="97">
        <v>1</v>
      </c>
      <c r="F954" s="140">
        <v>6.5</v>
      </c>
      <c r="G954" s="103">
        <v>2.5</v>
      </c>
      <c r="H954" s="99" t="s">
        <v>557</v>
      </c>
      <c r="I954" s="104" t="s">
        <v>24</v>
      </c>
      <c r="J954" s="105">
        <v>2.75</v>
      </c>
      <c r="K954" s="142">
        <f t="shared" si="82"/>
        <v>15.125</v>
      </c>
      <c r="L954" s="102">
        <f t="shared" si="87"/>
        <v>428.18510493827171</v>
      </c>
      <c r="N954" s="214">
        <f t="shared" si="88"/>
        <v>51.424999999999997</v>
      </c>
      <c r="Q954" s="153">
        <f t="shared" si="83"/>
        <v>1</v>
      </c>
      <c r="R954" s="154">
        <f t="shared" si="84"/>
        <v>1</v>
      </c>
      <c r="S954" s="154">
        <f t="shared" si="85"/>
        <v>0</v>
      </c>
    </row>
    <row r="955" spans="2:19" ht="18.75" x14ac:dyDescent="0.3">
      <c r="B955" s="164">
        <v>44779</v>
      </c>
      <c r="C955" s="95" t="s">
        <v>2493</v>
      </c>
      <c r="D955" s="96" t="s">
        <v>813</v>
      </c>
      <c r="E955" s="97">
        <v>2</v>
      </c>
      <c r="F955" s="140">
        <v>5</v>
      </c>
      <c r="G955" s="103">
        <v>2</v>
      </c>
      <c r="H955" s="99" t="s">
        <v>557</v>
      </c>
      <c r="I955" s="104" t="s">
        <v>26</v>
      </c>
      <c r="J955" s="105">
        <v>1.5</v>
      </c>
      <c r="K955" s="142">
        <f t="shared" si="82"/>
        <v>-1.5</v>
      </c>
      <c r="L955" s="102">
        <f t="shared" si="87"/>
        <v>426.68510493827171</v>
      </c>
      <c r="N955" s="214">
        <f t="shared" si="88"/>
        <v>49.924999999999997</v>
      </c>
      <c r="Q955" s="153">
        <f t="shared" si="83"/>
        <v>1</v>
      </c>
      <c r="R955" s="154">
        <f t="shared" si="84"/>
        <v>0</v>
      </c>
      <c r="S955" s="154">
        <f t="shared" si="85"/>
        <v>1</v>
      </c>
    </row>
    <row r="956" spans="2:19" ht="18.75" x14ac:dyDescent="0.3">
      <c r="B956" s="164">
        <v>44780</v>
      </c>
      <c r="C956" s="95" t="s">
        <v>2447</v>
      </c>
      <c r="D956" s="96" t="s">
        <v>747</v>
      </c>
      <c r="E956" s="97">
        <v>1</v>
      </c>
      <c r="F956" s="140">
        <v>4</v>
      </c>
      <c r="G956" s="103">
        <v>2</v>
      </c>
      <c r="H956" s="99" t="s">
        <v>557</v>
      </c>
      <c r="I956" s="104" t="s">
        <v>26</v>
      </c>
      <c r="J956" s="105">
        <v>9</v>
      </c>
      <c r="K956" s="142">
        <f t="shared" si="82"/>
        <v>-9</v>
      </c>
      <c r="L956" s="102">
        <f t="shared" si="87"/>
        <v>417.68510493827171</v>
      </c>
      <c r="N956" s="214">
        <f t="shared" si="88"/>
        <v>40.924999999999997</v>
      </c>
      <c r="Q956" s="153">
        <f t="shared" si="83"/>
        <v>1</v>
      </c>
      <c r="R956" s="154">
        <f t="shared" si="84"/>
        <v>0</v>
      </c>
      <c r="S956" s="154">
        <f t="shared" si="85"/>
        <v>1</v>
      </c>
    </row>
    <row r="957" spans="2:19" ht="18.75" x14ac:dyDescent="0.3">
      <c r="B957" s="164">
        <v>44780</v>
      </c>
      <c r="C957" s="95" t="s">
        <v>2448</v>
      </c>
      <c r="D957" s="96" t="s">
        <v>747</v>
      </c>
      <c r="E957" s="97">
        <v>4</v>
      </c>
      <c r="F957" s="140">
        <v>4.4000000000000004</v>
      </c>
      <c r="G957" s="103">
        <v>2</v>
      </c>
      <c r="H957" s="99" t="s">
        <v>557</v>
      </c>
      <c r="I957" s="104" t="s">
        <v>34</v>
      </c>
      <c r="J957" s="105">
        <v>2.5</v>
      </c>
      <c r="K957" s="142">
        <f t="shared" si="82"/>
        <v>-2.5</v>
      </c>
      <c r="L957" s="102">
        <f t="shared" si="87"/>
        <v>415.18510493827171</v>
      </c>
      <c r="N957" s="214">
        <f t="shared" si="88"/>
        <v>38.424999999999997</v>
      </c>
      <c r="Q957" s="153">
        <f t="shared" si="83"/>
        <v>1</v>
      </c>
      <c r="R957" s="154">
        <f t="shared" si="84"/>
        <v>0</v>
      </c>
      <c r="S957" s="154">
        <f t="shared" si="85"/>
        <v>1</v>
      </c>
    </row>
    <row r="958" spans="2:19" ht="18.75" x14ac:dyDescent="0.3">
      <c r="B958" s="164">
        <v>44781</v>
      </c>
      <c r="C958" s="95" t="s">
        <v>2449</v>
      </c>
      <c r="D958" s="96" t="s">
        <v>2011</v>
      </c>
      <c r="E958" s="97">
        <v>2</v>
      </c>
      <c r="F958" s="140">
        <v>3.2</v>
      </c>
      <c r="G958" s="103">
        <v>1.8</v>
      </c>
      <c r="H958" s="99" t="s">
        <v>557</v>
      </c>
      <c r="I958" s="104" t="s">
        <v>24</v>
      </c>
      <c r="J958" s="105">
        <v>2.5</v>
      </c>
      <c r="K958" s="142">
        <f t="shared" si="82"/>
        <v>5.5</v>
      </c>
      <c r="L958" s="102">
        <f t="shared" si="87"/>
        <v>420.68510493827171</v>
      </c>
      <c r="N958" s="214">
        <f t="shared" si="88"/>
        <v>43.924999999999997</v>
      </c>
      <c r="Q958" s="153">
        <f t="shared" si="83"/>
        <v>1</v>
      </c>
      <c r="R958" s="154">
        <f t="shared" si="84"/>
        <v>1</v>
      </c>
      <c r="S958" s="154">
        <f t="shared" si="85"/>
        <v>0</v>
      </c>
    </row>
    <row r="959" spans="2:19" ht="18.75" x14ac:dyDescent="0.3">
      <c r="B959" s="164">
        <v>44781</v>
      </c>
      <c r="C959" s="95" t="s">
        <v>2450</v>
      </c>
      <c r="D959" s="96" t="s">
        <v>2011</v>
      </c>
      <c r="E959" s="97">
        <v>7</v>
      </c>
      <c r="F959" s="140">
        <v>4.2</v>
      </c>
      <c r="G959" s="103">
        <v>2</v>
      </c>
      <c r="H959" s="99" t="s">
        <v>557</v>
      </c>
      <c r="I959" s="104" t="s">
        <v>34</v>
      </c>
      <c r="J959" s="105">
        <v>3.5</v>
      </c>
      <c r="K959" s="142">
        <f t="shared" si="82"/>
        <v>-3.5</v>
      </c>
      <c r="L959" s="102">
        <f t="shared" si="87"/>
        <v>417.18510493827171</v>
      </c>
      <c r="N959" s="214">
        <f t="shared" si="88"/>
        <v>40.424999999999997</v>
      </c>
      <c r="Q959" s="153">
        <f t="shared" si="83"/>
        <v>1</v>
      </c>
      <c r="R959" s="154">
        <f t="shared" si="84"/>
        <v>0</v>
      </c>
      <c r="S959" s="154">
        <f t="shared" si="85"/>
        <v>1</v>
      </c>
    </row>
    <row r="960" spans="2:19" ht="18.75" x14ac:dyDescent="0.3">
      <c r="B960" s="164">
        <v>44783</v>
      </c>
      <c r="C960" s="95" t="s">
        <v>2451</v>
      </c>
      <c r="D960" s="96" t="s">
        <v>623</v>
      </c>
      <c r="E960" s="97">
        <v>1</v>
      </c>
      <c r="F960" s="140">
        <v>3.6</v>
      </c>
      <c r="G960" s="103">
        <v>1.8</v>
      </c>
      <c r="H960" s="99" t="s">
        <v>557</v>
      </c>
      <c r="I960" s="104" t="s">
        <v>34</v>
      </c>
      <c r="J960" s="105">
        <v>1.5</v>
      </c>
      <c r="K960" s="142">
        <f t="shared" si="82"/>
        <v>-1.5</v>
      </c>
      <c r="L960" s="102">
        <f t="shared" si="87"/>
        <v>415.68510493827171</v>
      </c>
      <c r="N960" s="214">
        <f t="shared" si="88"/>
        <v>38.924999999999997</v>
      </c>
      <c r="Q960" s="153">
        <f t="shared" si="83"/>
        <v>1</v>
      </c>
      <c r="R960" s="154">
        <f t="shared" si="84"/>
        <v>0</v>
      </c>
      <c r="S960" s="154">
        <f t="shared" si="85"/>
        <v>1</v>
      </c>
    </row>
    <row r="961" spans="2:19" ht="18.75" x14ac:dyDescent="0.3">
      <c r="B961" s="164">
        <v>44783</v>
      </c>
      <c r="C961" s="95" t="s">
        <v>2425</v>
      </c>
      <c r="D961" s="96" t="s">
        <v>623</v>
      </c>
      <c r="E961" s="97">
        <v>1</v>
      </c>
      <c r="F961" s="140">
        <v>34</v>
      </c>
      <c r="G961" s="103">
        <v>8</v>
      </c>
      <c r="H961" s="99" t="s">
        <v>557</v>
      </c>
      <c r="I961" s="104" t="s">
        <v>26</v>
      </c>
      <c r="J961" s="105">
        <v>0.5</v>
      </c>
      <c r="K961" s="142">
        <f t="shared" si="82"/>
        <v>-0.5</v>
      </c>
      <c r="L961" s="102">
        <f t="shared" si="87"/>
        <v>415.18510493827171</v>
      </c>
      <c r="N961" s="214">
        <f t="shared" si="88"/>
        <v>38.424999999999997</v>
      </c>
      <c r="Q961" s="153">
        <f t="shared" si="83"/>
        <v>1</v>
      </c>
      <c r="R961" s="154">
        <f t="shared" si="84"/>
        <v>0</v>
      </c>
      <c r="S961" s="154">
        <f t="shared" si="85"/>
        <v>1</v>
      </c>
    </row>
    <row r="962" spans="2:19" ht="18.75" x14ac:dyDescent="0.3">
      <c r="B962" s="164">
        <v>44784</v>
      </c>
      <c r="C962" s="95" t="s">
        <v>2452</v>
      </c>
      <c r="D962" s="96" t="s">
        <v>619</v>
      </c>
      <c r="E962" s="97">
        <v>2</v>
      </c>
      <c r="F962" s="140">
        <v>3.3</v>
      </c>
      <c r="G962" s="103">
        <v>1.9</v>
      </c>
      <c r="H962" s="99" t="s">
        <v>557</v>
      </c>
      <c r="I962" s="104" t="s">
        <v>16</v>
      </c>
      <c r="J962" s="105">
        <v>2</v>
      </c>
      <c r="K962" s="142">
        <f t="shared" si="82"/>
        <v>-2</v>
      </c>
      <c r="L962" s="102">
        <f t="shared" si="87"/>
        <v>413.18510493827171</v>
      </c>
      <c r="N962" s="214">
        <f t="shared" si="88"/>
        <v>36.424999999999997</v>
      </c>
      <c r="Q962" s="153">
        <f t="shared" si="83"/>
        <v>1</v>
      </c>
      <c r="R962" s="154">
        <f t="shared" si="84"/>
        <v>0</v>
      </c>
      <c r="S962" s="154">
        <f t="shared" si="85"/>
        <v>1</v>
      </c>
    </row>
    <row r="963" spans="2:19" ht="18.75" x14ac:dyDescent="0.3">
      <c r="B963" s="164">
        <v>44784</v>
      </c>
      <c r="C963" s="95" t="s">
        <v>2453</v>
      </c>
      <c r="D963" s="96" t="s">
        <v>93</v>
      </c>
      <c r="E963" s="97">
        <v>4</v>
      </c>
      <c r="F963" s="140">
        <v>3.3</v>
      </c>
      <c r="G963" s="103">
        <v>1.8</v>
      </c>
      <c r="H963" s="99" t="s">
        <v>557</v>
      </c>
      <c r="I963" s="104" t="s">
        <v>34</v>
      </c>
      <c r="J963" s="105">
        <v>2</v>
      </c>
      <c r="K963" s="142">
        <f t="shared" ref="K963:K1026" si="89">IF(OR(I963="",J963=""),"",IF(AND(H963="W",I963="1st"),F963*J963-J963,IF(AND(H963="P",OR(I963="1st",I963="2nd",I963="3rd")),G963*J963-J963,IF(H963="EW",-2*J963,-J963))))</f>
        <v>-2</v>
      </c>
      <c r="L963" s="102">
        <f t="shared" si="87"/>
        <v>411.18510493827171</v>
      </c>
      <c r="N963" s="214">
        <f t="shared" si="88"/>
        <v>34.424999999999997</v>
      </c>
      <c r="Q963" s="153">
        <f t="shared" si="83"/>
        <v>1</v>
      </c>
      <c r="R963" s="154">
        <f t="shared" si="84"/>
        <v>0</v>
      </c>
      <c r="S963" s="154">
        <f t="shared" si="85"/>
        <v>1</v>
      </c>
    </row>
    <row r="964" spans="2:19" ht="18.75" x14ac:dyDescent="0.3">
      <c r="B964" s="164">
        <v>44784</v>
      </c>
      <c r="C964" s="95" t="s">
        <v>2454</v>
      </c>
      <c r="D964" s="96" t="s">
        <v>93</v>
      </c>
      <c r="E964" s="97">
        <v>4</v>
      </c>
      <c r="F964" s="140">
        <v>6.8</v>
      </c>
      <c r="G964" s="103">
        <v>0</v>
      </c>
      <c r="H964" s="99" t="s">
        <v>557</v>
      </c>
      <c r="I964" s="104" t="s">
        <v>24</v>
      </c>
      <c r="J964" s="105">
        <v>0.5</v>
      </c>
      <c r="K964" s="142">
        <f t="shared" si="89"/>
        <v>2.9</v>
      </c>
      <c r="L964" s="102">
        <f t="shared" si="87"/>
        <v>414.08510493827168</v>
      </c>
      <c r="N964" s="214">
        <f t="shared" si="88"/>
        <v>37.324999999999996</v>
      </c>
      <c r="Q964" s="153">
        <f t="shared" ref="Q964:Q1027" si="90">IF(B964="",0,1)</f>
        <v>1</v>
      </c>
      <c r="R964" s="154">
        <f t="shared" ref="R964:R1027" si="91">IF(K964&gt;0,1,0)</f>
        <v>1</v>
      </c>
      <c r="S964" s="154">
        <f t="shared" ref="S964:S1027" si="92">IF(K964&lt;0,1,0)</f>
        <v>0</v>
      </c>
    </row>
    <row r="965" spans="2:19" ht="18.75" x14ac:dyDescent="0.3">
      <c r="B965" s="164">
        <v>44785</v>
      </c>
      <c r="C965" s="95" t="s">
        <v>2455</v>
      </c>
      <c r="D965" s="96" t="s">
        <v>43</v>
      </c>
      <c r="E965" s="97">
        <v>4</v>
      </c>
      <c r="F965" s="140">
        <v>34</v>
      </c>
      <c r="G965" s="103">
        <v>6</v>
      </c>
      <c r="H965" s="99" t="s">
        <v>557</v>
      </c>
      <c r="I965" s="104" t="s">
        <v>34</v>
      </c>
      <c r="J965" s="105">
        <v>2</v>
      </c>
      <c r="K965" s="142">
        <f t="shared" si="89"/>
        <v>-2</v>
      </c>
      <c r="L965" s="102">
        <f t="shared" si="87"/>
        <v>412.08510493827168</v>
      </c>
      <c r="N965" s="214">
        <f t="shared" si="88"/>
        <v>35.324999999999996</v>
      </c>
      <c r="Q965" s="153">
        <f t="shared" si="90"/>
        <v>1</v>
      </c>
      <c r="R965" s="154">
        <f t="shared" si="91"/>
        <v>0</v>
      </c>
      <c r="S965" s="154">
        <f t="shared" si="92"/>
        <v>1</v>
      </c>
    </row>
    <row r="966" spans="2:19" ht="18.75" x14ac:dyDescent="0.3">
      <c r="B966" s="164">
        <v>44785</v>
      </c>
      <c r="C966" s="95" t="s">
        <v>2455</v>
      </c>
      <c r="D966" s="96" t="s">
        <v>43</v>
      </c>
      <c r="E966" s="97">
        <v>4</v>
      </c>
      <c r="F966" s="140">
        <v>34</v>
      </c>
      <c r="G966" s="103">
        <v>6</v>
      </c>
      <c r="H966" s="99" t="s">
        <v>567</v>
      </c>
      <c r="I966" s="104" t="s">
        <v>34</v>
      </c>
      <c r="J966" s="105">
        <v>2</v>
      </c>
      <c r="K966" s="142">
        <f t="shared" si="89"/>
        <v>-2</v>
      </c>
      <c r="L966" s="102">
        <f t="shared" si="87"/>
        <v>410.08510493827168</v>
      </c>
      <c r="N966" s="214">
        <f t="shared" si="88"/>
        <v>33.324999999999996</v>
      </c>
      <c r="Q966" s="153">
        <f t="shared" si="90"/>
        <v>1</v>
      </c>
      <c r="R966" s="154">
        <f t="shared" si="91"/>
        <v>0</v>
      </c>
      <c r="S966" s="154">
        <f t="shared" si="92"/>
        <v>1</v>
      </c>
    </row>
    <row r="967" spans="2:19" ht="18.75" x14ac:dyDescent="0.3">
      <c r="B967" s="164">
        <v>44786</v>
      </c>
      <c r="C967" s="95" t="s">
        <v>2464</v>
      </c>
      <c r="D967" s="96" t="s">
        <v>561</v>
      </c>
      <c r="E967" s="97">
        <v>2</v>
      </c>
      <c r="F967" s="140">
        <v>2.4500000000000002</v>
      </c>
      <c r="G967" s="103">
        <v>1.4</v>
      </c>
      <c r="H967" s="99" t="s">
        <v>557</v>
      </c>
      <c r="I967" s="104" t="s">
        <v>16</v>
      </c>
      <c r="J967" s="105">
        <v>1.5</v>
      </c>
      <c r="K967" s="142">
        <f t="shared" si="89"/>
        <v>-1.5</v>
      </c>
      <c r="L967" s="102">
        <f t="shared" si="87"/>
        <v>408.58510493827168</v>
      </c>
      <c r="N967" s="214">
        <f t="shared" si="88"/>
        <v>31.824999999999996</v>
      </c>
      <c r="Q967" s="153">
        <f t="shared" si="90"/>
        <v>1</v>
      </c>
      <c r="R967" s="154">
        <f t="shared" si="91"/>
        <v>0</v>
      </c>
      <c r="S967" s="154">
        <f t="shared" si="92"/>
        <v>1</v>
      </c>
    </row>
    <row r="968" spans="2:19" ht="18.75" x14ac:dyDescent="0.3">
      <c r="B968" s="164">
        <v>44786</v>
      </c>
      <c r="C968" s="95" t="s">
        <v>2465</v>
      </c>
      <c r="D968" s="96" t="s">
        <v>561</v>
      </c>
      <c r="E968" s="97">
        <v>3</v>
      </c>
      <c r="F968" s="140">
        <v>41</v>
      </c>
      <c r="G968" s="103">
        <v>8</v>
      </c>
      <c r="H968" s="99" t="s">
        <v>557</v>
      </c>
      <c r="I968" s="104" t="s">
        <v>34</v>
      </c>
      <c r="J968" s="105">
        <v>0.25</v>
      </c>
      <c r="K968" s="142">
        <f t="shared" si="89"/>
        <v>-0.25</v>
      </c>
      <c r="L968" s="102">
        <f t="shared" si="87"/>
        <v>408.33510493827168</v>
      </c>
      <c r="N968" s="214">
        <f t="shared" si="88"/>
        <v>31.574999999999996</v>
      </c>
      <c r="Q968" s="153">
        <f t="shared" si="90"/>
        <v>1</v>
      </c>
      <c r="R968" s="154">
        <f t="shared" si="91"/>
        <v>0</v>
      </c>
      <c r="S968" s="154">
        <f t="shared" si="92"/>
        <v>1</v>
      </c>
    </row>
    <row r="969" spans="2:19" ht="18.75" x14ac:dyDescent="0.3">
      <c r="B969" s="164">
        <v>44786</v>
      </c>
      <c r="C969" s="95" t="s">
        <v>2466</v>
      </c>
      <c r="D969" s="96" t="s">
        <v>2467</v>
      </c>
      <c r="E969" s="97">
        <v>1</v>
      </c>
      <c r="F969" s="140">
        <v>3.6</v>
      </c>
      <c r="G969" s="103">
        <v>1.8</v>
      </c>
      <c r="H969" s="99" t="s">
        <v>557</v>
      </c>
      <c r="I969" s="104" t="s">
        <v>26</v>
      </c>
      <c r="J969" s="105">
        <v>1</v>
      </c>
      <c r="K969" s="142">
        <f t="shared" si="89"/>
        <v>-1</v>
      </c>
      <c r="L969" s="102">
        <f t="shared" si="87"/>
        <v>407.33510493827168</v>
      </c>
      <c r="N969" s="214">
        <f t="shared" si="88"/>
        <v>30.574999999999996</v>
      </c>
      <c r="Q969" s="153">
        <f t="shared" si="90"/>
        <v>1</v>
      </c>
      <c r="R969" s="154">
        <f t="shared" si="91"/>
        <v>0</v>
      </c>
      <c r="S969" s="154">
        <f t="shared" si="92"/>
        <v>1</v>
      </c>
    </row>
    <row r="970" spans="2:19" ht="18.75" x14ac:dyDescent="0.3">
      <c r="B970" s="164">
        <v>44787</v>
      </c>
      <c r="C970" s="95" t="s">
        <v>2468</v>
      </c>
      <c r="D970" s="96" t="s">
        <v>2469</v>
      </c>
      <c r="E970" s="97">
        <v>1</v>
      </c>
      <c r="F970" s="140">
        <v>4.4000000000000004</v>
      </c>
      <c r="G970" s="103">
        <v>2</v>
      </c>
      <c r="H970" s="99" t="s">
        <v>557</v>
      </c>
      <c r="I970" s="104" t="s">
        <v>26</v>
      </c>
      <c r="J970" s="105">
        <v>2</v>
      </c>
      <c r="K970" s="142">
        <f t="shared" si="89"/>
        <v>-2</v>
      </c>
      <c r="L970" s="102">
        <f t="shared" si="87"/>
        <v>405.33510493827168</v>
      </c>
      <c r="N970" s="214">
        <f t="shared" si="88"/>
        <v>28.574999999999996</v>
      </c>
      <c r="Q970" s="153">
        <f t="shared" si="90"/>
        <v>1</v>
      </c>
      <c r="R970" s="154">
        <f t="shared" si="91"/>
        <v>0</v>
      </c>
      <c r="S970" s="154">
        <f t="shared" si="92"/>
        <v>1</v>
      </c>
    </row>
    <row r="971" spans="2:19" ht="18.75" x14ac:dyDescent="0.3">
      <c r="B971" s="164">
        <v>44787</v>
      </c>
      <c r="C971" s="95" t="s">
        <v>2470</v>
      </c>
      <c r="D971" s="96" t="s">
        <v>114</v>
      </c>
      <c r="E971" s="97">
        <v>2</v>
      </c>
      <c r="F971" s="140">
        <v>4.5999999999999996</v>
      </c>
      <c r="G971" s="103">
        <v>2</v>
      </c>
      <c r="H971" s="99" t="s">
        <v>557</v>
      </c>
      <c r="I971" s="104" t="s">
        <v>21</v>
      </c>
      <c r="J971" s="105">
        <v>1</v>
      </c>
      <c r="K971" s="142">
        <f t="shared" si="89"/>
        <v>-1</v>
      </c>
      <c r="L971" s="102">
        <f t="shared" si="87"/>
        <v>404.33510493827168</v>
      </c>
      <c r="N971" s="214">
        <f t="shared" si="88"/>
        <v>27.574999999999996</v>
      </c>
      <c r="Q971" s="153">
        <f t="shared" si="90"/>
        <v>1</v>
      </c>
      <c r="R971" s="154">
        <f t="shared" si="91"/>
        <v>0</v>
      </c>
      <c r="S971" s="154">
        <f t="shared" si="92"/>
        <v>1</v>
      </c>
    </row>
    <row r="972" spans="2:19" ht="18.75" x14ac:dyDescent="0.3">
      <c r="B972" s="164">
        <v>44787</v>
      </c>
      <c r="C972" s="95" t="s">
        <v>2471</v>
      </c>
      <c r="D972" s="96" t="s">
        <v>114</v>
      </c>
      <c r="E972" s="97">
        <v>2</v>
      </c>
      <c r="F972" s="140">
        <v>2.35</v>
      </c>
      <c r="G972" s="103">
        <v>1.3</v>
      </c>
      <c r="H972" s="99" t="s">
        <v>557</v>
      </c>
      <c r="I972" s="104" t="s">
        <v>24</v>
      </c>
      <c r="J972" s="105">
        <v>1</v>
      </c>
      <c r="K972" s="142">
        <f t="shared" si="89"/>
        <v>1.35</v>
      </c>
      <c r="L972" s="102">
        <f t="shared" si="87"/>
        <v>405.68510493827171</v>
      </c>
      <c r="N972" s="214">
        <f t="shared" si="88"/>
        <v>28.924999999999997</v>
      </c>
      <c r="Q972" s="153">
        <f t="shared" si="90"/>
        <v>1</v>
      </c>
      <c r="R972" s="154">
        <f t="shared" si="91"/>
        <v>1</v>
      </c>
      <c r="S972" s="154">
        <f t="shared" si="92"/>
        <v>0</v>
      </c>
    </row>
    <row r="973" spans="2:19" ht="18.75" x14ac:dyDescent="0.3">
      <c r="B973" s="164">
        <v>44788</v>
      </c>
      <c r="C973" s="95" t="s">
        <v>2462</v>
      </c>
      <c r="D973" s="96" t="s">
        <v>616</v>
      </c>
      <c r="E973" s="97">
        <v>4</v>
      </c>
      <c r="F973" s="140">
        <v>3.9</v>
      </c>
      <c r="G973" s="103">
        <v>1.8</v>
      </c>
      <c r="H973" s="99" t="s">
        <v>557</v>
      </c>
      <c r="I973" s="104" t="s">
        <v>16</v>
      </c>
      <c r="J973" s="105">
        <v>13</v>
      </c>
      <c r="K973" s="142">
        <f t="shared" si="89"/>
        <v>-13</v>
      </c>
      <c r="L973" s="102">
        <f t="shared" si="87"/>
        <v>392.68510493827171</v>
      </c>
      <c r="N973" s="214">
        <f t="shared" si="88"/>
        <v>15.924999999999997</v>
      </c>
      <c r="Q973" s="153">
        <f t="shared" si="90"/>
        <v>1</v>
      </c>
      <c r="R973" s="154">
        <f t="shared" si="91"/>
        <v>0</v>
      </c>
      <c r="S973" s="154">
        <f t="shared" si="92"/>
        <v>1</v>
      </c>
    </row>
    <row r="974" spans="2:19" ht="18.75" x14ac:dyDescent="0.3">
      <c r="B974" s="164">
        <v>44788</v>
      </c>
      <c r="C974" s="95" t="s">
        <v>2463</v>
      </c>
      <c r="D974" s="96" t="s">
        <v>616</v>
      </c>
      <c r="E974" s="97">
        <v>4</v>
      </c>
      <c r="F974" s="140">
        <v>1</v>
      </c>
      <c r="G974" s="103">
        <v>0</v>
      </c>
      <c r="H974" s="99" t="s">
        <v>557</v>
      </c>
      <c r="I974" s="104" t="s">
        <v>26</v>
      </c>
      <c r="J974" s="105">
        <v>3</v>
      </c>
      <c r="K974" s="142">
        <f t="shared" si="89"/>
        <v>-3</v>
      </c>
      <c r="L974" s="102">
        <f t="shared" si="87"/>
        <v>389.68510493827171</v>
      </c>
      <c r="N974" s="214">
        <f t="shared" si="88"/>
        <v>12.924999999999997</v>
      </c>
      <c r="Q974" s="153">
        <f t="shared" si="90"/>
        <v>1</v>
      </c>
      <c r="R974" s="154">
        <f t="shared" si="91"/>
        <v>0</v>
      </c>
      <c r="S974" s="154">
        <f t="shared" si="92"/>
        <v>1</v>
      </c>
    </row>
    <row r="975" spans="2:19" ht="18.75" x14ac:dyDescent="0.3">
      <c r="B975" s="164">
        <v>44789</v>
      </c>
      <c r="C975" s="95" t="s">
        <v>2456</v>
      </c>
      <c r="D975" s="96" t="s">
        <v>584</v>
      </c>
      <c r="E975" s="97">
        <v>5</v>
      </c>
      <c r="F975" s="140">
        <v>6.5</v>
      </c>
      <c r="G975" s="103">
        <v>3</v>
      </c>
      <c r="H975" s="99" t="s">
        <v>557</v>
      </c>
      <c r="I975" s="104" t="s">
        <v>16</v>
      </c>
      <c r="J975" s="105">
        <v>1.5</v>
      </c>
      <c r="K975" s="142">
        <f t="shared" si="89"/>
        <v>-1.5</v>
      </c>
      <c r="L975" s="102">
        <f t="shared" si="87"/>
        <v>388.18510493827171</v>
      </c>
      <c r="N975" s="214">
        <f t="shared" si="88"/>
        <v>11.424999999999997</v>
      </c>
      <c r="Q975" s="153">
        <f t="shared" si="90"/>
        <v>1</v>
      </c>
      <c r="R975" s="154">
        <f t="shared" si="91"/>
        <v>0</v>
      </c>
      <c r="S975" s="154">
        <f t="shared" si="92"/>
        <v>1</v>
      </c>
    </row>
    <row r="976" spans="2:19" ht="18.75" x14ac:dyDescent="0.3">
      <c r="B976" s="164">
        <v>44789</v>
      </c>
      <c r="C976" s="95" t="s">
        <v>2457</v>
      </c>
      <c r="D976" s="96" t="s">
        <v>584</v>
      </c>
      <c r="E976" s="97">
        <v>5</v>
      </c>
      <c r="F976" s="140">
        <v>3.3</v>
      </c>
      <c r="G976" s="103">
        <v>1.8</v>
      </c>
      <c r="H976" s="99" t="s">
        <v>557</v>
      </c>
      <c r="I976" s="104" t="s">
        <v>24</v>
      </c>
      <c r="J976" s="105">
        <v>13</v>
      </c>
      <c r="K976" s="142">
        <f t="shared" si="89"/>
        <v>29.9</v>
      </c>
      <c r="L976" s="102">
        <f t="shared" si="87"/>
        <v>418.08510493827168</v>
      </c>
      <c r="N976" s="214">
        <f t="shared" si="88"/>
        <v>41.324999999999996</v>
      </c>
      <c r="Q976" s="153">
        <f t="shared" si="90"/>
        <v>1</v>
      </c>
      <c r="R976" s="154">
        <f t="shared" si="91"/>
        <v>1</v>
      </c>
      <c r="S976" s="154">
        <f t="shared" si="92"/>
        <v>0</v>
      </c>
    </row>
    <row r="977" spans="2:19" ht="18.75" x14ac:dyDescent="0.3">
      <c r="B977" s="164">
        <v>44789</v>
      </c>
      <c r="C977" s="95" t="s">
        <v>2458</v>
      </c>
      <c r="D977" s="96" t="s">
        <v>705</v>
      </c>
      <c r="E977" s="97">
        <v>1</v>
      </c>
      <c r="F977" s="140">
        <v>3.56</v>
      </c>
      <c r="G977" s="103">
        <v>0</v>
      </c>
      <c r="H977" s="99" t="s">
        <v>557</v>
      </c>
      <c r="I977" s="104" t="s">
        <v>24</v>
      </c>
      <c r="J977" s="105">
        <v>5</v>
      </c>
      <c r="K977" s="142">
        <f t="shared" si="89"/>
        <v>12.8</v>
      </c>
      <c r="L977" s="102">
        <f t="shared" ref="L977:L1002" si="93">IF(K977="",L976,L976+K977)</f>
        <v>430.8851049382717</v>
      </c>
      <c r="N977" s="214">
        <f t="shared" si="88"/>
        <v>54.125</v>
      </c>
      <c r="Q977" s="153">
        <f t="shared" si="90"/>
        <v>1</v>
      </c>
      <c r="R977" s="154">
        <f t="shared" si="91"/>
        <v>1</v>
      </c>
      <c r="S977" s="154">
        <f t="shared" si="92"/>
        <v>0</v>
      </c>
    </row>
    <row r="978" spans="2:19" ht="18.75" x14ac:dyDescent="0.3">
      <c r="B978" s="164">
        <v>44789</v>
      </c>
      <c r="C978" s="95" t="s">
        <v>2459</v>
      </c>
      <c r="D978" s="96" t="s">
        <v>705</v>
      </c>
      <c r="E978" s="97">
        <v>2</v>
      </c>
      <c r="F978" s="140">
        <v>23</v>
      </c>
      <c r="G978" s="103">
        <v>5.5</v>
      </c>
      <c r="H978" s="99" t="s">
        <v>557</v>
      </c>
      <c r="I978" s="104" t="s">
        <v>34</v>
      </c>
      <c r="J978" s="105">
        <v>0.5</v>
      </c>
      <c r="K978" s="142">
        <f t="shared" si="89"/>
        <v>-0.5</v>
      </c>
      <c r="L978" s="102">
        <f t="shared" si="93"/>
        <v>430.3851049382717</v>
      </c>
      <c r="N978" s="214">
        <f t="shared" si="88"/>
        <v>53.625</v>
      </c>
      <c r="Q978" s="153">
        <f t="shared" si="90"/>
        <v>1</v>
      </c>
      <c r="R978" s="154">
        <f t="shared" si="91"/>
        <v>0</v>
      </c>
      <c r="S978" s="154">
        <f t="shared" si="92"/>
        <v>1</v>
      </c>
    </row>
    <row r="979" spans="2:19" ht="18.75" x14ac:dyDescent="0.3">
      <c r="B979" s="164">
        <v>44789</v>
      </c>
      <c r="C979" s="95" t="s">
        <v>2460</v>
      </c>
      <c r="D979" s="96" t="s">
        <v>705</v>
      </c>
      <c r="E979" s="97">
        <v>3</v>
      </c>
      <c r="F979" s="140">
        <v>1</v>
      </c>
      <c r="G979" s="103">
        <v>0</v>
      </c>
      <c r="H979" s="99" t="s">
        <v>557</v>
      </c>
      <c r="I979" s="104" t="s">
        <v>26</v>
      </c>
      <c r="J979" s="105">
        <v>1</v>
      </c>
      <c r="K979" s="142">
        <f t="shared" si="89"/>
        <v>-1</v>
      </c>
      <c r="L979" s="102">
        <f t="shared" si="93"/>
        <v>429.3851049382717</v>
      </c>
      <c r="N979" s="214">
        <f t="shared" si="88"/>
        <v>52.625</v>
      </c>
      <c r="Q979" s="153">
        <f t="shared" si="90"/>
        <v>1</v>
      </c>
      <c r="R979" s="154">
        <f t="shared" si="91"/>
        <v>0</v>
      </c>
      <c r="S979" s="154">
        <f t="shared" si="92"/>
        <v>1</v>
      </c>
    </row>
    <row r="980" spans="2:19" ht="18.75" x14ac:dyDescent="0.3">
      <c r="B980" s="164">
        <v>44789</v>
      </c>
      <c r="C980" s="95" t="s">
        <v>2461</v>
      </c>
      <c r="D980" s="96" t="s">
        <v>705</v>
      </c>
      <c r="E980" s="97">
        <v>3</v>
      </c>
      <c r="F980" s="140">
        <v>1</v>
      </c>
      <c r="G980" s="103">
        <v>0</v>
      </c>
      <c r="H980" s="99" t="s">
        <v>557</v>
      </c>
      <c r="I980" s="104" t="s">
        <v>26</v>
      </c>
      <c r="J980" s="105">
        <v>1</v>
      </c>
      <c r="K980" s="142">
        <f t="shared" si="89"/>
        <v>-1</v>
      </c>
      <c r="L980" s="102">
        <f t="shared" si="93"/>
        <v>428.3851049382717</v>
      </c>
      <c r="N980" s="214">
        <f t="shared" si="88"/>
        <v>51.625</v>
      </c>
      <c r="Q980" s="153">
        <f t="shared" si="90"/>
        <v>1</v>
      </c>
      <c r="R980" s="154">
        <f t="shared" si="91"/>
        <v>0</v>
      </c>
      <c r="S980" s="154">
        <f t="shared" si="92"/>
        <v>1</v>
      </c>
    </row>
    <row r="981" spans="2:19" ht="18.75" x14ac:dyDescent="0.3">
      <c r="B981" s="164">
        <v>44789</v>
      </c>
      <c r="C981" s="95" t="s">
        <v>2386</v>
      </c>
      <c r="D981" s="96" t="s">
        <v>705</v>
      </c>
      <c r="E981" s="97">
        <v>4</v>
      </c>
      <c r="F981" s="140">
        <v>2.4500000000000002</v>
      </c>
      <c r="G981" s="103">
        <v>1.4</v>
      </c>
      <c r="H981" s="99" t="s">
        <v>557</v>
      </c>
      <c r="I981" s="104" t="s">
        <v>26</v>
      </c>
      <c r="J981" s="105">
        <v>1</v>
      </c>
      <c r="K981" s="142">
        <f t="shared" si="89"/>
        <v>-1</v>
      </c>
      <c r="L981" s="102">
        <f t="shared" si="93"/>
        <v>427.3851049382717</v>
      </c>
      <c r="N981" s="214">
        <f t="shared" si="88"/>
        <v>50.625</v>
      </c>
      <c r="Q981" s="153">
        <f t="shared" si="90"/>
        <v>1</v>
      </c>
      <c r="R981" s="154">
        <f t="shared" si="91"/>
        <v>0</v>
      </c>
      <c r="S981" s="154">
        <f t="shared" si="92"/>
        <v>1</v>
      </c>
    </row>
    <row r="982" spans="2:19" ht="18.75" x14ac:dyDescent="0.3">
      <c r="B982" s="164">
        <v>44790</v>
      </c>
      <c r="C982" s="95" t="s">
        <v>2472</v>
      </c>
      <c r="D982" s="96" t="s">
        <v>32</v>
      </c>
      <c r="E982" s="97">
        <v>2</v>
      </c>
      <c r="F982" s="140">
        <v>2</v>
      </c>
      <c r="G982" s="103">
        <v>1.1000000000000001</v>
      </c>
      <c r="H982" s="99" t="s">
        <v>557</v>
      </c>
      <c r="I982" s="104" t="s">
        <v>34</v>
      </c>
      <c r="J982" s="105">
        <v>0.75</v>
      </c>
      <c r="K982" s="142">
        <f t="shared" si="89"/>
        <v>-0.75</v>
      </c>
      <c r="L982" s="102">
        <f t="shared" si="93"/>
        <v>426.6351049382717</v>
      </c>
      <c r="N982" s="214">
        <f t="shared" si="88"/>
        <v>49.875</v>
      </c>
      <c r="Q982" s="153">
        <f t="shared" si="90"/>
        <v>1</v>
      </c>
      <c r="R982" s="154">
        <f t="shared" si="91"/>
        <v>0</v>
      </c>
      <c r="S982" s="154">
        <f t="shared" si="92"/>
        <v>1</v>
      </c>
    </row>
    <row r="983" spans="2:19" ht="18.75" x14ac:dyDescent="0.3">
      <c r="B983" s="164">
        <v>44790</v>
      </c>
      <c r="C983" s="95" t="s">
        <v>1914</v>
      </c>
      <c r="D983" s="96" t="s">
        <v>32</v>
      </c>
      <c r="E983" s="97">
        <v>3</v>
      </c>
      <c r="F983" s="140">
        <v>7</v>
      </c>
      <c r="G983" s="103">
        <v>2.5</v>
      </c>
      <c r="H983" s="99" t="s">
        <v>557</v>
      </c>
      <c r="I983" s="104" t="s">
        <v>26</v>
      </c>
      <c r="J983" s="105">
        <v>0.75</v>
      </c>
      <c r="K983" s="142">
        <f t="shared" si="89"/>
        <v>-0.75</v>
      </c>
      <c r="L983" s="102">
        <f t="shared" si="93"/>
        <v>425.8851049382717</v>
      </c>
      <c r="N983" s="214">
        <f t="shared" si="88"/>
        <v>49.125</v>
      </c>
      <c r="Q983" s="153">
        <f t="shared" si="90"/>
        <v>1</v>
      </c>
      <c r="R983" s="154">
        <f t="shared" si="91"/>
        <v>0</v>
      </c>
      <c r="S983" s="154">
        <f t="shared" si="92"/>
        <v>1</v>
      </c>
    </row>
    <row r="984" spans="2:19" ht="18.75" x14ac:dyDescent="0.3">
      <c r="B984" s="164">
        <v>44791</v>
      </c>
      <c r="C984" s="95" t="s">
        <v>2473</v>
      </c>
      <c r="D984" s="96" t="s">
        <v>788</v>
      </c>
      <c r="E984" s="97">
        <v>3</v>
      </c>
      <c r="F984" s="140">
        <v>8.5</v>
      </c>
      <c r="G984" s="103">
        <v>3</v>
      </c>
      <c r="H984" s="99" t="s">
        <v>557</v>
      </c>
      <c r="I984" s="104" t="s">
        <v>26</v>
      </c>
      <c r="J984" s="105">
        <v>7</v>
      </c>
      <c r="K984" s="142">
        <f t="shared" si="89"/>
        <v>-7</v>
      </c>
      <c r="L984" s="102">
        <f t="shared" si="93"/>
        <v>418.8851049382717</v>
      </c>
      <c r="N984" s="214">
        <f t="shared" si="88"/>
        <v>42.125</v>
      </c>
      <c r="Q984" s="153">
        <f t="shared" si="90"/>
        <v>1</v>
      </c>
      <c r="R984" s="154">
        <f t="shared" si="91"/>
        <v>0</v>
      </c>
      <c r="S984" s="154">
        <f t="shared" si="92"/>
        <v>1</v>
      </c>
    </row>
    <row r="985" spans="2:19" ht="18.75" x14ac:dyDescent="0.3">
      <c r="B985" s="164">
        <v>44791</v>
      </c>
      <c r="C985" s="95" t="s">
        <v>2474</v>
      </c>
      <c r="D985" s="96" t="s">
        <v>788</v>
      </c>
      <c r="E985" s="97">
        <v>1</v>
      </c>
      <c r="F985" s="140">
        <v>31</v>
      </c>
      <c r="G985" s="103">
        <v>8</v>
      </c>
      <c r="H985" s="99" t="s">
        <v>557</v>
      </c>
      <c r="I985" s="104" t="s">
        <v>26</v>
      </c>
      <c r="J985" s="105">
        <v>0.125</v>
      </c>
      <c r="K985" s="142">
        <f t="shared" si="89"/>
        <v>-0.125</v>
      </c>
      <c r="L985" s="102">
        <f t="shared" si="93"/>
        <v>418.7601049382717</v>
      </c>
      <c r="N985" s="214">
        <f t="shared" si="88"/>
        <v>42</v>
      </c>
      <c r="Q985" s="153">
        <f t="shared" si="90"/>
        <v>1</v>
      </c>
      <c r="R985" s="154">
        <f t="shared" si="91"/>
        <v>0</v>
      </c>
      <c r="S985" s="154">
        <f t="shared" si="92"/>
        <v>1</v>
      </c>
    </row>
    <row r="986" spans="2:19" ht="18.75" x14ac:dyDescent="0.3">
      <c r="B986" s="164">
        <v>44791</v>
      </c>
      <c r="C986" s="95" t="s">
        <v>2474</v>
      </c>
      <c r="D986" s="96" t="s">
        <v>788</v>
      </c>
      <c r="E986" s="97">
        <v>1</v>
      </c>
      <c r="F986" s="140">
        <v>31</v>
      </c>
      <c r="G986" s="103">
        <v>8</v>
      </c>
      <c r="H986" s="99" t="s">
        <v>567</v>
      </c>
      <c r="I986" s="104" t="s">
        <v>26</v>
      </c>
      <c r="J986" s="105">
        <v>0.125</v>
      </c>
      <c r="K986" s="142">
        <f t="shared" si="89"/>
        <v>0.875</v>
      </c>
      <c r="L986" s="102">
        <f t="shared" si="93"/>
        <v>419.6351049382717</v>
      </c>
      <c r="N986" s="214">
        <f t="shared" si="88"/>
        <v>42.875</v>
      </c>
      <c r="Q986" s="153">
        <f t="shared" si="90"/>
        <v>1</v>
      </c>
      <c r="R986" s="154">
        <f t="shared" si="91"/>
        <v>1</v>
      </c>
      <c r="S986" s="154">
        <f t="shared" si="92"/>
        <v>0</v>
      </c>
    </row>
    <row r="987" spans="2:19" ht="18.75" x14ac:dyDescent="0.3">
      <c r="B987" s="164">
        <v>44791</v>
      </c>
      <c r="C987" s="95" t="s">
        <v>2475</v>
      </c>
      <c r="D987" s="96" t="s">
        <v>842</v>
      </c>
      <c r="E987" s="97">
        <v>1</v>
      </c>
      <c r="F987" s="140">
        <v>14</v>
      </c>
      <c r="G987" s="103">
        <v>4</v>
      </c>
      <c r="H987" s="99" t="s">
        <v>557</v>
      </c>
      <c r="I987" s="104" t="s">
        <v>16</v>
      </c>
      <c r="J987" s="105">
        <v>5</v>
      </c>
      <c r="K987" s="142">
        <f t="shared" si="89"/>
        <v>-5</v>
      </c>
      <c r="L987" s="102">
        <f t="shared" si="93"/>
        <v>414.6351049382717</v>
      </c>
      <c r="N987" s="214">
        <f t="shared" si="88"/>
        <v>37.875</v>
      </c>
      <c r="Q987" s="153">
        <f t="shared" si="90"/>
        <v>1</v>
      </c>
      <c r="R987" s="154">
        <f t="shared" si="91"/>
        <v>0</v>
      </c>
      <c r="S987" s="154">
        <f t="shared" si="92"/>
        <v>1</v>
      </c>
    </row>
    <row r="988" spans="2:19" ht="18.75" x14ac:dyDescent="0.3">
      <c r="B988" s="164">
        <v>44791</v>
      </c>
      <c r="C988" s="95" t="s">
        <v>2476</v>
      </c>
      <c r="D988" s="96" t="s">
        <v>842</v>
      </c>
      <c r="E988" s="97">
        <v>1</v>
      </c>
      <c r="F988" s="140">
        <v>4.5999999999999996</v>
      </c>
      <c r="G988" s="103">
        <v>2</v>
      </c>
      <c r="H988" s="99" t="s">
        <v>557</v>
      </c>
      <c r="I988" s="104" t="s">
        <v>26</v>
      </c>
      <c r="J988" s="105">
        <v>3</v>
      </c>
      <c r="K988" s="142">
        <f t="shared" si="89"/>
        <v>-3</v>
      </c>
      <c r="L988" s="102">
        <f t="shared" si="93"/>
        <v>411.6351049382717</v>
      </c>
      <c r="N988" s="214">
        <f t="shared" si="88"/>
        <v>34.875</v>
      </c>
      <c r="Q988" s="153">
        <f t="shared" si="90"/>
        <v>1</v>
      </c>
      <c r="R988" s="154">
        <f t="shared" si="91"/>
        <v>0</v>
      </c>
      <c r="S988" s="154">
        <f t="shared" si="92"/>
        <v>1</v>
      </c>
    </row>
    <row r="989" spans="2:19" ht="18.75" x14ac:dyDescent="0.3">
      <c r="B989" s="164">
        <v>44792</v>
      </c>
      <c r="C989" s="95" t="s">
        <v>2477</v>
      </c>
      <c r="D989" s="96" t="s">
        <v>30</v>
      </c>
      <c r="E989" s="97">
        <v>1</v>
      </c>
      <c r="F989" s="140">
        <v>2.9</v>
      </c>
      <c r="G989" s="103">
        <v>0</v>
      </c>
      <c r="H989" s="99" t="s">
        <v>557</v>
      </c>
      <c r="I989" s="104" t="s">
        <v>21</v>
      </c>
      <c r="J989" s="105">
        <v>6</v>
      </c>
      <c r="K989" s="142">
        <f t="shared" si="89"/>
        <v>-6</v>
      </c>
      <c r="L989" s="102">
        <f t="shared" si="93"/>
        <v>405.6351049382717</v>
      </c>
      <c r="N989" s="214">
        <f t="shared" si="88"/>
        <v>28.875</v>
      </c>
      <c r="Q989" s="153">
        <f t="shared" si="90"/>
        <v>1</v>
      </c>
      <c r="R989" s="154">
        <f t="shared" si="91"/>
        <v>0</v>
      </c>
      <c r="S989" s="154">
        <f t="shared" si="92"/>
        <v>1</v>
      </c>
    </row>
    <row r="990" spans="2:19" ht="18.75" x14ac:dyDescent="0.3">
      <c r="B990" s="164">
        <v>44792</v>
      </c>
      <c r="C990" s="95" t="s">
        <v>2455</v>
      </c>
      <c r="D990" s="96" t="s">
        <v>30</v>
      </c>
      <c r="E990" s="97">
        <v>3</v>
      </c>
      <c r="F990" s="140">
        <v>21</v>
      </c>
      <c r="G990" s="103">
        <v>7</v>
      </c>
      <c r="H990" s="99" t="s">
        <v>557</v>
      </c>
      <c r="I990" s="104" t="s">
        <v>24</v>
      </c>
      <c r="J990" s="105">
        <v>0.5</v>
      </c>
      <c r="K990" s="142">
        <f t="shared" si="89"/>
        <v>10</v>
      </c>
      <c r="L990" s="102">
        <f t="shared" si="93"/>
        <v>415.6351049382717</v>
      </c>
      <c r="N990" s="214">
        <f t="shared" si="88"/>
        <v>38.875</v>
      </c>
      <c r="Q990" s="153">
        <f t="shared" si="90"/>
        <v>1</v>
      </c>
      <c r="R990" s="154">
        <f t="shared" si="91"/>
        <v>1</v>
      </c>
      <c r="S990" s="154">
        <f t="shared" si="92"/>
        <v>0</v>
      </c>
    </row>
    <row r="991" spans="2:19" ht="18.75" x14ac:dyDescent="0.3">
      <c r="B991" s="164">
        <v>44793</v>
      </c>
      <c r="C991" s="95" t="s">
        <v>2478</v>
      </c>
      <c r="D991" s="96" t="s">
        <v>619</v>
      </c>
      <c r="E991" s="97">
        <v>4</v>
      </c>
      <c r="F991" s="140">
        <v>2.1</v>
      </c>
      <c r="G991" s="103">
        <v>1.1000000000000001</v>
      </c>
      <c r="H991" s="99" t="s">
        <v>557</v>
      </c>
      <c r="I991" s="104" t="s">
        <v>24</v>
      </c>
      <c r="J991" s="105">
        <v>2</v>
      </c>
      <c r="K991" s="142">
        <f t="shared" si="89"/>
        <v>2.2000000000000002</v>
      </c>
      <c r="L991" s="102">
        <f t="shared" si="93"/>
        <v>417.83510493827168</v>
      </c>
      <c r="N991" s="214">
        <f t="shared" si="88"/>
        <v>41.075000000000003</v>
      </c>
      <c r="Q991" s="153">
        <f t="shared" si="90"/>
        <v>1</v>
      </c>
      <c r="R991" s="154">
        <f t="shared" si="91"/>
        <v>1</v>
      </c>
      <c r="S991" s="154">
        <f t="shared" si="92"/>
        <v>0</v>
      </c>
    </row>
    <row r="992" spans="2:19" ht="18.75" x14ac:dyDescent="0.3">
      <c r="B992" s="164">
        <v>44794</v>
      </c>
      <c r="C992" s="95" t="s">
        <v>2479</v>
      </c>
      <c r="D992" s="96" t="s">
        <v>18</v>
      </c>
      <c r="E992" s="97">
        <v>1</v>
      </c>
      <c r="F992" s="140">
        <v>8</v>
      </c>
      <c r="G992" s="103">
        <v>0</v>
      </c>
      <c r="H992" s="99" t="s">
        <v>557</v>
      </c>
      <c r="I992" s="104" t="s">
        <v>21</v>
      </c>
      <c r="J992" s="105">
        <v>1.5</v>
      </c>
      <c r="K992" s="142">
        <f t="shared" si="89"/>
        <v>-1.5</v>
      </c>
      <c r="L992" s="102">
        <f t="shared" si="93"/>
        <v>416.33510493827168</v>
      </c>
      <c r="N992" s="214">
        <f t="shared" si="88"/>
        <v>39.575000000000003</v>
      </c>
      <c r="Q992" s="153">
        <f t="shared" si="90"/>
        <v>1</v>
      </c>
      <c r="R992" s="154">
        <f t="shared" si="91"/>
        <v>0</v>
      </c>
      <c r="S992" s="154">
        <f t="shared" si="92"/>
        <v>1</v>
      </c>
    </row>
    <row r="993" spans="2:19" ht="18.75" x14ac:dyDescent="0.3">
      <c r="B993" s="164">
        <v>44794</v>
      </c>
      <c r="C993" s="95" t="s">
        <v>2480</v>
      </c>
      <c r="D993" s="96" t="s">
        <v>18</v>
      </c>
      <c r="E993" s="97">
        <v>1</v>
      </c>
      <c r="F993" s="140">
        <v>2.97</v>
      </c>
      <c r="G993" s="103">
        <v>0</v>
      </c>
      <c r="H993" s="99" t="s">
        <v>557</v>
      </c>
      <c r="I993" s="104" t="s">
        <v>21</v>
      </c>
      <c r="J993" s="105">
        <v>2</v>
      </c>
      <c r="K993" s="142">
        <f t="shared" si="89"/>
        <v>-2</v>
      </c>
      <c r="L993" s="102">
        <f t="shared" si="93"/>
        <v>414.33510493827168</v>
      </c>
      <c r="N993" s="214">
        <f t="shared" si="88"/>
        <v>37.575000000000003</v>
      </c>
      <c r="Q993" s="153">
        <f t="shared" si="90"/>
        <v>1</v>
      </c>
      <c r="R993" s="154">
        <f t="shared" si="91"/>
        <v>0</v>
      </c>
      <c r="S993" s="154">
        <f t="shared" si="92"/>
        <v>1</v>
      </c>
    </row>
    <row r="994" spans="2:19" ht="18.75" x14ac:dyDescent="0.3">
      <c r="B994" s="164">
        <v>44794</v>
      </c>
      <c r="C994" s="95" t="s">
        <v>2481</v>
      </c>
      <c r="D994" s="96" t="s">
        <v>18</v>
      </c>
      <c r="E994" s="97">
        <v>2</v>
      </c>
      <c r="F994" s="140">
        <v>5.4</v>
      </c>
      <c r="G994" s="103">
        <v>2</v>
      </c>
      <c r="H994" s="99" t="s">
        <v>557</v>
      </c>
      <c r="I994" s="104" t="s">
        <v>24</v>
      </c>
      <c r="J994" s="105">
        <v>0.5</v>
      </c>
      <c r="K994" s="142">
        <f t="shared" si="89"/>
        <v>2.2000000000000002</v>
      </c>
      <c r="L994" s="102">
        <f t="shared" si="93"/>
        <v>416.53510493827167</v>
      </c>
      <c r="N994" s="214">
        <f t="shared" si="88"/>
        <v>39.775000000000006</v>
      </c>
      <c r="Q994" s="153">
        <f t="shared" si="90"/>
        <v>1</v>
      </c>
      <c r="R994" s="154">
        <f t="shared" si="91"/>
        <v>1</v>
      </c>
      <c r="S994" s="154">
        <f t="shared" si="92"/>
        <v>0</v>
      </c>
    </row>
    <row r="995" spans="2:19" ht="18.75" x14ac:dyDescent="0.3">
      <c r="B995" s="164">
        <v>44795</v>
      </c>
      <c r="C995" s="95" t="s">
        <v>2482</v>
      </c>
      <c r="D995" s="96" t="s">
        <v>616</v>
      </c>
      <c r="E995" s="97">
        <v>2</v>
      </c>
      <c r="F995" s="140">
        <v>4.4000000000000004</v>
      </c>
      <c r="G995" s="103">
        <v>1.9</v>
      </c>
      <c r="H995" s="99" t="s">
        <v>557</v>
      </c>
      <c r="I995" s="104" t="s">
        <v>21</v>
      </c>
      <c r="J995" s="105">
        <v>7</v>
      </c>
      <c r="K995" s="142">
        <f t="shared" si="89"/>
        <v>-7</v>
      </c>
      <c r="L995" s="102">
        <f t="shared" si="93"/>
        <v>409.53510493827167</v>
      </c>
      <c r="N995" s="214">
        <f t="shared" si="88"/>
        <v>32.775000000000006</v>
      </c>
      <c r="Q995" s="153">
        <f t="shared" si="90"/>
        <v>1</v>
      </c>
      <c r="R995" s="154">
        <f t="shared" si="91"/>
        <v>0</v>
      </c>
      <c r="S995" s="154">
        <f t="shared" si="92"/>
        <v>1</v>
      </c>
    </row>
    <row r="996" spans="2:19" ht="18.75" x14ac:dyDescent="0.3">
      <c r="B996" s="164">
        <v>44795</v>
      </c>
      <c r="C996" s="95" t="s">
        <v>2483</v>
      </c>
      <c r="D996" s="96" t="s">
        <v>616</v>
      </c>
      <c r="E996" s="97">
        <v>3</v>
      </c>
      <c r="F996" s="140">
        <v>1</v>
      </c>
      <c r="G996" s="103">
        <v>0</v>
      </c>
      <c r="H996" s="99" t="s">
        <v>557</v>
      </c>
      <c r="I996" s="104" t="s">
        <v>21</v>
      </c>
      <c r="J996" s="105">
        <v>1</v>
      </c>
      <c r="K996" s="142">
        <f t="shared" si="89"/>
        <v>-1</v>
      </c>
      <c r="L996" s="102">
        <f t="shared" si="93"/>
        <v>408.53510493827167</v>
      </c>
      <c r="N996" s="214">
        <f t="shared" si="88"/>
        <v>31.775000000000006</v>
      </c>
      <c r="Q996" s="153">
        <f t="shared" si="90"/>
        <v>1</v>
      </c>
      <c r="R996" s="154">
        <f t="shared" si="91"/>
        <v>0</v>
      </c>
      <c r="S996" s="154">
        <f t="shared" si="92"/>
        <v>1</v>
      </c>
    </row>
    <row r="997" spans="2:19" ht="18.75" x14ac:dyDescent="0.3">
      <c r="B997" s="164">
        <v>44795</v>
      </c>
      <c r="C997" s="95" t="s">
        <v>2484</v>
      </c>
      <c r="D997" s="96" t="s">
        <v>616</v>
      </c>
      <c r="E997" s="97">
        <v>3</v>
      </c>
      <c r="F997" s="140">
        <v>1</v>
      </c>
      <c r="G997" s="103">
        <v>0</v>
      </c>
      <c r="H997" s="99" t="s">
        <v>557</v>
      </c>
      <c r="I997" s="104" t="s">
        <v>21</v>
      </c>
      <c r="J997" s="105">
        <v>0.25</v>
      </c>
      <c r="K997" s="142">
        <f t="shared" si="89"/>
        <v>-0.25</v>
      </c>
      <c r="L997" s="102">
        <f t="shared" si="93"/>
        <v>408.28510493827167</v>
      </c>
      <c r="N997" s="214">
        <f t="shared" si="88"/>
        <v>31.525000000000006</v>
      </c>
      <c r="Q997" s="153">
        <f t="shared" si="90"/>
        <v>1</v>
      </c>
      <c r="R997" s="154">
        <f t="shared" si="91"/>
        <v>0</v>
      </c>
      <c r="S997" s="154">
        <f t="shared" si="92"/>
        <v>1</v>
      </c>
    </row>
    <row r="998" spans="2:19" ht="18.75" x14ac:dyDescent="0.3">
      <c r="B998" s="164">
        <v>44795</v>
      </c>
      <c r="C998" s="95" t="s">
        <v>2485</v>
      </c>
      <c r="D998" s="96" t="s">
        <v>616</v>
      </c>
      <c r="E998" s="97">
        <v>4</v>
      </c>
      <c r="F998" s="140">
        <v>18</v>
      </c>
      <c r="G998" s="103">
        <v>6</v>
      </c>
      <c r="H998" s="99" t="s">
        <v>557</v>
      </c>
      <c r="I998" s="104" t="s">
        <v>16</v>
      </c>
      <c r="J998" s="105">
        <v>0.25</v>
      </c>
      <c r="K998" s="142">
        <f t="shared" si="89"/>
        <v>-0.25</v>
      </c>
      <c r="L998" s="102">
        <f t="shared" si="93"/>
        <v>408.03510493827167</v>
      </c>
      <c r="N998" s="214">
        <f t="shared" si="88"/>
        <v>31.275000000000006</v>
      </c>
      <c r="Q998" s="153">
        <f t="shared" si="90"/>
        <v>1</v>
      </c>
      <c r="R998" s="154">
        <f t="shared" si="91"/>
        <v>0</v>
      </c>
      <c r="S998" s="154">
        <f t="shared" si="92"/>
        <v>1</v>
      </c>
    </row>
    <row r="999" spans="2:19" ht="18.75" x14ac:dyDescent="0.3">
      <c r="B999" s="164">
        <v>44795</v>
      </c>
      <c r="C999" s="95" t="s">
        <v>2118</v>
      </c>
      <c r="D999" s="96" t="s">
        <v>616</v>
      </c>
      <c r="E999" s="97">
        <v>4</v>
      </c>
      <c r="F999" s="140">
        <v>12</v>
      </c>
      <c r="G999" s="103">
        <v>3</v>
      </c>
      <c r="H999" s="99" t="s">
        <v>557</v>
      </c>
      <c r="I999" s="104" t="s">
        <v>34</v>
      </c>
      <c r="J999" s="105">
        <v>0.5</v>
      </c>
      <c r="K999" s="142">
        <f t="shared" si="89"/>
        <v>-0.5</v>
      </c>
      <c r="L999" s="102">
        <f t="shared" si="93"/>
        <v>407.53510493827167</v>
      </c>
      <c r="N999" s="214">
        <f t="shared" si="88"/>
        <v>30.775000000000006</v>
      </c>
      <c r="Q999" s="153">
        <f t="shared" si="90"/>
        <v>1</v>
      </c>
      <c r="R999" s="154">
        <f t="shared" si="91"/>
        <v>0</v>
      </c>
      <c r="S999" s="154">
        <f t="shared" si="92"/>
        <v>1</v>
      </c>
    </row>
    <row r="1000" spans="2:19" ht="18.75" x14ac:dyDescent="0.3">
      <c r="B1000" s="164">
        <v>44795</v>
      </c>
      <c r="C1000" s="95" t="s">
        <v>2450</v>
      </c>
      <c r="D1000" s="96" t="s">
        <v>361</v>
      </c>
      <c r="E1000" s="97">
        <v>3</v>
      </c>
      <c r="F1000" s="140">
        <v>2</v>
      </c>
      <c r="G1000" s="103">
        <v>1.1000000000000001</v>
      </c>
      <c r="H1000" s="99" t="s">
        <v>557</v>
      </c>
      <c r="I1000" s="104" t="s">
        <v>21</v>
      </c>
      <c r="J1000" s="105">
        <v>3</v>
      </c>
      <c r="K1000" s="142">
        <f t="shared" si="89"/>
        <v>-3</v>
      </c>
      <c r="L1000" s="102">
        <f t="shared" si="93"/>
        <v>404.53510493827167</v>
      </c>
      <c r="N1000" s="214">
        <f t="shared" si="88"/>
        <v>27.775000000000006</v>
      </c>
      <c r="Q1000" s="153">
        <f t="shared" si="90"/>
        <v>1</v>
      </c>
      <c r="R1000" s="154">
        <f t="shared" si="91"/>
        <v>0</v>
      </c>
      <c r="S1000" s="154">
        <f t="shared" si="92"/>
        <v>1</v>
      </c>
    </row>
    <row r="1001" spans="2:19" ht="18.75" x14ac:dyDescent="0.3">
      <c r="B1001" s="164">
        <v>44795</v>
      </c>
      <c r="C1001" s="95" t="s">
        <v>2486</v>
      </c>
      <c r="D1001" s="96" t="s">
        <v>361</v>
      </c>
      <c r="E1001" s="97">
        <v>3</v>
      </c>
      <c r="F1001" s="140">
        <v>120</v>
      </c>
      <c r="G1001" s="103">
        <v>20</v>
      </c>
      <c r="H1001" s="99" t="s">
        <v>557</v>
      </c>
      <c r="I1001" s="104" t="s">
        <v>16</v>
      </c>
      <c r="J1001" s="105">
        <v>0.25</v>
      </c>
      <c r="K1001" s="142">
        <f t="shared" si="89"/>
        <v>-0.25</v>
      </c>
      <c r="L1001" s="102">
        <f t="shared" si="93"/>
        <v>404.28510493827167</v>
      </c>
      <c r="N1001" s="214">
        <f t="shared" si="88"/>
        <v>27.525000000000006</v>
      </c>
      <c r="Q1001" s="153">
        <f t="shared" si="90"/>
        <v>1</v>
      </c>
      <c r="R1001" s="154">
        <f t="shared" si="91"/>
        <v>0</v>
      </c>
      <c r="S1001" s="154">
        <f t="shared" si="92"/>
        <v>1</v>
      </c>
    </row>
    <row r="1002" spans="2:19" ht="18.75" x14ac:dyDescent="0.3">
      <c r="B1002" s="164">
        <v>44796</v>
      </c>
      <c r="C1002" s="95" t="s">
        <v>2494</v>
      </c>
      <c r="D1002" s="96" t="s">
        <v>173</v>
      </c>
      <c r="E1002" s="97">
        <v>1</v>
      </c>
      <c r="F1002" s="140">
        <v>6</v>
      </c>
      <c r="G1002" s="103">
        <v>2.5</v>
      </c>
      <c r="H1002" s="99" t="s">
        <v>557</v>
      </c>
      <c r="I1002" s="104" t="s">
        <v>34</v>
      </c>
      <c r="J1002" s="105">
        <v>14</v>
      </c>
      <c r="K1002" s="142">
        <f t="shared" si="89"/>
        <v>-14</v>
      </c>
      <c r="L1002" s="102">
        <f t="shared" si="93"/>
        <v>390.28510493827167</v>
      </c>
      <c r="N1002" s="214">
        <f t="shared" si="88"/>
        <v>13.525000000000006</v>
      </c>
      <c r="Q1002" s="153">
        <f t="shared" si="90"/>
        <v>1</v>
      </c>
      <c r="R1002" s="154">
        <f t="shared" si="91"/>
        <v>0</v>
      </c>
      <c r="S1002" s="154">
        <f t="shared" si="92"/>
        <v>1</v>
      </c>
    </row>
    <row r="1003" spans="2:19" ht="18.75" x14ac:dyDescent="0.3">
      <c r="B1003" s="164">
        <v>44796</v>
      </c>
      <c r="C1003" s="95" t="s">
        <v>2495</v>
      </c>
      <c r="D1003" s="96" t="s">
        <v>173</v>
      </c>
      <c r="E1003" s="97">
        <v>2</v>
      </c>
      <c r="F1003" s="140">
        <v>4.4000000000000004</v>
      </c>
      <c r="G1003" s="103">
        <v>2</v>
      </c>
      <c r="H1003" s="99" t="s">
        <v>557</v>
      </c>
      <c r="I1003" s="104" t="s">
        <v>34</v>
      </c>
      <c r="J1003" s="105">
        <v>7</v>
      </c>
      <c r="K1003" s="142">
        <f t="shared" si="89"/>
        <v>-7</v>
      </c>
      <c r="L1003" s="102">
        <f t="shared" ref="L1003:L1048" si="94">IF(K1003="",L1002,L1002+K1003)</f>
        <v>383.28510493827167</v>
      </c>
      <c r="N1003" s="214">
        <f t="shared" si="88"/>
        <v>6.5250000000000057</v>
      </c>
      <c r="Q1003" s="153">
        <f t="shared" si="90"/>
        <v>1</v>
      </c>
      <c r="R1003" s="154">
        <f t="shared" si="91"/>
        <v>0</v>
      </c>
      <c r="S1003" s="154">
        <f t="shared" si="92"/>
        <v>1</v>
      </c>
    </row>
    <row r="1004" spans="2:19" ht="18.75" x14ac:dyDescent="0.3">
      <c r="B1004" s="164">
        <v>44796</v>
      </c>
      <c r="C1004" s="95" t="s">
        <v>2496</v>
      </c>
      <c r="D1004" s="96" t="s">
        <v>173</v>
      </c>
      <c r="E1004" s="97">
        <v>2</v>
      </c>
      <c r="F1004" s="140">
        <v>7.5</v>
      </c>
      <c r="G1004" s="103">
        <v>3</v>
      </c>
      <c r="H1004" s="99" t="s">
        <v>557</v>
      </c>
      <c r="I1004" s="104" t="s">
        <v>24</v>
      </c>
      <c r="J1004" s="105">
        <v>6</v>
      </c>
      <c r="K1004" s="142">
        <f t="shared" si="89"/>
        <v>39</v>
      </c>
      <c r="L1004" s="102">
        <f t="shared" si="94"/>
        <v>422.28510493827167</v>
      </c>
      <c r="N1004" s="214">
        <f t="shared" si="88"/>
        <v>45.525000000000006</v>
      </c>
      <c r="Q1004" s="153">
        <f t="shared" si="90"/>
        <v>1</v>
      </c>
      <c r="R1004" s="154">
        <f t="shared" si="91"/>
        <v>1</v>
      </c>
      <c r="S1004" s="154">
        <f t="shared" si="92"/>
        <v>0</v>
      </c>
    </row>
    <row r="1005" spans="2:19" ht="18.75" x14ac:dyDescent="0.3">
      <c r="B1005" s="164">
        <v>44797</v>
      </c>
      <c r="C1005" s="95" t="s">
        <v>2497</v>
      </c>
      <c r="D1005" s="96" t="s">
        <v>623</v>
      </c>
      <c r="E1005" s="97">
        <v>1</v>
      </c>
      <c r="F1005" s="140">
        <v>71</v>
      </c>
      <c r="G1005" s="103">
        <v>15</v>
      </c>
      <c r="H1005" s="99" t="s">
        <v>557</v>
      </c>
      <c r="I1005" s="104" t="s">
        <v>34</v>
      </c>
      <c r="J1005" s="105">
        <v>1</v>
      </c>
      <c r="K1005" s="142">
        <f t="shared" si="89"/>
        <v>-1</v>
      </c>
      <c r="L1005" s="102">
        <f t="shared" si="94"/>
        <v>421.28510493827167</v>
      </c>
      <c r="N1005" s="214">
        <f t="shared" si="88"/>
        <v>44.525000000000006</v>
      </c>
      <c r="Q1005" s="153">
        <f t="shared" si="90"/>
        <v>1</v>
      </c>
      <c r="R1005" s="154">
        <f t="shared" si="91"/>
        <v>0</v>
      </c>
      <c r="S1005" s="154">
        <f t="shared" si="92"/>
        <v>1</v>
      </c>
    </row>
    <row r="1006" spans="2:19" ht="18.75" x14ac:dyDescent="0.3">
      <c r="B1006" s="164">
        <v>44797</v>
      </c>
      <c r="C1006" s="95" t="s">
        <v>2497</v>
      </c>
      <c r="D1006" s="96" t="s">
        <v>623</v>
      </c>
      <c r="E1006" s="97">
        <v>1</v>
      </c>
      <c r="F1006" s="140">
        <v>71</v>
      </c>
      <c r="G1006" s="103">
        <v>15</v>
      </c>
      <c r="H1006" s="99" t="s">
        <v>567</v>
      </c>
      <c r="I1006" s="104" t="s">
        <v>34</v>
      </c>
      <c r="J1006" s="105">
        <v>0.25</v>
      </c>
      <c r="K1006" s="142">
        <f t="shared" si="89"/>
        <v>-0.25</v>
      </c>
      <c r="L1006" s="102">
        <f t="shared" si="94"/>
        <v>421.03510493827167</v>
      </c>
      <c r="N1006" s="214">
        <f t="shared" si="88"/>
        <v>44.275000000000006</v>
      </c>
      <c r="Q1006" s="153">
        <f t="shared" si="90"/>
        <v>1</v>
      </c>
      <c r="R1006" s="154">
        <f t="shared" si="91"/>
        <v>0</v>
      </c>
      <c r="S1006" s="154">
        <f t="shared" si="92"/>
        <v>1</v>
      </c>
    </row>
    <row r="1007" spans="2:19" ht="18.75" x14ac:dyDescent="0.3">
      <c r="B1007" s="164">
        <v>44797</v>
      </c>
      <c r="C1007" s="95" t="s">
        <v>2498</v>
      </c>
      <c r="D1007" s="96" t="s">
        <v>623</v>
      </c>
      <c r="E1007" s="97">
        <v>1</v>
      </c>
      <c r="F1007" s="140">
        <v>7</v>
      </c>
      <c r="G1007" s="103">
        <v>2.5</v>
      </c>
      <c r="H1007" s="99" t="s">
        <v>557</v>
      </c>
      <c r="I1007" s="104" t="s">
        <v>26</v>
      </c>
      <c r="J1007" s="105">
        <v>1</v>
      </c>
      <c r="K1007" s="142">
        <f t="shared" si="89"/>
        <v>-1</v>
      </c>
      <c r="L1007" s="102">
        <f t="shared" si="94"/>
        <v>420.03510493827167</v>
      </c>
      <c r="N1007" s="214">
        <f t="shared" ref="N1007:N1042" si="95">K1007+N1006</f>
        <v>43.275000000000006</v>
      </c>
      <c r="Q1007" s="153">
        <f t="shared" si="90"/>
        <v>1</v>
      </c>
      <c r="R1007" s="154">
        <f t="shared" si="91"/>
        <v>0</v>
      </c>
      <c r="S1007" s="154">
        <f t="shared" si="92"/>
        <v>1</v>
      </c>
    </row>
    <row r="1008" spans="2:19" ht="18.75" x14ac:dyDescent="0.3">
      <c r="B1008" s="164">
        <v>44798</v>
      </c>
      <c r="C1008" s="95" t="s">
        <v>2489</v>
      </c>
      <c r="D1008" s="96" t="s">
        <v>634</v>
      </c>
      <c r="E1008" s="97">
        <v>1</v>
      </c>
      <c r="F1008" s="140">
        <v>1.85</v>
      </c>
      <c r="G1008" s="103">
        <v>1.1000000000000001</v>
      </c>
      <c r="H1008" s="99" t="s">
        <v>557</v>
      </c>
      <c r="I1008" s="104" t="s">
        <v>24</v>
      </c>
      <c r="J1008" s="105">
        <v>10</v>
      </c>
      <c r="K1008" s="142">
        <f t="shared" si="89"/>
        <v>8.5</v>
      </c>
      <c r="L1008" s="102">
        <f t="shared" si="94"/>
        <v>428.53510493827167</v>
      </c>
      <c r="N1008" s="214">
        <f t="shared" si="95"/>
        <v>51.775000000000006</v>
      </c>
      <c r="Q1008" s="153">
        <f t="shared" si="90"/>
        <v>1</v>
      </c>
      <c r="R1008" s="154">
        <f t="shared" si="91"/>
        <v>1</v>
      </c>
      <c r="S1008" s="154">
        <f t="shared" si="92"/>
        <v>0</v>
      </c>
    </row>
    <row r="1009" spans="2:19" ht="18.75" x14ac:dyDescent="0.3">
      <c r="B1009" s="164">
        <v>44798</v>
      </c>
      <c r="C1009" s="95" t="s">
        <v>2154</v>
      </c>
      <c r="D1009" s="96" t="s">
        <v>114</v>
      </c>
      <c r="E1009" s="97">
        <v>3</v>
      </c>
      <c r="F1009" s="140">
        <v>1.75</v>
      </c>
      <c r="G1009" s="103">
        <v>1.1000000000000001</v>
      </c>
      <c r="H1009" s="99" t="s">
        <v>557</v>
      </c>
      <c r="I1009" s="104" t="s">
        <v>24</v>
      </c>
      <c r="J1009" s="105">
        <v>8</v>
      </c>
      <c r="K1009" s="142">
        <f t="shared" si="89"/>
        <v>6</v>
      </c>
      <c r="L1009" s="102">
        <f t="shared" si="94"/>
        <v>434.53510493827167</v>
      </c>
      <c r="N1009" s="214">
        <f t="shared" si="95"/>
        <v>57.775000000000006</v>
      </c>
      <c r="Q1009" s="153">
        <f t="shared" si="90"/>
        <v>1</v>
      </c>
      <c r="R1009" s="154">
        <f t="shared" si="91"/>
        <v>1</v>
      </c>
      <c r="S1009" s="154">
        <f t="shared" si="92"/>
        <v>0</v>
      </c>
    </row>
    <row r="1010" spans="2:19" ht="18.75" x14ac:dyDescent="0.3">
      <c r="B1010" s="164">
        <v>44798</v>
      </c>
      <c r="C1010" s="95" t="s">
        <v>2499</v>
      </c>
      <c r="D1010" s="96" t="s">
        <v>114</v>
      </c>
      <c r="E1010" s="97">
        <v>4</v>
      </c>
      <c r="F1010" s="140">
        <v>1</v>
      </c>
      <c r="G1010" s="103">
        <v>0</v>
      </c>
      <c r="H1010" s="99" t="s">
        <v>557</v>
      </c>
      <c r="I1010" s="104" t="s">
        <v>21</v>
      </c>
      <c r="J1010" s="105">
        <v>1</v>
      </c>
      <c r="K1010" s="142">
        <f t="shared" si="89"/>
        <v>-1</v>
      </c>
      <c r="L1010" s="102">
        <f t="shared" si="94"/>
        <v>433.53510493827167</v>
      </c>
      <c r="N1010" s="214">
        <f t="shared" si="95"/>
        <v>56.775000000000006</v>
      </c>
      <c r="Q1010" s="153">
        <f t="shared" si="90"/>
        <v>1</v>
      </c>
      <c r="R1010" s="154">
        <f t="shared" si="91"/>
        <v>0</v>
      </c>
      <c r="S1010" s="154">
        <f t="shared" si="92"/>
        <v>1</v>
      </c>
    </row>
    <row r="1011" spans="2:19" ht="18.75" x14ac:dyDescent="0.3">
      <c r="B1011" s="164">
        <v>44798</v>
      </c>
      <c r="C1011" s="95" t="s">
        <v>2500</v>
      </c>
      <c r="D1011" s="96" t="s">
        <v>114</v>
      </c>
      <c r="E1011" s="97">
        <v>4</v>
      </c>
      <c r="F1011" s="140">
        <v>1</v>
      </c>
      <c r="G1011" s="103">
        <v>0</v>
      </c>
      <c r="H1011" s="99" t="s">
        <v>557</v>
      </c>
      <c r="I1011" s="104" t="s">
        <v>21</v>
      </c>
      <c r="J1011" s="105">
        <v>0.5</v>
      </c>
      <c r="K1011" s="142">
        <f t="shared" si="89"/>
        <v>-0.5</v>
      </c>
      <c r="L1011" s="102">
        <f t="shared" si="94"/>
        <v>433.03510493827167</v>
      </c>
      <c r="N1011" s="214">
        <f t="shared" si="95"/>
        <v>56.275000000000006</v>
      </c>
      <c r="Q1011" s="153">
        <f t="shared" si="90"/>
        <v>1</v>
      </c>
      <c r="R1011" s="154">
        <f t="shared" si="91"/>
        <v>0</v>
      </c>
      <c r="S1011" s="154">
        <f t="shared" si="92"/>
        <v>1</v>
      </c>
    </row>
    <row r="1012" spans="2:19" ht="18.75" x14ac:dyDescent="0.3">
      <c r="B1012" s="164">
        <v>44799</v>
      </c>
      <c r="C1012" s="95" t="s">
        <v>2501</v>
      </c>
      <c r="D1012" s="96" t="s">
        <v>616</v>
      </c>
      <c r="E1012" s="97">
        <v>1</v>
      </c>
      <c r="F1012" s="140">
        <v>4.4000000000000004</v>
      </c>
      <c r="G1012" s="103">
        <v>2</v>
      </c>
      <c r="H1012" s="99" t="s">
        <v>557</v>
      </c>
      <c r="I1012" s="104" t="s">
        <v>24</v>
      </c>
      <c r="J1012" s="105">
        <v>6</v>
      </c>
      <c r="K1012" s="142">
        <f t="shared" si="89"/>
        <v>20.400000000000002</v>
      </c>
      <c r="L1012" s="102">
        <f t="shared" si="94"/>
        <v>453.43510493827165</v>
      </c>
      <c r="N1012" s="214">
        <f t="shared" si="95"/>
        <v>76.675000000000011</v>
      </c>
      <c r="Q1012" s="153">
        <f t="shared" si="90"/>
        <v>1</v>
      </c>
      <c r="R1012" s="154">
        <f t="shared" si="91"/>
        <v>1</v>
      </c>
      <c r="S1012" s="154">
        <f t="shared" si="92"/>
        <v>0</v>
      </c>
    </row>
    <row r="1013" spans="2:19" ht="18.75" x14ac:dyDescent="0.3">
      <c r="B1013" s="164">
        <v>44799</v>
      </c>
      <c r="C1013" s="95" t="s">
        <v>2502</v>
      </c>
      <c r="D1013" s="96" t="s">
        <v>616</v>
      </c>
      <c r="E1013" s="97">
        <v>2</v>
      </c>
      <c r="F1013" s="140">
        <v>3</v>
      </c>
      <c r="G1013" s="103">
        <v>1.8</v>
      </c>
      <c r="H1013" s="99" t="s">
        <v>557</v>
      </c>
      <c r="I1013" s="104" t="s">
        <v>34</v>
      </c>
      <c r="J1013" s="105">
        <v>3</v>
      </c>
      <c r="K1013" s="142">
        <f t="shared" si="89"/>
        <v>-3</v>
      </c>
      <c r="L1013" s="102">
        <f t="shared" si="94"/>
        <v>450.43510493827165</v>
      </c>
      <c r="N1013" s="214">
        <f t="shared" si="95"/>
        <v>73.675000000000011</v>
      </c>
      <c r="Q1013" s="153">
        <f t="shared" si="90"/>
        <v>1</v>
      </c>
      <c r="R1013" s="154">
        <f t="shared" si="91"/>
        <v>0</v>
      </c>
      <c r="S1013" s="154">
        <f t="shared" si="92"/>
        <v>1</v>
      </c>
    </row>
    <row r="1014" spans="2:19" ht="18.75" x14ac:dyDescent="0.3">
      <c r="B1014" s="164">
        <v>44799</v>
      </c>
      <c r="C1014" s="95" t="s">
        <v>2490</v>
      </c>
      <c r="D1014" s="96" t="s">
        <v>231</v>
      </c>
      <c r="E1014" s="97">
        <v>2</v>
      </c>
      <c r="F1014" s="140">
        <v>4.5</v>
      </c>
      <c r="G1014" s="103">
        <v>2</v>
      </c>
      <c r="H1014" s="99" t="s">
        <v>557</v>
      </c>
      <c r="I1014" s="104" t="s">
        <v>34</v>
      </c>
      <c r="J1014" s="105">
        <v>3</v>
      </c>
      <c r="K1014" s="142">
        <f t="shared" si="89"/>
        <v>-3</v>
      </c>
      <c r="L1014" s="102">
        <f t="shared" si="94"/>
        <v>447.43510493827165</v>
      </c>
      <c r="N1014" s="214">
        <f t="shared" si="95"/>
        <v>70.675000000000011</v>
      </c>
      <c r="Q1014" s="153">
        <f t="shared" si="90"/>
        <v>1</v>
      </c>
      <c r="R1014" s="154">
        <f t="shared" si="91"/>
        <v>0</v>
      </c>
      <c r="S1014" s="154">
        <f t="shared" si="92"/>
        <v>1</v>
      </c>
    </row>
    <row r="1015" spans="2:19" ht="18.75" x14ac:dyDescent="0.3">
      <c r="B1015" s="164">
        <v>44799</v>
      </c>
      <c r="C1015" s="95" t="s">
        <v>2503</v>
      </c>
      <c r="D1015" s="96" t="s">
        <v>231</v>
      </c>
      <c r="E1015" s="97">
        <v>3</v>
      </c>
      <c r="F1015" s="140">
        <v>4.4000000000000004</v>
      </c>
      <c r="G1015" s="103">
        <v>2</v>
      </c>
      <c r="H1015" s="99" t="s">
        <v>557</v>
      </c>
      <c r="I1015" s="104" t="s">
        <v>34</v>
      </c>
      <c r="J1015" s="105">
        <v>2</v>
      </c>
      <c r="K1015" s="142">
        <f t="shared" si="89"/>
        <v>-2</v>
      </c>
      <c r="L1015" s="102">
        <f t="shared" si="94"/>
        <v>445.43510493827165</v>
      </c>
      <c r="N1015" s="214">
        <f t="shared" si="95"/>
        <v>68.675000000000011</v>
      </c>
      <c r="Q1015" s="153">
        <f t="shared" si="90"/>
        <v>1</v>
      </c>
      <c r="R1015" s="154">
        <f t="shared" si="91"/>
        <v>0</v>
      </c>
      <c r="S1015" s="154">
        <f t="shared" si="92"/>
        <v>1</v>
      </c>
    </row>
    <row r="1016" spans="2:19" ht="18.75" x14ac:dyDescent="0.3">
      <c r="B1016" s="164">
        <v>44799</v>
      </c>
      <c r="C1016" s="95" t="s">
        <v>2504</v>
      </c>
      <c r="D1016" s="96" t="s">
        <v>616</v>
      </c>
      <c r="E1016" s="97">
        <v>1</v>
      </c>
      <c r="F1016" s="140">
        <v>10</v>
      </c>
      <c r="G1016" s="103">
        <v>3</v>
      </c>
      <c r="H1016" s="99" t="s">
        <v>557</v>
      </c>
      <c r="I1016" s="104" t="s">
        <v>34</v>
      </c>
      <c r="J1016" s="105">
        <v>1.5</v>
      </c>
      <c r="K1016" s="142">
        <f t="shared" si="89"/>
        <v>-1.5</v>
      </c>
      <c r="L1016" s="102">
        <f t="shared" si="94"/>
        <v>443.93510493827165</v>
      </c>
      <c r="N1016" s="214">
        <f t="shared" si="95"/>
        <v>67.175000000000011</v>
      </c>
      <c r="Q1016" s="153">
        <f t="shared" si="90"/>
        <v>1</v>
      </c>
      <c r="R1016" s="154">
        <f t="shared" si="91"/>
        <v>0</v>
      </c>
      <c r="S1016" s="154">
        <f t="shared" si="92"/>
        <v>1</v>
      </c>
    </row>
    <row r="1017" spans="2:19" ht="18.75" x14ac:dyDescent="0.3">
      <c r="B1017" s="164">
        <v>44799</v>
      </c>
      <c r="C1017" s="95" t="s">
        <v>2505</v>
      </c>
      <c r="D1017" s="96" t="s">
        <v>616</v>
      </c>
      <c r="E1017" s="97">
        <v>5</v>
      </c>
      <c r="F1017" s="140">
        <v>15</v>
      </c>
      <c r="G1017" s="103">
        <v>4</v>
      </c>
      <c r="H1017" s="99" t="s">
        <v>557</v>
      </c>
      <c r="I1017" s="104" t="s">
        <v>26</v>
      </c>
      <c r="J1017" s="105">
        <v>0.5</v>
      </c>
      <c r="K1017" s="142">
        <f t="shared" si="89"/>
        <v>-0.5</v>
      </c>
      <c r="L1017" s="102">
        <f t="shared" si="94"/>
        <v>443.43510493827165</v>
      </c>
      <c r="N1017" s="214">
        <f t="shared" si="95"/>
        <v>66.675000000000011</v>
      </c>
      <c r="Q1017" s="153">
        <f t="shared" si="90"/>
        <v>1</v>
      </c>
      <c r="R1017" s="154">
        <f t="shared" si="91"/>
        <v>0</v>
      </c>
      <c r="S1017" s="154">
        <f t="shared" si="92"/>
        <v>1</v>
      </c>
    </row>
    <row r="1018" spans="2:19" ht="18.75" x14ac:dyDescent="0.3">
      <c r="B1018" s="164">
        <v>44800</v>
      </c>
      <c r="C1018" s="95" t="s">
        <v>2506</v>
      </c>
      <c r="D1018" s="96" t="s">
        <v>761</v>
      </c>
      <c r="E1018" s="97">
        <v>2</v>
      </c>
      <c r="F1018" s="140">
        <v>2.6</v>
      </c>
      <c r="G1018" s="103">
        <v>1.3</v>
      </c>
      <c r="H1018" s="99" t="s">
        <v>557</v>
      </c>
      <c r="I1018" s="104" t="s">
        <v>16</v>
      </c>
      <c r="J1018" s="105">
        <v>8</v>
      </c>
      <c r="K1018" s="142">
        <f t="shared" si="89"/>
        <v>-8</v>
      </c>
      <c r="L1018" s="102">
        <f t="shared" si="94"/>
        <v>435.43510493827165</v>
      </c>
      <c r="N1018" s="214">
        <f t="shared" si="95"/>
        <v>58.675000000000011</v>
      </c>
      <c r="Q1018" s="153">
        <f t="shared" si="90"/>
        <v>1</v>
      </c>
      <c r="R1018" s="154">
        <f t="shared" si="91"/>
        <v>0</v>
      </c>
      <c r="S1018" s="154">
        <f t="shared" si="92"/>
        <v>1</v>
      </c>
    </row>
    <row r="1019" spans="2:19" ht="18.75" x14ac:dyDescent="0.3">
      <c r="B1019" s="164">
        <v>44800</v>
      </c>
      <c r="C1019" s="95" t="s">
        <v>2507</v>
      </c>
      <c r="D1019" s="96" t="s">
        <v>761</v>
      </c>
      <c r="E1019" s="97">
        <v>3</v>
      </c>
      <c r="F1019" s="140">
        <v>4.4000000000000004</v>
      </c>
      <c r="G1019" s="103">
        <v>2</v>
      </c>
      <c r="H1019" s="99" t="s">
        <v>557</v>
      </c>
      <c r="I1019" s="104" t="s">
        <v>34</v>
      </c>
      <c r="J1019" s="105">
        <v>12</v>
      </c>
      <c r="K1019" s="142">
        <f t="shared" si="89"/>
        <v>-12</v>
      </c>
      <c r="L1019" s="102">
        <f t="shared" si="94"/>
        <v>423.43510493827165</v>
      </c>
      <c r="N1019" s="214">
        <f t="shared" si="95"/>
        <v>46.675000000000011</v>
      </c>
      <c r="Q1019" s="153">
        <f t="shared" si="90"/>
        <v>1</v>
      </c>
      <c r="R1019" s="154">
        <f t="shared" si="91"/>
        <v>0</v>
      </c>
      <c r="S1019" s="154">
        <f t="shared" si="92"/>
        <v>1</v>
      </c>
    </row>
    <row r="1020" spans="2:19" ht="18.75" x14ac:dyDescent="0.3">
      <c r="B1020" s="164">
        <v>44800</v>
      </c>
      <c r="C1020" s="95" t="s">
        <v>2508</v>
      </c>
      <c r="D1020" s="96" t="s">
        <v>761</v>
      </c>
      <c r="E1020" s="97">
        <v>1</v>
      </c>
      <c r="F1020" s="140">
        <v>2</v>
      </c>
      <c r="G1020" s="103">
        <v>1.1000000000000001</v>
      </c>
      <c r="H1020" s="99" t="s">
        <v>557</v>
      </c>
      <c r="I1020" s="104" t="s">
        <v>24</v>
      </c>
      <c r="J1020" s="105">
        <v>1</v>
      </c>
      <c r="K1020" s="142">
        <f t="shared" si="89"/>
        <v>1</v>
      </c>
      <c r="L1020" s="102">
        <f t="shared" si="94"/>
        <v>424.43510493827165</v>
      </c>
      <c r="N1020" s="214">
        <f t="shared" si="95"/>
        <v>47.675000000000011</v>
      </c>
      <c r="Q1020" s="153">
        <f t="shared" si="90"/>
        <v>1</v>
      </c>
      <c r="R1020" s="154">
        <f t="shared" si="91"/>
        <v>1</v>
      </c>
      <c r="S1020" s="154">
        <f t="shared" si="92"/>
        <v>0</v>
      </c>
    </row>
    <row r="1021" spans="2:19" ht="18.75" x14ac:dyDescent="0.3">
      <c r="B1021" s="164">
        <v>44800</v>
      </c>
      <c r="C1021" s="95" t="s">
        <v>2509</v>
      </c>
      <c r="D1021" s="96" t="s">
        <v>761</v>
      </c>
      <c r="E1021" s="97">
        <v>4</v>
      </c>
      <c r="F1021" s="140">
        <v>2.2999999999999998</v>
      </c>
      <c r="G1021" s="103">
        <v>1.3</v>
      </c>
      <c r="H1021" s="99" t="s">
        <v>557</v>
      </c>
      <c r="I1021" s="104" t="s">
        <v>24</v>
      </c>
      <c r="J1021" s="105">
        <v>2</v>
      </c>
      <c r="K1021" s="142">
        <f t="shared" si="89"/>
        <v>2.5999999999999996</v>
      </c>
      <c r="L1021" s="102">
        <f t="shared" si="94"/>
        <v>427.03510493827167</v>
      </c>
      <c r="N1021" s="214">
        <f t="shared" si="95"/>
        <v>50.275000000000013</v>
      </c>
      <c r="Q1021" s="153">
        <f t="shared" si="90"/>
        <v>1</v>
      </c>
      <c r="R1021" s="154">
        <f t="shared" si="91"/>
        <v>1</v>
      </c>
      <c r="S1021" s="154">
        <f t="shared" si="92"/>
        <v>0</v>
      </c>
    </row>
    <row r="1022" spans="2:19" ht="18.75" x14ac:dyDescent="0.3">
      <c r="B1022" s="164">
        <v>44800</v>
      </c>
      <c r="C1022" s="95" t="s">
        <v>2465</v>
      </c>
      <c r="D1022" s="96" t="s">
        <v>561</v>
      </c>
      <c r="E1022" s="97">
        <v>4</v>
      </c>
      <c r="F1022" s="140">
        <v>13</v>
      </c>
      <c r="G1022" s="103">
        <v>3</v>
      </c>
      <c r="H1022" s="99" t="s">
        <v>557</v>
      </c>
      <c r="I1022" s="104" t="s">
        <v>16</v>
      </c>
      <c r="J1022" s="105">
        <v>0.5</v>
      </c>
      <c r="K1022" s="142">
        <f t="shared" si="89"/>
        <v>-0.5</v>
      </c>
      <c r="L1022" s="102">
        <f t="shared" si="94"/>
        <v>426.53510493827167</v>
      </c>
      <c r="N1022" s="214">
        <f t="shared" si="95"/>
        <v>49.775000000000013</v>
      </c>
      <c r="Q1022" s="153">
        <f t="shared" si="90"/>
        <v>1</v>
      </c>
      <c r="R1022" s="154">
        <f t="shared" si="91"/>
        <v>0</v>
      </c>
      <c r="S1022" s="154">
        <f t="shared" si="92"/>
        <v>1</v>
      </c>
    </row>
    <row r="1023" spans="2:19" ht="18.75" x14ac:dyDescent="0.3">
      <c r="B1023" s="164">
        <v>44800</v>
      </c>
      <c r="C1023" s="95" t="s">
        <v>2451</v>
      </c>
      <c r="D1023" s="96" t="s">
        <v>561</v>
      </c>
      <c r="E1023" s="97">
        <v>5</v>
      </c>
      <c r="F1023" s="140">
        <v>2.25</v>
      </c>
      <c r="G1023" s="103">
        <v>1.1000000000000001</v>
      </c>
      <c r="H1023" s="99" t="s">
        <v>557</v>
      </c>
      <c r="I1023" s="104" t="s">
        <v>24</v>
      </c>
      <c r="J1023" s="105">
        <v>3</v>
      </c>
      <c r="K1023" s="142">
        <f t="shared" si="89"/>
        <v>3.75</v>
      </c>
      <c r="L1023" s="102">
        <f t="shared" si="94"/>
        <v>430.28510493827167</v>
      </c>
      <c r="N1023" s="214">
        <f t="shared" si="95"/>
        <v>53.525000000000013</v>
      </c>
      <c r="Q1023" s="153">
        <f t="shared" si="90"/>
        <v>1</v>
      </c>
      <c r="R1023" s="154">
        <f t="shared" si="91"/>
        <v>1</v>
      </c>
      <c r="S1023" s="154">
        <f t="shared" si="92"/>
        <v>0</v>
      </c>
    </row>
    <row r="1024" spans="2:19" ht="18.75" x14ac:dyDescent="0.3">
      <c r="B1024" s="164">
        <v>44800</v>
      </c>
      <c r="C1024" s="95" t="s">
        <v>2510</v>
      </c>
      <c r="D1024" s="96" t="s">
        <v>561</v>
      </c>
      <c r="E1024" s="97">
        <v>5</v>
      </c>
      <c r="F1024" s="140">
        <v>34</v>
      </c>
      <c r="G1024" s="103">
        <v>6</v>
      </c>
      <c r="H1024" s="99" t="s">
        <v>557</v>
      </c>
      <c r="I1024" s="104" t="s">
        <v>34</v>
      </c>
      <c r="J1024" s="105">
        <v>0.25</v>
      </c>
      <c r="K1024" s="142">
        <f t="shared" si="89"/>
        <v>-0.25</v>
      </c>
      <c r="L1024" s="102">
        <f t="shared" si="94"/>
        <v>430.03510493827167</v>
      </c>
      <c r="N1024" s="214">
        <f t="shared" si="95"/>
        <v>53.275000000000013</v>
      </c>
      <c r="Q1024" s="153">
        <f t="shared" si="90"/>
        <v>1</v>
      </c>
      <c r="R1024" s="154">
        <f t="shared" si="91"/>
        <v>0</v>
      </c>
      <c r="S1024" s="154">
        <f t="shared" si="92"/>
        <v>1</v>
      </c>
    </row>
    <row r="1025" spans="2:19" ht="18.75" x14ac:dyDescent="0.3">
      <c r="B1025" s="164">
        <v>44801</v>
      </c>
      <c r="C1025" s="95" t="s">
        <v>2512</v>
      </c>
      <c r="D1025" s="96" t="s">
        <v>813</v>
      </c>
      <c r="E1025" s="97">
        <v>1</v>
      </c>
      <c r="F1025" s="140">
        <v>3.9</v>
      </c>
      <c r="G1025" s="103">
        <v>1.8</v>
      </c>
      <c r="H1025" s="99" t="s">
        <v>557</v>
      </c>
      <c r="I1025" s="104" t="s">
        <v>16</v>
      </c>
      <c r="J1025" s="105">
        <v>10</v>
      </c>
      <c r="K1025" s="142">
        <f t="shared" si="89"/>
        <v>-10</v>
      </c>
      <c r="L1025" s="102">
        <f t="shared" si="94"/>
        <v>420.03510493827167</v>
      </c>
      <c r="N1025" s="214">
        <f t="shared" si="95"/>
        <v>43.275000000000013</v>
      </c>
      <c r="Q1025" s="153">
        <f t="shared" si="90"/>
        <v>1</v>
      </c>
      <c r="R1025" s="154">
        <f t="shared" si="91"/>
        <v>0</v>
      </c>
      <c r="S1025" s="154">
        <f t="shared" si="92"/>
        <v>1</v>
      </c>
    </row>
    <row r="1026" spans="2:19" ht="18.75" x14ac:dyDescent="0.3">
      <c r="B1026" s="164">
        <v>44801</v>
      </c>
      <c r="C1026" s="95" t="s">
        <v>2513</v>
      </c>
      <c r="D1026" s="96" t="s">
        <v>813</v>
      </c>
      <c r="E1026" s="97">
        <v>3</v>
      </c>
      <c r="F1026" s="140">
        <v>3.9</v>
      </c>
      <c r="G1026" s="103">
        <v>1.8</v>
      </c>
      <c r="H1026" s="99" t="s">
        <v>557</v>
      </c>
      <c r="I1026" s="104" t="s">
        <v>24</v>
      </c>
      <c r="J1026" s="105">
        <v>8</v>
      </c>
      <c r="K1026" s="142">
        <f t="shared" si="89"/>
        <v>23.2</v>
      </c>
      <c r="L1026" s="102">
        <f t="shared" si="94"/>
        <v>443.23510493827166</v>
      </c>
      <c r="N1026" s="214">
        <f t="shared" si="95"/>
        <v>66.475000000000009</v>
      </c>
      <c r="Q1026" s="153">
        <f t="shared" si="90"/>
        <v>1</v>
      </c>
      <c r="R1026" s="154">
        <f t="shared" si="91"/>
        <v>1</v>
      </c>
      <c r="S1026" s="154">
        <f t="shared" si="92"/>
        <v>0</v>
      </c>
    </row>
    <row r="1027" spans="2:19" ht="18.75" x14ac:dyDescent="0.3">
      <c r="B1027" s="164">
        <v>44801</v>
      </c>
      <c r="C1027" s="95" t="s">
        <v>2452</v>
      </c>
      <c r="D1027" s="96" t="s">
        <v>584</v>
      </c>
      <c r="E1027" s="97">
        <v>1</v>
      </c>
      <c r="F1027" s="140">
        <v>6.5</v>
      </c>
      <c r="G1027" s="103">
        <v>2.5</v>
      </c>
      <c r="H1027" s="99" t="s">
        <v>557</v>
      </c>
      <c r="I1027" s="104" t="s">
        <v>16</v>
      </c>
      <c r="J1027" s="105">
        <v>2</v>
      </c>
      <c r="K1027" s="142">
        <f t="shared" ref="K1027:K1090" si="96">IF(OR(I1027="",J1027=""),"",IF(AND(H1027="W",I1027="1st"),F1027*J1027-J1027,IF(AND(H1027="P",OR(I1027="1st",I1027="2nd",I1027="3rd")),G1027*J1027-J1027,IF(H1027="EW",-2*J1027,-J1027))))</f>
        <v>-2</v>
      </c>
      <c r="L1027" s="102">
        <f t="shared" si="94"/>
        <v>441.23510493827166</v>
      </c>
      <c r="N1027" s="214">
        <f t="shared" si="95"/>
        <v>64.475000000000009</v>
      </c>
      <c r="Q1027" s="153">
        <f t="shared" si="90"/>
        <v>1</v>
      </c>
      <c r="R1027" s="154">
        <f t="shared" si="91"/>
        <v>0</v>
      </c>
      <c r="S1027" s="154">
        <f t="shared" si="92"/>
        <v>1</v>
      </c>
    </row>
    <row r="1028" spans="2:19" ht="18.75" x14ac:dyDescent="0.3">
      <c r="B1028" s="164">
        <v>44801</v>
      </c>
      <c r="C1028" s="95" t="s">
        <v>2450</v>
      </c>
      <c r="D1028" s="96" t="s">
        <v>584</v>
      </c>
      <c r="E1028" s="97">
        <v>4</v>
      </c>
      <c r="F1028" s="140">
        <v>4.4000000000000004</v>
      </c>
      <c r="G1028" s="103">
        <v>2</v>
      </c>
      <c r="H1028" s="99" t="s">
        <v>557</v>
      </c>
      <c r="I1028" s="104" t="s">
        <v>34</v>
      </c>
      <c r="J1028" s="105">
        <v>0.5</v>
      </c>
      <c r="K1028" s="142">
        <f t="shared" si="96"/>
        <v>-0.5</v>
      </c>
      <c r="L1028" s="102">
        <f t="shared" si="94"/>
        <v>440.73510493827166</v>
      </c>
      <c r="N1028" s="214">
        <f t="shared" si="95"/>
        <v>63.975000000000009</v>
      </c>
      <c r="Q1028" s="153">
        <f t="shared" ref="Q1028:Q1091" si="97">IF(B1028="",0,1)</f>
        <v>1</v>
      </c>
      <c r="R1028" s="154">
        <f t="shared" ref="R1028:R1091" si="98">IF(K1028&gt;0,1,0)</f>
        <v>0</v>
      </c>
      <c r="S1028" s="154">
        <f t="shared" ref="S1028:S1091" si="99">IF(K1028&lt;0,1,0)</f>
        <v>1</v>
      </c>
    </row>
    <row r="1029" spans="2:19" ht="18.75" x14ac:dyDescent="0.3">
      <c r="B1029" s="164">
        <v>44801</v>
      </c>
      <c r="C1029" s="95" t="s">
        <v>2514</v>
      </c>
      <c r="D1029" s="96" t="s">
        <v>813</v>
      </c>
      <c r="E1029" s="97">
        <v>1</v>
      </c>
      <c r="F1029" s="140">
        <v>1</v>
      </c>
      <c r="G1029" s="103">
        <v>0</v>
      </c>
      <c r="H1029" s="99" t="s">
        <v>557</v>
      </c>
      <c r="I1029" s="104" t="s">
        <v>26</v>
      </c>
      <c r="J1029" s="105">
        <v>1</v>
      </c>
      <c r="K1029" s="142">
        <f t="shared" si="96"/>
        <v>-1</v>
      </c>
      <c r="L1029" s="102">
        <f t="shared" si="94"/>
        <v>439.73510493827166</v>
      </c>
      <c r="N1029" s="214">
        <f t="shared" si="95"/>
        <v>62.975000000000009</v>
      </c>
      <c r="Q1029" s="153">
        <f t="shared" si="97"/>
        <v>1</v>
      </c>
      <c r="R1029" s="154">
        <f t="shared" si="98"/>
        <v>0</v>
      </c>
      <c r="S1029" s="154">
        <f t="shared" si="99"/>
        <v>1</v>
      </c>
    </row>
    <row r="1030" spans="2:19" ht="18.75" x14ac:dyDescent="0.3">
      <c r="B1030" s="164">
        <v>44801</v>
      </c>
      <c r="C1030" s="95" t="s">
        <v>2453</v>
      </c>
      <c r="D1030" s="96" t="s">
        <v>813</v>
      </c>
      <c r="E1030" s="97">
        <v>2</v>
      </c>
      <c r="F1030" s="140">
        <v>3.8</v>
      </c>
      <c r="G1030" s="103">
        <v>1.8</v>
      </c>
      <c r="H1030" s="99" t="s">
        <v>557</v>
      </c>
      <c r="I1030" s="104" t="s">
        <v>24</v>
      </c>
      <c r="J1030" s="105">
        <v>1.5</v>
      </c>
      <c r="K1030" s="142">
        <f t="shared" si="96"/>
        <v>4.1999999999999993</v>
      </c>
      <c r="L1030" s="102">
        <f t="shared" si="94"/>
        <v>443.93510493827165</v>
      </c>
      <c r="N1030" s="214">
        <f t="shared" si="95"/>
        <v>67.175000000000011</v>
      </c>
      <c r="Q1030" s="153">
        <f t="shared" si="97"/>
        <v>1</v>
      </c>
      <c r="R1030" s="154">
        <f t="shared" si="98"/>
        <v>1</v>
      </c>
      <c r="S1030" s="154">
        <f t="shared" si="99"/>
        <v>0</v>
      </c>
    </row>
    <row r="1031" spans="2:19" ht="18.75" x14ac:dyDescent="0.3">
      <c r="B1031" s="164">
        <v>44801</v>
      </c>
      <c r="C1031" s="95" t="s">
        <v>2515</v>
      </c>
      <c r="D1031" s="96" t="s">
        <v>1957</v>
      </c>
      <c r="E1031" s="97">
        <v>2</v>
      </c>
      <c r="F1031" s="140">
        <v>71</v>
      </c>
      <c r="G1031" s="103">
        <v>10</v>
      </c>
      <c r="H1031" s="99" t="s">
        <v>557</v>
      </c>
      <c r="I1031" s="104" t="s">
        <v>26</v>
      </c>
      <c r="J1031" s="105">
        <v>0.5</v>
      </c>
      <c r="K1031" s="142">
        <f t="shared" si="96"/>
        <v>-0.5</v>
      </c>
      <c r="L1031" s="102">
        <f t="shared" si="94"/>
        <v>443.43510493827165</v>
      </c>
      <c r="N1031" s="214">
        <f t="shared" si="95"/>
        <v>66.675000000000011</v>
      </c>
      <c r="Q1031" s="153">
        <f t="shared" si="97"/>
        <v>1</v>
      </c>
      <c r="R1031" s="154">
        <f t="shared" si="98"/>
        <v>0</v>
      </c>
      <c r="S1031" s="154">
        <f t="shared" si="99"/>
        <v>1</v>
      </c>
    </row>
    <row r="1032" spans="2:19" ht="18.75" x14ac:dyDescent="0.3">
      <c r="B1032" s="164">
        <v>44801</v>
      </c>
      <c r="C1032" s="95" t="s">
        <v>2516</v>
      </c>
      <c r="D1032" s="96" t="s">
        <v>1957</v>
      </c>
      <c r="E1032" s="97">
        <v>5</v>
      </c>
      <c r="F1032" s="140">
        <v>4.3</v>
      </c>
      <c r="G1032" s="103">
        <v>2</v>
      </c>
      <c r="H1032" s="99" t="s">
        <v>557</v>
      </c>
      <c r="I1032" s="104" t="s">
        <v>26</v>
      </c>
      <c r="J1032" s="105">
        <v>10</v>
      </c>
      <c r="K1032" s="142">
        <f t="shared" si="96"/>
        <v>-10</v>
      </c>
      <c r="L1032" s="102">
        <f t="shared" si="94"/>
        <v>433.43510493827165</v>
      </c>
      <c r="N1032" s="214">
        <f t="shared" si="95"/>
        <v>56.675000000000011</v>
      </c>
      <c r="Q1032" s="153">
        <f t="shared" si="97"/>
        <v>1</v>
      </c>
      <c r="R1032" s="154">
        <f t="shared" si="98"/>
        <v>0</v>
      </c>
      <c r="S1032" s="154">
        <f t="shared" si="99"/>
        <v>1</v>
      </c>
    </row>
    <row r="1033" spans="2:19" ht="18.75" x14ac:dyDescent="0.3">
      <c r="B1033" s="164">
        <v>44802</v>
      </c>
      <c r="C1033" s="95" t="s">
        <v>2511</v>
      </c>
      <c r="D1033" s="96" t="s">
        <v>608</v>
      </c>
      <c r="E1033" s="97">
        <v>2</v>
      </c>
      <c r="F1033" s="140">
        <v>1</v>
      </c>
      <c r="G1033" s="103">
        <v>0</v>
      </c>
      <c r="H1033" s="99" t="s">
        <v>557</v>
      </c>
      <c r="I1033" s="104" t="s">
        <v>21</v>
      </c>
      <c r="J1033" s="105">
        <v>4</v>
      </c>
      <c r="K1033" s="142">
        <f t="shared" si="96"/>
        <v>-4</v>
      </c>
      <c r="L1033" s="102">
        <f t="shared" si="94"/>
        <v>429.43510493827165</v>
      </c>
      <c r="N1033" s="214">
        <f t="shared" si="95"/>
        <v>52.675000000000011</v>
      </c>
      <c r="Q1033" s="153">
        <f t="shared" si="97"/>
        <v>1</v>
      </c>
      <c r="R1033" s="154">
        <f t="shared" si="98"/>
        <v>0</v>
      </c>
      <c r="S1033" s="154">
        <f t="shared" si="99"/>
        <v>1</v>
      </c>
    </row>
    <row r="1034" spans="2:19" ht="18.75" x14ac:dyDescent="0.3">
      <c r="B1034" s="164">
        <v>44803</v>
      </c>
      <c r="C1034" s="95" t="s">
        <v>2517</v>
      </c>
      <c r="D1034" s="96" t="s">
        <v>30</v>
      </c>
      <c r="E1034" s="97">
        <v>2</v>
      </c>
      <c r="F1034" s="140">
        <v>7</v>
      </c>
      <c r="G1034" s="103">
        <v>3</v>
      </c>
      <c r="H1034" s="99" t="s">
        <v>557</v>
      </c>
      <c r="I1034" s="104" t="s">
        <v>26</v>
      </c>
      <c r="J1034" s="105">
        <v>1</v>
      </c>
      <c r="K1034" s="142">
        <f t="shared" si="96"/>
        <v>-1</v>
      </c>
      <c r="L1034" s="102">
        <f t="shared" si="94"/>
        <v>428.43510493827165</v>
      </c>
      <c r="N1034" s="214">
        <f t="shared" si="95"/>
        <v>51.675000000000011</v>
      </c>
      <c r="Q1034" s="153">
        <f t="shared" si="97"/>
        <v>1</v>
      </c>
      <c r="R1034" s="154">
        <f t="shared" si="98"/>
        <v>0</v>
      </c>
      <c r="S1034" s="154">
        <f t="shared" si="99"/>
        <v>1</v>
      </c>
    </row>
    <row r="1035" spans="2:19" ht="18.75" x14ac:dyDescent="0.3">
      <c r="B1035" s="164">
        <v>44803</v>
      </c>
      <c r="C1035" s="95" t="s">
        <v>2518</v>
      </c>
      <c r="D1035" s="96" t="s">
        <v>30</v>
      </c>
      <c r="E1035" s="97">
        <v>2</v>
      </c>
      <c r="F1035" s="140">
        <v>11</v>
      </c>
      <c r="G1035" s="103">
        <v>3.5</v>
      </c>
      <c r="H1035" s="99" t="s">
        <v>557</v>
      </c>
      <c r="I1035" s="104" t="s">
        <v>16</v>
      </c>
      <c r="J1035" s="105">
        <v>1</v>
      </c>
      <c r="K1035" s="142">
        <f t="shared" si="96"/>
        <v>-1</v>
      </c>
      <c r="L1035" s="102">
        <f t="shared" si="94"/>
        <v>427.43510493827165</v>
      </c>
      <c r="N1035" s="214">
        <f t="shared" si="95"/>
        <v>50.675000000000011</v>
      </c>
      <c r="Q1035" s="153">
        <f t="shared" si="97"/>
        <v>1</v>
      </c>
      <c r="R1035" s="154">
        <f t="shared" si="98"/>
        <v>0</v>
      </c>
      <c r="S1035" s="154">
        <f t="shared" si="99"/>
        <v>1</v>
      </c>
    </row>
    <row r="1036" spans="2:19" ht="18.75" x14ac:dyDescent="0.3">
      <c r="B1036" s="164">
        <v>44803</v>
      </c>
      <c r="C1036" s="95" t="s">
        <v>2519</v>
      </c>
      <c r="D1036" s="96" t="s">
        <v>30</v>
      </c>
      <c r="E1036" s="97">
        <v>3</v>
      </c>
      <c r="F1036" s="140">
        <v>51</v>
      </c>
      <c r="G1036" s="103">
        <v>8</v>
      </c>
      <c r="H1036" s="99" t="s">
        <v>557</v>
      </c>
      <c r="I1036" s="104" t="s">
        <v>16</v>
      </c>
      <c r="J1036" s="105">
        <v>0.25</v>
      </c>
      <c r="K1036" s="142">
        <f t="shared" si="96"/>
        <v>-0.25</v>
      </c>
      <c r="L1036" s="102">
        <f t="shared" si="94"/>
        <v>427.18510493827165</v>
      </c>
      <c r="N1036" s="214">
        <f t="shared" si="95"/>
        <v>50.425000000000011</v>
      </c>
      <c r="Q1036" s="153">
        <f t="shared" si="97"/>
        <v>1</v>
      </c>
      <c r="R1036" s="154">
        <f t="shared" si="98"/>
        <v>0</v>
      </c>
      <c r="S1036" s="154">
        <f t="shared" si="99"/>
        <v>1</v>
      </c>
    </row>
    <row r="1037" spans="2:19" ht="18.75" x14ac:dyDescent="0.3">
      <c r="B1037" s="164">
        <v>44803</v>
      </c>
      <c r="C1037" s="95" t="s">
        <v>2197</v>
      </c>
      <c r="D1037" s="96" t="s">
        <v>30</v>
      </c>
      <c r="E1037" s="97">
        <v>4</v>
      </c>
      <c r="F1037" s="140">
        <v>15</v>
      </c>
      <c r="G1037" s="103">
        <v>4</v>
      </c>
      <c r="H1037" s="99" t="s">
        <v>557</v>
      </c>
      <c r="I1037" s="104" t="s">
        <v>16</v>
      </c>
      <c r="J1037" s="105">
        <v>2.5</v>
      </c>
      <c r="K1037" s="142">
        <f t="shared" si="96"/>
        <v>-2.5</v>
      </c>
      <c r="L1037" s="102">
        <f t="shared" si="94"/>
        <v>424.68510493827165</v>
      </c>
      <c r="N1037" s="214">
        <f t="shared" si="95"/>
        <v>47.925000000000011</v>
      </c>
      <c r="Q1037" s="153">
        <f t="shared" si="97"/>
        <v>1</v>
      </c>
      <c r="R1037" s="154">
        <f t="shared" si="98"/>
        <v>0</v>
      </c>
      <c r="S1037" s="154">
        <f t="shared" si="99"/>
        <v>1</v>
      </c>
    </row>
    <row r="1038" spans="2:19" ht="18.75" x14ac:dyDescent="0.3">
      <c r="B1038" s="164">
        <v>44803</v>
      </c>
      <c r="C1038" s="95" t="s">
        <v>2520</v>
      </c>
      <c r="D1038" s="96" t="s">
        <v>30</v>
      </c>
      <c r="E1038" s="97">
        <v>4</v>
      </c>
      <c r="F1038" s="140">
        <v>17</v>
      </c>
      <c r="G1038" s="103">
        <v>4</v>
      </c>
      <c r="H1038" s="99" t="s">
        <v>557</v>
      </c>
      <c r="I1038" s="104" t="s">
        <v>26</v>
      </c>
      <c r="J1038" s="105">
        <v>1</v>
      </c>
      <c r="K1038" s="142">
        <f t="shared" si="96"/>
        <v>-1</v>
      </c>
      <c r="L1038" s="102">
        <f t="shared" si="94"/>
        <v>423.68510493827165</v>
      </c>
      <c r="N1038" s="214">
        <f t="shared" si="95"/>
        <v>46.925000000000011</v>
      </c>
      <c r="Q1038" s="153">
        <f t="shared" si="97"/>
        <v>1</v>
      </c>
      <c r="R1038" s="154">
        <f t="shared" si="98"/>
        <v>0</v>
      </c>
      <c r="S1038" s="154">
        <f t="shared" si="99"/>
        <v>1</v>
      </c>
    </row>
    <row r="1039" spans="2:19" ht="18.75" x14ac:dyDescent="0.3">
      <c r="B1039" s="164">
        <v>44803</v>
      </c>
      <c r="C1039" s="95" t="s">
        <v>2521</v>
      </c>
      <c r="D1039" s="96" t="s">
        <v>619</v>
      </c>
      <c r="E1039" s="97">
        <v>6</v>
      </c>
      <c r="F1039" s="140">
        <v>3.7</v>
      </c>
      <c r="G1039" s="103">
        <v>1.8</v>
      </c>
      <c r="H1039" s="99" t="s">
        <v>557</v>
      </c>
      <c r="I1039" s="104" t="s">
        <v>24</v>
      </c>
      <c r="J1039" s="105">
        <v>4</v>
      </c>
      <c r="K1039" s="142">
        <f t="shared" si="96"/>
        <v>10.8</v>
      </c>
      <c r="L1039" s="102">
        <f t="shared" si="94"/>
        <v>434.48510493827166</v>
      </c>
      <c r="N1039" s="214">
        <f t="shared" si="95"/>
        <v>57.725000000000009</v>
      </c>
      <c r="Q1039" s="153">
        <f t="shared" si="97"/>
        <v>1</v>
      </c>
      <c r="R1039" s="154">
        <f t="shared" si="98"/>
        <v>1</v>
      </c>
      <c r="S1039" s="154">
        <f t="shared" si="99"/>
        <v>0</v>
      </c>
    </row>
    <row r="1040" spans="2:19" ht="18.75" x14ac:dyDescent="0.3">
      <c r="B1040" s="164">
        <v>44803</v>
      </c>
      <c r="C1040" s="95" t="s">
        <v>2522</v>
      </c>
      <c r="D1040" s="96" t="s">
        <v>619</v>
      </c>
      <c r="E1040" s="97">
        <v>7</v>
      </c>
      <c r="F1040" s="140">
        <v>1.7</v>
      </c>
      <c r="G1040" s="103">
        <v>1.2</v>
      </c>
      <c r="H1040" s="99" t="s">
        <v>557</v>
      </c>
      <c r="I1040" s="104" t="s">
        <v>24</v>
      </c>
      <c r="J1040" s="105">
        <v>5</v>
      </c>
      <c r="K1040" s="142">
        <f t="shared" si="96"/>
        <v>3.5</v>
      </c>
      <c r="L1040" s="102">
        <f t="shared" si="94"/>
        <v>437.98510493827166</v>
      </c>
      <c r="N1040" s="214">
        <f t="shared" si="95"/>
        <v>61.225000000000009</v>
      </c>
      <c r="Q1040" s="153">
        <f t="shared" si="97"/>
        <v>1</v>
      </c>
      <c r="R1040" s="154">
        <f t="shared" si="98"/>
        <v>1</v>
      </c>
      <c r="S1040" s="154">
        <f t="shared" si="99"/>
        <v>0</v>
      </c>
    </row>
    <row r="1041" spans="2:19" ht="18.75" x14ac:dyDescent="0.3">
      <c r="B1041" s="164">
        <v>44803</v>
      </c>
      <c r="C1041" s="95" t="s">
        <v>2523</v>
      </c>
      <c r="D1041" s="96" t="s">
        <v>619</v>
      </c>
      <c r="E1041" s="97">
        <v>1</v>
      </c>
      <c r="F1041" s="140">
        <v>1</v>
      </c>
      <c r="G1041" s="103">
        <v>0</v>
      </c>
      <c r="H1041" s="99" t="s">
        <v>557</v>
      </c>
      <c r="I1041" s="104" t="s">
        <v>21</v>
      </c>
      <c r="J1041" s="105">
        <v>0.5</v>
      </c>
      <c r="K1041" s="142">
        <f t="shared" si="96"/>
        <v>-0.5</v>
      </c>
      <c r="L1041" s="102">
        <f t="shared" si="94"/>
        <v>437.48510493827166</v>
      </c>
      <c r="N1041" s="214">
        <f t="shared" si="95"/>
        <v>60.725000000000009</v>
      </c>
      <c r="Q1041" s="153">
        <f t="shared" si="97"/>
        <v>1</v>
      </c>
      <c r="R1041" s="154">
        <f t="shared" si="98"/>
        <v>0</v>
      </c>
      <c r="S1041" s="154">
        <f t="shared" si="99"/>
        <v>1</v>
      </c>
    </row>
    <row r="1042" spans="2:19" ht="18.75" x14ac:dyDescent="0.3">
      <c r="B1042" s="164">
        <v>44803</v>
      </c>
      <c r="C1042" s="95" t="s">
        <v>2524</v>
      </c>
      <c r="D1042" s="96" t="s">
        <v>619</v>
      </c>
      <c r="E1042" s="97">
        <v>1</v>
      </c>
      <c r="F1042" s="140">
        <v>1</v>
      </c>
      <c r="G1042" s="103">
        <v>0</v>
      </c>
      <c r="H1042" s="99" t="s">
        <v>557</v>
      </c>
      <c r="I1042" s="104" t="s">
        <v>21</v>
      </c>
      <c r="J1042" s="105">
        <v>0.5</v>
      </c>
      <c r="K1042" s="142">
        <f t="shared" si="96"/>
        <v>-0.5</v>
      </c>
      <c r="L1042" s="102">
        <f t="shared" si="94"/>
        <v>436.98510493827166</v>
      </c>
      <c r="N1042" s="214">
        <f t="shared" si="95"/>
        <v>60.225000000000009</v>
      </c>
      <c r="Q1042" s="153">
        <f t="shared" si="97"/>
        <v>1</v>
      </c>
      <c r="R1042" s="154">
        <f t="shared" si="98"/>
        <v>0</v>
      </c>
      <c r="S1042" s="154">
        <f t="shared" si="99"/>
        <v>1</v>
      </c>
    </row>
    <row r="1043" spans="2:19" ht="18.75" x14ac:dyDescent="0.3">
      <c r="B1043" s="164">
        <v>44805</v>
      </c>
      <c r="C1043" s="95" t="s">
        <v>2525</v>
      </c>
      <c r="D1043" s="96" t="s">
        <v>93</v>
      </c>
      <c r="E1043" s="97">
        <v>3</v>
      </c>
      <c r="F1043" s="140">
        <v>7.5</v>
      </c>
      <c r="G1043" s="103">
        <v>3</v>
      </c>
      <c r="H1043" s="99" t="s">
        <v>557</v>
      </c>
      <c r="I1043" s="104" t="s">
        <v>34</v>
      </c>
      <c r="J1043" s="105">
        <v>8</v>
      </c>
      <c r="K1043" s="142">
        <f t="shared" si="96"/>
        <v>-8</v>
      </c>
      <c r="L1043" s="102">
        <f t="shared" si="94"/>
        <v>428.98510493827166</v>
      </c>
      <c r="M1043" s="214">
        <f>K1043</f>
        <v>-8</v>
      </c>
      <c r="Q1043" s="153">
        <f t="shared" si="97"/>
        <v>1</v>
      </c>
      <c r="R1043" s="154">
        <f t="shared" si="98"/>
        <v>0</v>
      </c>
      <c r="S1043" s="154">
        <f t="shared" si="99"/>
        <v>1</v>
      </c>
    </row>
    <row r="1044" spans="2:19" ht="18.75" x14ac:dyDescent="0.3">
      <c r="B1044" s="164">
        <v>44806</v>
      </c>
      <c r="C1044" s="95" t="s">
        <v>2526</v>
      </c>
      <c r="D1044" s="96" t="s">
        <v>600</v>
      </c>
      <c r="E1044" s="97">
        <v>3</v>
      </c>
      <c r="F1044" s="140">
        <v>4.8</v>
      </c>
      <c r="G1044" s="103">
        <v>1.8</v>
      </c>
      <c r="H1044" s="99" t="s">
        <v>557</v>
      </c>
      <c r="I1044" s="104" t="s">
        <v>34</v>
      </c>
      <c r="J1044" s="105">
        <v>8</v>
      </c>
      <c r="K1044" s="142">
        <f t="shared" si="96"/>
        <v>-8</v>
      </c>
      <c r="L1044" s="102">
        <f t="shared" si="94"/>
        <v>420.98510493827166</v>
      </c>
      <c r="M1044" s="214">
        <f>M1043+K1044</f>
        <v>-16</v>
      </c>
      <c r="Q1044" s="153">
        <f t="shared" si="97"/>
        <v>1</v>
      </c>
      <c r="R1044" s="154">
        <f t="shared" si="98"/>
        <v>0</v>
      </c>
      <c r="S1044" s="154">
        <f t="shared" si="99"/>
        <v>1</v>
      </c>
    </row>
    <row r="1045" spans="2:19" ht="18.75" x14ac:dyDescent="0.3">
      <c r="B1045" s="164">
        <v>44806</v>
      </c>
      <c r="C1045" s="95" t="s">
        <v>2527</v>
      </c>
      <c r="D1045" s="96" t="s">
        <v>674</v>
      </c>
      <c r="E1045" s="97">
        <v>1</v>
      </c>
      <c r="F1045" s="140">
        <v>7.7</v>
      </c>
      <c r="G1045" s="103">
        <v>3</v>
      </c>
      <c r="H1045" s="99" t="s">
        <v>557</v>
      </c>
      <c r="I1045" s="104" t="s">
        <v>24</v>
      </c>
      <c r="J1045" s="105">
        <v>7</v>
      </c>
      <c r="K1045" s="142">
        <f t="shared" si="96"/>
        <v>46.9</v>
      </c>
      <c r="L1045" s="102">
        <f t="shared" si="94"/>
        <v>467.88510493827164</v>
      </c>
      <c r="M1045" s="214">
        <f t="shared" ref="M1045:M1108" si="100">M1044+K1045</f>
        <v>30.9</v>
      </c>
      <c r="Q1045" s="153">
        <f t="shared" si="97"/>
        <v>1</v>
      </c>
      <c r="R1045" s="154">
        <f t="shared" si="98"/>
        <v>1</v>
      </c>
      <c r="S1045" s="154">
        <f t="shared" si="99"/>
        <v>0</v>
      </c>
    </row>
    <row r="1046" spans="2:19" ht="18.75" x14ac:dyDescent="0.3">
      <c r="B1046" s="164">
        <v>44806</v>
      </c>
      <c r="C1046" s="95" t="s">
        <v>2528</v>
      </c>
      <c r="D1046" s="96" t="s">
        <v>674</v>
      </c>
      <c r="E1046" s="97">
        <v>4</v>
      </c>
      <c r="F1046" s="140">
        <v>6</v>
      </c>
      <c r="G1046" s="103">
        <v>0</v>
      </c>
      <c r="H1046" s="99" t="s">
        <v>557</v>
      </c>
      <c r="I1046" s="104" t="s">
        <v>24</v>
      </c>
      <c r="J1046" s="105">
        <v>3</v>
      </c>
      <c r="K1046" s="142">
        <f t="shared" si="96"/>
        <v>15</v>
      </c>
      <c r="L1046" s="102">
        <f t="shared" si="94"/>
        <v>482.88510493827164</v>
      </c>
      <c r="M1046" s="214">
        <f t="shared" si="100"/>
        <v>45.9</v>
      </c>
      <c r="Q1046" s="153">
        <f t="shared" si="97"/>
        <v>1</v>
      </c>
      <c r="R1046" s="154">
        <f t="shared" si="98"/>
        <v>1</v>
      </c>
      <c r="S1046" s="154">
        <f t="shared" si="99"/>
        <v>0</v>
      </c>
    </row>
    <row r="1047" spans="2:19" ht="18.75" x14ac:dyDescent="0.3">
      <c r="B1047" s="164">
        <v>44806</v>
      </c>
      <c r="C1047" s="95" t="s">
        <v>2529</v>
      </c>
      <c r="D1047" s="96" t="s">
        <v>600</v>
      </c>
      <c r="E1047" s="97">
        <v>8</v>
      </c>
      <c r="F1047" s="140">
        <v>1.9</v>
      </c>
      <c r="G1047" s="103">
        <v>1.1000000000000001</v>
      </c>
      <c r="H1047" s="99" t="s">
        <v>557</v>
      </c>
      <c r="I1047" s="104" t="s">
        <v>34</v>
      </c>
      <c r="J1047" s="105">
        <v>3</v>
      </c>
      <c r="K1047" s="142">
        <f t="shared" si="96"/>
        <v>-3</v>
      </c>
      <c r="L1047" s="102">
        <f t="shared" si="94"/>
        <v>479.88510493827164</v>
      </c>
      <c r="M1047" s="214">
        <f t="shared" si="100"/>
        <v>42.9</v>
      </c>
      <c r="Q1047" s="153">
        <f t="shared" si="97"/>
        <v>1</v>
      </c>
      <c r="R1047" s="154">
        <f t="shared" si="98"/>
        <v>0</v>
      </c>
      <c r="S1047" s="154">
        <f t="shared" si="99"/>
        <v>1</v>
      </c>
    </row>
    <row r="1048" spans="2:19" ht="18.75" x14ac:dyDescent="0.3">
      <c r="B1048" s="164">
        <v>44807</v>
      </c>
      <c r="C1048" s="95" t="s">
        <v>2473</v>
      </c>
      <c r="D1048" s="96" t="s">
        <v>788</v>
      </c>
      <c r="E1048" s="97">
        <v>3</v>
      </c>
      <c r="F1048" s="140">
        <v>3.6</v>
      </c>
      <c r="G1048" s="103">
        <v>1.8</v>
      </c>
      <c r="H1048" s="99" t="s">
        <v>557</v>
      </c>
      <c r="I1048" s="104" t="s">
        <v>16</v>
      </c>
      <c r="J1048" s="105">
        <v>3.5</v>
      </c>
      <c r="K1048" s="142">
        <f t="shared" si="96"/>
        <v>-3.5</v>
      </c>
      <c r="L1048" s="102">
        <f t="shared" si="94"/>
        <v>476.38510493827164</v>
      </c>
      <c r="M1048" s="214">
        <f t="shared" si="100"/>
        <v>39.4</v>
      </c>
      <c r="Q1048" s="153">
        <f t="shared" si="97"/>
        <v>1</v>
      </c>
      <c r="R1048" s="154">
        <f t="shared" si="98"/>
        <v>0</v>
      </c>
      <c r="S1048" s="154">
        <f t="shared" si="99"/>
        <v>1</v>
      </c>
    </row>
    <row r="1049" spans="2:19" ht="18.75" x14ac:dyDescent="0.3">
      <c r="B1049" s="164">
        <v>44807</v>
      </c>
      <c r="C1049" s="95" t="s">
        <v>2530</v>
      </c>
      <c r="D1049" s="96" t="s">
        <v>1957</v>
      </c>
      <c r="E1049" s="97">
        <v>5</v>
      </c>
      <c r="F1049" s="140">
        <v>19</v>
      </c>
      <c r="G1049" s="103">
        <v>4</v>
      </c>
      <c r="H1049" s="99" t="s">
        <v>557</v>
      </c>
      <c r="I1049" s="104" t="s">
        <v>26</v>
      </c>
      <c r="J1049" s="105">
        <v>2</v>
      </c>
      <c r="K1049" s="142">
        <f t="shared" si="96"/>
        <v>-2</v>
      </c>
      <c r="L1049" s="102">
        <f t="shared" ref="L1049:L1112" si="101">IF(K1049="",L1048,L1048+K1049)</f>
        <v>474.38510493827164</v>
      </c>
      <c r="M1049" s="214">
        <f t="shared" si="100"/>
        <v>37.4</v>
      </c>
      <c r="Q1049" s="153">
        <f t="shared" si="97"/>
        <v>1</v>
      </c>
      <c r="R1049" s="154">
        <f t="shared" si="98"/>
        <v>0</v>
      </c>
      <c r="S1049" s="154">
        <f t="shared" si="99"/>
        <v>1</v>
      </c>
    </row>
    <row r="1050" spans="2:19" ht="18.75" x14ac:dyDescent="0.3">
      <c r="B1050" s="164">
        <v>44808</v>
      </c>
      <c r="C1050" s="95" t="s">
        <v>2394</v>
      </c>
      <c r="D1050" s="96" t="s">
        <v>43</v>
      </c>
      <c r="E1050" s="97">
        <v>4</v>
      </c>
      <c r="F1050" s="140">
        <v>2.2000000000000002</v>
      </c>
      <c r="G1050" s="103">
        <v>1.1000000000000001</v>
      </c>
      <c r="H1050" s="99" t="s">
        <v>557</v>
      </c>
      <c r="I1050" s="104" t="s">
        <v>34</v>
      </c>
      <c r="J1050" s="105">
        <v>5</v>
      </c>
      <c r="K1050" s="142">
        <f t="shared" si="96"/>
        <v>-5</v>
      </c>
      <c r="L1050" s="102">
        <f t="shared" si="101"/>
        <v>469.38510493827164</v>
      </c>
      <c r="M1050" s="214">
        <f t="shared" si="100"/>
        <v>32.4</v>
      </c>
      <c r="Q1050" s="153">
        <f t="shared" si="97"/>
        <v>1</v>
      </c>
      <c r="R1050" s="154">
        <f t="shared" si="98"/>
        <v>0</v>
      </c>
      <c r="S1050" s="154">
        <f t="shared" si="99"/>
        <v>1</v>
      </c>
    </row>
    <row r="1051" spans="2:19" ht="18.75" x14ac:dyDescent="0.3">
      <c r="B1051" s="164">
        <v>44808</v>
      </c>
      <c r="C1051" s="95" t="s">
        <v>2299</v>
      </c>
      <c r="D1051" s="96" t="s">
        <v>772</v>
      </c>
      <c r="E1051" s="97">
        <v>1</v>
      </c>
      <c r="F1051" s="140">
        <v>1.4</v>
      </c>
      <c r="G1051" s="103">
        <v>1.01</v>
      </c>
      <c r="H1051" s="99" t="s">
        <v>557</v>
      </c>
      <c r="I1051" s="104" t="s">
        <v>24</v>
      </c>
      <c r="J1051" s="105">
        <v>5</v>
      </c>
      <c r="K1051" s="142">
        <f t="shared" si="96"/>
        <v>2</v>
      </c>
      <c r="L1051" s="102">
        <f t="shared" si="101"/>
        <v>471.38510493827164</v>
      </c>
      <c r="M1051" s="214">
        <f t="shared" si="100"/>
        <v>34.4</v>
      </c>
      <c r="Q1051" s="153">
        <f t="shared" si="97"/>
        <v>1</v>
      </c>
      <c r="R1051" s="154">
        <f t="shared" si="98"/>
        <v>1</v>
      </c>
      <c r="S1051" s="154">
        <f t="shared" si="99"/>
        <v>0</v>
      </c>
    </row>
    <row r="1052" spans="2:19" ht="18.75" x14ac:dyDescent="0.3">
      <c r="B1052" s="164">
        <v>44808</v>
      </c>
      <c r="C1052" s="95" t="s">
        <v>2531</v>
      </c>
      <c r="D1052" s="96" t="s">
        <v>772</v>
      </c>
      <c r="E1052" s="97">
        <v>1</v>
      </c>
      <c r="F1052" s="140">
        <v>1</v>
      </c>
      <c r="G1052" s="103">
        <v>0</v>
      </c>
      <c r="H1052" s="99" t="s">
        <v>557</v>
      </c>
      <c r="I1052" s="104" t="s">
        <v>21</v>
      </c>
      <c r="J1052" s="105">
        <v>1</v>
      </c>
      <c r="K1052" s="142">
        <f t="shared" si="96"/>
        <v>-1</v>
      </c>
      <c r="L1052" s="102">
        <f t="shared" si="101"/>
        <v>470.38510493827164</v>
      </c>
      <c r="M1052" s="214">
        <f t="shared" si="100"/>
        <v>33.4</v>
      </c>
      <c r="Q1052" s="153">
        <f t="shared" si="97"/>
        <v>1</v>
      </c>
      <c r="R1052" s="154">
        <f t="shared" si="98"/>
        <v>0</v>
      </c>
      <c r="S1052" s="154">
        <f t="shared" si="99"/>
        <v>1</v>
      </c>
    </row>
    <row r="1053" spans="2:19" ht="18.75" x14ac:dyDescent="0.3">
      <c r="B1053" s="164">
        <v>44808</v>
      </c>
      <c r="C1053" s="95" t="s">
        <v>2532</v>
      </c>
      <c r="D1053" s="96" t="s">
        <v>772</v>
      </c>
      <c r="E1053" s="97">
        <v>3</v>
      </c>
      <c r="F1053" s="140">
        <v>1.9</v>
      </c>
      <c r="G1053" s="103">
        <v>1.1000000000000001</v>
      </c>
      <c r="H1053" s="99" t="s">
        <v>557</v>
      </c>
      <c r="I1053" s="104" t="s">
        <v>24</v>
      </c>
      <c r="J1053" s="105">
        <v>15</v>
      </c>
      <c r="K1053" s="142">
        <f t="shared" si="96"/>
        <v>13.5</v>
      </c>
      <c r="L1053" s="102">
        <f t="shared" si="101"/>
        <v>483.88510493827164</v>
      </c>
      <c r="M1053" s="214">
        <f t="shared" si="100"/>
        <v>46.9</v>
      </c>
      <c r="Q1053" s="153">
        <f t="shared" si="97"/>
        <v>1</v>
      </c>
      <c r="R1053" s="154">
        <f t="shared" si="98"/>
        <v>1</v>
      </c>
      <c r="S1053" s="154">
        <f t="shared" si="99"/>
        <v>0</v>
      </c>
    </row>
    <row r="1054" spans="2:19" ht="18.75" x14ac:dyDescent="0.3">
      <c r="B1054" s="164">
        <v>44809</v>
      </c>
      <c r="C1054" s="95" t="s">
        <v>2533</v>
      </c>
      <c r="D1054" s="96" t="s">
        <v>2467</v>
      </c>
      <c r="E1054" s="97">
        <v>4</v>
      </c>
      <c r="F1054" s="140">
        <v>5</v>
      </c>
      <c r="G1054" s="103">
        <v>2</v>
      </c>
      <c r="H1054" s="99" t="s">
        <v>557</v>
      </c>
      <c r="I1054" s="104" t="s">
        <v>24</v>
      </c>
      <c r="J1054" s="105">
        <v>3.5</v>
      </c>
      <c r="K1054" s="142">
        <f t="shared" si="96"/>
        <v>14</v>
      </c>
      <c r="L1054" s="102">
        <f t="shared" si="101"/>
        <v>497.88510493827164</v>
      </c>
      <c r="M1054" s="214">
        <f t="shared" si="100"/>
        <v>60.9</v>
      </c>
      <c r="Q1054" s="153">
        <f t="shared" si="97"/>
        <v>1</v>
      </c>
      <c r="R1054" s="154">
        <f t="shared" si="98"/>
        <v>1</v>
      </c>
      <c r="S1054" s="154">
        <f t="shared" si="99"/>
        <v>0</v>
      </c>
    </row>
    <row r="1055" spans="2:19" ht="18.75" x14ac:dyDescent="0.3">
      <c r="B1055" s="164">
        <v>44809</v>
      </c>
      <c r="C1055" s="95" t="s">
        <v>2534</v>
      </c>
      <c r="D1055" s="96" t="s">
        <v>2467</v>
      </c>
      <c r="E1055" s="97">
        <v>4</v>
      </c>
      <c r="F1055" s="140">
        <v>26</v>
      </c>
      <c r="G1055" s="103">
        <v>5</v>
      </c>
      <c r="H1055" s="99" t="s">
        <v>557</v>
      </c>
      <c r="I1055" s="104" t="s">
        <v>34</v>
      </c>
      <c r="J1055" s="105">
        <v>1</v>
      </c>
      <c r="K1055" s="142">
        <f t="shared" si="96"/>
        <v>-1</v>
      </c>
      <c r="L1055" s="102">
        <f t="shared" si="101"/>
        <v>496.88510493827164</v>
      </c>
      <c r="M1055" s="214">
        <f t="shared" si="100"/>
        <v>59.9</v>
      </c>
      <c r="Q1055" s="153">
        <f t="shared" si="97"/>
        <v>1</v>
      </c>
      <c r="R1055" s="154">
        <f t="shared" si="98"/>
        <v>0</v>
      </c>
      <c r="S1055" s="154">
        <f t="shared" si="99"/>
        <v>1</v>
      </c>
    </row>
    <row r="1056" spans="2:19" ht="18.75" x14ac:dyDescent="0.3">
      <c r="B1056" s="164">
        <v>44810</v>
      </c>
      <c r="C1056" s="95" t="s">
        <v>2536</v>
      </c>
      <c r="D1056" s="96" t="s">
        <v>813</v>
      </c>
      <c r="E1056" s="97">
        <v>2</v>
      </c>
      <c r="F1056" s="140">
        <v>1.8</v>
      </c>
      <c r="G1056" s="103">
        <v>1.1000000000000001</v>
      </c>
      <c r="H1056" s="99" t="s">
        <v>557</v>
      </c>
      <c r="I1056" s="104" t="s">
        <v>16</v>
      </c>
      <c r="J1056" s="105">
        <v>10</v>
      </c>
      <c r="K1056" s="142">
        <f t="shared" si="96"/>
        <v>-10</v>
      </c>
      <c r="L1056" s="102">
        <f t="shared" si="101"/>
        <v>486.88510493827164</v>
      </c>
      <c r="M1056" s="214">
        <f t="shared" si="100"/>
        <v>49.9</v>
      </c>
      <c r="Q1056" s="153">
        <f t="shared" si="97"/>
        <v>1</v>
      </c>
      <c r="R1056" s="154">
        <f t="shared" si="98"/>
        <v>0</v>
      </c>
      <c r="S1056" s="154">
        <f t="shared" si="99"/>
        <v>1</v>
      </c>
    </row>
    <row r="1057" spans="2:19" ht="18.75" x14ac:dyDescent="0.3">
      <c r="B1057" s="164">
        <v>44810</v>
      </c>
      <c r="C1057" s="95" t="s">
        <v>2537</v>
      </c>
      <c r="D1057" s="96" t="s">
        <v>813</v>
      </c>
      <c r="E1057" s="97">
        <v>3</v>
      </c>
      <c r="F1057" s="140">
        <v>8.5</v>
      </c>
      <c r="G1057" s="103">
        <v>3</v>
      </c>
      <c r="H1057" s="99" t="s">
        <v>557</v>
      </c>
      <c r="I1057" s="104" t="s">
        <v>16</v>
      </c>
      <c r="J1057" s="105">
        <v>5</v>
      </c>
      <c r="K1057" s="142">
        <f t="shared" si="96"/>
        <v>-5</v>
      </c>
      <c r="L1057" s="102">
        <f t="shared" si="101"/>
        <v>481.88510493827164</v>
      </c>
      <c r="M1057" s="214">
        <f t="shared" si="100"/>
        <v>44.9</v>
      </c>
      <c r="Q1057" s="153">
        <f t="shared" si="97"/>
        <v>1</v>
      </c>
      <c r="R1057" s="154">
        <f t="shared" si="98"/>
        <v>0</v>
      </c>
      <c r="S1057" s="154">
        <f t="shared" si="99"/>
        <v>1</v>
      </c>
    </row>
    <row r="1058" spans="2:19" ht="18.75" x14ac:dyDescent="0.3">
      <c r="B1058" s="164">
        <v>44810</v>
      </c>
      <c r="C1058" s="95" t="s">
        <v>2538</v>
      </c>
      <c r="D1058" s="96" t="s">
        <v>813</v>
      </c>
      <c r="E1058" s="97">
        <v>3</v>
      </c>
      <c r="F1058" s="140">
        <v>13</v>
      </c>
      <c r="G1058" s="103">
        <v>3</v>
      </c>
      <c r="H1058" s="99" t="s">
        <v>557</v>
      </c>
      <c r="I1058" s="104" t="s">
        <v>21</v>
      </c>
      <c r="J1058" s="105">
        <v>0.5</v>
      </c>
      <c r="K1058" s="142">
        <f t="shared" si="96"/>
        <v>-0.5</v>
      </c>
      <c r="L1058" s="102">
        <f t="shared" si="101"/>
        <v>481.38510493827164</v>
      </c>
      <c r="M1058" s="214">
        <f t="shared" si="100"/>
        <v>44.4</v>
      </c>
      <c r="Q1058" s="153">
        <f t="shared" si="97"/>
        <v>1</v>
      </c>
      <c r="R1058" s="154">
        <f t="shared" si="98"/>
        <v>0</v>
      </c>
      <c r="S1058" s="154">
        <f t="shared" si="99"/>
        <v>1</v>
      </c>
    </row>
    <row r="1059" spans="2:19" ht="18.75" x14ac:dyDescent="0.3">
      <c r="B1059" s="164">
        <v>44810</v>
      </c>
      <c r="C1059" s="95" t="s">
        <v>2539</v>
      </c>
      <c r="D1059" s="96" t="s">
        <v>813</v>
      </c>
      <c r="E1059" s="97">
        <v>4</v>
      </c>
      <c r="F1059" s="140">
        <v>3.4</v>
      </c>
      <c r="G1059" s="103">
        <v>1.5</v>
      </c>
      <c r="H1059" s="99" t="s">
        <v>557</v>
      </c>
      <c r="I1059" s="104" t="s">
        <v>24</v>
      </c>
      <c r="J1059" s="105">
        <v>7</v>
      </c>
      <c r="K1059" s="142">
        <f t="shared" si="96"/>
        <v>16.8</v>
      </c>
      <c r="L1059" s="102">
        <f t="shared" si="101"/>
        <v>498.18510493827165</v>
      </c>
      <c r="M1059" s="214">
        <f t="shared" si="100"/>
        <v>61.2</v>
      </c>
      <c r="Q1059" s="153">
        <f t="shared" si="97"/>
        <v>1</v>
      </c>
      <c r="R1059" s="154">
        <f t="shared" si="98"/>
        <v>1</v>
      </c>
      <c r="S1059" s="154">
        <f t="shared" si="99"/>
        <v>0</v>
      </c>
    </row>
    <row r="1060" spans="2:19" ht="18.75" x14ac:dyDescent="0.3">
      <c r="B1060" s="164">
        <v>44810</v>
      </c>
      <c r="C1060" s="95" t="s">
        <v>2540</v>
      </c>
      <c r="D1060" s="96" t="s">
        <v>813</v>
      </c>
      <c r="E1060" s="97">
        <v>5</v>
      </c>
      <c r="F1060" s="140">
        <v>4.4000000000000004</v>
      </c>
      <c r="G1060" s="103">
        <v>2</v>
      </c>
      <c r="H1060" s="99" t="s">
        <v>557</v>
      </c>
      <c r="I1060" s="104" t="s">
        <v>24</v>
      </c>
      <c r="J1060" s="105">
        <v>5</v>
      </c>
      <c r="K1060" s="142">
        <f t="shared" si="96"/>
        <v>17</v>
      </c>
      <c r="L1060" s="102">
        <f t="shared" si="101"/>
        <v>515.18510493827171</v>
      </c>
      <c r="M1060" s="214">
        <f t="shared" si="100"/>
        <v>78.2</v>
      </c>
      <c r="Q1060" s="153">
        <f t="shared" si="97"/>
        <v>1</v>
      </c>
      <c r="R1060" s="154">
        <f t="shared" si="98"/>
        <v>1</v>
      </c>
      <c r="S1060" s="154">
        <f t="shared" si="99"/>
        <v>0</v>
      </c>
    </row>
    <row r="1061" spans="2:19" ht="18.75" x14ac:dyDescent="0.3">
      <c r="B1061" s="164">
        <v>44811</v>
      </c>
      <c r="C1061" s="95" t="s">
        <v>2535</v>
      </c>
      <c r="D1061" s="96" t="s">
        <v>2001</v>
      </c>
      <c r="E1061" s="97">
        <v>2</v>
      </c>
      <c r="F1061" s="140">
        <v>2.6</v>
      </c>
      <c r="G1061" s="103">
        <v>1.3</v>
      </c>
      <c r="H1061" s="99" t="s">
        <v>557</v>
      </c>
      <c r="I1061" s="104" t="s">
        <v>16</v>
      </c>
      <c r="J1061" s="105">
        <v>10</v>
      </c>
      <c r="K1061" s="142">
        <f t="shared" si="96"/>
        <v>-10</v>
      </c>
      <c r="L1061" s="102">
        <f t="shared" si="101"/>
        <v>505.18510493827171</v>
      </c>
      <c r="M1061" s="214">
        <f t="shared" si="100"/>
        <v>68.2</v>
      </c>
      <c r="Q1061" s="153">
        <f t="shared" si="97"/>
        <v>1</v>
      </c>
      <c r="R1061" s="154">
        <f t="shared" si="98"/>
        <v>0</v>
      </c>
      <c r="S1061" s="154">
        <f t="shared" si="99"/>
        <v>1</v>
      </c>
    </row>
    <row r="1062" spans="2:19" ht="18.75" x14ac:dyDescent="0.3">
      <c r="B1062" s="164">
        <v>44811</v>
      </c>
      <c r="C1062" s="95" t="s">
        <v>2316</v>
      </c>
      <c r="D1062" s="96" t="s">
        <v>91</v>
      </c>
      <c r="E1062" s="97">
        <v>5</v>
      </c>
      <c r="F1062" s="140">
        <v>23</v>
      </c>
      <c r="G1062" s="103">
        <v>5</v>
      </c>
      <c r="H1062" s="99" t="s">
        <v>557</v>
      </c>
      <c r="I1062" s="104" t="s">
        <v>16</v>
      </c>
      <c r="J1062" s="105">
        <v>1</v>
      </c>
      <c r="K1062" s="142">
        <f t="shared" si="96"/>
        <v>-1</v>
      </c>
      <c r="L1062" s="102">
        <f t="shared" si="101"/>
        <v>504.18510493827171</v>
      </c>
      <c r="M1062" s="214">
        <f t="shared" si="100"/>
        <v>67.2</v>
      </c>
      <c r="Q1062" s="153">
        <f t="shared" si="97"/>
        <v>1</v>
      </c>
      <c r="R1062" s="154">
        <f t="shared" si="98"/>
        <v>0</v>
      </c>
      <c r="S1062" s="154">
        <f t="shared" si="99"/>
        <v>1</v>
      </c>
    </row>
    <row r="1063" spans="2:19" ht="18.75" x14ac:dyDescent="0.3">
      <c r="B1063" s="164">
        <v>44811</v>
      </c>
      <c r="C1063" s="95" t="s">
        <v>2502</v>
      </c>
      <c r="D1063" s="96" t="s">
        <v>91</v>
      </c>
      <c r="E1063" s="97">
        <v>1</v>
      </c>
      <c r="F1063" s="140">
        <v>3.9</v>
      </c>
      <c r="G1063" s="103">
        <v>1.8</v>
      </c>
      <c r="H1063" s="99" t="s">
        <v>557</v>
      </c>
      <c r="I1063" s="104" t="s">
        <v>34</v>
      </c>
      <c r="J1063" s="105">
        <v>4</v>
      </c>
      <c r="K1063" s="142">
        <f t="shared" si="96"/>
        <v>-4</v>
      </c>
      <c r="L1063" s="102">
        <f t="shared" si="101"/>
        <v>500.18510493827171</v>
      </c>
      <c r="M1063" s="214">
        <f t="shared" si="100"/>
        <v>63.2</v>
      </c>
      <c r="Q1063" s="153">
        <f t="shared" si="97"/>
        <v>1</v>
      </c>
      <c r="R1063" s="154">
        <f t="shared" si="98"/>
        <v>0</v>
      </c>
      <c r="S1063" s="154">
        <f t="shared" si="99"/>
        <v>1</v>
      </c>
    </row>
    <row r="1064" spans="2:19" ht="18.75" x14ac:dyDescent="0.3">
      <c r="B1064" s="164">
        <v>44811</v>
      </c>
      <c r="C1064" s="95" t="s">
        <v>2541</v>
      </c>
      <c r="D1064" s="96" t="s">
        <v>91</v>
      </c>
      <c r="E1064" s="97">
        <v>1</v>
      </c>
      <c r="F1064" s="140">
        <v>1.1000000000000001</v>
      </c>
      <c r="G1064" s="103">
        <v>0</v>
      </c>
      <c r="H1064" s="99" t="s">
        <v>557</v>
      </c>
      <c r="I1064" s="104" t="s">
        <v>24</v>
      </c>
      <c r="J1064" s="105">
        <v>0.5</v>
      </c>
      <c r="K1064" s="142">
        <f t="shared" si="96"/>
        <v>5.0000000000000044E-2</v>
      </c>
      <c r="L1064" s="102">
        <f t="shared" si="101"/>
        <v>500.23510493827172</v>
      </c>
      <c r="M1064" s="214">
        <f t="shared" si="100"/>
        <v>63.25</v>
      </c>
      <c r="Q1064" s="153">
        <f t="shared" si="97"/>
        <v>1</v>
      </c>
      <c r="R1064" s="154">
        <f t="shared" si="98"/>
        <v>1</v>
      </c>
      <c r="S1064" s="154">
        <f t="shared" si="99"/>
        <v>0</v>
      </c>
    </row>
    <row r="1065" spans="2:19" ht="18.75" x14ac:dyDescent="0.3">
      <c r="B1065" s="164">
        <v>44811</v>
      </c>
      <c r="C1065" s="95" t="s">
        <v>2542</v>
      </c>
      <c r="D1065" s="96" t="s">
        <v>91</v>
      </c>
      <c r="E1065" s="97">
        <v>1</v>
      </c>
      <c r="F1065" s="140">
        <v>1</v>
      </c>
      <c r="G1065" s="103">
        <v>0</v>
      </c>
      <c r="H1065" s="99" t="s">
        <v>557</v>
      </c>
      <c r="I1065" s="104" t="s">
        <v>21</v>
      </c>
      <c r="J1065" s="105">
        <v>0.5</v>
      </c>
      <c r="K1065" s="142">
        <f t="shared" si="96"/>
        <v>-0.5</v>
      </c>
      <c r="L1065" s="102">
        <f t="shared" si="101"/>
        <v>499.73510493827172</v>
      </c>
      <c r="M1065" s="214">
        <f t="shared" si="100"/>
        <v>62.75</v>
      </c>
      <c r="Q1065" s="153">
        <f t="shared" si="97"/>
        <v>1</v>
      </c>
      <c r="R1065" s="154">
        <f t="shared" si="98"/>
        <v>0</v>
      </c>
      <c r="S1065" s="154">
        <f t="shared" si="99"/>
        <v>1</v>
      </c>
    </row>
    <row r="1066" spans="2:19" ht="18.75" x14ac:dyDescent="0.3">
      <c r="B1066" s="164">
        <v>44812</v>
      </c>
      <c r="C1066" s="95" t="s">
        <v>2543</v>
      </c>
      <c r="D1066" s="96" t="s">
        <v>2544</v>
      </c>
      <c r="E1066" s="97">
        <v>4</v>
      </c>
      <c r="F1066" s="140">
        <v>19</v>
      </c>
      <c r="G1066" s="103">
        <v>4</v>
      </c>
      <c r="H1066" s="99" t="s">
        <v>557</v>
      </c>
      <c r="I1066" s="104" t="s">
        <v>16</v>
      </c>
      <c r="J1066" s="105">
        <v>0.75</v>
      </c>
      <c r="K1066" s="142">
        <f t="shared" si="96"/>
        <v>-0.75</v>
      </c>
      <c r="L1066" s="102">
        <f t="shared" si="101"/>
        <v>498.98510493827172</v>
      </c>
      <c r="M1066" s="214">
        <f t="shared" si="100"/>
        <v>62</v>
      </c>
      <c r="Q1066" s="153">
        <f t="shared" si="97"/>
        <v>1</v>
      </c>
      <c r="R1066" s="154">
        <f t="shared" si="98"/>
        <v>0</v>
      </c>
      <c r="S1066" s="154">
        <f t="shared" si="99"/>
        <v>1</v>
      </c>
    </row>
    <row r="1067" spans="2:19" ht="18.75" x14ac:dyDescent="0.3">
      <c r="B1067" s="164">
        <v>44812</v>
      </c>
      <c r="C1067" s="95" t="s">
        <v>2498</v>
      </c>
      <c r="D1067" s="96" t="s">
        <v>788</v>
      </c>
      <c r="E1067" s="97">
        <v>1</v>
      </c>
      <c r="F1067" s="140">
        <v>2</v>
      </c>
      <c r="G1067" s="103">
        <v>1.1000000000000001</v>
      </c>
      <c r="H1067" s="99" t="s">
        <v>557</v>
      </c>
      <c r="I1067" s="104" t="s">
        <v>34</v>
      </c>
      <c r="J1067" s="105">
        <v>2</v>
      </c>
      <c r="K1067" s="142">
        <f t="shared" si="96"/>
        <v>-2</v>
      </c>
      <c r="L1067" s="102">
        <f t="shared" si="101"/>
        <v>496.98510493827172</v>
      </c>
      <c r="M1067" s="214">
        <f t="shared" si="100"/>
        <v>60</v>
      </c>
      <c r="Q1067" s="153">
        <f t="shared" si="97"/>
        <v>1</v>
      </c>
      <c r="R1067" s="154">
        <f t="shared" si="98"/>
        <v>0</v>
      </c>
      <c r="S1067" s="154">
        <f t="shared" si="99"/>
        <v>1</v>
      </c>
    </row>
    <row r="1068" spans="2:19" ht="18.75" x14ac:dyDescent="0.3">
      <c r="B1068" s="164">
        <v>44812</v>
      </c>
      <c r="C1068" s="95" t="s">
        <v>2545</v>
      </c>
      <c r="D1068" s="96" t="s">
        <v>788</v>
      </c>
      <c r="E1068" s="97">
        <v>5</v>
      </c>
      <c r="F1068" s="140">
        <v>81</v>
      </c>
      <c r="G1068" s="103">
        <v>8</v>
      </c>
      <c r="H1068" s="99" t="s">
        <v>557</v>
      </c>
      <c r="I1068" s="104" t="s">
        <v>34</v>
      </c>
      <c r="J1068" s="105">
        <v>0.25</v>
      </c>
      <c r="K1068" s="142">
        <f t="shared" si="96"/>
        <v>-0.25</v>
      </c>
      <c r="L1068" s="102">
        <f t="shared" si="101"/>
        <v>496.73510493827172</v>
      </c>
      <c r="M1068" s="214">
        <f t="shared" si="100"/>
        <v>59.75</v>
      </c>
      <c r="Q1068" s="153">
        <f t="shared" si="97"/>
        <v>1</v>
      </c>
      <c r="R1068" s="154">
        <f t="shared" si="98"/>
        <v>0</v>
      </c>
      <c r="S1068" s="154">
        <f t="shared" si="99"/>
        <v>1</v>
      </c>
    </row>
    <row r="1069" spans="2:19" ht="18.75" x14ac:dyDescent="0.3">
      <c r="B1069" s="164">
        <v>44813</v>
      </c>
      <c r="C1069" s="95" t="s">
        <v>2546</v>
      </c>
      <c r="D1069" s="96" t="s">
        <v>747</v>
      </c>
      <c r="E1069" s="97">
        <v>2</v>
      </c>
      <c r="F1069" s="140">
        <v>2.6</v>
      </c>
      <c r="G1069" s="103">
        <v>1.5</v>
      </c>
      <c r="H1069" s="99" t="s">
        <v>557</v>
      </c>
      <c r="I1069" s="104" t="s">
        <v>24</v>
      </c>
      <c r="J1069" s="105">
        <v>13</v>
      </c>
      <c r="K1069" s="142">
        <f t="shared" si="96"/>
        <v>20.800000000000004</v>
      </c>
      <c r="L1069" s="102">
        <f t="shared" si="101"/>
        <v>517.53510493827173</v>
      </c>
      <c r="M1069" s="214">
        <f t="shared" si="100"/>
        <v>80.550000000000011</v>
      </c>
      <c r="Q1069" s="153">
        <f t="shared" si="97"/>
        <v>1</v>
      </c>
      <c r="R1069" s="154">
        <f t="shared" si="98"/>
        <v>1</v>
      </c>
      <c r="S1069" s="154">
        <f t="shared" si="99"/>
        <v>0</v>
      </c>
    </row>
    <row r="1070" spans="2:19" ht="18.75" x14ac:dyDescent="0.3">
      <c r="B1070" s="164">
        <v>44813</v>
      </c>
      <c r="C1070" s="95" t="s">
        <v>2547</v>
      </c>
      <c r="D1070" s="96" t="s">
        <v>747</v>
      </c>
      <c r="E1070" s="97">
        <v>1</v>
      </c>
      <c r="F1070" s="140">
        <v>1</v>
      </c>
      <c r="G1070" s="103">
        <v>0</v>
      </c>
      <c r="H1070" s="99" t="s">
        <v>557</v>
      </c>
      <c r="I1070" s="104" t="s">
        <v>21</v>
      </c>
      <c r="J1070" s="105">
        <v>1</v>
      </c>
      <c r="K1070" s="142">
        <f t="shared" si="96"/>
        <v>-1</v>
      </c>
      <c r="L1070" s="102">
        <f t="shared" si="101"/>
        <v>516.53510493827173</v>
      </c>
      <c r="M1070" s="214">
        <f t="shared" si="100"/>
        <v>79.550000000000011</v>
      </c>
      <c r="Q1070" s="153">
        <f t="shared" si="97"/>
        <v>1</v>
      </c>
      <c r="R1070" s="154">
        <f t="shared" si="98"/>
        <v>0</v>
      </c>
      <c r="S1070" s="154">
        <f t="shared" si="99"/>
        <v>1</v>
      </c>
    </row>
    <row r="1071" spans="2:19" ht="18.75" x14ac:dyDescent="0.3">
      <c r="B1071" s="164">
        <v>44814</v>
      </c>
      <c r="C1071" s="95" t="s">
        <v>2563</v>
      </c>
      <c r="D1071" s="96" t="s">
        <v>1998</v>
      </c>
      <c r="E1071" s="97">
        <v>1</v>
      </c>
      <c r="F1071" s="140">
        <v>4.2</v>
      </c>
      <c r="G1071" s="103">
        <v>2</v>
      </c>
      <c r="H1071" s="99" t="s">
        <v>557</v>
      </c>
      <c r="I1071" s="104" t="s">
        <v>16</v>
      </c>
      <c r="J1071" s="105">
        <v>3</v>
      </c>
      <c r="K1071" s="142">
        <f t="shared" si="96"/>
        <v>-3</v>
      </c>
      <c r="L1071" s="102">
        <f t="shared" si="101"/>
        <v>513.53510493827173</v>
      </c>
      <c r="M1071" s="214">
        <f t="shared" si="100"/>
        <v>76.550000000000011</v>
      </c>
      <c r="Q1071" s="153">
        <f t="shared" si="97"/>
        <v>1</v>
      </c>
      <c r="R1071" s="154">
        <f t="shared" si="98"/>
        <v>0</v>
      </c>
      <c r="S1071" s="154">
        <f t="shared" si="99"/>
        <v>1</v>
      </c>
    </row>
    <row r="1072" spans="2:19" ht="18.75" x14ac:dyDescent="0.3">
      <c r="B1072" s="164">
        <v>44814</v>
      </c>
      <c r="C1072" s="95" t="s">
        <v>2564</v>
      </c>
      <c r="D1072" s="96" t="s">
        <v>1998</v>
      </c>
      <c r="E1072" s="97">
        <v>3</v>
      </c>
      <c r="F1072" s="140">
        <v>15</v>
      </c>
      <c r="G1072" s="103">
        <v>4</v>
      </c>
      <c r="H1072" s="99" t="s">
        <v>557</v>
      </c>
      <c r="I1072" s="104" t="s">
        <v>16</v>
      </c>
      <c r="J1072" s="105">
        <v>3</v>
      </c>
      <c r="K1072" s="142">
        <f t="shared" si="96"/>
        <v>-3</v>
      </c>
      <c r="L1072" s="102">
        <f t="shared" si="101"/>
        <v>510.53510493827173</v>
      </c>
      <c r="M1072" s="214">
        <f t="shared" si="100"/>
        <v>73.550000000000011</v>
      </c>
      <c r="Q1072" s="153">
        <f t="shared" si="97"/>
        <v>1</v>
      </c>
      <c r="R1072" s="154">
        <f t="shared" si="98"/>
        <v>0</v>
      </c>
      <c r="S1072" s="154">
        <f t="shared" si="99"/>
        <v>1</v>
      </c>
    </row>
    <row r="1073" spans="2:19" ht="18.75" x14ac:dyDescent="0.3">
      <c r="B1073" s="164">
        <v>44814</v>
      </c>
      <c r="C1073" s="95" t="s">
        <v>2565</v>
      </c>
      <c r="D1073" s="96" t="s">
        <v>1998</v>
      </c>
      <c r="E1073" s="97">
        <v>3</v>
      </c>
      <c r="F1073" s="140">
        <v>5</v>
      </c>
      <c r="G1073" s="103">
        <v>2</v>
      </c>
      <c r="H1073" s="99" t="s">
        <v>557</v>
      </c>
      <c r="I1073" s="104" t="s">
        <v>24</v>
      </c>
      <c r="J1073" s="105">
        <v>0.5</v>
      </c>
      <c r="K1073" s="142">
        <f t="shared" si="96"/>
        <v>2</v>
      </c>
      <c r="L1073" s="102">
        <f t="shared" si="101"/>
        <v>512.53510493827173</v>
      </c>
      <c r="M1073" s="214">
        <f t="shared" si="100"/>
        <v>75.550000000000011</v>
      </c>
      <c r="Q1073" s="153">
        <f t="shared" si="97"/>
        <v>1</v>
      </c>
      <c r="R1073" s="154">
        <f t="shared" si="98"/>
        <v>1</v>
      </c>
      <c r="S1073" s="154">
        <f t="shared" si="99"/>
        <v>0</v>
      </c>
    </row>
    <row r="1074" spans="2:19" ht="18.75" x14ac:dyDescent="0.3">
      <c r="B1074" s="164">
        <v>44815</v>
      </c>
      <c r="C1074" s="95" t="s">
        <v>2548</v>
      </c>
      <c r="D1074" s="96" t="s">
        <v>2242</v>
      </c>
      <c r="E1074" s="97">
        <v>2</v>
      </c>
      <c r="F1074" s="140">
        <v>13</v>
      </c>
      <c r="G1074" s="103">
        <v>3</v>
      </c>
      <c r="H1074" s="99" t="s">
        <v>557</v>
      </c>
      <c r="I1074" s="104" t="s">
        <v>16</v>
      </c>
      <c r="J1074" s="105">
        <v>1.5</v>
      </c>
      <c r="K1074" s="142">
        <f t="shared" si="96"/>
        <v>-1.5</v>
      </c>
      <c r="L1074" s="102">
        <f t="shared" si="101"/>
        <v>511.03510493827173</v>
      </c>
      <c r="M1074" s="214">
        <f t="shared" si="100"/>
        <v>74.050000000000011</v>
      </c>
      <c r="Q1074" s="153">
        <f t="shared" si="97"/>
        <v>1</v>
      </c>
      <c r="R1074" s="154">
        <f t="shared" si="98"/>
        <v>0</v>
      </c>
      <c r="S1074" s="154">
        <f t="shared" si="99"/>
        <v>1</v>
      </c>
    </row>
    <row r="1075" spans="2:19" ht="18.75" x14ac:dyDescent="0.3">
      <c r="B1075" s="164">
        <v>44815</v>
      </c>
      <c r="C1075" s="95" t="s">
        <v>2549</v>
      </c>
      <c r="D1075" s="96" t="s">
        <v>2242</v>
      </c>
      <c r="E1075" s="97">
        <v>2</v>
      </c>
      <c r="F1075" s="140">
        <v>3.2</v>
      </c>
      <c r="G1075" s="103">
        <v>1.8</v>
      </c>
      <c r="H1075" s="99" t="s">
        <v>557</v>
      </c>
      <c r="I1075" s="104" t="s">
        <v>24</v>
      </c>
      <c r="J1075" s="105">
        <v>2</v>
      </c>
      <c r="K1075" s="142">
        <f t="shared" si="96"/>
        <v>4.4000000000000004</v>
      </c>
      <c r="L1075" s="102">
        <f t="shared" si="101"/>
        <v>515.43510493827171</v>
      </c>
      <c r="M1075" s="214">
        <f t="shared" si="100"/>
        <v>78.450000000000017</v>
      </c>
      <c r="Q1075" s="153">
        <f t="shared" si="97"/>
        <v>1</v>
      </c>
      <c r="R1075" s="154">
        <f t="shared" si="98"/>
        <v>1</v>
      </c>
      <c r="S1075" s="154">
        <f t="shared" si="99"/>
        <v>0</v>
      </c>
    </row>
    <row r="1076" spans="2:19" ht="18.75" x14ac:dyDescent="0.3">
      <c r="B1076" s="164">
        <v>44815</v>
      </c>
      <c r="C1076" s="95" t="s">
        <v>2550</v>
      </c>
      <c r="D1076" s="96" t="s">
        <v>93</v>
      </c>
      <c r="E1076" s="97">
        <v>1</v>
      </c>
      <c r="F1076" s="140">
        <v>3.9</v>
      </c>
      <c r="G1076" s="103">
        <v>1.8</v>
      </c>
      <c r="H1076" s="99" t="s">
        <v>557</v>
      </c>
      <c r="I1076" s="104" t="s">
        <v>26</v>
      </c>
      <c r="J1076" s="105">
        <v>13</v>
      </c>
      <c r="K1076" s="142">
        <f t="shared" si="96"/>
        <v>-13</v>
      </c>
      <c r="L1076" s="102">
        <f t="shared" si="101"/>
        <v>502.43510493827171</v>
      </c>
      <c r="M1076" s="214">
        <f t="shared" si="100"/>
        <v>65.450000000000017</v>
      </c>
      <c r="Q1076" s="153">
        <f t="shared" si="97"/>
        <v>1</v>
      </c>
      <c r="R1076" s="154">
        <f t="shared" si="98"/>
        <v>0</v>
      </c>
      <c r="S1076" s="154">
        <f t="shared" si="99"/>
        <v>1</v>
      </c>
    </row>
    <row r="1077" spans="2:19" ht="18.75" x14ac:dyDescent="0.3">
      <c r="B1077" s="164">
        <v>44815</v>
      </c>
      <c r="C1077" s="95" t="s">
        <v>2551</v>
      </c>
      <c r="D1077" s="96" t="s">
        <v>93</v>
      </c>
      <c r="E1077" s="97">
        <v>1</v>
      </c>
      <c r="F1077" s="140">
        <v>16</v>
      </c>
      <c r="G1077" s="103">
        <v>4</v>
      </c>
      <c r="H1077" s="99" t="s">
        <v>557</v>
      </c>
      <c r="I1077" s="104" t="s">
        <v>34</v>
      </c>
      <c r="J1077" s="105">
        <v>0.5</v>
      </c>
      <c r="K1077" s="142">
        <f t="shared" si="96"/>
        <v>-0.5</v>
      </c>
      <c r="L1077" s="102">
        <f t="shared" si="101"/>
        <v>501.93510493827171</v>
      </c>
      <c r="M1077" s="214">
        <f t="shared" si="100"/>
        <v>64.950000000000017</v>
      </c>
      <c r="Q1077" s="153">
        <f t="shared" si="97"/>
        <v>1</v>
      </c>
      <c r="R1077" s="154">
        <f t="shared" si="98"/>
        <v>0</v>
      </c>
      <c r="S1077" s="154">
        <f t="shared" si="99"/>
        <v>1</v>
      </c>
    </row>
    <row r="1078" spans="2:19" ht="18.75" x14ac:dyDescent="0.3">
      <c r="B1078" s="164">
        <v>44815</v>
      </c>
      <c r="C1078" s="95" t="s">
        <v>2552</v>
      </c>
      <c r="D1078" s="96" t="s">
        <v>93</v>
      </c>
      <c r="E1078" s="97">
        <v>1</v>
      </c>
      <c r="F1078" s="140">
        <v>17</v>
      </c>
      <c r="G1078" s="103">
        <v>4</v>
      </c>
      <c r="H1078" s="99" t="s">
        <v>557</v>
      </c>
      <c r="I1078" s="104" t="s">
        <v>34</v>
      </c>
      <c r="J1078" s="105">
        <v>0.5</v>
      </c>
      <c r="K1078" s="142">
        <f t="shared" si="96"/>
        <v>-0.5</v>
      </c>
      <c r="L1078" s="102">
        <f t="shared" si="101"/>
        <v>501.43510493827171</v>
      </c>
      <c r="M1078" s="214">
        <f t="shared" si="100"/>
        <v>64.450000000000017</v>
      </c>
      <c r="Q1078" s="153">
        <f t="shared" si="97"/>
        <v>1</v>
      </c>
      <c r="R1078" s="154">
        <f t="shared" si="98"/>
        <v>0</v>
      </c>
      <c r="S1078" s="154">
        <f t="shared" si="99"/>
        <v>1</v>
      </c>
    </row>
    <row r="1079" spans="2:19" ht="18.75" x14ac:dyDescent="0.3">
      <c r="B1079" s="164">
        <v>44815</v>
      </c>
      <c r="C1079" s="95" t="s">
        <v>2553</v>
      </c>
      <c r="D1079" s="96" t="s">
        <v>93</v>
      </c>
      <c r="E1079" s="97">
        <v>1</v>
      </c>
      <c r="F1079" s="140">
        <v>1</v>
      </c>
      <c r="G1079" s="103">
        <v>0</v>
      </c>
      <c r="H1079" s="99" t="s">
        <v>557</v>
      </c>
      <c r="I1079" s="104" t="s">
        <v>34</v>
      </c>
      <c r="J1079" s="105">
        <v>0.25</v>
      </c>
      <c r="K1079" s="142">
        <f t="shared" si="96"/>
        <v>-0.25</v>
      </c>
      <c r="L1079" s="102">
        <f t="shared" si="101"/>
        <v>501.18510493827171</v>
      </c>
      <c r="M1079" s="214">
        <f t="shared" si="100"/>
        <v>64.200000000000017</v>
      </c>
      <c r="Q1079" s="153">
        <f t="shared" si="97"/>
        <v>1</v>
      </c>
      <c r="R1079" s="154">
        <f t="shared" si="98"/>
        <v>0</v>
      </c>
      <c r="S1079" s="154">
        <f t="shared" si="99"/>
        <v>1</v>
      </c>
    </row>
    <row r="1080" spans="2:19" ht="18.75" x14ac:dyDescent="0.3">
      <c r="B1080" s="164">
        <v>44815</v>
      </c>
      <c r="C1080" s="95" t="s">
        <v>2554</v>
      </c>
      <c r="D1080" s="96" t="s">
        <v>93</v>
      </c>
      <c r="E1080" s="97">
        <v>2</v>
      </c>
      <c r="F1080" s="140">
        <v>3.2</v>
      </c>
      <c r="G1080" s="103">
        <v>0</v>
      </c>
      <c r="H1080" s="99" t="s">
        <v>557</v>
      </c>
      <c r="I1080" s="104" t="s">
        <v>24</v>
      </c>
      <c r="J1080" s="105">
        <v>2</v>
      </c>
      <c r="K1080" s="142">
        <f t="shared" si="96"/>
        <v>4.4000000000000004</v>
      </c>
      <c r="L1080" s="102">
        <f t="shared" si="101"/>
        <v>505.58510493827168</v>
      </c>
      <c r="M1080" s="214">
        <f t="shared" si="100"/>
        <v>68.600000000000023</v>
      </c>
      <c r="Q1080" s="153">
        <f t="shared" si="97"/>
        <v>1</v>
      </c>
      <c r="R1080" s="154">
        <f t="shared" si="98"/>
        <v>1</v>
      </c>
      <c r="S1080" s="154">
        <f t="shared" si="99"/>
        <v>0</v>
      </c>
    </row>
    <row r="1081" spans="2:19" ht="18.75" x14ac:dyDescent="0.3">
      <c r="B1081" s="164">
        <v>44815</v>
      </c>
      <c r="C1081" s="95" t="s">
        <v>2555</v>
      </c>
      <c r="D1081" s="96" t="s">
        <v>93</v>
      </c>
      <c r="E1081" s="97">
        <v>2</v>
      </c>
      <c r="F1081" s="140">
        <v>1.1000000000000001</v>
      </c>
      <c r="G1081" s="103">
        <v>0</v>
      </c>
      <c r="H1081" s="99" t="s">
        <v>557</v>
      </c>
      <c r="I1081" s="104" t="s">
        <v>24</v>
      </c>
      <c r="J1081" s="105">
        <v>2</v>
      </c>
      <c r="K1081" s="142">
        <f t="shared" si="96"/>
        <v>0.20000000000000018</v>
      </c>
      <c r="L1081" s="102">
        <f t="shared" si="101"/>
        <v>505.78510493827167</v>
      </c>
      <c r="M1081" s="214">
        <f t="shared" si="100"/>
        <v>68.800000000000026</v>
      </c>
      <c r="Q1081" s="153">
        <f t="shared" si="97"/>
        <v>1</v>
      </c>
      <c r="R1081" s="154">
        <f t="shared" si="98"/>
        <v>1</v>
      </c>
      <c r="S1081" s="154">
        <f t="shared" si="99"/>
        <v>0</v>
      </c>
    </row>
    <row r="1082" spans="2:19" ht="18.75" x14ac:dyDescent="0.3">
      <c r="B1082" s="164">
        <v>44815</v>
      </c>
      <c r="C1082" s="95" t="s">
        <v>2556</v>
      </c>
      <c r="D1082" s="96" t="s">
        <v>93</v>
      </c>
      <c r="E1082" s="97">
        <v>2</v>
      </c>
      <c r="F1082" s="140">
        <v>1</v>
      </c>
      <c r="G1082" s="103">
        <v>0</v>
      </c>
      <c r="H1082" s="99" t="s">
        <v>557</v>
      </c>
      <c r="I1082" s="104" t="s">
        <v>21</v>
      </c>
      <c r="J1082" s="105">
        <v>0.25</v>
      </c>
      <c r="K1082" s="142">
        <f t="shared" si="96"/>
        <v>-0.25</v>
      </c>
      <c r="L1082" s="102">
        <f t="shared" si="101"/>
        <v>505.53510493827167</v>
      </c>
      <c r="M1082" s="214">
        <f t="shared" si="100"/>
        <v>68.550000000000026</v>
      </c>
      <c r="Q1082" s="153">
        <f t="shared" si="97"/>
        <v>1</v>
      </c>
      <c r="R1082" s="154">
        <f t="shared" si="98"/>
        <v>0</v>
      </c>
      <c r="S1082" s="154">
        <f t="shared" si="99"/>
        <v>1</v>
      </c>
    </row>
    <row r="1083" spans="2:19" ht="18.75" x14ac:dyDescent="0.3">
      <c r="B1083" s="164">
        <v>44815</v>
      </c>
      <c r="C1083" s="95" t="s">
        <v>2178</v>
      </c>
      <c r="D1083" s="96" t="s">
        <v>93</v>
      </c>
      <c r="E1083" s="97">
        <v>3</v>
      </c>
      <c r="F1083" s="140">
        <v>23</v>
      </c>
      <c r="G1083" s="103">
        <v>4</v>
      </c>
      <c r="H1083" s="99" t="s">
        <v>557</v>
      </c>
      <c r="I1083" s="104" t="s">
        <v>16</v>
      </c>
      <c r="J1083" s="105">
        <v>1</v>
      </c>
      <c r="K1083" s="142">
        <f t="shared" si="96"/>
        <v>-1</v>
      </c>
      <c r="L1083" s="102">
        <f t="shared" si="101"/>
        <v>504.53510493827167</v>
      </c>
      <c r="M1083" s="214">
        <f t="shared" si="100"/>
        <v>67.550000000000026</v>
      </c>
      <c r="Q1083" s="153">
        <f t="shared" si="97"/>
        <v>1</v>
      </c>
      <c r="R1083" s="154">
        <f t="shared" si="98"/>
        <v>0</v>
      </c>
      <c r="S1083" s="154">
        <f t="shared" si="99"/>
        <v>1</v>
      </c>
    </row>
    <row r="1084" spans="2:19" ht="18.75" x14ac:dyDescent="0.3">
      <c r="B1084" s="164">
        <v>44815</v>
      </c>
      <c r="C1084" s="95" t="s">
        <v>2557</v>
      </c>
      <c r="D1084" s="96" t="s">
        <v>93</v>
      </c>
      <c r="E1084" s="97">
        <v>3</v>
      </c>
      <c r="F1084" s="140">
        <v>2.2000000000000002</v>
      </c>
      <c r="G1084" s="103">
        <v>1.2</v>
      </c>
      <c r="H1084" s="99" t="s">
        <v>557</v>
      </c>
      <c r="I1084" s="104" t="s">
        <v>34</v>
      </c>
      <c r="J1084" s="105">
        <v>3</v>
      </c>
      <c r="K1084" s="142">
        <f t="shared" si="96"/>
        <v>-3</v>
      </c>
      <c r="L1084" s="102">
        <f t="shared" si="101"/>
        <v>501.53510493827167</v>
      </c>
      <c r="M1084" s="214">
        <f t="shared" si="100"/>
        <v>64.550000000000026</v>
      </c>
      <c r="Q1084" s="153">
        <f t="shared" si="97"/>
        <v>1</v>
      </c>
      <c r="R1084" s="154">
        <f t="shared" si="98"/>
        <v>0</v>
      </c>
      <c r="S1084" s="154">
        <f t="shared" si="99"/>
        <v>1</v>
      </c>
    </row>
    <row r="1085" spans="2:19" ht="18.75" x14ac:dyDescent="0.3">
      <c r="B1085" s="164">
        <v>44815</v>
      </c>
      <c r="C1085" s="95" t="s">
        <v>2558</v>
      </c>
      <c r="D1085" s="96" t="s">
        <v>93</v>
      </c>
      <c r="E1085" s="97">
        <v>4</v>
      </c>
      <c r="F1085" s="140">
        <v>12</v>
      </c>
      <c r="G1085" s="103">
        <v>3</v>
      </c>
      <c r="H1085" s="99" t="s">
        <v>557</v>
      </c>
      <c r="I1085" s="104" t="s">
        <v>16</v>
      </c>
      <c r="J1085" s="105">
        <v>1</v>
      </c>
      <c r="K1085" s="142">
        <f t="shared" si="96"/>
        <v>-1</v>
      </c>
      <c r="L1085" s="102">
        <f t="shared" si="101"/>
        <v>500.53510493827167</v>
      </c>
      <c r="M1085" s="214">
        <f t="shared" si="100"/>
        <v>63.550000000000026</v>
      </c>
      <c r="Q1085" s="153">
        <f t="shared" si="97"/>
        <v>1</v>
      </c>
      <c r="R1085" s="154">
        <f t="shared" si="98"/>
        <v>0</v>
      </c>
      <c r="S1085" s="154">
        <f t="shared" si="99"/>
        <v>1</v>
      </c>
    </row>
    <row r="1086" spans="2:19" ht="18.75" x14ac:dyDescent="0.3">
      <c r="B1086" s="164">
        <v>44815</v>
      </c>
      <c r="C1086" s="95" t="s">
        <v>2558</v>
      </c>
      <c r="D1086" s="96" t="s">
        <v>93</v>
      </c>
      <c r="E1086" s="97">
        <v>4</v>
      </c>
      <c r="F1086" s="140">
        <v>12</v>
      </c>
      <c r="G1086" s="103">
        <v>3</v>
      </c>
      <c r="H1086" s="99" t="s">
        <v>567</v>
      </c>
      <c r="I1086" s="104" t="s">
        <v>16</v>
      </c>
      <c r="J1086" s="105">
        <v>1</v>
      </c>
      <c r="K1086" s="142">
        <f t="shared" si="96"/>
        <v>-1</v>
      </c>
      <c r="L1086" s="102">
        <f t="shared" si="101"/>
        <v>499.53510493827167</v>
      </c>
      <c r="M1086" s="214">
        <f t="shared" si="100"/>
        <v>62.550000000000026</v>
      </c>
      <c r="Q1086" s="153">
        <f t="shared" si="97"/>
        <v>1</v>
      </c>
      <c r="R1086" s="154">
        <f t="shared" si="98"/>
        <v>0</v>
      </c>
      <c r="S1086" s="154">
        <f t="shared" si="99"/>
        <v>1</v>
      </c>
    </row>
    <row r="1087" spans="2:19" ht="18.75" x14ac:dyDescent="0.3">
      <c r="B1087" s="164">
        <v>44815</v>
      </c>
      <c r="C1087" s="95" t="s">
        <v>2559</v>
      </c>
      <c r="D1087" s="96" t="s">
        <v>93</v>
      </c>
      <c r="E1087" s="97">
        <v>4</v>
      </c>
      <c r="F1087" s="140">
        <v>3.4</v>
      </c>
      <c r="G1087" s="103">
        <v>1.5</v>
      </c>
      <c r="H1087" s="99" t="s">
        <v>557</v>
      </c>
      <c r="I1087" s="104" t="s">
        <v>34</v>
      </c>
      <c r="J1087" s="105">
        <v>1.5</v>
      </c>
      <c r="K1087" s="142">
        <f t="shared" si="96"/>
        <v>-1.5</v>
      </c>
      <c r="L1087" s="102">
        <f t="shared" si="101"/>
        <v>498.03510493827167</v>
      </c>
      <c r="M1087" s="214">
        <f t="shared" si="100"/>
        <v>61.050000000000026</v>
      </c>
      <c r="Q1087" s="153">
        <f t="shared" si="97"/>
        <v>1</v>
      </c>
      <c r="R1087" s="154">
        <f t="shared" si="98"/>
        <v>0</v>
      </c>
      <c r="S1087" s="154">
        <f t="shared" si="99"/>
        <v>1</v>
      </c>
    </row>
    <row r="1088" spans="2:19" ht="18.75" x14ac:dyDescent="0.3">
      <c r="B1088" s="164">
        <v>44815</v>
      </c>
      <c r="C1088" s="95" t="s">
        <v>2560</v>
      </c>
      <c r="D1088" s="96" t="s">
        <v>573</v>
      </c>
      <c r="E1088" s="97">
        <v>3</v>
      </c>
      <c r="F1088" s="140">
        <v>2.8</v>
      </c>
      <c r="G1088" s="103">
        <v>1.4</v>
      </c>
      <c r="H1088" s="99" t="s">
        <v>557</v>
      </c>
      <c r="I1088" s="104" t="s">
        <v>24</v>
      </c>
      <c r="J1088" s="105">
        <v>5</v>
      </c>
      <c r="K1088" s="142">
        <f t="shared" si="96"/>
        <v>9</v>
      </c>
      <c r="L1088" s="102">
        <f t="shared" si="101"/>
        <v>507.03510493827167</v>
      </c>
      <c r="M1088" s="214">
        <f t="shared" si="100"/>
        <v>70.050000000000026</v>
      </c>
      <c r="Q1088" s="153">
        <f t="shared" si="97"/>
        <v>1</v>
      </c>
      <c r="R1088" s="154">
        <f t="shared" si="98"/>
        <v>1</v>
      </c>
      <c r="S1088" s="154">
        <f t="shared" si="99"/>
        <v>0</v>
      </c>
    </row>
    <row r="1089" spans="2:19" ht="18.75" x14ac:dyDescent="0.3">
      <c r="B1089" s="164">
        <v>44815</v>
      </c>
      <c r="C1089" s="95" t="s">
        <v>2561</v>
      </c>
      <c r="D1089" s="96" t="s">
        <v>705</v>
      </c>
      <c r="E1089" s="97">
        <v>1</v>
      </c>
      <c r="F1089" s="140">
        <v>1</v>
      </c>
      <c r="G1089" s="103">
        <v>0</v>
      </c>
      <c r="H1089" s="99" t="s">
        <v>557</v>
      </c>
      <c r="I1089" s="104" t="s">
        <v>21</v>
      </c>
      <c r="J1089" s="105">
        <v>2</v>
      </c>
      <c r="K1089" s="142">
        <f t="shared" si="96"/>
        <v>-2</v>
      </c>
      <c r="L1089" s="102">
        <f t="shared" si="101"/>
        <v>505.03510493827167</v>
      </c>
      <c r="M1089" s="214">
        <f t="shared" si="100"/>
        <v>68.050000000000026</v>
      </c>
      <c r="Q1089" s="153">
        <f t="shared" si="97"/>
        <v>1</v>
      </c>
      <c r="R1089" s="154">
        <f t="shared" si="98"/>
        <v>0</v>
      </c>
      <c r="S1089" s="154">
        <f t="shared" si="99"/>
        <v>1</v>
      </c>
    </row>
    <row r="1090" spans="2:19" ht="18.75" x14ac:dyDescent="0.3">
      <c r="B1090" s="164">
        <v>44815</v>
      </c>
      <c r="C1090" s="95" t="s">
        <v>2562</v>
      </c>
      <c r="D1090" s="96" t="s">
        <v>705</v>
      </c>
      <c r="E1090" s="97">
        <v>1</v>
      </c>
      <c r="F1090" s="140">
        <v>1</v>
      </c>
      <c r="G1090" s="103">
        <v>0</v>
      </c>
      <c r="H1090" s="99" t="s">
        <v>557</v>
      </c>
      <c r="I1090" s="104" t="s">
        <v>21</v>
      </c>
      <c r="J1090" s="105">
        <v>1</v>
      </c>
      <c r="K1090" s="142">
        <f t="shared" si="96"/>
        <v>-1</v>
      </c>
      <c r="L1090" s="102">
        <f t="shared" si="101"/>
        <v>504.03510493827167</v>
      </c>
      <c r="M1090" s="214">
        <f t="shared" si="100"/>
        <v>67.050000000000026</v>
      </c>
      <c r="Q1090" s="153">
        <f t="shared" si="97"/>
        <v>1</v>
      </c>
      <c r="R1090" s="154">
        <f t="shared" si="98"/>
        <v>0</v>
      </c>
      <c r="S1090" s="154">
        <f t="shared" si="99"/>
        <v>1</v>
      </c>
    </row>
    <row r="1091" spans="2:19" ht="18.75" x14ac:dyDescent="0.3">
      <c r="B1091" s="164">
        <v>44817</v>
      </c>
      <c r="C1091" s="95" t="s">
        <v>2574</v>
      </c>
      <c r="D1091" s="96" t="s">
        <v>707</v>
      </c>
      <c r="E1091" s="97">
        <v>1</v>
      </c>
      <c r="F1091" s="140">
        <v>2.2999999999999998</v>
      </c>
      <c r="G1091" s="103">
        <v>1.1000000000000001</v>
      </c>
      <c r="H1091" s="99" t="s">
        <v>557</v>
      </c>
      <c r="I1091" s="104" t="s">
        <v>34</v>
      </c>
      <c r="J1091" s="105">
        <v>8</v>
      </c>
      <c r="K1091" s="142">
        <f t="shared" ref="K1091:K1154" si="102">IF(OR(I1091="",J1091=""),"",IF(AND(H1091="W",I1091="1st"),F1091*J1091-J1091,IF(AND(H1091="P",OR(I1091="1st",I1091="2nd",I1091="3rd")),G1091*J1091-J1091,IF(H1091="EW",-2*J1091,-J1091))))</f>
        <v>-8</v>
      </c>
      <c r="L1091" s="102">
        <f t="shared" si="101"/>
        <v>496.03510493827167</v>
      </c>
      <c r="M1091" s="214">
        <f t="shared" si="100"/>
        <v>59.050000000000026</v>
      </c>
      <c r="Q1091" s="153">
        <f t="shared" si="97"/>
        <v>1</v>
      </c>
      <c r="R1091" s="154">
        <f t="shared" si="98"/>
        <v>0</v>
      </c>
      <c r="S1091" s="154">
        <f t="shared" si="99"/>
        <v>1</v>
      </c>
    </row>
    <row r="1092" spans="2:19" ht="18.75" x14ac:dyDescent="0.3">
      <c r="B1092" s="164">
        <v>44817</v>
      </c>
      <c r="C1092" s="95" t="s">
        <v>2575</v>
      </c>
      <c r="D1092" s="96" t="s">
        <v>707</v>
      </c>
      <c r="E1092" s="97">
        <v>1</v>
      </c>
      <c r="F1092" s="140">
        <v>6.5</v>
      </c>
      <c r="G1092" s="103">
        <v>2</v>
      </c>
      <c r="H1092" s="99" t="s">
        <v>557</v>
      </c>
      <c r="I1092" s="104" t="s">
        <v>34</v>
      </c>
      <c r="J1092" s="105">
        <v>1</v>
      </c>
      <c r="K1092" s="142">
        <f t="shared" si="102"/>
        <v>-1</v>
      </c>
      <c r="L1092" s="102">
        <f t="shared" si="101"/>
        <v>495.03510493827167</v>
      </c>
      <c r="M1092" s="214">
        <f t="shared" si="100"/>
        <v>58.050000000000026</v>
      </c>
      <c r="Q1092" s="153">
        <f t="shared" ref="Q1092:Q1155" si="103">IF(B1092="",0,1)</f>
        <v>1</v>
      </c>
      <c r="R1092" s="154">
        <f t="shared" ref="R1092:R1155" si="104">IF(K1092&gt;0,1,0)</f>
        <v>0</v>
      </c>
      <c r="S1092" s="154">
        <f t="shared" ref="S1092:S1155" si="105">IF(K1092&lt;0,1,0)</f>
        <v>1</v>
      </c>
    </row>
    <row r="1093" spans="2:19" ht="18.75" x14ac:dyDescent="0.3">
      <c r="B1093" s="164">
        <v>44817</v>
      </c>
      <c r="C1093" s="95" t="s">
        <v>2494</v>
      </c>
      <c r="D1093" s="96" t="s">
        <v>707</v>
      </c>
      <c r="E1093" s="97">
        <v>2</v>
      </c>
      <c r="F1093" s="140">
        <v>6.5</v>
      </c>
      <c r="G1093" s="103">
        <v>2</v>
      </c>
      <c r="H1093" s="99" t="s">
        <v>557</v>
      </c>
      <c r="I1093" s="104" t="s">
        <v>24</v>
      </c>
      <c r="J1093" s="105">
        <v>4</v>
      </c>
      <c r="K1093" s="142">
        <f t="shared" si="102"/>
        <v>22</v>
      </c>
      <c r="L1093" s="102">
        <f t="shared" si="101"/>
        <v>517.03510493827162</v>
      </c>
      <c r="M1093" s="214">
        <f t="shared" si="100"/>
        <v>80.050000000000026</v>
      </c>
      <c r="Q1093" s="153">
        <f t="shared" si="103"/>
        <v>1</v>
      </c>
      <c r="R1093" s="154">
        <f t="shared" si="104"/>
        <v>1</v>
      </c>
      <c r="S1093" s="154">
        <f t="shared" si="105"/>
        <v>0</v>
      </c>
    </row>
    <row r="1094" spans="2:19" ht="18.75" x14ac:dyDescent="0.3">
      <c r="B1094" s="164">
        <v>44817</v>
      </c>
      <c r="C1094" s="95" t="s">
        <v>2576</v>
      </c>
      <c r="D1094" s="96" t="s">
        <v>707</v>
      </c>
      <c r="E1094" s="97">
        <v>2</v>
      </c>
      <c r="F1094" s="140">
        <v>51</v>
      </c>
      <c r="G1094" s="103">
        <v>7</v>
      </c>
      <c r="H1094" s="99" t="s">
        <v>557</v>
      </c>
      <c r="I1094" s="104" t="s">
        <v>34</v>
      </c>
      <c r="J1094" s="105">
        <v>0.5</v>
      </c>
      <c r="K1094" s="142">
        <f t="shared" si="102"/>
        <v>-0.5</v>
      </c>
      <c r="L1094" s="102">
        <f t="shared" si="101"/>
        <v>516.53510493827162</v>
      </c>
      <c r="M1094" s="214">
        <f t="shared" si="100"/>
        <v>79.550000000000026</v>
      </c>
      <c r="Q1094" s="153">
        <f t="shared" si="103"/>
        <v>1</v>
      </c>
      <c r="R1094" s="154">
        <f t="shared" si="104"/>
        <v>0</v>
      </c>
      <c r="S1094" s="154">
        <f t="shared" si="105"/>
        <v>1</v>
      </c>
    </row>
    <row r="1095" spans="2:19" ht="18.75" x14ac:dyDescent="0.3">
      <c r="B1095" s="164">
        <v>44818</v>
      </c>
      <c r="C1095" s="95" t="s">
        <v>2566</v>
      </c>
      <c r="D1095" s="96" t="s">
        <v>2030</v>
      </c>
      <c r="E1095" s="97">
        <v>1</v>
      </c>
      <c r="F1095" s="140">
        <v>4.2</v>
      </c>
      <c r="G1095" s="103">
        <v>1.8</v>
      </c>
      <c r="H1095" s="99" t="s">
        <v>557</v>
      </c>
      <c r="I1095" s="104" t="s">
        <v>16</v>
      </c>
      <c r="J1095" s="105">
        <v>2</v>
      </c>
      <c r="K1095" s="142">
        <f t="shared" si="102"/>
        <v>-2</v>
      </c>
      <c r="L1095" s="102">
        <f t="shared" si="101"/>
        <v>514.53510493827162</v>
      </c>
      <c r="M1095" s="214">
        <f t="shared" si="100"/>
        <v>77.550000000000026</v>
      </c>
      <c r="Q1095" s="153">
        <f t="shared" si="103"/>
        <v>1</v>
      </c>
      <c r="R1095" s="154">
        <f t="shared" si="104"/>
        <v>0</v>
      </c>
      <c r="S1095" s="154">
        <f t="shared" si="105"/>
        <v>1</v>
      </c>
    </row>
    <row r="1096" spans="2:19" ht="18.75" x14ac:dyDescent="0.3">
      <c r="B1096" s="164">
        <v>44818</v>
      </c>
      <c r="C1096" s="95" t="s">
        <v>2567</v>
      </c>
      <c r="D1096" s="96" t="s">
        <v>2275</v>
      </c>
      <c r="E1096" s="97">
        <v>2</v>
      </c>
      <c r="F1096" s="140">
        <v>14</v>
      </c>
      <c r="G1096" s="103">
        <v>4</v>
      </c>
      <c r="H1096" s="99" t="s">
        <v>557</v>
      </c>
      <c r="I1096" s="104" t="s">
        <v>16</v>
      </c>
      <c r="J1096" s="105">
        <v>2.5</v>
      </c>
      <c r="K1096" s="142">
        <f t="shared" si="102"/>
        <v>-2.5</v>
      </c>
      <c r="L1096" s="102">
        <f t="shared" si="101"/>
        <v>512.03510493827162</v>
      </c>
      <c r="M1096" s="214">
        <f t="shared" si="100"/>
        <v>75.050000000000026</v>
      </c>
      <c r="Q1096" s="153">
        <f t="shared" si="103"/>
        <v>1</v>
      </c>
      <c r="R1096" s="154">
        <f t="shared" si="104"/>
        <v>0</v>
      </c>
      <c r="S1096" s="154">
        <f t="shared" si="105"/>
        <v>1</v>
      </c>
    </row>
    <row r="1097" spans="2:19" ht="18.75" x14ac:dyDescent="0.3">
      <c r="B1097" s="164">
        <v>44818</v>
      </c>
      <c r="C1097" s="95" t="s">
        <v>2568</v>
      </c>
      <c r="D1097" s="96" t="s">
        <v>1916</v>
      </c>
      <c r="E1097" s="97">
        <v>1</v>
      </c>
      <c r="F1097" s="140">
        <v>10</v>
      </c>
      <c r="G1097" s="103">
        <v>3</v>
      </c>
      <c r="H1097" s="99" t="s">
        <v>557</v>
      </c>
      <c r="I1097" s="104" t="s">
        <v>16</v>
      </c>
      <c r="J1097" s="105">
        <v>1</v>
      </c>
      <c r="K1097" s="142">
        <f t="shared" si="102"/>
        <v>-1</v>
      </c>
      <c r="L1097" s="102">
        <f t="shared" si="101"/>
        <v>511.03510493827162</v>
      </c>
      <c r="M1097" s="214">
        <f t="shared" si="100"/>
        <v>74.050000000000026</v>
      </c>
      <c r="Q1097" s="153">
        <f t="shared" si="103"/>
        <v>1</v>
      </c>
      <c r="R1097" s="154">
        <f t="shared" si="104"/>
        <v>0</v>
      </c>
      <c r="S1097" s="154">
        <f t="shared" si="105"/>
        <v>1</v>
      </c>
    </row>
    <row r="1098" spans="2:19" ht="18.75" x14ac:dyDescent="0.3">
      <c r="B1098" s="164">
        <v>44818</v>
      </c>
      <c r="C1098" s="95" t="s">
        <v>2510</v>
      </c>
      <c r="D1098" s="96" t="s">
        <v>1916</v>
      </c>
      <c r="E1098" s="97">
        <v>1</v>
      </c>
      <c r="F1098" s="140">
        <v>34</v>
      </c>
      <c r="G1098" s="103">
        <v>8</v>
      </c>
      <c r="H1098" s="99" t="s">
        <v>557</v>
      </c>
      <c r="I1098" s="104" t="s">
        <v>34</v>
      </c>
      <c r="J1098" s="105">
        <v>0.5</v>
      </c>
      <c r="K1098" s="142">
        <f t="shared" si="102"/>
        <v>-0.5</v>
      </c>
      <c r="L1098" s="102">
        <f t="shared" si="101"/>
        <v>510.53510493827162</v>
      </c>
      <c r="M1098" s="214">
        <f t="shared" si="100"/>
        <v>73.550000000000026</v>
      </c>
      <c r="Q1098" s="153">
        <f t="shared" si="103"/>
        <v>1</v>
      </c>
      <c r="R1098" s="154">
        <f t="shared" si="104"/>
        <v>0</v>
      </c>
      <c r="S1098" s="154">
        <f t="shared" si="105"/>
        <v>1</v>
      </c>
    </row>
    <row r="1099" spans="2:19" ht="18.75" x14ac:dyDescent="0.3">
      <c r="B1099" s="164">
        <v>44818</v>
      </c>
      <c r="C1099" s="95" t="s">
        <v>2569</v>
      </c>
      <c r="D1099" s="96" t="s">
        <v>1916</v>
      </c>
      <c r="E1099" s="97">
        <v>2</v>
      </c>
      <c r="F1099" s="140">
        <v>26</v>
      </c>
      <c r="G1099" s="103">
        <v>6</v>
      </c>
      <c r="H1099" s="99" t="s">
        <v>557</v>
      </c>
      <c r="I1099" s="104" t="s">
        <v>26</v>
      </c>
      <c r="J1099" s="105">
        <v>3</v>
      </c>
      <c r="K1099" s="142">
        <f t="shared" si="102"/>
        <v>-3</v>
      </c>
      <c r="L1099" s="102">
        <f t="shared" si="101"/>
        <v>507.53510493827162</v>
      </c>
      <c r="M1099" s="214">
        <f t="shared" si="100"/>
        <v>70.550000000000026</v>
      </c>
      <c r="Q1099" s="153">
        <f t="shared" si="103"/>
        <v>1</v>
      </c>
      <c r="R1099" s="154">
        <f t="shared" si="104"/>
        <v>0</v>
      </c>
      <c r="S1099" s="154">
        <f t="shared" si="105"/>
        <v>1</v>
      </c>
    </row>
    <row r="1100" spans="2:19" ht="18.75" x14ac:dyDescent="0.3">
      <c r="B1100" s="164">
        <v>44818</v>
      </c>
      <c r="C1100" s="95" t="s">
        <v>2570</v>
      </c>
      <c r="D1100" s="96" t="s">
        <v>1916</v>
      </c>
      <c r="E1100" s="97">
        <v>2</v>
      </c>
      <c r="F1100" s="140">
        <v>17</v>
      </c>
      <c r="G1100" s="103">
        <v>3</v>
      </c>
      <c r="H1100" s="99" t="s">
        <v>557</v>
      </c>
      <c r="I1100" s="104" t="s">
        <v>16</v>
      </c>
      <c r="J1100" s="105">
        <v>2</v>
      </c>
      <c r="K1100" s="142">
        <f t="shared" si="102"/>
        <v>-2</v>
      </c>
      <c r="L1100" s="102">
        <f t="shared" si="101"/>
        <v>505.53510493827162</v>
      </c>
      <c r="M1100" s="214">
        <f t="shared" si="100"/>
        <v>68.550000000000026</v>
      </c>
      <c r="Q1100" s="153">
        <f t="shared" si="103"/>
        <v>1</v>
      </c>
      <c r="R1100" s="154">
        <f t="shared" si="104"/>
        <v>0</v>
      </c>
      <c r="S1100" s="154">
        <f t="shared" si="105"/>
        <v>1</v>
      </c>
    </row>
    <row r="1101" spans="2:19" ht="18.75" x14ac:dyDescent="0.3">
      <c r="B1101" s="164">
        <v>44818</v>
      </c>
      <c r="C1101" s="95" t="s">
        <v>2571</v>
      </c>
      <c r="D1101" s="96" t="s">
        <v>91</v>
      </c>
      <c r="E1101" s="97">
        <v>2</v>
      </c>
      <c r="F1101" s="140">
        <v>9</v>
      </c>
      <c r="G1101" s="103">
        <v>3</v>
      </c>
      <c r="H1101" s="99" t="s">
        <v>557</v>
      </c>
      <c r="I1101" s="104" t="s">
        <v>16</v>
      </c>
      <c r="J1101" s="105">
        <v>8</v>
      </c>
      <c r="K1101" s="142">
        <f t="shared" si="102"/>
        <v>-8</v>
      </c>
      <c r="L1101" s="102">
        <f t="shared" si="101"/>
        <v>497.53510493827162</v>
      </c>
      <c r="M1101" s="214">
        <f t="shared" si="100"/>
        <v>60.550000000000026</v>
      </c>
      <c r="Q1101" s="153">
        <f t="shared" si="103"/>
        <v>1</v>
      </c>
      <c r="R1101" s="154">
        <f t="shared" si="104"/>
        <v>0</v>
      </c>
      <c r="S1101" s="154">
        <f t="shared" si="105"/>
        <v>1</v>
      </c>
    </row>
    <row r="1102" spans="2:19" ht="18.75" x14ac:dyDescent="0.3">
      <c r="B1102" s="164">
        <v>44818</v>
      </c>
      <c r="C1102" s="95" t="s">
        <v>2572</v>
      </c>
      <c r="D1102" s="96" t="s">
        <v>91</v>
      </c>
      <c r="E1102" s="97">
        <v>2</v>
      </c>
      <c r="F1102" s="140">
        <v>26</v>
      </c>
      <c r="G1102" s="103">
        <v>4</v>
      </c>
      <c r="H1102" s="99" t="s">
        <v>557</v>
      </c>
      <c r="I1102" s="104" t="s">
        <v>34</v>
      </c>
      <c r="J1102" s="105">
        <v>2</v>
      </c>
      <c r="K1102" s="142">
        <f t="shared" si="102"/>
        <v>-2</v>
      </c>
      <c r="L1102" s="102">
        <f t="shared" si="101"/>
        <v>495.53510493827162</v>
      </c>
      <c r="M1102" s="214">
        <f t="shared" si="100"/>
        <v>58.550000000000026</v>
      </c>
      <c r="Q1102" s="153">
        <f t="shared" si="103"/>
        <v>1</v>
      </c>
      <c r="R1102" s="154">
        <f t="shared" si="104"/>
        <v>0</v>
      </c>
      <c r="S1102" s="154">
        <f t="shared" si="105"/>
        <v>1</v>
      </c>
    </row>
    <row r="1103" spans="2:19" ht="18.75" x14ac:dyDescent="0.3">
      <c r="B1103" s="164">
        <v>44818</v>
      </c>
      <c r="C1103" s="95" t="s">
        <v>2573</v>
      </c>
      <c r="D1103" s="96" t="s">
        <v>91</v>
      </c>
      <c r="E1103" s="97">
        <v>2</v>
      </c>
      <c r="F1103" s="140">
        <v>15</v>
      </c>
      <c r="G1103" s="103">
        <v>4</v>
      </c>
      <c r="H1103" s="99" t="s">
        <v>557</v>
      </c>
      <c r="I1103" s="104" t="s">
        <v>34</v>
      </c>
      <c r="J1103" s="105">
        <v>0.5</v>
      </c>
      <c r="K1103" s="142">
        <f t="shared" si="102"/>
        <v>-0.5</v>
      </c>
      <c r="L1103" s="102">
        <f t="shared" si="101"/>
        <v>495.03510493827162</v>
      </c>
      <c r="M1103" s="214">
        <f t="shared" si="100"/>
        <v>58.050000000000026</v>
      </c>
      <c r="Q1103" s="153">
        <f t="shared" si="103"/>
        <v>1</v>
      </c>
      <c r="R1103" s="154">
        <f t="shared" si="104"/>
        <v>0</v>
      </c>
      <c r="S1103" s="154">
        <f t="shared" si="105"/>
        <v>1</v>
      </c>
    </row>
    <row r="1104" spans="2:19" ht="18.75" x14ac:dyDescent="0.3">
      <c r="B1104" s="164">
        <v>44819</v>
      </c>
      <c r="C1104" s="95" t="s">
        <v>2577</v>
      </c>
      <c r="D1104" s="96" t="s">
        <v>43</v>
      </c>
      <c r="E1104" s="97">
        <v>1</v>
      </c>
      <c r="F1104" s="140">
        <v>1</v>
      </c>
      <c r="G1104" s="103">
        <v>0</v>
      </c>
      <c r="H1104" s="99" t="s">
        <v>557</v>
      </c>
      <c r="I1104" s="104" t="s">
        <v>16</v>
      </c>
      <c r="J1104" s="105">
        <v>1</v>
      </c>
      <c r="K1104" s="142">
        <f t="shared" si="102"/>
        <v>-1</v>
      </c>
      <c r="L1104" s="102">
        <f t="shared" si="101"/>
        <v>494.03510493827162</v>
      </c>
      <c r="M1104" s="214">
        <f t="shared" si="100"/>
        <v>57.050000000000026</v>
      </c>
      <c r="Q1104" s="153">
        <f t="shared" si="103"/>
        <v>1</v>
      </c>
      <c r="R1104" s="154">
        <f t="shared" si="104"/>
        <v>0</v>
      </c>
      <c r="S1104" s="154">
        <f t="shared" si="105"/>
        <v>1</v>
      </c>
    </row>
    <row r="1105" spans="2:19" ht="18.75" x14ac:dyDescent="0.3">
      <c r="B1105" s="164">
        <v>44819</v>
      </c>
      <c r="C1105" s="95" t="s">
        <v>2578</v>
      </c>
      <c r="D1105" s="96" t="s">
        <v>43</v>
      </c>
      <c r="E1105" s="97">
        <v>1</v>
      </c>
      <c r="F1105" s="140">
        <v>1</v>
      </c>
      <c r="G1105" s="103">
        <v>0</v>
      </c>
      <c r="H1105" s="99" t="s">
        <v>557</v>
      </c>
      <c r="I1105" s="104" t="s">
        <v>16</v>
      </c>
      <c r="J1105" s="105">
        <v>1</v>
      </c>
      <c r="K1105" s="142">
        <f t="shared" si="102"/>
        <v>-1</v>
      </c>
      <c r="L1105" s="102">
        <f t="shared" si="101"/>
        <v>493.03510493827162</v>
      </c>
      <c r="M1105" s="214">
        <f t="shared" si="100"/>
        <v>56.050000000000026</v>
      </c>
      <c r="Q1105" s="153">
        <f t="shared" si="103"/>
        <v>1</v>
      </c>
      <c r="R1105" s="154">
        <f t="shared" si="104"/>
        <v>0</v>
      </c>
      <c r="S1105" s="154">
        <f t="shared" si="105"/>
        <v>1</v>
      </c>
    </row>
    <row r="1106" spans="2:19" ht="18.75" x14ac:dyDescent="0.3">
      <c r="B1106" s="164">
        <v>44819</v>
      </c>
      <c r="C1106" s="95" t="s">
        <v>2579</v>
      </c>
      <c r="D1106" s="96" t="s">
        <v>43</v>
      </c>
      <c r="E1106" s="97">
        <v>1</v>
      </c>
      <c r="F1106" s="140">
        <v>71</v>
      </c>
      <c r="G1106" s="103">
        <v>8</v>
      </c>
      <c r="H1106" s="99" t="s">
        <v>557</v>
      </c>
      <c r="I1106" s="104" t="s">
        <v>34</v>
      </c>
      <c r="J1106" s="105">
        <v>2</v>
      </c>
      <c r="K1106" s="142">
        <f t="shared" si="102"/>
        <v>-2</v>
      </c>
      <c r="L1106" s="102">
        <f t="shared" si="101"/>
        <v>491.03510493827162</v>
      </c>
      <c r="M1106" s="214">
        <f t="shared" si="100"/>
        <v>54.050000000000026</v>
      </c>
      <c r="Q1106" s="153">
        <f t="shared" si="103"/>
        <v>1</v>
      </c>
      <c r="R1106" s="154">
        <f t="shared" si="104"/>
        <v>0</v>
      </c>
      <c r="S1106" s="154">
        <f t="shared" si="105"/>
        <v>1</v>
      </c>
    </row>
    <row r="1107" spans="2:19" ht="18.75" x14ac:dyDescent="0.3">
      <c r="B1107" s="164">
        <v>44819</v>
      </c>
      <c r="C1107" s="95" t="s">
        <v>2579</v>
      </c>
      <c r="D1107" s="96" t="s">
        <v>43</v>
      </c>
      <c r="E1107" s="97">
        <v>1</v>
      </c>
      <c r="F1107" s="140">
        <v>71</v>
      </c>
      <c r="G1107" s="103">
        <v>8</v>
      </c>
      <c r="H1107" s="99" t="s">
        <v>567</v>
      </c>
      <c r="I1107" s="104" t="s">
        <v>34</v>
      </c>
      <c r="J1107" s="105">
        <v>1</v>
      </c>
      <c r="K1107" s="142">
        <f t="shared" si="102"/>
        <v>-1</v>
      </c>
      <c r="L1107" s="102">
        <f t="shared" si="101"/>
        <v>490.03510493827162</v>
      </c>
      <c r="M1107" s="214">
        <f t="shared" si="100"/>
        <v>53.050000000000026</v>
      </c>
      <c r="Q1107" s="153">
        <f t="shared" si="103"/>
        <v>1</v>
      </c>
      <c r="R1107" s="154">
        <f t="shared" si="104"/>
        <v>0</v>
      </c>
      <c r="S1107" s="154">
        <f t="shared" si="105"/>
        <v>1</v>
      </c>
    </row>
    <row r="1108" spans="2:19" ht="18.75" x14ac:dyDescent="0.3">
      <c r="B1108" s="164">
        <v>44819</v>
      </c>
      <c r="C1108" s="95" t="s">
        <v>2580</v>
      </c>
      <c r="D1108" s="96" t="s">
        <v>43</v>
      </c>
      <c r="E1108" s="97">
        <v>2</v>
      </c>
      <c r="F1108" s="140">
        <v>12</v>
      </c>
      <c r="G1108" s="103">
        <v>3</v>
      </c>
      <c r="H1108" s="99" t="s">
        <v>557</v>
      </c>
      <c r="I1108" s="104" t="s">
        <v>16</v>
      </c>
      <c r="J1108" s="105">
        <v>4</v>
      </c>
      <c r="K1108" s="142">
        <f t="shared" si="102"/>
        <v>-4</v>
      </c>
      <c r="L1108" s="102">
        <f t="shared" si="101"/>
        <v>486.03510493827162</v>
      </c>
      <c r="M1108" s="214">
        <f t="shared" si="100"/>
        <v>49.050000000000026</v>
      </c>
      <c r="Q1108" s="153">
        <f t="shared" si="103"/>
        <v>1</v>
      </c>
      <c r="R1108" s="154">
        <f t="shared" si="104"/>
        <v>0</v>
      </c>
      <c r="S1108" s="154">
        <f t="shared" si="105"/>
        <v>1</v>
      </c>
    </row>
    <row r="1109" spans="2:19" ht="18.75" x14ac:dyDescent="0.3">
      <c r="B1109" s="164">
        <v>44819</v>
      </c>
      <c r="C1109" s="95" t="s">
        <v>2581</v>
      </c>
      <c r="D1109" s="96" t="s">
        <v>43</v>
      </c>
      <c r="E1109" s="97">
        <v>2</v>
      </c>
      <c r="F1109" s="140">
        <v>1</v>
      </c>
      <c r="G1109" s="103">
        <v>0</v>
      </c>
      <c r="H1109" s="99" t="s">
        <v>557</v>
      </c>
      <c r="I1109" s="104" t="s">
        <v>26</v>
      </c>
      <c r="J1109" s="105">
        <v>2</v>
      </c>
      <c r="K1109" s="142">
        <f t="shared" si="102"/>
        <v>-2</v>
      </c>
      <c r="L1109" s="102">
        <f t="shared" si="101"/>
        <v>484.03510493827162</v>
      </c>
      <c r="M1109" s="214">
        <f t="shared" ref="M1109:M1172" si="106">M1108+K1109</f>
        <v>47.050000000000026</v>
      </c>
      <c r="Q1109" s="153">
        <f t="shared" si="103"/>
        <v>1</v>
      </c>
      <c r="R1109" s="154">
        <f t="shared" si="104"/>
        <v>0</v>
      </c>
      <c r="S1109" s="154">
        <f t="shared" si="105"/>
        <v>1</v>
      </c>
    </row>
    <row r="1110" spans="2:19" ht="18.75" x14ac:dyDescent="0.3">
      <c r="B1110" s="164">
        <v>44819</v>
      </c>
      <c r="C1110" s="95" t="s">
        <v>2582</v>
      </c>
      <c r="D1110" s="96" t="s">
        <v>43</v>
      </c>
      <c r="E1110" s="97">
        <v>2</v>
      </c>
      <c r="F1110" s="140">
        <v>1</v>
      </c>
      <c r="G1110" s="103">
        <v>0</v>
      </c>
      <c r="H1110" s="99" t="s">
        <v>557</v>
      </c>
      <c r="I1110" s="104" t="s">
        <v>34</v>
      </c>
      <c r="J1110" s="105">
        <v>1</v>
      </c>
      <c r="K1110" s="142">
        <f t="shared" si="102"/>
        <v>-1</v>
      </c>
      <c r="L1110" s="102">
        <f t="shared" si="101"/>
        <v>483.03510493827162</v>
      </c>
      <c r="M1110" s="214">
        <f t="shared" si="106"/>
        <v>46.050000000000026</v>
      </c>
      <c r="Q1110" s="153">
        <f t="shared" si="103"/>
        <v>1</v>
      </c>
      <c r="R1110" s="154">
        <f t="shared" si="104"/>
        <v>0</v>
      </c>
      <c r="S1110" s="154">
        <f t="shared" si="105"/>
        <v>1</v>
      </c>
    </row>
    <row r="1111" spans="2:19" ht="18.75" x14ac:dyDescent="0.3">
      <c r="B1111" s="164">
        <v>44819</v>
      </c>
      <c r="C1111" s="95" t="s">
        <v>2583</v>
      </c>
      <c r="D1111" s="96" t="s">
        <v>43</v>
      </c>
      <c r="E1111" s="97">
        <v>3</v>
      </c>
      <c r="F1111" s="140">
        <v>1</v>
      </c>
      <c r="G1111" s="103">
        <v>0</v>
      </c>
      <c r="H1111" s="99" t="s">
        <v>557</v>
      </c>
      <c r="I1111" s="104" t="s">
        <v>26</v>
      </c>
      <c r="J1111" s="105">
        <v>2</v>
      </c>
      <c r="K1111" s="142">
        <f t="shared" si="102"/>
        <v>-2</v>
      </c>
      <c r="L1111" s="102">
        <f t="shared" si="101"/>
        <v>481.03510493827162</v>
      </c>
      <c r="M1111" s="214">
        <f t="shared" si="106"/>
        <v>44.050000000000026</v>
      </c>
      <c r="Q1111" s="153">
        <f t="shared" si="103"/>
        <v>1</v>
      </c>
      <c r="R1111" s="154">
        <f t="shared" si="104"/>
        <v>0</v>
      </c>
      <c r="S1111" s="154">
        <f t="shared" si="105"/>
        <v>1</v>
      </c>
    </row>
    <row r="1112" spans="2:19" ht="18.75" x14ac:dyDescent="0.3">
      <c r="B1112" s="164">
        <v>44819</v>
      </c>
      <c r="C1112" s="95" t="s">
        <v>2584</v>
      </c>
      <c r="D1112" s="96" t="s">
        <v>43</v>
      </c>
      <c r="E1112" s="97">
        <v>3</v>
      </c>
      <c r="F1112" s="140">
        <v>1</v>
      </c>
      <c r="G1112" s="103">
        <v>0</v>
      </c>
      <c r="H1112" s="99" t="s">
        <v>557</v>
      </c>
      <c r="I1112" s="104" t="s">
        <v>21</v>
      </c>
      <c r="J1112" s="105">
        <v>0.5</v>
      </c>
      <c r="K1112" s="142">
        <f t="shared" si="102"/>
        <v>-0.5</v>
      </c>
      <c r="L1112" s="102">
        <f t="shared" si="101"/>
        <v>480.53510493827162</v>
      </c>
      <c r="M1112" s="214">
        <f t="shared" si="106"/>
        <v>43.550000000000026</v>
      </c>
      <c r="Q1112" s="153">
        <f t="shared" si="103"/>
        <v>1</v>
      </c>
      <c r="R1112" s="154">
        <f t="shared" si="104"/>
        <v>0</v>
      </c>
      <c r="S1112" s="154">
        <f t="shared" si="105"/>
        <v>1</v>
      </c>
    </row>
    <row r="1113" spans="2:19" ht="18.75" x14ac:dyDescent="0.3">
      <c r="B1113" s="164">
        <v>44819</v>
      </c>
      <c r="C1113" s="95" t="s">
        <v>2585</v>
      </c>
      <c r="D1113" s="96" t="s">
        <v>43</v>
      </c>
      <c r="E1113" s="97">
        <v>3</v>
      </c>
      <c r="F1113" s="140">
        <v>1</v>
      </c>
      <c r="G1113" s="103">
        <v>0</v>
      </c>
      <c r="H1113" s="99" t="s">
        <v>557</v>
      </c>
      <c r="I1113" s="104" t="s">
        <v>21</v>
      </c>
      <c r="J1113" s="105">
        <v>0.5</v>
      </c>
      <c r="K1113" s="142">
        <f t="shared" si="102"/>
        <v>-0.5</v>
      </c>
      <c r="L1113" s="102">
        <f t="shared" ref="L1113:L1123" si="107">IF(K1113="",L1112,L1112+K1113)</f>
        <v>480.03510493827162</v>
      </c>
      <c r="M1113" s="214">
        <f t="shared" si="106"/>
        <v>43.050000000000026</v>
      </c>
      <c r="Q1113" s="153">
        <f t="shared" si="103"/>
        <v>1</v>
      </c>
      <c r="R1113" s="154">
        <f t="shared" si="104"/>
        <v>0</v>
      </c>
      <c r="S1113" s="154">
        <f t="shared" si="105"/>
        <v>1</v>
      </c>
    </row>
    <row r="1114" spans="2:19" ht="18.75" x14ac:dyDescent="0.3">
      <c r="B1114" s="164">
        <v>44819</v>
      </c>
      <c r="C1114" s="95" t="s">
        <v>2083</v>
      </c>
      <c r="D1114" s="96" t="s">
        <v>43</v>
      </c>
      <c r="E1114" s="97">
        <v>4</v>
      </c>
      <c r="F1114" s="140">
        <v>13</v>
      </c>
      <c r="G1114" s="103">
        <v>3</v>
      </c>
      <c r="H1114" s="99" t="s">
        <v>557</v>
      </c>
      <c r="I1114" s="104" t="s">
        <v>34</v>
      </c>
      <c r="J1114" s="105">
        <v>0.25</v>
      </c>
      <c r="K1114" s="142">
        <f t="shared" si="102"/>
        <v>-0.25</v>
      </c>
      <c r="L1114" s="102">
        <f t="shared" si="107"/>
        <v>479.78510493827162</v>
      </c>
      <c r="M1114" s="214">
        <f t="shared" si="106"/>
        <v>42.800000000000026</v>
      </c>
      <c r="Q1114" s="153">
        <f t="shared" si="103"/>
        <v>1</v>
      </c>
      <c r="R1114" s="154">
        <f t="shared" si="104"/>
        <v>0</v>
      </c>
      <c r="S1114" s="154">
        <f t="shared" si="105"/>
        <v>1</v>
      </c>
    </row>
    <row r="1115" spans="2:19" ht="18.75" x14ac:dyDescent="0.3">
      <c r="B1115" s="164">
        <v>44819</v>
      </c>
      <c r="C1115" s="95" t="s">
        <v>2586</v>
      </c>
      <c r="D1115" s="96" t="s">
        <v>43</v>
      </c>
      <c r="E1115" s="97">
        <v>7</v>
      </c>
      <c r="F1115" s="140">
        <v>4</v>
      </c>
      <c r="G1115" s="103">
        <v>2</v>
      </c>
      <c r="H1115" s="99" t="s">
        <v>557</v>
      </c>
      <c r="I1115" s="104" t="s">
        <v>16</v>
      </c>
      <c r="J1115" s="105">
        <v>0.25</v>
      </c>
      <c r="K1115" s="142">
        <f t="shared" si="102"/>
        <v>-0.25</v>
      </c>
      <c r="L1115" s="102">
        <f t="shared" si="107"/>
        <v>479.53510493827162</v>
      </c>
      <c r="M1115" s="214">
        <f t="shared" si="106"/>
        <v>42.550000000000026</v>
      </c>
      <c r="Q1115" s="153">
        <f t="shared" si="103"/>
        <v>1</v>
      </c>
      <c r="R1115" s="154">
        <f t="shared" si="104"/>
        <v>0</v>
      </c>
      <c r="S1115" s="154">
        <f t="shared" si="105"/>
        <v>1</v>
      </c>
    </row>
    <row r="1116" spans="2:19" ht="18.75" x14ac:dyDescent="0.3">
      <c r="B1116" s="164">
        <v>44819</v>
      </c>
      <c r="C1116" s="95" t="s">
        <v>2453</v>
      </c>
      <c r="D1116" s="96" t="s">
        <v>43</v>
      </c>
      <c r="E1116" s="97">
        <v>8</v>
      </c>
      <c r="F1116" s="140">
        <v>4.2</v>
      </c>
      <c r="G1116" s="103">
        <v>2</v>
      </c>
      <c r="H1116" s="99" t="s">
        <v>557</v>
      </c>
      <c r="I1116" s="104" t="s">
        <v>26</v>
      </c>
      <c r="J1116" s="105">
        <v>0.25</v>
      </c>
      <c r="K1116" s="142">
        <f t="shared" si="102"/>
        <v>-0.25</v>
      </c>
      <c r="L1116" s="102">
        <f t="shared" si="107"/>
        <v>479.28510493827162</v>
      </c>
      <c r="M1116" s="214">
        <f t="shared" si="106"/>
        <v>42.300000000000026</v>
      </c>
      <c r="Q1116" s="153">
        <f t="shared" si="103"/>
        <v>1</v>
      </c>
      <c r="R1116" s="154">
        <f t="shared" si="104"/>
        <v>0</v>
      </c>
      <c r="S1116" s="154">
        <f t="shared" si="105"/>
        <v>1</v>
      </c>
    </row>
    <row r="1117" spans="2:19" ht="18.75" x14ac:dyDescent="0.3">
      <c r="B1117" s="164">
        <v>44819</v>
      </c>
      <c r="C1117" s="95" t="s">
        <v>2587</v>
      </c>
      <c r="D1117" s="96" t="s">
        <v>43</v>
      </c>
      <c r="E1117" s="97">
        <v>10</v>
      </c>
      <c r="F1117" s="140">
        <v>7</v>
      </c>
      <c r="G1117" s="103">
        <v>3</v>
      </c>
      <c r="H1117" s="99" t="s">
        <v>557</v>
      </c>
      <c r="I1117" s="104" t="s">
        <v>34</v>
      </c>
      <c r="J1117" s="105">
        <v>0.25</v>
      </c>
      <c r="K1117" s="142">
        <f t="shared" si="102"/>
        <v>-0.25</v>
      </c>
      <c r="L1117" s="102">
        <f t="shared" si="107"/>
        <v>479.03510493827162</v>
      </c>
      <c r="M1117" s="214">
        <f t="shared" si="106"/>
        <v>42.050000000000026</v>
      </c>
      <c r="Q1117" s="153">
        <f t="shared" si="103"/>
        <v>1</v>
      </c>
      <c r="R1117" s="154">
        <f t="shared" si="104"/>
        <v>0</v>
      </c>
      <c r="S1117" s="154">
        <f t="shared" si="105"/>
        <v>1</v>
      </c>
    </row>
    <row r="1118" spans="2:19" ht="18.75" x14ac:dyDescent="0.3">
      <c r="B1118" s="164">
        <v>44819</v>
      </c>
      <c r="C1118" s="95" t="s">
        <v>2588</v>
      </c>
      <c r="D1118" s="96" t="s">
        <v>561</v>
      </c>
      <c r="E1118" s="97">
        <v>5</v>
      </c>
      <c r="F1118" s="140">
        <v>4.8</v>
      </c>
      <c r="G1118" s="103">
        <v>2</v>
      </c>
      <c r="H1118" s="99" t="s">
        <v>557</v>
      </c>
      <c r="I1118" s="104" t="s">
        <v>26</v>
      </c>
      <c r="J1118" s="105">
        <v>0.5</v>
      </c>
      <c r="K1118" s="142">
        <f t="shared" si="102"/>
        <v>-0.5</v>
      </c>
      <c r="L1118" s="102">
        <f t="shared" si="107"/>
        <v>478.53510493827162</v>
      </c>
      <c r="M1118" s="214">
        <f t="shared" si="106"/>
        <v>41.550000000000026</v>
      </c>
      <c r="Q1118" s="153">
        <f t="shared" si="103"/>
        <v>1</v>
      </c>
      <c r="R1118" s="154">
        <f t="shared" si="104"/>
        <v>0</v>
      </c>
      <c r="S1118" s="154">
        <f t="shared" si="105"/>
        <v>1</v>
      </c>
    </row>
    <row r="1119" spans="2:19" ht="18.75" x14ac:dyDescent="0.3">
      <c r="B1119" s="164">
        <v>44819</v>
      </c>
      <c r="C1119" s="95" t="s">
        <v>2589</v>
      </c>
      <c r="D1119" s="96" t="s">
        <v>561</v>
      </c>
      <c r="E1119" s="97">
        <v>7</v>
      </c>
      <c r="F1119" s="140">
        <v>4</v>
      </c>
      <c r="G1119" s="103">
        <v>2</v>
      </c>
      <c r="H1119" s="99" t="s">
        <v>557</v>
      </c>
      <c r="I1119" s="104" t="s">
        <v>34</v>
      </c>
      <c r="J1119" s="105">
        <v>2</v>
      </c>
      <c r="K1119" s="142">
        <f t="shared" si="102"/>
        <v>-2</v>
      </c>
      <c r="L1119" s="102">
        <f t="shared" si="107"/>
        <v>476.53510493827162</v>
      </c>
      <c r="M1119" s="214">
        <f t="shared" si="106"/>
        <v>39.550000000000026</v>
      </c>
      <c r="Q1119" s="153">
        <f t="shared" si="103"/>
        <v>1</v>
      </c>
      <c r="R1119" s="154">
        <f t="shared" si="104"/>
        <v>0</v>
      </c>
      <c r="S1119" s="154">
        <f t="shared" si="105"/>
        <v>1</v>
      </c>
    </row>
    <row r="1120" spans="2:19" ht="18.75" x14ac:dyDescent="0.3">
      <c r="B1120" s="164">
        <v>44820</v>
      </c>
      <c r="C1120" s="95" t="s">
        <v>2505</v>
      </c>
      <c r="D1120" s="96" t="s">
        <v>30</v>
      </c>
      <c r="E1120" s="97">
        <v>3</v>
      </c>
      <c r="F1120" s="140">
        <v>5</v>
      </c>
      <c r="G1120" s="103">
        <v>2</v>
      </c>
      <c r="H1120" s="99" t="s">
        <v>557</v>
      </c>
      <c r="I1120" s="104" t="s">
        <v>24</v>
      </c>
      <c r="J1120" s="105">
        <v>5</v>
      </c>
      <c r="K1120" s="142">
        <f t="shared" si="102"/>
        <v>20</v>
      </c>
      <c r="L1120" s="102">
        <f t="shared" si="107"/>
        <v>496.53510493827162</v>
      </c>
      <c r="M1120" s="214">
        <f t="shared" si="106"/>
        <v>59.550000000000026</v>
      </c>
      <c r="Q1120" s="153">
        <f t="shared" si="103"/>
        <v>1</v>
      </c>
      <c r="R1120" s="154">
        <f t="shared" si="104"/>
        <v>1</v>
      </c>
      <c r="S1120" s="154">
        <f t="shared" si="105"/>
        <v>0</v>
      </c>
    </row>
    <row r="1121" spans="2:19" ht="18.75" x14ac:dyDescent="0.3">
      <c r="B1121" s="164">
        <v>44820</v>
      </c>
      <c r="C1121" s="95" t="s">
        <v>2590</v>
      </c>
      <c r="D1121" s="96" t="s">
        <v>30</v>
      </c>
      <c r="E1121" s="97">
        <v>3</v>
      </c>
      <c r="F1121" s="140">
        <v>13</v>
      </c>
      <c r="G1121" s="103">
        <v>3</v>
      </c>
      <c r="H1121" s="99" t="s">
        <v>557</v>
      </c>
      <c r="I1121" s="104" t="s">
        <v>34</v>
      </c>
      <c r="J1121" s="105">
        <v>3</v>
      </c>
      <c r="K1121" s="142">
        <f t="shared" si="102"/>
        <v>-3</v>
      </c>
      <c r="L1121" s="102">
        <f t="shared" si="107"/>
        <v>493.53510493827162</v>
      </c>
      <c r="M1121" s="214">
        <f t="shared" si="106"/>
        <v>56.550000000000026</v>
      </c>
      <c r="Q1121" s="153">
        <f t="shared" si="103"/>
        <v>1</v>
      </c>
      <c r="R1121" s="154">
        <f t="shared" si="104"/>
        <v>0</v>
      </c>
      <c r="S1121" s="154">
        <f t="shared" si="105"/>
        <v>1</v>
      </c>
    </row>
    <row r="1122" spans="2:19" ht="18.75" x14ac:dyDescent="0.3">
      <c r="B1122" s="164">
        <v>44820</v>
      </c>
      <c r="C1122" s="95" t="s">
        <v>2591</v>
      </c>
      <c r="D1122" s="96" t="s">
        <v>30</v>
      </c>
      <c r="E1122" s="97">
        <v>1</v>
      </c>
      <c r="F1122" s="140">
        <v>3.9</v>
      </c>
      <c r="G1122" s="103">
        <v>1.8</v>
      </c>
      <c r="H1122" s="99" t="s">
        <v>557</v>
      </c>
      <c r="I1122" s="104" t="s">
        <v>34</v>
      </c>
      <c r="J1122" s="105">
        <v>1.5</v>
      </c>
      <c r="K1122" s="142">
        <f t="shared" si="102"/>
        <v>-1.5</v>
      </c>
      <c r="L1122" s="102">
        <f t="shared" si="107"/>
        <v>492.03510493827162</v>
      </c>
      <c r="M1122" s="214">
        <f t="shared" si="106"/>
        <v>55.050000000000026</v>
      </c>
      <c r="Q1122" s="153">
        <f t="shared" si="103"/>
        <v>1</v>
      </c>
      <c r="R1122" s="154">
        <f t="shared" si="104"/>
        <v>0</v>
      </c>
      <c r="S1122" s="154">
        <f t="shared" si="105"/>
        <v>1</v>
      </c>
    </row>
    <row r="1123" spans="2:19" ht="18.75" x14ac:dyDescent="0.3">
      <c r="B1123" s="164">
        <v>44820</v>
      </c>
      <c r="C1123" s="95" t="s">
        <v>2592</v>
      </c>
      <c r="D1123" s="96" t="s">
        <v>30</v>
      </c>
      <c r="E1123" s="97">
        <v>1</v>
      </c>
      <c r="F1123" s="140">
        <v>26</v>
      </c>
      <c r="G1123" s="103">
        <v>4</v>
      </c>
      <c r="H1123" s="99" t="s">
        <v>557</v>
      </c>
      <c r="I1123" s="104" t="s">
        <v>26</v>
      </c>
      <c r="J1123" s="105">
        <v>0.25</v>
      </c>
      <c r="K1123" s="142">
        <f t="shared" si="102"/>
        <v>-0.25</v>
      </c>
      <c r="L1123" s="102">
        <f t="shared" si="107"/>
        <v>491.78510493827162</v>
      </c>
      <c r="M1123" s="214">
        <f t="shared" si="106"/>
        <v>54.800000000000026</v>
      </c>
      <c r="Q1123" s="153">
        <f t="shared" si="103"/>
        <v>1</v>
      </c>
      <c r="R1123" s="154">
        <f t="shared" si="104"/>
        <v>0</v>
      </c>
      <c r="S1123" s="154">
        <f t="shared" si="105"/>
        <v>1</v>
      </c>
    </row>
    <row r="1124" spans="2:19" ht="18.75" x14ac:dyDescent="0.3">
      <c r="B1124" s="164">
        <v>44820</v>
      </c>
      <c r="C1124" s="95" t="s">
        <v>2116</v>
      </c>
      <c r="D1124" s="96" t="s">
        <v>30</v>
      </c>
      <c r="E1124" s="97">
        <v>1</v>
      </c>
      <c r="F1124" s="140">
        <v>10</v>
      </c>
      <c r="G1124" s="103">
        <v>3</v>
      </c>
      <c r="H1124" s="99" t="s">
        <v>557</v>
      </c>
      <c r="I1124" s="104" t="s">
        <v>34</v>
      </c>
      <c r="J1124" s="105">
        <v>0.25</v>
      </c>
      <c r="K1124" s="142">
        <f t="shared" si="102"/>
        <v>-0.25</v>
      </c>
      <c r="L1124" s="102">
        <f t="shared" ref="L1124:L1187" si="108">IF(K1124="",L1123,L1123+K1124)</f>
        <v>491.53510493827162</v>
      </c>
      <c r="M1124" s="214">
        <f t="shared" si="106"/>
        <v>54.550000000000026</v>
      </c>
      <c r="Q1124" s="153">
        <f t="shared" si="103"/>
        <v>1</v>
      </c>
      <c r="R1124" s="154">
        <f t="shared" si="104"/>
        <v>0</v>
      </c>
      <c r="S1124" s="154">
        <f t="shared" si="105"/>
        <v>1</v>
      </c>
    </row>
    <row r="1125" spans="2:19" ht="18.75" x14ac:dyDescent="0.3">
      <c r="B1125" s="164">
        <v>44821</v>
      </c>
      <c r="C1125" s="95" t="s">
        <v>2249</v>
      </c>
      <c r="D1125" s="96" t="s">
        <v>2593</v>
      </c>
      <c r="E1125" s="97">
        <v>2</v>
      </c>
      <c r="F1125" s="140">
        <v>6</v>
      </c>
      <c r="G1125" s="103">
        <v>2</v>
      </c>
      <c r="H1125" s="99" t="s">
        <v>557</v>
      </c>
      <c r="I1125" s="104" t="s">
        <v>34</v>
      </c>
      <c r="J1125" s="105">
        <v>1.5</v>
      </c>
      <c r="K1125" s="142">
        <f t="shared" si="102"/>
        <v>-1.5</v>
      </c>
      <c r="L1125" s="102">
        <f t="shared" si="108"/>
        <v>490.03510493827162</v>
      </c>
      <c r="M1125" s="214">
        <f t="shared" si="106"/>
        <v>53.050000000000026</v>
      </c>
      <c r="Q1125" s="153">
        <f t="shared" si="103"/>
        <v>1</v>
      </c>
      <c r="R1125" s="154">
        <f t="shared" si="104"/>
        <v>0</v>
      </c>
      <c r="S1125" s="154">
        <f t="shared" si="105"/>
        <v>1</v>
      </c>
    </row>
    <row r="1126" spans="2:19" ht="18.75" x14ac:dyDescent="0.3">
      <c r="B1126" s="164">
        <v>44821</v>
      </c>
      <c r="C1126" s="95" t="s">
        <v>2594</v>
      </c>
      <c r="D1126" s="96" t="s">
        <v>2593</v>
      </c>
      <c r="E1126" s="97">
        <v>4</v>
      </c>
      <c r="F1126" s="140">
        <v>7</v>
      </c>
      <c r="G1126" s="103">
        <v>2</v>
      </c>
      <c r="H1126" s="99" t="s">
        <v>557</v>
      </c>
      <c r="I1126" s="104" t="s">
        <v>34</v>
      </c>
      <c r="J1126" s="105">
        <v>1</v>
      </c>
      <c r="K1126" s="142">
        <f t="shared" si="102"/>
        <v>-1</v>
      </c>
      <c r="L1126" s="102">
        <f t="shared" si="108"/>
        <v>489.03510493827162</v>
      </c>
      <c r="M1126" s="214">
        <f t="shared" si="106"/>
        <v>52.050000000000026</v>
      </c>
      <c r="Q1126" s="153">
        <f t="shared" si="103"/>
        <v>1</v>
      </c>
      <c r="R1126" s="154">
        <f t="shared" si="104"/>
        <v>0</v>
      </c>
      <c r="S1126" s="154">
        <f t="shared" si="105"/>
        <v>1</v>
      </c>
    </row>
    <row r="1127" spans="2:19" ht="18.75" x14ac:dyDescent="0.3">
      <c r="B1127" s="164">
        <v>44821</v>
      </c>
      <c r="C1127" s="95" t="s">
        <v>2595</v>
      </c>
      <c r="D1127" s="96" t="s">
        <v>2593</v>
      </c>
      <c r="E1127" s="97">
        <v>4</v>
      </c>
      <c r="F1127" s="140">
        <v>26</v>
      </c>
      <c r="G1127" s="103">
        <v>4</v>
      </c>
      <c r="H1127" s="99" t="s">
        <v>557</v>
      </c>
      <c r="I1127" s="104" t="s">
        <v>26</v>
      </c>
      <c r="J1127" s="105">
        <v>1</v>
      </c>
      <c r="K1127" s="142">
        <f t="shared" si="102"/>
        <v>-1</v>
      </c>
      <c r="L1127" s="102">
        <f t="shared" si="108"/>
        <v>488.03510493827162</v>
      </c>
      <c r="M1127" s="214">
        <f t="shared" si="106"/>
        <v>51.050000000000026</v>
      </c>
      <c r="Q1127" s="153">
        <f t="shared" si="103"/>
        <v>1</v>
      </c>
      <c r="R1127" s="154">
        <f t="shared" si="104"/>
        <v>0</v>
      </c>
      <c r="S1127" s="154">
        <f t="shared" si="105"/>
        <v>1</v>
      </c>
    </row>
    <row r="1128" spans="2:19" ht="18.75" x14ac:dyDescent="0.3">
      <c r="B1128" s="164">
        <v>44821</v>
      </c>
      <c r="C1128" s="95" t="s">
        <v>2596</v>
      </c>
      <c r="D1128" s="96" t="s">
        <v>634</v>
      </c>
      <c r="E1128" s="97">
        <v>6</v>
      </c>
      <c r="F1128" s="140">
        <v>7</v>
      </c>
      <c r="G1128" s="103">
        <v>2</v>
      </c>
      <c r="H1128" s="99" t="s">
        <v>557</v>
      </c>
      <c r="I1128" s="104" t="s">
        <v>24</v>
      </c>
      <c r="J1128" s="105">
        <v>0.75</v>
      </c>
      <c r="K1128" s="142">
        <f t="shared" si="102"/>
        <v>4.5</v>
      </c>
      <c r="L1128" s="102">
        <f t="shared" si="108"/>
        <v>492.53510493827162</v>
      </c>
      <c r="M1128" s="214">
        <f t="shared" si="106"/>
        <v>55.550000000000026</v>
      </c>
      <c r="Q1128" s="153">
        <f t="shared" si="103"/>
        <v>1</v>
      </c>
      <c r="R1128" s="154">
        <f t="shared" si="104"/>
        <v>1</v>
      </c>
      <c r="S1128" s="154">
        <f t="shared" si="105"/>
        <v>0</v>
      </c>
    </row>
    <row r="1129" spans="2:19" ht="18.75" x14ac:dyDescent="0.3">
      <c r="B1129" s="164">
        <v>44821</v>
      </c>
      <c r="C1129" s="95" t="s">
        <v>2597</v>
      </c>
      <c r="D1129" s="96" t="s">
        <v>2598</v>
      </c>
      <c r="E1129" s="97">
        <v>6</v>
      </c>
      <c r="F1129" s="140">
        <v>3.9</v>
      </c>
      <c r="G1129" s="103">
        <v>1.5</v>
      </c>
      <c r="H1129" s="99" t="s">
        <v>557</v>
      </c>
      <c r="I1129" s="104" t="s">
        <v>21</v>
      </c>
      <c r="J1129" s="105">
        <v>0.25</v>
      </c>
      <c r="K1129" s="142">
        <f t="shared" si="102"/>
        <v>-0.25</v>
      </c>
      <c r="L1129" s="102">
        <f t="shared" si="108"/>
        <v>492.28510493827162</v>
      </c>
      <c r="M1129" s="214">
        <f t="shared" si="106"/>
        <v>55.300000000000026</v>
      </c>
      <c r="Q1129" s="153">
        <f t="shared" si="103"/>
        <v>1</v>
      </c>
      <c r="R1129" s="154">
        <f t="shared" si="104"/>
        <v>0</v>
      </c>
      <c r="S1129" s="154">
        <f t="shared" si="105"/>
        <v>1</v>
      </c>
    </row>
    <row r="1130" spans="2:19" ht="18.75" x14ac:dyDescent="0.3">
      <c r="B1130" s="164">
        <v>44821</v>
      </c>
      <c r="C1130" s="95" t="s">
        <v>2599</v>
      </c>
      <c r="D1130" s="96" t="s">
        <v>2600</v>
      </c>
      <c r="E1130" s="97">
        <v>5</v>
      </c>
      <c r="F1130" s="140">
        <v>7.9</v>
      </c>
      <c r="G1130" s="103">
        <v>3</v>
      </c>
      <c r="H1130" s="99" t="s">
        <v>557</v>
      </c>
      <c r="I1130" s="104" t="s">
        <v>21</v>
      </c>
      <c r="J1130" s="105">
        <v>3</v>
      </c>
      <c r="K1130" s="142">
        <f t="shared" si="102"/>
        <v>-3</v>
      </c>
      <c r="L1130" s="102">
        <f t="shared" si="108"/>
        <v>489.28510493827162</v>
      </c>
      <c r="M1130" s="214">
        <f t="shared" si="106"/>
        <v>52.300000000000026</v>
      </c>
      <c r="Q1130" s="153">
        <f t="shared" si="103"/>
        <v>1</v>
      </c>
      <c r="R1130" s="154">
        <f t="shared" si="104"/>
        <v>0</v>
      </c>
      <c r="S1130" s="154">
        <f t="shared" si="105"/>
        <v>1</v>
      </c>
    </row>
    <row r="1131" spans="2:19" ht="18.75" x14ac:dyDescent="0.3">
      <c r="B1131" s="164">
        <v>44821</v>
      </c>
      <c r="C1131" s="95" t="s">
        <v>2516</v>
      </c>
      <c r="D1131" s="96" t="s">
        <v>1957</v>
      </c>
      <c r="E1131" s="97">
        <v>2</v>
      </c>
      <c r="F1131" s="140">
        <v>1.75</v>
      </c>
      <c r="G1131" s="103">
        <v>1.1000000000000001</v>
      </c>
      <c r="H1131" s="99" t="s">
        <v>557</v>
      </c>
      <c r="I1131" s="104" t="s">
        <v>34</v>
      </c>
      <c r="J1131" s="105">
        <v>5</v>
      </c>
      <c r="K1131" s="142">
        <f t="shared" si="102"/>
        <v>-5</v>
      </c>
      <c r="L1131" s="102">
        <f t="shared" si="108"/>
        <v>484.28510493827162</v>
      </c>
      <c r="M1131" s="214">
        <f t="shared" si="106"/>
        <v>47.300000000000026</v>
      </c>
      <c r="Q1131" s="153">
        <f t="shared" si="103"/>
        <v>1</v>
      </c>
      <c r="R1131" s="154">
        <f t="shared" si="104"/>
        <v>0</v>
      </c>
      <c r="S1131" s="154">
        <f t="shared" si="105"/>
        <v>1</v>
      </c>
    </row>
    <row r="1132" spans="2:19" ht="18.75" x14ac:dyDescent="0.3">
      <c r="B1132" s="164">
        <v>44822</v>
      </c>
      <c r="C1132" s="95" t="s">
        <v>2601</v>
      </c>
      <c r="D1132" s="96" t="s">
        <v>2602</v>
      </c>
      <c r="E1132" s="97">
        <v>2</v>
      </c>
      <c r="F1132" s="140">
        <v>10</v>
      </c>
      <c r="G1132" s="103">
        <v>3</v>
      </c>
      <c r="H1132" s="99" t="s">
        <v>557</v>
      </c>
      <c r="I1132" s="104" t="s">
        <v>171</v>
      </c>
      <c r="J1132" s="105">
        <v>0.5</v>
      </c>
      <c r="K1132" s="142">
        <f t="shared" si="102"/>
        <v>-0.5</v>
      </c>
      <c r="L1132" s="102">
        <f t="shared" si="108"/>
        <v>483.78510493827162</v>
      </c>
      <c r="M1132" s="214">
        <f t="shared" si="106"/>
        <v>46.800000000000026</v>
      </c>
      <c r="Q1132" s="153">
        <f t="shared" si="103"/>
        <v>1</v>
      </c>
      <c r="R1132" s="154">
        <f t="shared" si="104"/>
        <v>0</v>
      </c>
      <c r="S1132" s="154">
        <f t="shared" si="105"/>
        <v>1</v>
      </c>
    </row>
    <row r="1133" spans="2:19" ht="18.75" x14ac:dyDescent="0.3">
      <c r="B1133" s="164">
        <v>44822</v>
      </c>
      <c r="C1133" s="95" t="s">
        <v>2603</v>
      </c>
      <c r="D1133" s="96" t="s">
        <v>587</v>
      </c>
      <c r="E1133" s="97">
        <v>3</v>
      </c>
      <c r="F1133" s="140">
        <v>12</v>
      </c>
      <c r="G1133" s="103">
        <v>3</v>
      </c>
      <c r="H1133" s="99" t="s">
        <v>557</v>
      </c>
      <c r="I1133" s="104" t="s">
        <v>34</v>
      </c>
      <c r="J1133" s="105">
        <v>0.5</v>
      </c>
      <c r="K1133" s="142">
        <f t="shared" si="102"/>
        <v>-0.5</v>
      </c>
      <c r="L1133" s="102">
        <f t="shared" si="108"/>
        <v>483.28510493827162</v>
      </c>
      <c r="M1133" s="214">
        <f t="shared" si="106"/>
        <v>46.300000000000026</v>
      </c>
      <c r="Q1133" s="153">
        <f t="shared" si="103"/>
        <v>1</v>
      </c>
      <c r="R1133" s="154">
        <f t="shared" si="104"/>
        <v>0</v>
      </c>
      <c r="S1133" s="154">
        <f t="shared" si="105"/>
        <v>1</v>
      </c>
    </row>
    <row r="1134" spans="2:19" ht="18.75" x14ac:dyDescent="0.3">
      <c r="B1134" s="164">
        <v>44822</v>
      </c>
      <c r="C1134" s="95" t="s">
        <v>2473</v>
      </c>
      <c r="D1134" s="96" t="s">
        <v>587</v>
      </c>
      <c r="E1134" s="97">
        <v>6</v>
      </c>
      <c r="F1134" s="140">
        <v>6.5</v>
      </c>
      <c r="G1134" s="103">
        <v>2</v>
      </c>
      <c r="H1134" s="99" t="s">
        <v>557</v>
      </c>
      <c r="I1134" s="104" t="s">
        <v>34</v>
      </c>
      <c r="J1134" s="105">
        <v>1</v>
      </c>
      <c r="K1134" s="142">
        <f t="shared" si="102"/>
        <v>-1</v>
      </c>
      <c r="L1134" s="102">
        <f t="shared" si="108"/>
        <v>482.28510493827162</v>
      </c>
      <c r="M1134" s="214">
        <f t="shared" si="106"/>
        <v>45.300000000000026</v>
      </c>
      <c r="Q1134" s="153">
        <f t="shared" si="103"/>
        <v>1</v>
      </c>
      <c r="R1134" s="154">
        <f t="shared" si="104"/>
        <v>0</v>
      </c>
      <c r="S1134" s="154">
        <f t="shared" si="105"/>
        <v>1</v>
      </c>
    </row>
    <row r="1135" spans="2:19" ht="18.75" x14ac:dyDescent="0.3">
      <c r="B1135" s="164">
        <v>44822</v>
      </c>
      <c r="C1135" s="95" t="s">
        <v>2604</v>
      </c>
      <c r="D1135" s="96" t="s">
        <v>18</v>
      </c>
      <c r="E1135" s="97">
        <v>5</v>
      </c>
      <c r="F1135" s="140">
        <v>2</v>
      </c>
      <c r="G1135" s="103">
        <v>1.1000000000000001</v>
      </c>
      <c r="H1135" s="99" t="s">
        <v>557</v>
      </c>
      <c r="I1135" s="104" t="s">
        <v>24</v>
      </c>
      <c r="J1135" s="105">
        <v>2</v>
      </c>
      <c r="K1135" s="142">
        <f t="shared" si="102"/>
        <v>2</v>
      </c>
      <c r="L1135" s="102">
        <f t="shared" si="108"/>
        <v>484.28510493827162</v>
      </c>
      <c r="M1135" s="214">
        <f t="shared" si="106"/>
        <v>47.300000000000026</v>
      </c>
      <c r="Q1135" s="153">
        <f t="shared" si="103"/>
        <v>1</v>
      </c>
      <c r="R1135" s="154">
        <f t="shared" si="104"/>
        <v>1</v>
      </c>
      <c r="S1135" s="154">
        <f t="shared" si="105"/>
        <v>0</v>
      </c>
    </row>
    <row r="1136" spans="2:19" ht="18.75" x14ac:dyDescent="0.3">
      <c r="B1136" s="164">
        <v>44823</v>
      </c>
      <c r="C1136" s="95" t="s">
        <v>2605</v>
      </c>
      <c r="D1136" s="96" t="s">
        <v>616</v>
      </c>
      <c r="E1136" s="97">
        <v>2</v>
      </c>
      <c r="F1136" s="140">
        <v>1.85</v>
      </c>
      <c r="G1136" s="103">
        <v>1.1000000000000001</v>
      </c>
      <c r="H1136" s="99" t="s">
        <v>557</v>
      </c>
      <c r="I1136" s="104" t="s">
        <v>26</v>
      </c>
      <c r="J1136" s="105">
        <v>6</v>
      </c>
      <c r="K1136" s="142">
        <f t="shared" si="102"/>
        <v>-6</v>
      </c>
      <c r="L1136" s="102">
        <f t="shared" si="108"/>
        <v>478.28510493827162</v>
      </c>
      <c r="M1136" s="214">
        <f t="shared" si="106"/>
        <v>41.300000000000026</v>
      </c>
      <c r="Q1136" s="153">
        <f t="shared" si="103"/>
        <v>1</v>
      </c>
      <c r="R1136" s="154">
        <f t="shared" si="104"/>
        <v>0</v>
      </c>
      <c r="S1136" s="154">
        <f t="shared" si="105"/>
        <v>1</v>
      </c>
    </row>
    <row r="1137" spans="2:19" ht="18.75" x14ac:dyDescent="0.3">
      <c r="B1137" s="164">
        <v>44823</v>
      </c>
      <c r="C1137" s="95" t="s">
        <v>2606</v>
      </c>
      <c r="D1137" s="96" t="s">
        <v>616</v>
      </c>
      <c r="E1137" s="97">
        <v>4</v>
      </c>
      <c r="F1137" s="140">
        <v>60</v>
      </c>
      <c r="G1137" s="103">
        <v>8</v>
      </c>
      <c r="H1137" s="99" t="s">
        <v>557</v>
      </c>
      <c r="I1137" s="104" t="s">
        <v>34</v>
      </c>
      <c r="J1137" s="105">
        <v>1</v>
      </c>
      <c r="K1137" s="142">
        <f t="shared" si="102"/>
        <v>-1</v>
      </c>
      <c r="L1137" s="102">
        <f t="shared" si="108"/>
        <v>477.28510493827162</v>
      </c>
      <c r="M1137" s="214">
        <f t="shared" si="106"/>
        <v>40.300000000000026</v>
      </c>
      <c r="Q1137" s="153">
        <f t="shared" si="103"/>
        <v>1</v>
      </c>
      <c r="R1137" s="154">
        <f t="shared" si="104"/>
        <v>0</v>
      </c>
      <c r="S1137" s="154">
        <f t="shared" si="105"/>
        <v>1</v>
      </c>
    </row>
    <row r="1138" spans="2:19" ht="18.75" x14ac:dyDescent="0.3">
      <c r="B1138" s="164">
        <v>44823</v>
      </c>
      <c r="C1138" s="95" t="s">
        <v>2607</v>
      </c>
      <c r="D1138" s="96" t="s">
        <v>616</v>
      </c>
      <c r="E1138" s="97">
        <v>4</v>
      </c>
      <c r="F1138" s="140">
        <v>9.5</v>
      </c>
      <c r="G1138" s="103">
        <v>3</v>
      </c>
      <c r="H1138" s="99" t="s">
        <v>557</v>
      </c>
      <c r="I1138" s="104" t="s">
        <v>34</v>
      </c>
      <c r="J1138" s="105">
        <v>2.5</v>
      </c>
      <c r="K1138" s="142">
        <f t="shared" si="102"/>
        <v>-2.5</v>
      </c>
      <c r="L1138" s="102">
        <f t="shared" si="108"/>
        <v>474.78510493827162</v>
      </c>
      <c r="M1138" s="214">
        <f t="shared" si="106"/>
        <v>37.800000000000026</v>
      </c>
      <c r="Q1138" s="153">
        <f t="shared" si="103"/>
        <v>1</v>
      </c>
      <c r="R1138" s="154">
        <f t="shared" si="104"/>
        <v>0</v>
      </c>
      <c r="S1138" s="154">
        <f t="shared" si="105"/>
        <v>1</v>
      </c>
    </row>
    <row r="1139" spans="2:19" ht="18.75" x14ac:dyDescent="0.3">
      <c r="B1139" s="164">
        <v>44823</v>
      </c>
      <c r="C1139" s="95" t="s">
        <v>2608</v>
      </c>
      <c r="D1139" s="96" t="s">
        <v>616</v>
      </c>
      <c r="E1139" s="97">
        <v>4</v>
      </c>
      <c r="F1139" s="140">
        <v>3.7</v>
      </c>
      <c r="G1139" s="103">
        <v>1.8</v>
      </c>
      <c r="H1139" s="99" t="s">
        <v>557</v>
      </c>
      <c r="I1139" s="104" t="s">
        <v>34</v>
      </c>
      <c r="J1139" s="105">
        <v>1.5</v>
      </c>
      <c r="K1139" s="142">
        <f t="shared" si="102"/>
        <v>-1.5</v>
      </c>
      <c r="L1139" s="102">
        <f t="shared" si="108"/>
        <v>473.28510493827162</v>
      </c>
      <c r="M1139" s="214">
        <f t="shared" si="106"/>
        <v>36.300000000000026</v>
      </c>
      <c r="Q1139" s="153">
        <f t="shared" si="103"/>
        <v>1</v>
      </c>
      <c r="R1139" s="154">
        <f t="shared" si="104"/>
        <v>0</v>
      </c>
      <c r="S1139" s="154">
        <f t="shared" si="105"/>
        <v>1</v>
      </c>
    </row>
    <row r="1140" spans="2:19" ht="18.75" x14ac:dyDescent="0.3">
      <c r="B1140" s="164">
        <v>44823</v>
      </c>
      <c r="C1140" s="95" t="s">
        <v>2609</v>
      </c>
      <c r="D1140" s="96" t="s">
        <v>616</v>
      </c>
      <c r="E1140" s="97">
        <v>5</v>
      </c>
      <c r="F1140" s="140">
        <v>80</v>
      </c>
      <c r="G1140" s="103">
        <v>8</v>
      </c>
      <c r="H1140" s="99" t="s">
        <v>557</v>
      </c>
      <c r="I1140" s="104" t="s">
        <v>16</v>
      </c>
      <c r="J1140" s="105">
        <v>0.5</v>
      </c>
      <c r="K1140" s="142">
        <f t="shared" si="102"/>
        <v>-0.5</v>
      </c>
      <c r="L1140" s="102">
        <f t="shared" si="108"/>
        <v>472.78510493827162</v>
      </c>
      <c r="M1140" s="214">
        <f t="shared" si="106"/>
        <v>35.800000000000026</v>
      </c>
      <c r="Q1140" s="153">
        <f t="shared" si="103"/>
        <v>1</v>
      </c>
      <c r="R1140" s="154">
        <f t="shared" si="104"/>
        <v>0</v>
      </c>
      <c r="S1140" s="154">
        <f t="shared" si="105"/>
        <v>1</v>
      </c>
    </row>
    <row r="1141" spans="2:19" ht="18.75" x14ac:dyDescent="0.3">
      <c r="B1141" s="164">
        <v>44823</v>
      </c>
      <c r="C1141" s="95" t="s">
        <v>2493</v>
      </c>
      <c r="D1141" s="96" t="s">
        <v>616</v>
      </c>
      <c r="E1141" s="97">
        <v>5</v>
      </c>
      <c r="F1141" s="140">
        <v>11</v>
      </c>
      <c r="G1141" s="103">
        <v>3</v>
      </c>
      <c r="H1141" s="99" t="s">
        <v>557</v>
      </c>
      <c r="I1141" s="104" t="s">
        <v>34</v>
      </c>
      <c r="J1141" s="105">
        <v>1.5</v>
      </c>
      <c r="K1141" s="142">
        <f t="shared" si="102"/>
        <v>-1.5</v>
      </c>
      <c r="L1141" s="102">
        <f t="shared" si="108"/>
        <v>471.28510493827162</v>
      </c>
      <c r="M1141" s="214">
        <f t="shared" si="106"/>
        <v>34.300000000000026</v>
      </c>
      <c r="Q1141" s="153">
        <f t="shared" si="103"/>
        <v>1</v>
      </c>
      <c r="R1141" s="154">
        <f t="shared" si="104"/>
        <v>0</v>
      </c>
      <c r="S1141" s="154">
        <f t="shared" si="105"/>
        <v>1</v>
      </c>
    </row>
    <row r="1142" spans="2:19" ht="18.75" x14ac:dyDescent="0.3">
      <c r="B1142" s="164">
        <v>44823</v>
      </c>
      <c r="C1142" s="95" t="s">
        <v>2279</v>
      </c>
      <c r="D1142" s="96" t="s">
        <v>616</v>
      </c>
      <c r="E1142" s="97">
        <v>5</v>
      </c>
      <c r="F1142" s="140">
        <v>9</v>
      </c>
      <c r="G1142" s="103">
        <v>3</v>
      </c>
      <c r="H1142" s="99" t="s">
        <v>557</v>
      </c>
      <c r="I1142" s="104" t="s">
        <v>26</v>
      </c>
      <c r="J1142" s="105">
        <v>0.5</v>
      </c>
      <c r="K1142" s="142">
        <f t="shared" si="102"/>
        <v>-0.5</v>
      </c>
      <c r="L1142" s="102">
        <f t="shared" si="108"/>
        <v>470.78510493827162</v>
      </c>
      <c r="M1142" s="214">
        <f t="shared" si="106"/>
        <v>33.800000000000026</v>
      </c>
      <c r="Q1142" s="153">
        <f t="shared" si="103"/>
        <v>1</v>
      </c>
      <c r="R1142" s="154">
        <f t="shared" si="104"/>
        <v>0</v>
      </c>
      <c r="S1142" s="154">
        <f t="shared" si="105"/>
        <v>1</v>
      </c>
    </row>
    <row r="1143" spans="2:19" ht="18.75" x14ac:dyDescent="0.3">
      <c r="B1143" s="164">
        <v>44823</v>
      </c>
      <c r="C1143" s="95" t="s">
        <v>2614</v>
      </c>
      <c r="D1143" s="96" t="s">
        <v>114</v>
      </c>
      <c r="E1143" s="97">
        <v>8</v>
      </c>
      <c r="F1143" s="140">
        <v>1.5</v>
      </c>
      <c r="G1143" s="103">
        <v>1.01</v>
      </c>
      <c r="H1143" s="99" t="s">
        <v>557</v>
      </c>
      <c r="I1143" s="104" t="s">
        <v>16</v>
      </c>
      <c r="J1143" s="105">
        <v>3</v>
      </c>
      <c r="K1143" s="142">
        <f t="shared" si="102"/>
        <v>-3</v>
      </c>
      <c r="L1143" s="102">
        <f t="shared" si="108"/>
        <v>467.78510493827162</v>
      </c>
      <c r="M1143" s="214">
        <f t="shared" si="106"/>
        <v>30.800000000000026</v>
      </c>
      <c r="Q1143" s="153">
        <f t="shared" si="103"/>
        <v>1</v>
      </c>
      <c r="R1143" s="154">
        <f t="shared" si="104"/>
        <v>0</v>
      </c>
      <c r="S1143" s="154">
        <f t="shared" si="105"/>
        <v>1</v>
      </c>
    </row>
    <row r="1144" spans="2:19" ht="18.75" x14ac:dyDescent="0.3">
      <c r="B1144" s="164">
        <v>44823</v>
      </c>
      <c r="C1144" s="95" t="s">
        <v>2615</v>
      </c>
      <c r="D1144" s="96" t="s">
        <v>2001</v>
      </c>
      <c r="E1144" s="97">
        <v>1</v>
      </c>
      <c r="F1144" s="140">
        <v>4</v>
      </c>
      <c r="G1144" s="103">
        <v>1.8</v>
      </c>
      <c r="H1144" s="99" t="s">
        <v>557</v>
      </c>
      <c r="I1144" s="104" t="s">
        <v>24</v>
      </c>
      <c r="J1144" s="105">
        <v>1</v>
      </c>
      <c r="K1144" s="142">
        <f t="shared" si="102"/>
        <v>3</v>
      </c>
      <c r="L1144" s="102">
        <f t="shared" si="108"/>
        <v>470.78510493827162</v>
      </c>
      <c r="M1144" s="214">
        <f t="shared" si="106"/>
        <v>33.800000000000026</v>
      </c>
      <c r="Q1144" s="153">
        <f t="shared" si="103"/>
        <v>1</v>
      </c>
      <c r="R1144" s="154">
        <f t="shared" si="104"/>
        <v>1</v>
      </c>
      <c r="S1144" s="154">
        <f t="shared" si="105"/>
        <v>0</v>
      </c>
    </row>
    <row r="1145" spans="2:19" ht="18.75" x14ac:dyDescent="0.3">
      <c r="B1145" s="164">
        <v>44823</v>
      </c>
      <c r="C1145" s="95" t="s">
        <v>2317</v>
      </c>
      <c r="D1145" s="96" t="s">
        <v>114</v>
      </c>
      <c r="E1145" s="97">
        <v>4</v>
      </c>
      <c r="F1145" s="140">
        <v>61</v>
      </c>
      <c r="G1145" s="103">
        <v>8</v>
      </c>
      <c r="H1145" s="99" t="s">
        <v>557</v>
      </c>
      <c r="I1145" s="104" t="s">
        <v>34</v>
      </c>
      <c r="J1145" s="105">
        <v>1</v>
      </c>
      <c r="K1145" s="142">
        <f t="shared" si="102"/>
        <v>-1</v>
      </c>
      <c r="L1145" s="102">
        <f t="shared" si="108"/>
        <v>469.78510493827162</v>
      </c>
      <c r="M1145" s="214">
        <f t="shared" si="106"/>
        <v>32.800000000000026</v>
      </c>
      <c r="Q1145" s="153">
        <f t="shared" si="103"/>
        <v>1</v>
      </c>
      <c r="R1145" s="154">
        <f t="shared" si="104"/>
        <v>0</v>
      </c>
      <c r="S1145" s="154">
        <f t="shared" si="105"/>
        <v>1</v>
      </c>
    </row>
    <row r="1146" spans="2:19" ht="18.75" x14ac:dyDescent="0.3">
      <c r="B1146" s="164">
        <v>44823</v>
      </c>
      <c r="C1146" s="95" t="s">
        <v>2616</v>
      </c>
      <c r="D1146" s="96" t="s">
        <v>114</v>
      </c>
      <c r="E1146" s="97">
        <v>4</v>
      </c>
      <c r="F1146" s="140">
        <v>41</v>
      </c>
      <c r="G1146" s="103">
        <v>5</v>
      </c>
      <c r="H1146" s="99" t="s">
        <v>557</v>
      </c>
      <c r="I1146" s="104" t="s">
        <v>34</v>
      </c>
      <c r="J1146" s="105">
        <v>2</v>
      </c>
      <c r="K1146" s="142">
        <f t="shared" si="102"/>
        <v>-2</v>
      </c>
      <c r="L1146" s="102">
        <f t="shared" si="108"/>
        <v>467.78510493827162</v>
      </c>
      <c r="M1146" s="214">
        <f t="shared" si="106"/>
        <v>30.800000000000026</v>
      </c>
      <c r="Q1146" s="153">
        <f t="shared" si="103"/>
        <v>1</v>
      </c>
      <c r="R1146" s="154">
        <f t="shared" si="104"/>
        <v>0</v>
      </c>
      <c r="S1146" s="154">
        <f t="shared" si="105"/>
        <v>1</v>
      </c>
    </row>
    <row r="1147" spans="2:19" ht="18.75" x14ac:dyDescent="0.3">
      <c r="B1147" s="164">
        <v>44823</v>
      </c>
      <c r="C1147" s="95" t="s">
        <v>2617</v>
      </c>
      <c r="D1147" s="96" t="s">
        <v>114</v>
      </c>
      <c r="E1147" s="97">
        <v>3</v>
      </c>
      <c r="F1147" s="140">
        <v>6.5</v>
      </c>
      <c r="G1147" s="103">
        <v>2</v>
      </c>
      <c r="H1147" s="99" t="s">
        <v>557</v>
      </c>
      <c r="I1147" s="104" t="s">
        <v>34</v>
      </c>
      <c r="J1147" s="105">
        <v>12</v>
      </c>
      <c r="K1147" s="142">
        <f t="shared" si="102"/>
        <v>-12</v>
      </c>
      <c r="L1147" s="102">
        <f t="shared" si="108"/>
        <v>455.78510493827162</v>
      </c>
      <c r="M1147" s="214">
        <f t="shared" si="106"/>
        <v>18.800000000000026</v>
      </c>
      <c r="Q1147" s="153">
        <f t="shared" si="103"/>
        <v>1</v>
      </c>
      <c r="R1147" s="154">
        <f t="shared" si="104"/>
        <v>0</v>
      </c>
      <c r="S1147" s="154">
        <f t="shared" si="105"/>
        <v>1</v>
      </c>
    </row>
    <row r="1148" spans="2:19" ht="18.75" x14ac:dyDescent="0.3">
      <c r="B1148" s="164">
        <v>44823</v>
      </c>
      <c r="C1148" s="95" t="s">
        <v>2618</v>
      </c>
      <c r="D1148" s="96" t="s">
        <v>114</v>
      </c>
      <c r="E1148" s="97">
        <v>3</v>
      </c>
      <c r="F1148" s="140">
        <v>2.8</v>
      </c>
      <c r="G1148" s="103">
        <v>1.1000000000000001</v>
      </c>
      <c r="H1148" s="99" t="s">
        <v>557</v>
      </c>
      <c r="I1148" s="104" t="s">
        <v>26</v>
      </c>
      <c r="J1148" s="105">
        <v>12</v>
      </c>
      <c r="K1148" s="142">
        <f t="shared" si="102"/>
        <v>-12</v>
      </c>
      <c r="L1148" s="102">
        <f t="shared" si="108"/>
        <v>443.78510493827162</v>
      </c>
      <c r="M1148" s="214">
        <f t="shared" si="106"/>
        <v>6.8000000000000256</v>
      </c>
      <c r="Q1148" s="153">
        <f t="shared" si="103"/>
        <v>1</v>
      </c>
      <c r="R1148" s="154">
        <f t="shared" si="104"/>
        <v>0</v>
      </c>
      <c r="S1148" s="154">
        <f t="shared" si="105"/>
        <v>1</v>
      </c>
    </row>
    <row r="1149" spans="2:19" ht="18.75" x14ac:dyDescent="0.3">
      <c r="B1149" s="164">
        <v>44823</v>
      </c>
      <c r="C1149" s="95" t="s">
        <v>2219</v>
      </c>
      <c r="D1149" s="96" t="s">
        <v>114</v>
      </c>
      <c r="E1149" s="97">
        <v>5</v>
      </c>
      <c r="F1149" s="140">
        <v>4.8</v>
      </c>
      <c r="G1149" s="103">
        <v>2</v>
      </c>
      <c r="H1149" s="99" t="s">
        <v>557</v>
      </c>
      <c r="I1149" s="104" t="s">
        <v>24</v>
      </c>
      <c r="J1149" s="105">
        <v>13</v>
      </c>
      <c r="K1149" s="142">
        <f t="shared" si="102"/>
        <v>49.4</v>
      </c>
      <c r="L1149" s="102">
        <f t="shared" si="108"/>
        <v>493.18510493827159</v>
      </c>
      <c r="M1149" s="214">
        <f t="shared" si="106"/>
        <v>56.200000000000024</v>
      </c>
      <c r="Q1149" s="153">
        <f t="shared" si="103"/>
        <v>1</v>
      </c>
      <c r="R1149" s="154">
        <f t="shared" si="104"/>
        <v>1</v>
      </c>
      <c r="S1149" s="154">
        <f t="shared" si="105"/>
        <v>0</v>
      </c>
    </row>
    <row r="1150" spans="2:19" ht="18.75" x14ac:dyDescent="0.3">
      <c r="B1150" s="164">
        <v>44823</v>
      </c>
      <c r="C1150" s="95" t="s">
        <v>2619</v>
      </c>
      <c r="D1150" s="96" t="s">
        <v>2001</v>
      </c>
      <c r="E1150" s="97">
        <v>1</v>
      </c>
      <c r="F1150" s="140">
        <v>20</v>
      </c>
      <c r="G1150" s="103">
        <v>5</v>
      </c>
      <c r="H1150" s="99" t="s">
        <v>557</v>
      </c>
      <c r="I1150" s="104" t="s">
        <v>34</v>
      </c>
      <c r="J1150" s="105">
        <v>1.5</v>
      </c>
      <c r="K1150" s="142">
        <f t="shared" si="102"/>
        <v>-1.5</v>
      </c>
      <c r="L1150" s="102">
        <f t="shared" si="108"/>
        <v>491.68510493827159</v>
      </c>
      <c r="M1150" s="214">
        <f t="shared" si="106"/>
        <v>54.700000000000024</v>
      </c>
      <c r="Q1150" s="153">
        <f t="shared" si="103"/>
        <v>1</v>
      </c>
      <c r="R1150" s="154">
        <f t="shared" si="104"/>
        <v>0</v>
      </c>
      <c r="S1150" s="154">
        <f t="shared" si="105"/>
        <v>1</v>
      </c>
    </row>
    <row r="1151" spans="2:19" ht="18.75" x14ac:dyDescent="0.3">
      <c r="B1151" s="164">
        <v>44824</v>
      </c>
      <c r="C1151" s="95" t="s">
        <v>2610</v>
      </c>
      <c r="D1151" s="96" t="s">
        <v>761</v>
      </c>
      <c r="E1151" s="97">
        <v>2</v>
      </c>
      <c r="F1151" s="140">
        <v>6</v>
      </c>
      <c r="G1151" s="103">
        <v>2</v>
      </c>
      <c r="H1151" s="99" t="s">
        <v>557</v>
      </c>
      <c r="I1151" s="104" t="s">
        <v>34</v>
      </c>
      <c r="J1151" s="105">
        <v>1.5</v>
      </c>
      <c r="K1151" s="142">
        <f t="shared" si="102"/>
        <v>-1.5</v>
      </c>
      <c r="L1151" s="102">
        <f t="shared" si="108"/>
        <v>490.18510493827159</v>
      </c>
      <c r="M1151" s="214">
        <f t="shared" si="106"/>
        <v>53.200000000000024</v>
      </c>
      <c r="Q1151" s="153">
        <f t="shared" si="103"/>
        <v>1</v>
      </c>
      <c r="R1151" s="154">
        <f t="shared" si="104"/>
        <v>0</v>
      </c>
      <c r="S1151" s="154">
        <f t="shared" si="105"/>
        <v>1</v>
      </c>
    </row>
    <row r="1152" spans="2:19" ht="18.75" x14ac:dyDescent="0.3">
      <c r="B1152" s="164">
        <v>44824</v>
      </c>
      <c r="C1152" s="95" t="s">
        <v>2611</v>
      </c>
      <c r="D1152" s="96" t="s">
        <v>761</v>
      </c>
      <c r="E1152" s="97">
        <v>2</v>
      </c>
      <c r="F1152" s="140">
        <v>8</v>
      </c>
      <c r="G1152" s="103">
        <v>2</v>
      </c>
      <c r="H1152" s="99" t="s">
        <v>557</v>
      </c>
      <c r="I1152" s="104" t="s">
        <v>26</v>
      </c>
      <c r="J1152" s="105">
        <v>2.5</v>
      </c>
      <c r="K1152" s="142">
        <f t="shared" si="102"/>
        <v>-2.5</v>
      </c>
      <c r="L1152" s="102">
        <f t="shared" si="108"/>
        <v>487.68510493827159</v>
      </c>
      <c r="M1152" s="214">
        <f t="shared" si="106"/>
        <v>50.700000000000024</v>
      </c>
      <c r="Q1152" s="153">
        <f t="shared" si="103"/>
        <v>1</v>
      </c>
      <c r="R1152" s="154">
        <f t="shared" si="104"/>
        <v>0</v>
      </c>
      <c r="S1152" s="154">
        <f t="shared" si="105"/>
        <v>1</v>
      </c>
    </row>
    <row r="1153" spans="2:19" ht="18.75" x14ac:dyDescent="0.3">
      <c r="B1153" s="164">
        <v>44824</v>
      </c>
      <c r="C1153" s="95" t="s">
        <v>2612</v>
      </c>
      <c r="D1153" s="96" t="s">
        <v>761</v>
      </c>
      <c r="E1153" s="97">
        <v>3</v>
      </c>
      <c r="F1153" s="140">
        <v>21</v>
      </c>
      <c r="G1153" s="103">
        <v>5</v>
      </c>
      <c r="H1153" s="99" t="s">
        <v>557</v>
      </c>
      <c r="I1153" s="104" t="s">
        <v>34</v>
      </c>
      <c r="J1153" s="105">
        <v>3</v>
      </c>
      <c r="K1153" s="142">
        <f t="shared" si="102"/>
        <v>-3</v>
      </c>
      <c r="L1153" s="102">
        <f t="shared" si="108"/>
        <v>484.68510493827159</v>
      </c>
      <c r="M1153" s="214">
        <f t="shared" si="106"/>
        <v>47.700000000000024</v>
      </c>
      <c r="Q1153" s="153">
        <f t="shared" si="103"/>
        <v>1</v>
      </c>
      <c r="R1153" s="154">
        <f t="shared" si="104"/>
        <v>0</v>
      </c>
      <c r="S1153" s="154">
        <f t="shared" si="105"/>
        <v>1</v>
      </c>
    </row>
    <row r="1154" spans="2:19" ht="18.75" x14ac:dyDescent="0.3">
      <c r="B1154" s="164">
        <v>44824</v>
      </c>
      <c r="C1154" s="95" t="s">
        <v>2613</v>
      </c>
      <c r="D1154" s="96" t="s">
        <v>761</v>
      </c>
      <c r="E1154" s="97">
        <v>4</v>
      </c>
      <c r="F1154" s="140">
        <v>5</v>
      </c>
      <c r="G1154" s="103">
        <v>2</v>
      </c>
      <c r="H1154" s="99" t="s">
        <v>557</v>
      </c>
      <c r="I1154" s="104" t="s">
        <v>34</v>
      </c>
      <c r="J1154" s="105">
        <v>1</v>
      </c>
      <c r="K1154" s="142">
        <f t="shared" si="102"/>
        <v>-1</v>
      </c>
      <c r="L1154" s="102">
        <f t="shared" si="108"/>
        <v>483.68510493827159</v>
      </c>
      <c r="M1154" s="214">
        <f t="shared" si="106"/>
        <v>46.700000000000024</v>
      </c>
      <c r="Q1154" s="153">
        <f t="shared" si="103"/>
        <v>1</v>
      </c>
      <c r="R1154" s="154">
        <f t="shared" si="104"/>
        <v>0</v>
      </c>
      <c r="S1154" s="154">
        <f t="shared" si="105"/>
        <v>1</v>
      </c>
    </row>
    <row r="1155" spans="2:19" ht="18.75" x14ac:dyDescent="0.3">
      <c r="B1155" s="164">
        <v>44826</v>
      </c>
      <c r="C1155" s="95" t="s">
        <v>2620</v>
      </c>
      <c r="D1155" s="96" t="s">
        <v>813</v>
      </c>
      <c r="E1155" s="97">
        <v>6</v>
      </c>
      <c r="F1155" s="140">
        <v>3.1</v>
      </c>
      <c r="G1155" s="103">
        <v>1.5</v>
      </c>
      <c r="H1155" s="99" t="s">
        <v>557</v>
      </c>
      <c r="I1155" s="104" t="s">
        <v>24</v>
      </c>
      <c r="J1155" s="105">
        <v>1</v>
      </c>
      <c r="K1155" s="142">
        <f t="shared" ref="K1155:K1218" si="109">IF(OR(I1155="",J1155=""),"",IF(AND(H1155="W",I1155="1st"),F1155*J1155-J1155,IF(AND(H1155="P",OR(I1155="1st",I1155="2nd",I1155="3rd")),G1155*J1155-J1155,IF(H1155="EW",-2*J1155,-J1155))))</f>
        <v>2.1</v>
      </c>
      <c r="L1155" s="102">
        <f t="shared" si="108"/>
        <v>485.78510493827162</v>
      </c>
      <c r="M1155" s="214">
        <f t="shared" si="106"/>
        <v>48.800000000000026</v>
      </c>
      <c r="Q1155" s="153">
        <f t="shared" si="103"/>
        <v>1</v>
      </c>
      <c r="R1155" s="154">
        <f t="shared" si="104"/>
        <v>1</v>
      </c>
      <c r="S1155" s="154">
        <f t="shared" si="105"/>
        <v>0</v>
      </c>
    </row>
    <row r="1156" spans="2:19" ht="18.75" x14ac:dyDescent="0.3">
      <c r="B1156" s="164">
        <v>44826</v>
      </c>
      <c r="C1156" s="95" t="s">
        <v>2621</v>
      </c>
      <c r="D1156" s="96" t="s">
        <v>788</v>
      </c>
      <c r="E1156" s="97">
        <v>5</v>
      </c>
      <c r="F1156" s="140">
        <v>1.95</v>
      </c>
      <c r="G1156" s="103">
        <v>1.1000000000000001</v>
      </c>
      <c r="H1156" s="99" t="s">
        <v>557</v>
      </c>
      <c r="I1156" s="104" t="s">
        <v>34</v>
      </c>
      <c r="J1156" s="105">
        <v>1.5</v>
      </c>
      <c r="K1156" s="142">
        <f t="shared" si="109"/>
        <v>-1.5</v>
      </c>
      <c r="L1156" s="102">
        <f t="shared" si="108"/>
        <v>484.28510493827162</v>
      </c>
      <c r="M1156" s="214">
        <f t="shared" si="106"/>
        <v>47.300000000000026</v>
      </c>
      <c r="Q1156" s="153">
        <f t="shared" ref="Q1156:Q1219" si="110">IF(B1156="",0,1)</f>
        <v>1</v>
      </c>
      <c r="R1156" s="154">
        <f t="shared" ref="R1156:R1219" si="111">IF(K1156&gt;0,1,0)</f>
        <v>0</v>
      </c>
      <c r="S1156" s="154">
        <f t="shared" ref="S1156:S1219" si="112">IF(K1156&lt;0,1,0)</f>
        <v>1</v>
      </c>
    </row>
    <row r="1157" spans="2:19" ht="18.75" x14ac:dyDescent="0.3">
      <c r="B1157" s="164">
        <v>44826</v>
      </c>
      <c r="C1157" s="95" t="s">
        <v>2622</v>
      </c>
      <c r="D1157" s="96" t="s">
        <v>616</v>
      </c>
      <c r="E1157" s="97">
        <v>1</v>
      </c>
      <c r="F1157" s="140">
        <v>1</v>
      </c>
      <c r="G1157" s="103">
        <v>0</v>
      </c>
      <c r="H1157" s="99" t="s">
        <v>557</v>
      </c>
      <c r="I1157" s="104" t="s">
        <v>26</v>
      </c>
      <c r="J1157" s="105">
        <v>0.25</v>
      </c>
      <c r="K1157" s="142">
        <f t="shared" si="109"/>
        <v>-0.25</v>
      </c>
      <c r="L1157" s="102">
        <f t="shared" si="108"/>
        <v>484.03510493827162</v>
      </c>
      <c r="M1157" s="214">
        <f t="shared" si="106"/>
        <v>47.050000000000026</v>
      </c>
      <c r="Q1157" s="153">
        <f t="shared" si="110"/>
        <v>1</v>
      </c>
      <c r="R1157" s="154">
        <f t="shared" si="111"/>
        <v>0</v>
      </c>
      <c r="S1157" s="154">
        <f t="shared" si="112"/>
        <v>1</v>
      </c>
    </row>
    <row r="1158" spans="2:19" ht="18.75" x14ac:dyDescent="0.3">
      <c r="B1158" s="164">
        <v>44826</v>
      </c>
      <c r="C1158" s="95" t="s">
        <v>2623</v>
      </c>
      <c r="D1158" s="96" t="s">
        <v>813</v>
      </c>
      <c r="E1158" s="97">
        <v>2</v>
      </c>
      <c r="F1158" s="140">
        <v>15</v>
      </c>
      <c r="G1158" s="103">
        <v>3</v>
      </c>
      <c r="H1158" s="99" t="s">
        <v>557</v>
      </c>
      <c r="I1158" s="104" t="s">
        <v>34</v>
      </c>
      <c r="J1158" s="105">
        <v>0.25</v>
      </c>
      <c r="K1158" s="142">
        <f t="shared" si="109"/>
        <v>-0.25</v>
      </c>
      <c r="L1158" s="102">
        <f t="shared" si="108"/>
        <v>483.78510493827162</v>
      </c>
      <c r="M1158" s="214">
        <f t="shared" si="106"/>
        <v>46.800000000000026</v>
      </c>
      <c r="Q1158" s="153">
        <f t="shared" si="110"/>
        <v>1</v>
      </c>
      <c r="R1158" s="154">
        <f t="shared" si="111"/>
        <v>0</v>
      </c>
      <c r="S1158" s="154">
        <f t="shared" si="112"/>
        <v>1</v>
      </c>
    </row>
    <row r="1159" spans="2:19" ht="18.75" x14ac:dyDescent="0.3">
      <c r="B1159" s="164">
        <v>44826</v>
      </c>
      <c r="C1159" s="95" t="s">
        <v>2624</v>
      </c>
      <c r="D1159" s="96" t="s">
        <v>813</v>
      </c>
      <c r="E1159" s="97">
        <v>3</v>
      </c>
      <c r="F1159" s="140">
        <v>6.5</v>
      </c>
      <c r="G1159" s="103">
        <v>2</v>
      </c>
      <c r="H1159" s="99" t="s">
        <v>557</v>
      </c>
      <c r="I1159" s="104" t="s">
        <v>24</v>
      </c>
      <c r="J1159" s="105">
        <v>1.5</v>
      </c>
      <c r="K1159" s="142">
        <f t="shared" si="109"/>
        <v>8.25</v>
      </c>
      <c r="L1159" s="102">
        <f t="shared" si="108"/>
        <v>492.03510493827162</v>
      </c>
      <c r="M1159" s="214">
        <f t="shared" si="106"/>
        <v>55.050000000000026</v>
      </c>
      <c r="Q1159" s="153">
        <f t="shared" si="110"/>
        <v>1</v>
      </c>
      <c r="R1159" s="154">
        <f t="shared" si="111"/>
        <v>1</v>
      </c>
      <c r="S1159" s="154">
        <f t="shared" si="112"/>
        <v>0</v>
      </c>
    </row>
    <row r="1160" spans="2:19" ht="18.75" x14ac:dyDescent="0.3">
      <c r="B1160" s="164">
        <v>44826</v>
      </c>
      <c r="C1160" s="95" t="s">
        <v>2625</v>
      </c>
      <c r="D1160" s="96" t="s">
        <v>813</v>
      </c>
      <c r="E1160" s="97">
        <v>4</v>
      </c>
      <c r="F1160" s="140">
        <v>8</v>
      </c>
      <c r="G1160" s="103">
        <v>3</v>
      </c>
      <c r="H1160" s="99" t="s">
        <v>557</v>
      </c>
      <c r="I1160" s="104" t="s">
        <v>26</v>
      </c>
      <c r="J1160" s="105">
        <v>0.25</v>
      </c>
      <c r="K1160" s="142">
        <f t="shared" si="109"/>
        <v>-0.25</v>
      </c>
      <c r="L1160" s="102">
        <f t="shared" si="108"/>
        <v>491.78510493827162</v>
      </c>
      <c r="M1160" s="214">
        <f t="shared" si="106"/>
        <v>54.800000000000026</v>
      </c>
      <c r="Q1160" s="153">
        <f t="shared" si="110"/>
        <v>1</v>
      </c>
      <c r="R1160" s="154">
        <f t="shared" si="111"/>
        <v>0</v>
      </c>
      <c r="S1160" s="154">
        <f t="shared" si="112"/>
        <v>1</v>
      </c>
    </row>
    <row r="1161" spans="2:19" ht="18.75" x14ac:dyDescent="0.3">
      <c r="B1161" s="164">
        <v>44826</v>
      </c>
      <c r="C1161" s="95" t="s">
        <v>2626</v>
      </c>
      <c r="D1161" s="96" t="s">
        <v>813</v>
      </c>
      <c r="E1161" s="97">
        <v>4</v>
      </c>
      <c r="F1161" s="140">
        <v>10</v>
      </c>
      <c r="G1161" s="103">
        <v>3</v>
      </c>
      <c r="H1161" s="99" t="s">
        <v>557</v>
      </c>
      <c r="I1161" s="104" t="s">
        <v>26</v>
      </c>
      <c r="J1161" s="105">
        <v>2</v>
      </c>
      <c r="K1161" s="142">
        <f t="shared" si="109"/>
        <v>-2</v>
      </c>
      <c r="L1161" s="102">
        <f t="shared" si="108"/>
        <v>489.78510493827162</v>
      </c>
      <c r="M1161" s="214">
        <f t="shared" si="106"/>
        <v>52.800000000000026</v>
      </c>
      <c r="Q1161" s="153">
        <f t="shared" si="110"/>
        <v>1</v>
      </c>
      <c r="R1161" s="154">
        <f t="shared" si="111"/>
        <v>0</v>
      </c>
      <c r="S1161" s="154">
        <f t="shared" si="112"/>
        <v>1</v>
      </c>
    </row>
    <row r="1162" spans="2:19" ht="18.75" x14ac:dyDescent="0.3">
      <c r="B1162" s="164">
        <v>44826</v>
      </c>
      <c r="C1162" s="95" t="s">
        <v>2627</v>
      </c>
      <c r="D1162" s="96" t="s">
        <v>813</v>
      </c>
      <c r="E1162" s="97">
        <v>4</v>
      </c>
      <c r="F1162" s="140">
        <v>5</v>
      </c>
      <c r="G1162" s="103">
        <v>2</v>
      </c>
      <c r="H1162" s="99" t="s">
        <v>557</v>
      </c>
      <c r="I1162" s="104" t="s">
        <v>26</v>
      </c>
      <c r="J1162" s="105">
        <v>0.5</v>
      </c>
      <c r="K1162" s="142">
        <f t="shared" si="109"/>
        <v>-0.5</v>
      </c>
      <c r="L1162" s="102">
        <f t="shared" si="108"/>
        <v>489.28510493827162</v>
      </c>
      <c r="M1162" s="214">
        <f t="shared" si="106"/>
        <v>52.300000000000026</v>
      </c>
      <c r="Q1162" s="153">
        <f t="shared" si="110"/>
        <v>1</v>
      </c>
      <c r="R1162" s="154">
        <f t="shared" si="111"/>
        <v>0</v>
      </c>
      <c r="S1162" s="154">
        <f t="shared" si="112"/>
        <v>1</v>
      </c>
    </row>
    <row r="1163" spans="2:19" ht="18.75" x14ac:dyDescent="0.3">
      <c r="B1163" s="164">
        <v>44826</v>
      </c>
      <c r="C1163" s="95" t="s">
        <v>2628</v>
      </c>
      <c r="D1163" s="96" t="s">
        <v>813</v>
      </c>
      <c r="E1163" s="97">
        <v>5</v>
      </c>
      <c r="F1163" s="140">
        <v>9</v>
      </c>
      <c r="G1163" s="103">
        <v>4</v>
      </c>
      <c r="H1163" s="99" t="s">
        <v>557</v>
      </c>
      <c r="I1163" s="104" t="s">
        <v>34</v>
      </c>
      <c r="J1163" s="105">
        <v>0.25</v>
      </c>
      <c r="K1163" s="142">
        <f t="shared" si="109"/>
        <v>-0.25</v>
      </c>
      <c r="L1163" s="102">
        <f t="shared" si="108"/>
        <v>489.03510493827162</v>
      </c>
      <c r="M1163" s="214">
        <f t="shared" si="106"/>
        <v>52.050000000000026</v>
      </c>
      <c r="Q1163" s="153">
        <f t="shared" si="110"/>
        <v>1</v>
      </c>
      <c r="R1163" s="154">
        <f t="shared" si="111"/>
        <v>0</v>
      </c>
      <c r="S1163" s="154">
        <f t="shared" si="112"/>
        <v>1</v>
      </c>
    </row>
    <row r="1164" spans="2:19" ht="18.75" x14ac:dyDescent="0.3">
      <c r="B1164" s="164">
        <v>44826</v>
      </c>
      <c r="C1164" s="95" t="s">
        <v>2527</v>
      </c>
      <c r="D1164" s="96" t="s">
        <v>813</v>
      </c>
      <c r="E1164" s="97">
        <v>7</v>
      </c>
      <c r="F1164" s="140">
        <v>6</v>
      </c>
      <c r="G1164" s="103">
        <v>2</v>
      </c>
      <c r="H1164" s="99" t="s">
        <v>557</v>
      </c>
      <c r="I1164" s="104" t="s">
        <v>34</v>
      </c>
      <c r="J1164" s="105">
        <v>0.25</v>
      </c>
      <c r="K1164" s="142">
        <f t="shared" si="109"/>
        <v>-0.25</v>
      </c>
      <c r="L1164" s="102">
        <f t="shared" si="108"/>
        <v>488.78510493827162</v>
      </c>
      <c r="M1164" s="214">
        <f t="shared" si="106"/>
        <v>51.800000000000026</v>
      </c>
      <c r="Q1164" s="153">
        <f t="shared" si="110"/>
        <v>1</v>
      </c>
      <c r="R1164" s="154">
        <f t="shared" si="111"/>
        <v>0</v>
      </c>
      <c r="S1164" s="154">
        <f t="shared" si="112"/>
        <v>1</v>
      </c>
    </row>
    <row r="1165" spans="2:19" ht="18.75" x14ac:dyDescent="0.3">
      <c r="B1165" s="164">
        <v>44826</v>
      </c>
      <c r="C1165" s="95" t="s">
        <v>2629</v>
      </c>
      <c r="D1165" s="96" t="s">
        <v>788</v>
      </c>
      <c r="E1165" s="97">
        <v>2</v>
      </c>
      <c r="F1165" s="140">
        <v>2</v>
      </c>
      <c r="G1165" s="103">
        <v>1.1000000000000001</v>
      </c>
      <c r="H1165" s="99" t="s">
        <v>557</v>
      </c>
      <c r="I1165" s="104" t="s">
        <v>34</v>
      </c>
      <c r="J1165" s="105">
        <v>14</v>
      </c>
      <c r="K1165" s="142">
        <f t="shared" si="109"/>
        <v>-14</v>
      </c>
      <c r="L1165" s="102">
        <f t="shared" si="108"/>
        <v>474.78510493827162</v>
      </c>
      <c r="M1165" s="214">
        <f t="shared" si="106"/>
        <v>37.800000000000026</v>
      </c>
      <c r="Q1165" s="153">
        <f t="shared" si="110"/>
        <v>1</v>
      </c>
      <c r="R1165" s="154">
        <f t="shared" si="111"/>
        <v>0</v>
      </c>
      <c r="S1165" s="154">
        <f t="shared" si="112"/>
        <v>1</v>
      </c>
    </row>
    <row r="1166" spans="2:19" ht="18.75" x14ac:dyDescent="0.3">
      <c r="B1166" s="164">
        <v>44826</v>
      </c>
      <c r="C1166" s="95" t="s">
        <v>2630</v>
      </c>
      <c r="D1166" s="96" t="s">
        <v>616</v>
      </c>
      <c r="E1166" s="97">
        <v>1</v>
      </c>
      <c r="F1166" s="140">
        <v>3.1</v>
      </c>
      <c r="G1166" s="103">
        <v>1.5</v>
      </c>
      <c r="H1166" s="99" t="s">
        <v>557</v>
      </c>
      <c r="I1166" s="104" t="s">
        <v>21</v>
      </c>
      <c r="J1166" s="105">
        <v>3</v>
      </c>
      <c r="K1166" s="142">
        <f t="shared" si="109"/>
        <v>-3</v>
      </c>
      <c r="L1166" s="102">
        <f t="shared" si="108"/>
        <v>471.78510493827162</v>
      </c>
      <c r="M1166" s="214">
        <f t="shared" si="106"/>
        <v>34.800000000000026</v>
      </c>
      <c r="Q1166" s="153">
        <f t="shared" si="110"/>
        <v>1</v>
      </c>
      <c r="R1166" s="154">
        <f t="shared" si="111"/>
        <v>0</v>
      </c>
      <c r="S1166" s="154">
        <f t="shared" si="112"/>
        <v>1</v>
      </c>
    </row>
    <row r="1167" spans="2:19" ht="18.75" x14ac:dyDescent="0.3">
      <c r="B1167" s="164">
        <v>44826</v>
      </c>
      <c r="C1167" s="95" t="s">
        <v>2631</v>
      </c>
      <c r="D1167" s="96" t="s">
        <v>616</v>
      </c>
      <c r="E1167" s="97">
        <v>3</v>
      </c>
      <c r="F1167" s="140">
        <v>7</v>
      </c>
      <c r="G1167" s="103">
        <v>2</v>
      </c>
      <c r="H1167" s="99" t="s">
        <v>557</v>
      </c>
      <c r="I1167" s="104" t="s">
        <v>21</v>
      </c>
      <c r="J1167" s="105">
        <v>7.5</v>
      </c>
      <c r="K1167" s="142">
        <f t="shared" si="109"/>
        <v>-7.5</v>
      </c>
      <c r="L1167" s="102">
        <f t="shared" si="108"/>
        <v>464.28510493827162</v>
      </c>
      <c r="M1167" s="214">
        <f t="shared" si="106"/>
        <v>27.300000000000026</v>
      </c>
      <c r="Q1167" s="153">
        <f t="shared" si="110"/>
        <v>1</v>
      </c>
      <c r="R1167" s="154">
        <f t="shared" si="111"/>
        <v>0</v>
      </c>
      <c r="S1167" s="154">
        <f t="shared" si="112"/>
        <v>1</v>
      </c>
    </row>
    <row r="1168" spans="2:19" ht="18.75" x14ac:dyDescent="0.3">
      <c r="B1168" s="164">
        <v>44826</v>
      </c>
      <c r="C1168" s="95" t="s">
        <v>2632</v>
      </c>
      <c r="D1168" s="96" t="s">
        <v>616</v>
      </c>
      <c r="E1168" s="97">
        <v>3</v>
      </c>
      <c r="F1168" s="140">
        <v>5</v>
      </c>
      <c r="G1168" s="103">
        <v>2</v>
      </c>
      <c r="H1168" s="99" t="s">
        <v>557</v>
      </c>
      <c r="I1168" s="104" t="s">
        <v>24</v>
      </c>
      <c r="J1168" s="105">
        <v>7.5</v>
      </c>
      <c r="K1168" s="142">
        <f t="shared" si="109"/>
        <v>30</v>
      </c>
      <c r="L1168" s="102">
        <f t="shared" si="108"/>
        <v>494.28510493827162</v>
      </c>
      <c r="M1168" s="214">
        <f t="shared" si="106"/>
        <v>57.300000000000026</v>
      </c>
      <c r="Q1168" s="153">
        <f t="shared" si="110"/>
        <v>1</v>
      </c>
      <c r="R1168" s="154">
        <f t="shared" si="111"/>
        <v>1</v>
      </c>
      <c r="S1168" s="154">
        <f t="shared" si="112"/>
        <v>0</v>
      </c>
    </row>
    <row r="1169" spans="2:19" ht="18.75" x14ac:dyDescent="0.3">
      <c r="B1169" s="164">
        <v>44826</v>
      </c>
      <c r="C1169" s="95" t="s">
        <v>2633</v>
      </c>
      <c r="D1169" s="96" t="s">
        <v>616</v>
      </c>
      <c r="E1169" s="97">
        <v>4</v>
      </c>
      <c r="F1169" s="140">
        <v>4.8</v>
      </c>
      <c r="G1169" s="103">
        <v>2</v>
      </c>
      <c r="H1169" s="99" t="s">
        <v>557</v>
      </c>
      <c r="I1169" s="104" t="s">
        <v>21</v>
      </c>
      <c r="J1169" s="105">
        <v>7</v>
      </c>
      <c r="K1169" s="142">
        <f t="shared" si="109"/>
        <v>-7</v>
      </c>
      <c r="L1169" s="102">
        <f t="shared" si="108"/>
        <v>487.28510493827162</v>
      </c>
      <c r="M1169" s="214">
        <f t="shared" si="106"/>
        <v>50.300000000000026</v>
      </c>
      <c r="Q1169" s="153">
        <f t="shared" si="110"/>
        <v>1</v>
      </c>
      <c r="R1169" s="154">
        <f t="shared" si="111"/>
        <v>0</v>
      </c>
      <c r="S1169" s="154">
        <f t="shared" si="112"/>
        <v>1</v>
      </c>
    </row>
    <row r="1170" spans="2:19" ht="18.75" x14ac:dyDescent="0.3">
      <c r="B1170" s="164">
        <v>44827</v>
      </c>
      <c r="C1170" s="95" t="s">
        <v>2634</v>
      </c>
      <c r="D1170" s="96" t="s">
        <v>2635</v>
      </c>
      <c r="E1170" s="97">
        <v>1</v>
      </c>
      <c r="F1170" s="140">
        <v>4.5999999999999996</v>
      </c>
      <c r="G1170" s="103">
        <v>2</v>
      </c>
      <c r="H1170" s="99" t="s">
        <v>557</v>
      </c>
      <c r="I1170" s="104" t="s">
        <v>34</v>
      </c>
      <c r="J1170" s="105">
        <v>8</v>
      </c>
      <c r="K1170" s="142">
        <f t="shared" si="109"/>
        <v>-8</v>
      </c>
      <c r="L1170" s="102">
        <f t="shared" si="108"/>
        <v>479.28510493827162</v>
      </c>
      <c r="M1170" s="214">
        <f t="shared" si="106"/>
        <v>42.300000000000026</v>
      </c>
      <c r="Q1170" s="153">
        <f t="shared" si="110"/>
        <v>1</v>
      </c>
      <c r="R1170" s="154">
        <f t="shared" si="111"/>
        <v>0</v>
      </c>
      <c r="S1170" s="154">
        <f t="shared" si="112"/>
        <v>1</v>
      </c>
    </row>
    <row r="1171" spans="2:19" ht="18.75" x14ac:dyDescent="0.3">
      <c r="B1171" s="164">
        <v>44827</v>
      </c>
      <c r="C1171" s="95" t="s">
        <v>2636</v>
      </c>
      <c r="D1171" s="96" t="s">
        <v>2011</v>
      </c>
      <c r="E1171" s="97">
        <v>6</v>
      </c>
      <c r="F1171" s="140">
        <v>2.8</v>
      </c>
      <c r="G1171" s="103">
        <v>1.4</v>
      </c>
      <c r="H1171" s="99" t="s">
        <v>557</v>
      </c>
      <c r="I1171" s="104" t="s">
        <v>24</v>
      </c>
      <c r="J1171" s="105">
        <v>0.5</v>
      </c>
      <c r="K1171" s="142">
        <f t="shared" si="109"/>
        <v>0.89999999999999991</v>
      </c>
      <c r="L1171" s="102">
        <f t="shared" si="108"/>
        <v>480.18510493827159</v>
      </c>
      <c r="M1171" s="214">
        <f t="shared" si="106"/>
        <v>43.200000000000024</v>
      </c>
      <c r="Q1171" s="153">
        <f t="shared" si="110"/>
        <v>1</v>
      </c>
      <c r="R1171" s="154">
        <f t="shared" si="111"/>
        <v>1</v>
      </c>
      <c r="S1171" s="154">
        <f t="shared" si="112"/>
        <v>0</v>
      </c>
    </row>
    <row r="1172" spans="2:19" ht="18.75" x14ac:dyDescent="0.3">
      <c r="B1172" s="164">
        <v>44827</v>
      </c>
      <c r="C1172" s="95" t="s">
        <v>2637</v>
      </c>
      <c r="D1172" s="96" t="s">
        <v>2011</v>
      </c>
      <c r="E1172" s="97">
        <v>4</v>
      </c>
      <c r="F1172" s="140">
        <v>9</v>
      </c>
      <c r="G1172" s="103">
        <v>3</v>
      </c>
      <c r="H1172" s="99" t="s">
        <v>557</v>
      </c>
      <c r="I1172" s="104" t="s">
        <v>21</v>
      </c>
      <c r="J1172" s="105">
        <v>8</v>
      </c>
      <c r="K1172" s="142">
        <f t="shared" si="109"/>
        <v>-8</v>
      </c>
      <c r="L1172" s="102">
        <f t="shared" si="108"/>
        <v>472.18510493827159</v>
      </c>
      <c r="M1172" s="214">
        <f t="shared" si="106"/>
        <v>35.200000000000024</v>
      </c>
      <c r="Q1172" s="153">
        <f t="shared" si="110"/>
        <v>1</v>
      </c>
      <c r="R1172" s="154">
        <f t="shared" si="111"/>
        <v>0</v>
      </c>
      <c r="S1172" s="154">
        <f t="shared" si="112"/>
        <v>1</v>
      </c>
    </row>
    <row r="1173" spans="2:19" ht="18.75" x14ac:dyDescent="0.3">
      <c r="B1173" s="164">
        <v>44827</v>
      </c>
      <c r="C1173" s="95" t="s">
        <v>2580</v>
      </c>
      <c r="D1173" s="96" t="s">
        <v>628</v>
      </c>
      <c r="E1173" s="97">
        <v>4</v>
      </c>
      <c r="F1173" s="140">
        <v>90</v>
      </c>
      <c r="G1173" s="103">
        <v>15</v>
      </c>
      <c r="H1173" s="99" t="s">
        <v>557</v>
      </c>
      <c r="I1173" s="104" t="s">
        <v>26</v>
      </c>
      <c r="J1173" s="105">
        <v>0.5</v>
      </c>
      <c r="K1173" s="142">
        <f t="shared" si="109"/>
        <v>-0.5</v>
      </c>
      <c r="L1173" s="102">
        <f t="shared" si="108"/>
        <v>471.68510493827159</v>
      </c>
      <c r="M1173" s="214">
        <f t="shared" ref="M1173:M1218" si="113">M1172+K1173</f>
        <v>34.700000000000024</v>
      </c>
      <c r="Q1173" s="153">
        <f t="shared" si="110"/>
        <v>1</v>
      </c>
      <c r="R1173" s="154">
        <f t="shared" si="111"/>
        <v>0</v>
      </c>
      <c r="S1173" s="154">
        <f t="shared" si="112"/>
        <v>1</v>
      </c>
    </row>
    <row r="1174" spans="2:19" ht="18.75" x14ac:dyDescent="0.3">
      <c r="B1174" s="164">
        <v>44827</v>
      </c>
      <c r="C1174" s="95" t="s">
        <v>2498</v>
      </c>
      <c r="D1174" s="96" t="s">
        <v>2011</v>
      </c>
      <c r="E1174" s="97">
        <v>7</v>
      </c>
      <c r="F1174" s="140">
        <v>2.5</v>
      </c>
      <c r="G1174" s="103">
        <v>1.1000000000000001</v>
      </c>
      <c r="H1174" s="99" t="s">
        <v>557</v>
      </c>
      <c r="I1174" s="104" t="s">
        <v>24</v>
      </c>
      <c r="J1174" s="105">
        <v>0.75</v>
      </c>
      <c r="K1174" s="142">
        <f t="shared" si="109"/>
        <v>1.125</v>
      </c>
      <c r="L1174" s="102">
        <f t="shared" si="108"/>
        <v>472.81010493827159</v>
      </c>
      <c r="M1174" s="214">
        <f t="shared" si="113"/>
        <v>35.825000000000024</v>
      </c>
      <c r="Q1174" s="153">
        <f t="shared" si="110"/>
        <v>1</v>
      </c>
      <c r="R1174" s="154">
        <f t="shared" si="111"/>
        <v>1</v>
      </c>
      <c r="S1174" s="154">
        <f t="shared" si="112"/>
        <v>0</v>
      </c>
    </row>
    <row r="1175" spans="2:19" ht="18.75" x14ac:dyDescent="0.3">
      <c r="B1175" s="164">
        <v>44827</v>
      </c>
      <c r="C1175" s="95" t="s">
        <v>2638</v>
      </c>
      <c r="D1175" s="96" t="s">
        <v>2011</v>
      </c>
      <c r="E1175" s="97">
        <v>8</v>
      </c>
      <c r="F1175" s="140">
        <v>8.5</v>
      </c>
      <c r="G1175" s="103">
        <v>3</v>
      </c>
      <c r="H1175" s="99" t="s">
        <v>557</v>
      </c>
      <c r="I1175" s="104" t="s">
        <v>21</v>
      </c>
      <c r="J1175" s="105">
        <v>0.75</v>
      </c>
      <c r="K1175" s="142">
        <f t="shared" si="109"/>
        <v>-0.75</v>
      </c>
      <c r="L1175" s="102">
        <f t="shared" si="108"/>
        <v>472.06010493827159</v>
      </c>
      <c r="M1175" s="214">
        <f t="shared" si="113"/>
        <v>35.075000000000024</v>
      </c>
      <c r="Q1175" s="153">
        <f t="shared" si="110"/>
        <v>1</v>
      </c>
      <c r="R1175" s="154">
        <f t="shared" si="111"/>
        <v>0</v>
      </c>
      <c r="S1175" s="154">
        <f t="shared" si="112"/>
        <v>1</v>
      </c>
    </row>
    <row r="1176" spans="2:19" ht="18.75" x14ac:dyDescent="0.3">
      <c r="B1176" s="164">
        <v>44827</v>
      </c>
      <c r="C1176" s="95" t="s">
        <v>2639</v>
      </c>
      <c r="D1176" s="96" t="s">
        <v>2011</v>
      </c>
      <c r="E1176" s="97">
        <v>8</v>
      </c>
      <c r="F1176" s="140">
        <v>5.5</v>
      </c>
      <c r="G1176" s="103">
        <v>2</v>
      </c>
      <c r="H1176" s="99" t="s">
        <v>557</v>
      </c>
      <c r="I1176" s="104" t="s">
        <v>21</v>
      </c>
      <c r="J1176" s="105">
        <v>1</v>
      </c>
      <c r="K1176" s="142">
        <f t="shared" si="109"/>
        <v>-1</v>
      </c>
      <c r="L1176" s="102">
        <f t="shared" si="108"/>
        <v>471.06010493827159</v>
      </c>
      <c r="M1176" s="214">
        <f t="shared" si="113"/>
        <v>34.075000000000024</v>
      </c>
      <c r="Q1176" s="153">
        <f t="shared" si="110"/>
        <v>1</v>
      </c>
      <c r="R1176" s="154">
        <f t="shared" si="111"/>
        <v>0</v>
      </c>
      <c r="S1176" s="154">
        <f t="shared" si="112"/>
        <v>1</v>
      </c>
    </row>
    <row r="1177" spans="2:19" ht="18.75" x14ac:dyDescent="0.3">
      <c r="B1177" s="164">
        <v>44827</v>
      </c>
      <c r="C1177" s="95" t="s">
        <v>2489</v>
      </c>
      <c r="D1177" s="96" t="s">
        <v>2011</v>
      </c>
      <c r="E1177" s="97">
        <v>9</v>
      </c>
      <c r="F1177" s="140">
        <v>4</v>
      </c>
      <c r="G1177" s="103">
        <v>1.8</v>
      </c>
      <c r="H1177" s="99" t="s">
        <v>557</v>
      </c>
      <c r="I1177" s="104" t="s">
        <v>21</v>
      </c>
      <c r="J1177" s="105">
        <v>1</v>
      </c>
      <c r="K1177" s="142">
        <f t="shared" si="109"/>
        <v>-1</v>
      </c>
      <c r="L1177" s="102">
        <f t="shared" si="108"/>
        <v>470.06010493827159</v>
      </c>
      <c r="M1177" s="214">
        <f t="shared" si="113"/>
        <v>33.075000000000024</v>
      </c>
      <c r="Q1177" s="153">
        <f t="shared" si="110"/>
        <v>1</v>
      </c>
      <c r="R1177" s="154">
        <f t="shared" si="111"/>
        <v>0</v>
      </c>
      <c r="S1177" s="154">
        <f t="shared" si="112"/>
        <v>1</v>
      </c>
    </row>
    <row r="1178" spans="2:19" ht="18.75" x14ac:dyDescent="0.3">
      <c r="B1178" s="164">
        <v>44828</v>
      </c>
      <c r="C1178" s="95" t="s">
        <v>2640</v>
      </c>
      <c r="D1178" s="96" t="s">
        <v>619</v>
      </c>
      <c r="E1178" s="97">
        <v>2</v>
      </c>
      <c r="F1178" s="140">
        <v>3.2</v>
      </c>
      <c r="G1178" s="103">
        <v>1.5</v>
      </c>
      <c r="H1178" s="99" t="s">
        <v>557</v>
      </c>
      <c r="I1178" s="104" t="s">
        <v>24</v>
      </c>
      <c r="J1178" s="105">
        <v>10</v>
      </c>
      <c r="K1178" s="142">
        <f t="shared" si="109"/>
        <v>22</v>
      </c>
      <c r="L1178" s="102">
        <f t="shared" si="108"/>
        <v>492.06010493827159</v>
      </c>
      <c r="M1178" s="214">
        <f t="shared" si="113"/>
        <v>55.075000000000024</v>
      </c>
      <c r="Q1178" s="153">
        <f t="shared" si="110"/>
        <v>1</v>
      </c>
      <c r="R1178" s="154">
        <f t="shared" si="111"/>
        <v>1</v>
      </c>
      <c r="S1178" s="154">
        <f t="shared" si="112"/>
        <v>0</v>
      </c>
    </row>
    <row r="1179" spans="2:19" ht="18.75" x14ac:dyDescent="0.3">
      <c r="B1179" s="164">
        <v>44828</v>
      </c>
      <c r="C1179" s="95" t="s">
        <v>2641</v>
      </c>
      <c r="D1179" s="96" t="s">
        <v>619</v>
      </c>
      <c r="E1179" s="97">
        <v>3</v>
      </c>
      <c r="F1179" s="140">
        <v>6</v>
      </c>
      <c r="G1179" s="103">
        <v>2</v>
      </c>
      <c r="H1179" s="99" t="s">
        <v>557</v>
      </c>
      <c r="I1179" s="104" t="s">
        <v>16</v>
      </c>
      <c r="J1179" s="105">
        <v>10</v>
      </c>
      <c r="K1179" s="142">
        <f t="shared" si="109"/>
        <v>-10</v>
      </c>
      <c r="L1179" s="102">
        <f t="shared" si="108"/>
        <v>482.06010493827159</v>
      </c>
      <c r="M1179" s="214">
        <f t="shared" si="113"/>
        <v>45.075000000000024</v>
      </c>
      <c r="Q1179" s="153">
        <f t="shared" si="110"/>
        <v>1</v>
      </c>
      <c r="R1179" s="154">
        <f t="shared" si="111"/>
        <v>0</v>
      </c>
      <c r="S1179" s="154">
        <f t="shared" si="112"/>
        <v>1</v>
      </c>
    </row>
    <row r="1180" spans="2:19" ht="18.75" x14ac:dyDescent="0.3">
      <c r="B1180" s="164">
        <v>44828</v>
      </c>
      <c r="C1180" s="95" t="s">
        <v>2642</v>
      </c>
      <c r="D1180" s="96" t="s">
        <v>2643</v>
      </c>
      <c r="E1180" s="97">
        <v>1</v>
      </c>
      <c r="F1180" s="140">
        <v>12</v>
      </c>
      <c r="G1180" s="103">
        <v>3</v>
      </c>
      <c r="H1180" s="99" t="s">
        <v>557</v>
      </c>
      <c r="I1180" s="104" t="s">
        <v>26</v>
      </c>
      <c r="J1180" s="105">
        <v>0.5</v>
      </c>
      <c r="K1180" s="142">
        <f t="shared" si="109"/>
        <v>-0.5</v>
      </c>
      <c r="L1180" s="102">
        <f t="shared" si="108"/>
        <v>481.56010493827159</v>
      </c>
      <c r="M1180" s="214">
        <f t="shared" si="113"/>
        <v>44.575000000000024</v>
      </c>
      <c r="Q1180" s="153">
        <f t="shared" si="110"/>
        <v>1</v>
      </c>
      <c r="R1180" s="154">
        <f t="shared" si="111"/>
        <v>0</v>
      </c>
      <c r="S1180" s="154">
        <f t="shared" si="112"/>
        <v>1</v>
      </c>
    </row>
    <row r="1181" spans="2:19" ht="18.75" x14ac:dyDescent="0.3">
      <c r="B1181" s="164">
        <v>44828</v>
      </c>
      <c r="C1181" s="95" t="s">
        <v>2644</v>
      </c>
      <c r="D1181" s="96" t="s">
        <v>619</v>
      </c>
      <c r="E1181" s="97">
        <v>5</v>
      </c>
      <c r="F1181" s="140">
        <v>6.5</v>
      </c>
      <c r="G1181" s="103">
        <v>2</v>
      </c>
      <c r="H1181" s="99" t="s">
        <v>557</v>
      </c>
      <c r="I1181" s="104" t="s">
        <v>16</v>
      </c>
      <c r="J1181" s="105">
        <v>2</v>
      </c>
      <c r="K1181" s="142">
        <f t="shared" si="109"/>
        <v>-2</v>
      </c>
      <c r="L1181" s="102">
        <f t="shared" si="108"/>
        <v>479.56010493827159</v>
      </c>
      <c r="M1181" s="214">
        <f t="shared" si="113"/>
        <v>42.575000000000024</v>
      </c>
      <c r="Q1181" s="153">
        <f t="shared" si="110"/>
        <v>1</v>
      </c>
      <c r="R1181" s="154">
        <f t="shared" si="111"/>
        <v>0</v>
      </c>
      <c r="S1181" s="154">
        <f t="shared" si="112"/>
        <v>1</v>
      </c>
    </row>
    <row r="1182" spans="2:19" ht="18.75" x14ac:dyDescent="0.3">
      <c r="B1182" s="164">
        <v>44828</v>
      </c>
      <c r="C1182" s="95" t="s">
        <v>2645</v>
      </c>
      <c r="D1182" s="96" t="s">
        <v>2646</v>
      </c>
      <c r="E1182" s="97">
        <v>1</v>
      </c>
      <c r="F1182" s="140">
        <v>2.6</v>
      </c>
      <c r="G1182" s="103">
        <v>0</v>
      </c>
      <c r="H1182" s="99" t="s">
        <v>557</v>
      </c>
      <c r="I1182" s="104" t="s">
        <v>24</v>
      </c>
      <c r="J1182" s="105">
        <v>1</v>
      </c>
      <c r="K1182" s="142">
        <f t="shared" si="109"/>
        <v>1.6</v>
      </c>
      <c r="L1182" s="102">
        <f t="shared" si="108"/>
        <v>481.16010493827162</v>
      </c>
      <c r="M1182" s="214">
        <f t="shared" si="113"/>
        <v>44.175000000000026</v>
      </c>
      <c r="Q1182" s="153">
        <f t="shared" si="110"/>
        <v>1</v>
      </c>
      <c r="R1182" s="154">
        <f t="shared" si="111"/>
        <v>1</v>
      </c>
      <c r="S1182" s="154">
        <f t="shared" si="112"/>
        <v>0</v>
      </c>
    </row>
    <row r="1183" spans="2:19" ht="18.75" x14ac:dyDescent="0.3">
      <c r="B1183" s="164">
        <v>44829</v>
      </c>
      <c r="C1183" s="95" t="s">
        <v>2316</v>
      </c>
      <c r="D1183" s="96" t="s">
        <v>91</v>
      </c>
      <c r="E1183" s="97">
        <v>4</v>
      </c>
      <c r="F1183" s="140">
        <v>5.5</v>
      </c>
      <c r="G1183" s="103">
        <v>2</v>
      </c>
      <c r="H1183" s="99" t="s">
        <v>557</v>
      </c>
      <c r="I1183" s="104" t="s">
        <v>24</v>
      </c>
      <c r="J1183" s="105">
        <v>2</v>
      </c>
      <c r="K1183" s="142">
        <f t="shared" si="109"/>
        <v>9</v>
      </c>
      <c r="L1183" s="102">
        <f t="shared" si="108"/>
        <v>490.16010493827162</v>
      </c>
      <c r="M1183" s="214">
        <f t="shared" si="113"/>
        <v>53.175000000000026</v>
      </c>
      <c r="Q1183" s="153">
        <f t="shared" si="110"/>
        <v>1</v>
      </c>
      <c r="R1183" s="154">
        <f t="shared" si="111"/>
        <v>1</v>
      </c>
      <c r="S1183" s="154">
        <f t="shared" si="112"/>
        <v>0</v>
      </c>
    </row>
    <row r="1184" spans="2:19" ht="18.75" x14ac:dyDescent="0.3">
      <c r="B1184" s="164">
        <v>44829</v>
      </c>
      <c r="C1184" s="95" t="s">
        <v>2647</v>
      </c>
      <c r="D1184" s="96" t="s">
        <v>91</v>
      </c>
      <c r="E1184" s="97">
        <v>4</v>
      </c>
      <c r="F1184" s="140">
        <v>6</v>
      </c>
      <c r="G1184" s="103">
        <v>2</v>
      </c>
      <c r="H1184" s="99" t="s">
        <v>557</v>
      </c>
      <c r="I1184" s="104" t="s">
        <v>16</v>
      </c>
      <c r="J1184" s="105">
        <v>2</v>
      </c>
      <c r="K1184" s="142">
        <f t="shared" si="109"/>
        <v>-2</v>
      </c>
      <c r="L1184" s="102">
        <f t="shared" si="108"/>
        <v>488.16010493827162</v>
      </c>
      <c r="M1184" s="214">
        <f t="shared" si="113"/>
        <v>51.175000000000026</v>
      </c>
      <c r="Q1184" s="153">
        <f t="shared" si="110"/>
        <v>1</v>
      </c>
      <c r="R1184" s="154">
        <f t="shared" si="111"/>
        <v>0</v>
      </c>
      <c r="S1184" s="154">
        <f t="shared" si="112"/>
        <v>1</v>
      </c>
    </row>
    <row r="1185" spans="2:19" ht="18.75" x14ac:dyDescent="0.3">
      <c r="B1185" s="164">
        <v>44829</v>
      </c>
      <c r="C1185" s="95" t="s">
        <v>2648</v>
      </c>
      <c r="D1185" s="96" t="s">
        <v>2649</v>
      </c>
      <c r="E1185" s="97">
        <v>3</v>
      </c>
      <c r="F1185" s="140">
        <v>2.35</v>
      </c>
      <c r="G1185" s="103">
        <v>1.1000000000000001</v>
      </c>
      <c r="H1185" s="99" t="s">
        <v>557</v>
      </c>
      <c r="I1185" s="104" t="s">
        <v>34</v>
      </c>
      <c r="J1185" s="105">
        <v>14</v>
      </c>
      <c r="K1185" s="142">
        <f t="shared" si="109"/>
        <v>-14</v>
      </c>
      <c r="L1185" s="102">
        <f t="shared" si="108"/>
        <v>474.16010493827162</v>
      </c>
      <c r="M1185" s="214">
        <f t="shared" si="113"/>
        <v>37.175000000000026</v>
      </c>
      <c r="Q1185" s="153">
        <f t="shared" si="110"/>
        <v>1</v>
      </c>
      <c r="R1185" s="154">
        <f t="shared" si="111"/>
        <v>0</v>
      </c>
      <c r="S1185" s="154">
        <f t="shared" si="112"/>
        <v>1</v>
      </c>
    </row>
    <row r="1186" spans="2:19" ht="18.75" x14ac:dyDescent="0.3">
      <c r="B1186" s="164">
        <v>44829</v>
      </c>
      <c r="C1186" s="95" t="s">
        <v>2650</v>
      </c>
      <c r="D1186" s="96" t="s">
        <v>2649</v>
      </c>
      <c r="E1186" s="97">
        <v>4</v>
      </c>
      <c r="F1186" s="140">
        <v>2.4</v>
      </c>
      <c r="G1186" s="103">
        <v>1.1000000000000001</v>
      </c>
      <c r="H1186" s="99" t="s">
        <v>557</v>
      </c>
      <c r="I1186" s="104" t="s">
        <v>34</v>
      </c>
      <c r="J1186" s="105">
        <v>3</v>
      </c>
      <c r="K1186" s="142">
        <f t="shared" si="109"/>
        <v>-3</v>
      </c>
      <c r="L1186" s="102">
        <f t="shared" si="108"/>
        <v>471.16010493827162</v>
      </c>
      <c r="M1186" s="214">
        <f t="shared" si="113"/>
        <v>34.175000000000026</v>
      </c>
      <c r="Q1186" s="153">
        <f t="shared" si="110"/>
        <v>1</v>
      </c>
      <c r="R1186" s="154">
        <f t="shared" si="111"/>
        <v>0</v>
      </c>
      <c r="S1186" s="154">
        <f t="shared" si="112"/>
        <v>1</v>
      </c>
    </row>
    <row r="1187" spans="2:19" ht="18.75" x14ac:dyDescent="0.3">
      <c r="B1187" s="164">
        <v>44829</v>
      </c>
      <c r="C1187" s="95" t="s">
        <v>2549</v>
      </c>
      <c r="D1187" s="96" t="s">
        <v>2649</v>
      </c>
      <c r="E1187" s="97">
        <v>5</v>
      </c>
      <c r="F1187" s="140">
        <v>2.35</v>
      </c>
      <c r="G1187" s="103">
        <v>1.1000000000000001</v>
      </c>
      <c r="H1187" s="99" t="s">
        <v>557</v>
      </c>
      <c r="I1187" s="104" t="s">
        <v>21</v>
      </c>
      <c r="J1187" s="105">
        <v>2</v>
      </c>
      <c r="K1187" s="142">
        <f t="shared" si="109"/>
        <v>-2</v>
      </c>
      <c r="L1187" s="102">
        <f t="shared" si="108"/>
        <v>469.16010493827162</v>
      </c>
      <c r="M1187" s="214">
        <f t="shared" si="113"/>
        <v>32.175000000000026</v>
      </c>
      <c r="Q1187" s="153">
        <f t="shared" si="110"/>
        <v>1</v>
      </c>
      <c r="R1187" s="154">
        <f t="shared" si="111"/>
        <v>0</v>
      </c>
      <c r="S1187" s="154">
        <f t="shared" si="112"/>
        <v>1</v>
      </c>
    </row>
    <row r="1188" spans="2:19" ht="18.75" x14ac:dyDescent="0.3">
      <c r="B1188" s="164">
        <v>44830</v>
      </c>
      <c r="C1188" s="95" t="s">
        <v>2047</v>
      </c>
      <c r="D1188" s="96" t="s">
        <v>2651</v>
      </c>
      <c r="E1188" s="97">
        <v>2</v>
      </c>
      <c r="F1188" s="140">
        <v>1</v>
      </c>
      <c r="G1188" s="103">
        <v>0</v>
      </c>
      <c r="H1188" s="99" t="s">
        <v>557</v>
      </c>
      <c r="I1188" s="104" t="s">
        <v>16</v>
      </c>
      <c r="J1188" s="105">
        <v>0.5</v>
      </c>
      <c r="K1188" s="142">
        <f t="shared" si="109"/>
        <v>-0.5</v>
      </c>
      <c r="L1188" s="102">
        <f t="shared" ref="L1188:L1253" si="114">IF(K1188="",L1187,L1187+K1188)</f>
        <v>468.66010493827162</v>
      </c>
      <c r="M1188" s="214">
        <f t="shared" si="113"/>
        <v>31.675000000000026</v>
      </c>
      <c r="Q1188" s="153">
        <f t="shared" si="110"/>
        <v>1</v>
      </c>
      <c r="R1188" s="154">
        <f t="shared" si="111"/>
        <v>0</v>
      </c>
      <c r="S1188" s="154">
        <f t="shared" si="112"/>
        <v>1</v>
      </c>
    </row>
    <row r="1189" spans="2:19" ht="18.75" x14ac:dyDescent="0.3">
      <c r="B1189" s="164">
        <v>44830</v>
      </c>
      <c r="C1189" s="95" t="s">
        <v>2652</v>
      </c>
      <c r="D1189" s="96" t="s">
        <v>2651</v>
      </c>
      <c r="E1189" s="97">
        <v>3</v>
      </c>
      <c r="F1189" s="140">
        <v>4.4000000000000004</v>
      </c>
      <c r="G1189" s="103">
        <v>2</v>
      </c>
      <c r="H1189" s="99" t="s">
        <v>557</v>
      </c>
      <c r="I1189" s="104" t="s">
        <v>16</v>
      </c>
      <c r="J1189" s="105">
        <v>5</v>
      </c>
      <c r="K1189" s="142">
        <f t="shared" si="109"/>
        <v>-5</v>
      </c>
      <c r="L1189" s="102">
        <f t="shared" si="114"/>
        <v>463.66010493827162</v>
      </c>
      <c r="M1189" s="214">
        <f t="shared" si="113"/>
        <v>26.675000000000026</v>
      </c>
      <c r="Q1189" s="153">
        <f t="shared" si="110"/>
        <v>1</v>
      </c>
      <c r="R1189" s="154">
        <f t="shared" si="111"/>
        <v>0</v>
      </c>
      <c r="S1189" s="154">
        <f t="shared" si="112"/>
        <v>1</v>
      </c>
    </row>
    <row r="1190" spans="2:19" ht="18.75" x14ac:dyDescent="0.3">
      <c r="B1190" s="164">
        <v>44831</v>
      </c>
      <c r="C1190" s="95" t="s">
        <v>2653</v>
      </c>
      <c r="D1190" s="96" t="s">
        <v>660</v>
      </c>
      <c r="E1190" s="97">
        <v>2</v>
      </c>
      <c r="F1190" s="140">
        <v>3.9</v>
      </c>
      <c r="G1190" s="103">
        <v>1.5</v>
      </c>
      <c r="H1190" s="99" t="s">
        <v>557</v>
      </c>
      <c r="I1190" s="104" t="s">
        <v>34</v>
      </c>
      <c r="J1190" s="105">
        <v>3</v>
      </c>
      <c r="K1190" s="142">
        <f t="shared" si="109"/>
        <v>-3</v>
      </c>
      <c r="L1190" s="102">
        <f t="shared" si="114"/>
        <v>460.66010493827162</v>
      </c>
      <c r="M1190" s="214">
        <f t="shared" si="113"/>
        <v>23.675000000000026</v>
      </c>
      <c r="Q1190" s="153">
        <f t="shared" si="110"/>
        <v>1</v>
      </c>
      <c r="R1190" s="154">
        <f t="shared" si="111"/>
        <v>0</v>
      </c>
      <c r="S1190" s="154">
        <f t="shared" si="112"/>
        <v>1</v>
      </c>
    </row>
    <row r="1191" spans="2:19" ht="18.75" x14ac:dyDescent="0.3">
      <c r="B1191" s="164">
        <v>44832</v>
      </c>
      <c r="C1191" s="95" t="s">
        <v>2654</v>
      </c>
      <c r="D1191" s="96" t="s">
        <v>2064</v>
      </c>
      <c r="E1191" s="97">
        <v>1</v>
      </c>
      <c r="F1191" s="140">
        <v>3.8</v>
      </c>
      <c r="G1191" s="103">
        <v>1.5</v>
      </c>
      <c r="H1191" s="99" t="s">
        <v>557</v>
      </c>
      <c r="I1191" s="104" t="s">
        <v>34</v>
      </c>
      <c r="J1191" s="105">
        <v>20</v>
      </c>
      <c r="K1191" s="142">
        <f t="shared" si="109"/>
        <v>-20</v>
      </c>
      <c r="L1191" s="102">
        <f t="shared" si="114"/>
        <v>440.66010493827162</v>
      </c>
      <c r="M1191" s="214">
        <f t="shared" si="113"/>
        <v>3.6750000000000256</v>
      </c>
      <c r="Q1191" s="153">
        <f t="shared" si="110"/>
        <v>1</v>
      </c>
      <c r="R1191" s="154">
        <f t="shared" si="111"/>
        <v>0</v>
      </c>
      <c r="S1191" s="154">
        <f t="shared" si="112"/>
        <v>1</v>
      </c>
    </row>
    <row r="1192" spans="2:19" ht="18.75" x14ac:dyDescent="0.3">
      <c r="B1192" s="164">
        <v>44832</v>
      </c>
      <c r="C1192" s="95" t="s">
        <v>2569</v>
      </c>
      <c r="D1192" s="96" t="s">
        <v>2064</v>
      </c>
      <c r="E1192" s="97">
        <v>2</v>
      </c>
      <c r="F1192" s="140">
        <v>9</v>
      </c>
      <c r="G1192" s="103">
        <v>3</v>
      </c>
      <c r="H1192" s="99" t="s">
        <v>557</v>
      </c>
      <c r="I1192" s="104" t="s">
        <v>26</v>
      </c>
      <c r="J1192" s="105">
        <v>4</v>
      </c>
      <c r="K1192" s="142">
        <f t="shared" si="109"/>
        <v>-4</v>
      </c>
      <c r="L1192" s="102">
        <f t="shared" si="114"/>
        <v>436.66010493827162</v>
      </c>
      <c r="M1192" s="214">
        <f t="shared" si="113"/>
        <v>-0.32499999999997442</v>
      </c>
      <c r="Q1192" s="153">
        <f t="shared" si="110"/>
        <v>1</v>
      </c>
      <c r="R1192" s="154">
        <f t="shared" si="111"/>
        <v>0</v>
      </c>
      <c r="S1192" s="154">
        <f t="shared" si="112"/>
        <v>1</v>
      </c>
    </row>
    <row r="1193" spans="2:19" ht="18.75" x14ac:dyDescent="0.3">
      <c r="B1193" s="164">
        <v>44832</v>
      </c>
      <c r="C1193" s="95" t="s">
        <v>2655</v>
      </c>
      <c r="D1193" s="96" t="s">
        <v>2064</v>
      </c>
      <c r="E1193" s="97">
        <v>2</v>
      </c>
      <c r="F1193" s="140">
        <v>6.5</v>
      </c>
      <c r="G1193" s="103">
        <v>2.5</v>
      </c>
      <c r="H1193" s="99" t="s">
        <v>557</v>
      </c>
      <c r="I1193" s="104" t="s">
        <v>16</v>
      </c>
      <c r="J1193" s="105">
        <v>7</v>
      </c>
      <c r="K1193" s="142">
        <f t="shared" si="109"/>
        <v>-7</v>
      </c>
      <c r="L1193" s="102">
        <f t="shared" si="114"/>
        <v>429.66010493827162</v>
      </c>
      <c r="M1193" s="214">
        <f t="shared" si="113"/>
        <v>-7.3249999999999744</v>
      </c>
      <c r="Q1193" s="153">
        <f t="shared" si="110"/>
        <v>1</v>
      </c>
      <c r="R1193" s="154">
        <f t="shared" si="111"/>
        <v>0</v>
      </c>
      <c r="S1193" s="154">
        <f t="shared" si="112"/>
        <v>1</v>
      </c>
    </row>
    <row r="1194" spans="2:19" ht="18.75" x14ac:dyDescent="0.3">
      <c r="B1194" s="164">
        <v>44832</v>
      </c>
      <c r="C1194" s="95" t="s">
        <v>2656</v>
      </c>
      <c r="D1194" s="96" t="s">
        <v>32</v>
      </c>
      <c r="E1194" s="97">
        <v>2</v>
      </c>
      <c r="F1194" s="140">
        <v>2.4</v>
      </c>
      <c r="G1194" s="103">
        <v>1.2</v>
      </c>
      <c r="H1194" s="99" t="s">
        <v>557</v>
      </c>
      <c r="I1194" s="104" t="s">
        <v>21</v>
      </c>
      <c r="J1194" s="105">
        <v>5</v>
      </c>
      <c r="K1194" s="142">
        <f t="shared" si="109"/>
        <v>-5</v>
      </c>
      <c r="L1194" s="102">
        <f t="shared" si="114"/>
        <v>424.66010493827162</v>
      </c>
      <c r="M1194" s="214">
        <f t="shared" si="113"/>
        <v>-12.324999999999974</v>
      </c>
      <c r="Q1194" s="153">
        <f t="shared" si="110"/>
        <v>1</v>
      </c>
      <c r="R1194" s="154">
        <f t="shared" si="111"/>
        <v>0</v>
      </c>
      <c r="S1194" s="154">
        <f t="shared" si="112"/>
        <v>1</v>
      </c>
    </row>
    <row r="1195" spans="2:19" ht="18.75" x14ac:dyDescent="0.3">
      <c r="B1195" s="164">
        <v>44832</v>
      </c>
      <c r="C1195" s="95" t="s">
        <v>2657</v>
      </c>
      <c r="D1195" s="96" t="s">
        <v>32</v>
      </c>
      <c r="E1195" s="97">
        <v>3</v>
      </c>
      <c r="F1195" s="140">
        <v>100</v>
      </c>
      <c r="G1195" s="103">
        <v>20</v>
      </c>
      <c r="H1195" s="99" t="s">
        <v>557</v>
      </c>
      <c r="I1195" s="104" t="s">
        <v>34</v>
      </c>
      <c r="J1195" s="105">
        <v>0.5</v>
      </c>
      <c r="K1195" s="142">
        <f t="shared" si="109"/>
        <v>-0.5</v>
      </c>
      <c r="L1195" s="102">
        <f t="shared" si="114"/>
        <v>424.16010493827162</v>
      </c>
      <c r="M1195" s="214">
        <f t="shared" si="113"/>
        <v>-12.824999999999974</v>
      </c>
      <c r="Q1195" s="153">
        <f t="shared" si="110"/>
        <v>1</v>
      </c>
      <c r="R1195" s="154">
        <f t="shared" si="111"/>
        <v>0</v>
      </c>
      <c r="S1195" s="154">
        <f t="shared" si="112"/>
        <v>1</v>
      </c>
    </row>
    <row r="1196" spans="2:19" ht="18.75" x14ac:dyDescent="0.3">
      <c r="B1196" s="164">
        <v>44832</v>
      </c>
      <c r="C1196" s="95" t="s">
        <v>2658</v>
      </c>
      <c r="D1196" s="96" t="s">
        <v>32</v>
      </c>
      <c r="E1196" s="97">
        <v>3</v>
      </c>
      <c r="F1196" s="140">
        <v>3.8</v>
      </c>
      <c r="G1196" s="103">
        <v>1.5</v>
      </c>
      <c r="H1196" s="99" t="s">
        <v>557</v>
      </c>
      <c r="I1196" s="104" t="s">
        <v>24</v>
      </c>
      <c r="J1196" s="105">
        <v>3</v>
      </c>
      <c r="K1196" s="142">
        <f t="shared" si="109"/>
        <v>8.3999999999999986</v>
      </c>
      <c r="L1196" s="102">
        <f t="shared" si="114"/>
        <v>432.56010493827159</v>
      </c>
      <c r="M1196" s="214">
        <f t="shared" si="113"/>
        <v>-4.4249999999999758</v>
      </c>
      <c r="Q1196" s="153">
        <f t="shared" si="110"/>
        <v>1</v>
      </c>
      <c r="R1196" s="154">
        <f t="shared" si="111"/>
        <v>1</v>
      </c>
      <c r="S1196" s="154">
        <f t="shared" si="112"/>
        <v>0</v>
      </c>
    </row>
    <row r="1197" spans="2:19" ht="18.75" x14ac:dyDescent="0.3">
      <c r="B1197" s="164">
        <v>44832</v>
      </c>
      <c r="C1197" s="95" t="s">
        <v>2659</v>
      </c>
      <c r="D1197" s="96" t="s">
        <v>32</v>
      </c>
      <c r="E1197" s="97">
        <v>4</v>
      </c>
      <c r="F1197" s="140">
        <v>5</v>
      </c>
      <c r="G1197" s="103">
        <v>2</v>
      </c>
      <c r="H1197" s="99" t="s">
        <v>557</v>
      </c>
      <c r="I1197" s="104" t="s">
        <v>34</v>
      </c>
      <c r="J1197" s="105">
        <v>1</v>
      </c>
      <c r="K1197" s="142">
        <f t="shared" si="109"/>
        <v>-1</v>
      </c>
      <c r="L1197" s="102">
        <f t="shared" si="114"/>
        <v>431.56010493827159</v>
      </c>
      <c r="M1197" s="214">
        <f t="shared" si="113"/>
        <v>-5.4249999999999758</v>
      </c>
      <c r="Q1197" s="153">
        <f t="shared" si="110"/>
        <v>1</v>
      </c>
      <c r="R1197" s="154">
        <f t="shared" si="111"/>
        <v>0</v>
      </c>
      <c r="S1197" s="154">
        <f t="shared" si="112"/>
        <v>1</v>
      </c>
    </row>
    <row r="1198" spans="2:19" ht="18.75" x14ac:dyDescent="0.3">
      <c r="B1198" s="164">
        <v>44832</v>
      </c>
      <c r="C1198" s="95" t="s">
        <v>2660</v>
      </c>
      <c r="D1198" s="96" t="s">
        <v>32</v>
      </c>
      <c r="E1198" s="97">
        <v>4</v>
      </c>
      <c r="F1198" s="140">
        <v>11</v>
      </c>
      <c r="G1198" s="103">
        <v>4</v>
      </c>
      <c r="H1198" s="99" t="s">
        <v>557</v>
      </c>
      <c r="I1198" s="104" t="s">
        <v>26</v>
      </c>
      <c r="J1198" s="105">
        <v>1</v>
      </c>
      <c r="K1198" s="142">
        <f t="shared" si="109"/>
        <v>-1</v>
      </c>
      <c r="L1198" s="102">
        <f t="shared" si="114"/>
        <v>430.56010493827159</v>
      </c>
      <c r="M1198" s="214">
        <f t="shared" si="113"/>
        <v>-6.4249999999999758</v>
      </c>
      <c r="Q1198" s="153">
        <f t="shared" si="110"/>
        <v>1</v>
      </c>
      <c r="R1198" s="154">
        <f t="shared" si="111"/>
        <v>0</v>
      </c>
      <c r="S1198" s="154">
        <f t="shared" si="112"/>
        <v>1</v>
      </c>
    </row>
    <row r="1199" spans="2:19" ht="18.75" x14ac:dyDescent="0.3">
      <c r="B1199" s="164">
        <v>44832</v>
      </c>
      <c r="C1199" s="95" t="s">
        <v>2565</v>
      </c>
      <c r="D1199" s="96" t="s">
        <v>1936</v>
      </c>
      <c r="E1199" s="97">
        <v>8</v>
      </c>
      <c r="F1199" s="140">
        <v>7.5</v>
      </c>
      <c r="G1199" s="103">
        <v>3</v>
      </c>
      <c r="H1199" s="99" t="s">
        <v>557</v>
      </c>
      <c r="I1199" s="104" t="s">
        <v>26</v>
      </c>
      <c r="J1199" s="105">
        <v>1.5</v>
      </c>
      <c r="K1199" s="142">
        <f t="shared" si="109"/>
        <v>-1.5</v>
      </c>
      <c r="L1199" s="102">
        <f t="shared" si="114"/>
        <v>429.06010493827159</v>
      </c>
      <c r="M1199" s="214">
        <f t="shared" si="113"/>
        <v>-7.9249999999999758</v>
      </c>
      <c r="Q1199" s="153">
        <f t="shared" si="110"/>
        <v>1</v>
      </c>
      <c r="R1199" s="154">
        <f t="shared" si="111"/>
        <v>0</v>
      </c>
      <c r="S1199" s="154">
        <f t="shared" si="112"/>
        <v>1</v>
      </c>
    </row>
    <row r="1200" spans="2:19" ht="18.75" x14ac:dyDescent="0.3">
      <c r="B1200" s="164">
        <v>44833</v>
      </c>
      <c r="C1200" s="95" t="s">
        <v>2661</v>
      </c>
      <c r="D1200" s="96" t="s">
        <v>43</v>
      </c>
      <c r="E1200" s="97">
        <v>1</v>
      </c>
      <c r="F1200" s="140">
        <v>1</v>
      </c>
      <c r="G1200" s="103">
        <v>0</v>
      </c>
      <c r="H1200" s="99" t="s">
        <v>557</v>
      </c>
      <c r="I1200" s="104" t="s">
        <v>16</v>
      </c>
      <c r="J1200" s="105">
        <v>1</v>
      </c>
      <c r="K1200" s="142">
        <f t="shared" si="109"/>
        <v>-1</v>
      </c>
      <c r="L1200" s="102">
        <f t="shared" si="114"/>
        <v>428.06010493827159</v>
      </c>
      <c r="M1200" s="214">
        <f t="shared" si="113"/>
        <v>-8.9249999999999758</v>
      </c>
      <c r="Q1200" s="153">
        <f t="shared" si="110"/>
        <v>1</v>
      </c>
      <c r="R1200" s="154">
        <f t="shared" si="111"/>
        <v>0</v>
      </c>
      <c r="S1200" s="154">
        <f t="shared" si="112"/>
        <v>1</v>
      </c>
    </row>
    <row r="1201" spans="2:19" ht="18.75" x14ac:dyDescent="0.3">
      <c r="B1201" s="164">
        <v>44833</v>
      </c>
      <c r="C1201" s="95" t="s">
        <v>2662</v>
      </c>
      <c r="D1201" s="96" t="s">
        <v>43</v>
      </c>
      <c r="E1201" s="97">
        <v>2</v>
      </c>
      <c r="F1201" s="140">
        <v>7.5</v>
      </c>
      <c r="G1201" s="103">
        <v>3</v>
      </c>
      <c r="H1201" s="99" t="s">
        <v>557</v>
      </c>
      <c r="I1201" s="104" t="s">
        <v>34</v>
      </c>
      <c r="J1201" s="105">
        <v>1</v>
      </c>
      <c r="K1201" s="142">
        <f t="shared" si="109"/>
        <v>-1</v>
      </c>
      <c r="L1201" s="102">
        <f t="shared" si="114"/>
        <v>427.06010493827159</v>
      </c>
      <c r="M1201" s="214">
        <f t="shared" si="113"/>
        <v>-9.9249999999999758</v>
      </c>
      <c r="Q1201" s="153">
        <f t="shared" si="110"/>
        <v>1</v>
      </c>
      <c r="R1201" s="154">
        <f t="shared" si="111"/>
        <v>0</v>
      </c>
      <c r="S1201" s="154">
        <f t="shared" si="112"/>
        <v>1</v>
      </c>
    </row>
    <row r="1202" spans="2:19" ht="18.75" x14ac:dyDescent="0.3">
      <c r="B1202" s="164">
        <v>44833</v>
      </c>
      <c r="C1202" s="95" t="s">
        <v>2663</v>
      </c>
      <c r="D1202" s="96" t="s">
        <v>43</v>
      </c>
      <c r="E1202" s="97">
        <v>2</v>
      </c>
      <c r="F1202" s="140">
        <v>4.8</v>
      </c>
      <c r="G1202" s="103">
        <v>2</v>
      </c>
      <c r="H1202" s="99" t="s">
        <v>557</v>
      </c>
      <c r="I1202" s="104" t="s">
        <v>26</v>
      </c>
      <c r="J1202" s="105">
        <v>1</v>
      </c>
      <c r="K1202" s="142">
        <f t="shared" si="109"/>
        <v>-1</v>
      </c>
      <c r="L1202" s="102">
        <f t="shared" si="114"/>
        <v>426.06010493827159</v>
      </c>
      <c r="M1202" s="214">
        <f t="shared" si="113"/>
        <v>-10.924999999999976</v>
      </c>
      <c r="Q1202" s="153">
        <f t="shared" si="110"/>
        <v>1</v>
      </c>
      <c r="R1202" s="154">
        <f t="shared" si="111"/>
        <v>0</v>
      </c>
      <c r="S1202" s="154">
        <f t="shared" si="112"/>
        <v>1</v>
      </c>
    </row>
    <row r="1203" spans="2:19" ht="18.75" x14ac:dyDescent="0.3">
      <c r="B1203" s="164">
        <v>44833</v>
      </c>
      <c r="C1203" s="95" t="s">
        <v>2664</v>
      </c>
      <c r="D1203" s="96" t="s">
        <v>43</v>
      </c>
      <c r="E1203" s="97">
        <v>4</v>
      </c>
      <c r="F1203" s="140">
        <v>2.7</v>
      </c>
      <c r="G1203" s="103">
        <v>1.1000000000000001</v>
      </c>
      <c r="H1203" s="99" t="s">
        <v>557</v>
      </c>
      <c r="I1203" s="104" t="s">
        <v>21</v>
      </c>
      <c r="J1203" s="105">
        <v>5</v>
      </c>
      <c r="K1203" s="142">
        <f t="shared" si="109"/>
        <v>-5</v>
      </c>
      <c r="L1203" s="102">
        <f t="shared" si="114"/>
        <v>421.06010493827159</v>
      </c>
      <c r="M1203" s="214">
        <f t="shared" si="113"/>
        <v>-15.924999999999976</v>
      </c>
      <c r="Q1203" s="153">
        <f t="shared" si="110"/>
        <v>1</v>
      </c>
      <c r="R1203" s="154">
        <f t="shared" si="111"/>
        <v>0</v>
      </c>
      <c r="S1203" s="154">
        <f t="shared" si="112"/>
        <v>1</v>
      </c>
    </row>
    <row r="1204" spans="2:19" ht="18.75" x14ac:dyDescent="0.3">
      <c r="B1204" s="164">
        <v>44833</v>
      </c>
      <c r="C1204" s="95" t="s">
        <v>2218</v>
      </c>
      <c r="D1204" s="96" t="s">
        <v>43</v>
      </c>
      <c r="E1204" s="97">
        <v>5</v>
      </c>
      <c r="F1204" s="140">
        <v>3.4</v>
      </c>
      <c r="G1204" s="103">
        <v>1.5</v>
      </c>
      <c r="H1204" s="99" t="s">
        <v>557</v>
      </c>
      <c r="I1204" s="104" t="s">
        <v>26</v>
      </c>
      <c r="J1204" s="105">
        <v>10</v>
      </c>
      <c r="K1204" s="142">
        <f t="shared" si="109"/>
        <v>-10</v>
      </c>
      <c r="L1204" s="102">
        <f t="shared" si="114"/>
        <v>411.06010493827159</v>
      </c>
      <c r="M1204" s="214">
        <f t="shared" si="113"/>
        <v>-25.924999999999976</v>
      </c>
      <c r="Q1204" s="153">
        <f t="shared" si="110"/>
        <v>1</v>
      </c>
      <c r="R1204" s="154">
        <f t="shared" si="111"/>
        <v>0</v>
      </c>
      <c r="S1204" s="154">
        <f t="shared" si="112"/>
        <v>1</v>
      </c>
    </row>
    <row r="1205" spans="2:19" ht="18.75" x14ac:dyDescent="0.3">
      <c r="B1205" s="164">
        <v>44833</v>
      </c>
      <c r="C1205" s="95" t="s">
        <v>2665</v>
      </c>
      <c r="D1205" s="96" t="s">
        <v>43</v>
      </c>
      <c r="E1205" s="97">
        <v>6</v>
      </c>
      <c r="F1205" s="140">
        <v>3.7</v>
      </c>
      <c r="G1205" s="103">
        <v>1.5</v>
      </c>
      <c r="H1205" s="99" t="s">
        <v>557</v>
      </c>
      <c r="I1205" s="104" t="s">
        <v>26</v>
      </c>
      <c r="J1205" s="105">
        <v>2</v>
      </c>
      <c r="K1205" s="142">
        <f t="shared" si="109"/>
        <v>-2</v>
      </c>
      <c r="L1205" s="102">
        <f t="shared" si="114"/>
        <v>409.06010493827159</v>
      </c>
      <c r="M1205" s="214">
        <f t="shared" si="113"/>
        <v>-27.924999999999976</v>
      </c>
      <c r="Q1205" s="153">
        <f t="shared" si="110"/>
        <v>1</v>
      </c>
      <c r="R1205" s="154">
        <f t="shared" si="111"/>
        <v>0</v>
      </c>
      <c r="S1205" s="154">
        <f t="shared" si="112"/>
        <v>1</v>
      </c>
    </row>
    <row r="1206" spans="2:19" ht="18.75" x14ac:dyDescent="0.3">
      <c r="B1206" s="164">
        <v>44833</v>
      </c>
      <c r="C1206" s="95" t="s">
        <v>2666</v>
      </c>
      <c r="D1206" s="96" t="s">
        <v>788</v>
      </c>
      <c r="E1206" s="97">
        <v>1</v>
      </c>
      <c r="F1206" s="140">
        <v>7.5</v>
      </c>
      <c r="G1206" s="103">
        <v>3</v>
      </c>
      <c r="H1206" s="99" t="s">
        <v>557</v>
      </c>
      <c r="I1206" s="104" t="s">
        <v>26</v>
      </c>
      <c r="J1206" s="105">
        <v>2</v>
      </c>
      <c r="K1206" s="142">
        <f t="shared" si="109"/>
        <v>-2</v>
      </c>
      <c r="L1206" s="102">
        <f t="shared" si="114"/>
        <v>407.06010493827159</v>
      </c>
      <c r="M1206" s="214">
        <f t="shared" si="113"/>
        <v>-29.924999999999976</v>
      </c>
      <c r="Q1206" s="153">
        <f t="shared" si="110"/>
        <v>1</v>
      </c>
      <c r="R1206" s="154">
        <f t="shared" si="111"/>
        <v>0</v>
      </c>
      <c r="S1206" s="154">
        <f t="shared" si="112"/>
        <v>1</v>
      </c>
    </row>
    <row r="1207" spans="2:19" ht="18.75" x14ac:dyDescent="0.3">
      <c r="B1207" s="164">
        <v>44833</v>
      </c>
      <c r="C1207" s="95" t="s">
        <v>2667</v>
      </c>
      <c r="D1207" s="96" t="s">
        <v>788</v>
      </c>
      <c r="E1207" s="97">
        <v>1</v>
      </c>
      <c r="F1207" s="140">
        <v>4.4000000000000004</v>
      </c>
      <c r="G1207" s="103">
        <v>2</v>
      </c>
      <c r="H1207" s="99" t="s">
        <v>557</v>
      </c>
      <c r="I1207" s="104" t="s">
        <v>16</v>
      </c>
      <c r="J1207" s="105">
        <v>1</v>
      </c>
      <c r="K1207" s="142">
        <f t="shared" si="109"/>
        <v>-1</v>
      </c>
      <c r="L1207" s="102">
        <f t="shared" si="114"/>
        <v>406.06010493827159</v>
      </c>
      <c r="M1207" s="214">
        <f t="shared" si="113"/>
        <v>-30.924999999999976</v>
      </c>
      <c r="Q1207" s="153">
        <f t="shared" si="110"/>
        <v>1</v>
      </c>
      <c r="R1207" s="154">
        <f t="shared" si="111"/>
        <v>0</v>
      </c>
      <c r="S1207" s="154">
        <f t="shared" si="112"/>
        <v>1</v>
      </c>
    </row>
    <row r="1208" spans="2:19" ht="18.75" x14ac:dyDescent="0.3">
      <c r="B1208" s="164">
        <v>44833</v>
      </c>
      <c r="C1208" s="95" t="s">
        <v>2668</v>
      </c>
      <c r="D1208" s="96" t="s">
        <v>788</v>
      </c>
      <c r="E1208" s="97">
        <v>3</v>
      </c>
      <c r="F1208" s="140">
        <v>6</v>
      </c>
      <c r="G1208" s="103">
        <v>3</v>
      </c>
      <c r="H1208" s="99" t="s">
        <v>557</v>
      </c>
      <c r="I1208" s="104" t="s">
        <v>34</v>
      </c>
      <c r="J1208" s="105">
        <v>4</v>
      </c>
      <c r="K1208" s="142">
        <f t="shared" si="109"/>
        <v>-4</v>
      </c>
      <c r="L1208" s="102">
        <f t="shared" si="114"/>
        <v>402.06010493827159</v>
      </c>
      <c r="M1208" s="214">
        <f t="shared" si="113"/>
        <v>-34.924999999999976</v>
      </c>
      <c r="Q1208" s="153">
        <f t="shared" si="110"/>
        <v>1</v>
      </c>
      <c r="R1208" s="154">
        <f t="shared" si="111"/>
        <v>0</v>
      </c>
      <c r="S1208" s="154">
        <f t="shared" si="112"/>
        <v>1</v>
      </c>
    </row>
    <row r="1209" spans="2:19" ht="18.75" x14ac:dyDescent="0.3">
      <c r="B1209" s="164">
        <v>44834</v>
      </c>
      <c r="C1209" s="95" t="s">
        <v>2571</v>
      </c>
      <c r="D1209" s="96" t="s">
        <v>628</v>
      </c>
      <c r="E1209" s="97">
        <v>1</v>
      </c>
      <c r="F1209" s="140">
        <v>2</v>
      </c>
      <c r="G1209" s="103">
        <v>1.1000000000000001</v>
      </c>
      <c r="H1209" s="99" t="s">
        <v>557</v>
      </c>
      <c r="I1209" s="104" t="s">
        <v>24</v>
      </c>
      <c r="J1209" s="105">
        <v>7</v>
      </c>
      <c r="K1209" s="142">
        <f t="shared" si="109"/>
        <v>7</v>
      </c>
      <c r="L1209" s="102">
        <f t="shared" si="114"/>
        <v>409.06010493827159</v>
      </c>
      <c r="M1209" s="214">
        <f t="shared" si="113"/>
        <v>-27.924999999999976</v>
      </c>
      <c r="Q1209" s="153">
        <f t="shared" si="110"/>
        <v>1</v>
      </c>
      <c r="R1209" s="154">
        <f t="shared" si="111"/>
        <v>1</v>
      </c>
      <c r="S1209" s="154">
        <f t="shared" si="112"/>
        <v>0</v>
      </c>
    </row>
    <row r="1210" spans="2:19" ht="18.75" x14ac:dyDescent="0.3">
      <c r="B1210" s="164">
        <v>44834</v>
      </c>
      <c r="C1210" s="95" t="s">
        <v>2669</v>
      </c>
      <c r="D1210" s="96" t="s">
        <v>628</v>
      </c>
      <c r="E1210" s="97">
        <v>3</v>
      </c>
      <c r="F1210" s="140">
        <v>12</v>
      </c>
      <c r="G1210" s="103">
        <v>5</v>
      </c>
      <c r="H1210" s="99" t="s">
        <v>557</v>
      </c>
      <c r="I1210" s="104" t="s">
        <v>24</v>
      </c>
      <c r="J1210" s="105">
        <v>4</v>
      </c>
      <c r="K1210" s="142">
        <f t="shared" si="109"/>
        <v>44</v>
      </c>
      <c r="L1210" s="102">
        <f t="shared" si="114"/>
        <v>453.06010493827159</v>
      </c>
      <c r="M1210" s="214">
        <f t="shared" si="113"/>
        <v>16.075000000000024</v>
      </c>
      <c r="Q1210" s="153">
        <f t="shared" si="110"/>
        <v>1</v>
      </c>
      <c r="R1210" s="154">
        <f t="shared" si="111"/>
        <v>1</v>
      </c>
      <c r="S1210" s="154">
        <f t="shared" si="112"/>
        <v>0</v>
      </c>
    </row>
    <row r="1211" spans="2:19" ht="18.75" x14ac:dyDescent="0.3">
      <c r="B1211" s="164">
        <v>44834</v>
      </c>
      <c r="C1211" s="95" t="s">
        <v>2670</v>
      </c>
      <c r="D1211" s="96" t="s">
        <v>628</v>
      </c>
      <c r="E1211" s="97">
        <v>3</v>
      </c>
      <c r="F1211" s="140">
        <v>3.8</v>
      </c>
      <c r="G1211" s="103">
        <v>1.8</v>
      </c>
      <c r="H1211" s="99" t="s">
        <v>557</v>
      </c>
      <c r="I1211" s="104" t="s">
        <v>26</v>
      </c>
      <c r="J1211" s="105">
        <v>1</v>
      </c>
      <c r="K1211" s="142">
        <f t="shared" si="109"/>
        <v>-1</v>
      </c>
      <c r="L1211" s="102">
        <f t="shared" si="114"/>
        <v>452.06010493827159</v>
      </c>
      <c r="M1211" s="214">
        <f t="shared" si="113"/>
        <v>15.075000000000024</v>
      </c>
      <c r="Q1211" s="153">
        <f t="shared" si="110"/>
        <v>1</v>
      </c>
      <c r="R1211" s="154">
        <f t="shared" si="111"/>
        <v>0</v>
      </c>
      <c r="S1211" s="154">
        <f t="shared" si="112"/>
        <v>1</v>
      </c>
    </row>
    <row r="1212" spans="2:19" ht="18.75" x14ac:dyDescent="0.3">
      <c r="B1212" s="164">
        <v>44834</v>
      </c>
      <c r="C1212" s="95" t="s">
        <v>2671</v>
      </c>
      <c r="D1212" s="96" t="s">
        <v>2030</v>
      </c>
      <c r="E1212" s="97">
        <v>3</v>
      </c>
      <c r="F1212" s="140">
        <v>5.5</v>
      </c>
      <c r="G1212" s="103">
        <v>2</v>
      </c>
      <c r="H1212" s="99" t="s">
        <v>557</v>
      </c>
      <c r="I1212" s="104" t="s">
        <v>26</v>
      </c>
      <c r="J1212" s="105">
        <v>0.75</v>
      </c>
      <c r="K1212" s="142">
        <f t="shared" si="109"/>
        <v>-0.75</v>
      </c>
      <c r="L1212" s="102">
        <f t="shared" si="114"/>
        <v>451.31010493827159</v>
      </c>
      <c r="M1212" s="214">
        <f t="shared" si="113"/>
        <v>14.325000000000024</v>
      </c>
      <c r="Q1212" s="153">
        <f t="shared" si="110"/>
        <v>1</v>
      </c>
      <c r="R1212" s="154">
        <f t="shared" si="111"/>
        <v>0</v>
      </c>
      <c r="S1212" s="154">
        <f t="shared" si="112"/>
        <v>1</v>
      </c>
    </row>
    <row r="1213" spans="2:19" ht="18.75" x14ac:dyDescent="0.3">
      <c r="B1213" s="164">
        <v>44834</v>
      </c>
      <c r="C1213" s="95" t="s">
        <v>2672</v>
      </c>
      <c r="D1213" s="96" t="s">
        <v>2030</v>
      </c>
      <c r="E1213" s="97">
        <v>3</v>
      </c>
      <c r="F1213" s="140">
        <v>6.5</v>
      </c>
      <c r="G1213" s="103">
        <v>3</v>
      </c>
      <c r="H1213" s="99" t="s">
        <v>557</v>
      </c>
      <c r="I1213" s="104" t="s">
        <v>21</v>
      </c>
      <c r="J1213" s="105">
        <v>0.5</v>
      </c>
      <c r="K1213" s="142">
        <f t="shared" si="109"/>
        <v>-0.5</v>
      </c>
      <c r="L1213" s="102">
        <f t="shared" si="114"/>
        <v>450.81010493827159</v>
      </c>
      <c r="M1213" s="214">
        <f t="shared" si="113"/>
        <v>13.825000000000024</v>
      </c>
      <c r="Q1213" s="153">
        <f t="shared" si="110"/>
        <v>1</v>
      </c>
      <c r="R1213" s="154">
        <f t="shared" si="111"/>
        <v>0</v>
      </c>
      <c r="S1213" s="154">
        <f t="shared" si="112"/>
        <v>1</v>
      </c>
    </row>
    <row r="1214" spans="2:19" ht="18.75" x14ac:dyDescent="0.3">
      <c r="B1214" s="164">
        <v>44834</v>
      </c>
      <c r="C1214" s="95" t="s">
        <v>2421</v>
      </c>
      <c r="D1214" s="96" t="s">
        <v>2030</v>
      </c>
      <c r="E1214" s="97">
        <v>3</v>
      </c>
      <c r="F1214" s="140">
        <v>1</v>
      </c>
      <c r="G1214" s="103">
        <v>0</v>
      </c>
      <c r="H1214" s="99" t="s">
        <v>557</v>
      </c>
      <c r="I1214" s="104" t="s">
        <v>21</v>
      </c>
      <c r="J1214" s="105">
        <v>0.5</v>
      </c>
      <c r="K1214" s="142">
        <f t="shared" si="109"/>
        <v>-0.5</v>
      </c>
      <c r="L1214" s="102">
        <f t="shared" si="114"/>
        <v>450.31010493827159</v>
      </c>
      <c r="M1214" s="214">
        <f t="shared" si="113"/>
        <v>13.325000000000024</v>
      </c>
      <c r="Q1214" s="153">
        <f t="shared" si="110"/>
        <v>1</v>
      </c>
      <c r="R1214" s="154">
        <f t="shared" si="111"/>
        <v>0</v>
      </c>
      <c r="S1214" s="154">
        <f t="shared" si="112"/>
        <v>1</v>
      </c>
    </row>
    <row r="1215" spans="2:19" ht="18.75" x14ac:dyDescent="0.3">
      <c r="B1215" s="164">
        <v>44834</v>
      </c>
      <c r="C1215" s="95" t="s">
        <v>2422</v>
      </c>
      <c r="D1215" s="96" t="s">
        <v>2030</v>
      </c>
      <c r="E1215" s="97">
        <v>3</v>
      </c>
      <c r="F1215" s="140">
        <v>1</v>
      </c>
      <c r="G1215" s="103">
        <v>0</v>
      </c>
      <c r="H1215" s="99" t="s">
        <v>557</v>
      </c>
      <c r="I1215" s="104" t="s">
        <v>21</v>
      </c>
      <c r="J1215" s="105">
        <v>0.25</v>
      </c>
      <c r="K1215" s="142">
        <f t="shared" si="109"/>
        <v>-0.25</v>
      </c>
      <c r="L1215" s="102">
        <f t="shared" si="114"/>
        <v>450.06010493827159</v>
      </c>
      <c r="M1215" s="214">
        <f t="shared" si="113"/>
        <v>13.075000000000024</v>
      </c>
      <c r="Q1215" s="153">
        <f t="shared" si="110"/>
        <v>1</v>
      </c>
      <c r="R1215" s="154">
        <f t="shared" si="111"/>
        <v>0</v>
      </c>
      <c r="S1215" s="154">
        <f t="shared" si="112"/>
        <v>1</v>
      </c>
    </row>
    <row r="1216" spans="2:19" ht="18.75" x14ac:dyDescent="0.3">
      <c r="B1216" s="164">
        <v>44834</v>
      </c>
      <c r="C1216" s="95" t="s">
        <v>2673</v>
      </c>
      <c r="D1216" s="96" t="s">
        <v>2030</v>
      </c>
      <c r="E1216" s="97">
        <v>6</v>
      </c>
      <c r="F1216" s="140">
        <v>1</v>
      </c>
      <c r="G1216" s="103">
        <v>0</v>
      </c>
      <c r="H1216" s="99" t="s">
        <v>557</v>
      </c>
      <c r="I1216" s="104" t="s">
        <v>21</v>
      </c>
      <c r="J1216" s="105">
        <v>0.75</v>
      </c>
      <c r="K1216" s="142">
        <f t="shared" si="109"/>
        <v>-0.75</v>
      </c>
      <c r="L1216" s="102">
        <f t="shared" si="114"/>
        <v>449.31010493827159</v>
      </c>
      <c r="M1216" s="214">
        <f t="shared" si="113"/>
        <v>12.325000000000024</v>
      </c>
      <c r="Q1216" s="153">
        <f t="shared" si="110"/>
        <v>1</v>
      </c>
      <c r="R1216" s="154">
        <f t="shared" si="111"/>
        <v>0</v>
      </c>
      <c r="S1216" s="154">
        <f t="shared" si="112"/>
        <v>1</v>
      </c>
    </row>
    <row r="1217" spans="2:19" ht="18.75" x14ac:dyDescent="0.3">
      <c r="B1217" s="164">
        <v>44834</v>
      </c>
      <c r="C1217" s="95" t="s">
        <v>2674</v>
      </c>
      <c r="D1217" s="96" t="s">
        <v>30</v>
      </c>
      <c r="E1217" s="97">
        <v>1</v>
      </c>
      <c r="F1217" s="140">
        <v>2.2000000000000002</v>
      </c>
      <c r="G1217" s="103">
        <v>1.1000000000000001</v>
      </c>
      <c r="H1217" s="99" t="s">
        <v>557</v>
      </c>
      <c r="I1217" s="104" t="s">
        <v>26</v>
      </c>
      <c r="J1217" s="105">
        <v>5</v>
      </c>
      <c r="K1217" s="142">
        <f t="shared" si="109"/>
        <v>-5</v>
      </c>
      <c r="L1217" s="102">
        <f t="shared" si="114"/>
        <v>444.31010493827159</v>
      </c>
      <c r="M1217" s="214">
        <f t="shared" si="113"/>
        <v>7.3250000000000242</v>
      </c>
      <c r="Q1217" s="153">
        <f t="shared" si="110"/>
        <v>1</v>
      </c>
      <c r="R1217" s="154">
        <f t="shared" si="111"/>
        <v>0</v>
      </c>
      <c r="S1217" s="154">
        <f t="shared" si="112"/>
        <v>1</v>
      </c>
    </row>
    <row r="1218" spans="2:19" ht="18.75" x14ac:dyDescent="0.3">
      <c r="B1218" s="164">
        <v>44834</v>
      </c>
      <c r="C1218" s="95" t="s">
        <v>2675</v>
      </c>
      <c r="D1218" s="96" t="s">
        <v>30</v>
      </c>
      <c r="E1218" s="97">
        <v>1</v>
      </c>
      <c r="F1218" s="140">
        <v>9.5</v>
      </c>
      <c r="G1218" s="103">
        <v>3</v>
      </c>
      <c r="H1218" s="99" t="s">
        <v>557</v>
      </c>
      <c r="I1218" s="104" t="s">
        <v>24</v>
      </c>
      <c r="J1218" s="105">
        <v>3</v>
      </c>
      <c r="K1218" s="142">
        <f t="shared" si="109"/>
        <v>25.5</v>
      </c>
      <c r="L1218" s="102">
        <f t="shared" si="114"/>
        <v>469.81010493827159</v>
      </c>
      <c r="M1218" s="214">
        <f t="shared" si="113"/>
        <v>32.825000000000024</v>
      </c>
      <c r="Q1218" s="153">
        <f t="shared" si="110"/>
        <v>1</v>
      </c>
      <c r="R1218" s="154">
        <f t="shared" si="111"/>
        <v>1</v>
      </c>
      <c r="S1218" s="154">
        <f t="shared" si="112"/>
        <v>0</v>
      </c>
    </row>
    <row r="1219" spans="2:19" ht="18.75" x14ac:dyDescent="0.3">
      <c r="B1219" s="164">
        <v>44835</v>
      </c>
      <c r="C1219" s="95" t="s">
        <v>2676</v>
      </c>
      <c r="D1219" s="96" t="s">
        <v>652</v>
      </c>
      <c r="E1219" s="97">
        <v>1</v>
      </c>
      <c r="F1219" s="140">
        <v>6</v>
      </c>
      <c r="G1219" s="103">
        <v>2</v>
      </c>
      <c r="H1219" s="99" t="s">
        <v>557</v>
      </c>
      <c r="I1219" s="104" t="s">
        <v>34</v>
      </c>
      <c r="J1219" s="105">
        <v>5</v>
      </c>
      <c r="K1219" s="142">
        <f t="shared" ref="K1219:K1282" si="115">IF(OR(I1219="",J1219=""),"",IF(AND(H1219="W",I1219="1st"),F1219*J1219-J1219,IF(AND(H1219="P",OR(I1219="1st",I1219="2nd",I1219="3rd")),G1219*J1219-J1219,IF(H1219="EW",-2*J1219,-J1219))))</f>
        <v>-5</v>
      </c>
      <c r="L1219" s="102">
        <f t="shared" si="114"/>
        <v>464.81010493827159</v>
      </c>
      <c r="N1219" s="214">
        <f>K1219</f>
        <v>-5</v>
      </c>
      <c r="Q1219" s="153">
        <f t="shared" si="110"/>
        <v>1</v>
      </c>
      <c r="R1219" s="154">
        <f t="shared" si="111"/>
        <v>0</v>
      </c>
      <c r="S1219" s="154">
        <f t="shared" si="112"/>
        <v>1</v>
      </c>
    </row>
    <row r="1220" spans="2:19" ht="18.75" x14ac:dyDescent="0.3">
      <c r="B1220" s="164">
        <v>44835</v>
      </c>
      <c r="C1220" s="95" t="s">
        <v>2677</v>
      </c>
      <c r="D1220" s="96" t="s">
        <v>652</v>
      </c>
      <c r="E1220" s="97">
        <v>2</v>
      </c>
      <c r="F1220" s="140">
        <v>4.4000000000000004</v>
      </c>
      <c r="G1220" s="103">
        <v>2</v>
      </c>
      <c r="H1220" s="99" t="s">
        <v>557</v>
      </c>
      <c r="I1220" s="104" t="s">
        <v>16</v>
      </c>
      <c r="J1220" s="105">
        <v>5</v>
      </c>
      <c r="K1220" s="142">
        <f t="shared" si="115"/>
        <v>-5</v>
      </c>
      <c r="L1220" s="102">
        <f t="shared" si="114"/>
        <v>459.81010493827159</v>
      </c>
      <c r="N1220" s="214">
        <f>N1219+K1220</f>
        <v>-10</v>
      </c>
      <c r="Q1220" s="153">
        <f t="shared" ref="Q1220:Q1283" si="116">IF(B1220="",0,1)</f>
        <v>1</v>
      </c>
      <c r="R1220" s="154">
        <f t="shared" ref="R1220:R1283" si="117">IF(K1220&gt;0,1,0)</f>
        <v>0</v>
      </c>
      <c r="S1220" s="154">
        <f t="shared" ref="S1220:S1283" si="118">IF(K1220&lt;0,1,0)</f>
        <v>1</v>
      </c>
    </row>
    <row r="1221" spans="2:19" ht="18.75" x14ac:dyDescent="0.3">
      <c r="B1221" s="164">
        <v>44835</v>
      </c>
      <c r="C1221" s="95" t="s">
        <v>2678</v>
      </c>
      <c r="D1221" s="96" t="s">
        <v>587</v>
      </c>
      <c r="E1221" s="97">
        <v>1</v>
      </c>
      <c r="F1221" s="140">
        <v>15</v>
      </c>
      <c r="G1221" s="103">
        <v>4</v>
      </c>
      <c r="H1221" s="99" t="s">
        <v>557</v>
      </c>
      <c r="I1221" s="104" t="s">
        <v>34</v>
      </c>
      <c r="J1221" s="105">
        <v>3</v>
      </c>
      <c r="K1221" s="142">
        <f t="shared" si="115"/>
        <v>-3</v>
      </c>
      <c r="L1221" s="102">
        <f t="shared" si="114"/>
        <v>456.81010493827159</v>
      </c>
      <c r="N1221" s="214">
        <f t="shared" ref="N1221:N1284" si="119">N1220+K1221</f>
        <v>-13</v>
      </c>
      <c r="Q1221" s="153">
        <f t="shared" si="116"/>
        <v>1</v>
      </c>
      <c r="R1221" s="154">
        <f t="shared" si="117"/>
        <v>0</v>
      </c>
      <c r="S1221" s="154">
        <f t="shared" si="118"/>
        <v>1</v>
      </c>
    </row>
    <row r="1222" spans="2:19" ht="18.75" x14ac:dyDescent="0.3">
      <c r="B1222" s="164">
        <v>44835</v>
      </c>
      <c r="C1222" s="95" t="s">
        <v>2679</v>
      </c>
      <c r="D1222" s="96" t="s">
        <v>587</v>
      </c>
      <c r="E1222" s="97">
        <v>1</v>
      </c>
      <c r="F1222" s="140">
        <v>3</v>
      </c>
      <c r="G1222" s="103">
        <v>1.5</v>
      </c>
      <c r="H1222" s="99" t="s">
        <v>557</v>
      </c>
      <c r="I1222" s="104" t="s">
        <v>26</v>
      </c>
      <c r="J1222" s="105">
        <v>3</v>
      </c>
      <c r="K1222" s="142">
        <f t="shared" si="115"/>
        <v>-3</v>
      </c>
      <c r="L1222" s="102">
        <f t="shared" si="114"/>
        <v>453.81010493827159</v>
      </c>
      <c r="N1222" s="214">
        <f t="shared" si="119"/>
        <v>-16</v>
      </c>
      <c r="Q1222" s="153">
        <f t="shared" si="116"/>
        <v>1</v>
      </c>
      <c r="R1222" s="154">
        <f t="shared" si="117"/>
        <v>0</v>
      </c>
      <c r="S1222" s="154">
        <f t="shared" si="118"/>
        <v>1</v>
      </c>
    </row>
    <row r="1223" spans="2:19" ht="18.75" x14ac:dyDescent="0.3">
      <c r="B1223" s="164">
        <v>44835</v>
      </c>
      <c r="C1223" s="95" t="s">
        <v>2680</v>
      </c>
      <c r="D1223" s="96" t="s">
        <v>587</v>
      </c>
      <c r="E1223" s="97">
        <v>5</v>
      </c>
      <c r="F1223" s="140">
        <v>34</v>
      </c>
      <c r="G1223" s="103">
        <v>8</v>
      </c>
      <c r="H1223" s="99" t="s">
        <v>557</v>
      </c>
      <c r="I1223" s="104" t="s">
        <v>34</v>
      </c>
      <c r="J1223" s="105">
        <v>0.25</v>
      </c>
      <c r="K1223" s="142">
        <f t="shared" si="115"/>
        <v>-0.25</v>
      </c>
      <c r="L1223" s="102">
        <f t="shared" si="114"/>
        <v>453.56010493827159</v>
      </c>
      <c r="N1223" s="214">
        <f t="shared" si="119"/>
        <v>-16.25</v>
      </c>
      <c r="Q1223" s="153">
        <f t="shared" si="116"/>
        <v>1</v>
      </c>
      <c r="R1223" s="154">
        <f t="shared" si="117"/>
        <v>0</v>
      </c>
      <c r="S1223" s="154">
        <f t="shared" si="118"/>
        <v>1</v>
      </c>
    </row>
    <row r="1224" spans="2:19" ht="18.75" x14ac:dyDescent="0.3">
      <c r="B1224" s="164">
        <v>44835</v>
      </c>
      <c r="C1224" s="95" t="s">
        <v>2681</v>
      </c>
      <c r="D1224" s="96" t="s">
        <v>587</v>
      </c>
      <c r="E1224" s="97">
        <v>5</v>
      </c>
      <c r="F1224" s="140">
        <v>81</v>
      </c>
      <c r="G1224" s="103">
        <v>10</v>
      </c>
      <c r="H1224" s="99" t="s">
        <v>557</v>
      </c>
      <c r="I1224" s="104" t="s">
        <v>16</v>
      </c>
      <c r="J1224" s="105">
        <v>0.25</v>
      </c>
      <c r="K1224" s="142">
        <f t="shared" si="115"/>
        <v>-0.25</v>
      </c>
      <c r="L1224" s="102">
        <f t="shared" si="114"/>
        <v>453.31010493827159</v>
      </c>
      <c r="N1224" s="214">
        <f t="shared" si="119"/>
        <v>-16.5</v>
      </c>
      <c r="Q1224" s="153">
        <f t="shared" si="116"/>
        <v>1</v>
      </c>
      <c r="R1224" s="154">
        <f t="shared" si="117"/>
        <v>0</v>
      </c>
      <c r="S1224" s="154">
        <f t="shared" si="118"/>
        <v>1</v>
      </c>
    </row>
    <row r="1225" spans="2:19" ht="18.75" x14ac:dyDescent="0.3">
      <c r="B1225" s="164">
        <v>44835</v>
      </c>
      <c r="C1225" s="95" t="s">
        <v>2682</v>
      </c>
      <c r="D1225" s="96" t="s">
        <v>587</v>
      </c>
      <c r="E1225" s="97">
        <v>9</v>
      </c>
      <c r="F1225" s="140">
        <v>17</v>
      </c>
      <c r="G1225" s="103">
        <v>4</v>
      </c>
      <c r="H1225" s="99" t="s">
        <v>557</v>
      </c>
      <c r="I1225" s="104" t="s">
        <v>26</v>
      </c>
      <c r="J1225" s="105">
        <v>1</v>
      </c>
      <c r="K1225" s="142">
        <f t="shared" si="115"/>
        <v>-1</v>
      </c>
      <c r="L1225" s="102">
        <f t="shared" si="114"/>
        <v>452.31010493827159</v>
      </c>
      <c r="N1225" s="214">
        <f t="shared" si="119"/>
        <v>-17.5</v>
      </c>
      <c r="Q1225" s="153">
        <f t="shared" si="116"/>
        <v>1</v>
      </c>
      <c r="R1225" s="154">
        <f t="shared" si="117"/>
        <v>0</v>
      </c>
      <c r="S1225" s="154">
        <f t="shared" si="118"/>
        <v>1</v>
      </c>
    </row>
    <row r="1226" spans="2:19" ht="18.75" x14ac:dyDescent="0.3">
      <c r="B1226" s="164">
        <v>44835</v>
      </c>
      <c r="C1226" s="95" t="s">
        <v>2683</v>
      </c>
      <c r="D1226" s="96" t="s">
        <v>1998</v>
      </c>
      <c r="E1226" s="97">
        <v>7</v>
      </c>
      <c r="F1226" s="140">
        <v>4</v>
      </c>
      <c r="G1226" s="103">
        <v>2</v>
      </c>
      <c r="H1226" s="99" t="s">
        <v>557</v>
      </c>
      <c r="I1226" s="104" t="s">
        <v>24</v>
      </c>
      <c r="J1226" s="105">
        <v>6</v>
      </c>
      <c r="K1226" s="142">
        <f t="shared" si="115"/>
        <v>18</v>
      </c>
      <c r="L1226" s="102">
        <f t="shared" si="114"/>
        <v>470.31010493827159</v>
      </c>
      <c r="N1226" s="214">
        <f t="shared" si="119"/>
        <v>0.5</v>
      </c>
      <c r="Q1226" s="153">
        <f t="shared" si="116"/>
        <v>1</v>
      </c>
      <c r="R1226" s="154">
        <f t="shared" si="117"/>
        <v>1</v>
      </c>
      <c r="S1226" s="154">
        <f t="shared" si="118"/>
        <v>0</v>
      </c>
    </row>
    <row r="1227" spans="2:19" ht="18.75" x14ac:dyDescent="0.3">
      <c r="B1227" s="164">
        <v>44835</v>
      </c>
      <c r="C1227" s="95" t="s">
        <v>2684</v>
      </c>
      <c r="D1227" s="96" t="s">
        <v>1901</v>
      </c>
      <c r="E1227" s="97">
        <v>1</v>
      </c>
      <c r="F1227" s="140">
        <v>2</v>
      </c>
      <c r="G1227" s="103">
        <v>1.1000000000000001</v>
      </c>
      <c r="H1227" s="99" t="s">
        <v>557</v>
      </c>
      <c r="I1227" s="104" t="s">
        <v>26</v>
      </c>
      <c r="J1227" s="105">
        <v>3</v>
      </c>
      <c r="K1227" s="142">
        <f t="shared" si="115"/>
        <v>-3</v>
      </c>
      <c r="L1227" s="102">
        <f t="shared" si="114"/>
        <v>467.31010493827159</v>
      </c>
      <c r="N1227" s="214">
        <f t="shared" si="119"/>
        <v>-2.5</v>
      </c>
      <c r="Q1227" s="153">
        <f t="shared" si="116"/>
        <v>1</v>
      </c>
      <c r="R1227" s="154">
        <f t="shared" si="117"/>
        <v>0</v>
      </c>
      <c r="S1227" s="154">
        <f t="shared" si="118"/>
        <v>1</v>
      </c>
    </row>
    <row r="1228" spans="2:19" ht="18.75" x14ac:dyDescent="0.3">
      <c r="B1228" s="164">
        <v>44835</v>
      </c>
      <c r="C1228" s="95" t="s">
        <v>2685</v>
      </c>
      <c r="D1228" s="96" t="s">
        <v>1901</v>
      </c>
      <c r="E1228" s="97">
        <v>2</v>
      </c>
      <c r="F1228" s="140">
        <v>2.2999999999999998</v>
      </c>
      <c r="G1228" s="103">
        <v>1.1000000000000001</v>
      </c>
      <c r="H1228" s="99" t="s">
        <v>557</v>
      </c>
      <c r="I1228" s="104" t="s">
        <v>24</v>
      </c>
      <c r="J1228" s="105">
        <v>3</v>
      </c>
      <c r="K1228" s="142">
        <f t="shared" si="115"/>
        <v>3.8999999999999995</v>
      </c>
      <c r="L1228" s="102">
        <f t="shared" si="114"/>
        <v>471.21010493827157</v>
      </c>
      <c r="N1228" s="214">
        <f t="shared" si="119"/>
        <v>1.3999999999999995</v>
      </c>
      <c r="Q1228" s="153">
        <f t="shared" si="116"/>
        <v>1</v>
      </c>
      <c r="R1228" s="154">
        <f t="shared" si="117"/>
        <v>1</v>
      </c>
      <c r="S1228" s="154">
        <f t="shared" si="118"/>
        <v>0</v>
      </c>
    </row>
    <row r="1229" spans="2:19" ht="18.75" x14ac:dyDescent="0.3">
      <c r="B1229" s="164">
        <v>44835</v>
      </c>
      <c r="C1229" s="95" t="s">
        <v>2686</v>
      </c>
      <c r="D1229" s="96" t="s">
        <v>1901</v>
      </c>
      <c r="E1229" s="97">
        <v>3</v>
      </c>
      <c r="F1229" s="140">
        <v>4.8</v>
      </c>
      <c r="G1229" s="103">
        <v>2</v>
      </c>
      <c r="H1229" s="99" t="s">
        <v>557</v>
      </c>
      <c r="I1229" s="104" t="s">
        <v>26</v>
      </c>
      <c r="J1229" s="105">
        <v>3</v>
      </c>
      <c r="K1229" s="142">
        <f t="shared" si="115"/>
        <v>-3</v>
      </c>
      <c r="L1229" s="102">
        <f t="shared" si="114"/>
        <v>468.21010493827157</v>
      </c>
      <c r="N1229" s="214">
        <f t="shared" si="119"/>
        <v>-1.6000000000000005</v>
      </c>
      <c r="Q1229" s="153">
        <f t="shared" si="116"/>
        <v>1</v>
      </c>
      <c r="R1229" s="154">
        <f t="shared" si="117"/>
        <v>0</v>
      </c>
      <c r="S1229" s="154">
        <f t="shared" si="118"/>
        <v>1</v>
      </c>
    </row>
    <row r="1230" spans="2:19" ht="18.75" x14ac:dyDescent="0.3">
      <c r="B1230" s="164">
        <v>44835</v>
      </c>
      <c r="C1230" s="95" t="s">
        <v>2687</v>
      </c>
      <c r="D1230" s="96" t="s">
        <v>1901</v>
      </c>
      <c r="E1230" s="97">
        <v>3</v>
      </c>
      <c r="F1230" s="140">
        <v>4.8</v>
      </c>
      <c r="G1230" s="103">
        <v>2</v>
      </c>
      <c r="H1230" s="99" t="s">
        <v>557</v>
      </c>
      <c r="I1230" s="104" t="s">
        <v>26</v>
      </c>
      <c r="J1230" s="105">
        <v>1.5</v>
      </c>
      <c r="K1230" s="142">
        <f t="shared" si="115"/>
        <v>-1.5</v>
      </c>
      <c r="L1230" s="102">
        <f t="shared" si="114"/>
        <v>466.71010493827157</v>
      </c>
      <c r="N1230" s="214">
        <f t="shared" si="119"/>
        <v>-3.1000000000000005</v>
      </c>
      <c r="Q1230" s="153">
        <f t="shared" si="116"/>
        <v>1</v>
      </c>
      <c r="R1230" s="154">
        <f t="shared" si="117"/>
        <v>0</v>
      </c>
      <c r="S1230" s="154">
        <f t="shared" si="118"/>
        <v>1</v>
      </c>
    </row>
    <row r="1231" spans="2:19" ht="18.75" x14ac:dyDescent="0.3">
      <c r="B1231" s="164">
        <v>44835</v>
      </c>
      <c r="C1231" s="95" t="s">
        <v>2688</v>
      </c>
      <c r="D1231" s="96" t="s">
        <v>573</v>
      </c>
      <c r="E1231" s="97">
        <v>2</v>
      </c>
      <c r="F1231" s="140">
        <v>3.2</v>
      </c>
      <c r="G1231" s="103">
        <v>1.8</v>
      </c>
      <c r="H1231" s="99" t="s">
        <v>557</v>
      </c>
      <c r="I1231" s="104" t="s">
        <v>24</v>
      </c>
      <c r="J1231" s="105">
        <v>3</v>
      </c>
      <c r="K1231" s="142">
        <f t="shared" si="115"/>
        <v>6.6000000000000014</v>
      </c>
      <c r="L1231" s="102">
        <f t="shared" si="114"/>
        <v>473.31010493827159</v>
      </c>
      <c r="N1231" s="214">
        <f t="shared" si="119"/>
        <v>3.5000000000000009</v>
      </c>
      <c r="Q1231" s="153">
        <f t="shared" si="116"/>
        <v>1</v>
      </c>
      <c r="R1231" s="154">
        <f t="shared" si="117"/>
        <v>1</v>
      </c>
      <c r="S1231" s="154">
        <f t="shared" si="118"/>
        <v>0</v>
      </c>
    </row>
    <row r="1232" spans="2:19" ht="18.75" x14ac:dyDescent="0.3">
      <c r="B1232" s="164">
        <v>44836</v>
      </c>
      <c r="C1232" s="95" t="s">
        <v>2689</v>
      </c>
      <c r="D1232" s="96" t="s">
        <v>595</v>
      </c>
      <c r="E1232" s="97">
        <v>1</v>
      </c>
      <c r="F1232" s="140">
        <v>11</v>
      </c>
      <c r="G1232" s="103">
        <v>3</v>
      </c>
      <c r="H1232" s="99" t="s">
        <v>557</v>
      </c>
      <c r="I1232" s="104" t="s">
        <v>34</v>
      </c>
      <c r="J1232" s="105">
        <v>6</v>
      </c>
      <c r="K1232" s="142">
        <f t="shared" si="115"/>
        <v>-6</v>
      </c>
      <c r="L1232" s="102">
        <f t="shared" si="114"/>
        <v>467.31010493827159</v>
      </c>
      <c r="N1232" s="214">
        <f t="shared" si="119"/>
        <v>-2.4999999999999991</v>
      </c>
      <c r="Q1232" s="153">
        <f t="shared" si="116"/>
        <v>1</v>
      </c>
      <c r="R1232" s="154">
        <f t="shared" si="117"/>
        <v>0</v>
      </c>
      <c r="S1232" s="154">
        <f t="shared" si="118"/>
        <v>1</v>
      </c>
    </row>
    <row r="1233" spans="2:19" ht="18.75" x14ac:dyDescent="0.3">
      <c r="B1233" s="164">
        <v>44836</v>
      </c>
      <c r="C1233" s="95" t="s">
        <v>2690</v>
      </c>
      <c r="D1233" s="96" t="s">
        <v>595</v>
      </c>
      <c r="E1233" s="97">
        <v>1</v>
      </c>
      <c r="F1233" s="140">
        <v>4.5999999999999996</v>
      </c>
      <c r="G1233" s="103">
        <v>2</v>
      </c>
      <c r="H1233" s="99" t="s">
        <v>557</v>
      </c>
      <c r="I1233" s="104" t="s">
        <v>24</v>
      </c>
      <c r="J1233" s="105">
        <v>1</v>
      </c>
      <c r="K1233" s="142">
        <f t="shared" si="115"/>
        <v>3.5999999999999996</v>
      </c>
      <c r="L1233" s="102">
        <f t="shared" si="114"/>
        <v>470.91010493827162</v>
      </c>
      <c r="N1233" s="214">
        <f t="shared" si="119"/>
        <v>1.1000000000000005</v>
      </c>
      <c r="Q1233" s="153">
        <f t="shared" si="116"/>
        <v>1</v>
      </c>
      <c r="R1233" s="154">
        <f t="shared" si="117"/>
        <v>1</v>
      </c>
      <c r="S1233" s="154">
        <f t="shared" si="118"/>
        <v>0</v>
      </c>
    </row>
    <row r="1234" spans="2:19" ht="18.75" x14ac:dyDescent="0.3">
      <c r="B1234" s="164">
        <v>44836</v>
      </c>
      <c r="C1234" s="95" t="s">
        <v>2691</v>
      </c>
      <c r="D1234" s="96" t="s">
        <v>595</v>
      </c>
      <c r="E1234" s="97">
        <v>3</v>
      </c>
      <c r="F1234" s="140">
        <v>2.8</v>
      </c>
      <c r="G1234" s="103">
        <v>1.1000000000000001</v>
      </c>
      <c r="H1234" s="99" t="s">
        <v>557</v>
      </c>
      <c r="I1234" s="104" t="s">
        <v>24</v>
      </c>
      <c r="J1234" s="105">
        <v>1</v>
      </c>
      <c r="K1234" s="142">
        <f t="shared" si="115"/>
        <v>1.7999999999999998</v>
      </c>
      <c r="L1234" s="102">
        <f t="shared" si="114"/>
        <v>472.71010493827163</v>
      </c>
      <c r="N1234" s="214">
        <f t="shared" si="119"/>
        <v>2.9000000000000004</v>
      </c>
      <c r="Q1234" s="153">
        <f t="shared" si="116"/>
        <v>1</v>
      </c>
      <c r="R1234" s="154">
        <f t="shared" si="117"/>
        <v>1</v>
      </c>
      <c r="S1234" s="154">
        <f t="shared" si="118"/>
        <v>0</v>
      </c>
    </row>
    <row r="1235" spans="2:19" ht="18.75" x14ac:dyDescent="0.3">
      <c r="B1235" s="164">
        <v>44836</v>
      </c>
      <c r="C1235" s="95" t="s">
        <v>2606</v>
      </c>
      <c r="D1235" s="96" t="s">
        <v>114</v>
      </c>
      <c r="E1235" s="97">
        <v>1</v>
      </c>
      <c r="F1235" s="140">
        <v>4</v>
      </c>
      <c r="G1235" s="103">
        <v>2</v>
      </c>
      <c r="H1235" s="99" t="s">
        <v>557</v>
      </c>
      <c r="I1235" s="104" t="s">
        <v>26</v>
      </c>
      <c r="J1235" s="105">
        <v>1</v>
      </c>
      <c r="K1235" s="142">
        <f t="shared" si="115"/>
        <v>-1</v>
      </c>
      <c r="L1235" s="102">
        <f t="shared" si="114"/>
        <v>471.71010493827163</v>
      </c>
      <c r="N1235" s="214">
        <f t="shared" si="119"/>
        <v>1.9000000000000004</v>
      </c>
      <c r="Q1235" s="153">
        <f t="shared" si="116"/>
        <v>1</v>
      </c>
      <c r="R1235" s="154">
        <f t="shared" si="117"/>
        <v>0</v>
      </c>
      <c r="S1235" s="154">
        <f t="shared" si="118"/>
        <v>1</v>
      </c>
    </row>
    <row r="1236" spans="2:19" ht="18.75" x14ac:dyDescent="0.3">
      <c r="B1236" s="164">
        <v>44836</v>
      </c>
      <c r="C1236" s="95" t="s">
        <v>2692</v>
      </c>
      <c r="D1236" s="96" t="s">
        <v>114</v>
      </c>
      <c r="E1236" s="97">
        <v>1</v>
      </c>
      <c r="F1236" s="140">
        <v>1</v>
      </c>
      <c r="G1236" s="103">
        <v>0</v>
      </c>
      <c r="H1236" s="99" t="s">
        <v>557</v>
      </c>
      <c r="I1236" s="104" t="s">
        <v>34</v>
      </c>
      <c r="J1236" s="105">
        <v>1</v>
      </c>
      <c r="K1236" s="142">
        <f t="shared" si="115"/>
        <v>-1</v>
      </c>
      <c r="L1236" s="102">
        <f t="shared" si="114"/>
        <v>470.71010493827163</v>
      </c>
      <c r="N1236" s="214">
        <f t="shared" si="119"/>
        <v>0.90000000000000036</v>
      </c>
      <c r="Q1236" s="153">
        <f t="shared" si="116"/>
        <v>1</v>
      </c>
      <c r="R1236" s="154">
        <f t="shared" si="117"/>
        <v>0</v>
      </c>
      <c r="S1236" s="154">
        <f t="shared" si="118"/>
        <v>1</v>
      </c>
    </row>
    <row r="1237" spans="2:19" ht="18.75" x14ac:dyDescent="0.3">
      <c r="B1237" s="164">
        <v>44836</v>
      </c>
      <c r="C1237" s="95" t="s">
        <v>2692</v>
      </c>
      <c r="D1237" s="96" t="s">
        <v>114</v>
      </c>
      <c r="E1237" s="97">
        <v>1</v>
      </c>
      <c r="F1237" s="140">
        <v>1</v>
      </c>
      <c r="G1237" s="103">
        <v>0</v>
      </c>
      <c r="H1237" s="99" t="s">
        <v>557</v>
      </c>
      <c r="I1237" s="104" t="s">
        <v>34</v>
      </c>
      <c r="J1237" s="105">
        <v>1</v>
      </c>
      <c r="K1237" s="142">
        <f t="shared" si="115"/>
        <v>-1</v>
      </c>
      <c r="L1237" s="102">
        <f t="shared" si="114"/>
        <v>469.71010493827163</v>
      </c>
      <c r="N1237" s="214">
        <f t="shared" si="119"/>
        <v>-9.9999999999999645E-2</v>
      </c>
      <c r="Q1237" s="153">
        <f t="shared" si="116"/>
        <v>1</v>
      </c>
      <c r="R1237" s="154">
        <f t="shared" si="117"/>
        <v>0</v>
      </c>
      <c r="S1237" s="154">
        <f t="shared" si="118"/>
        <v>1</v>
      </c>
    </row>
    <row r="1238" spans="2:19" ht="18.75" x14ac:dyDescent="0.3">
      <c r="B1238" s="164">
        <v>44837</v>
      </c>
      <c r="C1238" s="95" t="s">
        <v>2693</v>
      </c>
      <c r="D1238" s="96" t="s">
        <v>616</v>
      </c>
      <c r="E1238" s="97">
        <v>3</v>
      </c>
      <c r="F1238" s="140">
        <v>3.6</v>
      </c>
      <c r="G1238" s="103">
        <v>1.5</v>
      </c>
      <c r="H1238" s="99" t="s">
        <v>557</v>
      </c>
      <c r="I1238" s="104" t="s">
        <v>26</v>
      </c>
      <c r="J1238" s="105">
        <v>12</v>
      </c>
      <c r="K1238" s="142">
        <f t="shared" si="115"/>
        <v>-12</v>
      </c>
      <c r="L1238" s="102">
        <f t="shared" si="114"/>
        <v>457.71010493827163</v>
      </c>
      <c r="N1238" s="214">
        <f t="shared" si="119"/>
        <v>-12.1</v>
      </c>
      <c r="Q1238" s="153">
        <f t="shared" si="116"/>
        <v>1</v>
      </c>
      <c r="R1238" s="154">
        <f t="shared" si="117"/>
        <v>0</v>
      </c>
      <c r="S1238" s="154">
        <f t="shared" si="118"/>
        <v>1</v>
      </c>
    </row>
    <row r="1239" spans="2:19" ht="18.75" x14ac:dyDescent="0.3">
      <c r="B1239" s="164">
        <v>44837</v>
      </c>
      <c r="C1239" s="95" t="s">
        <v>2694</v>
      </c>
      <c r="D1239" s="96" t="s">
        <v>616</v>
      </c>
      <c r="E1239" s="97">
        <v>3</v>
      </c>
      <c r="F1239" s="140">
        <v>8</v>
      </c>
      <c r="G1239" s="103">
        <v>2</v>
      </c>
      <c r="H1239" s="99" t="s">
        <v>557</v>
      </c>
      <c r="I1239" s="104" t="s">
        <v>26</v>
      </c>
      <c r="J1239" s="105">
        <v>0.75</v>
      </c>
      <c r="K1239" s="142">
        <f t="shared" si="115"/>
        <v>-0.75</v>
      </c>
      <c r="L1239" s="102">
        <f t="shared" si="114"/>
        <v>456.96010493827163</v>
      </c>
      <c r="N1239" s="214">
        <f t="shared" si="119"/>
        <v>-12.85</v>
      </c>
      <c r="Q1239" s="153">
        <f t="shared" si="116"/>
        <v>1</v>
      </c>
      <c r="R1239" s="154">
        <f t="shared" si="117"/>
        <v>0</v>
      </c>
      <c r="S1239" s="154">
        <f t="shared" si="118"/>
        <v>1</v>
      </c>
    </row>
    <row r="1240" spans="2:19" ht="18.75" x14ac:dyDescent="0.3">
      <c r="B1240" s="164">
        <v>44837</v>
      </c>
      <c r="C1240" s="95" t="s">
        <v>2551</v>
      </c>
      <c r="D1240" s="96" t="s">
        <v>616</v>
      </c>
      <c r="E1240" s="97">
        <v>4</v>
      </c>
      <c r="F1240" s="140">
        <v>40</v>
      </c>
      <c r="G1240" s="103">
        <v>8</v>
      </c>
      <c r="H1240" s="99" t="s">
        <v>557</v>
      </c>
      <c r="I1240" s="104" t="s">
        <v>34</v>
      </c>
      <c r="J1240" s="105">
        <v>0.75</v>
      </c>
      <c r="K1240" s="142">
        <f t="shared" si="115"/>
        <v>-0.75</v>
      </c>
      <c r="L1240" s="102">
        <f t="shared" si="114"/>
        <v>456.21010493827163</v>
      </c>
      <c r="N1240" s="214">
        <f t="shared" si="119"/>
        <v>-13.6</v>
      </c>
      <c r="Q1240" s="153">
        <f t="shared" si="116"/>
        <v>1</v>
      </c>
      <c r="R1240" s="154">
        <f t="shared" si="117"/>
        <v>0</v>
      </c>
      <c r="S1240" s="154">
        <f t="shared" si="118"/>
        <v>1</v>
      </c>
    </row>
    <row r="1241" spans="2:19" ht="18.75" x14ac:dyDescent="0.3">
      <c r="B1241" s="164">
        <v>44837</v>
      </c>
      <c r="C1241" s="95" t="s">
        <v>2551</v>
      </c>
      <c r="D1241" s="96" t="s">
        <v>616</v>
      </c>
      <c r="E1241" s="97">
        <v>4</v>
      </c>
      <c r="F1241" s="140">
        <v>40</v>
      </c>
      <c r="G1241" s="103">
        <v>8</v>
      </c>
      <c r="H1241" s="99" t="s">
        <v>567</v>
      </c>
      <c r="I1241" s="104" t="s">
        <v>34</v>
      </c>
      <c r="J1241" s="105">
        <v>0.75</v>
      </c>
      <c r="K1241" s="142">
        <f t="shared" si="115"/>
        <v>-0.75</v>
      </c>
      <c r="L1241" s="102">
        <f t="shared" si="114"/>
        <v>455.46010493827163</v>
      </c>
      <c r="N1241" s="214">
        <f t="shared" si="119"/>
        <v>-14.35</v>
      </c>
      <c r="Q1241" s="153">
        <f t="shared" si="116"/>
        <v>1</v>
      </c>
      <c r="R1241" s="154">
        <f t="shared" si="117"/>
        <v>0</v>
      </c>
      <c r="S1241" s="154">
        <f t="shared" si="118"/>
        <v>1</v>
      </c>
    </row>
    <row r="1242" spans="2:19" ht="18.75" x14ac:dyDescent="0.3">
      <c r="B1242" s="164">
        <v>44837</v>
      </c>
      <c r="C1242" s="95" t="s">
        <v>2222</v>
      </c>
      <c r="D1242" s="96" t="s">
        <v>616</v>
      </c>
      <c r="E1242" s="97">
        <v>5</v>
      </c>
      <c r="F1242" s="140">
        <v>7</v>
      </c>
      <c r="G1242" s="103">
        <v>3</v>
      </c>
      <c r="H1242" s="99" t="s">
        <v>557</v>
      </c>
      <c r="I1242" s="104" t="s">
        <v>26</v>
      </c>
      <c r="J1242" s="105">
        <v>0.75</v>
      </c>
      <c r="K1242" s="142">
        <f t="shared" si="115"/>
        <v>-0.75</v>
      </c>
      <c r="L1242" s="102">
        <f t="shared" si="114"/>
        <v>454.71010493827163</v>
      </c>
      <c r="N1242" s="214">
        <f t="shared" si="119"/>
        <v>-15.1</v>
      </c>
      <c r="Q1242" s="153">
        <f t="shared" si="116"/>
        <v>1</v>
      </c>
      <c r="R1242" s="154">
        <f t="shared" si="117"/>
        <v>0</v>
      </c>
      <c r="S1242" s="154">
        <f t="shared" si="118"/>
        <v>1</v>
      </c>
    </row>
    <row r="1243" spans="2:19" ht="18.75" x14ac:dyDescent="0.3">
      <c r="B1243" s="164">
        <v>44837</v>
      </c>
      <c r="C1243" s="95" t="s">
        <v>2695</v>
      </c>
      <c r="D1243" s="96" t="s">
        <v>616</v>
      </c>
      <c r="E1243" s="97">
        <v>6</v>
      </c>
      <c r="F1243" s="140">
        <v>6.5</v>
      </c>
      <c r="G1243" s="103">
        <v>2</v>
      </c>
      <c r="H1243" s="99" t="s">
        <v>557</v>
      </c>
      <c r="I1243" s="104" t="s">
        <v>26</v>
      </c>
      <c r="J1243" s="105">
        <v>1</v>
      </c>
      <c r="K1243" s="142">
        <f t="shared" si="115"/>
        <v>-1</v>
      </c>
      <c r="L1243" s="102">
        <f t="shared" si="114"/>
        <v>453.71010493827163</v>
      </c>
      <c r="N1243" s="214">
        <f t="shared" si="119"/>
        <v>-16.100000000000001</v>
      </c>
      <c r="Q1243" s="153">
        <f t="shared" si="116"/>
        <v>1</v>
      </c>
      <c r="R1243" s="154">
        <f t="shared" si="117"/>
        <v>0</v>
      </c>
      <c r="S1243" s="154">
        <f t="shared" si="118"/>
        <v>1</v>
      </c>
    </row>
    <row r="1244" spans="2:19" ht="18.75" x14ac:dyDescent="0.3">
      <c r="B1244" s="164">
        <v>44838</v>
      </c>
      <c r="C1244" s="95" t="s">
        <v>2696</v>
      </c>
      <c r="D1244" s="96" t="s">
        <v>775</v>
      </c>
      <c r="E1244" s="97">
        <v>1</v>
      </c>
      <c r="F1244" s="140">
        <v>26</v>
      </c>
      <c r="G1244" s="103">
        <v>6</v>
      </c>
      <c r="H1244" s="99" t="s">
        <v>557</v>
      </c>
      <c r="I1244" s="104" t="s">
        <v>34</v>
      </c>
      <c r="J1244" s="105">
        <v>0.25</v>
      </c>
      <c r="K1244" s="142">
        <f t="shared" si="115"/>
        <v>-0.25</v>
      </c>
      <c r="L1244" s="102">
        <f t="shared" si="114"/>
        <v>453.46010493827163</v>
      </c>
      <c r="N1244" s="214">
        <f t="shared" si="119"/>
        <v>-16.350000000000001</v>
      </c>
      <c r="Q1244" s="153">
        <f t="shared" si="116"/>
        <v>1</v>
      </c>
      <c r="R1244" s="154">
        <f t="shared" si="117"/>
        <v>0</v>
      </c>
      <c r="S1244" s="154">
        <f t="shared" si="118"/>
        <v>1</v>
      </c>
    </row>
    <row r="1245" spans="2:19" ht="18.75" x14ac:dyDescent="0.3">
      <c r="B1245" s="164">
        <v>44838</v>
      </c>
      <c r="C1245" s="95" t="s">
        <v>2697</v>
      </c>
      <c r="D1245" s="96" t="s">
        <v>775</v>
      </c>
      <c r="E1245" s="97">
        <v>2</v>
      </c>
      <c r="F1245" s="140">
        <v>41</v>
      </c>
      <c r="G1245" s="103">
        <v>8</v>
      </c>
      <c r="H1245" s="99" t="s">
        <v>557</v>
      </c>
      <c r="I1245" s="104" t="s">
        <v>26</v>
      </c>
      <c r="J1245" s="105">
        <v>0.25</v>
      </c>
      <c r="K1245" s="142">
        <f t="shared" si="115"/>
        <v>-0.25</v>
      </c>
      <c r="L1245" s="102">
        <f t="shared" si="114"/>
        <v>453.21010493827163</v>
      </c>
      <c r="N1245" s="214">
        <f t="shared" si="119"/>
        <v>-16.600000000000001</v>
      </c>
      <c r="Q1245" s="153">
        <f t="shared" si="116"/>
        <v>1</v>
      </c>
      <c r="R1245" s="154">
        <f t="shared" si="117"/>
        <v>0</v>
      </c>
      <c r="S1245" s="154">
        <f t="shared" si="118"/>
        <v>1</v>
      </c>
    </row>
    <row r="1246" spans="2:19" ht="18.75" x14ac:dyDescent="0.3">
      <c r="B1246" s="164">
        <v>44838</v>
      </c>
      <c r="C1246" s="95" t="s">
        <v>2698</v>
      </c>
      <c r="D1246" s="96" t="s">
        <v>775</v>
      </c>
      <c r="E1246" s="97">
        <v>3</v>
      </c>
      <c r="F1246" s="140">
        <v>4</v>
      </c>
      <c r="G1246" s="103">
        <v>2</v>
      </c>
      <c r="H1246" s="99" t="s">
        <v>557</v>
      </c>
      <c r="I1246" s="104" t="s">
        <v>26</v>
      </c>
      <c r="J1246" s="105">
        <v>0.5</v>
      </c>
      <c r="K1246" s="142">
        <f t="shared" si="115"/>
        <v>-0.5</v>
      </c>
      <c r="L1246" s="102">
        <f t="shared" si="114"/>
        <v>452.71010493827163</v>
      </c>
      <c r="N1246" s="214">
        <f t="shared" si="119"/>
        <v>-17.100000000000001</v>
      </c>
      <c r="Q1246" s="153">
        <f t="shared" si="116"/>
        <v>1</v>
      </c>
      <c r="R1246" s="154">
        <f t="shared" si="117"/>
        <v>0</v>
      </c>
      <c r="S1246" s="154">
        <f t="shared" si="118"/>
        <v>1</v>
      </c>
    </row>
    <row r="1247" spans="2:19" ht="18.75" x14ac:dyDescent="0.3">
      <c r="B1247" s="164">
        <v>44839</v>
      </c>
      <c r="C1247" s="95" t="s">
        <v>2699</v>
      </c>
      <c r="D1247" s="96" t="s">
        <v>93</v>
      </c>
      <c r="E1247" s="97">
        <v>2</v>
      </c>
      <c r="F1247" s="140">
        <v>6.5</v>
      </c>
      <c r="G1247" s="103">
        <v>3</v>
      </c>
      <c r="H1247" s="99" t="s">
        <v>557</v>
      </c>
      <c r="I1247" s="104" t="s">
        <v>34</v>
      </c>
      <c r="J1247" s="105">
        <v>6</v>
      </c>
      <c r="K1247" s="142">
        <f t="shared" si="115"/>
        <v>-6</v>
      </c>
      <c r="L1247" s="102">
        <f t="shared" si="114"/>
        <v>446.71010493827163</v>
      </c>
      <c r="N1247" s="214">
        <f t="shared" si="119"/>
        <v>-23.1</v>
      </c>
      <c r="Q1247" s="153">
        <f t="shared" si="116"/>
        <v>1</v>
      </c>
      <c r="R1247" s="154">
        <f t="shared" si="117"/>
        <v>0</v>
      </c>
      <c r="S1247" s="154">
        <f t="shared" si="118"/>
        <v>1</v>
      </c>
    </row>
    <row r="1248" spans="2:19" ht="18.75" x14ac:dyDescent="0.3">
      <c r="B1248" s="164">
        <v>44839</v>
      </c>
      <c r="C1248" s="95" t="s">
        <v>2700</v>
      </c>
      <c r="D1248" s="96" t="s">
        <v>2701</v>
      </c>
      <c r="E1248" s="97">
        <v>2</v>
      </c>
      <c r="F1248" s="140">
        <v>67</v>
      </c>
      <c r="G1248" s="103">
        <v>8</v>
      </c>
      <c r="H1248" s="99" t="s">
        <v>557</v>
      </c>
      <c r="I1248" s="104" t="s">
        <v>16</v>
      </c>
      <c r="J1248" s="105">
        <v>0.25</v>
      </c>
      <c r="K1248" s="142">
        <f t="shared" si="115"/>
        <v>-0.25</v>
      </c>
      <c r="L1248" s="102">
        <f t="shared" si="114"/>
        <v>446.46010493827163</v>
      </c>
      <c r="N1248" s="214">
        <f t="shared" si="119"/>
        <v>-23.35</v>
      </c>
      <c r="Q1248" s="153">
        <f t="shared" si="116"/>
        <v>1</v>
      </c>
      <c r="R1248" s="154">
        <f t="shared" si="117"/>
        <v>0</v>
      </c>
      <c r="S1248" s="154">
        <f t="shared" si="118"/>
        <v>1</v>
      </c>
    </row>
    <row r="1249" spans="2:19" ht="18.75" x14ac:dyDescent="0.3">
      <c r="B1249" s="164">
        <v>44839</v>
      </c>
      <c r="C1249" s="95" t="s">
        <v>2702</v>
      </c>
      <c r="D1249" s="96" t="s">
        <v>93</v>
      </c>
      <c r="E1249" s="97">
        <v>3</v>
      </c>
      <c r="F1249" s="140">
        <v>3.3</v>
      </c>
      <c r="G1249" s="103">
        <v>1.5</v>
      </c>
      <c r="H1249" s="99" t="s">
        <v>557</v>
      </c>
      <c r="I1249" s="104" t="s">
        <v>34</v>
      </c>
      <c r="J1249" s="105">
        <v>9</v>
      </c>
      <c r="K1249" s="142">
        <f t="shared" si="115"/>
        <v>-9</v>
      </c>
      <c r="L1249" s="102">
        <f t="shared" si="114"/>
        <v>437.46010493827163</v>
      </c>
      <c r="N1249" s="214">
        <f t="shared" si="119"/>
        <v>-32.35</v>
      </c>
      <c r="Q1249" s="153">
        <f t="shared" si="116"/>
        <v>1</v>
      </c>
      <c r="R1249" s="154">
        <f t="shared" si="117"/>
        <v>0</v>
      </c>
      <c r="S1249" s="154">
        <f t="shared" si="118"/>
        <v>1</v>
      </c>
    </row>
    <row r="1250" spans="2:19" ht="18.75" x14ac:dyDescent="0.3">
      <c r="B1250" s="164">
        <v>44839</v>
      </c>
      <c r="C1250" s="95" t="s">
        <v>2703</v>
      </c>
      <c r="D1250" s="96" t="s">
        <v>93</v>
      </c>
      <c r="E1250" s="97">
        <v>4</v>
      </c>
      <c r="F1250" s="140">
        <v>4.5999999999999996</v>
      </c>
      <c r="G1250" s="103">
        <v>2</v>
      </c>
      <c r="H1250" s="99" t="s">
        <v>557</v>
      </c>
      <c r="I1250" s="104" t="s">
        <v>26</v>
      </c>
      <c r="J1250" s="105">
        <v>8</v>
      </c>
      <c r="K1250" s="142">
        <f t="shared" si="115"/>
        <v>-8</v>
      </c>
      <c r="L1250" s="102">
        <f t="shared" si="114"/>
        <v>429.46010493827163</v>
      </c>
      <c r="N1250" s="214">
        <f t="shared" si="119"/>
        <v>-40.35</v>
      </c>
      <c r="Q1250" s="153">
        <f t="shared" si="116"/>
        <v>1</v>
      </c>
      <c r="R1250" s="154">
        <f t="shared" si="117"/>
        <v>0</v>
      </c>
      <c r="S1250" s="154">
        <f t="shared" si="118"/>
        <v>1</v>
      </c>
    </row>
    <row r="1251" spans="2:19" ht="18.75" x14ac:dyDescent="0.3">
      <c r="B1251" s="164">
        <v>44840</v>
      </c>
      <c r="C1251" s="95" t="s">
        <v>2704</v>
      </c>
      <c r="D1251" s="96" t="s">
        <v>674</v>
      </c>
      <c r="E1251" s="97">
        <v>4</v>
      </c>
      <c r="F1251" s="140">
        <v>16</v>
      </c>
      <c r="G1251" s="103">
        <v>4</v>
      </c>
      <c r="H1251" s="99" t="s">
        <v>557</v>
      </c>
      <c r="I1251" s="104" t="s">
        <v>26</v>
      </c>
      <c r="J1251" s="105">
        <v>0.25</v>
      </c>
      <c r="K1251" s="142">
        <f t="shared" si="115"/>
        <v>-0.25</v>
      </c>
      <c r="L1251" s="102">
        <f t="shared" si="114"/>
        <v>429.21010493827163</v>
      </c>
      <c r="N1251" s="214">
        <f t="shared" si="119"/>
        <v>-40.6</v>
      </c>
      <c r="Q1251" s="153">
        <f t="shared" si="116"/>
        <v>1</v>
      </c>
      <c r="R1251" s="154">
        <f t="shared" si="117"/>
        <v>0</v>
      </c>
      <c r="S1251" s="154">
        <f t="shared" si="118"/>
        <v>1</v>
      </c>
    </row>
    <row r="1252" spans="2:19" ht="18.75" x14ac:dyDescent="0.3">
      <c r="B1252" s="164">
        <v>44840</v>
      </c>
      <c r="C1252" s="95" t="s">
        <v>2774</v>
      </c>
      <c r="D1252" s="96" t="s">
        <v>93</v>
      </c>
      <c r="E1252" s="97">
        <v>4</v>
      </c>
      <c r="F1252" s="140">
        <v>5.8</v>
      </c>
      <c r="G1252" s="103">
        <v>2</v>
      </c>
      <c r="H1252" s="99" t="s">
        <v>557</v>
      </c>
      <c r="I1252" s="104" t="s">
        <v>21</v>
      </c>
      <c r="J1252" s="105">
        <v>1</v>
      </c>
      <c r="K1252" s="142">
        <f t="shared" si="115"/>
        <v>-1</v>
      </c>
      <c r="L1252" s="102">
        <f t="shared" si="114"/>
        <v>428.21010493827163</v>
      </c>
      <c r="N1252" s="214">
        <f t="shared" si="119"/>
        <v>-41.6</v>
      </c>
      <c r="Q1252" s="153">
        <f t="shared" si="116"/>
        <v>1</v>
      </c>
      <c r="R1252" s="154">
        <f t="shared" si="117"/>
        <v>0</v>
      </c>
      <c r="S1252" s="154">
        <f t="shared" si="118"/>
        <v>1</v>
      </c>
    </row>
    <row r="1253" spans="2:19" ht="18.75" x14ac:dyDescent="0.3">
      <c r="B1253" s="164">
        <v>44840</v>
      </c>
      <c r="C1253" s="95" t="s">
        <v>2705</v>
      </c>
      <c r="D1253" s="96" t="s">
        <v>674</v>
      </c>
      <c r="E1253" s="97">
        <v>1</v>
      </c>
      <c r="F1253" s="140">
        <v>13</v>
      </c>
      <c r="G1253" s="103">
        <v>3</v>
      </c>
      <c r="H1253" s="99" t="s">
        <v>557</v>
      </c>
      <c r="I1253" s="104" t="s">
        <v>26</v>
      </c>
      <c r="J1253" s="105">
        <v>4</v>
      </c>
      <c r="K1253" s="142">
        <f t="shared" si="115"/>
        <v>-4</v>
      </c>
      <c r="L1253" s="102">
        <f t="shared" si="114"/>
        <v>424.21010493827163</v>
      </c>
      <c r="N1253" s="214">
        <f t="shared" si="119"/>
        <v>-45.6</v>
      </c>
      <c r="Q1253" s="153">
        <f t="shared" si="116"/>
        <v>1</v>
      </c>
      <c r="R1253" s="154">
        <f t="shared" si="117"/>
        <v>0</v>
      </c>
      <c r="S1253" s="154">
        <f t="shared" si="118"/>
        <v>1</v>
      </c>
    </row>
    <row r="1254" spans="2:19" ht="18.75" x14ac:dyDescent="0.3">
      <c r="B1254" s="164">
        <v>44840</v>
      </c>
      <c r="C1254" s="95" t="s">
        <v>2706</v>
      </c>
      <c r="D1254" s="96" t="s">
        <v>674</v>
      </c>
      <c r="E1254" s="97">
        <v>2</v>
      </c>
      <c r="F1254" s="140">
        <v>60</v>
      </c>
      <c r="G1254" s="103">
        <v>8</v>
      </c>
      <c r="H1254" s="99" t="s">
        <v>557</v>
      </c>
      <c r="I1254" s="104" t="s">
        <v>26</v>
      </c>
      <c r="J1254" s="105">
        <v>3</v>
      </c>
      <c r="K1254" s="142">
        <f t="shared" si="115"/>
        <v>-3</v>
      </c>
      <c r="L1254" s="102">
        <f t="shared" ref="L1254:L1258" si="120">IF(K1254="",L1253,L1253+K1254)</f>
        <v>421.21010493827163</v>
      </c>
      <c r="N1254" s="214">
        <f t="shared" si="119"/>
        <v>-48.6</v>
      </c>
      <c r="Q1254" s="153">
        <f t="shared" si="116"/>
        <v>1</v>
      </c>
      <c r="R1254" s="154">
        <f t="shared" si="117"/>
        <v>0</v>
      </c>
      <c r="S1254" s="154">
        <f t="shared" si="118"/>
        <v>1</v>
      </c>
    </row>
    <row r="1255" spans="2:19" ht="18.75" x14ac:dyDescent="0.3">
      <c r="B1255" s="164">
        <v>44840</v>
      </c>
      <c r="C1255" s="95" t="s">
        <v>2707</v>
      </c>
      <c r="D1255" s="96" t="s">
        <v>674</v>
      </c>
      <c r="E1255" s="97">
        <v>2</v>
      </c>
      <c r="F1255" s="140">
        <v>3</v>
      </c>
      <c r="G1255" s="103">
        <v>1.5</v>
      </c>
      <c r="H1255" s="99" t="s">
        <v>557</v>
      </c>
      <c r="I1255" s="104" t="s">
        <v>24</v>
      </c>
      <c r="J1255" s="105">
        <v>6</v>
      </c>
      <c r="K1255" s="142">
        <f t="shared" si="115"/>
        <v>12</v>
      </c>
      <c r="L1255" s="102">
        <f t="shared" si="120"/>
        <v>433.21010493827163</v>
      </c>
      <c r="N1255" s="214">
        <f t="shared" si="119"/>
        <v>-36.6</v>
      </c>
      <c r="Q1255" s="153">
        <f t="shared" si="116"/>
        <v>1</v>
      </c>
      <c r="R1255" s="154">
        <f t="shared" si="117"/>
        <v>1</v>
      </c>
      <c r="S1255" s="154">
        <f t="shared" si="118"/>
        <v>0</v>
      </c>
    </row>
    <row r="1256" spans="2:19" ht="18.75" x14ac:dyDescent="0.3">
      <c r="B1256" s="164">
        <v>44840</v>
      </c>
      <c r="C1256" s="95" t="s">
        <v>2708</v>
      </c>
      <c r="D1256" s="96" t="s">
        <v>674</v>
      </c>
      <c r="E1256" s="97">
        <v>3</v>
      </c>
      <c r="F1256" s="140">
        <v>6.5</v>
      </c>
      <c r="G1256" s="103">
        <v>2</v>
      </c>
      <c r="H1256" s="99" t="s">
        <v>557</v>
      </c>
      <c r="I1256" s="104" t="s">
        <v>24</v>
      </c>
      <c r="J1256" s="105">
        <v>8</v>
      </c>
      <c r="K1256" s="142">
        <f t="shared" si="115"/>
        <v>44</v>
      </c>
      <c r="L1256" s="102">
        <f t="shared" si="120"/>
        <v>477.21010493827163</v>
      </c>
      <c r="N1256" s="214">
        <f t="shared" si="119"/>
        <v>7.3999999999999986</v>
      </c>
      <c r="Q1256" s="153">
        <f t="shared" si="116"/>
        <v>1</v>
      </c>
      <c r="R1256" s="154">
        <f t="shared" si="117"/>
        <v>1</v>
      </c>
      <c r="S1256" s="154">
        <f t="shared" si="118"/>
        <v>0</v>
      </c>
    </row>
    <row r="1257" spans="2:19" ht="18.75" x14ac:dyDescent="0.3">
      <c r="B1257" s="164">
        <v>44840</v>
      </c>
      <c r="C1257" s="95" t="s">
        <v>2709</v>
      </c>
      <c r="D1257" s="96" t="s">
        <v>674</v>
      </c>
      <c r="E1257" s="97">
        <v>5</v>
      </c>
      <c r="F1257" s="140">
        <v>26</v>
      </c>
      <c r="G1257" s="103">
        <v>4</v>
      </c>
      <c r="H1257" s="99" t="s">
        <v>557</v>
      </c>
      <c r="I1257" s="104" t="s">
        <v>26</v>
      </c>
      <c r="J1257" s="105">
        <v>0.75</v>
      </c>
      <c r="K1257" s="142">
        <f t="shared" si="115"/>
        <v>-0.75</v>
      </c>
      <c r="L1257" s="102">
        <f t="shared" si="120"/>
        <v>476.46010493827163</v>
      </c>
      <c r="N1257" s="214">
        <f t="shared" si="119"/>
        <v>6.6499999999999986</v>
      </c>
      <c r="Q1257" s="153">
        <f t="shared" si="116"/>
        <v>1</v>
      </c>
      <c r="R1257" s="154">
        <f t="shared" si="117"/>
        <v>0</v>
      </c>
      <c r="S1257" s="154">
        <f t="shared" si="118"/>
        <v>1</v>
      </c>
    </row>
    <row r="1258" spans="2:19" ht="18.75" x14ac:dyDescent="0.3">
      <c r="B1258" s="164">
        <v>44840</v>
      </c>
      <c r="C1258" s="95" t="s">
        <v>2710</v>
      </c>
      <c r="D1258" s="96" t="s">
        <v>674</v>
      </c>
      <c r="E1258" s="97">
        <v>9</v>
      </c>
      <c r="F1258" s="140">
        <v>31</v>
      </c>
      <c r="G1258" s="103">
        <v>5</v>
      </c>
      <c r="H1258" s="99" t="s">
        <v>557</v>
      </c>
      <c r="I1258" s="104" t="s">
        <v>34</v>
      </c>
      <c r="J1258" s="105">
        <v>3</v>
      </c>
      <c r="K1258" s="142">
        <f t="shared" si="115"/>
        <v>-3</v>
      </c>
      <c r="L1258" s="102">
        <f t="shared" si="120"/>
        <v>473.46010493827163</v>
      </c>
      <c r="N1258" s="214">
        <f t="shared" si="119"/>
        <v>3.6499999999999986</v>
      </c>
      <c r="Q1258" s="153">
        <f t="shared" si="116"/>
        <v>1</v>
      </c>
      <c r="R1258" s="154">
        <f t="shared" si="117"/>
        <v>0</v>
      </c>
      <c r="S1258" s="154">
        <f t="shared" si="118"/>
        <v>1</v>
      </c>
    </row>
    <row r="1259" spans="2:19" ht="18.75" x14ac:dyDescent="0.3">
      <c r="B1259" s="164">
        <v>44841</v>
      </c>
      <c r="C1259" s="95" t="s">
        <v>2711</v>
      </c>
      <c r="D1259" s="96" t="s">
        <v>1912</v>
      </c>
      <c r="E1259" s="97">
        <v>1</v>
      </c>
      <c r="F1259" s="140">
        <v>15</v>
      </c>
      <c r="G1259" s="103">
        <v>4</v>
      </c>
      <c r="H1259" s="99" t="s">
        <v>557</v>
      </c>
      <c r="I1259" s="104" t="s">
        <v>26</v>
      </c>
      <c r="J1259" s="105">
        <v>0.25</v>
      </c>
      <c r="K1259" s="142">
        <f t="shared" si="115"/>
        <v>-0.25</v>
      </c>
      <c r="L1259" s="102">
        <f t="shared" ref="L1259:L1316" si="121">IF(K1259="",L1258,L1258+K1259)</f>
        <v>473.21010493827163</v>
      </c>
      <c r="N1259" s="214">
        <f t="shared" si="119"/>
        <v>3.3999999999999986</v>
      </c>
      <c r="Q1259" s="153">
        <f t="shared" si="116"/>
        <v>1</v>
      </c>
      <c r="R1259" s="154">
        <f t="shared" si="117"/>
        <v>0</v>
      </c>
      <c r="S1259" s="154">
        <f t="shared" si="118"/>
        <v>1</v>
      </c>
    </row>
    <row r="1260" spans="2:19" ht="18.75" x14ac:dyDescent="0.3">
      <c r="B1260" s="164">
        <v>44841</v>
      </c>
      <c r="C1260" s="95" t="s">
        <v>2653</v>
      </c>
      <c r="D1260" s="96" t="s">
        <v>1912</v>
      </c>
      <c r="E1260" s="97">
        <v>2</v>
      </c>
      <c r="F1260" s="140">
        <v>3</v>
      </c>
      <c r="G1260" s="103">
        <v>1.5</v>
      </c>
      <c r="H1260" s="99" t="s">
        <v>557</v>
      </c>
      <c r="I1260" s="104" t="s">
        <v>26</v>
      </c>
      <c r="J1260" s="105">
        <v>0.25</v>
      </c>
      <c r="K1260" s="142">
        <f t="shared" si="115"/>
        <v>-0.25</v>
      </c>
      <c r="L1260" s="102">
        <f t="shared" si="121"/>
        <v>472.96010493827163</v>
      </c>
      <c r="N1260" s="214">
        <f t="shared" si="119"/>
        <v>3.1499999999999986</v>
      </c>
      <c r="Q1260" s="153">
        <f t="shared" si="116"/>
        <v>1</v>
      </c>
      <c r="R1260" s="154">
        <f t="shared" si="117"/>
        <v>0</v>
      </c>
      <c r="S1260" s="154">
        <f t="shared" si="118"/>
        <v>1</v>
      </c>
    </row>
    <row r="1261" spans="2:19" ht="18.75" x14ac:dyDescent="0.3">
      <c r="B1261" s="164">
        <v>44841</v>
      </c>
      <c r="C1261" s="95" t="s">
        <v>2712</v>
      </c>
      <c r="D1261" s="96" t="s">
        <v>32</v>
      </c>
      <c r="E1261" s="97">
        <v>4</v>
      </c>
      <c r="F1261" s="140">
        <v>1.8</v>
      </c>
      <c r="G1261" s="103">
        <v>1.1000000000000001</v>
      </c>
      <c r="H1261" s="99" t="s">
        <v>557</v>
      </c>
      <c r="I1261" s="104" t="s">
        <v>24</v>
      </c>
      <c r="J1261" s="105">
        <v>3</v>
      </c>
      <c r="K1261" s="142">
        <f t="shared" si="115"/>
        <v>2.4000000000000004</v>
      </c>
      <c r="L1261" s="102">
        <f t="shared" si="121"/>
        <v>475.3601049382716</v>
      </c>
      <c r="N1261" s="214">
        <f t="shared" si="119"/>
        <v>5.5499999999999989</v>
      </c>
      <c r="Q1261" s="153">
        <f t="shared" si="116"/>
        <v>1</v>
      </c>
      <c r="R1261" s="154">
        <f t="shared" si="117"/>
        <v>1</v>
      </c>
      <c r="S1261" s="154">
        <f t="shared" si="118"/>
        <v>0</v>
      </c>
    </row>
    <row r="1262" spans="2:19" ht="18.75" x14ac:dyDescent="0.3">
      <c r="B1262" s="164">
        <v>44842</v>
      </c>
      <c r="C1262" s="95" t="s">
        <v>2713</v>
      </c>
      <c r="D1262" s="96" t="s">
        <v>602</v>
      </c>
      <c r="E1262" s="97">
        <v>1</v>
      </c>
      <c r="F1262" s="140">
        <v>5</v>
      </c>
      <c r="G1262" s="103">
        <v>2</v>
      </c>
      <c r="H1262" s="99" t="s">
        <v>557</v>
      </c>
      <c r="I1262" s="104" t="s">
        <v>26</v>
      </c>
      <c r="J1262" s="105">
        <v>0.5</v>
      </c>
      <c r="K1262" s="142">
        <f t="shared" si="115"/>
        <v>-0.5</v>
      </c>
      <c r="L1262" s="102">
        <f t="shared" si="121"/>
        <v>474.8601049382716</v>
      </c>
      <c r="N1262" s="214">
        <f t="shared" si="119"/>
        <v>5.0499999999999989</v>
      </c>
      <c r="Q1262" s="153">
        <f t="shared" si="116"/>
        <v>1</v>
      </c>
      <c r="R1262" s="154">
        <f t="shared" si="117"/>
        <v>0</v>
      </c>
      <c r="S1262" s="154">
        <f t="shared" si="118"/>
        <v>1</v>
      </c>
    </row>
    <row r="1263" spans="2:19" ht="18.75" x14ac:dyDescent="0.3">
      <c r="B1263" s="164">
        <v>44842</v>
      </c>
      <c r="C1263" s="95" t="s">
        <v>2714</v>
      </c>
      <c r="D1263" s="96" t="s">
        <v>1912</v>
      </c>
      <c r="E1263" s="97">
        <v>2</v>
      </c>
      <c r="F1263" s="140">
        <v>5.5</v>
      </c>
      <c r="G1263" s="103">
        <v>2</v>
      </c>
      <c r="H1263" s="99" t="s">
        <v>557</v>
      </c>
      <c r="I1263" s="104" t="s">
        <v>34</v>
      </c>
      <c r="J1263" s="105">
        <v>4</v>
      </c>
      <c r="K1263" s="142">
        <f t="shared" si="115"/>
        <v>-4</v>
      </c>
      <c r="L1263" s="102">
        <f t="shared" si="121"/>
        <v>470.8601049382716</v>
      </c>
      <c r="N1263" s="214">
        <f t="shared" si="119"/>
        <v>1.0499999999999989</v>
      </c>
      <c r="Q1263" s="153">
        <f t="shared" si="116"/>
        <v>1</v>
      </c>
      <c r="R1263" s="154">
        <f t="shared" si="117"/>
        <v>0</v>
      </c>
      <c r="S1263" s="154">
        <f t="shared" si="118"/>
        <v>1</v>
      </c>
    </row>
    <row r="1264" spans="2:19" ht="18.75" x14ac:dyDescent="0.3">
      <c r="B1264" s="164">
        <v>44842</v>
      </c>
      <c r="C1264" s="95" t="s">
        <v>2715</v>
      </c>
      <c r="D1264" s="96" t="s">
        <v>707</v>
      </c>
      <c r="E1264" s="97">
        <v>1</v>
      </c>
      <c r="F1264" s="140">
        <v>4</v>
      </c>
      <c r="G1264" s="103">
        <v>1.8</v>
      </c>
      <c r="H1264" s="99" t="s">
        <v>557</v>
      </c>
      <c r="I1264" s="104" t="s">
        <v>26</v>
      </c>
      <c r="J1264" s="105">
        <v>7</v>
      </c>
      <c r="K1264" s="142">
        <f t="shared" si="115"/>
        <v>-7</v>
      </c>
      <c r="L1264" s="102">
        <f t="shared" si="121"/>
        <v>463.8601049382716</v>
      </c>
      <c r="N1264" s="214">
        <f t="shared" si="119"/>
        <v>-5.9500000000000011</v>
      </c>
      <c r="Q1264" s="153">
        <f t="shared" si="116"/>
        <v>1</v>
      </c>
      <c r="R1264" s="154">
        <f t="shared" si="117"/>
        <v>0</v>
      </c>
      <c r="S1264" s="154">
        <f t="shared" si="118"/>
        <v>1</v>
      </c>
    </row>
    <row r="1265" spans="2:19" ht="18.75" x14ac:dyDescent="0.3">
      <c r="B1265" s="164">
        <v>44843</v>
      </c>
      <c r="C1265" s="95" t="s">
        <v>2107</v>
      </c>
      <c r="D1265" s="96" t="s">
        <v>30</v>
      </c>
      <c r="E1265" s="97">
        <v>1</v>
      </c>
      <c r="F1265" s="140">
        <v>10.5</v>
      </c>
      <c r="G1265" s="103">
        <v>3</v>
      </c>
      <c r="H1265" s="99" t="s">
        <v>557</v>
      </c>
      <c r="I1265" s="104" t="s">
        <v>26</v>
      </c>
      <c r="J1265" s="105">
        <v>3.5</v>
      </c>
      <c r="K1265" s="142">
        <f t="shared" si="115"/>
        <v>-3.5</v>
      </c>
      <c r="L1265" s="102">
        <f t="shared" si="121"/>
        <v>460.3601049382716</v>
      </c>
      <c r="N1265" s="214">
        <f t="shared" si="119"/>
        <v>-9.4500000000000011</v>
      </c>
      <c r="Q1265" s="153">
        <f t="shared" si="116"/>
        <v>1</v>
      </c>
      <c r="R1265" s="154">
        <f t="shared" si="117"/>
        <v>0</v>
      </c>
      <c r="S1265" s="154">
        <f t="shared" si="118"/>
        <v>1</v>
      </c>
    </row>
    <row r="1266" spans="2:19" ht="18.75" x14ac:dyDescent="0.3">
      <c r="B1266" s="164">
        <v>44843</v>
      </c>
      <c r="C1266" s="95" t="s">
        <v>2716</v>
      </c>
      <c r="D1266" s="96" t="s">
        <v>30</v>
      </c>
      <c r="E1266" s="97">
        <v>3</v>
      </c>
      <c r="F1266" s="140">
        <v>10</v>
      </c>
      <c r="G1266" s="103">
        <v>3</v>
      </c>
      <c r="H1266" s="99" t="s">
        <v>557</v>
      </c>
      <c r="I1266" s="104" t="s">
        <v>34</v>
      </c>
      <c r="J1266" s="105">
        <v>0.75</v>
      </c>
      <c r="K1266" s="142">
        <f t="shared" si="115"/>
        <v>-0.75</v>
      </c>
      <c r="L1266" s="102">
        <f t="shared" si="121"/>
        <v>459.6101049382716</v>
      </c>
      <c r="N1266" s="214">
        <f t="shared" si="119"/>
        <v>-10.200000000000001</v>
      </c>
      <c r="Q1266" s="153">
        <f t="shared" si="116"/>
        <v>1</v>
      </c>
      <c r="R1266" s="154">
        <f t="shared" si="117"/>
        <v>0</v>
      </c>
      <c r="S1266" s="154">
        <f t="shared" si="118"/>
        <v>1</v>
      </c>
    </row>
    <row r="1267" spans="2:19" ht="18.75" x14ac:dyDescent="0.3">
      <c r="B1267" s="164">
        <v>44843</v>
      </c>
      <c r="C1267" s="95" t="s">
        <v>2717</v>
      </c>
      <c r="D1267" s="96" t="s">
        <v>2718</v>
      </c>
      <c r="E1267" s="97">
        <v>1</v>
      </c>
      <c r="F1267" s="140">
        <v>2</v>
      </c>
      <c r="G1267" s="103">
        <v>1.1000000000000001</v>
      </c>
      <c r="H1267" s="99" t="s">
        <v>557</v>
      </c>
      <c r="I1267" s="104" t="s">
        <v>34</v>
      </c>
      <c r="J1267" s="105">
        <v>5</v>
      </c>
      <c r="K1267" s="142">
        <f t="shared" si="115"/>
        <v>-5</v>
      </c>
      <c r="L1267" s="102">
        <f t="shared" si="121"/>
        <v>454.6101049382716</v>
      </c>
      <c r="N1267" s="214">
        <f t="shared" si="119"/>
        <v>-15.200000000000001</v>
      </c>
      <c r="Q1267" s="153">
        <f t="shared" si="116"/>
        <v>1</v>
      </c>
      <c r="R1267" s="154">
        <f t="shared" si="117"/>
        <v>0</v>
      </c>
      <c r="S1267" s="154">
        <f t="shared" si="118"/>
        <v>1</v>
      </c>
    </row>
    <row r="1268" spans="2:19" ht="18.75" x14ac:dyDescent="0.3">
      <c r="B1268" s="164">
        <v>44844</v>
      </c>
      <c r="C1268" s="95" t="s">
        <v>2719</v>
      </c>
      <c r="D1268" s="96" t="s">
        <v>2195</v>
      </c>
      <c r="E1268" s="97">
        <v>1</v>
      </c>
      <c r="F1268" s="140">
        <v>1.8</v>
      </c>
      <c r="G1268" s="103">
        <v>1.1000000000000001</v>
      </c>
      <c r="H1268" s="99" t="s">
        <v>557</v>
      </c>
      <c r="I1268" s="104" t="s">
        <v>34</v>
      </c>
      <c r="J1268" s="105">
        <v>1</v>
      </c>
      <c r="K1268" s="142">
        <f t="shared" si="115"/>
        <v>-1</v>
      </c>
      <c r="L1268" s="102">
        <f t="shared" si="121"/>
        <v>453.6101049382716</v>
      </c>
      <c r="N1268" s="214">
        <f t="shared" si="119"/>
        <v>-16.200000000000003</v>
      </c>
      <c r="Q1268" s="153">
        <f t="shared" si="116"/>
        <v>1</v>
      </c>
      <c r="R1268" s="154">
        <f t="shared" si="117"/>
        <v>0</v>
      </c>
      <c r="S1268" s="154">
        <f t="shared" si="118"/>
        <v>1</v>
      </c>
    </row>
    <row r="1269" spans="2:19" ht="18.75" x14ac:dyDescent="0.3">
      <c r="B1269" s="164">
        <v>44845</v>
      </c>
      <c r="C1269" s="95" t="s">
        <v>2720</v>
      </c>
      <c r="D1269" s="96" t="s">
        <v>842</v>
      </c>
      <c r="E1269" s="97">
        <v>1</v>
      </c>
      <c r="F1269" s="140">
        <v>5.5</v>
      </c>
      <c r="G1269" s="103">
        <v>2</v>
      </c>
      <c r="H1269" s="99" t="s">
        <v>557</v>
      </c>
      <c r="I1269" s="104" t="s">
        <v>26</v>
      </c>
      <c r="J1269" s="105">
        <v>0.5</v>
      </c>
      <c r="K1269" s="142">
        <f t="shared" si="115"/>
        <v>-0.5</v>
      </c>
      <c r="L1269" s="102">
        <f t="shared" si="121"/>
        <v>453.1101049382716</v>
      </c>
      <c r="N1269" s="214">
        <f t="shared" si="119"/>
        <v>-16.700000000000003</v>
      </c>
      <c r="Q1269" s="153">
        <f t="shared" si="116"/>
        <v>1</v>
      </c>
      <c r="R1269" s="154">
        <f t="shared" si="117"/>
        <v>0</v>
      </c>
      <c r="S1269" s="154">
        <f t="shared" si="118"/>
        <v>1</v>
      </c>
    </row>
    <row r="1270" spans="2:19" ht="18.75" x14ac:dyDescent="0.3">
      <c r="B1270" s="164">
        <v>44845</v>
      </c>
      <c r="C1270" s="95" t="s">
        <v>2570</v>
      </c>
      <c r="D1270" s="96" t="s">
        <v>619</v>
      </c>
      <c r="E1270" s="97">
        <v>1</v>
      </c>
      <c r="F1270" s="140">
        <v>4.5</v>
      </c>
      <c r="G1270" s="103">
        <v>2</v>
      </c>
      <c r="H1270" s="99" t="s">
        <v>557</v>
      </c>
      <c r="I1270" s="104" t="s">
        <v>34</v>
      </c>
      <c r="J1270" s="105">
        <v>0.5</v>
      </c>
      <c r="K1270" s="142">
        <f t="shared" si="115"/>
        <v>-0.5</v>
      </c>
      <c r="L1270" s="102">
        <f t="shared" si="121"/>
        <v>452.6101049382716</v>
      </c>
      <c r="N1270" s="214">
        <f t="shared" si="119"/>
        <v>-17.200000000000003</v>
      </c>
      <c r="Q1270" s="153">
        <f t="shared" si="116"/>
        <v>1</v>
      </c>
      <c r="R1270" s="154">
        <f t="shared" si="117"/>
        <v>0</v>
      </c>
      <c r="S1270" s="154">
        <f t="shared" si="118"/>
        <v>1</v>
      </c>
    </row>
    <row r="1271" spans="2:19" ht="18.75" x14ac:dyDescent="0.3">
      <c r="B1271" s="164">
        <v>44845</v>
      </c>
      <c r="C1271" s="95" t="s">
        <v>2721</v>
      </c>
      <c r="D1271" s="96" t="s">
        <v>619</v>
      </c>
      <c r="E1271" s="97">
        <v>3</v>
      </c>
      <c r="F1271" s="140">
        <v>6.5</v>
      </c>
      <c r="G1271" s="103">
        <v>2.5</v>
      </c>
      <c r="H1271" s="99" t="s">
        <v>557</v>
      </c>
      <c r="I1271" s="104" t="s">
        <v>34</v>
      </c>
      <c r="J1271" s="105">
        <v>7</v>
      </c>
      <c r="K1271" s="142">
        <f t="shared" si="115"/>
        <v>-7</v>
      </c>
      <c r="L1271" s="102">
        <f t="shared" si="121"/>
        <v>445.6101049382716</v>
      </c>
      <c r="N1271" s="214">
        <f t="shared" si="119"/>
        <v>-24.200000000000003</v>
      </c>
      <c r="Q1271" s="153">
        <f t="shared" si="116"/>
        <v>1</v>
      </c>
      <c r="R1271" s="154">
        <f t="shared" si="117"/>
        <v>0</v>
      </c>
      <c r="S1271" s="154">
        <f t="shared" si="118"/>
        <v>1</v>
      </c>
    </row>
    <row r="1272" spans="2:19" ht="18.75" x14ac:dyDescent="0.3">
      <c r="B1272" s="164">
        <v>44845</v>
      </c>
      <c r="C1272" s="95" t="s">
        <v>2722</v>
      </c>
      <c r="D1272" s="96" t="s">
        <v>619</v>
      </c>
      <c r="E1272" s="97">
        <v>6</v>
      </c>
      <c r="F1272" s="140">
        <v>1</v>
      </c>
      <c r="G1272" s="103">
        <v>0</v>
      </c>
      <c r="H1272" s="99" t="s">
        <v>557</v>
      </c>
      <c r="I1272" s="104" t="s">
        <v>26</v>
      </c>
      <c r="J1272" s="105">
        <v>2</v>
      </c>
      <c r="K1272" s="142">
        <f t="shared" si="115"/>
        <v>-2</v>
      </c>
      <c r="L1272" s="102">
        <f t="shared" si="121"/>
        <v>443.6101049382716</v>
      </c>
      <c r="N1272" s="214">
        <f t="shared" si="119"/>
        <v>-26.200000000000003</v>
      </c>
      <c r="Q1272" s="153">
        <f t="shared" si="116"/>
        <v>1</v>
      </c>
      <c r="R1272" s="154">
        <f t="shared" si="117"/>
        <v>0</v>
      </c>
      <c r="S1272" s="154">
        <f t="shared" si="118"/>
        <v>1</v>
      </c>
    </row>
    <row r="1273" spans="2:19" ht="18.75" x14ac:dyDescent="0.3">
      <c r="B1273" s="164">
        <v>44846</v>
      </c>
      <c r="C1273" s="95" t="s">
        <v>2723</v>
      </c>
      <c r="D1273" s="96" t="s">
        <v>2349</v>
      </c>
      <c r="E1273" s="97">
        <v>1</v>
      </c>
      <c r="F1273" s="140">
        <v>51</v>
      </c>
      <c r="G1273" s="103">
        <v>8</v>
      </c>
      <c r="H1273" s="99" t="s">
        <v>557</v>
      </c>
      <c r="I1273" s="104" t="s">
        <v>34</v>
      </c>
      <c r="J1273" s="105">
        <v>1</v>
      </c>
      <c r="K1273" s="142">
        <f t="shared" si="115"/>
        <v>-1</v>
      </c>
      <c r="L1273" s="102">
        <f t="shared" si="121"/>
        <v>442.6101049382716</v>
      </c>
      <c r="N1273" s="214">
        <f t="shared" si="119"/>
        <v>-27.200000000000003</v>
      </c>
      <c r="Q1273" s="153">
        <f t="shared" si="116"/>
        <v>1</v>
      </c>
      <c r="R1273" s="154">
        <f t="shared" si="117"/>
        <v>0</v>
      </c>
      <c r="S1273" s="154">
        <f t="shared" si="118"/>
        <v>1</v>
      </c>
    </row>
    <row r="1274" spans="2:19" ht="18.75" x14ac:dyDescent="0.3">
      <c r="B1274" s="164">
        <v>44846</v>
      </c>
      <c r="C1274" s="95" t="s">
        <v>2724</v>
      </c>
      <c r="D1274" s="96" t="s">
        <v>1916</v>
      </c>
      <c r="E1274" s="97">
        <v>3</v>
      </c>
      <c r="F1274" s="140">
        <v>41</v>
      </c>
      <c r="G1274" s="103">
        <v>5</v>
      </c>
      <c r="H1274" s="99" t="s">
        <v>557</v>
      </c>
      <c r="I1274" s="104" t="s">
        <v>26</v>
      </c>
      <c r="J1274" s="105">
        <v>0.5</v>
      </c>
      <c r="K1274" s="142">
        <f t="shared" si="115"/>
        <v>-0.5</v>
      </c>
      <c r="L1274" s="102">
        <f t="shared" si="121"/>
        <v>442.1101049382716</v>
      </c>
      <c r="N1274" s="214">
        <f t="shared" si="119"/>
        <v>-27.700000000000003</v>
      </c>
      <c r="Q1274" s="153">
        <f t="shared" si="116"/>
        <v>1</v>
      </c>
      <c r="R1274" s="154">
        <f t="shared" si="117"/>
        <v>0</v>
      </c>
      <c r="S1274" s="154">
        <f t="shared" si="118"/>
        <v>1</v>
      </c>
    </row>
    <row r="1275" spans="2:19" ht="18.75" x14ac:dyDescent="0.3">
      <c r="B1275" s="164">
        <v>44846</v>
      </c>
      <c r="C1275" s="95" t="s">
        <v>2569</v>
      </c>
      <c r="D1275" s="96" t="s">
        <v>1916</v>
      </c>
      <c r="E1275" s="97">
        <v>3</v>
      </c>
      <c r="F1275" s="140">
        <v>5</v>
      </c>
      <c r="G1275" s="103">
        <v>2</v>
      </c>
      <c r="H1275" s="99" t="s">
        <v>557</v>
      </c>
      <c r="I1275" s="104" t="s">
        <v>26</v>
      </c>
      <c r="J1275" s="105">
        <v>0.5</v>
      </c>
      <c r="K1275" s="142">
        <f t="shared" si="115"/>
        <v>-0.5</v>
      </c>
      <c r="L1275" s="102">
        <f t="shared" si="121"/>
        <v>441.6101049382716</v>
      </c>
      <c r="N1275" s="214">
        <f t="shared" si="119"/>
        <v>-28.200000000000003</v>
      </c>
      <c r="Q1275" s="153">
        <f t="shared" si="116"/>
        <v>1</v>
      </c>
      <c r="R1275" s="154">
        <f t="shared" si="117"/>
        <v>0</v>
      </c>
      <c r="S1275" s="154">
        <f t="shared" si="118"/>
        <v>1</v>
      </c>
    </row>
    <row r="1276" spans="2:19" ht="18.75" x14ac:dyDescent="0.3">
      <c r="B1276" s="164">
        <v>44846</v>
      </c>
      <c r="C1276" s="95" t="s">
        <v>2568</v>
      </c>
      <c r="D1276" s="96" t="s">
        <v>1916</v>
      </c>
      <c r="E1276" s="97">
        <v>8</v>
      </c>
      <c r="F1276" s="140">
        <v>13</v>
      </c>
      <c r="G1276" s="103">
        <v>3</v>
      </c>
      <c r="H1276" s="99" t="s">
        <v>557</v>
      </c>
      <c r="I1276" s="104" t="s">
        <v>26</v>
      </c>
      <c r="J1276" s="105">
        <v>0.25</v>
      </c>
      <c r="K1276" s="142">
        <f t="shared" si="115"/>
        <v>-0.25</v>
      </c>
      <c r="L1276" s="102">
        <f t="shared" si="121"/>
        <v>441.3601049382716</v>
      </c>
      <c r="N1276" s="214">
        <f t="shared" si="119"/>
        <v>-28.450000000000003</v>
      </c>
      <c r="Q1276" s="153">
        <f t="shared" si="116"/>
        <v>1</v>
      </c>
      <c r="R1276" s="154">
        <f t="shared" si="117"/>
        <v>0</v>
      </c>
      <c r="S1276" s="154">
        <f t="shared" si="118"/>
        <v>1</v>
      </c>
    </row>
    <row r="1277" spans="2:19" ht="18.75" x14ac:dyDescent="0.3">
      <c r="B1277" s="164">
        <v>44847</v>
      </c>
      <c r="C1277" s="95" t="s">
        <v>2619</v>
      </c>
      <c r="D1277" s="96" t="s">
        <v>561</v>
      </c>
      <c r="E1277" s="97">
        <v>5</v>
      </c>
      <c r="F1277" s="140">
        <v>3.2</v>
      </c>
      <c r="G1277" s="103">
        <v>1.8</v>
      </c>
      <c r="H1277" s="99" t="s">
        <v>557</v>
      </c>
      <c r="I1277" s="104" t="s">
        <v>24</v>
      </c>
      <c r="J1277" s="105">
        <v>5</v>
      </c>
      <c r="K1277" s="142">
        <f t="shared" si="115"/>
        <v>11</v>
      </c>
      <c r="L1277" s="102">
        <f t="shared" si="121"/>
        <v>452.3601049382716</v>
      </c>
      <c r="N1277" s="214">
        <f t="shared" si="119"/>
        <v>-17.450000000000003</v>
      </c>
      <c r="Q1277" s="153">
        <f t="shared" si="116"/>
        <v>1</v>
      </c>
      <c r="R1277" s="154">
        <f t="shared" si="117"/>
        <v>1</v>
      </c>
      <c r="S1277" s="154">
        <f t="shared" si="118"/>
        <v>0</v>
      </c>
    </row>
    <row r="1278" spans="2:19" ht="18.75" x14ac:dyDescent="0.3">
      <c r="B1278" s="164">
        <v>44848</v>
      </c>
      <c r="C1278" s="95" t="s">
        <v>2725</v>
      </c>
      <c r="D1278" s="96" t="s">
        <v>2726</v>
      </c>
      <c r="E1278" s="97">
        <v>3</v>
      </c>
      <c r="F1278" s="140">
        <v>4</v>
      </c>
      <c r="G1278" s="103">
        <v>1.8</v>
      </c>
      <c r="H1278" s="99" t="s">
        <v>557</v>
      </c>
      <c r="I1278" s="104" t="s">
        <v>26</v>
      </c>
      <c r="J1278" s="105">
        <v>0.5</v>
      </c>
      <c r="K1278" s="142">
        <f t="shared" si="115"/>
        <v>-0.5</v>
      </c>
      <c r="L1278" s="102">
        <f t="shared" si="121"/>
        <v>451.8601049382716</v>
      </c>
      <c r="N1278" s="214">
        <f t="shared" si="119"/>
        <v>-17.950000000000003</v>
      </c>
      <c r="Q1278" s="153">
        <f t="shared" si="116"/>
        <v>1</v>
      </c>
      <c r="R1278" s="154">
        <f t="shared" si="117"/>
        <v>0</v>
      </c>
      <c r="S1278" s="154">
        <f t="shared" si="118"/>
        <v>1</v>
      </c>
    </row>
    <row r="1279" spans="2:19" ht="18.75" x14ac:dyDescent="0.3">
      <c r="B1279" s="164">
        <v>44848</v>
      </c>
      <c r="C1279" s="95" t="s">
        <v>2727</v>
      </c>
      <c r="D1279" s="96" t="s">
        <v>813</v>
      </c>
      <c r="E1279" s="97">
        <v>1</v>
      </c>
      <c r="F1279" s="140">
        <v>34</v>
      </c>
      <c r="G1279" s="103">
        <v>5</v>
      </c>
      <c r="H1279" s="99" t="s">
        <v>557</v>
      </c>
      <c r="I1279" s="104" t="s">
        <v>26</v>
      </c>
      <c r="J1279" s="105">
        <v>1.5</v>
      </c>
      <c r="K1279" s="142">
        <f t="shared" si="115"/>
        <v>-1.5</v>
      </c>
      <c r="L1279" s="102">
        <f t="shared" si="121"/>
        <v>450.3601049382716</v>
      </c>
      <c r="N1279" s="214">
        <f t="shared" si="119"/>
        <v>-19.450000000000003</v>
      </c>
      <c r="Q1279" s="153">
        <f t="shared" si="116"/>
        <v>1</v>
      </c>
      <c r="R1279" s="154">
        <f t="shared" si="117"/>
        <v>0</v>
      </c>
      <c r="S1279" s="154">
        <f t="shared" si="118"/>
        <v>1</v>
      </c>
    </row>
    <row r="1280" spans="2:19" ht="18.75" x14ac:dyDescent="0.3">
      <c r="B1280" s="164">
        <v>44848</v>
      </c>
      <c r="C1280" s="95" t="s">
        <v>2633</v>
      </c>
      <c r="D1280" s="96" t="s">
        <v>616</v>
      </c>
      <c r="E1280" s="97">
        <v>1</v>
      </c>
      <c r="F1280" s="140">
        <v>7</v>
      </c>
      <c r="G1280" s="103">
        <v>2.5</v>
      </c>
      <c r="H1280" s="99" t="s">
        <v>557</v>
      </c>
      <c r="I1280" s="104" t="s">
        <v>34</v>
      </c>
      <c r="J1280" s="105">
        <v>5</v>
      </c>
      <c r="K1280" s="142">
        <f t="shared" si="115"/>
        <v>-5</v>
      </c>
      <c r="L1280" s="102">
        <f t="shared" si="121"/>
        <v>445.3601049382716</v>
      </c>
      <c r="N1280" s="214">
        <f t="shared" si="119"/>
        <v>-24.450000000000003</v>
      </c>
      <c r="Q1280" s="153">
        <f t="shared" si="116"/>
        <v>1</v>
      </c>
      <c r="R1280" s="154">
        <f t="shared" si="117"/>
        <v>0</v>
      </c>
      <c r="S1280" s="154">
        <f t="shared" si="118"/>
        <v>1</v>
      </c>
    </row>
    <row r="1281" spans="2:19" ht="18.75" x14ac:dyDescent="0.3">
      <c r="B1281" s="164">
        <v>44848</v>
      </c>
      <c r="C1281" s="95" t="s">
        <v>2607</v>
      </c>
      <c r="D1281" s="96" t="s">
        <v>616</v>
      </c>
      <c r="E1281" s="97">
        <v>4</v>
      </c>
      <c r="F1281" s="140">
        <v>3.8</v>
      </c>
      <c r="G1281" s="103">
        <v>1.8</v>
      </c>
      <c r="H1281" s="99" t="s">
        <v>557</v>
      </c>
      <c r="I1281" s="104" t="s">
        <v>16</v>
      </c>
      <c r="J1281" s="105">
        <v>5</v>
      </c>
      <c r="K1281" s="142">
        <f t="shared" si="115"/>
        <v>-5</v>
      </c>
      <c r="L1281" s="102">
        <f t="shared" si="121"/>
        <v>440.3601049382716</v>
      </c>
      <c r="N1281" s="214">
        <f t="shared" si="119"/>
        <v>-29.450000000000003</v>
      </c>
      <c r="Q1281" s="153">
        <f t="shared" si="116"/>
        <v>1</v>
      </c>
      <c r="R1281" s="154">
        <f t="shared" si="117"/>
        <v>0</v>
      </c>
      <c r="S1281" s="154">
        <f t="shared" si="118"/>
        <v>1</v>
      </c>
    </row>
    <row r="1282" spans="2:19" ht="18.75" x14ac:dyDescent="0.3">
      <c r="B1282" s="164">
        <v>44849</v>
      </c>
      <c r="C1282" s="95" t="s">
        <v>2728</v>
      </c>
      <c r="D1282" s="96" t="s">
        <v>2600</v>
      </c>
      <c r="E1282" s="97">
        <v>3</v>
      </c>
      <c r="F1282" s="140">
        <v>1.75</v>
      </c>
      <c r="G1282" s="103">
        <v>1.1000000000000001</v>
      </c>
      <c r="H1282" s="99" t="s">
        <v>557</v>
      </c>
      <c r="I1282" s="104" t="s">
        <v>24</v>
      </c>
      <c r="J1282" s="105">
        <v>10</v>
      </c>
      <c r="K1282" s="142">
        <f t="shared" si="115"/>
        <v>7.5</v>
      </c>
      <c r="L1282" s="102">
        <f t="shared" si="121"/>
        <v>447.8601049382716</v>
      </c>
      <c r="N1282" s="214">
        <f t="shared" si="119"/>
        <v>-21.950000000000003</v>
      </c>
      <c r="Q1282" s="153">
        <f t="shared" si="116"/>
        <v>1</v>
      </c>
      <c r="R1282" s="154">
        <f t="shared" si="117"/>
        <v>1</v>
      </c>
      <c r="S1282" s="154">
        <f t="shared" si="118"/>
        <v>0</v>
      </c>
    </row>
    <row r="1283" spans="2:19" ht="18.75" x14ac:dyDescent="0.3">
      <c r="B1283" s="164">
        <v>44849</v>
      </c>
      <c r="C1283" s="95" t="s">
        <v>2729</v>
      </c>
      <c r="D1283" s="96" t="s">
        <v>619</v>
      </c>
      <c r="E1283" s="97">
        <v>4</v>
      </c>
      <c r="F1283" s="140">
        <v>2.6</v>
      </c>
      <c r="G1283" s="103">
        <v>1.5</v>
      </c>
      <c r="H1283" s="99" t="s">
        <v>557</v>
      </c>
      <c r="I1283" s="104" t="s">
        <v>34</v>
      </c>
      <c r="J1283" s="105">
        <v>4</v>
      </c>
      <c r="K1283" s="142">
        <f t="shared" ref="K1283:K1346" si="122">IF(OR(I1283="",J1283=""),"",IF(AND(H1283="W",I1283="1st"),F1283*J1283-J1283,IF(AND(H1283="P",OR(I1283="1st",I1283="2nd",I1283="3rd")),G1283*J1283-J1283,IF(H1283="EW",-2*J1283,-J1283))))</f>
        <v>-4</v>
      </c>
      <c r="L1283" s="102">
        <f t="shared" si="121"/>
        <v>443.8601049382716</v>
      </c>
      <c r="N1283" s="214">
        <f t="shared" si="119"/>
        <v>-25.950000000000003</v>
      </c>
      <c r="Q1283" s="153">
        <f t="shared" si="116"/>
        <v>1</v>
      </c>
      <c r="R1283" s="154">
        <f t="shared" si="117"/>
        <v>0</v>
      </c>
      <c r="S1283" s="154">
        <f t="shared" si="118"/>
        <v>1</v>
      </c>
    </row>
    <row r="1284" spans="2:19" ht="18.75" x14ac:dyDescent="0.3">
      <c r="B1284" s="164">
        <v>44849</v>
      </c>
      <c r="C1284" s="95" t="s">
        <v>2730</v>
      </c>
      <c r="D1284" s="96" t="s">
        <v>2731</v>
      </c>
      <c r="E1284" s="97">
        <v>1</v>
      </c>
      <c r="F1284" s="140">
        <v>4.5999999999999996</v>
      </c>
      <c r="G1284" s="103">
        <v>1.8</v>
      </c>
      <c r="H1284" s="99" t="s">
        <v>557</v>
      </c>
      <c r="I1284" s="104" t="s">
        <v>26</v>
      </c>
      <c r="J1284" s="105">
        <v>0.5</v>
      </c>
      <c r="K1284" s="142">
        <f t="shared" si="122"/>
        <v>-0.5</v>
      </c>
      <c r="L1284" s="102">
        <f t="shared" si="121"/>
        <v>443.3601049382716</v>
      </c>
      <c r="N1284" s="214">
        <f t="shared" si="119"/>
        <v>-26.450000000000003</v>
      </c>
      <c r="Q1284" s="153">
        <f t="shared" ref="Q1284:Q1347" si="123">IF(B1284="",0,1)</f>
        <v>1</v>
      </c>
      <c r="R1284" s="154">
        <f t="shared" ref="R1284:R1347" si="124">IF(K1284&gt;0,1,0)</f>
        <v>0</v>
      </c>
      <c r="S1284" s="154">
        <f t="shared" ref="S1284:S1347" si="125">IF(K1284&lt;0,1,0)</f>
        <v>1</v>
      </c>
    </row>
    <row r="1285" spans="2:19" ht="18.75" x14ac:dyDescent="0.3">
      <c r="B1285" s="164">
        <v>44850</v>
      </c>
      <c r="C1285" s="95" t="s">
        <v>2732</v>
      </c>
      <c r="D1285" s="96" t="s">
        <v>616</v>
      </c>
      <c r="E1285" s="97">
        <v>2</v>
      </c>
      <c r="F1285" s="140">
        <v>2.6</v>
      </c>
      <c r="G1285" s="103">
        <v>1.2</v>
      </c>
      <c r="H1285" s="99" t="s">
        <v>557</v>
      </c>
      <c r="I1285" s="104" t="s">
        <v>16</v>
      </c>
      <c r="J1285" s="105">
        <v>3</v>
      </c>
      <c r="K1285" s="142">
        <f t="shared" si="122"/>
        <v>-3</v>
      </c>
      <c r="L1285" s="102">
        <f t="shared" si="121"/>
        <v>440.3601049382716</v>
      </c>
      <c r="N1285" s="214">
        <f t="shared" ref="N1285:N1338" si="126">N1284+K1285</f>
        <v>-29.450000000000003</v>
      </c>
      <c r="Q1285" s="153">
        <f t="shared" si="123"/>
        <v>1</v>
      </c>
      <c r="R1285" s="154">
        <f t="shared" si="124"/>
        <v>0</v>
      </c>
      <c r="S1285" s="154">
        <f t="shared" si="125"/>
        <v>1</v>
      </c>
    </row>
    <row r="1286" spans="2:19" ht="18.75" x14ac:dyDescent="0.3">
      <c r="B1286" s="164">
        <v>44850</v>
      </c>
      <c r="C1286" s="95" t="s">
        <v>2733</v>
      </c>
      <c r="D1286" s="96" t="s">
        <v>28</v>
      </c>
      <c r="E1286" s="97">
        <v>1</v>
      </c>
      <c r="F1286" s="140">
        <v>4.2</v>
      </c>
      <c r="G1286" s="103">
        <v>2</v>
      </c>
      <c r="H1286" s="99" t="s">
        <v>557</v>
      </c>
      <c r="I1286" s="104" t="s">
        <v>16</v>
      </c>
      <c r="J1286" s="105">
        <v>2</v>
      </c>
      <c r="K1286" s="142">
        <f t="shared" si="122"/>
        <v>-2</v>
      </c>
      <c r="L1286" s="102">
        <f t="shared" si="121"/>
        <v>438.3601049382716</v>
      </c>
      <c r="N1286" s="214">
        <f t="shared" si="126"/>
        <v>-31.450000000000003</v>
      </c>
      <c r="Q1286" s="153">
        <f t="shared" si="123"/>
        <v>1</v>
      </c>
      <c r="R1286" s="154">
        <f t="shared" si="124"/>
        <v>0</v>
      </c>
      <c r="S1286" s="154">
        <f t="shared" si="125"/>
        <v>1</v>
      </c>
    </row>
    <row r="1287" spans="2:19" ht="18.75" x14ac:dyDescent="0.3">
      <c r="B1287" s="164">
        <v>44850</v>
      </c>
      <c r="C1287" s="95" t="s">
        <v>2734</v>
      </c>
      <c r="D1287" s="96" t="s">
        <v>18</v>
      </c>
      <c r="E1287" s="97">
        <v>7</v>
      </c>
      <c r="F1287" s="140">
        <v>7.5</v>
      </c>
      <c r="G1287" s="103">
        <v>2.5</v>
      </c>
      <c r="H1287" s="99" t="s">
        <v>557</v>
      </c>
      <c r="I1287" s="104" t="s">
        <v>24</v>
      </c>
      <c r="J1287" s="105">
        <v>3</v>
      </c>
      <c r="K1287" s="142">
        <f t="shared" si="122"/>
        <v>19.5</v>
      </c>
      <c r="L1287" s="102">
        <f t="shared" si="121"/>
        <v>457.8601049382716</v>
      </c>
      <c r="N1287" s="214">
        <f t="shared" si="126"/>
        <v>-11.950000000000003</v>
      </c>
      <c r="Q1287" s="153">
        <f t="shared" si="123"/>
        <v>1</v>
      </c>
      <c r="R1287" s="154">
        <f t="shared" si="124"/>
        <v>1</v>
      </c>
      <c r="S1287" s="154">
        <f t="shared" si="125"/>
        <v>0</v>
      </c>
    </row>
    <row r="1288" spans="2:19" ht="18.75" x14ac:dyDescent="0.3">
      <c r="B1288" s="164">
        <v>44850</v>
      </c>
      <c r="C1288" s="95" t="s">
        <v>2735</v>
      </c>
      <c r="D1288" s="96" t="s">
        <v>573</v>
      </c>
      <c r="E1288" s="97">
        <v>5</v>
      </c>
      <c r="F1288" s="140">
        <v>40</v>
      </c>
      <c r="G1288" s="103">
        <v>5</v>
      </c>
      <c r="H1288" s="99" t="s">
        <v>557</v>
      </c>
      <c r="I1288" s="104" t="s">
        <v>16</v>
      </c>
      <c r="J1288" s="105">
        <v>0.25</v>
      </c>
      <c r="K1288" s="142">
        <f t="shared" si="122"/>
        <v>-0.25</v>
      </c>
      <c r="L1288" s="102">
        <f t="shared" si="121"/>
        <v>457.6101049382716</v>
      </c>
      <c r="N1288" s="214">
        <f t="shared" si="126"/>
        <v>-12.200000000000003</v>
      </c>
      <c r="Q1288" s="153">
        <f t="shared" si="123"/>
        <v>1</v>
      </c>
      <c r="R1288" s="154">
        <f t="shared" si="124"/>
        <v>0</v>
      </c>
      <c r="S1288" s="154">
        <f t="shared" si="125"/>
        <v>1</v>
      </c>
    </row>
    <row r="1289" spans="2:19" ht="18.75" x14ac:dyDescent="0.3">
      <c r="B1289" s="164">
        <v>44851</v>
      </c>
      <c r="C1289" s="95" t="s">
        <v>2736</v>
      </c>
      <c r="D1289" s="96" t="s">
        <v>2043</v>
      </c>
      <c r="E1289" s="97">
        <v>1</v>
      </c>
      <c r="F1289" s="140">
        <v>6</v>
      </c>
      <c r="G1289" s="103">
        <v>2</v>
      </c>
      <c r="H1289" s="99" t="s">
        <v>557</v>
      </c>
      <c r="I1289" s="104" t="s">
        <v>26</v>
      </c>
      <c r="J1289" s="105">
        <v>7</v>
      </c>
      <c r="K1289" s="142">
        <f t="shared" si="122"/>
        <v>-7</v>
      </c>
      <c r="L1289" s="102">
        <f t="shared" si="121"/>
        <v>450.6101049382716</v>
      </c>
      <c r="N1289" s="214">
        <f t="shared" si="126"/>
        <v>-19.200000000000003</v>
      </c>
      <c r="Q1289" s="153">
        <f t="shared" si="123"/>
        <v>1</v>
      </c>
      <c r="R1289" s="154">
        <f t="shared" si="124"/>
        <v>0</v>
      </c>
      <c r="S1289" s="154">
        <f t="shared" si="125"/>
        <v>1</v>
      </c>
    </row>
    <row r="1290" spans="2:19" ht="18.75" x14ac:dyDescent="0.3">
      <c r="B1290" s="164">
        <v>44851</v>
      </c>
      <c r="C1290" s="95" t="s">
        <v>2737</v>
      </c>
      <c r="D1290" s="96" t="s">
        <v>674</v>
      </c>
      <c r="E1290" s="97">
        <v>3</v>
      </c>
      <c r="F1290" s="140">
        <v>10</v>
      </c>
      <c r="G1290" s="103">
        <v>2.5</v>
      </c>
      <c r="H1290" s="99" t="s">
        <v>557</v>
      </c>
      <c r="I1290" s="104" t="s">
        <v>26</v>
      </c>
      <c r="J1290" s="105">
        <v>9</v>
      </c>
      <c r="K1290" s="142">
        <f t="shared" si="122"/>
        <v>-9</v>
      </c>
      <c r="L1290" s="102">
        <f t="shared" si="121"/>
        <v>441.6101049382716</v>
      </c>
      <c r="N1290" s="214">
        <f t="shared" si="126"/>
        <v>-28.200000000000003</v>
      </c>
      <c r="Q1290" s="153">
        <f t="shared" si="123"/>
        <v>1</v>
      </c>
      <c r="R1290" s="154">
        <f t="shared" si="124"/>
        <v>0</v>
      </c>
      <c r="S1290" s="154">
        <f t="shared" si="125"/>
        <v>1</v>
      </c>
    </row>
    <row r="1291" spans="2:19" ht="18.75" x14ac:dyDescent="0.3">
      <c r="B1291" s="164">
        <v>44851</v>
      </c>
      <c r="C1291" s="95" t="s">
        <v>2738</v>
      </c>
      <c r="D1291" s="96" t="s">
        <v>674</v>
      </c>
      <c r="E1291" s="97">
        <v>4</v>
      </c>
      <c r="F1291" s="140">
        <v>1</v>
      </c>
      <c r="G1291" s="103">
        <v>0</v>
      </c>
      <c r="H1291" s="99" t="s">
        <v>557</v>
      </c>
      <c r="I1291" s="104" t="s">
        <v>26</v>
      </c>
      <c r="J1291" s="105">
        <v>5</v>
      </c>
      <c r="K1291" s="142">
        <f t="shared" si="122"/>
        <v>-5</v>
      </c>
      <c r="L1291" s="102">
        <f t="shared" si="121"/>
        <v>436.6101049382716</v>
      </c>
      <c r="N1291" s="214">
        <f t="shared" si="126"/>
        <v>-33.200000000000003</v>
      </c>
      <c r="Q1291" s="153">
        <f t="shared" si="123"/>
        <v>1</v>
      </c>
      <c r="R1291" s="154">
        <f t="shared" si="124"/>
        <v>0</v>
      </c>
      <c r="S1291" s="154">
        <f t="shared" si="125"/>
        <v>1</v>
      </c>
    </row>
    <row r="1292" spans="2:19" ht="18.75" x14ac:dyDescent="0.3">
      <c r="B1292" s="164">
        <v>44851</v>
      </c>
      <c r="C1292" s="95" t="s">
        <v>2739</v>
      </c>
      <c r="D1292" s="96" t="s">
        <v>674</v>
      </c>
      <c r="E1292" s="97">
        <v>4</v>
      </c>
      <c r="F1292" s="140">
        <v>1</v>
      </c>
      <c r="G1292" s="103">
        <v>0</v>
      </c>
      <c r="H1292" s="99" t="s">
        <v>557</v>
      </c>
      <c r="I1292" s="104" t="s">
        <v>26</v>
      </c>
      <c r="J1292" s="105">
        <v>0.25</v>
      </c>
      <c r="K1292" s="142">
        <f t="shared" si="122"/>
        <v>-0.25</v>
      </c>
      <c r="L1292" s="102">
        <f t="shared" si="121"/>
        <v>436.3601049382716</v>
      </c>
      <c r="N1292" s="214">
        <f t="shared" si="126"/>
        <v>-33.450000000000003</v>
      </c>
      <c r="Q1292" s="153">
        <f t="shared" si="123"/>
        <v>1</v>
      </c>
      <c r="R1292" s="154">
        <f t="shared" si="124"/>
        <v>0</v>
      </c>
      <c r="S1292" s="154">
        <f t="shared" si="125"/>
        <v>1</v>
      </c>
    </row>
    <row r="1293" spans="2:19" ht="18.75" x14ac:dyDescent="0.3">
      <c r="B1293" s="164">
        <v>44851</v>
      </c>
      <c r="C1293" s="95" t="s">
        <v>755</v>
      </c>
      <c r="D1293" s="96" t="s">
        <v>674</v>
      </c>
      <c r="E1293" s="97">
        <v>5</v>
      </c>
      <c r="F1293" s="140">
        <v>6.5</v>
      </c>
      <c r="G1293" s="103">
        <v>2</v>
      </c>
      <c r="H1293" s="99" t="s">
        <v>557</v>
      </c>
      <c r="I1293" s="104" t="s">
        <v>26</v>
      </c>
      <c r="J1293" s="105">
        <v>3</v>
      </c>
      <c r="K1293" s="142">
        <f t="shared" si="122"/>
        <v>-3</v>
      </c>
      <c r="L1293" s="102">
        <f t="shared" si="121"/>
        <v>433.3601049382716</v>
      </c>
      <c r="N1293" s="214">
        <f t="shared" si="126"/>
        <v>-36.450000000000003</v>
      </c>
      <c r="Q1293" s="153">
        <f t="shared" si="123"/>
        <v>1</v>
      </c>
      <c r="R1293" s="154">
        <f t="shared" si="124"/>
        <v>0</v>
      </c>
      <c r="S1293" s="154">
        <f t="shared" si="125"/>
        <v>1</v>
      </c>
    </row>
    <row r="1294" spans="2:19" ht="18.75" x14ac:dyDescent="0.3">
      <c r="B1294" s="164">
        <v>44851</v>
      </c>
      <c r="C1294" s="95" t="s">
        <v>2740</v>
      </c>
      <c r="D1294" s="96" t="s">
        <v>674</v>
      </c>
      <c r="E1294" s="97">
        <v>5</v>
      </c>
      <c r="F1294" s="140">
        <v>12</v>
      </c>
      <c r="G1294" s="103">
        <v>3</v>
      </c>
      <c r="H1294" s="99" t="s">
        <v>557</v>
      </c>
      <c r="I1294" s="104" t="s">
        <v>34</v>
      </c>
      <c r="J1294" s="105">
        <v>1</v>
      </c>
      <c r="K1294" s="142">
        <f t="shared" si="122"/>
        <v>-1</v>
      </c>
      <c r="L1294" s="102">
        <f t="shared" si="121"/>
        <v>432.3601049382716</v>
      </c>
      <c r="N1294" s="214">
        <f t="shared" si="126"/>
        <v>-37.450000000000003</v>
      </c>
      <c r="Q1294" s="153">
        <f t="shared" si="123"/>
        <v>1</v>
      </c>
      <c r="R1294" s="154">
        <f t="shared" si="124"/>
        <v>0</v>
      </c>
      <c r="S1294" s="154">
        <f t="shared" si="125"/>
        <v>1</v>
      </c>
    </row>
    <row r="1295" spans="2:19" ht="18.75" x14ac:dyDescent="0.3">
      <c r="B1295" s="164">
        <v>44854</v>
      </c>
      <c r="C1295" s="95" t="s">
        <v>2741</v>
      </c>
      <c r="D1295" s="96" t="s">
        <v>30</v>
      </c>
      <c r="E1295" s="97">
        <v>1</v>
      </c>
      <c r="F1295" s="140">
        <v>61</v>
      </c>
      <c r="G1295" s="103">
        <v>10</v>
      </c>
      <c r="H1295" s="99" t="s">
        <v>557</v>
      </c>
      <c r="I1295" s="104" t="s">
        <v>16</v>
      </c>
      <c r="J1295" s="105">
        <v>0.25</v>
      </c>
      <c r="K1295" s="142">
        <f t="shared" si="122"/>
        <v>-0.25</v>
      </c>
      <c r="L1295" s="102">
        <f t="shared" si="121"/>
        <v>432.1101049382716</v>
      </c>
      <c r="N1295" s="214">
        <f t="shared" si="126"/>
        <v>-37.700000000000003</v>
      </c>
      <c r="Q1295" s="153">
        <f t="shared" si="123"/>
        <v>1</v>
      </c>
      <c r="R1295" s="154">
        <f t="shared" si="124"/>
        <v>0</v>
      </c>
      <c r="S1295" s="154">
        <f t="shared" si="125"/>
        <v>1</v>
      </c>
    </row>
    <row r="1296" spans="2:19" ht="18.75" x14ac:dyDescent="0.3">
      <c r="B1296" s="164">
        <v>44854</v>
      </c>
      <c r="C1296" s="95" t="s">
        <v>2742</v>
      </c>
      <c r="D1296" s="96" t="s">
        <v>30</v>
      </c>
      <c r="E1296" s="97">
        <v>3</v>
      </c>
      <c r="F1296" s="140">
        <v>18</v>
      </c>
      <c r="G1296" s="103">
        <v>4</v>
      </c>
      <c r="H1296" s="99" t="s">
        <v>557</v>
      </c>
      <c r="I1296" s="104" t="s">
        <v>24</v>
      </c>
      <c r="J1296" s="105">
        <v>0.5</v>
      </c>
      <c r="K1296" s="142">
        <f t="shared" si="122"/>
        <v>8.5</v>
      </c>
      <c r="L1296" s="102">
        <f t="shared" si="121"/>
        <v>440.6101049382716</v>
      </c>
      <c r="N1296" s="214">
        <f t="shared" si="126"/>
        <v>-29.200000000000003</v>
      </c>
      <c r="Q1296" s="153">
        <f t="shared" si="123"/>
        <v>1</v>
      </c>
      <c r="R1296" s="154">
        <f t="shared" si="124"/>
        <v>1</v>
      </c>
      <c r="S1296" s="154">
        <f t="shared" si="125"/>
        <v>0</v>
      </c>
    </row>
    <row r="1297" spans="2:19" ht="18.75" x14ac:dyDescent="0.3">
      <c r="B1297" s="164">
        <v>44854</v>
      </c>
      <c r="C1297" s="95" t="s">
        <v>2743</v>
      </c>
      <c r="D1297" s="96" t="s">
        <v>30</v>
      </c>
      <c r="E1297" s="97">
        <v>4</v>
      </c>
      <c r="F1297" s="140">
        <v>3</v>
      </c>
      <c r="G1297" s="103">
        <v>1.8</v>
      </c>
      <c r="H1297" s="99" t="s">
        <v>557</v>
      </c>
      <c r="I1297" s="104" t="s">
        <v>34</v>
      </c>
      <c r="J1297" s="105">
        <v>1</v>
      </c>
      <c r="K1297" s="142">
        <f t="shared" si="122"/>
        <v>-1</v>
      </c>
      <c r="L1297" s="102">
        <f t="shared" si="121"/>
        <v>439.6101049382716</v>
      </c>
      <c r="N1297" s="214">
        <f t="shared" si="126"/>
        <v>-30.200000000000003</v>
      </c>
      <c r="Q1297" s="153">
        <f t="shared" si="123"/>
        <v>1</v>
      </c>
      <c r="R1297" s="154">
        <f t="shared" si="124"/>
        <v>0</v>
      </c>
      <c r="S1297" s="154">
        <f t="shared" si="125"/>
        <v>1</v>
      </c>
    </row>
    <row r="1298" spans="2:19" ht="18.75" x14ac:dyDescent="0.3">
      <c r="B1298" s="164">
        <v>44854</v>
      </c>
      <c r="C1298" s="95" t="s">
        <v>2744</v>
      </c>
      <c r="D1298" s="96" t="s">
        <v>788</v>
      </c>
      <c r="E1298" s="97">
        <v>4</v>
      </c>
      <c r="F1298" s="140">
        <v>11</v>
      </c>
      <c r="G1298" s="103">
        <v>3</v>
      </c>
      <c r="H1298" s="99" t="s">
        <v>557</v>
      </c>
      <c r="I1298" s="104" t="s">
        <v>26</v>
      </c>
      <c r="J1298" s="105">
        <v>0.5</v>
      </c>
      <c r="K1298" s="142">
        <f t="shared" si="122"/>
        <v>-0.5</v>
      </c>
      <c r="L1298" s="102">
        <f t="shared" si="121"/>
        <v>439.1101049382716</v>
      </c>
      <c r="N1298" s="214">
        <f t="shared" si="126"/>
        <v>-30.700000000000003</v>
      </c>
      <c r="Q1298" s="153">
        <f t="shared" si="123"/>
        <v>1</v>
      </c>
      <c r="R1298" s="154">
        <f t="shared" si="124"/>
        <v>0</v>
      </c>
      <c r="S1298" s="154">
        <f t="shared" si="125"/>
        <v>1</v>
      </c>
    </row>
    <row r="1299" spans="2:19" ht="18.75" x14ac:dyDescent="0.3">
      <c r="B1299" s="164">
        <v>44852</v>
      </c>
      <c r="C1299" s="95" t="s">
        <v>2745</v>
      </c>
      <c r="D1299" s="96" t="s">
        <v>772</v>
      </c>
      <c r="E1299" s="97">
        <v>3</v>
      </c>
      <c r="F1299" s="140">
        <v>8.5</v>
      </c>
      <c r="G1299" s="103">
        <v>3</v>
      </c>
      <c r="H1299" s="99" t="s">
        <v>557</v>
      </c>
      <c r="I1299" s="104" t="s">
        <v>16</v>
      </c>
      <c r="J1299" s="105">
        <v>8</v>
      </c>
      <c r="K1299" s="142">
        <f t="shared" si="122"/>
        <v>-8</v>
      </c>
      <c r="L1299" s="102">
        <f t="shared" si="121"/>
        <v>431.1101049382716</v>
      </c>
      <c r="N1299" s="214">
        <f t="shared" si="126"/>
        <v>-38.700000000000003</v>
      </c>
      <c r="Q1299" s="153">
        <f t="shared" si="123"/>
        <v>1</v>
      </c>
      <c r="R1299" s="154">
        <f t="shared" si="124"/>
        <v>0</v>
      </c>
      <c r="S1299" s="154">
        <f t="shared" si="125"/>
        <v>1</v>
      </c>
    </row>
    <row r="1300" spans="2:19" ht="18.75" x14ac:dyDescent="0.3">
      <c r="B1300" s="164">
        <v>44853</v>
      </c>
      <c r="C1300" s="95" t="s">
        <v>2652</v>
      </c>
      <c r="D1300" s="96" t="s">
        <v>634</v>
      </c>
      <c r="E1300" s="97">
        <v>1</v>
      </c>
      <c r="F1300" s="140">
        <v>2.1</v>
      </c>
      <c r="G1300" s="103">
        <v>1.1000000000000001</v>
      </c>
      <c r="H1300" s="99" t="s">
        <v>557</v>
      </c>
      <c r="I1300" s="104" t="s">
        <v>34</v>
      </c>
      <c r="J1300" s="105">
        <v>0.5</v>
      </c>
      <c r="K1300" s="142">
        <f t="shared" si="122"/>
        <v>-0.5</v>
      </c>
      <c r="L1300" s="102">
        <f t="shared" si="121"/>
        <v>430.6101049382716</v>
      </c>
      <c r="N1300" s="214">
        <f t="shared" si="126"/>
        <v>-39.200000000000003</v>
      </c>
      <c r="Q1300" s="153">
        <f t="shared" si="123"/>
        <v>1</v>
      </c>
      <c r="R1300" s="154">
        <f t="shared" si="124"/>
        <v>0</v>
      </c>
      <c r="S1300" s="154">
        <f t="shared" si="125"/>
        <v>1</v>
      </c>
    </row>
    <row r="1301" spans="2:19" ht="18.75" x14ac:dyDescent="0.3">
      <c r="B1301" s="164">
        <v>44853</v>
      </c>
      <c r="C1301" s="95" t="s">
        <v>2187</v>
      </c>
      <c r="D1301" s="96" t="s">
        <v>634</v>
      </c>
      <c r="E1301" s="97">
        <v>3</v>
      </c>
      <c r="F1301" s="140">
        <v>6</v>
      </c>
      <c r="G1301" s="103">
        <v>2</v>
      </c>
      <c r="H1301" s="99" t="s">
        <v>557</v>
      </c>
      <c r="I1301" s="104" t="s">
        <v>34</v>
      </c>
      <c r="J1301" s="105">
        <v>3</v>
      </c>
      <c r="K1301" s="142">
        <f t="shared" si="122"/>
        <v>-3</v>
      </c>
      <c r="L1301" s="102">
        <f t="shared" si="121"/>
        <v>427.6101049382716</v>
      </c>
      <c r="N1301" s="214">
        <f t="shared" si="126"/>
        <v>-42.2</v>
      </c>
      <c r="Q1301" s="153">
        <f t="shared" si="123"/>
        <v>1</v>
      </c>
      <c r="R1301" s="154">
        <f t="shared" si="124"/>
        <v>0</v>
      </c>
      <c r="S1301" s="154">
        <f t="shared" si="125"/>
        <v>1</v>
      </c>
    </row>
    <row r="1302" spans="2:19" ht="18.75" x14ac:dyDescent="0.3">
      <c r="B1302" s="164">
        <v>44853</v>
      </c>
      <c r="C1302" s="95" t="s">
        <v>2746</v>
      </c>
      <c r="D1302" s="96" t="s">
        <v>2242</v>
      </c>
      <c r="E1302" s="97">
        <v>4</v>
      </c>
      <c r="F1302" s="140">
        <v>3.2</v>
      </c>
      <c r="G1302" s="103">
        <v>1.6</v>
      </c>
      <c r="H1302" s="99" t="s">
        <v>557</v>
      </c>
      <c r="I1302" s="104" t="s">
        <v>34</v>
      </c>
      <c r="J1302" s="105">
        <v>0.75</v>
      </c>
      <c r="K1302" s="142">
        <f t="shared" si="122"/>
        <v>-0.75</v>
      </c>
      <c r="L1302" s="102">
        <f t="shared" si="121"/>
        <v>426.8601049382716</v>
      </c>
      <c r="N1302" s="214">
        <f t="shared" si="126"/>
        <v>-42.95</v>
      </c>
      <c r="Q1302" s="153">
        <f t="shared" si="123"/>
        <v>1</v>
      </c>
      <c r="R1302" s="154">
        <f t="shared" si="124"/>
        <v>0</v>
      </c>
      <c r="S1302" s="154">
        <f t="shared" si="125"/>
        <v>1</v>
      </c>
    </row>
    <row r="1303" spans="2:19" ht="18.75" x14ac:dyDescent="0.3">
      <c r="B1303" s="164">
        <v>44855</v>
      </c>
      <c r="C1303" s="95" t="s">
        <v>2218</v>
      </c>
      <c r="D1303" s="96" t="s">
        <v>32</v>
      </c>
      <c r="E1303" s="97">
        <v>2</v>
      </c>
      <c r="F1303" s="140">
        <v>3</v>
      </c>
      <c r="G1303" s="103">
        <v>1.8</v>
      </c>
      <c r="H1303" s="99" t="s">
        <v>557</v>
      </c>
      <c r="I1303" s="104" t="s">
        <v>21</v>
      </c>
      <c r="J1303" s="105">
        <v>3</v>
      </c>
      <c r="K1303" s="142">
        <f t="shared" si="122"/>
        <v>-3</v>
      </c>
      <c r="L1303" s="102">
        <f t="shared" si="121"/>
        <v>423.8601049382716</v>
      </c>
      <c r="N1303" s="214">
        <f t="shared" si="126"/>
        <v>-45.95</v>
      </c>
      <c r="Q1303" s="153">
        <f t="shared" si="123"/>
        <v>1</v>
      </c>
      <c r="R1303" s="154">
        <f t="shared" si="124"/>
        <v>0</v>
      </c>
      <c r="S1303" s="154">
        <f t="shared" si="125"/>
        <v>1</v>
      </c>
    </row>
    <row r="1304" spans="2:19" ht="18.75" x14ac:dyDescent="0.3">
      <c r="B1304" s="164">
        <v>44855</v>
      </c>
      <c r="C1304" s="95" t="s">
        <v>2747</v>
      </c>
      <c r="D1304" s="96" t="s">
        <v>32</v>
      </c>
      <c r="E1304" s="97">
        <v>3</v>
      </c>
      <c r="F1304" s="140">
        <v>2.9</v>
      </c>
      <c r="G1304" s="103">
        <v>1.5</v>
      </c>
      <c r="H1304" s="99" t="s">
        <v>557</v>
      </c>
      <c r="I1304" s="104" t="s">
        <v>16</v>
      </c>
      <c r="J1304" s="105">
        <v>4</v>
      </c>
      <c r="K1304" s="142">
        <f t="shared" si="122"/>
        <v>-4</v>
      </c>
      <c r="L1304" s="102">
        <f t="shared" si="121"/>
        <v>419.8601049382716</v>
      </c>
      <c r="N1304" s="214">
        <f t="shared" si="126"/>
        <v>-49.95</v>
      </c>
      <c r="Q1304" s="153">
        <f t="shared" si="123"/>
        <v>1</v>
      </c>
      <c r="R1304" s="154">
        <f t="shared" si="124"/>
        <v>0</v>
      </c>
      <c r="S1304" s="154">
        <f t="shared" si="125"/>
        <v>1</v>
      </c>
    </row>
    <row r="1305" spans="2:19" ht="18.75" x14ac:dyDescent="0.3">
      <c r="B1305" s="164">
        <v>44855</v>
      </c>
      <c r="C1305" s="95" t="s">
        <v>2748</v>
      </c>
      <c r="D1305" s="96" t="s">
        <v>32</v>
      </c>
      <c r="E1305" s="97">
        <v>4</v>
      </c>
      <c r="F1305" s="140">
        <v>5</v>
      </c>
      <c r="G1305" s="103">
        <v>2</v>
      </c>
      <c r="H1305" s="99" t="s">
        <v>557</v>
      </c>
      <c r="I1305" s="104" t="s">
        <v>26</v>
      </c>
      <c r="J1305" s="105">
        <v>3</v>
      </c>
      <c r="K1305" s="142">
        <f t="shared" si="122"/>
        <v>-3</v>
      </c>
      <c r="L1305" s="102">
        <f t="shared" si="121"/>
        <v>416.8601049382716</v>
      </c>
      <c r="N1305" s="214">
        <f t="shared" si="126"/>
        <v>-52.95</v>
      </c>
      <c r="Q1305" s="153">
        <f t="shared" si="123"/>
        <v>1</v>
      </c>
      <c r="R1305" s="154">
        <f t="shared" si="124"/>
        <v>0</v>
      </c>
      <c r="S1305" s="154">
        <f t="shared" si="125"/>
        <v>1</v>
      </c>
    </row>
    <row r="1306" spans="2:19" ht="18.75" x14ac:dyDescent="0.3">
      <c r="B1306" s="164">
        <v>44855</v>
      </c>
      <c r="C1306" s="95" t="s">
        <v>2749</v>
      </c>
      <c r="D1306" s="96" t="s">
        <v>231</v>
      </c>
      <c r="E1306" s="97">
        <v>3</v>
      </c>
      <c r="F1306" s="140">
        <v>3.6</v>
      </c>
      <c r="G1306" s="103">
        <v>1.5</v>
      </c>
      <c r="H1306" s="99" t="s">
        <v>557</v>
      </c>
      <c r="I1306" s="104" t="s">
        <v>24</v>
      </c>
      <c r="J1306" s="105">
        <v>2</v>
      </c>
      <c r="K1306" s="142">
        <f t="shared" si="122"/>
        <v>5.2</v>
      </c>
      <c r="L1306" s="102">
        <f t="shared" si="121"/>
        <v>422.06010493827159</v>
      </c>
      <c r="N1306" s="214">
        <f t="shared" si="126"/>
        <v>-47.75</v>
      </c>
      <c r="Q1306" s="153">
        <f t="shared" si="123"/>
        <v>1</v>
      </c>
      <c r="R1306" s="154">
        <f t="shared" si="124"/>
        <v>1</v>
      </c>
      <c r="S1306" s="154">
        <f t="shared" si="125"/>
        <v>0</v>
      </c>
    </row>
    <row r="1307" spans="2:19" ht="18.75" x14ac:dyDescent="0.3">
      <c r="B1307" s="164">
        <v>44855</v>
      </c>
      <c r="C1307" s="95" t="s">
        <v>2750</v>
      </c>
      <c r="D1307" s="96" t="s">
        <v>600</v>
      </c>
      <c r="E1307" s="97">
        <v>5</v>
      </c>
      <c r="F1307" s="140">
        <f>0.8*17</f>
        <v>13.600000000000001</v>
      </c>
      <c r="G1307" s="103">
        <v>4</v>
      </c>
      <c r="H1307" s="99" t="s">
        <v>557</v>
      </c>
      <c r="I1307" s="104" t="s">
        <v>24</v>
      </c>
      <c r="J1307" s="105">
        <v>0.5</v>
      </c>
      <c r="K1307" s="142">
        <f t="shared" si="122"/>
        <v>6.3000000000000007</v>
      </c>
      <c r="L1307" s="102">
        <f t="shared" si="121"/>
        <v>428.3601049382716</v>
      </c>
      <c r="N1307" s="214">
        <f t="shared" si="126"/>
        <v>-41.45</v>
      </c>
      <c r="Q1307" s="153">
        <f t="shared" si="123"/>
        <v>1</v>
      </c>
      <c r="R1307" s="154">
        <f t="shared" si="124"/>
        <v>1</v>
      </c>
      <c r="S1307" s="154">
        <f t="shared" si="125"/>
        <v>0</v>
      </c>
    </row>
    <row r="1308" spans="2:19" ht="18.75" x14ac:dyDescent="0.3">
      <c r="B1308" s="164">
        <v>44856</v>
      </c>
      <c r="C1308" s="95" t="s">
        <v>2751</v>
      </c>
      <c r="D1308" s="96" t="s">
        <v>628</v>
      </c>
      <c r="E1308" s="97">
        <v>1</v>
      </c>
      <c r="F1308" s="140">
        <v>3</v>
      </c>
      <c r="G1308" s="103">
        <v>1.2</v>
      </c>
      <c r="H1308" s="99" t="s">
        <v>557</v>
      </c>
      <c r="I1308" s="104" t="s">
        <v>34</v>
      </c>
      <c r="J1308" s="105">
        <v>2</v>
      </c>
      <c r="K1308" s="142">
        <f t="shared" si="122"/>
        <v>-2</v>
      </c>
      <c r="L1308" s="102">
        <f t="shared" si="121"/>
        <v>426.3601049382716</v>
      </c>
      <c r="N1308" s="214">
        <f t="shared" si="126"/>
        <v>-43.45</v>
      </c>
      <c r="Q1308" s="153">
        <f t="shared" si="123"/>
        <v>1</v>
      </c>
      <c r="R1308" s="154">
        <f t="shared" si="124"/>
        <v>0</v>
      </c>
      <c r="S1308" s="154">
        <f t="shared" si="125"/>
        <v>1</v>
      </c>
    </row>
    <row r="1309" spans="2:19" ht="18.75" x14ac:dyDescent="0.3">
      <c r="B1309" s="164">
        <v>44856</v>
      </c>
      <c r="C1309" s="95" t="s">
        <v>2752</v>
      </c>
      <c r="D1309" s="96" t="s">
        <v>813</v>
      </c>
      <c r="E1309" s="97">
        <v>2</v>
      </c>
      <c r="F1309" s="140">
        <v>9</v>
      </c>
      <c r="G1309" s="103">
        <v>2.5</v>
      </c>
      <c r="H1309" s="99" t="s">
        <v>557</v>
      </c>
      <c r="I1309" s="104" t="s">
        <v>16</v>
      </c>
      <c r="J1309" s="105">
        <v>6</v>
      </c>
      <c r="K1309" s="142">
        <f t="shared" si="122"/>
        <v>-6</v>
      </c>
      <c r="L1309" s="102">
        <f t="shared" si="121"/>
        <v>420.3601049382716</v>
      </c>
      <c r="N1309" s="214">
        <f t="shared" si="126"/>
        <v>-49.45</v>
      </c>
      <c r="Q1309" s="153">
        <f t="shared" si="123"/>
        <v>1</v>
      </c>
      <c r="R1309" s="154">
        <f t="shared" si="124"/>
        <v>0</v>
      </c>
      <c r="S1309" s="154">
        <f t="shared" si="125"/>
        <v>1</v>
      </c>
    </row>
    <row r="1310" spans="2:19" ht="18.75" x14ac:dyDescent="0.3">
      <c r="B1310" s="164">
        <v>44856</v>
      </c>
      <c r="C1310" s="95" t="s">
        <v>2753</v>
      </c>
      <c r="D1310" s="96" t="s">
        <v>813</v>
      </c>
      <c r="E1310" s="97">
        <v>2</v>
      </c>
      <c r="F1310" s="140">
        <v>16</v>
      </c>
      <c r="G1310" s="103">
        <v>4</v>
      </c>
      <c r="H1310" s="99" t="s">
        <v>557</v>
      </c>
      <c r="I1310" s="104" t="s">
        <v>16</v>
      </c>
      <c r="J1310" s="105">
        <v>0.25</v>
      </c>
      <c r="K1310" s="142">
        <f t="shared" si="122"/>
        <v>-0.25</v>
      </c>
      <c r="L1310" s="102">
        <f t="shared" si="121"/>
        <v>420.1101049382716</v>
      </c>
      <c r="N1310" s="214">
        <f t="shared" si="126"/>
        <v>-49.7</v>
      </c>
      <c r="Q1310" s="153">
        <f t="shared" si="123"/>
        <v>1</v>
      </c>
      <c r="R1310" s="154">
        <f t="shared" si="124"/>
        <v>0</v>
      </c>
      <c r="S1310" s="154">
        <f t="shared" si="125"/>
        <v>1</v>
      </c>
    </row>
    <row r="1311" spans="2:19" ht="18.75" x14ac:dyDescent="0.3">
      <c r="B1311" s="164">
        <v>44856</v>
      </c>
      <c r="C1311" s="95" t="s">
        <v>2754</v>
      </c>
      <c r="D1311" s="96" t="s">
        <v>2755</v>
      </c>
      <c r="E1311" s="97">
        <v>3</v>
      </c>
      <c r="F1311" s="140">
        <v>2</v>
      </c>
      <c r="G1311" s="103">
        <v>1.1000000000000001</v>
      </c>
      <c r="H1311" s="99" t="s">
        <v>557</v>
      </c>
      <c r="I1311" s="104" t="s">
        <v>24</v>
      </c>
      <c r="J1311" s="105">
        <v>5</v>
      </c>
      <c r="K1311" s="142">
        <f t="shared" si="122"/>
        <v>5</v>
      </c>
      <c r="L1311" s="102">
        <f t="shared" si="121"/>
        <v>425.1101049382716</v>
      </c>
      <c r="N1311" s="214">
        <f t="shared" si="126"/>
        <v>-44.7</v>
      </c>
      <c r="Q1311" s="153">
        <f t="shared" si="123"/>
        <v>1</v>
      </c>
      <c r="R1311" s="154">
        <f t="shared" si="124"/>
        <v>1</v>
      </c>
      <c r="S1311" s="154">
        <f t="shared" si="125"/>
        <v>0</v>
      </c>
    </row>
    <row r="1312" spans="2:19" ht="18.75" x14ac:dyDescent="0.3">
      <c r="B1312" s="164">
        <v>44856</v>
      </c>
      <c r="C1312" s="95" t="s">
        <v>2756</v>
      </c>
      <c r="D1312" s="96" t="s">
        <v>652</v>
      </c>
      <c r="E1312" s="97">
        <v>1</v>
      </c>
      <c r="F1312" s="140">
        <v>8</v>
      </c>
      <c r="G1312" s="103">
        <v>3</v>
      </c>
      <c r="H1312" s="99" t="s">
        <v>557</v>
      </c>
      <c r="I1312" s="104" t="s">
        <v>34</v>
      </c>
      <c r="J1312" s="105">
        <v>0.25</v>
      </c>
      <c r="K1312" s="142">
        <f t="shared" si="122"/>
        <v>-0.25</v>
      </c>
      <c r="L1312" s="102">
        <f t="shared" si="121"/>
        <v>424.8601049382716</v>
      </c>
      <c r="N1312" s="214">
        <f t="shared" si="126"/>
        <v>-44.95</v>
      </c>
      <c r="Q1312" s="153">
        <f t="shared" si="123"/>
        <v>1</v>
      </c>
      <c r="R1312" s="154">
        <f t="shared" si="124"/>
        <v>0</v>
      </c>
      <c r="S1312" s="154">
        <f t="shared" si="125"/>
        <v>1</v>
      </c>
    </row>
    <row r="1313" spans="2:19" ht="18.75" x14ac:dyDescent="0.3">
      <c r="B1313" s="164">
        <v>44856</v>
      </c>
      <c r="C1313" s="95" t="s">
        <v>2757</v>
      </c>
      <c r="D1313" s="96" t="s">
        <v>652</v>
      </c>
      <c r="E1313" s="97">
        <v>1</v>
      </c>
      <c r="F1313" s="140">
        <v>5</v>
      </c>
      <c r="G1313" s="103">
        <v>2</v>
      </c>
      <c r="H1313" s="99" t="s">
        <v>557</v>
      </c>
      <c r="I1313" s="104" t="s">
        <v>34</v>
      </c>
      <c r="J1313" s="105">
        <v>0.25</v>
      </c>
      <c r="K1313" s="142">
        <f t="shared" si="122"/>
        <v>-0.25</v>
      </c>
      <c r="L1313" s="102">
        <f t="shared" si="121"/>
        <v>424.6101049382716</v>
      </c>
      <c r="N1313" s="214">
        <f t="shared" si="126"/>
        <v>-45.2</v>
      </c>
      <c r="Q1313" s="153">
        <f t="shared" si="123"/>
        <v>1</v>
      </c>
      <c r="R1313" s="154">
        <f t="shared" si="124"/>
        <v>0</v>
      </c>
      <c r="S1313" s="154">
        <f t="shared" si="125"/>
        <v>1</v>
      </c>
    </row>
    <row r="1314" spans="2:19" ht="18.75" x14ac:dyDescent="0.3">
      <c r="B1314" s="164">
        <v>44856</v>
      </c>
      <c r="C1314" s="95" t="s">
        <v>2666</v>
      </c>
      <c r="D1314" s="96" t="s">
        <v>561</v>
      </c>
      <c r="E1314" s="97">
        <v>3</v>
      </c>
      <c r="F1314" s="140">
        <v>4.4000000000000004</v>
      </c>
      <c r="G1314" s="103">
        <v>2</v>
      </c>
      <c r="H1314" s="99" t="s">
        <v>557</v>
      </c>
      <c r="I1314" s="104" t="s">
        <v>34</v>
      </c>
      <c r="J1314" s="105">
        <v>0.25</v>
      </c>
      <c r="K1314" s="142">
        <f t="shared" si="122"/>
        <v>-0.25</v>
      </c>
      <c r="L1314" s="102">
        <f t="shared" si="121"/>
        <v>424.3601049382716</v>
      </c>
      <c r="N1314" s="214">
        <f t="shared" si="126"/>
        <v>-45.45</v>
      </c>
      <c r="Q1314" s="153">
        <f t="shared" si="123"/>
        <v>1</v>
      </c>
      <c r="R1314" s="154">
        <f t="shared" si="124"/>
        <v>0</v>
      </c>
      <c r="S1314" s="154">
        <f t="shared" si="125"/>
        <v>1</v>
      </c>
    </row>
    <row r="1315" spans="2:19" ht="18.75" x14ac:dyDescent="0.3">
      <c r="B1315" s="164">
        <v>44857</v>
      </c>
      <c r="C1315" s="95" t="s">
        <v>2664</v>
      </c>
      <c r="D1315" s="96" t="s">
        <v>93</v>
      </c>
      <c r="E1315" s="97">
        <v>1</v>
      </c>
      <c r="F1315" s="140">
        <v>3.9</v>
      </c>
      <c r="G1315" s="103">
        <v>1.2</v>
      </c>
      <c r="H1315" s="99" t="s">
        <v>557</v>
      </c>
      <c r="I1315" s="104" t="s">
        <v>34</v>
      </c>
      <c r="J1315" s="105">
        <v>3</v>
      </c>
      <c r="K1315" s="142">
        <f t="shared" si="122"/>
        <v>-3</v>
      </c>
      <c r="L1315" s="102">
        <f t="shared" si="121"/>
        <v>421.3601049382716</v>
      </c>
      <c r="N1315" s="214">
        <f t="shared" si="126"/>
        <v>-48.45</v>
      </c>
      <c r="Q1315" s="153">
        <f t="shared" si="123"/>
        <v>1</v>
      </c>
      <c r="R1315" s="154">
        <f t="shared" si="124"/>
        <v>0</v>
      </c>
      <c r="S1315" s="154">
        <f t="shared" si="125"/>
        <v>1</v>
      </c>
    </row>
    <row r="1316" spans="2:19" ht="18.75" x14ac:dyDescent="0.3">
      <c r="B1316" s="164">
        <v>44857</v>
      </c>
      <c r="C1316" s="95" t="s">
        <v>2758</v>
      </c>
      <c r="D1316" s="96" t="s">
        <v>93</v>
      </c>
      <c r="E1316" s="97">
        <v>2</v>
      </c>
      <c r="F1316" s="140">
        <v>10</v>
      </c>
      <c r="G1316" s="103">
        <v>3</v>
      </c>
      <c r="H1316" s="99" t="s">
        <v>557</v>
      </c>
      <c r="I1316" s="104" t="s">
        <v>34</v>
      </c>
      <c r="J1316" s="105">
        <v>3</v>
      </c>
      <c r="K1316" s="142">
        <f t="shared" si="122"/>
        <v>-3</v>
      </c>
      <c r="L1316" s="102">
        <f t="shared" si="121"/>
        <v>418.3601049382716</v>
      </c>
      <c r="N1316" s="214">
        <f t="shared" si="126"/>
        <v>-51.45</v>
      </c>
      <c r="Q1316" s="153">
        <f t="shared" si="123"/>
        <v>1</v>
      </c>
      <c r="R1316" s="154">
        <f t="shared" si="124"/>
        <v>0</v>
      </c>
      <c r="S1316" s="154">
        <f t="shared" si="125"/>
        <v>1</v>
      </c>
    </row>
    <row r="1317" spans="2:19" ht="18.75" x14ac:dyDescent="0.3">
      <c r="B1317" s="164">
        <v>44857</v>
      </c>
      <c r="C1317" s="95" t="s">
        <v>2759</v>
      </c>
      <c r="D1317" s="96" t="s">
        <v>93</v>
      </c>
      <c r="E1317" s="97">
        <v>3</v>
      </c>
      <c r="F1317" s="140">
        <v>5</v>
      </c>
      <c r="G1317" s="103">
        <v>2</v>
      </c>
      <c r="H1317" s="99" t="s">
        <v>557</v>
      </c>
      <c r="I1317" s="104" t="s">
        <v>34</v>
      </c>
      <c r="J1317" s="105">
        <v>5</v>
      </c>
      <c r="K1317" s="142">
        <f t="shared" si="122"/>
        <v>-5</v>
      </c>
      <c r="L1317" s="102">
        <f t="shared" ref="L1317:L1383" si="127">IF(K1317="",L1316,L1316+K1317)</f>
        <v>413.3601049382716</v>
      </c>
      <c r="N1317" s="214">
        <f t="shared" si="126"/>
        <v>-56.45</v>
      </c>
      <c r="Q1317" s="153">
        <f t="shared" si="123"/>
        <v>1</v>
      </c>
      <c r="R1317" s="154">
        <f t="shared" si="124"/>
        <v>0</v>
      </c>
      <c r="S1317" s="154">
        <f t="shared" si="125"/>
        <v>1</v>
      </c>
    </row>
    <row r="1318" spans="2:19" ht="18.75" x14ac:dyDescent="0.3">
      <c r="B1318" s="164">
        <v>44857</v>
      </c>
      <c r="C1318" s="95" t="s">
        <v>2760</v>
      </c>
      <c r="D1318" s="96" t="s">
        <v>93</v>
      </c>
      <c r="E1318" s="97">
        <v>3</v>
      </c>
      <c r="F1318" s="140">
        <v>7.5</v>
      </c>
      <c r="G1318" s="103">
        <v>3</v>
      </c>
      <c r="H1318" s="99" t="s">
        <v>557</v>
      </c>
      <c r="I1318" s="104" t="s">
        <v>34</v>
      </c>
      <c r="J1318" s="105">
        <v>2</v>
      </c>
      <c r="K1318" s="142">
        <f t="shared" si="122"/>
        <v>-2</v>
      </c>
      <c r="L1318" s="102">
        <f t="shared" si="127"/>
        <v>411.3601049382716</v>
      </c>
      <c r="N1318" s="214">
        <f t="shared" si="126"/>
        <v>-58.45</v>
      </c>
      <c r="Q1318" s="153">
        <f t="shared" si="123"/>
        <v>1</v>
      </c>
      <c r="R1318" s="154">
        <f t="shared" si="124"/>
        <v>0</v>
      </c>
      <c r="S1318" s="154">
        <f t="shared" si="125"/>
        <v>1</v>
      </c>
    </row>
    <row r="1319" spans="2:19" ht="18.75" x14ac:dyDescent="0.3">
      <c r="B1319" s="164">
        <v>44858</v>
      </c>
      <c r="C1319" s="95" t="s">
        <v>2711</v>
      </c>
      <c r="D1319" s="96" t="s">
        <v>2761</v>
      </c>
      <c r="E1319" s="97">
        <v>5</v>
      </c>
      <c r="F1319" s="140">
        <v>2.2999999999999998</v>
      </c>
      <c r="G1319" s="103">
        <v>1.1000000000000001</v>
      </c>
      <c r="H1319" s="99" t="s">
        <v>557</v>
      </c>
      <c r="I1319" s="104" t="s">
        <v>24</v>
      </c>
      <c r="J1319" s="105">
        <v>4</v>
      </c>
      <c r="K1319" s="142">
        <f t="shared" si="122"/>
        <v>5.1999999999999993</v>
      </c>
      <c r="L1319" s="102">
        <f t="shared" si="127"/>
        <v>416.56010493827159</v>
      </c>
      <c r="N1319" s="214">
        <f t="shared" si="126"/>
        <v>-53.25</v>
      </c>
      <c r="Q1319" s="153">
        <f t="shared" si="123"/>
        <v>1</v>
      </c>
      <c r="R1319" s="154">
        <f t="shared" si="124"/>
        <v>1</v>
      </c>
      <c r="S1319" s="154">
        <f t="shared" si="125"/>
        <v>0</v>
      </c>
    </row>
    <row r="1320" spans="2:19" ht="18.75" x14ac:dyDescent="0.3">
      <c r="B1320" s="164">
        <v>44858</v>
      </c>
      <c r="C1320" s="95" t="s">
        <v>2762</v>
      </c>
      <c r="D1320" s="96" t="s">
        <v>772</v>
      </c>
      <c r="E1320" s="97">
        <v>3</v>
      </c>
      <c r="F1320" s="140">
        <v>21</v>
      </c>
      <c r="G1320" s="103">
        <v>5</v>
      </c>
      <c r="H1320" s="99" t="s">
        <v>557</v>
      </c>
      <c r="I1320" s="104" t="s">
        <v>34</v>
      </c>
      <c r="J1320" s="105">
        <v>0.25</v>
      </c>
      <c r="K1320" s="142">
        <f t="shared" si="122"/>
        <v>-0.25</v>
      </c>
      <c r="L1320" s="102">
        <f t="shared" si="127"/>
        <v>416.31010493827159</v>
      </c>
      <c r="N1320" s="214">
        <f t="shared" si="126"/>
        <v>-53.5</v>
      </c>
      <c r="Q1320" s="153">
        <f t="shared" si="123"/>
        <v>1</v>
      </c>
      <c r="R1320" s="154">
        <f t="shared" si="124"/>
        <v>0</v>
      </c>
      <c r="S1320" s="154">
        <f t="shared" si="125"/>
        <v>1</v>
      </c>
    </row>
    <row r="1321" spans="2:19" ht="18.75" x14ac:dyDescent="0.3">
      <c r="B1321" s="164">
        <v>44858</v>
      </c>
      <c r="C1321" s="95" t="s">
        <v>2763</v>
      </c>
      <c r="D1321" s="96" t="s">
        <v>772</v>
      </c>
      <c r="E1321" s="97">
        <v>5</v>
      </c>
      <c r="F1321" s="140">
        <v>3.2</v>
      </c>
      <c r="G1321" s="103">
        <v>1.8</v>
      </c>
      <c r="H1321" s="99" t="s">
        <v>557</v>
      </c>
      <c r="I1321" s="104" t="s">
        <v>26</v>
      </c>
      <c r="J1321" s="105">
        <v>5</v>
      </c>
      <c r="K1321" s="142">
        <f t="shared" si="122"/>
        <v>-5</v>
      </c>
      <c r="L1321" s="102">
        <f t="shared" si="127"/>
        <v>411.31010493827159</v>
      </c>
      <c r="N1321" s="214">
        <f t="shared" si="126"/>
        <v>-58.5</v>
      </c>
      <c r="Q1321" s="153">
        <f t="shared" si="123"/>
        <v>1</v>
      </c>
      <c r="R1321" s="154">
        <f t="shared" si="124"/>
        <v>0</v>
      </c>
      <c r="S1321" s="154">
        <f t="shared" si="125"/>
        <v>1</v>
      </c>
    </row>
    <row r="1322" spans="2:19" ht="18.75" x14ac:dyDescent="0.3">
      <c r="B1322" s="164">
        <v>44859</v>
      </c>
      <c r="C1322" s="95" t="s">
        <v>2350</v>
      </c>
      <c r="D1322" s="96" t="s">
        <v>761</v>
      </c>
      <c r="E1322" s="97">
        <v>1</v>
      </c>
      <c r="F1322" s="140">
        <v>17</v>
      </c>
      <c r="G1322" s="103">
        <v>4</v>
      </c>
      <c r="H1322" s="99" t="s">
        <v>557</v>
      </c>
      <c r="I1322" s="104" t="s">
        <v>34</v>
      </c>
      <c r="J1322" s="105">
        <v>2</v>
      </c>
      <c r="K1322" s="142">
        <f t="shared" si="122"/>
        <v>-2</v>
      </c>
      <c r="L1322" s="102">
        <f t="shared" si="127"/>
        <v>409.31010493827159</v>
      </c>
      <c r="N1322" s="214">
        <f t="shared" si="126"/>
        <v>-60.5</v>
      </c>
      <c r="Q1322" s="153">
        <f t="shared" si="123"/>
        <v>1</v>
      </c>
      <c r="R1322" s="154">
        <f t="shared" si="124"/>
        <v>0</v>
      </c>
      <c r="S1322" s="154">
        <f t="shared" si="125"/>
        <v>1</v>
      </c>
    </row>
    <row r="1323" spans="2:19" ht="18.75" x14ac:dyDescent="0.3">
      <c r="B1323" s="164">
        <v>44859</v>
      </c>
      <c r="C1323" s="95" t="s">
        <v>2048</v>
      </c>
      <c r="D1323" s="96" t="s">
        <v>761</v>
      </c>
      <c r="E1323" s="97">
        <v>2</v>
      </c>
      <c r="F1323" s="140">
        <v>6</v>
      </c>
      <c r="G1323" s="103">
        <v>2</v>
      </c>
      <c r="H1323" s="99" t="s">
        <v>557</v>
      </c>
      <c r="I1323" s="104" t="s">
        <v>16</v>
      </c>
      <c r="J1323" s="105">
        <v>2</v>
      </c>
      <c r="K1323" s="142">
        <f t="shared" si="122"/>
        <v>-2</v>
      </c>
      <c r="L1323" s="102">
        <f t="shared" si="127"/>
        <v>407.31010493827159</v>
      </c>
      <c r="N1323" s="214">
        <f t="shared" si="126"/>
        <v>-62.5</v>
      </c>
      <c r="Q1323" s="153">
        <f t="shared" si="123"/>
        <v>1</v>
      </c>
      <c r="R1323" s="154">
        <f t="shared" si="124"/>
        <v>0</v>
      </c>
      <c r="S1323" s="154">
        <f t="shared" si="125"/>
        <v>1</v>
      </c>
    </row>
    <row r="1324" spans="2:19" ht="18.75" x14ac:dyDescent="0.3">
      <c r="B1324" s="164">
        <v>44861</v>
      </c>
      <c r="C1324" s="95" t="s">
        <v>2764</v>
      </c>
      <c r="D1324" s="96" t="s">
        <v>231</v>
      </c>
      <c r="E1324" s="97">
        <v>6</v>
      </c>
      <c r="F1324" s="140">
        <v>2.25</v>
      </c>
      <c r="G1324" s="103">
        <v>1.1000000000000001</v>
      </c>
      <c r="H1324" s="99" t="s">
        <v>557</v>
      </c>
      <c r="I1324" s="104" t="s">
        <v>21</v>
      </c>
      <c r="J1324" s="105">
        <v>2</v>
      </c>
      <c r="K1324" s="142">
        <f t="shared" si="122"/>
        <v>-2</v>
      </c>
      <c r="L1324" s="102">
        <f t="shared" si="127"/>
        <v>405.31010493827159</v>
      </c>
      <c r="N1324" s="214">
        <f t="shared" si="126"/>
        <v>-64.5</v>
      </c>
      <c r="Q1324" s="153">
        <f t="shared" si="123"/>
        <v>1</v>
      </c>
      <c r="R1324" s="154">
        <f t="shared" si="124"/>
        <v>0</v>
      </c>
      <c r="S1324" s="154">
        <f t="shared" si="125"/>
        <v>1</v>
      </c>
    </row>
    <row r="1325" spans="2:19" ht="18.75" x14ac:dyDescent="0.3">
      <c r="B1325" s="164">
        <v>44861</v>
      </c>
      <c r="C1325" s="95" t="s">
        <v>2765</v>
      </c>
      <c r="D1325" s="96" t="s">
        <v>30</v>
      </c>
      <c r="E1325" s="97">
        <v>1</v>
      </c>
      <c r="F1325" s="140">
        <v>1.55</v>
      </c>
      <c r="G1325" s="103">
        <v>1.1000000000000001</v>
      </c>
      <c r="H1325" s="99" t="s">
        <v>557</v>
      </c>
      <c r="I1325" s="104" t="s">
        <v>24</v>
      </c>
      <c r="J1325" s="105">
        <v>7</v>
      </c>
      <c r="K1325" s="142">
        <f t="shared" si="122"/>
        <v>3.8499999999999996</v>
      </c>
      <c r="L1325" s="102">
        <f t="shared" si="127"/>
        <v>409.16010493827162</v>
      </c>
      <c r="N1325" s="214">
        <f t="shared" si="126"/>
        <v>-60.65</v>
      </c>
      <c r="Q1325" s="153">
        <f t="shared" si="123"/>
        <v>1</v>
      </c>
      <c r="R1325" s="154">
        <f t="shared" si="124"/>
        <v>1</v>
      </c>
      <c r="S1325" s="154">
        <f t="shared" si="125"/>
        <v>0</v>
      </c>
    </row>
    <row r="1326" spans="2:19" ht="18.75" x14ac:dyDescent="0.3">
      <c r="B1326" s="164">
        <v>44861</v>
      </c>
      <c r="C1326" s="95" t="s">
        <v>2606</v>
      </c>
      <c r="D1326" s="96" t="s">
        <v>2731</v>
      </c>
      <c r="E1326" s="97">
        <v>4</v>
      </c>
      <c r="F1326" s="140">
        <v>2.1</v>
      </c>
      <c r="G1326" s="103">
        <v>1.2</v>
      </c>
      <c r="H1326" s="99" t="s">
        <v>557</v>
      </c>
      <c r="I1326" s="104" t="s">
        <v>21</v>
      </c>
      <c r="J1326" s="105">
        <v>1</v>
      </c>
      <c r="K1326" s="142">
        <f t="shared" si="122"/>
        <v>-1</v>
      </c>
      <c r="L1326" s="102">
        <f t="shared" si="127"/>
        <v>408.16010493827162</v>
      </c>
      <c r="N1326" s="214">
        <f t="shared" si="126"/>
        <v>-61.65</v>
      </c>
      <c r="Q1326" s="153">
        <f t="shared" si="123"/>
        <v>1</v>
      </c>
      <c r="R1326" s="154">
        <f t="shared" si="124"/>
        <v>0</v>
      </c>
      <c r="S1326" s="154">
        <f t="shared" si="125"/>
        <v>1</v>
      </c>
    </row>
    <row r="1327" spans="2:19" ht="18.75" x14ac:dyDescent="0.3">
      <c r="B1327" s="164">
        <v>44860</v>
      </c>
      <c r="C1327" s="95" t="s">
        <v>2047</v>
      </c>
      <c r="D1327" s="96" t="s">
        <v>114</v>
      </c>
      <c r="E1327" s="97">
        <v>1</v>
      </c>
      <c r="F1327" s="140">
        <v>1</v>
      </c>
      <c r="G1327" s="103">
        <v>0</v>
      </c>
      <c r="H1327" s="99" t="s">
        <v>557</v>
      </c>
      <c r="I1327" s="104" t="s">
        <v>21</v>
      </c>
      <c r="J1327" s="105">
        <v>3</v>
      </c>
      <c r="K1327" s="142">
        <f t="shared" si="122"/>
        <v>-3</v>
      </c>
      <c r="L1327" s="102">
        <f t="shared" si="127"/>
        <v>405.16010493827162</v>
      </c>
      <c r="N1327" s="214">
        <f t="shared" si="126"/>
        <v>-64.650000000000006</v>
      </c>
      <c r="Q1327" s="153">
        <f t="shared" si="123"/>
        <v>1</v>
      </c>
      <c r="R1327" s="154">
        <f t="shared" si="124"/>
        <v>0</v>
      </c>
      <c r="S1327" s="154">
        <f t="shared" si="125"/>
        <v>1</v>
      </c>
    </row>
    <row r="1328" spans="2:19" ht="18.75" x14ac:dyDescent="0.3">
      <c r="B1328" s="164">
        <v>44860</v>
      </c>
      <c r="C1328" s="95" t="s">
        <v>2766</v>
      </c>
      <c r="D1328" s="96" t="s">
        <v>623</v>
      </c>
      <c r="E1328" s="97">
        <v>1</v>
      </c>
      <c r="F1328" s="140">
        <v>1.95</v>
      </c>
      <c r="G1328" s="103">
        <v>1.1000000000000001</v>
      </c>
      <c r="H1328" s="99" t="s">
        <v>557</v>
      </c>
      <c r="I1328" s="104" t="s">
        <v>24</v>
      </c>
      <c r="J1328" s="105">
        <v>5</v>
      </c>
      <c r="K1328" s="142">
        <f t="shared" si="122"/>
        <v>4.75</v>
      </c>
      <c r="L1328" s="102">
        <f t="shared" si="127"/>
        <v>409.91010493827162</v>
      </c>
      <c r="N1328" s="214">
        <f t="shared" si="126"/>
        <v>-59.900000000000006</v>
      </c>
      <c r="Q1328" s="153">
        <f t="shared" si="123"/>
        <v>1</v>
      </c>
      <c r="R1328" s="154">
        <f t="shared" si="124"/>
        <v>1</v>
      </c>
      <c r="S1328" s="154">
        <f t="shared" si="125"/>
        <v>0</v>
      </c>
    </row>
    <row r="1329" spans="2:19" ht="18.75" x14ac:dyDescent="0.3">
      <c r="B1329" s="164">
        <v>44862</v>
      </c>
      <c r="C1329" s="95" t="s">
        <v>2767</v>
      </c>
      <c r="D1329" s="96" t="s">
        <v>616</v>
      </c>
      <c r="E1329" s="97">
        <v>1</v>
      </c>
      <c r="F1329" s="140">
        <v>16</v>
      </c>
      <c r="G1329" s="103">
        <v>4</v>
      </c>
      <c r="H1329" s="99" t="s">
        <v>557</v>
      </c>
      <c r="I1329" s="104" t="s">
        <v>34</v>
      </c>
      <c r="J1329" s="105">
        <v>0.25</v>
      </c>
      <c r="K1329" s="142">
        <f t="shared" si="122"/>
        <v>-0.25</v>
      </c>
      <c r="L1329" s="102">
        <f t="shared" si="127"/>
        <v>409.66010493827162</v>
      </c>
      <c r="N1329" s="214">
        <f t="shared" si="126"/>
        <v>-60.150000000000006</v>
      </c>
      <c r="Q1329" s="153">
        <f t="shared" si="123"/>
        <v>1</v>
      </c>
      <c r="R1329" s="154">
        <f t="shared" si="124"/>
        <v>0</v>
      </c>
      <c r="S1329" s="154">
        <f t="shared" si="125"/>
        <v>1</v>
      </c>
    </row>
    <row r="1330" spans="2:19" ht="18.75" x14ac:dyDescent="0.3">
      <c r="B1330" s="164">
        <v>44862</v>
      </c>
      <c r="C1330" s="95" t="s">
        <v>2633</v>
      </c>
      <c r="D1330" s="96" t="s">
        <v>616</v>
      </c>
      <c r="E1330" s="97">
        <v>1</v>
      </c>
      <c r="F1330" s="140">
        <v>17</v>
      </c>
      <c r="G1330" s="103">
        <v>4</v>
      </c>
      <c r="H1330" s="99" t="s">
        <v>557</v>
      </c>
      <c r="I1330" s="104" t="s">
        <v>16</v>
      </c>
      <c r="J1330" s="105">
        <v>0.25</v>
      </c>
      <c r="K1330" s="142">
        <f t="shared" si="122"/>
        <v>-0.25</v>
      </c>
      <c r="L1330" s="102">
        <f t="shared" si="127"/>
        <v>409.41010493827162</v>
      </c>
      <c r="N1330" s="214">
        <f t="shared" si="126"/>
        <v>-60.400000000000006</v>
      </c>
      <c r="Q1330" s="153">
        <f t="shared" si="123"/>
        <v>1</v>
      </c>
      <c r="R1330" s="154">
        <f t="shared" si="124"/>
        <v>0</v>
      </c>
      <c r="S1330" s="154">
        <f t="shared" si="125"/>
        <v>1</v>
      </c>
    </row>
    <row r="1331" spans="2:19" ht="18.75" x14ac:dyDescent="0.3">
      <c r="B1331" s="164">
        <v>44862</v>
      </c>
      <c r="C1331" s="95" t="s">
        <v>2652</v>
      </c>
      <c r="D1331" s="96" t="s">
        <v>634</v>
      </c>
      <c r="E1331" s="97">
        <v>2</v>
      </c>
      <c r="F1331" s="140">
        <v>2</v>
      </c>
      <c r="G1331" s="103">
        <v>1.1000000000000001</v>
      </c>
      <c r="H1331" s="99" t="s">
        <v>557</v>
      </c>
      <c r="I1331" s="104" t="s">
        <v>16</v>
      </c>
      <c r="J1331" s="105">
        <v>1</v>
      </c>
      <c r="K1331" s="142">
        <f t="shared" si="122"/>
        <v>-1</v>
      </c>
      <c r="L1331" s="102">
        <f t="shared" si="127"/>
        <v>408.41010493827162</v>
      </c>
      <c r="N1331" s="214">
        <f t="shared" si="126"/>
        <v>-61.400000000000006</v>
      </c>
      <c r="Q1331" s="153">
        <f t="shared" si="123"/>
        <v>1</v>
      </c>
      <c r="R1331" s="154">
        <f t="shared" si="124"/>
        <v>0</v>
      </c>
      <c r="S1331" s="154">
        <f t="shared" si="125"/>
        <v>1</v>
      </c>
    </row>
    <row r="1332" spans="2:19" ht="18.75" x14ac:dyDescent="0.3">
      <c r="B1332" s="164">
        <v>44862</v>
      </c>
      <c r="C1332" s="95" t="s">
        <v>2768</v>
      </c>
      <c r="D1332" s="96" t="s">
        <v>634</v>
      </c>
      <c r="E1332" s="97">
        <v>5</v>
      </c>
      <c r="F1332" s="140">
        <v>26</v>
      </c>
      <c r="G1332" s="103">
        <v>5</v>
      </c>
      <c r="H1332" s="99" t="s">
        <v>557</v>
      </c>
      <c r="I1332" s="104" t="s">
        <v>16</v>
      </c>
      <c r="J1332" s="105">
        <v>0.5</v>
      </c>
      <c r="K1332" s="142">
        <f t="shared" si="122"/>
        <v>-0.5</v>
      </c>
      <c r="L1332" s="102">
        <f t="shared" si="127"/>
        <v>407.91010493827162</v>
      </c>
      <c r="N1332" s="214">
        <f t="shared" si="126"/>
        <v>-61.900000000000006</v>
      </c>
      <c r="Q1332" s="153">
        <f t="shared" si="123"/>
        <v>1</v>
      </c>
      <c r="R1332" s="154">
        <f t="shared" si="124"/>
        <v>0</v>
      </c>
      <c r="S1332" s="154">
        <f t="shared" si="125"/>
        <v>1</v>
      </c>
    </row>
    <row r="1333" spans="2:19" ht="18.75" x14ac:dyDescent="0.3">
      <c r="B1333" s="164">
        <v>44863</v>
      </c>
      <c r="C1333" s="95" t="s">
        <v>2769</v>
      </c>
      <c r="D1333" s="96" t="s">
        <v>570</v>
      </c>
      <c r="E1333" s="97">
        <v>2</v>
      </c>
      <c r="F1333" s="140">
        <v>1.75</v>
      </c>
      <c r="G1333" s="103">
        <v>1.1000000000000001</v>
      </c>
      <c r="H1333" s="99" t="s">
        <v>557</v>
      </c>
      <c r="I1333" s="104" t="s">
        <v>34</v>
      </c>
      <c r="J1333" s="105">
        <v>5</v>
      </c>
      <c r="K1333" s="142">
        <f t="shared" si="122"/>
        <v>-5</v>
      </c>
      <c r="L1333" s="102">
        <f t="shared" si="127"/>
        <v>402.91010493827162</v>
      </c>
      <c r="N1333" s="214">
        <f t="shared" si="126"/>
        <v>-66.900000000000006</v>
      </c>
      <c r="Q1333" s="153">
        <f t="shared" si="123"/>
        <v>1</v>
      </c>
      <c r="R1333" s="154">
        <f t="shared" si="124"/>
        <v>0</v>
      </c>
      <c r="S1333" s="154">
        <f t="shared" si="125"/>
        <v>1</v>
      </c>
    </row>
    <row r="1334" spans="2:19" ht="18.75" x14ac:dyDescent="0.3">
      <c r="B1334" s="164">
        <v>44863</v>
      </c>
      <c r="C1334" s="95" t="s">
        <v>2723</v>
      </c>
      <c r="D1334" s="96" t="s">
        <v>2349</v>
      </c>
      <c r="E1334" s="97">
        <v>7</v>
      </c>
      <c r="F1334" s="140">
        <v>21</v>
      </c>
      <c r="G1334" s="103">
        <v>5</v>
      </c>
      <c r="H1334" s="99" t="s">
        <v>557</v>
      </c>
      <c r="I1334" s="104" t="s">
        <v>34</v>
      </c>
      <c r="J1334" s="105">
        <v>0.25</v>
      </c>
      <c r="K1334" s="142">
        <f t="shared" si="122"/>
        <v>-0.25</v>
      </c>
      <c r="L1334" s="102">
        <f t="shared" si="127"/>
        <v>402.66010493827162</v>
      </c>
      <c r="N1334" s="214">
        <f t="shared" si="126"/>
        <v>-67.150000000000006</v>
      </c>
      <c r="Q1334" s="153">
        <f t="shared" si="123"/>
        <v>1</v>
      </c>
      <c r="R1334" s="154">
        <f t="shared" si="124"/>
        <v>0</v>
      </c>
      <c r="S1334" s="154">
        <f t="shared" si="125"/>
        <v>1</v>
      </c>
    </row>
    <row r="1335" spans="2:19" ht="18.75" x14ac:dyDescent="0.3">
      <c r="B1335" s="164">
        <v>44864</v>
      </c>
      <c r="C1335" s="95" t="s">
        <v>2770</v>
      </c>
      <c r="D1335" s="96" t="s">
        <v>674</v>
      </c>
      <c r="E1335" s="97">
        <v>1</v>
      </c>
      <c r="F1335" s="140">
        <v>3.9</v>
      </c>
      <c r="G1335" s="103">
        <v>1.4</v>
      </c>
      <c r="H1335" s="99" t="s">
        <v>557</v>
      </c>
      <c r="I1335" s="104" t="s">
        <v>24</v>
      </c>
      <c r="J1335" s="105">
        <v>6</v>
      </c>
      <c r="K1335" s="142">
        <f t="shared" si="122"/>
        <v>17.399999999999999</v>
      </c>
      <c r="L1335" s="102">
        <f t="shared" si="127"/>
        <v>420.06010493827159</v>
      </c>
      <c r="N1335" s="214">
        <f t="shared" si="126"/>
        <v>-49.750000000000007</v>
      </c>
      <c r="Q1335" s="153">
        <f t="shared" si="123"/>
        <v>1</v>
      </c>
      <c r="R1335" s="154">
        <f t="shared" si="124"/>
        <v>1</v>
      </c>
      <c r="S1335" s="154">
        <f t="shared" si="125"/>
        <v>0</v>
      </c>
    </row>
    <row r="1336" spans="2:19" ht="18.75" x14ac:dyDescent="0.3">
      <c r="B1336" s="164">
        <v>44864</v>
      </c>
      <c r="C1336" s="95" t="s">
        <v>2771</v>
      </c>
      <c r="D1336" s="96" t="s">
        <v>674</v>
      </c>
      <c r="E1336" s="97">
        <v>2</v>
      </c>
      <c r="F1336" s="140">
        <v>5.5</v>
      </c>
      <c r="G1336" s="103">
        <v>2</v>
      </c>
      <c r="H1336" s="99" t="s">
        <v>557</v>
      </c>
      <c r="I1336" s="104" t="s">
        <v>21</v>
      </c>
      <c r="J1336" s="105">
        <v>5</v>
      </c>
      <c r="K1336" s="142">
        <f t="shared" si="122"/>
        <v>-5</v>
      </c>
      <c r="L1336" s="102">
        <f t="shared" si="127"/>
        <v>415.06010493827159</v>
      </c>
      <c r="N1336" s="214">
        <f t="shared" si="126"/>
        <v>-54.750000000000007</v>
      </c>
      <c r="Q1336" s="153">
        <f t="shared" si="123"/>
        <v>1</v>
      </c>
      <c r="R1336" s="154">
        <f t="shared" si="124"/>
        <v>0</v>
      </c>
      <c r="S1336" s="154">
        <f t="shared" si="125"/>
        <v>1</v>
      </c>
    </row>
    <row r="1337" spans="2:19" ht="18.75" x14ac:dyDescent="0.3">
      <c r="B1337" s="164">
        <v>44864</v>
      </c>
      <c r="C1337" s="95" t="s">
        <v>2772</v>
      </c>
      <c r="D1337" s="96" t="s">
        <v>674</v>
      </c>
      <c r="E1337" s="97">
        <v>3</v>
      </c>
      <c r="F1337" s="140">
        <v>1.5</v>
      </c>
      <c r="G1337" s="103">
        <v>1.1000000000000001</v>
      </c>
      <c r="H1337" s="99" t="s">
        <v>557</v>
      </c>
      <c r="I1337" s="104" t="s">
        <v>24</v>
      </c>
      <c r="J1337" s="105">
        <v>8</v>
      </c>
      <c r="K1337" s="142">
        <f t="shared" si="122"/>
        <v>4</v>
      </c>
      <c r="L1337" s="102">
        <f t="shared" si="127"/>
        <v>419.06010493827159</v>
      </c>
      <c r="N1337" s="214">
        <f t="shared" si="126"/>
        <v>-50.750000000000007</v>
      </c>
      <c r="Q1337" s="153">
        <f t="shared" si="123"/>
        <v>1</v>
      </c>
      <c r="R1337" s="154">
        <f t="shared" si="124"/>
        <v>1</v>
      </c>
      <c r="S1337" s="154">
        <f t="shared" si="125"/>
        <v>0</v>
      </c>
    </row>
    <row r="1338" spans="2:19" ht="18.75" x14ac:dyDescent="0.3">
      <c r="B1338" s="164">
        <v>44865</v>
      </c>
      <c r="C1338" s="95" t="s">
        <v>2773</v>
      </c>
      <c r="D1338" s="96" t="s">
        <v>30</v>
      </c>
      <c r="E1338" s="97">
        <v>3</v>
      </c>
      <c r="F1338" s="140">
        <v>1</v>
      </c>
      <c r="G1338" s="103">
        <v>0</v>
      </c>
      <c r="H1338" s="99" t="s">
        <v>557</v>
      </c>
      <c r="I1338" s="104" t="s">
        <v>21</v>
      </c>
      <c r="J1338" s="105">
        <v>5</v>
      </c>
      <c r="K1338" s="142">
        <f t="shared" si="122"/>
        <v>-5</v>
      </c>
      <c r="L1338" s="102">
        <f t="shared" si="127"/>
        <v>414.06010493827159</v>
      </c>
      <c r="N1338" s="214">
        <f t="shared" si="126"/>
        <v>-55.750000000000007</v>
      </c>
      <c r="Q1338" s="153">
        <f t="shared" si="123"/>
        <v>1</v>
      </c>
      <c r="R1338" s="154">
        <f t="shared" si="124"/>
        <v>0</v>
      </c>
      <c r="S1338" s="154">
        <f t="shared" si="125"/>
        <v>1</v>
      </c>
    </row>
    <row r="1339" spans="2:19" ht="18.75" x14ac:dyDescent="0.3">
      <c r="B1339" s="164">
        <v>44866</v>
      </c>
      <c r="C1339" s="95" t="s">
        <v>2775</v>
      </c>
      <c r="D1339" s="96" t="s">
        <v>587</v>
      </c>
      <c r="E1339" s="97">
        <v>1</v>
      </c>
      <c r="F1339" s="140">
        <v>9</v>
      </c>
      <c r="G1339" s="103">
        <v>3</v>
      </c>
      <c r="H1339" s="99" t="s">
        <v>557</v>
      </c>
      <c r="I1339" s="104" t="s">
        <v>34</v>
      </c>
      <c r="J1339" s="105">
        <v>2</v>
      </c>
      <c r="K1339" s="142">
        <f t="shared" si="122"/>
        <v>-2</v>
      </c>
      <c r="L1339" s="102">
        <f t="shared" si="127"/>
        <v>412.06010493827159</v>
      </c>
      <c r="M1339" s="214">
        <f>K1339</f>
        <v>-2</v>
      </c>
      <c r="N1339" s="214"/>
      <c r="Q1339" s="153">
        <f t="shared" si="123"/>
        <v>1</v>
      </c>
      <c r="R1339" s="154">
        <f t="shared" si="124"/>
        <v>0</v>
      </c>
      <c r="S1339" s="154">
        <f t="shared" si="125"/>
        <v>1</v>
      </c>
    </row>
    <row r="1340" spans="2:19" ht="18.75" x14ac:dyDescent="0.3">
      <c r="B1340" s="164">
        <v>44866</v>
      </c>
      <c r="C1340" s="95" t="s">
        <v>2776</v>
      </c>
      <c r="D1340" s="96" t="s">
        <v>2043</v>
      </c>
      <c r="E1340" s="97">
        <v>1</v>
      </c>
      <c r="F1340" s="140">
        <v>5</v>
      </c>
      <c r="G1340" s="103">
        <v>2</v>
      </c>
      <c r="H1340" s="99" t="s">
        <v>557</v>
      </c>
      <c r="I1340" s="104" t="s">
        <v>16</v>
      </c>
      <c r="J1340" s="105">
        <v>2</v>
      </c>
      <c r="K1340" s="142">
        <f t="shared" si="122"/>
        <v>-2</v>
      </c>
      <c r="L1340" s="102">
        <f t="shared" si="127"/>
        <v>410.06010493827159</v>
      </c>
      <c r="M1340" s="214">
        <f>M1339+K1340</f>
        <v>-4</v>
      </c>
      <c r="N1340" s="214"/>
      <c r="Q1340" s="153">
        <f t="shared" si="123"/>
        <v>1</v>
      </c>
      <c r="R1340" s="154">
        <f t="shared" si="124"/>
        <v>0</v>
      </c>
      <c r="S1340" s="154">
        <f t="shared" si="125"/>
        <v>1</v>
      </c>
    </row>
    <row r="1341" spans="2:19" ht="18.75" x14ac:dyDescent="0.3">
      <c r="B1341" s="164">
        <v>44866</v>
      </c>
      <c r="C1341" s="95" t="s">
        <v>2777</v>
      </c>
      <c r="D1341" s="96" t="s">
        <v>842</v>
      </c>
      <c r="E1341" s="97">
        <v>3</v>
      </c>
      <c r="F1341" s="140">
        <v>2.9</v>
      </c>
      <c r="G1341" s="103">
        <v>1.5</v>
      </c>
      <c r="H1341" s="99" t="s">
        <v>557</v>
      </c>
      <c r="I1341" s="104" t="s">
        <v>24</v>
      </c>
      <c r="J1341" s="105">
        <v>3</v>
      </c>
      <c r="K1341" s="142">
        <f t="shared" si="122"/>
        <v>5.6999999999999993</v>
      </c>
      <c r="L1341" s="102">
        <f t="shared" si="127"/>
        <v>415.76010493827158</v>
      </c>
      <c r="M1341" s="214">
        <f t="shared" ref="M1341:M1404" si="128">M1340+K1341</f>
        <v>1.6999999999999993</v>
      </c>
      <c r="N1341" s="214"/>
      <c r="Q1341" s="153">
        <f t="shared" si="123"/>
        <v>1</v>
      </c>
      <c r="R1341" s="154">
        <f t="shared" si="124"/>
        <v>1</v>
      </c>
      <c r="S1341" s="154">
        <f t="shared" si="125"/>
        <v>0</v>
      </c>
    </row>
    <row r="1342" spans="2:19" ht="18.75" x14ac:dyDescent="0.3">
      <c r="B1342" s="164">
        <v>44866</v>
      </c>
      <c r="C1342" s="95" t="s">
        <v>2778</v>
      </c>
      <c r="D1342" s="96" t="s">
        <v>561</v>
      </c>
      <c r="E1342" s="97">
        <v>5</v>
      </c>
      <c r="F1342" s="140">
        <v>8</v>
      </c>
      <c r="G1342" s="103">
        <v>3</v>
      </c>
      <c r="H1342" s="99" t="s">
        <v>557</v>
      </c>
      <c r="I1342" s="104" t="s">
        <v>34</v>
      </c>
      <c r="J1342" s="105">
        <v>5</v>
      </c>
      <c r="K1342" s="142">
        <f t="shared" si="122"/>
        <v>-5</v>
      </c>
      <c r="L1342" s="102">
        <f t="shared" si="127"/>
        <v>410.76010493827158</v>
      </c>
      <c r="M1342" s="214">
        <f t="shared" si="128"/>
        <v>-3.3000000000000007</v>
      </c>
      <c r="N1342" s="214"/>
      <c r="Q1342" s="153">
        <f t="shared" si="123"/>
        <v>1</v>
      </c>
      <c r="R1342" s="154">
        <f t="shared" si="124"/>
        <v>0</v>
      </c>
      <c r="S1342" s="154">
        <f t="shared" si="125"/>
        <v>1</v>
      </c>
    </row>
    <row r="1343" spans="2:19" ht="18.75" x14ac:dyDescent="0.3">
      <c r="B1343" s="164">
        <v>44866</v>
      </c>
      <c r="C1343" s="95" t="s">
        <v>2779</v>
      </c>
      <c r="D1343" s="96" t="s">
        <v>561</v>
      </c>
      <c r="E1343" s="97">
        <v>5</v>
      </c>
      <c r="F1343" s="140">
        <v>7</v>
      </c>
      <c r="G1343" s="103">
        <v>2.5</v>
      </c>
      <c r="H1343" s="99" t="s">
        <v>557</v>
      </c>
      <c r="I1343" s="104" t="s">
        <v>26</v>
      </c>
      <c r="J1343" s="105">
        <v>2</v>
      </c>
      <c r="K1343" s="142">
        <f t="shared" si="122"/>
        <v>-2</v>
      </c>
      <c r="L1343" s="102">
        <f t="shared" si="127"/>
        <v>408.76010493827158</v>
      </c>
      <c r="M1343" s="214">
        <f t="shared" si="128"/>
        <v>-5.3000000000000007</v>
      </c>
      <c r="N1343" s="214"/>
      <c r="Q1343" s="153">
        <f t="shared" si="123"/>
        <v>1</v>
      </c>
      <c r="R1343" s="154">
        <f t="shared" si="124"/>
        <v>0</v>
      </c>
      <c r="S1343" s="154">
        <f t="shared" si="125"/>
        <v>1</v>
      </c>
    </row>
    <row r="1344" spans="2:19" ht="18.75" x14ac:dyDescent="0.3">
      <c r="B1344" s="164">
        <v>44866</v>
      </c>
      <c r="C1344" s="95" t="s">
        <v>2780</v>
      </c>
      <c r="D1344" s="96" t="s">
        <v>561</v>
      </c>
      <c r="E1344" s="97">
        <v>6</v>
      </c>
      <c r="F1344" s="140">
        <v>2</v>
      </c>
      <c r="G1344" s="103">
        <v>1.1000000000000001</v>
      </c>
      <c r="H1344" s="99" t="s">
        <v>557</v>
      </c>
      <c r="I1344" s="104" t="s">
        <v>107</v>
      </c>
      <c r="J1344" s="105">
        <v>7</v>
      </c>
      <c r="K1344" s="142">
        <f t="shared" si="122"/>
        <v>-7</v>
      </c>
      <c r="L1344" s="102">
        <f t="shared" si="127"/>
        <v>401.76010493827158</v>
      </c>
      <c r="M1344" s="214">
        <f t="shared" si="128"/>
        <v>-12.3</v>
      </c>
      <c r="N1344" s="214"/>
      <c r="Q1344" s="153">
        <f t="shared" si="123"/>
        <v>1</v>
      </c>
      <c r="R1344" s="154">
        <f t="shared" si="124"/>
        <v>0</v>
      </c>
      <c r="S1344" s="154">
        <f t="shared" si="125"/>
        <v>1</v>
      </c>
    </row>
    <row r="1345" spans="2:19" ht="18.75" x14ac:dyDescent="0.3">
      <c r="B1345" s="164">
        <v>44866</v>
      </c>
      <c r="C1345" s="95" t="s">
        <v>2781</v>
      </c>
      <c r="D1345" s="96" t="s">
        <v>2043</v>
      </c>
      <c r="E1345" s="97">
        <v>5</v>
      </c>
      <c r="F1345" s="140">
        <v>7</v>
      </c>
      <c r="G1345" s="103">
        <v>2.5</v>
      </c>
      <c r="H1345" s="99" t="s">
        <v>557</v>
      </c>
      <c r="I1345" s="104" t="s">
        <v>16</v>
      </c>
      <c r="J1345" s="105">
        <v>2</v>
      </c>
      <c r="K1345" s="142">
        <f t="shared" si="122"/>
        <v>-2</v>
      </c>
      <c r="L1345" s="102">
        <f t="shared" si="127"/>
        <v>399.76010493827158</v>
      </c>
      <c r="M1345" s="214">
        <f t="shared" si="128"/>
        <v>-14.3</v>
      </c>
      <c r="N1345" s="214"/>
      <c r="Q1345" s="153">
        <f t="shared" si="123"/>
        <v>1</v>
      </c>
      <c r="R1345" s="154">
        <f t="shared" si="124"/>
        <v>0</v>
      </c>
      <c r="S1345" s="154">
        <f t="shared" si="125"/>
        <v>1</v>
      </c>
    </row>
    <row r="1346" spans="2:19" ht="18.75" x14ac:dyDescent="0.3">
      <c r="B1346" s="164">
        <v>44867</v>
      </c>
      <c r="C1346" s="95" t="s">
        <v>2226</v>
      </c>
      <c r="D1346" s="96" t="s">
        <v>114</v>
      </c>
      <c r="E1346" s="97">
        <v>1</v>
      </c>
      <c r="F1346" s="140">
        <v>9</v>
      </c>
      <c r="G1346" s="103">
        <v>3</v>
      </c>
      <c r="H1346" s="99" t="s">
        <v>557</v>
      </c>
      <c r="I1346" s="104" t="s">
        <v>107</v>
      </c>
      <c r="J1346" s="105">
        <v>3</v>
      </c>
      <c r="K1346" s="142">
        <f t="shared" si="122"/>
        <v>-3</v>
      </c>
      <c r="L1346" s="102">
        <f t="shared" si="127"/>
        <v>396.76010493827158</v>
      </c>
      <c r="M1346" s="214">
        <f t="shared" si="128"/>
        <v>-17.3</v>
      </c>
      <c r="N1346" s="214"/>
      <c r="Q1346" s="153">
        <f t="shared" si="123"/>
        <v>1</v>
      </c>
      <c r="R1346" s="154">
        <f t="shared" si="124"/>
        <v>0</v>
      </c>
      <c r="S1346" s="154">
        <f t="shared" si="125"/>
        <v>1</v>
      </c>
    </row>
    <row r="1347" spans="2:19" ht="18.75" x14ac:dyDescent="0.3">
      <c r="B1347" s="164">
        <v>44867</v>
      </c>
      <c r="C1347" s="95" t="s">
        <v>2737</v>
      </c>
      <c r="D1347" s="96" t="s">
        <v>114</v>
      </c>
      <c r="E1347" s="97">
        <v>1</v>
      </c>
      <c r="F1347" s="140">
        <v>12</v>
      </c>
      <c r="G1347" s="103">
        <v>3</v>
      </c>
      <c r="H1347" s="99" t="s">
        <v>557</v>
      </c>
      <c r="I1347" s="104" t="s">
        <v>24</v>
      </c>
      <c r="J1347" s="105">
        <v>3</v>
      </c>
      <c r="K1347" s="142">
        <f t="shared" ref="K1347:K1410" si="129">IF(OR(I1347="",J1347=""),"",IF(AND(H1347="W",I1347="1st"),F1347*J1347-J1347,IF(AND(H1347="P",OR(I1347="1st",I1347="2nd",I1347="3rd")),G1347*J1347-J1347,IF(H1347="EW",-2*J1347,-J1347))))</f>
        <v>33</v>
      </c>
      <c r="L1347" s="102">
        <f t="shared" si="127"/>
        <v>429.76010493827158</v>
      </c>
      <c r="M1347" s="214">
        <f t="shared" si="128"/>
        <v>15.7</v>
      </c>
      <c r="N1347" s="214"/>
      <c r="Q1347" s="153">
        <f t="shared" si="123"/>
        <v>1</v>
      </c>
      <c r="R1347" s="154">
        <f t="shared" si="124"/>
        <v>1</v>
      </c>
      <c r="S1347" s="154">
        <f t="shared" si="125"/>
        <v>0</v>
      </c>
    </row>
    <row r="1348" spans="2:19" ht="18.75" x14ac:dyDescent="0.3">
      <c r="B1348" s="164">
        <v>44867</v>
      </c>
      <c r="C1348" s="95" t="s">
        <v>2782</v>
      </c>
      <c r="D1348" s="96" t="s">
        <v>114</v>
      </c>
      <c r="E1348" s="97">
        <v>2</v>
      </c>
      <c r="F1348" s="140">
        <v>18</v>
      </c>
      <c r="G1348" s="103">
        <v>4</v>
      </c>
      <c r="H1348" s="99" t="s">
        <v>557</v>
      </c>
      <c r="I1348" s="104" t="s">
        <v>16</v>
      </c>
      <c r="J1348" s="105">
        <v>0.25</v>
      </c>
      <c r="K1348" s="142">
        <f t="shared" si="129"/>
        <v>-0.25</v>
      </c>
      <c r="L1348" s="102">
        <f t="shared" si="127"/>
        <v>429.51010493827158</v>
      </c>
      <c r="M1348" s="214">
        <f t="shared" si="128"/>
        <v>15.45</v>
      </c>
      <c r="N1348" s="214"/>
      <c r="Q1348" s="153">
        <f t="shared" ref="Q1348:Q1411" si="130">IF(B1348="",0,1)</f>
        <v>1</v>
      </c>
      <c r="R1348" s="154">
        <f t="shared" ref="R1348:R1411" si="131">IF(K1348&gt;0,1,0)</f>
        <v>0</v>
      </c>
      <c r="S1348" s="154">
        <f t="shared" ref="S1348:S1411" si="132">IF(K1348&lt;0,1,0)</f>
        <v>1</v>
      </c>
    </row>
    <row r="1349" spans="2:19" ht="18.75" x14ac:dyDescent="0.3">
      <c r="B1349" s="164">
        <v>44867</v>
      </c>
      <c r="C1349" s="95" t="s">
        <v>2783</v>
      </c>
      <c r="D1349" s="96" t="s">
        <v>114</v>
      </c>
      <c r="E1349" s="97">
        <v>3</v>
      </c>
      <c r="F1349" s="140">
        <v>2.2999999999999998</v>
      </c>
      <c r="G1349" s="103">
        <v>1.1000000000000001</v>
      </c>
      <c r="H1349" s="99" t="s">
        <v>557</v>
      </c>
      <c r="I1349" s="104" t="s">
        <v>16</v>
      </c>
      <c r="J1349" s="105">
        <v>10</v>
      </c>
      <c r="K1349" s="142">
        <f t="shared" si="129"/>
        <v>-10</v>
      </c>
      <c r="L1349" s="102">
        <f t="shared" si="127"/>
        <v>419.51010493827158</v>
      </c>
      <c r="M1349" s="214">
        <f t="shared" si="128"/>
        <v>5.4499999999999993</v>
      </c>
      <c r="N1349" s="214"/>
      <c r="Q1349" s="153">
        <f t="shared" si="130"/>
        <v>1</v>
      </c>
      <c r="R1349" s="154">
        <f t="shared" si="131"/>
        <v>0</v>
      </c>
      <c r="S1349" s="154">
        <f t="shared" si="132"/>
        <v>1</v>
      </c>
    </row>
    <row r="1350" spans="2:19" ht="18.75" x14ac:dyDescent="0.3">
      <c r="B1350" s="164">
        <v>44867</v>
      </c>
      <c r="C1350" s="95" t="s">
        <v>2784</v>
      </c>
      <c r="D1350" s="96" t="s">
        <v>660</v>
      </c>
      <c r="E1350" s="97">
        <v>1</v>
      </c>
      <c r="F1350" s="140">
        <v>2</v>
      </c>
      <c r="G1350" s="103">
        <v>1.1000000000000001</v>
      </c>
      <c r="H1350" s="99" t="s">
        <v>557</v>
      </c>
      <c r="I1350" s="104" t="s">
        <v>16</v>
      </c>
      <c r="J1350" s="105">
        <v>2</v>
      </c>
      <c r="K1350" s="142">
        <f t="shared" si="129"/>
        <v>-2</v>
      </c>
      <c r="L1350" s="102">
        <f t="shared" si="127"/>
        <v>417.51010493827158</v>
      </c>
      <c r="M1350" s="214">
        <f t="shared" si="128"/>
        <v>3.4499999999999993</v>
      </c>
      <c r="N1350" s="214"/>
      <c r="Q1350" s="153">
        <f t="shared" si="130"/>
        <v>1</v>
      </c>
      <c r="R1350" s="154">
        <f t="shared" si="131"/>
        <v>0</v>
      </c>
      <c r="S1350" s="154">
        <f t="shared" si="132"/>
        <v>1</v>
      </c>
    </row>
    <row r="1351" spans="2:19" ht="18.75" x14ac:dyDescent="0.3">
      <c r="B1351" s="164">
        <v>44867</v>
      </c>
      <c r="C1351" s="95" t="s">
        <v>2785</v>
      </c>
      <c r="D1351" s="96" t="s">
        <v>660</v>
      </c>
      <c r="E1351" s="97">
        <v>5</v>
      </c>
      <c r="F1351" s="140">
        <v>81</v>
      </c>
      <c r="G1351" s="103">
        <v>10</v>
      </c>
      <c r="H1351" s="99" t="s">
        <v>557</v>
      </c>
      <c r="I1351" s="104" t="s">
        <v>34</v>
      </c>
      <c r="J1351" s="105">
        <v>0.75</v>
      </c>
      <c r="K1351" s="142">
        <f t="shared" si="129"/>
        <v>-0.75</v>
      </c>
      <c r="L1351" s="102">
        <f t="shared" si="127"/>
        <v>416.76010493827158</v>
      </c>
      <c r="M1351" s="214">
        <f t="shared" si="128"/>
        <v>2.6999999999999993</v>
      </c>
      <c r="N1351" s="214"/>
      <c r="Q1351" s="153">
        <f t="shared" si="130"/>
        <v>1</v>
      </c>
      <c r="R1351" s="154">
        <f t="shared" si="131"/>
        <v>0</v>
      </c>
      <c r="S1351" s="154">
        <f t="shared" si="132"/>
        <v>1</v>
      </c>
    </row>
    <row r="1352" spans="2:19" ht="18.75" x14ac:dyDescent="0.3">
      <c r="B1352" s="164">
        <v>44868</v>
      </c>
      <c r="C1352" s="95" t="s">
        <v>2786</v>
      </c>
      <c r="D1352" s="96" t="s">
        <v>2787</v>
      </c>
      <c r="E1352" s="97">
        <v>8</v>
      </c>
      <c r="F1352" s="140">
        <v>10</v>
      </c>
      <c r="G1352" s="103">
        <v>4</v>
      </c>
      <c r="H1352" s="99" t="s">
        <v>557</v>
      </c>
      <c r="I1352" s="104" t="s">
        <v>2281</v>
      </c>
      <c r="J1352" s="105">
        <v>0.25</v>
      </c>
      <c r="K1352" s="142">
        <f t="shared" si="129"/>
        <v>-0.25</v>
      </c>
      <c r="L1352" s="102">
        <f t="shared" si="127"/>
        <v>416.51010493827158</v>
      </c>
      <c r="M1352" s="214">
        <f t="shared" si="128"/>
        <v>2.4499999999999993</v>
      </c>
      <c r="N1352" s="214"/>
      <c r="Q1352" s="153">
        <f t="shared" si="130"/>
        <v>1</v>
      </c>
      <c r="R1352" s="154">
        <f t="shared" si="131"/>
        <v>0</v>
      </c>
      <c r="S1352" s="154">
        <f t="shared" si="132"/>
        <v>1</v>
      </c>
    </row>
    <row r="1353" spans="2:19" ht="18.75" x14ac:dyDescent="0.3">
      <c r="B1353" s="164">
        <v>44868</v>
      </c>
      <c r="C1353" s="95" t="s">
        <v>2788</v>
      </c>
      <c r="D1353" s="96" t="s">
        <v>2787</v>
      </c>
      <c r="E1353" s="97">
        <v>2</v>
      </c>
      <c r="F1353" s="140">
        <v>20</v>
      </c>
      <c r="G1353" s="103">
        <v>4</v>
      </c>
      <c r="H1353" s="99" t="s">
        <v>557</v>
      </c>
      <c r="I1353" s="104" t="s">
        <v>148</v>
      </c>
      <c r="J1353" s="105">
        <v>2</v>
      </c>
      <c r="K1353" s="142">
        <f t="shared" si="129"/>
        <v>-2</v>
      </c>
      <c r="L1353" s="102">
        <f t="shared" si="127"/>
        <v>414.51010493827158</v>
      </c>
      <c r="M1353" s="214">
        <f t="shared" si="128"/>
        <v>0.44999999999999929</v>
      </c>
      <c r="N1353" s="214"/>
      <c r="Q1353" s="153">
        <f t="shared" si="130"/>
        <v>1</v>
      </c>
      <c r="R1353" s="154">
        <f t="shared" si="131"/>
        <v>0</v>
      </c>
      <c r="S1353" s="154">
        <f t="shared" si="132"/>
        <v>1</v>
      </c>
    </row>
    <row r="1354" spans="2:19" ht="18.75" x14ac:dyDescent="0.3">
      <c r="B1354" s="164">
        <v>44868</v>
      </c>
      <c r="C1354" s="95" t="s">
        <v>2789</v>
      </c>
      <c r="D1354" s="96" t="s">
        <v>2787</v>
      </c>
      <c r="E1354" s="97">
        <v>2</v>
      </c>
      <c r="F1354" s="140">
        <v>5.5</v>
      </c>
      <c r="G1354" s="103">
        <v>2</v>
      </c>
      <c r="H1354" s="99" t="s">
        <v>557</v>
      </c>
      <c r="I1354" s="104" t="s">
        <v>171</v>
      </c>
      <c r="J1354" s="105">
        <v>4</v>
      </c>
      <c r="K1354" s="142">
        <f t="shared" si="129"/>
        <v>-4</v>
      </c>
      <c r="L1354" s="102">
        <f>IF(K1354="",L1353,L1353+K1354)</f>
        <v>410.51010493827158</v>
      </c>
      <c r="M1354" s="214">
        <f t="shared" si="128"/>
        <v>-3.5500000000000007</v>
      </c>
      <c r="N1354" s="214"/>
      <c r="Q1354" s="153">
        <f t="shared" si="130"/>
        <v>1</v>
      </c>
      <c r="R1354" s="154">
        <f t="shared" si="131"/>
        <v>0</v>
      </c>
      <c r="S1354" s="154">
        <f t="shared" si="132"/>
        <v>1</v>
      </c>
    </row>
    <row r="1355" spans="2:19" ht="18.75" x14ac:dyDescent="0.3">
      <c r="B1355" s="164">
        <v>44868</v>
      </c>
      <c r="C1355" s="95" t="s">
        <v>2571</v>
      </c>
      <c r="D1355" s="96" t="s">
        <v>2787</v>
      </c>
      <c r="E1355" s="97">
        <v>8</v>
      </c>
      <c r="F1355" s="140">
        <v>9</v>
      </c>
      <c r="G1355" s="103">
        <v>3</v>
      </c>
      <c r="H1355" s="99" t="s">
        <v>557</v>
      </c>
      <c r="I1355" s="104" t="s">
        <v>171</v>
      </c>
      <c r="J1355" s="105">
        <v>1</v>
      </c>
      <c r="K1355" s="142">
        <f t="shared" si="129"/>
        <v>-1</v>
      </c>
      <c r="L1355" s="102">
        <f t="shared" si="127"/>
        <v>409.51010493827158</v>
      </c>
      <c r="M1355" s="214">
        <f t="shared" si="128"/>
        <v>-4.5500000000000007</v>
      </c>
      <c r="N1355" s="214"/>
      <c r="Q1355" s="153">
        <f t="shared" si="130"/>
        <v>1</v>
      </c>
      <c r="R1355" s="154">
        <f t="shared" si="131"/>
        <v>0</v>
      </c>
      <c r="S1355" s="154">
        <f t="shared" si="132"/>
        <v>1</v>
      </c>
    </row>
    <row r="1356" spans="2:19" ht="18.75" x14ac:dyDescent="0.3">
      <c r="B1356" s="164">
        <v>44868</v>
      </c>
      <c r="C1356" s="95" t="s">
        <v>2790</v>
      </c>
      <c r="D1356" s="96" t="s">
        <v>788</v>
      </c>
      <c r="E1356" s="97">
        <v>1</v>
      </c>
      <c r="F1356" s="140">
        <v>10</v>
      </c>
      <c r="G1356" s="103">
        <v>3</v>
      </c>
      <c r="H1356" s="99" t="s">
        <v>557</v>
      </c>
      <c r="I1356" s="104" t="s">
        <v>34</v>
      </c>
      <c r="J1356" s="105">
        <v>4</v>
      </c>
      <c r="K1356" s="142">
        <f t="shared" si="129"/>
        <v>-4</v>
      </c>
      <c r="L1356" s="102">
        <f t="shared" si="127"/>
        <v>405.51010493827158</v>
      </c>
      <c r="M1356" s="214">
        <f t="shared" si="128"/>
        <v>-8.5500000000000007</v>
      </c>
      <c r="N1356" s="214"/>
      <c r="Q1356" s="153">
        <f t="shared" si="130"/>
        <v>1</v>
      </c>
      <c r="R1356" s="154">
        <f t="shared" si="131"/>
        <v>0</v>
      </c>
      <c r="S1356" s="154">
        <f t="shared" si="132"/>
        <v>1</v>
      </c>
    </row>
    <row r="1357" spans="2:19" ht="18.75" x14ac:dyDescent="0.3">
      <c r="B1357" s="164">
        <v>44868</v>
      </c>
      <c r="C1357" s="95" t="s">
        <v>2791</v>
      </c>
      <c r="D1357" s="96" t="s">
        <v>788</v>
      </c>
      <c r="E1357" s="97">
        <v>1</v>
      </c>
      <c r="F1357" s="140">
        <v>126</v>
      </c>
      <c r="G1357" s="103">
        <v>15</v>
      </c>
      <c r="H1357" s="99" t="s">
        <v>557</v>
      </c>
      <c r="I1357" s="104" t="s">
        <v>34</v>
      </c>
      <c r="J1357" s="105">
        <v>0.25</v>
      </c>
      <c r="K1357" s="142">
        <f t="shared" si="129"/>
        <v>-0.25</v>
      </c>
      <c r="L1357" s="102">
        <f t="shared" si="127"/>
        <v>405.26010493827158</v>
      </c>
      <c r="M1357" s="214">
        <f t="shared" si="128"/>
        <v>-8.8000000000000007</v>
      </c>
      <c r="N1357" s="214"/>
      <c r="Q1357" s="153">
        <f t="shared" si="130"/>
        <v>1</v>
      </c>
      <c r="R1357" s="154">
        <f t="shared" si="131"/>
        <v>0</v>
      </c>
      <c r="S1357" s="154">
        <f t="shared" si="132"/>
        <v>1</v>
      </c>
    </row>
    <row r="1358" spans="2:19" ht="18.75" x14ac:dyDescent="0.3">
      <c r="B1358" s="164">
        <v>44868</v>
      </c>
      <c r="C1358" s="95" t="s">
        <v>2744</v>
      </c>
      <c r="D1358" s="96" t="s">
        <v>788</v>
      </c>
      <c r="E1358" s="97">
        <v>1</v>
      </c>
      <c r="F1358" s="140">
        <v>10</v>
      </c>
      <c r="G1358" s="103">
        <v>3</v>
      </c>
      <c r="H1358" s="99" t="s">
        <v>557</v>
      </c>
      <c r="I1358" s="104" t="s">
        <v>34</v>
      </c>
      <c r="J1358" s="105">
        <v>3</v>
      </c>
      <c r="K1358" s="142">
        <f t="shared" si="129"/>
        <v>-3</v>
      </c>
      <c r="L1358" s="102">
        <f t="shared" si="127"/>
        <v>402.26010493827158</v>
      </c>
      <c r="M1358" s="214">
        <f t="shared" si="128"/>
        <v>-11.8</v>
      </c>
      <c r="N1358" s="214"/>
      <c r="Q1358" s="153">
        <f t="shared" si="130"/>
        <v>1</v>
      </c>
      <c r="R1358" s="154">
        <f t="shared" si="131"/>
        <v>0</v>
      </c>
      <c r="S1358" s="154">
        <f t="shared" si="132"/>
        <v>1</v>
      </c>
    </row>
    <row r="1359" spans="2:19" ht="18.75" x14ac:dyDescent="0.3">
      <c r="B1359" s="164">
        <v>44868</v>
      </c>
      <c r="C1359" s="95" t="s">
        <v>2047</v>
      </c>
      <c r="D1359" s="96" t="s">
        <v>2792</v>
      </c>
      <c r="E1359" s="97">
        <v>1</v>
      </c>
      <c r="F1359" s="140">
        <v>1</v>
      </c>
      <c r="G1359" s="103">
        <v>0</v>
      </c>
      <c r="H1359" s="99" t="s">
        <v>557</v>
      </c>
      <c r="I1359" s="104" t="s">
        <v>16</v>
      </c>
      <c r="J1359" s="105">
        <v>4</v>
      </c>
      <c r="K1359" s="142">
        <f t="shared" si="129"/>
        <v>-4</v>
      </c>
      <c r="L1359" s="102">
        <f t="shared" si="127"/>
        <v>398.26010493827158</v>
      </c>
      <c r="M1359" s="214">
        <f t="shared" si="128"/>
        <v>-15.8</v>
      </c>
      <c r="N1359" s="214"/>
      <c r="Q1359" s="153">
        <f t="shared" si="130"/>
        <v>1</v>
      </c>
      <c r="R1359" s="154">
        <f t="shared" si="131"/>
        <v>0</v>
      </c>
      <c r="S1359" s="154">
        <f t="shared" si="132"/>
        <v>1</v>
      </c>
    </row>
    <row r="1360" spans="2:19" ht="18.75" x14ac:dyDescent="0.3">
      <c r="B1360" s="164">
        <v>44869</v>
      </c>
      <c r="C1360" s="95" t="s">
        <v>2793</v>
      </c>
      <c r="D1360" s="96" t="s">
        <v>616</v>
      </c>
      <c r="E1360" s="97">
        <v>2</v>
      </c>
      <c r="F1360" s="140">
        <v>6.5</v>
      </c>
      <c r="G1360" s="103">
        <v>2</v>
      </c>
      <c r="H1360" s="99" t="s">
        <v>557</v>
      </c>
      <c r="I1360" s="104" t="s">
        <v>34</v>
      </c>
      <c r="J1360" s="105">
        <v>7</v>
      </c>
      <c r="K1360" s="142">
        <f t="shared" si="129"/>
        <v>-7</v>
      </c>
      <c r="L1360" s="102">
        <f t="shared" si="127"/>
        <v>391.26010493827158</v>
      </c>
      <c r="M1360" s="214">
        <f t="shared" si="128"/>
        <v>-22.8</v>
      </c>
      <c r="N1360" s="214"/>
      <c r="Q1360" s="153">
        <f t="shared" si="130"/>
        <v>1</v>
      </c>
      <c r="R1360" s="154">
        <f t="shared" si="131"/>
        <v>0</v>
      </c>
      <c r="S1360" s="154">
        <f t="shared" si="132"/>
        <v>1</v>
      </c>
    </row>
    <row r="1361" spans="2:19" ht="18.75" x14ac:dyDescent="0.3">
      <c r="B1361" s="164">
        <v>44869</v>
      </c>
      <c r="C1361" s="95" t="s">
        <v>2794</v>
      </c>
      <c r="D1361" s="96" t="s">
        <v>616</v>
      </c>
      <c r="E1361" s="97">
        <v>3</v>
      </c>
      <c r="F1361" s="140">
        <v>1.65</v>
      </c>
      <c r="G1361" s="103">
        <v>1.1000000000000001</v>
      </c>
      <c r="H1361" s="99" t="s">
        <v>557</v>
      </c>
      <c r="I1361" s="104" t="s">
        <v>24</v>
      </c>
      <c r="J1361" s="105">
        <v>5</v>
      </c>
      <c r="K1361" s="142">
        <f t="shared" si="129"/>
        <v>3.25</v>
      </c>
      <c r="L1361" s="102">
        <f t="shared" si="127"/>
        <v>394.51010493827158</v>
      </c>
      <c r="M1361" s="214">
        <f t="shared" si="128"/>
        <v>-19.55</v>
      </c>
      <c r="N1361" s="214"/>
      <c r="Q1361" s="153">
        <f t="shared" si="130"/>
        <v>1</v>
      </c>
      <c r="R1361" s="154">
        <f t="shared" si="131"/>
        <v>1</v>
      </c>
      <c r="S1361" s="154">
        <f t="shared" si="132"/>
        <v>0</v>
      </c>
    </row>
    <row r="1362" spans="2:19" ht="18.75" x14ac:dyDescent="0.3">
      <c r="B1362" s="164">
        <v>44869</v>
      </c>
      <c r="C1362" s="95" t="s">
        <v>2768</v>
      </c>
      <c r="D1362" s="96" t="s">
        <v>641</v>
      </c>
      <c r="E1362" s="97">
        <v>4</v>
      </c>
      <c r="F1362" s="140">
        <v>7.5</v>
      </c>
      <c r="G1362" s="103">
        <v>2.5</v>
      </c>
      <c r="H1362" s="99" t="s">
        <v>557</v>
      </c>
      <c r="I1362" s="104" t="s">
        <v>24</v>
      </c>
      <c r="J1362" s="105">
        <v>0.25</v>
      </c>
      <c r="K1362" s="142">
        <f t="shared" si="129"/>
        <v>1.625</v>
      </c>
      <c r="L1362" s="102">
        <f t="shared" si="127"/>
        <v>396.13510493827158</v>
      </c>
      <c r="M1362" s="214">
        <f t="shared" si="128"/>
        <v>-17.925000000000001</v>
      </c>
      <c r="N1362" s="214"/>
      <c r="Q1362" s="153">
        <f t="shared" si="130"/>
        <v>1</v>
      </c>
      <c r="R1362" s="154">
        <f t="shared" si="131"/>
        <v>1</v>
      </c>
      <c r="S1362" s="154">
        <f t="shared" si="132"/>
        <v>0</v>
      </c>
    </row>
    <row r="1363" spans="2:19" ht="18.75" x14ac:dyDescent="0.3">
      <c r="B1363" s="164">
        <v>44869</v>
      </c>
      <c r="C1363" s="95" t="s">
        <v>2187</v>
      </c>
      <c r="D1363" s="96" t="s">
        <v>641</v>
      </c>
      <c r="E1363" s="97">
        <v>4</v>
      </c>
      <c r="F1363" s="140">
        <v>3.3</v>
      </c>
      <c r="G1363" s="103">
        <v>1.8</v>
      </c>
      <c r="H1363" s="99" t="s">
        <v>557</v>
      </c>
      <c r="I1363" s="104" t="s">
        <v>24</v>
      </c>
      <c r="J1363" s="105">
        <v>0.25</v>
      </c>
      <c r="K1363" s="142">
        <f t="shared" si="129"/>
        <v>0.57499999999999996</v>
      </c>
      <c r="L1363" s="102">
        <f t="shared" si="127"/>
        <v>396.71010493827157</v>
      </c>
      <c r="M1363" s="214">
        <f t="shared" si="128"/>
        <v>-17.350000000000001</v>
      </c>
      <c r="N1363" s="214"/>
      <c r="Q1363" s="153">
        <f t="shared" si="130"/>
        <v>1</v>
      </c>
      <c r="R1363" s="154">
        <f t="shared" si="131"/>
        <v>1</v>
      </c>
      <c r="S1363" s="154">
        <f t="shared" si="132"/>
        <v>0</v>
      </c>
    </row>
    <row r="1364" spans="2:19" ht="18.75" x14ac:dyDescent="0.3">
      <c r="B1364" s="164">
        <v>44869</v>
      </c>
      <c r="C1364" s="95" t="s">
        <v>755</v>
      </c>
      <c r="D1364" s="96" t="s">
        <v>616</v>
      </c>
      <c r="E1364" s="97">
        <v>1</v>
      </c>
      <c r="F1364" s="140">
        <v>2</v>
      </c>
      <c r="G1364" s="103">
        <v>1.1000000000000001</v>
      </c>
      <c r="H1364" s="99" t="s">
        <v>557</v>
      </c>
      <c r="I1364" s="104" t="s">
        <v>21</v>
      </c>
      <c r="J1364" s="105">
        <v>4</v>
      </c>
      <c r="K1364" s="142">
        <f t="shared" si="129"/>
        <v>-4</v>
      </c>
      <c r="L1364" s="102">
        <f t="shared" si="127"/>
        <v>392.71010493827157</v>
      </c>
      <c r="M1364" s="214">
        <f t="shared" si="128"/>
        <v>-21.35</v>
      </c>
      <c r="N1364" s="214"/>
      <c r="Q1364" s="153">
        <f t="shared" si="130"/>
        <v>1</v>
      </c>
      <c r="R1364" s="154">
        <f t="shared" si="131"/>
        <v>0</v>
      </c>
      <c r="S1364" s="154">
        <f t="shared" si="132"/>
        <v>1</v>
      </c>
    </row>
    <row r="1365" spans="2:19" ht="18.75" x14ac:dyDescent="0.3">
      <c r="B1365" s="164">
        <v>44870</v>
      </c>
      <c r="C1365" s="95" t="s">
        <v>2899</v>
      </c>
      <c r="D1365" s="96" t="s">
        <v>584</v>
      </c>
      <c r="E1365" s="97">
        <v>2</v>
      </c>
      <c r="F1365" s="140">
        <v>21</v>
      </c>
      <c r="G1365" s="103">
        <v>4</v>
      </c>
      <c r="H1365" s="99" t="s">
        <v>557</v>
      </c>
      <c r="I1365" s="104" t="s">
        <v>34</v>
      </c>
      <c r="J1365" s="105">
        <v>0.25</v>
      </c>
      <c r="K1365" s="142">
        <f t="shared" si="129"/>
        <v>-0.25</v>
      </c>
      <c r="L1365" s="102">
        <f t="shared" si="127"/>
        <v>392.46010493827157</v>
      </c>
      <c r="M1365" s="214">
        <f t="shared" si="128"/>
        <v>-21.6</v>
      </c>
      <c r="N1365" s="214"/>
      <c r="Q1365" s="153">
        <f t="shared" si="130"/>
        <v>1</v>
      </c>
      <c r="R1365" s="154">
        <f t="shared" si="131"/>
        <v>0</v>
      </c>
      <c r="S1365" s="154">
        <f t="shared" si="132"/>
        <v>1</v>
      </c>
    </row>
    <row r="1366" spans="2:19" ht="18.75" x14ac:dyDescent="0.3">
      <c r="B1366" s="164">
        <v>44870</v>
      </c>
      <c r="C1366" s="95" t="s">
        <v>2900</v>
      </c>
      <c r="D1366" s="96" t="s">
        <v>43</v>
      </c>
      <c r="E1366" s="97">
        <v>2</v>
      </c>
      <c r="F1366" s="140">
        <v>2.4500000000000002</v>
      </c>
      <c r="G1366" s="103">
        <v>1.1000000000000001</v>
      </c>
      <c r="H1366" s="99" t="s">
        <v>557</v>
      </c>
      <c r="I1366" s="104" t="s">
        <v>24</v>
      </c>
      <c r="J1366" s="105">
        <v>4</v>
      </c>
      <c r="K1366" s="142">
        <f t="shared" si="129"/>
        <v>5.8000000000000007</v>
      </c>
      <c r="L1366" s="102">
        <f t="shared" si="127"/>
        <v>398.26010493827158</v>
      </c>
      <c r="M1366" s="214">
        <f t="shared" si="128"/>
        <v>-15.8</v>
      </c>
      <c r="N1366" s="214"/>
      <c r="Q1366" s="153">
        <f t="shared" si="130"/>
        <v>1</v>
      </c>
      <c r="R1366" s="154">
        <f t="shared" si="131"/>
        <v>1</v>
      </c>
      <c r="S1366" s="154">
        <f t="shared" si="132"/>
        <v>0</v>
      </c>
    </row>
    <row r="1367" spans="2:19" ht="18.75" x14ac:dyDescent="0.3">
      <c r="B1367" s="164">
        <v>44870</v>
      </c>
      <c r="C1367" s="95" t="s">
        <v>2901</v>
      </c>
      <c r="D1367" s="96" t="s">
        <v>43</v>
      </c>
      <c r="E1367" s="97">
        <v>1</v>
      </c>
      <c r="F1367" s="140">
        <v>19</v>
      </c>
      <c r="G1367" s="103">
        <v>4</v>
      </c>
      <c r="H1367" s="99" t="s">
        <v>557</v>
      </c>
      <c r="I1367" s="104" t="s">
        <v>16</v>
      </c>
      <c r="J1367" s="105">
        <v>0.5</v>
      </c>
      <c r="K1367" s="142">
        <f t="shared" si="129"/>
        <v>-0.5</v>
      </c>
      <c r="L1367" s="102">
        <f t="shared" si="127"/>
        <v>397.76010493827158</v>
      </c>
      <c r="M1367" s="214">
        <f t="shared" si="128"/>
        <v>-16.3</v>
      </c>
      <c r="N1367" s="214"/>
      <c r="Q1367" s="153">
        <f t="shared" si="130"/>
        <v>1</v>
      </c>
      <c r="R1367" s="154">
        <f t="shared" si="131"/>
        <v>0</v>
      </c>
      <c r="S1367" s="154">
        <f t="shared" si="132"/>
        <v>1</v>
      </c>
    </row>
    <row r="1368" spans="2:19" ht="18.75" x14ac:dyDescent="0.3">
      <c r="B1368" s="164">
        <v>44871</v>
      </c>
      <c r="C1368" s="95" t="s">
        <v>2607</v>
      </c>
      <c r="D1368" s="96" t="s">
        <v>559</v>
      </c>
      <c r="E1368" s="97">
        <v>2</v>
      </c>
      <c r="F1368" s="140">
        <v>1.7</v>
      </c>
      <c r="G1368" s="103">
        <v>1.1000000000000001</v>
      </c>
      <c r="H1368" s="99" t="s">
        <v>557</v>
      </c>
      <c r="I1368" s="104" t="s">
        <v>24</v>
      </c>
      <c r="J1368" s="105">
        <v>1</v>
      </c>
      <c r="K1368" s="142">
        <f t="shared" si="129"/>
        <v>0.7</v>
      </c>
      <c r="L1368" s="102">
        <f t="shared" si="127"/>
        <v>398.46010493827157</v>
      </c>
      <c r="M1368" s="214">
        <f t="shared" si="128"/>
        <v>-15.600000000000001</v>
      </c>
      <c r="N1368" s="214"/>
      <c r="Q1368" s="153">
        <f t="shared" si="130"/>
        <v>1</v>
      </c>
      <c r="R1368" s="154">
        <f t="shared" si="131"/>
        <v>1</v>
      </c>
      <c r="S1368" s="154">
        <f t="shared" si="132"/>
        <v>0</v>
      </c>
    </row>
    <row r="1369" spans="2:19" ht="18.75" x14ac:dyDescent="0.3">
      <c r="B1369" s="164">
        <v>44871</v>
      </c>
      <c r="C1369" s="95" t="s">
        <v>2795</v>
      </c>
      <c r="D1369" s="96" t="s">
        <v>559</v>
      </c>
      <c r="E1369" s="97">
        <v>4</v>
      </c>
      <c r="F1369" s="140">
        <v>2.6</v>
      </c>
      <c r="G1369" s="103">
        <v>1.2</v>
      </c>
      <c r="H1369" s="99" t="s">
        <v>557</v>
      </c>
      <c r="I1369" s="104" t="s">
        <v>24</v>
      </c>
      <c r="J1369" s="105">
        <v>1</v>
      </c>
      <c r="K1369" s="142">
        <f t="shared" si="129"/>
        <v>1.6</v>
      </c>
      <c r="L1369" s="102">
        <f t="shared" si="127"/>
        <v>400.06010493827159</v>
      </c>
      <c r="M1369" s="214">
        <f t="shared" si="128"/>
        <v>-14.000000000000002</v>
      </c>
      <c r="N1369" s="214"/>
      <c r="Q1369" s="153">
        <f t="shared" si="130"/>
        <v>1</v>
      </c>
      <c r="R1369" s="154">
        <f t="shared" si="131"/>
        <v>1</v>
      </c>
      <c r="S1369" s="154">
        <f t="shared" si="132"/>
        <v>0</v>
      </c>
    </row>
    <row r="1370" spans="2:19" ht="18.75" x14ac:dyDescent="0.3">
      <c r="B1370" s="164">
        <v>44871</v>
      </c>
      <c r="C1370" s="95" t="s">
        <v>2796</v>
      </c>
      <c r="D1370" s="96" t="s">
        <v>2797</v>
      </c>
      <c r="E1370" s="97">
        <v>4</v>
      </c>
      <c r="F1370" s="140">
        <v>2.25</v>
      </c>
      <c r="G1370" s="103">
        <v>1.1000000000000001</v>
      </c>
      <c r="H1370" s="99" t="s">
        <v>557</v>
      </c>
      <c r="I1370" s="104" t="s">
        <v>16</v>
      </c>
      <c r="J1370" s="105">
        <v>3</v>
      </c>
      <c r="K1370" s="142">
        <f t="shared" si="129"/>
        <v>-3</v>
      </c>
      <c r="L1370" s="102">
        <f t="shared" si="127"/>
        <v>397.06010493827159</v>
      </c>
      <c r="M1370" s="214">
        <f t="shared" si="128"/>
        <v>-17</v>
      </c>
      <c r="N1370" s="214"/>
      <c r="Q1370" s="153">
        <f t="shared" si="130"/>
        <v>1</v>
      </c>
      <c r="R1370" s="154">
        <f t="shared" si="131"/>
        <v>0</v>
      </c>
      <c r="S1370" s="154">
        <f t="shared" si="132"/>
        <v>1</v>
      </c>
    </row>
    <row r="1371" spans="2:19" ht="18.75" x14ac:dyDescent="0.3">
      <c r="B1371" s="164">
        <v>44871</v>
      </c>
      <c r="C1371" s="95" t="s">
        <v>2798</v>
      </c>
      <c r="D1371" s="96" t="s">
        <v>2799</v>
      </c>
      <c r="E1371" s="97">
        <v>1</v>
      </c>
      <c r="F1371" s="140">
        <v>1.5</v>
      </c>
      <c r="G1371" s="103">
        <v>1.1000000000000001</v>
      </c>
      <c r="H1371" s="99" t="s">
        <v>557</v>
      </c>
      <c r="I1371" s="104" t="s">
        <v>24</v>
      </c>
      <c r="J1371" s="105">
        <v>1</v>
      </c>
      <c r="K1371" s="142">
        <f t="shared" si="129"/>
        <v>0.5</v>
      </c>
      <c r="L1371" s="102">
        <f t="shared" si="127"/>
        <v>397.56010493827159</v>
      </c>
      <c r="M1371" s="214">
        <f t="shared" si="128"/>
        <v>-16.5</v>
      </c>
      <c r="N1371" s="214"/>
      <c r="Q1371" s="153">
        <f t="shared" si="130"/>
        <v>1</v>
      </c>
      <c r="R1371" s="154">
        <f t="shared" si="131"/>
        <v>1</v>
      </c>
      <c r="S1371" s="154">
        <f t="shared" si="132"/>
        <v>0</v>
      </c>
    </row>
    <row r="1372" spans="2:19" ht="18.75" x14ac:dyDescent="0.3">
      <c r="B1372" s="164">
        <v>44871</v>
      </c>
      <c r="C1372" s="95" t="s">
        <v>2800</v>
      </c>
      <c r="D1372" s="96" t="s">
        <v>608</v>
      </c>
      <c r="E1372" s="97">
        <v>1</v>
      </c>
      <c r="F1372" s="140">
        <v>1.9</v>
      </c>
      <c r="G1372" s="103">
        <v>1.1000000000000001</v>
      </c>
      <c r="H1372" s="99" t="s">
        <v>557</v>
      </c>
      <c r="I1372" s="104" t="s">
        <v>34</v>
      </c>
      <c r="J1372" s="105">
        <v>2</v>
      </c>
      <c r="K1372" s="142">
        <f t="shared" si="129"/>
        <v>-2</v>
      </c>
      <c r="L1372" s="102">
        <f t="shared" si="127"/>
        <v>395.56010493827159</v>
      </c>
      <c r="M1372" s="214">
        <f t="shared" si="128"/>
        <v>-18.5</v>
      </c>
      <c r="N1372" s="214"/>
      <c r="Q1372" s="153">
        <f t="shared" si="130"/>
        <v>1</v>
      </c>
      <c r="R1372" s="154">
        <f t="shared" si="131"/>
        <v>0</v>
      </c>
      <c r="S1372" s="154">
        <f t="shared" si="132"/>
        <v>1</v>
      </c>
    </row>
    <row r="1373" spans="2:19" ht="18.75" x14ac:dyDescent="0.3">
      <c r="B1373" s="164">
        <v>44871</v>
      </c>
      <c r="C1373" s="95" t="s">
        <v>2801</v>
      </c>
      <c r="D1373" s="96" t="s">
        <v>608</v>
      </c>
      <c r="E1373" s="97">
        <v>2</v>
      </c>
      <c r="F1373" s="140">
        <v>4.5999999999999996</v>
      </c>
      <c r="G1373" s="103">
        <v>2</v>
      </c>
      <c r="H1373" s="99" t="s">
        <v>557</v>
      </c>
      <c r="I1373" s="104" t="s">
        <v>171</v>
      </c>
      <c r="J1373" s="105">
        <v>2</v>
      </c>
      <c r="K1373" s="142">
        <f t="shared" si="129"/>
        <v>-2</v>
      </c>
      <c r="L1373" s="102">
        <f t="shared" si="127"/>
        <v>393.56010493827159</v>
      </c>
      <c r="M1373" s="214">
        <f t="shared" si="128"/>
        <v>-20.5</v>
      </c>
      <c r="N1373" s="214"/>
      <c r="Q1373" s="153">
        <f t="shared" si="130"/>
        <v>1</v>
      </c>
      <c r="R1373" s="154">
        <f t="shared" si="131"/>
        <v>0</v>
      </c>
      <c r="S1373" s="154">
        <f t="shared" si="132"/>
        <v>1</v>
      </c>
    </row>
    <row r="1374" spans="2:19" ht="18.75" x14ac:dyDescent="0.3">
      <c r="B1374" s="164">
        <v>44872</v>
      </c>
      <c r="C1374" s="95" t="s">
        <v>2802</v>
      </c>
      <c r="D1374" s="96" t="s">
        <v>813</v>
      </c>
      <c r="E1374" s="97">
        <v>3</v>
      </c>
      <c r="F1374" s="140">
        <v>3.6</v>
      </c>
      <c r="G1374" s="103">
        <v>1.5</v>
      </c>
      <c r="H1374" s="99" t="s">
        <v>557</v>
      </c>
      <c r="I1374" s="104" t="s">
        <v>34</v>
      </c>
      <c r="J1374" s="105">
        <v>1</v>
      </c>
      <c r="K1374" s="142">
        <f t="shared" si="129"/>
        <v>-1</v>
      </c>
      <c r="L1374" s="102">
        <f t="shared" si="127"/>
        <v>392.56010493827159</v>
      </c>
      <c r="M1374" s="214">
        <f t="shared" si="128"/>
        <v>-21.5</v>
      </c>
      <c r="N1374" s="214"/>
      <c r="Q1374" s="153">
        <f t="shared" si="130"/>
        <v>1</v>
      </c>
      <c r="R1374" s="154">
        <f t="shared" si="131"/>
        <v>0</v>
      </c>
      <c r="S1374" s="154">
        <f t="shared" si="132"/>
        <v>1</v>
      </c>
    </row>
    <row r="1375" spans="2:19" ht="18.75" x14ac:dyDescent="0.3">
      <c r="B1375" s="164">
        <v>44872</v>
      </c>
      <c r="C1375" s="95" t="s">
        <v>1989</v>
      </c>
      <c r="D1375" s="96" t="s">
        <v>813</v>
      </c>
      <c r="E1375" s="97">
        <v>9</v>
      </c>
      <c r="F1375" s="140">
        <v>7.5</v>
      </c>
      <c r="G1375" s="103">
        <v>2.5</v>
      </c>
      <c r="H1375" s="99" t="s">
        <v>557</v>
      </c>
      <c r="I1375" s="104" t="s">
        <v>16</v>
      </c>
      <c r="J1375" s="105">
        <v>0.25</v>
      </c>
      <c r="K1375" s="142">
        <f t="shared" si="129"/>
        <v>-0.25</v>
      </c>
      <c r="L1375" s="102">
        <f t="shared" si="127"/>
        <v>392.31010493827159</v>
      </c>
      <c r="M1375" s="214">
        <f t="shared" si="128"/>
        <v>-21.75</v>
      </c>
      <c r="N1375" s="214"/>
      <c r="Q1375" s="153">
        <f t="shared" si="130"/>
        <v>1</v>
      </c>
      <c r="R1375" s="154">
        <f t="shared" si="131"/>
        <v>0</v>
      </c>
      <c r="S1375" s="154">
        <f t="shared" si="132"/>
        <v>1</v>
      </c>
    </row>
    <row r="1376" spans="2:19" ht="18.75" x14ac:dyDescent="0.3">
      <c r="B1376" s="164">
        <v>44872</v>
      </c>
      <c r="C1376" s="95" t="s">
        <v>2803</v>
      </c>
      <c r="D1376" s="96" t="s">
        <v>662</v>
      </c>
      <c r="E1376" s="97">
        <v>2</v>
      </c>
      <c r="F1376" s="140">
        <v>1.75</v>
      </c>
      <c r="G1376" s="103">
        <v>1.1000000000000001</v>
      </c>
      <c r="H1376" s="99" t="s">
        <v>557</v>
      </c>
      <c r="I1376" s="104" t="s">
        <v>24</v>
      </c>
      <c r="J1376" s="105">
        <v>2</v>
      </c>
      <c r="K1376" s="142">
        <f t="shared" si="129"/>
        <v>1.5</v>
      </c>
      <c r="L1376" s="102">
        <f t="shared" si="127"/>
        <v>393.81010493827159</v>
      </c>
      <c r="M1376" s="214">
        <f t="shared" si="128"/>
        <v>-20.25</v>
      </c>
      <c r="N1376" s="214"/>
      <c r="Q1376" s="153">
        <f t="shared" si="130"/>
        <v>1</v>
      </c>
      <c r="R1376" s="154">
        <f t="shared" si="131"/>
        <v>1</v>
      </c>
      <c r="S1376" s="154">
        <f t="shared" si="132"/>
        <v>0</v>
      </c>
    </row>
    <row r="1377" spans="2:19" ht="18.75" x14ac:dyDescent="0.3">
      <c r="B1377" s="164">
        <v>44873</v>
      </c>
      <c r="C1377" s="95" t="s">
        <v>2804</v>
      </c>
      <c r="D1377" s="96" t="s">
        <v>231</v>
      </c>
      <c r="E1377" s="97">
        <v>2</v>
      </c>
      <c r="F1377" s="140">
        <v>13</v>
      </c>
      <c r="G1377" s="103">
        <v>3</v>
      </c>
      <c r="H1377" s="99" t="s">
        <v>557</v>
      </c>
      <c r="I1377" s="104" t="s">
        <v>171</v>
      </c>
      <c r="J1377" s="105">
        <v>1</v>
      </c>
      <c r="K1377" s="142">
        <f t="shared" si="129"/>
        <v>-1</v>
      </c>
      <c r="L1377" s="102">
        <f t="shared" si="127"/>
        <v>392.81010493827159</v>
      </c>
      <c r="M1377" s="214">
        <f t="shared" si="128"/>
        <v>-21.25</v>
      </c>
      <c r="N1377" s="214"/>
      <c r="Q1377" s="153">
        <f t="shared" si="130"/>
        <v>1</v>
      </c>
      <c r="R1377" s="154">
        <f t="shared" si="131"/>
        <v>0</v>
      </c>
      <c r="S1377" s="154">
        <f t="shared" si="132"/>
        <v>1</v>
      </c>
    </row>
    <row r="1378" spans="2:19" ht="18.75" x14ac:dyDescent="0.3">
      <c r="B1378" s="164">
        <v>44873</v>
      </c>
      <c r="C1378" s="95" t="s">
        <v>2805</v>
      </c>
      <c r="D1378" s="96" t="s">
        <v>231</v>
      </c>
      <c r="E1378" s="97">
        <v>2</v>
      </c>
      <c r="F1378" s="140">
        <v>18</v>
      </c>
      <c r="G1378" s="103">
        <v>4</v>
      </c>
      <c r="H1378" s="99" t="s">
        <v>557</v>
      </c>
      <c r="I1378" s="104" t="s">
        <v>34</v>
      </c>
      <c r="J1378" s="105">
        <v>0.25</v>
      </c>
      <c r="K1378" s="142">
        <f t="shared" si="129"/>
        <v>-0.25</v>
      </c>
      <c r="L1378" s="102">
        <f t="shared" si="127"/>
        <v>392.56010493827159</v>
      </c>
      <c r="M1378" s="214">
        <f t="shared" si="128"/>
        <v>-21.5</v>
      </c>
      <c r="N1378" s="214"/>
      <c r="Q1378" s="153">
        <f t="shared" si="130"/>
        <v>1</v>
      </c>
      <c r="R1378" s="154">
        <f t="shared" si="131"/>
        <v>0</v>
      </c>
      <c r="S1378" s="154">
        <f t="shared" si="132"/>
        <v>1</v>
      </c>
    </row>
    <row r="1379" spans="2:19" ht="18.75" x14ac:dyDescent="0.3">
      <c r="B1379" s="164">
        <v>44873</v>
      </c>
      <c r="C1379" s="95" t="s">
        <v>2763</v>
      </c>
      <c r="D1379" s="96" t="s">
        <v>772</v>
      </c>
      <c r="E1379" s="97">
        <v>1</v>
      </c>
      <c r="F1379" s="140">
        <v>1.6</v>
      </c>
      <c r="G1379" s="103">
        <v>1.1000000000000001</v>
      </c>
      <c r="H1379" s="99" t="s">
        <v>557</v>
      </c>
      <c r="I1379" s="104" t="s">
        <v>21</v>
      </c>
      <c r="J1379" s="105">
        <v>2</v>
      </c>
      <c r="K1379" s="142">
        <f t="shared" si="129"/>
        <v>-2</v>
      </c>
      <c r="L1379" s="102">
        <f t="shared" si="127"/>
        <v>390.56010493827159</v>
      </c>
      <c r="M1379" s="214">
        <f t="shared" si="128"/>
        <v>-23.5</v>
      </c>
      <c r="N1379" s="214"/>
      <c r="Q1379" s="153">
        <f t="shared" si="130"/>
        <v>1</v>
      </c>
      <c r="R1379" s="154">
        <f t="shared" si="131"/>
        <v>0</v>
      </c>
      <c r="S1379" s="154">
        <f t="shared" si="132"/>
        <v>1</v>
      </c>
    </row>
    <row r="1380" spans="2:19" ht="18.75" x14ac:dyDescent="0.3">
      <c r="B1380" s="164">
        <v>44873</v>
      </c>
      <c r="C1380" s="95" t="s">
        <v>2745</v>
      </c>
      <c r="D1380" s="96" t="s">
        <v>772</v>
      </c>
      <c r="E1380" s="97">
        <v>3</v>
      </c>
      <c r="F1380" s="140">
        <v>2.7</v>
      </c>
      <c r="G1380" s="103">
        <v>1.5</v>
      </c>
      <c r="H1380" s="99" t="s">
        <v>557</v>
      </c>
      <c r="I1380" s="104" t="s">
        <v>34</v>
      </c>
      <c r="J1380" s="105">
        <v>2</v>
      </c>
      <c r="K1380" s="142">
        <f t="shared" si="129"/>
        <v>-2</v>
      </c>
      <c r="L1380" s="102">
        <f t="shared" si="127"/>
        <v>388.56010493827159</v>
      </c>
      <c r="M1380" s="214">
        <f t="shared" si="128"/>
        <v>-25.5</v>
      </c>
      <c r="N1380" s="214"/>
      <c r="Q1380" s="153">
        <f t="shared" si="130"/>
        <v>1</v>
      </c>
      <c r="R1380" s="154">
        <f t="shared" si="131"/>
        <v>0</v>
      </c>
      <c r="S1380" s="154">
        <f t="shared" si="132"/>
        <v>1</v>
      </c>
    </row>
    <row r="1381" spans="2:19" ht="18.75" x14ac:dyDescent="0.3">
      <c r="B1381" s="164">
        <v>44873</v>
      </c>
      <c r="C1381" s="95" t="s">
        <v>2806</v>
      </c>
      <c r="D1381" s="96" t="s">
        <v>772</v>
      </c>
      <c r="E1381" s="97">
        <v>3</v>
      </c>
      <c r="F1381" s="140">
        <v>9</v>
      </c>
      <c r="G1381" s="103">
        <v>3</v>
      </c>
      <c r="H1381" s="99" t="s">
        <v>557</v>
      </c>
      <c r="I1381" s="104" t="s">
        <v>107</v>
      </c>
      <c r="J1381" s="105">
        <v>2</v>
      </c>
      <c r="K1381" s="142">
        <f t="shared" si="129"/>
        <v>-2</v>
      </c>
      <c r="L1381" s="102">
        <f t="shared" si="127"/>
        <v>386.56010493827159</v>
      </c>
      <c r="M1381" s="214">
        <f t="shared" si="128"/>
        <v>-27.5</v>
      </c>
      <c r="N1381" s="214"/>
      <c r="Q1381" s="153">
        <f t="shared" si="130"/>
        <v>1</v>
      </c>
      <c r="R1381" s="154">
        <f t="shared" si="131"/>
        <v>0</v>
      </c>
      <c r="S1381" s="154">
        <f t="shared" si="132"/>
        <v>1</v>
      </c>
    </row>
    <row r="1382" spans="2:19" ht="18.75" x14ac:dyDescent="0.3">
      <c r="B1382" s="164">
        <v>44873</v>
      </c>
      <c r="C1382" s="95" t="s">
        <v>2732</v>
      </c>
      <c r="D1382" s="96" t="s">
        <v>772</v>
      </c>
      <c r="E1382" s="97">
        <v>4</v>
      </c>
      <c r="F1382" s="140">
        <v>2.5</v>
      </c>
      <c r="G1382" s="103">
        <v>1.1000000000000001</v>
      </c>
      <c r="H1382" s="99" t="s">
        <v>557</v>
      </c>
      <c r="I1382" s="104" t="s">
        <v>24</v>
      </c>
      <c r="J1382" s="105">
        <v>1</v>
      </c>
      <c r="K1382" s="142">
        <f t="shared" si="129"/>
        <v>1.5</v>
      </c>
      <c r="L1382" s="102">
        <f t="shared" si="127"/>
        <v>388.06010493827159</v>
      </c>
      <c r="M1382" s="214">
        <f t="shared" si="128"/>
        <v>-26</v>
      </c>
      <c r="N1382" s="214"/>
      <c r="Q1382" s="153">
        <f t="shared" si="130"/>
        <v>1</v>
      </c>
      <c r="R1382" s="154">
        <f t="shared" si="131"/>
        <v>1</v>
      </c>
      <c r="S1382" s="154">
        <f t="shared" si="132"/>
        <v>0</v>
      </c>
    </row>
    <row r="1383" spans="2:19" ht="18.75" x14ac:dyDescent="0.3">
      <c r="B1383" s="164">
        <v>44874</v>
      </c>
      <c r="C1383" s="95" t="s">
        <v>2807</v>
      </c>
      <c r="D1383" s="96" t="s">
        <v>788</v>
      </c>
      <c r="E1383" s="97">
        <v>3</v>
      </c>
      <c r="F1383" s="140">
        <v>34</v>
      </c>
      <c r="G1383" s="103">
        <v>5</v>
      </c>
      <c r="H1383" s="99" t="s">
        <v>557</v>
      </c>
      <c r="I1383" s="104" t="s">
        <v>16</v>
      </c>
      <c r="J1383" s="105">
        <v>0.5</v>
      </c>
      <c r="K1383" s="142">
        <f t="shared" si="129"/>
        <v>-0.5</v>
      </c>
      <c r="L1383" s="102">
        <f t="shared" si="127"/>
        <v>387.56010493827159</v>
      </c>
      <c r="M1383" s="214">
        <f t="shared" si="128"/>
        <v>-26.5</v>
      </c>
      <c r="N1383" s="214"/>
      <c r="Q1383" s="153">
        <f t="shared" si="130"/>
        <v>1</v>
      </c>
      <c r="R1383" s="154">
        <f t="shared" si="131"/>
        <v>0</v>
      </c>
      <c r="S1383" s="154">
        <f t="shared" si="132"/>
        <v>1</v>
      </c>
    </row>
    <row r="1384" spans="2:19" ht="18.75" x14ac:dyDescent="0.3">
      <c r="B1384" s="164">
        <v>44874</v>
      </c>
      <c r="C1384" s="95" t="s">
        <v>2808</v>
      </c>
      <c r="D1384" s="96" t="s">
        <v>114</v>
      </c>
      <c r="E1384" s="97">
        <v>2</v>
      </c>
      <c r="F1384" s="140">
        <v>26</v>
      </c>
      <c r="G1384" s="103">
        <v>5</v>
      </c>
      <c r="H1384" s="99" t="s">
        <v>557</v>
      </c>
      <c r="I1384" s="104" t="s">
        <v>16</v>
      </c>
      <c r="J1384" s="105">
        <v>1</v>
      </c>
      <c r="K1384" s="142">
        <f t="shared" si="129"/>
        <v>-1</v>
      </c>
      <c r="L1384" s="102">
        <f t="shared" ref="L1384:L1447" si="133">IF(K1384="",L1383,L1383+K1384)</f>
        <v>386.56010493827159</v>
      </c>
      <c r="M1384" s="214">
        <f t="shared" si="128"/>
        <v>-27.5</v>
      </c>
      <c r="N1384" s="214"/>
      <c r="Q1384" s="153">
        <f t="shared" si="130"/>
        <v>1</v>
      </c>
      <c r="R1384" s="154">
        <f t="shared" si="131"/>
        <v>0</v>
      </c>
      <c r="S1384" s="154">
        <f t="shared" si="132"/>
        <v>1</v>
      </c>
    </row>
    <row r="1385" spans="2:19" ht="18.75" x14ac:dyDescent="0.3">
      <c r="B1385" s="164">
        <v>44874</v>
      </c>
      <c r="C1385" s="95" t="s">
        <v>2809</v>
      </c>
      <c r="D1385" s="96" t="s">
        <v>114</v>
      </c>
      <c r="E1385" s="97">
        <v>3</v>
      </c>
      <c r="F1385" s="140">
        <v>16</v>
      </c>
      <c r="G1385" s="103">
        <v>3</v>
      </c>
      <c r="H1385" s="99" t="s">
        <v>557</v>
      </c>
      <c r="I1385" s="104" t="s">
        <v>34</v>
      </c>
      <c r="J1385" s="105">
        <v>1.75</v>
      </c>
      <c r="K1385" s="142">
        <f t="shared" si="129"/>
        <v>-1.75</v>
      </c>
      <c r="L1385" s="102">
        <f t="shared" si="133"/>
        <v>384.81010493827159</v>
      </c>
      <c r="M1385" s="214">
        <f t="shared" si="128"/>
        <v>-29.25</v>
      </c>
      <c r="N1385" s="214"/>
      <c r="Q1385" s="153">
        <f t="shared" si="130"/>
        <v>1</v>
      </c>
      <c r="R1385" s="154">
        <f t="shared" si="131"/>
        <v>0</v>
      </c>
      <c r="S1385" s="154">
        <f t="shared" si="132"/>
        <v>1</v>
      </c>
    </row>
    <row r="1386" spans="2:19" ht="18.75" x14ac:dyDescent="0.3">
      <c r="B1386" s="164">
        <v>44874</v>
      </c>
      <c r="C1386" s="95" t="s">
        <v>2810</v>
      </c>
      <c r="D1386" s="96" t="s">
        <v>114</v>
      </c>
      <c r="E1386" s="97">
        <v>3</v>
      </c>
      <c r="F1386" s="140">
        <v>7</v>
      </c>
      <c r="G1386" s="103">
        <v>2</v>
      </c>
      <c r="H1386" s="99" t="s">
        <v>557</v>
      </c>
      <c r="I1386" s="104" t="s">
        <v>16</v>
      </c>
      <c r="J1386" s="105">
        <v>1.75</v>
      </c>
      <c r="K1386" s="142">
        <f t="shared" si="129"/>
        <v>-1.75</v>
      </c>
      <c r="L1386" s="102">
        <f t="shared" si="133"/>
        <v>383.06010493827159</v>
      </c>
      <c r="M1386" s="214">
        <f t="shared" si="128"/>
        <v>-31</v>
      </c>
      <c r="N1386" s="214"/>
      <c r="Q1386" s="153">
        <f t="shared" si="130"/>
        <v>1</v>
      </c>
      <c r="R1386" s="154">
        <f t="shared" si="131"/>
        <v>0</v>
      </c>
      <c r="S1386" s="154">
        <f t="shared" si="132"/>
        <v>1</v>
      </c>
    </row>
    <row r="1387" spans="2:19" ht="18.75" x14ac:dyDescent="0.3">
      <c r="B1387" s="164">
        <v>44874</v>
      </c>
      <c r="C1387" s="95" t="s">
        <v>2811</v>
      </c>
      <c r="D1387" s="96" t="s">
        <v>114</v>
      </c>
      <c r="E1387" s="97">
        <v>4</v>
      </c>
      <c r="F1387" s="140">
        <v>9.5</v>
      </c>
      <c r="G1387" s="103">
        <v>3.25</v>
      </c>
      <c r="H1387" s="99" t="s">
        <v>557</v>
      </c>
      <c r="I1387" s="104" t="s">
        <v>24</v>
      </c>
      <c r="J1387" s="105">
        <v>8</v>
      </c>
      <c r="K1387" s="142">
        <f t="shared" si="129"/>
        <v>68</v>
      </c>
      <c r="L1387" s="102">
        <f t="shared" si="133"/>
        <v>451.06010493827159</v>
      </c>
      <c r="M1387" s="214">
        <f t="shared" si="128"/>
        <v>37</v>
      </c>
      <c r="N1387" s="214"/>
      <c r="Q1387" s="153">
        <f t="shared" si="130"/>
        <v>1</v>
      </c>
      <c r="R1387" s="154">
        <f t="shared" si="131"/>
        <v>1</v>
      </c>
      <c r="S1387" s="154">
        <f t="shared" si="132"/>
        <v>0</v>
      </c>
    </row>
    <row r="1388" spans="2:19" ht="18.75" x14ac:dyDescent="0.3">
      <c r="B1388" s="164">
        <v>44874</v>
      </c>
      <c r="C1388" s="95" t="s">
        <v>2811</v>
      </c>
      <c r="D1388" s="96" t="s">
        <v>114</v>
      </c>
      <c r="E1388" s="97">
        <v>4</v>
      </c>
      <c r="F1388" s="140">
        <v>9.5</v>
      </c>
      <c r="G1388" s="103">
        <v>3.25</v>
      </c>
      <c r="H1388" s="99" t="s">
        <v>567</v>
      </c>
      <c r="I1388" s="104" t="s">
        <v>24</v>
      </c>
      <c r="J1388" s="105">
        <v>5</v>
      </c>
      <c r="K1388" s="142">
        <f t="shared" si="129"/>
        <v>11.25</v>
      </c>
      <c r="L1388" s="102">
        <f t="shared" si="133"/>
        <v>462.31010493827159</v>
      </c>
      <c r="M1388" s="214">
        <f t="shared" si="128"/>
        <v>48.25</v>
      </c>
      <c r="N1388" s="214"/>
      <c r="Q1388" s="153">
        <f t="shared" si="130"/>
        <v>1</v>
      </c>
      <c r="R1388" s="154">
        <f t="shared" si="131"/>
        <v>1</v>
      </c>
      <c r="S1388" s="154">
        <f t="shared" si="132"/>
        <v>0</v>
      </c>
    </row>
    <row r="1389" spans="2:19" ht="18.75" x14ac:dyDescent="0.3">
      <c r="B1389" s="164">
        <v>44874</v>
      </c>
      <c r="C1389" s="95" t="s">
        <v>2052</v>
      </c>
      <c r="D1389" s="96" t="s">
        <v>114</v>
      </c>
      <c r="E1389" s="97">
        <v>4</v>
      </c>
      <c r="F1389" s="140">
        <v>8.5</v>
      </c>
      <c r="G1389" s="103">
        <v>2.5</v>
      </c>
      <c r="H1389" s="99" t="s">
        <v>557</v>
      </c>
      <c r="I1389" s="104" t="s">
        <v>34</v>
      </c>
      <c r="J1389" s="105">
        <v>0.75</v>
      </c>
      <c r="K1389" s="142">
        <f t="shared" si="129"/>
        <v>-0.75</v>
      </c>
      <c r="L1389" s="102">
        <f t="shared" si="133"/>
        <v>461.56010493827159</v>
      </c>
      <c r="M1389" s="214">
        <f t="shared" si="128"/>
        <v>47.5</v>
      </c>
      <c r="N1389" s="214"/>
      <c r="Q1389" s="153">
        <f t="shared" si="130"/>
        <v>1</v>
      </c>
      <c r="R1389" s="154">
        <f t="shared" si="131"/>
        <v>0</v>
      </c>
      <c r="S1389" s="154">
        <f t="shared" si="132"/>
        <v>1</v>
      </c>
    </row>
    <row r="1390" spans="2:19" ht="18.75" x14ac:dyDescent="0.3">
      <c r="B1390" s="164">
        <v>44875</v>
      </c>
      <c r="C1390" s="95" t="s">
        <v>2664</v>
      </c>
      <c r="D1390" s="96" t="s">
        <v>616</v>
      </c>
      <c r="E1390" s="97">
        <v>3</v>
      </c>
      <c r="F1390" s="140">
        <v>2.2999999999999998</v>
      </c>
      <c r="G1390" s="103">
        <v>1.1000000000000001</v>
      </c>
      <c r="H1390" s="99" t="s">
        <v>557</v>
      </c>
      <c r="I1390" s="104" t="s">
        <v>34</v>
      </c>
      <c r="J1390" s="105">
        <v>1</v>
      </c>
      <c r="K1390" s="142">
        <f t="shared" si="129"/>
        <v>-1</v>
      </c>
      <c r="L1390" s="102">
        <f t="shared" si="133"/>
        <v>460.56010493827159</v>
      </c>
      <c r="M1390" s="214">
        <f t="shared" si="128"/>
        <v>46.5</v>
      </c>
      <c r="N1390" s="214"/>
      <c r="Q1390" s="153">
        <f t="shared" si="130"/>
        <v>1</v>
      </c>
      <c r="R1390" s="154">
        <f t="shared" si="131"/>
        <v>0</v>
      </c>
      <c r="S1390" s="154">
        <f t="shared" si="132"/>
        <v>1</v>
      </c>
    </row>
    <row r="1391" spans="2:19" ht="18.75" x14ac:dyDescent="0.3">
      <c r="B1391" s="164">
        <v>44875</v>
      </c>
      <c r="C1391" s="95" t="s">
        <v>2131</v>
      </c>
      <c r="D1391" s="96" t="s">
        <v>616</v>
      </c>
      <c r="E1391" s="97">
        <v>4</v>
      </c>
      <c r="F1391" s="140">
        <v>7.5</v>
      </c>
      <c r="G1391" s="103">
        <v>2.5</v>
      </c>
      <c r="H1391" s="99" t="s">
        <v>557</v>
      </c>
      <c r="I1391" s="104" t="s">
        <v>26</v>
      </c>
      <c r="J1391" s="105">
        <v>0.25</v>
      </c>
      <c r="K1391" s="142">
        <f t="shared" si="129"/>
        <v>-0.25</v>
      </c>
      <c r="L1391" s="102">
        <f t="shared" si="133"/>
        <v>460.31010493827159</v>
      </c>
      <c r="M1391" s="214">
        <f t="shared" si="128"/>
        <v>46.25</v>
      </c>
      <c r="N1391" s="214"/>
      <c r="Q1391" s="153">
        <f t="shared" si="130"/>
        <v>1</v>
      </c>
      <c r="R1391" s="154">
        <f t="shared" si="131"/>
        <v>0</v>
      </c>
      <c r="S1391" s="154">
        <f t="shared" si="132"/>
        <v>1</v>
      </c>
    </row>
    <row r="1392" spans="2:19" ht="18.75" x14ac:dyDescent="0.3">
      <c r="B1392" s="164">
        <v>44875</v>
      </c>
      <c r="C1392" s="95" t="s">
        <v>2760</v>
      </c>
      <c r="D1392" s="96" t="s">
        <v>616</v>
      </c>
      <c r="E1392" s="97">
        <v>4</v>
      </c>
      <c r="F1392" s="140">
        <v>13</v>
      </c>
      <c r="G1392" s="103">
        <v>4</v>
      </c>
      <c r="H1392" s="99" t="s">
        <v>557</v>
      </c>
      <c r="I1392" s="104" t="s">
        <v>34</v>
      </c>
      <c r="J1392" s="105">
        <v>0.5</v>
      </c>
      <c r="K1392" s="142">
        <f t="shared" si="129"/>
        <v>-0.5</v>
      </c>
      <c r="L1392" s="102">
        <f t="shared" si="133"/>
        <v>459.81010493827159</v>
      </c>
      <c r="M1392" s="214">
        <f t="shared" si="128"/>
        <v>45.75</v>
      </c>
      <c r="N1392" s="214"/>
      <c r="Q1392" s="153">
        <f t="shared" si="130"/>
        <v>1</v>
      </c>
      <c r="R1392" s="154">
        <f t="shared" si="131"/>
        <v>0</v>
      </c>
      <c r="S1392" s="154">
        <f t="shared" si="132"/>
        <v>1</v>
      </c>
    </row>
    <row r="1393" spans="2:19" ht="18.75" x14ac:dyDescent="0.3">
      <c r="B1393" s="164">
        <v>44875</v>
      </c>
      <c r="C1393" s="95" t="s">
        <v>2812</v>
      </c>
      <c r="D1393" s="96" t="s">
        <v>616</v>
      </c>
      <c r="E1393" s="97">
        <v>2</v>
      </c>
      <c r="F1393" s="140">
        <v>3.2</v>
      </c>
      <c r="G1393" s="103">
        <v>1.8</v>
      </c>
      <c r="H1393" s="99" t="s">
        <v>557</v>
      </c>
      <c r="I1393" s="104" t="s">
        <v>34</v>
      </c>
      <c r="J1393" s="105">
        <v>6</v>
      </c>
      <c r="K1393" s="142">
        <f t="shared" si="129"/>
        <v>-6</v>
      </c>
      <c r="L1393" s="102">
        <f t="shared" si="133"/>
        <v>453.81010493827159</v>
      </c>
      <c r="M1393" s="214">
        <f t="shared" si="128"/>
        <v>39.75</v>
      </c>
      <c r="N1393" s="214"/>
      <c r="Q1393" s="153">
        <f t="shared" si="130"/>
        <v>1</v>
      </c>
      <c r="R1393" s="154">
        <f t="shared" si="131"/>
        <v>0</v>
      </c>
      <c r="S1393" s="154">
        <f t="shared" si="132"/>
        <v>1</v>
      </c>
    </row>
    <row r="1394" spans="2:19" ht="18.75" x14ac:dyDescent="0.3">
      <c r="B1394" s="164">
        <v>44875</v>
      </c>
      <c r="C1394" s="95" t="s">
        <v>2637</v>
      </c>
      <c r="D1394" s="96" t="s">
        <v>616</v>
      </c>
      <c r="E1394" s="97">
        <v>2</v>
      </c>
      <c r="F1394" s="140">
        <v>14</v>
      </c>
      <c r="G1394" s="103">
        <v>4</v>
      </c>
      <c r="H1394" s="99" t="s">
        <v>557</v>
      </c>
      <c r="I1394" s="104" t="s">
        <v>26</v>
      </c>
      <c r="J1394" s="105">
        <v>1.75</v>
      </c>
      <c r="K1394" s="142">
        <f t="shared" si="129"/>
        <v>-1.75</v>
      </c>
      <c r="L1394" s="102">
        <f t="shared" si="133"/>
        <v>452.06010493827159</v>
      </c>
      <c r="M1394" s="214">
        <f t="shared" si="128"/>
        <v>38</v>
      </c>
      <c r="N1394" s="214"/>
      <c r="Q1394" s="153">
        <f t="shared" si="130"/>
        <v>1</v>
      </c>
      <c r="R1394" s="154">
        <f t="shared" si="131"/>
        <v>0</v>
      </c>
      <c r="S1394" s="154">
        <f t="shared" si="132"/>
        <v>1</v>
      </c>
    </row>
    <row r="1395" spans="2:19" ht="18.75" x14ac:dyDescent="0.3">
      <c r="B1395" s="164">
        <v>44876</v>
      </c>
      <c r="C1395" s="95" t="s">
        <v>2813</v>
      </c>
      <c r="D1395" s="96" t="s">
        <v>2814</v>
      </c>
      <c r="E1395" s="97">
        <v>1</v>
      </c>
      <c r="F1395" s="140">
        <v>40</v>
      </c>
      <c r="G1395" s="103">
        <v>8</v>
      </c>
      <c r="H1395" s="99" t="s">
        <v>557</v>
      </c>
      <c r="I1395" s="104" t="s">
        <v>2281</v>
      </c>
      <c r="J1395" s="105">
        <v>0.25</v>
      </c>
      <c r="K1395" s="142">
        <f t="shared" si="129"/>
        <v>-0.25</v>
      </c>
      <c r="L1395" s="102">
        <f t="shared" si="133"/>
        <v>451.81010493827159</v>
      </c>
      <c r="M1395" s="214">
        <f t="shared" si="128"/>
        <v>37.75</v>
      </c>
      <c r="N1395" s="214"/>
      <c r="Q1395" s="153">
        <f t="shared" si="130"/>
        <v>1</v>
      </c>
      <c r="R1395" s="154">
        <f t="shared" si="131"/>
        <v>0</v>
      </c>
      <c r="S1395" s="154">
        <f t="shared" si="132"/>
        <v>1</v>
      </c>
    </row>
    <row r="1396" spans="2:19" ht="18.75" x14ac:dyDescent="0.3">
      <c r="B1396" s="164">
        <v>44876</v>
      </c>
      <c r="C1396" s="95" t="s">
        <v>2815</v>
      </c>
      <c r="D1396" s="96" t="s">
        <v>2001</v>
      </c>
      <c r="E1396" s="97">
        <v>1</v>
      </c>
      <c r="F1396" s="140">
        <v>3.6</v>
      </c>
      <c r="G1396" s="103">
        <v>1.7</v>
      </c>
      <c r="H1396" s="99" t="s">
        <v>557</v>
      </c>
      <c r="I1396" s="104" t="s">
        <v>16</v>
      </c>
      <c r="J1396" s="105">
        <v>1</v>
      </c>
      <c r="K1396" s="142">
        <f t="shared" si="129"/>
        <v>-1</v>
      </c>
      <c r="L1396" s="102">
        <f t="shared" si="133"/>
        <v>450.81010493827159</v>
      </c>
      <c r="M1396" s="214">
        <f t="shared" si="128"/>
        <v>36.75</v>
      </c>
      <c r="N1396" s="214"/>
      <c r="Q1396" s="153">
        <f t="shared" si="130"/>
        <v>1</v>
      </c>
      <c r="R1396" s="154">
        <f t="shared" si="131"/>
        <v>0</v>
      </c>
      <c r="S1396" s="154">
        <f t="shared" si="132"/>
        <v>1</v>
      </c>
    </row>
    <row r="1397" spans="2:19" ht="18.75" x14ac:dyDescent="0.3">
      <c r="B1397" s="164">
        <v>44876</v>
      </c>
      <c r="C1397" s="95" t="s">
        <v>2816</v>
      </c>
      <c r="D1397" s="96" t="s">
        <v>2001</v>
      </c>
      <c r="E1397" s="97">
        <v>2</v>
      </c>
      <c r="F1397" s="140">
        <v>12</v>
      </c>
      <c r="G1397" s="103">
        <v>3</v>
      </c>
      <c r="H1397" s="99" t="s">
        <v>557</v>
      </c>
      <c r="I1397" s="104" t="s">
        <v>26</v>
      </c>
      <c r="J1397" s="105">
        <v>2</v>
      </c>
      <c r="K1397" s="142">
        <f t="shared" si="129"/>
        <v>-2</v>
      </c>
      <c r="L1397" s="102">
        <f t="shared" si="133"/>
        <v>448.81010493827159</v>
      </c>
      <c r="M1397" s="214">
        <f t="shared" si="128"/>
        <v>34.75</v>
      </c>
      <c r="N1397" s="214"/>
      <c r="Q1397" s="153">
        <f t="shared" si="130"/>
        <v>1</v>
      </c>
      <c r="R1397" s="154">
        <f t="shared" si="131"/>
        <v>0</v>
      </c>
      <c r="S1397" s="154">
        <f t="shared" si="132"/>
        <v>1</v>
      </c>
    </row>
    <row r="1398" spans="2:19" ht="18.75" x14ac:dyDescent="0.3">
      <c r="B1398" s="164">
        <v>44876</v>
      </c>
      <c r="C1398" s="95" t="s">
        <v>2817</v>
      </c>
      <c r="D1398" s="96" t="s">
        <v>2001</v>
      </c>
      <c r="E1398" s="97">
        <v>2</v>
      </c>
      <c r="F1398" s="140">
        <v>5</v>
      </c>
      <c r="G1398" s="103">
        <v>2</v>
      </c>
      <c r="H1398" s="99" t="s">
        <v>557</v>
      </c>
      <c r="I1398" s="104" t="s">
        <v>34</v>
      </c>
      <c r="J1398" s="105">
        <v>1</v>
      </c>
      <c r="K1398" s="142">
        <f t="shared" si="129"/>
        <v>-1</v>
      </c>
      <c r="L1398" s="102">
        <f t="shared" si="133"/>
        <v>447.81010493827159</v>
      </c>
      <c r="M1398" s="214">
        <f t="shared" si="128"/>
        <v>33.75</v>
      </c>
      <c r="N1398" s="214"/>
      <c r="Q1398" s="153">
        <f t="shared" si="130"/>
        <v>1</v>
      </c>
      <c r="R1398" s="154">
        <f t="shared" si="131"/>
        <v>0</v>
      </c>
      <c r="S1398" s="154">
        <f t="shared" si="132"/>
        <v>1</v>
      </c>
    </row>
    <row r="1399" spans="2:19" ht="18.75" x14ac:dyDescent="0.3">
      <c r="B1399" s="164">
        <v>44876</v>
      </c>
      <c r="C1399" s="95" t="s">
        <v>2818</v>
      </c>
      <c r="D1399" s="96" t="s">
        <v>628</v>
      </c>
      <c r="E1399" s="97">
        <v>2</v>
      </c>
      <c r="F1399" s="140">
        <v>9</v>
      </c>
      <c r="G1399" s="103">
        <v>3</v>
      </c>
      <c r="H1399" s="99" t="s">
        <v>557</v>
      </c>
      <c r="I1399" s="104" t="s">
        <v>16</v>
      </c>
      <c r="J1399" s="105">
        <v>1.75</v>
      </c>
      <c r="K1399" s="142">
        <f t="shared" si="129"/>
        <v>-1.75</v>
      </c>
      <c r="L1399" s="102">
        <f t="shared" si="133"/>
        <v>446.06010493827159</v>
      </c>
      <c r="M1399" s="214">
        <f t="shared" si="128"/>
        <v>32</v>
      </c>
      <c r="N1399" s="214"/>
      <c r="Q1399" s="153">
        <f t="shared" si="130"/>
        <v>1</v>
      </c>
      <c r="R1399" s="154">
        <f t="shared" si="131"/>
        <v>0</v>
      </c>
      <c r="S1399" s="154">
        <f t="shared" si="132"/>
        <v>1</v>
      </c>
    </row>
    <row r="1400" spans="2:19" ht="18.75" x14ac:dyDescent="0.3">
      <c r="B1400" s="164">
        <v>44876</v>
      </c>
      <c r="C1400" s="95" t="s">
        <v>2819</v>
      </c>
      <c r="D1400" s="96" t="s">
        <v>628</v>
      </c>
      <c r="E1400" s="97">
        <v>2</v>
      </c>
      <c r="F1400" s="140">
        <v>2.8</v>
      </c>
      <c r="G1400" s="103">
        <v>1.1000000000000001</v>
      </c>
      <c r="H1400" s="99" t="s">
        <v>557</v>
      </c>
      <c r="I1400" s="104" t="s">
        <v>171</v>
      </c>
      <c r="J1400" s="105">
        <v>3</v>
      </c>
      <c r="K1400" s="142">
        <f t="shared" si="129"/>
        <v>-3</v>
      </c>
      <c r="L1400" s="102">
        <f t="shared" si="133"/>
        <v>443.06010493827159</v>
      </c>
      <c r="M1400" s="214">
        <f t="shared" si="128"/>
        <v>29</v>
      </c>
      <c r="N1400" s="214"/>
      <c r="Q1400" s="153">
        <f t="shared" si="130"/>
        <v>1</v>
      </c>
      <c r="R1400" s="154">
        <f t="shared" si="131"/>
        <v>0</v>
      </c>
      <c r="S1400" s="154">
        <f t="shared" si="132"/>
        <v>1</v>
      </c>
    </row>
    <row r="1401" spans="2:19" ht="18.75" x14ac:dyDescent="0.3">
      <c r="B1401" s="164">
        <v>44876</v>
      </c>
      <c r="C1401" s="95" t="s">
        <v>640</v>
      </c>
      <c r="D1401" s="96" t="s">
        <v>2385</v>
      </c>
      <c r="E1401" s="97">
        <v>1</v>
      </c>
      <c r="F1401" s="140">
        <v>2.8</v>
      </c>
      <c r="G1401" s="103">
        <v>1.1000000000000001</v>
      </c>
      <c r="H1401" s="99" t="s">
        <v>557</v>
      </c>
      <c r="I1401" s="104" t="s">
        <v>34</v>
      </c>
      <c r="J1401" s="105">
        <v>0.75</v>
      </c>
      <c r="K1401" s="142">
        <f t="shared" si="129"/>
        <v>-0.75</v>
      </c>
      <c r="L1401" s="102">
        <f t="shared" si="133"/>
        <v>442.31010493827159</v>
      </c>
      <c r="M1401" s="214">
        <f t="shared" si="128"/>
        <v>28.25</v>
      </c>
      <c r="N1401" s="214"/>
      <c r="Q1401" s="153">
        <f t="shared" si="130"/>
        <v>1</v>
      </c>
      <c r="R1401" s="154">
        <f t="shared" si="131"/>
        <v>0</v>
      </c>
      <c r="S1401" s="154">
        <f t="shared" si="132"/>
        <v>1</v>
      </c>
    </row>
    <row r="1402" spans="2:19" ht="18.75" x14ac:dyDescent="0.3">
      <c r="B1402" s="164">
        <v>44876</v>
      </c>
      <c r="C1402" s="95" t="s">
        <v>2820</v>
      </c>
      <c r="D1402" s="96" t="s">
        <v>2821</v>
      </c>
      <c r="E1402" s="97">
        <v>1</v>
      </c>
      <c r="F1402" s="140">
        <v>1.6</v>
      </c>
      <c r="G1402" s="103">
        <v>1.1000000000000001</v>
      </c>
      <c r="H1402" s="99" t="s">
        <v>557</v>
      </c>
      <c r="I1402" s="104" t="s">
        <v>21</v>
      </c>
      <c r="J1402" s="105">
        <v>1</v>
      </c>
      <c r="K1402" s="142">
        <f t="shared" si="129"/>
        <v>-1</v>
      </c>
      <c r="L1402" s="102">
        <f t="shared" si="133"/>
        <v>441.31010493827159</v>
      </c>
      <c r="M1402" s="214">
        <f t="shared" si="128"/>
        <v>27.25</v>
      </c>
      <c r="N1402" s="214"/>
      <c r="Q1402" s="153">
        <f t="shared" si="130"/>
        <v>1</v>
      </c>
      <c r="R1402" s="154">
        <f t="shared" si="131"/>
        <v>0</v>
      </c>
      <c r="S1402" s="154">
        <f t="shared" si="132"/>
        <v>1</v>
      </c>
    </row>
    <row r="1403" spans="2:19" ht="18.75" x14ac:dyDescent="0.3">
      <c r="B1403" s="164">
        <v>44877</v>
      </c>
      <c r="C1403" s="95" t="s">
        <v>2752</v>
      </c>
      <c r="D1403" s="96" t="s">
        <v>581</v>
      </c>
      <c r="E1403" s="97">
        <v>2</v>
      </c>
      <c r="F1403" s="140">
        <v>12</v>
      </c>
      <c r="G1403" s="103">
        <v>3</v>
      </c>
      <c r="H1403" s="99" t="s">
        <v>557</v>
      </c>
      <c r="I1403" s="104" t="s">
        <v>34</v>
      </c>
      <c r="J1403" s="105">
        <v>2</v>
      </c>
      <c r="K1403" s="142">
        <f t="shared" si="129"/>
        <v>-2</v>
      </c>
      <c r="L1403" s="102">
        <f t="shared" si="133"/>
        <v>439.31010493827159</v>
      </c>
      <c r="M1403" s="214">
        <f t="shared" si="128"/>
        <v>25.25</v>
      </c>
      <c r="N1403" s="214"/>
      <c r="Q1403" s="153">
        <f t="shared" si="130"/>
        <v>1</v>
      </c>
      <c r="R1403" s="154">
        <f t="shared" si="131"/>
        <v>0</v>
      </c>
      <c r="S1403" s="154">
        <f t="shared" si="132"/>
        <v>1</v>
      </c>
    </row>
    <row r="1404" spans="2:19" ht="18.75" x14ac:dyDescent="0.3">
      <c r="B1404" s="164">
        <v>44877</v>
      </c>
      <c r="C1404" s="95" t="s">
        <v>2160</v>
      </c>
      <c r="D1404" s="96" t="s">
        <v>581</v>
      </c>
      <c r="E1404" s="97">
        <v>2</v>
      </c>
      <c r="F1404" s="140">
        <v>8</v>
      </c>
      <c r="G1404" s="103">
        <v>3</v>
      </c>
      <c r="H1404" s="99" t="s">
        <v>557</v>
      </c>
      <c r="I1404" s="104" t="s">
        <v>16</v>
      </c>
      <c r="J1404" s="105">
        <v>1</v>
      </c>
      <c r="K1404" s="142">
        <f t="shared" si="129"/>
        <v>-1</v>
      </c>
      <c r="L1404" s="102">
        <f t="shared" si="133"/>
        <v>438.31010493827159</v>
      </c>
      <c r="M1404" s="214">
        <f t="shared" si="128"/>
        <v>24.25</v>
      </c>
      <c r="N1404" s="214"/>
      <c r="Q1404" s="153">
        <f t="shared" si="130"/>
        <v>1</v>
      </c>
      <c r="R1404" s="154">
        <f t="shared" si="131"/>
        <v>0</v>
      </c>
      <c r="S1404" s="154">
        <f t="shared" si="132"/>
        <v>1</v>
      </c>
    </row>
    <row r="1405" spans="2:19" ht="18.75" x14ac:dyDescent="0.3">
      <c r="B1405" s="164">
        <v>44877</v>
      </c>
      <c r="C1405" s="95" t="s">
        <v>2822</v>
      </c>
      <c r="D1405" s="96" t="s">
        <v>561</v>
      </c>
      <c r="E1405" s="97">
        <v>4</v>
      </c>
      <c r="F1405" s="140">
        <v>8</v>
      </c>
      <c r="G1405" s="103">
        <v>3</v>
      </c>
      <c r="H1405" s="99" t="s">
        <v>557</v>
      </c>
      <c r="I1405" s="104" t="s">
        <v>34</v>
      </c>
      <c r="J1405" s="105">
        <v>2.5</v>
      </c>
      <c r="K1405" s="142">
        <f t="shared" si="129"/>
        <v>-2.5</v>
      </c>
      <c r="L1405" s="102">
        <f t="shared" si="133"/>
        <v>435.81010493827159</v>
      </c>
      <c r="M1405" s="214">
        <f t="shared" ref="M1405:M1468" si="134">M1404+K1405</f>
        <v>21.75</v>
      </c>
      <c r="N1405" s="214"/>
      <c r="Q1405" s="153">
        <f t="shared" si="130"/>
        <v>1</v>
      </c>
      <c r="R1405" s="154">
        <f t="shared" si="131"/>
        <v>0</v>
      </c>
      <c r="S1405" s="154">
        <f t="shared" si="132"/>
        <v>1</v>
      </c>
    </row>
    <row r="1406" spans="2:19" ht="18.75" x14ac:dyDescent="0.3">
      <c r="B1406" s="164">
        <v>44877</v>
      </c>
      <c r="C1406" s="95" t="s">
        <v>2654</v>
      </c>
      <c r="D1406" s="96" t="s">
        <v>619</v>
      </c>
      <c r="E1406" s="97">
        <v>7</v>
      </c>
      <c r="F1406" s="140">
        <v>7.5</v>
      </c>
      <c r="G1406" s="103">
        <v>2.5</v>
      </c>
      <c r="H1406" s="99" t="s">
        <v>557</v>
      </c>
      <c r="I1406" s="104" t="s">
        <v>26</v>
      </c>
      <c r="J1406" s="105">
        <v>2</v>
      </c>
      <c r="K1406" s="142">
        <f t="shared" si="129"/>
        <v>-2</v>
      </c>
      <c r="L1406" s="102">
        <f t="shared" si="133"/>
        <v>433.81010493827159</v>
      </c>
      <c r="M1406" s="214">
        <f t="shared" si="134"/>
        <v>19.75</v>
      </c>
      <c r="N1406" s="214"/>
      <c r="Q1406" s="153">
        <f t="shared" si="130"/>
        <v>1</v>
      </c>
      <c r="R1406" s="154">
        <f t="shared" si="131"/>
        <v>0</v>
      </c>
      <c r="S1406" s="154">
        <f t="shared" si="132"/>
        <v>1</v>
      </c>
    </row>
    <row r="1407" spans="2:19" ht="18.75" x14ac:dyDescent="0.3">
      <c r="B1407" s="164">
        <v>44877</v>
      </c>
      <c r="C1407" s="95" t="s">
        <v>2751</v>
      </c>
      <c r="D1407" s="96" t="s">
        <v>32</v>
      </c>
      <c r="E1407" s="97">
        <v>1</v>
      </c>
      <c r="F1407" s="140">
        <v>13</v>
      </c>
      <c r="G1407" s="103">
        <v>3</v>
      </c>
      <c r="H1407" s="99" t="s">
        <v>557</v>
      </c>
      <c r="I1407" s="104" t="s">
        <v>16</v>
      </c>
      <c r="J1407" s="105">
        <v>2</v>
      </c>
      <c r="K1407" s="142">
        <f t="shared" si="129"/>
        <v>-2</v>
      </c>
      <c r="L1407" s="102">
        <f t="shared" si="133"/>
        <v>431.81010493827159</v>
      </c>
      <c r="M1407" s="214">
        <f t="shared" si="134"/>
        <v>17.75</v>
      </c>
      <c r="N1407" s="214"/>
      <c r="Q1407" s="153">
        <f t="shared" si="130"/>
        <v>1</v>
      </c>
      <c r="R1407" s="154">
        <f t="shared" si="131"/>
        <v>0</v>
      </c>
      <c r="S1407" s="154">
        <f t="shared" si="132"/>
        <v>1</v>
      </c>
    </row>
    <row r="1408" spans="2:19" ht="18.75" x14ac:dyDescent="0.3">
      <c r="B1408" s="164">
        <v>44877</v>
      </c>
      <c r="C1408" s="95" t="s">
        <v>2823</v>
      </c>
      <c r="D1408" s="96" t="s">
        <v>32</v>
      </c>
      <c r="E1408" s="97">
        <v>1</v>
      </c>
      <c r="F1408" s="140">
        <v>14</v>
      </c>
      <c r="G1408" s="103">
        <v>3</v>
      </c>
      <c r="H1408" s="99" t="s">
        <v>557</v>
      </c>
      <c r="I1408" s="104" t="s">
        <v>16</v>
      </c>
      <c r="J1408" s="105">
        <v>2</v>
      </c>
      <c r="K1408" s="142">
        <f t="shared" si="129"/>
        <v>-2</v>
      </c>
      <c r="L1408" s="102">
        <f t="shared" si="133"/>
        <v>429.81010493827159</v>
      </c>
      <c r="M1408" s="214">
        <f t="shared" si="134"/>
        <v>15.75</v>
      </c>
      <c r="N1408" s="214"/>
      <c r="Q1408" s="153">
        <f t="shared" si="130"/>
        <v>1</v>
      </c>
      <c r="R1408" s="154">
        <f t="shared" si="131"/>
        <v>0</v>
      </c>
      <c r="S1408" s="154">
        <f t="shared" si="132"/>
        <v>1</v>
      </c>
    </row>
    <row r="1409" spans="2:19" ht="18.75" x14ac:dyDescent="0.3">
      <c r="B1409" s="164">
        <v>44877</v>
      </c>
      <c r="C1409" s="95" t="s">
        <v>2824</v>
      </c>
      <c r="D1409" s="96" t="s">
        <v>561</v>
      </c>
      <c r="E1409" s="97">
        <v>2</v>
      </c>
      <c r="F1409" s="140">
        <v>6</v>
      </c>
      <c r="G1409" s="103">
        <v>2.5</v>
      </c>
      <c r="H1409" s="99" t="s">
        <v>557</v>
      </c>
      <c r="I1409" s="104" t="s">
        <v>24</v>
      </c>
      <c r="J1409" s="105">
        <v>2</v>
      </c>
      <c r="K1409" s="142">
        <f t="shared" si="129"/>
        <v>10</v>
      </c>
      <c r="L1409" s="102">
        <f t="shared" si="133"/>
        <v>439.81010493827159</v>
      </c>
      <c r="M1409" s="214">
        <f t="shared" si="134"/>
        <v>25.75</v>
      </c>
      <c r="N1409" s="214"/>
      <c r="Q1409" s="153">
        <f t="shared" si="130"/>
        <v>1</v>
      </c>
      <c r="R1409" s="154">
        <f t="shared" si="131"/>
        <v>1</v>
      </c>
      <c r="S1409" s="154">
        <f t="shared" si="132"/>
        <v>0</v>
      </c>
    </row>
    <row r="1410" spans="2:19" ht="18.75" x14ac:dyDescent="0.3">
      <c r="B1410" s="164">
        <v>44877</v>
      </c>
      <c r="C1410" s="95" t="s">
        <v>2825</v>
      </c>
      <c r="D1410" s="96" t="s">
        <v>581</v>
      </c>
      <c r="E1410" s="97">
        <v>1</v>
      </c>
      <c r="F1410" s="140">
        <v>5.5</v>
      </c>
      <c r="G1410" s="103">
        <v>2</v>
      </c>
      <c r="H1410" s="99" t="s">
        <v>557</v>
      </c>
      <c r="I1410" s="104" t="s">
        <v>16</v>
      </c>
      <c r="J1410" s="105">
        <v>0.25</v>
      </c>
      <c r="K1410" s="142">
        <f t="shared" si="129"/>
        <v>-0.25</v>
      </c>
      <c r="L1410" s="102">
        <f t="shared" si="133"/>
        <v>439.56010493827159</v>
      </c>
      <c r="M1410" s="214">
        <f t="shared" si="134"/>
        <v>25.5</v>
      </c>
      <c r="N1410" s="214"/>
      <c r="Q1410" s="153">
        <f t="shared" si="130"/>
        <v>1</v>
      </c>
      <c r="R1410" s="154">
        <f t="shared" si="131"/>
        <v>0</v>
      </c>
      <c r="S1410" s="154">
        <f t="shared" si="132"/>
        <v>1</v>
      </c>
    </row>
    <row r="1411" spans="2:19" ht="18.75" x14ac:dyDescent="0.3">
      <c r="B1411" s="164">
        <v>44877</v>
      </c>
      <c r="C1411" s="95" t="s">
        <v>2826</v>
      </c>
      <c r="D1411" s="96" t="s">
        <v>581</v>
      </c>
      <c r="E1411" s="97">
        <v>1</v>
      </c>
      <c r="F1411" s="140">
        <v>4.5999999999999996</v>
      </c>
      <c r="G1411" s="103">
        <v>2</v>
      </c>
      <c r="H1411" s="99" t="s">
        <v>557</v>
      </c>
      <c r="I1411" s="104" t="s">
        <v>24</v>
      </c>
      <c r="J1411" s="105">
        <v>0.5</v>
      </c>
      <c r="K1411" s="142">
        <f t="shared" ref="K1411:K1474" si="135">IF(OR(I1411="",J1411=""),"",IF(AND(H1411="W",I1411="1st"),F1411*J1411-J1411,IF(AND(H1411="P",OR(I1411="1st",I1411="2nd",I1411="3rd")),G1411*J1411-J1411,IF(H1411="EW",-2*J1411,-J1411))))</f>
        <v>1.7999999999999998</v>
      </c>
      <c r="L1411" s="102">
        <f t="shared" si="133"/>
        <v>441.3601049382716</v>
      </c>
      <c r="M1411" s="214">
        <f t="shared" si="134"/>
        <v>27.3</v>
      </c>
      <c r="N1411" s="214"/>
      <c r="Q1411" s="153">
        <f t="shared" si="130"/>
        <v>1</v>
      </c>
      <c r="R1411" s="154">
        <f t="shared" si="131"/>
        <v>1</v>
      </c>
      <c r="S1411" s="154">
        <f t="shared" si="132"/>
        <v>0</v>
      </c>
    </row>
    <row r="1412" spans="2:19" ht="18.75" x14ac:dyDescent="0.3">
      <c r="B1412" s="164">
        <v>44877</v>
      </c>
      <c r="C1412" s="95" t="s">
        <v>2827</v>
      </c>
      <c r="D1412" s="96" t="s">
        <v>581</v>
      </c>
      <c r="E1412" s="97">
        <v>3</v>
      </c>
      <c r="F1412" s="140">
        <v>30</v>
      </c>
      <c r="G1412" s="103">
        <v>6</v>
      </c>
      <c r="H1412" s="99" t="s">
        <v>557</v>
      </c>
      <c r="I1412" s="104" t="s">
        <v>16</v>
      </c>
      <c r="J1412" s="105">
        <v>0.25</v>
      </c>
      <c r="K1412" s="142">
        <f t="shared" si="135"/>
        <v>-0.25</v>
      </c>
      <c r="L1412" s="102">
        <f t="shared" si="133"/>
        <v>441.1101049382716</v>
      </c>
      <c r="M1412" s="214">
        <f t="shared" si="134"/>
        <v>27.05</v>
      </c>
      <c r="N1412" s="214"/>
      <c r="Q1412" s="153">
        <f t="shared" ref="Q1412:Q1475" si="136">IF(B1412="",0,1)</f>
        <v>1</v>
      </c>
      <c r="R1412" s="154">
        <f t="shared" ref="R1412:R1475" si="137">IF(K1412&gt;0,1,0)</f>
        <v>0</v>
      </c>
      <c r="S1412" s="154">
        <f t="shared" ref="S1412:S1475" si="138">IF(K1412&lt;0,1,0)</f>
        <v>1</v>
      </c>
    </row>
    <row r="1413" spans="2:19" ht="18.75" x14ac:dyDescent="0.3">
      <c r="B1413" s="164">
        <v>44878</v>
      </c>
      <c r="C1413" s="95" t="s">
        <v>2048</v>
      </c>
      <c r="D1413" s="96" t="s">
        <v>705</v>
      </c>
      <c r="E1413" s="97">
        <v>3</v>
      </c>
      <c r="F1413" s="140">
        <v>2.2000000000000002</v>
      </c>
      <c r="G1413" s="103">
        <v>1.1000000000000001</v>
      </c>
      <c r="H1413" s="99" t="s">
        <v>557</v>
      </c>
      <c r="I1413" s="104" t="s">
        <v>24</v>
      </c>
      <c r="J1413" s="105">
        <v>3</v>
      </c>
      <c r="K1413" s="142">
        <f t="shared" si="135"/>
        <v>3.6000000000000005</v>
      </c>
      <c r="L1413" s="102">
        <f t="shared" si="133"/>
        <v>444.71010493827163</v>
      </c>
      <c r="M1413" s="214">
        <f t="shared" si="134"/>
        <v>30.650000000000002</v>
      </c>
      <c r="N1413" s="214"/>
      <c r="Q1413" s="153">
        <f t="shared" si="136"/>
        <v>1</v>
      </c>
      <c r="R1413" s="154">
        <f t="shared" si="137"/>
        <v>1</v>
      </c>
      <c r="S1413" s="154">
        <f t="shared" si="138"/>
        <v>0</v>
      </c>
    </row>
    <row r="1414" spans="2:19" ht="18.75" x14ac:dyDescent="0.3">
      <c r="B1414" s="164">
        <v>44878</v>
      </c>
      <c r="C1414" s="95" t="s">
        <v>2828</v>
      </c>
      <c r="D1414" s="96" t="s">
        <v>600</v>
      </c>
      <c r="E1414" s="97">
        <v>3</v>
      </c>
      <c r="F1414" s="140">
        <v>6.5</v>
      </c>
      <c r="G1414" s="103">
        <v>2</v>
      </c>
      <c r="H1414" s="99" t="s">
        <v>557</v>
      </c>
      <c r="I1414" s="104" t="s">
        <v>24</v>
      </c>
      <c r="J1414" s="105">
        <v>2.75</v>
      </c>
      <c r="K1414" s="142">
        <f t="shared" si="135"/>
        <v>15.125</v>
      </c>
      <c r="L1414" s="102">
        <f t="shared" si="133"/>
        <v>459.83510493827163</v>
      </c>
      <c r="M1414" s="214">
        <f t="shared" si="134"/>
        <v>45.775000000000006</v>
      </c>
      <c r="N1414" s="214"/>
      <c r="Q1414" s="153">
        <f t="shared" si="136"/>
        <v>1</v>
      </c>
      <c r="R1414" s="154">
        <f t="shared" si="137"/>
        <v>1</v>
      </c>
      <c r="S1414" s="154">
        <f t="shared" si="138"/>
        <v>0</v>
      </c>
    </row>
    <row r="1415" spans="2:19" ht="18.75" x14ac:dyDescent="0.3">
      <c r="B1415" s="164">
        <v>44878</v>
      </c>
      <c r="C1415" s="95" t="s">
        <v>2829</v>
      </c>
      <c r="D1415" s="96" t="s">
        <v>43</v>
      </c>
      <c r="E1415" s="97">
        <v>1</v>
      </c>
      <c r="F1415" s="140">
        <v>5.5</v>
      </c>
      <c r="G1415" s="103">
        <v>2</v>
      </c>
      <c r="H1415" s="99" t="s">
        <v>557</v>
      </c>
      <c r="I1415" s="104" t="s">
        <v>16</v>
      </c>
      <c r="J1415" s="105">
        <v>2</v>
      </c>
      <c r="K1415" s="142">
        <f t="shared" si="135"/>
        <v>-2</v>
      </c>
      <c r="L1415" s="102">
        <f t="shared" si="133"/>
        <v>457.83510493827163</v>
      </c>
      <c r="M1415" s="214">
        <f t="shared" si="134"/>
        <v>43.775000000000006</v>
      </c>
      <c r="N1415" s="214"/>
      <c r="Q1415" s="153">
        <f t="shared" si="136"/>
        <v>1</v>
      </c>
      <c r="R1415" s="154">
        <f t="shared" si="137"/>
        <v>0</v>
      </c>
      <c r="S1415" s="154">
        <f t="shared" si="138"/>
        <v>1</v>
      </c>
    </row>
    <row r="1416" spans="2:19" ht="18.75" x14ac:dyDescent="0.3">
      <c r="B1416" s="164">
        <v>44878</v>
      </c>
      <c r="C1416" s="95" t="s">
        <v>2633</v>
      </c>
      <c r="D1416" s="96" t="s">
        <v>43</v>
      </c>
      <c r="E1416" s="97">
        <v>1</v>
      </c>
      <c r="F1416" s="140">
        <v>21</v>
      </c>
      <c r="G1416" s="103">
        <v>5</v>
      </c>
      <c r="H1416" s="99" t="s">
        <v>557</v>
      </c>
      <c r="I1416" s="104" t="s">
        <v>26</v>
      </c>
      <c r="J1416" s="105">
        <v>0.25</v>
      </c>
      <c r="K1416" s="142">
        <f t="shared" si="135"/>
        <v>-0.25</v>
      </c>
      <c r="L1416" s="102">
        <f t="shared" si="133"/>
        <v>457.58510493827163</v>
      </c>
      <c r="M1416" s="214">
        <f t="shared" si="134"/>
        <v>43.525000000000006</v>
      </c>
      <c r="N1416" s="214"/>
      <c r="Q1416" s="153">
        <f t="shared" si="136"/>
        <v>1</v>
      </c>
      <c r="R1416" s="154">
        <f t="shared" si="137"/>
        <v>0</v>
      </c>
      <c r="S1416" s="154">
        <f t="shared" si="138"/>
        <v>1</v>
      </c>
    </row>
    <row r="1417" spans="2:19" ht="18.75" x14ac:dyDescent="0.3">
      <c r="B1417" s="164">
        <v>44878</v>
      </c>
      <c r="C1417" s="95" t="s">
        <v>2830</v>
      </c>
      <c r="D1417" s="96" t="s">
        <v>43</v>
      </c>
      <c r="E1417" s="97">
        <v>2</v>
      </c>
      <c r="F1417" s="140">
        <v>1.9</v>
      </c>
      <c r="G1417" s="103">
        <v>1.1000000000000001</v>
      </c>
      <c r="H1417" s="99" t="s">
        <v>557</v>
      </c>
      <c r="I1417" s="104" t="s">
        <v>16</v>
      </c>
      <c r="J1417" s="105">
        <v>1</v>
      </c>
      <c r="K1417" s="142">
        <f t="shared" si="135"/>
        <v>-1</v>
      </c>
      <c r="L1417" s="102">
        <f t="shared" si="133"/>
        <v>456.58510493827163</v>
      </c>
      <c r="M1417" s="214">
        <f t="shared" si="134"/>
        <v>42.525000000000006</v>
      </c>
      <c r="N1417" s="214"/>
      <c r="Q1417" s="153">
        <f t="shared" si="136"/>
        <v>1</v>
      </c>
      <c r="R1417" s="154">
        <f t="shared" si="137"/>
        <v>0</v>
      </c>
      <c r="S1417" s="154">
        <f t="shared" si="138"/>
        <v>1</v>
      </c>
    </row>
    <row r="1418" spans="2:19" ht="18.75" x14ac:dyDescent="0.3">
      <c r="B1418" s="164">
        <v>44878</v>
      </c>
      <c r="C1418" s="95" t="s">
        <v>2831</v>
      </c>
      <c r="D1418" s="96" t="s">
        <v>43</v>
      </c>
      <c r="E1418" s="97">
        <v>2</v>
      </c>
      <c r="F1418" s="140">
        <v>15</v>
      </c>
      <c r="G1418" s="103">
        <v>3</v>
      </c>
      <c r="H1418" s="99" t="s">
        <v>557</v>
      </c>
      <c r="I1418" s="104" t="s">
        <v>16</v>
      </c>
      <c r="J1418" s="105">
        <v>2.25</v>
      </c>
      <c r="K1418" s="142">
        <f t="shared" si="135"/>
        <v>-2.25</v>
      </c>
      <c r="L1418" s="102">
        <f t="shared" si="133"/>
        <v>454.33510493827163</v>
      </c>
      <c r="M1418" s="214">
        <f t="shared" si="134"/>
        <v>40.275000000000006</v>
      </c>
      <c r="N1418" s="214"/>
      <c r="Q1418" s="153">
        <f t="shared" si="136"/>
        <v>1</v>
      </c>
      <c r="R1418" s="154">
        <f t="shared" si="137"/>
        <v>0</v>
      </c>
      <c r="S1418" s="154">
        <f t="shared" si="138"/>
        <v>1</v>
      </c>
    </row>
    <row r="1419" spans="2:19" ht="18.75" x14ac:dyDescent="0.3">
      <c r="B1419" s="164">
        <v>44879</v>
      </c>
      <c r="C1419" s="95" t="s">
        <v>2832</v>
      </c>
      <c r="D1419" s="96" t="s">
        <v>662</v>
      </c>
      <c r="E1419" s="97">
        <v>3</v>
      </c>
      <c r="F1419" s="140">
        <v>7</v>
      </c>
      <c r="G1419" s="103">
        <v>2</v>
      </c>
      <c r="H1419" s="99" t="s">
        <v>557</v>
      </c>
      <c r="I1419" s="104" t="s">
        <v>16</v>
      </c>
      <c r="J1419" s="105">
        <v>0.5</v>
      </c>
      <c r="K1419" s="142">
        <f t="shared" si="135"/>
        <v>-0.5</v>
      </c>
      <c r="L1419" s="102">
        <f t="shared" si="133"/>
        <v>453.83510493827163</v>
      </c>
      <c r="M1419" s="214">
        <f t="shared" si="134"/>
        <v>39.775000000000006</v>
      </c>
      <c r="N1419" s="214"/>
      <c r="Q1419" s="153">
        <f t="shared" si="136"/>
        <v>1</v>
      </c>
      <c r="R1419" s="154">
        <f t="shared" si="137"/>
        <v>0</v>
      </c>
      <c r="S1419" s="154">
        <f t="shared" si="138"/>
        <v>1</v>
      </c>
    </row>
    <row r="1420" spans="2:19" ht="18.75" x14ac:dyDescent="0.3">
      <c r="B1420" s="164">
        <v>44880</v>
      </c>
      <c r="C1420" s="95" t="s">
        <v>2333</v>
      </c>
      <c r="D1420" s="96" t="s">
        <v>619</v>
      </c>
      <c r="E1420" s="97">
        <v>7</v>
      </c>
      <c r="F1420" s="140">
        <v>2.25</v>
      </c>
      <c r="G1420" s="103">
        <v>1.3</v>
      </c>
      <c r="H1420" s="99" t="s">
        <v>557</v>
      </c>
      <c r="I1420" s="104" t="s">
        <v>171</v>
      </c>
      <c r="J1420" s="105">
        <v>2.25</v>
      </c>
      <c r="K1420" s="142">
        <f t="shared" si="135"/>
        <v>-2.25</v>
      </c>
      <c r="L1420" s="102">
        <f t="shared" si="133"/>
        <v>451.58510493827163</v>
      </c>
      <c r="M1420" s="214">
        <f t="shared" si="134"/>
        <v>37.525000000000006</v>
      </c>
      <c r="N1420" s="214"/>
      <c r="Q1420" s="153">
        <f t="shared" si="136"/>
        <v>1</v>
      </c>
      <c r="R1420" s="154">
        <f t="shared" si="137"/>
        <v>0</v>
      </c>
      <c r="S1420" s="154">
        <f t="shared" si="138"/>
        <v>1</v>
      </c>
    </row>
    <row r="1421" spans="2:19" ht="18.75" x14ac:dyDescent="0.3">
      <c r="B1421" s="164">
        <v>44880</v>
      </c>
      <c r="C1421" s="95" t="s">
        <v>2137</v>
      </c>
      <c r="D1421" s="96" t="s">
        <v>619</v>
      </c>
      <c r="E1421" s="97">
        <v>7</v>
      </c>
      <c r="F1421" s="140">
        <v>12</v>
      </c>
      <c r="G1421" s="103">
        <v>3</v>
      </c>
      <c r="H1421" s="99" t="s">
        <v>557</v>
      </c>
      <c r="I1421" s="104" t="s">
        <v>171</v>
      </c>
      <c r="J1421" s="105">
        <v>0.25</v>
      </c>
      <c r="K1421" s="142">
        <f t="shared" si="135"/>
        <v>-0.25</v>
      </c>
      <c r="L1421" s="102">
        <f t="shared" si="133"/>
        <v>451.33510493827163</v>
      </c>
      <c r="M1421" s="214">
        <f t="shared" si="134"/>
        <v>37.275000000000006</v>
      </c>
      <c r="N1421" s="214"/>
      <c r="Q1421" s="153">
        <f t="shared" si="136"/>
        <v>1</v>
      </c>
      <c r="R1421" s="154">
        <f t="shared" si="137"/>
        <v>0</v>
      </c>
      <c r="S1421" s="154">
        <f t="shared" si="138"/>
        <v>1</v>
      </c>
    </row>
    <row r="1422" spans="2:19" ht="18.75" x14ac:dyDescent="0.3">
      <c r="B1422" s="164">
        <v>44880</v>
      </c>
      <c r="C1422" s="95" t="s">
        <v>2833</v>
      </c>
      <c r="D1422" s="96" t="s">
        <v>556</v>
      </c>
      <c r="E1422" s="97">
        <v>1</v>
      </c>
      <c r="F1422" s="140">
        <v>1</v>
      </c>
      <c r="G1422" s="103">
        <v>0</v>
      </c>
      <c r="H1422" s="99" t="s">
        <v>557</v>
      </c>
      <c r="I1422" s="104" t="s">
        <v>16</v>
      </c>
      <c r="J1422" s="105">
        <v>1</v>
      </c>
      <c r="K1422" s="142">
        <f t="shared" si="135"/>
        <v>-1</v>
      </c>
      <c r="L1422" s="102">
        <f t="shared" si="133"/>
        <v>450.33510493827163</v>
      </c>
      <c r="M1422" s="214">
        <f t="shared" si="134"/>
        <v>36.275000000000006</v>
      </c>
      <c r="N1422" s="214"/>
      <c r="Q1422" s="153">
        <f t="shared" si="136"/>
        <v>1</v>
      </c>
      <c r="R1422" s="154">
        <f t="shared" si="137"/>
        <v>0</v>
      </c>
      <c r="S1422" s="154">
        <f t="shared" si="138"/>
        <v>1</v>
      </c>
    </row>
    <row r="1423" spans="2:19" ht="18.75" x14ac:dyDescent="0.3">
      <c r="B1423" s="164">
        <v>44880</v>
      </c>
      <c r="C1423" s="95" t="s">
        <v>2834</v>
      </c>
      <c r="D1423" s="96" t="s">
        <v>556</v>
      </c>
      <c r="E1423" s="97">
        <v>4</v>
      </c>
      <c r="F1423" s="140">
        <v>6.5</v>
      </c>
      <c r="G1423" s="103">
        <v>2.5</v>
      </c>
      <c r="H1423" s="99" t="s">
        <v>557</v>
      </c>
      <c r="I1423" s="104" t="s">
        <v>16</v>
      </c>
      <c r="J1423" s="105">
        <v>0.75</v>
      </c>
      <c r="K1423" s="142">
        <f t="shared" si="135"/>
        <v>-0.75</v>
      </c>
      <c r="L1423" s="102">
        <f t="shared" si="133"/>
        <v>449.58510493827163</v>
      </c>
      <c r="M1423" s="214">
        <f t="shared" si="134"/>
        <v>35.525000000000006</v>
      </c>
      <c r="N1423" s="214"/>
      <c r="Q1423" s="153">
        <f t="shared" si="136"/>
        <v>1</v>
      </c>
      <c r="R1423" s="154">
        <f t="shared" si="137"/>
        <v>0</v>
      </c>
      <c r="S1423" s="154">
        <f t="shared" si="138"/>
        <v>1</v>
      </c>
    </row>
    <row r="1424" spans="2:19" ht="18.75" x14ac:dyDescent="0.3">
      <c r="B1424" s="164">
        <v>44881</v>
      </c>
      <c r="C1424" s="95" t="s">
        <v>2835</v>
      </c>
      <c r="D1424" s="96" t="s">
        <v>91</v>
      </c>
      <c r="E1424" s="97">
        <v>1</v>
      </c>
      <c r="F1424" s="140">
        <v>11</v>
      </c>
      <c r="G1424" s="103">
        <v>3</v>
      </c>
      <c r="H1424" s="99" t="s">
        <v>557</v>
      </c>
      <c r="I1424" s="104" t="s">
        <v>34</v>
      </c>
      <c r="J1424" s="105">
        <v>1.75</v>
      </c>
      <c r="K1424" s="142">
        <f t="shared" si="135"/>
        <v>-1.75</v>
      </c>
      <c r="L1424" s="102">
        <f t="shared" si="133"/>
        <v>447.83510493827163</v>
      </c>
      <c r="M1424" s="214">
        <f t="shared" si="134"/>
        <v>33.775000000000006</v>
      </c>
      <c r="N1424" s="214"/>
      <c r="Q1424" s="153">
        <f t="shared" si="136"/>
        <v>1</v>
      </c>
      <c r="R1424" s="154">
        <f t="shared" si="137"/>
        <v>0</v>
      </c>
      <c r="S1424" s="154">
        <f t="shared" si="138"/>
        <v>1</v>
      </c>
    </row>
    <row r="1425" spans="2:19" ht="18.75" x14ac:dyDescent="0.3">
      <c r="B1425" s="164">
        <v>44881</v>
      </c>
      <c r="C1425" s="95" t="s">
        <v>2794</v>
      </c>
      <c r="D1425" s="96" t="s">
        <v>91</v>
      </c>
      <c r="E1425" s="97">
        <v>3</v>
      </c>
      <c r="F1425" s="140">
        <v>7.5</v>
      </c>
      <c r="G1425" s="103">
        <v>3</v>
      </c>
      <c r="H1425" s="99" t="s">
        <v>557</v>
      </c>
      <c r="I1425" s="104" t="s">
        <v>16</v>
      </c>
      <c r="J1425" s="105">
        <v>0.5</v>
      </c>
      <c r="K1425" s="142">
        <f t="shared" si="135"/>
        <v>-0.5</v>
      </c>
      <c r="L1425" s="102">
        <f t="shared" si="133"/>
        <v>447.33510493827163</v>
      </c>
      <c r="M1425" s="214">
        <f t="shared" si="134"/>
        <v>33.275000000000006</v>
      </c>
      <c r="N1425" s="214"/>
      <c r="Q1425" s="153">
        <f t="shared" si="136"/>
        <v>1</v>
      </c>
      <c r="R1425" s="154">
        <f t="shared" si="137"/>
        <v>0</v>
      </c>
      <c r="S1425" s="154">
        <f t="shared" si="138"/>
        <v>1</v>
      </c>
    </row>
    <row r="1426" spans="2:19" ht="18.75" x14ac:dyDescent="0.3">
      <c r="B1426" s="164">
        <v>44881</v>
      </c>
      <c r="C1426" s="95" t="s">
        <v>2898</v>
      </c>
      <c r="D1426" s="96" t="s">
        <v>91</v>
      </c>
      <c r="E1426" s="97">
        <v>7</v>
      </c>
      <c r="F1426" s="140">
        <v>3.3</v>
      </c>
      <c r="G1426" s="103">
        <v>1.1000000000000001</v>
      </c>
      <c r="H1426" s="99" t="s">
        <v>557</v>
      </c>
      <c r="I1426" s="104" t="s">
        <v>24</v>
      </c>
      <c r="J1426" s="105">
        <v>1</v>
      </c>
      <c r="K1426" s="142">
        <f t="shared" si="135"/>
        <v>2.2999999999999998</v>
      </c>
      <c r="L1426" s="102">
        <f t="shared" si="133"/>
        <v>449.63510493827164</v>
      </c>
      <c r="M1426" s="214">
        <f t="shared" si="134"/>
        <v>35.575000000000003</v>
      </c>
      <c r="N1426" s="214"/>
      <c r="Q1426" s="153">
        <f t="shared" si="136"/>
        <v>1</v>
      </c>
      <c r="R1426" s="154">
        <f t="shared" si="137"/>
        <v>1</v>
      </c>
      <c r="S1426" s="154">
        <f t="shared" si="138"/>
        <v>0</v>
      </c>
    </row>
    <row r="1427" spans="2:19" ht="18.75" x14ac:dyDescent="0.3">
      <c r="B1427" s="164">
        <v>44881</v>
      </c>
      <c r="C1427" s="95" t="s">
        <v>2897</v>
      </c>
      <c r="D1427" s="96" t="s">
        <v>91</v>
      </c>
      <c r="E1427" s="97">
        <v>8</v>
      </c>
      <c r="F1427" s="140">
        <v>3.1</v>
      </c>
      <c r="G1427" s="103">
        <v>1.1000000000000001</v>
      </c>
      <c r="H1427" s="99" t="s">
        <v>557</v>
      </c>
      <c r="I1427" s="104" t="s">
        <v>24</v>
      </c>
      <c r="J1427" s="105">
        <v>1</v>
      </c>
      <c r="K1427" s="142">
        <f t="shared" si="135"/>
        <v>2.1</v>
      </c>
      <c r="L1427" s="102">
        <f t="shared" si="133"/>
        <v>451.73510493827166</v>
      </c>
      <c r="M1427" s="214">
        <f t="shared" si="134"/>
        <v>37.675000000000004</v>
      </c>
      <c r="N1427" s="214"/>
      <c r="Q1427" s="153">
        <f t="shared" si="136"/>
        <v>1</v>
      </c>
      <c r="R1427" s="154">
        <f t="shared" si="137"/>
        <v>1</v>
      </c>
      <c r="S1427" s="154">
        <f t="shared" si="138"/>
        <v>0</v>
      </c>
    </row>
    <row r="1428" spans="2:19" ht="18.75" x14ac:dyDescent="0.3">
      <c r="B1428" s="164">
        <v>44881</v>
      </c>
      <c r="C1428" s="95" t="s">
        <v>2780</v>
      </c>
      <c r="D1428" s="96" t="s">
        <v>2064</v>
      </c>
      <c r="E1428" s="97">
        <v>1</v>
      </c>
      <c r="F1428" s="140">
        <v>4.5999999999999996</v>
      </c>
      <c r="G1428" s="103">
        <v>2</v>
      </c>
      <c r="H1428" s="99" t="s">
        <v>557</v>
      </c>
      <c r="I1428" s="104" t="s">
        <v>24</v>
      </c>
      <c r="J1428" s="105">
        <v>1.25</v>
      </c>
      <c r="K1428" s="142">
        <f t="shared" si="135"/>
        <v>4.5</v>
      </c>
      <c r="L1428" s="102">
        <f t="shared" si="133"/>
        <v>456.23510493827166</v>
      </c>
      <c r="M1428" s="214">
        <f t="shared" si="134"/>
        <v>42.175000000000004</v>
      </c>
      <c r="N1428" s="214"/>
      <c r="Q1428" s="153">
        <f t="shared" si="136"/>
        <v>1</v>
      </c>
      <c r="R1428" s="154">
        <f t="shared" si="137"/>
        <v>1</v>
      </c>
      <c r="S1428" s="154">
        <f t="shared" si="138"/>
        <v>0</v>
      </c>
    </row>
    <row r="1429" spans="2:19" ht="18.75" x14ac:dyDescent="0.3">
      <c r="B1429" s="164">
        <v>44881</v>
      </c>
      <c r="C1429" s="95" t="s">
        <v>2836</v>
      </c>
      <c r="D1429" s="96" t="s">
        <v>2275</v>
      </c>
      <c r="E1429" s="97">
        <v>5</v>
      </c>
      <c r="F1429" s="140">
        <v>8</v>
      </c>
      <c r="G1429" s="103">
        <v>2</v>
      </c>
      <c r="H1429" s="99" t="s">
        <v>557</v>
      </c>
      <c r="I1429" s="104" t="s">
        <v>16</v>
      </c>
      <c r="J1429" s="105">
        <v>1</v>
      </c>
      <c r="K1429" s="142">
        <f t="shared" si="135"/>
        <v>-1</v>
      </c>
      <c r="L1429" s="102">
        <f t="shared" si="133"/>
        <v>455.23510493827166</v>
      </c>
      <c r="M1429" s="214">
        <f t="shared" si="134"/>
        <v>41.175000000000004</v>
      </c>
      <c r="N1429" s="214"/>
      <c r="Q1429" s="153">
        <f t="shared" si="136"/>
        <v>1</v>
      </c>
      <c r="R1429" s="154">
        <f t="shared" si="137"/>
        <v>0</v>
      </c>
      <c r="S1429" s="154">
        <f t="shared" si="138"/>
        <v>1</v>
      </c>
    </row>
    <row r="1430" spans="2:19" ht="18.75" x14ac:dyDescent="0.3">
      <c r="B1430" s="164">
        <v>44881</v>
      </c>
      <c r="C1430" s="95" t="s">
        <v>2837</v>
      </c>
      <c r="D1430" s="96" t="s">
        <v>2275</v>
      </c>
      <c r="E1430" s="97">
        <v>5</v>
      </c>
      <c r="F1430" s="140">
        <v>23</v>
      </c>
      <c r="G1430" s="103">
        <v>5</v>
      </c>
      <c r="H1430" s="99" t="s">
        <v>557</v>
      </c>
      <c r="I1430" s="104" t="s">
        <v>16</v>
      </c>
      <c r="J1430" s="105">
        <v>0.75</v>
      </c>
      <c r="K1430" s="142">
        <f t="shared" si="135"/>
        <v>-0.75</v>
      </c>
      <c r="L1430" s="102">
        <f t="shared" si="133"/>
        <v>454.48510493827166</v>
      </c>
      <c r="M1430" s="214">
        <f t="shared" si="134"/>
        <v>40.425000000000004</v>
      </c>
      <c r="N1430" s="214"/>
      <c r="Q1430" s="153">
        <f t="shared" si="136"/>
        <v>1</v>
      </c>
      <c r="R1430" s="154">
        <f t="shared" si="137"/>
        <v>0</v>
      </c>
      <c r="S1430" s="154">
        <f t="shared" si="138"/>
        <v>1</v>
      </c>
    </row>
    <row r="1431" spans="2:19" ht="18.75" x14ac:dyDescent="0.3">
      <c r="B1431" s="164">
        <v>44882</v>
      </c>
      <c r="C1431" s="95" t="s">
        <v>2838</v>
      </c>
      <c r="D1431" s="96" t="s">
        <v>674</v>
      </c>
      <c r="E1431" s="97">
        <v>2</v>
      </c>
      <c r="F1431" s="140">
        <v>2.9</v>
      </c>
      <c r="G1431" s="103">
        <v>1.5</v>
      </c>
      <c r="H1431" s="99" t="s">
        <v>557</v>
      </c>
      <c r="I1431" s="104" t="s">
        <v>34</v>
      </c>
      <c r="J1431" s="105">
        <v>5</v>
      </c>
      <c r="K1431" s="142">
        <f t="shared" si="135"/>
        <v>-5</v>
      </c>
      <c r="L1431" s="102">
        <f t="shared" si="133"/>
        <v>449.48510493827166</v>
      </c>
      <c r="M1431" s="214">
        <f t="shared" si="134"/>
        <v>35.425000000000004</v>
      </c>
      <c r="N1431" s="214"/>
      <c r="Q1431" s="153">
        <f t="shared" si="136"/>
        <v>1</v>
      </c>
      <c r="R1431" s="154">
        <f t="shared" si="137"/>
        <v>0</v>
      </c>
      <c r="S1431" s="154">
        <f t="shared" si="138"/>
        <v>1</v>
      </c>
    </row>
    <row r="1432" spans="2:19" ht="18.75" x14ac:dyDescent="0.3">
      <c r="B1432" s="164">
        <v>44882</v>
      </c>
      <c r="C1432" s="95" t="s">
        <v>2839</v>
      </c>
      <c r="D1432" s="96" t="s">
        <v>674</v>
      </c>
      <c r="E1432" s="97">
        <v>2</v>
      </c>
      <c r="F1432" s="140">
        <v>9.5</v>
      </c>
      <c r="G1432" s="103">
        <v>3</v>
      </c>
      <c r="H1432" s="99" t="s">
        <v>557</v>
      </c>
      <c r="I1432" s="104" t="s">
        <v>34</v>
      </c>
      <c r="J1432" s="105">
        <v>1.25</v>
      </c>
      <c r="K1432" s="142">
        <f t="shared" si="135"/>
        <v>-1.25</v>
      </c>
      <c r="L1432" s="102">
        <f t="shared" si="133"/>
        <v>448.23510493827166</v>
      </c>
      <c r="M1432" s="214">
        <f t="shared" si="134"/>
        <v>34.175000000000004</v>
      </c>
      <c r="N1432" s="214"/>
      <c r="Q1432" s="153">
        <f t="shared" si="136"/>
        <v>1</v>
      </c>
      <c r="R1432" s="154">
        <f t="shared" si="137"/>
        <v>0</v>
      </c>
      <c r="S1432" s="154">
        <f t="shared" si="138"/>
        <v>1</v>
      </c>
    </row>
    <row r="1433" spans="2:19" ht="18.75" x14ac:dyDescent="0.3">
      <c r="B1433" s="164">
        <v>44882</v>
      </c>
      <c r="C1433" s="95" t="s">
        <v>2840</v>
      </c>
      <c r="D1433" s="96" t="s">
        <v>674</v>
      </c>
      <c r="E1433" s="97">
        <v>4</v>
      </c>
      <c r="F1433" s="140">
        <v>3.1</v>
      </c>
      <c r="G1433" s="103">
        <v>1.8</v>
      </c>
      <c r="H1433" s="99" t="s">
        <v>557</v>
      </c>
      <c r="I1433" s="104" t="s">
        <v>24</v>
      </c>
      <c r="J1433" s="105">
        <v>5.5</v>
      </c>
      <c r="K1433" s="142">
        <f t="shared" si="135"/>
        <v>11.55</v>
      </c>
      <c r="L1433" s="102">
        <f t="shared" si="133"/>
        <v>459.78510493827167</v>
      </c>
      <c r="M1433" s="214">
        <f t="shared" si="134"/>
        <v>45.725000000000009</v>
      </c>
      <c r="N1433" s="214"/>
      <c r="Q1433" s="153">
        <f t="shared" si="136"/>
        <v>1</v>
      </c>
      <c r="R1433" s="154">
        <f t="shared" si="137"/>
        <v>1</v>
      </c>
      <c r="S1433" s="154">
        <f t="shared" si="138"/>
        <v>0</v>
      </c>
    </row>
    <row r="1434" spans="2:19" ht="18.75" x14ac:dyDescent="0.3">
      <c r="B1434" s="164">
        <v>44882</v>
      </c>
      <c r="C1434" s="95" t="s">
        <v>2841</v>
      </c>
      <c r="D1434" s="96" t="s">
        <v>674</v>
      </c>
      <c r="E1434" s="97">
        <v>4</v>
      </c>
      <c r="F1434" s="140">
        <v>6.5</v>
      </c>
      <c r="G1434" s="103">
        <v>2</v>
      </c>
      <c r="H1434" s="99" t="s">
        <v>557</v>
      </c>
      <c r="I1434" s="104" t="s">
        <v>34</v>
      </c>
      <c r="J1434" s="105">
        <v>0.25</v>
      </c>
      <c r="K1434" s="142">
        <f t="shared" si="135"/>
        <v>-0.25</v>
      </c>
      <c r="L1434" s="102">
        <f t="shared" si="133"/>
        <v>459.53510493827167</v>
      </c>
      <c r="M1434" s="214">
        <f t="shared" si="134"/>
        <v>45.475000000000009</v>
      </c>
      <c r="N1434" s="214"/>
      <c r="Q1434" s="153">
        <f t="shared" si="136"/>
        <v>1</v>
      </c>
      <c r="R1434" s="154">
        <f t="shared" si="137"/>
        <v>0</v>
      </c>
      <c r="S1434" s="154">
        <f t="shared" si="138"/>
        <v>1</v>
      </c>
    </row>
    <row r="1435" spans="2:19" ht="18.75" x14ac:dyDescent="0.3">
      <c r="B1435" s="164">
        <v>44882</v>
      </c>
      <c r="C1435" s="95" t="s">
        <v>2842</v>
      </c>
      <c r="D1435" s="96" t="s">
        <v>788</v>
      </c>
      <c r="E1435" s="97">
        <v>1</v>
      </c>
      <c r="F1435" s="140">
        <v>19</v>
      </c>
      <c r="G1435" s="103">
        <v>5</v>
      </c>
      <c r="H1435" s="99" t="s">
        <v>557</v>
      </c>
      <c r="I1435" s="104" t="s">
        <v>34</v>
      </c>
      <c r="J1435" s="105">
        <v>1.5</v>
      </c>
      <c r="K1435" s="142">
        <f t="shared" si="135"/>
        <v>-1.5</v>
      </c>
      <c r="L1435" s="102">
        <f t="shared" si="133"/>
        <v>458.03510493827167</v>
      </c>
      <c r="M1435" s="214">
        <f t="shared" si="134"/>
        <v>43.975000000000009</v>
      </c>
      <c r="N1435" s="214"/>
      <c r="Q1435" s="153">
        <f t="shared" si="136"/>
        <v>1</v>
      </c>
      <c r="R1435" s="154">
        <f t="shared" si="137"/>
        <v>0</v>
      </c>
      <c r="S1435" s="154">
        <f t="shared" si="138"/>
        <v>1</v>
      </c>
    </row>
    <row r="1436" spans="2:19" ht="18.75" x14ac:dyDescent="0.3">
      <c r="B1436" s="164">
        <v>44882</v>
      </c>
      <c r="C1436" s="95" t="s">
        <v>2843</v>
      </c>
      <c r="D1436" s="96" t="s">
        <v>788</v>
      </c>
      <c r="E1436" s="97">
        <v>3</v>
      </c>
      <c r="F1436" s="140">
        <v>4.8</v>
      </c>
      <c r="G1436" s="103">
        <v>2</v>
      </c>
      <c r="H1436" s="99" t="s">
        <v>557</v>
      </c>
      <c r="I1436" s="104" t="s">
        <v>16</v>
      </c>
      <c r="J1436" s="105">
        <v>1.5</v>
      </c>
      <c r="K1436" s="142">
        <f t="shared" si="135"/>
        <v>-1.5</v>
      </c>
      <c r="L1436" s="102">
        <f t="shared" si="133"/>
        <v>456.53510493827167</v>
      </c>
      <c r="M1436" s="214">
        <f t="shared" si="134"/>
        <v>42.475000000000009</v>
      </c>
      <c r="N1436" s="214"/>
      <c r="Q1436" s="153">
        <f t="shared" si="136"/>
        <v>1</v>
      </c>
      <c r="R1436" s="154">
        <f t="shared" si="137"/>
        <v>0</v>
      </c>
      <c r="S1436" s="154">
        <f t="shared" si="138"/>
        <v>1</v>
      </c>
    </row>
    <row r="1437" spans="2:19" ht="18.75" x14ac:dyDescent="0.3">
      <c r="B1437" s="164">
        <v>44882</v>
      </c>
      <c r="C1437" s="95" t="s">
        <v>2844</v>
      </c>
      <c r="D1437" s="96" t="s">
        <v>2845</v>
      </c>
      <c r="E1437" s="97">
        <v>2</v>
      </c>
      <c r="F1437" s="140">
        <v>5</v>
      </c>
      <c r="G1437" s="103">
        <v>2</v>
      </c>
      <c r="H1437" s="99" t="s">
        <v>557</v>
      </c>
      <c r="I1437" s="104" t="s">
        <v>16</v>
      </c>
      <c r="J1437" s="105">
        <v>3</v>
      </c>
      <c r="K1437" s="142">
        <f t="shared" si="135"/>
        <v>-3</v>
      </c>
      <c r="L1437" s="102">
        <f t="shared" si="133"/>
        <v>453.53510493827167</v>
      </c>
      <c r="M1437" s="214">
        <f t="shared" si="134"/>
        <v>39.475000000000009</v>
      </c>
      <c r="N1437" s="214"/>
      <c r="Q1437" s="153">
        <f t="shared" si="136"/>
        <v>1</v>
      </c>
      <c r="R1437" s="154">
        <f t="shared" si="137"/>
        <v>0</v>
      </c>
      <c r="S1437" s="154">
        <f t="shared" si="138"/>
        <v>1</v>
      </c>
    </row>
    <row r="1438" spans="2:19" ht="18.75" x14ac:dyDescent="0.3">
      <c r="B1438" s="164">
        <v>44883</v>
      </c>
      <c r="C1438" s="95" t="s">
        <v>2846</v>
      </c>
      <c r="D1438" s="96" t="s">
        <v>813</v>
      </c>
      <c r="E1438" s="97">
        <v>5</v>
      </c>
      <c r="F1438" s="140">
        <v>1.8</v>
      </c>
      <c r="G1438" s="103">
        <v>1.1000000000000001</v>
      </c>
      <c r="H1438" s="99" t="s">
        <v>557</v>
      </c>
      <c r="I1438" s="104" t="s">
        <v>24</v>
      </c>
      <c r="J1438" s="105">
        <v>1</v>
      </c>
      <c r="K1438" s="142">
        <f t="shared" si="135"/>
        <v>0.8</v>
      </c>
      <c r="L1438" s="102">
        <f t="shared" si="133"/>
        <v>454.33510493827168</v>
      </c>
      <c r="M1438" s="214">
        <f t="shared" si="134"/>
        <v>40.275000000000006</v>
      </c>
      <c r="N1438" s="214"/>
      <c r="Q1438" s="153">
        <f t="shared" si="136"/>
        <v>1</v>
      </c>
      <c r="R1438" s="154">
        <f t="shared" si="137"/>
        <v>1</v>
      </c>
      <c r="S1438" s="154">
        <f t="shared" si="138"/>
        <v>0</v>
      </c>
    </row>
    <row r="1439" spans="2:19" ht="18.75" x14ac:dyDescent="0.3">
      <c r="B1439" s="164">
        <v>44883</v>
      </c>
      <c r="C1439" s="95" t="s">
        <v>2847</v>
      </c>
      <c r="D1439" s="96" t="s">
        <v>628</v>
      </c>
      <c r="E1439" s="97">
        <v>2</v>
      </c>
      <c r="F1439" s="140">
        <v>10</v>
      </c>
      <c r="G1439" s="103">
        <v>3</v>
      </c>
      <c r="H1439" s="99" t="s">
        <v>557</v>
      </c>
      <c r="I1439" s="104" t="s">
        <v>16</v>
      </c>
      <c r="J1439" s="105">
        <v>0.5</v>
      </c>
      <c r="K1439" s="142">
        <f t="shared" si="135"/>
        <v>-0.5</v>
      </c>
      <c r="L1439" s="102">
        <f t="shared" si="133"/>
        <v>453.83510493827168</v>
      </c>
      <c r="M1439" s="214">
        <f t="shared" si="134"/>
        <v>39.775000000000006</v>
      </c>
      <c r="N1439" s="214"/>
      <c r="Q1439" s="153">
        <f t="shared" si="136"/>
        <v>1</v>
      </c>
      <c r="R1439" s="154">
        <f t="shared" si="137"/>
        <v>0</v>
      </c>
      <c r="S1439" s="154">
        <f t="shared" si="138"/>
        <v>1</v>
      </c>
    </row>
    <row r="1440" spans="2:19" ht="18.75" x14ac:dyDescent="0.3">
      <c r="B1440" s="164">
        <v>44884</v>
      </c>
      <c r="C1440" s="95" t="s">
        <v>2848</v>
      </c>
      <c r="D1440" s="96" t="s">
        <v>2849</v>
      </c>
      <c r="E1440" s="97">
        <v>3</v>
      </c>
      <c r="F1440" s="140">
        <v>3.4</v>
      </c>
      <c r="G1440" s="103">
        <v>1.3</v>
      </c>
      <c r="H1440" s="99" t="s">
        <v>557</v>
      </c>
      <c r="I1440" s="104" t="s">
        <v>24</v>
      </c>
      <c r="J1440" s="105">
        <v>4</v>
      </c>
      <c r="K1440" s="142">
        <f t="shared" si="135"/>
        <v>9.6</v>
      </c>
      <c r="L1440" s="102">
        <f t="shared" si="133"/>
        <v>463.43510493827171</v>
      </c>
      <c r="M1440" s="214">
        <f t="shared" si="134"/>
        <v>49.375000000000007</v>
      </c>
      <c r="N1440" s="214"/>
      <c r="Q1440" s="153">
        <f t="shared" si="136"/>
        <v>1</v>
      </c>
      <c r="R1440" s="154">
        <f t="shared" si="137"/>
        <v>1</v>
      </c>
      <c r="S1440" s="154">
        <f t="shared" si="138"/>
        <v>0</v>
      </c>
    </row>
    <row r="1441" spans="2:19" ht="18.75" x14ac:dyDescent="0.3">
      <c r="B1441" s="164">
        <v>44884</v>
      </c>
      <c r="C1441" s="95" t="s">
        <v>2850</v>
      </c>
      <c r="D1441" s="96" t="s">
        <v>2851</v>
      </c>
      <c r="E1441" s="97">
        <v>3</v>
      </c>
      <c r="F1441" s="140">
        <v>2.2999999999999998</v>
      </c>
      <c r="G1441" s="103">
        <v>1.1000000000000001</v>
      </c>
      <c r="H1441" s="99" t="s">
        <v>557</v>
      </c>
      <c r="I1441" s="104" t="s">
        <v>24</v>
      </c>
      <c r="J1441" s="105">
        <v>2</v>
      </c>
      <c r="K1441" s="142">
        <f t="shared" si="135"/>
        <v>2.5999999999999996</v>
      </c>
      <c r="L1441" s="102">
        <f t="shared" si="133"/>
        <v>466.03510493827173</v>
      </c>
      <c r="M1441" s="214">
        <f t="shared" si="134"/>
        <v>51.975000000000009</v>
      </c>
      <c r="N1441" s="214"/>
      <c r="Q1441" s="153">
        <f t="shared" si="136"/>
        <v>1</v>
      </c>
      <c r="R1441" s="154">
        <f t="shared" si="137"/>
        <v>1</v>
      </c>
      <c r="S1441" s="154">
        <f t="shared" si="138"/>
        <v>0</v>
      </c>
    </row>
    <row r="1442" spans="2:19" ht="18.75" x14ac:dyDescent="0.3">
      <c r="B1442" s="164">
        <v>44884</v>
      </c>
      <c r="C1442" s="95" t="s">
        <v>2852</v>
      </c>
      <c r="D1442" s="96" t="s">
        <v>30</v>
      </c>
      <c r="E1442" s="97">
        <v>3</v>
      </c>
      <c r="F1442" s="140">
        <v>4</v>
      </c>
      <c r="G1442" s="103">
        <v>2</v>
      </c>
      <c r="H1442" s="99" t="s">
        <v>557</v>
      </c>
      <c r="I1442" s="104" t="s">
        <v>26</v>
      </c>
      <c r="J1442" s="105">
        <v>2.75</v>
      </c>
      <c r="K1442" s="142">
        <f t="shared" si="135"/>
        <v>-2.75</v>
      </c>
      <c r="L1442" s="102">
        <f t="shared" si="133"/>
        <v>463.28510493827173</v>
      </c>
      <c r="M1442" s="214">
        <f t="shared" si="134"/>
        <v>49.225000000000009</v>
      </c>
      <c r="N1442" s="214"/>
      <c r="Q1442" s="153">
        <f t="shared" si="136"/>
        <v>1</v>
      </c>
      <c r="R1442" s="154">
        <f t="shared" si="137"/>
        <v>0</v>
      </c>
      <c r="S1442" s="154">
        <f t="shared" si="138"/>
        <v>1</v>
      </c>
    </row>
    <row r="1443" spans="2:19" ht="18.75" x14ac:dyDescent="0.3">
      <c r="B1443" s="164">
        <v>44884</v>
      </c>
      <c r="C1443" s="95" t="s">
        <v>2853</v>
      </c>
      <c r="D1443" s="96" t="s">
        <v>2849</v>
      </c>
      <c r="E1443" s="97">
        <v>1</v>
      </c>
      <c r="F1443" s="140">
        <v>1</v>
      </c>
      <c r="G1443" s="103">
        <v>0</v>
      </c>
      <c r="H1443" s="99" t="s">
        <v>557</v>
      </c>
      <c r="I1443" s="104" t="s">
        <v>34</v>
      </c>
      <c r="J1443" s="105">
        <v>2</v>
      </c>
      <c r="K1443" s="142">
        <f t="shared" si="135"/>
        <v>-2</v>
      </c>
      <c r="L1443" s="102">
        <f t="shared" si="133"/>
        <v>461.28510493827173</v>
      </c>
      <c r="M1443" s="214">
        <f t="shared" si="134"/>
        <v>47.225000000000009</v>
      </c>
      <c r="N1443" s="214"/>
      <c r="Q1443" s="153">
        <f t="shared" si="136"/>
        <v>1</v>
      </c>
      <c r="R1443" s="154">
        <f t="shared" si="137"/>
        <v>0</v>
      </c>
      <c r="S1443" s="154">
        <f t="shared" si="138"/>
        <v>1</v>
      </c>
    </row>
    <row r="1444" spans="2:19" ht="18.75" x14ac:dyDescent="0.3">
      <c r="B1444" s="164">
        <v>44884</v>
      </c>
      <c r="C1444" s="95" t="s">
        <v>2854</v>
      </c>
      <c r="D1444" s="96" t="s">
        <v>2849</v>
      </c>
      <c r="E1444" s="97">
        <v>1</v>
      </c>
      <c r="F1444" s="140">
        <v>1</v>
      </c>
      <c r="G1444" s="103">
        <v>0</v>
      </c>
      <c r="H1444" s="99" t="s">
        <v>557</v>
      </c>
      <c r="I1444" s="104" t="s">
        <v>34</v>
      </c>
      <c r="J1444" s="105">
        <v>1</v>
      </c>
      <c r="K1444" s="142">
        <f t="shared" si="135"/>
        <v>-1</v>
      </c>
      <c r="L1444" s="102">
        <f t="shared" si="133"/>
        <v>460.28510493827173</v>
      </c>
      <c r="M1444" s="214">
        <f t="shared" si="134"/>
        <v>46.225000000000009</v>
      </c>
      <c r="N1444" s="214"/>
      <c r="Q1444" s="153">
        <f t="shared" si="136"/>
        <v>1</v>
      </c>
      <c r="R1444" s="154">
        <f t="shared" si="137"/>
        <v>0</v>
      </c>
      <c r="S1444" s="154">
        <f t="shared" si="138"/>
        <v>1</v>
      </c>
    </row>
    <row r="1445" spans="2:19" ht="18.75" x14ac:dyDescent="0.3">
      <c r="B1445" s="164">
        <v>44884</v>
      </c>
      <c r="C1445" s="95" t="s">
        <v>2855</v>
      </c>
      <c r="D1445" s="96" t="s">
        <v>2849</v>
      </c>
      <c r="E1445" s="97">
        <v>1</v>
      </c>
      <c r="F1445" s="140">
        <v>1</v>
      </c>
      <c r="G1445" s="103">
        <v>0</v>
      </c>
      <c r="H1445" s="99" t="s">
        <v>557</v>
      </c>
      <c r="I1445" s="104" t="s">
        <v>34</v>
      </c>
      <c r="J1445" s="105">
        <v>1</v>
      </c>
      <c r="K1445" s="142">
        <f t="shared" si="135"/>
        <v>-1</v>
      </c>
      <c r="L1445" s="102">
        <f t="shared" si="133"/>
        <v>459.28510493827173</v>
      </c>
      <c r="M1445" s="214">
        <f t="shared" si="134"/>
        <v>45.225000000000009</v>
      </c>
      <c r="N1445" s="214"/>
      <c r="Q1445" s="153">
        <f t="shared" si="136"/>
        <v>1</v>
      </c>
      <c r="R1445" s="154">
        <f t="shared" si="137"/>
        <v>0</v>
      </c>
      <c r="S1445" s="154">
        <f t="shared" si="138"/>
        <v>1</v>
      </c>
    </row>
    <row r="1446" spans="2:19" ht="18.75" x14ac:dyDescent="0.3">
      <c r="B1446" s="164">
        <v>44884</v>
      </c>
      <c r="C1446" s="95" t="s">
        <v>2856</v>
      </c>
      <c r="D1446" s="96" t="s">
        <v>2849</v>
      </c>
      <c r="E1446" s="97">
        <v>1</v>
      </c>
      <c r="F1446" s="140">
        <v>1</v>
      </c>
      <c r="G1446" s="103">
        <v>0</v>
      </c>
      <c r="H1446" s="99" t="s">
        <v>557</v>
      </c>
      <c r="I1446" s="104" t="s">
        <v>34</v>
      </c>
      <c r="J1446" s="105">
        <v>1</v>
      </c>
      <c r="K1446" s="142">
        <f t="shared" si="135"/>
        <v>-1</v>
      </c>
      <c r="L1446" s="102">
        <f t="shared" si="133"/>
        <v>458.28510493827173</v>
      </c>
      <c r="M1446" s="214">
        <f t="shared" si="134"/>
        <v>44.225000000000009</v>
      </c>
      <c r="N1446" s="214"/>
      <c r="Q1446" s="153">
        <f t="shared" si="136"/>
        <v>1</v>
      </c>
      <c r="R1446" s="154">
        <f t="shared" si="137"/>
        <v>0</v>
      </c>
      <c r="S1446" s="154">
        <f t="shared" si="138"/>
        <v>1</v>
      </c>
    </row>
    <row r="1447" spans="2:19" ht="18.75" x14ac:dyDescent="0.3">
      <c r="B1447" s="164">
        <v>44884</v>
      </c>
      <c r="C1447" s="95" t="s">
        <v>2857</v>
      </c>
      <c r="D1447" s="96" t="s">
        <v>2849</v>
      </c>
      <c r="E1447" s="97">
        <v>1</v>
      </c>
      <c r="F1447" s="140">
        <v>1</v>
      </c>
      <c r="G1447" s="103">
        <v>0</v>
      </c>
      <c r="H1447" s="99" t="s">
        <v>557</v>
      </c>
      <c r="I1447" s="104" t="s">
        <v>34</v>
      </c>
      <c r="J1447" s="105">
        <v>1</v>
      </c>
      <c r="K1447" s="142">
        <f t="shared" si="135"/>
        <v>-1</v>
      </c>
      <c r="L1447" s="102">
        <f t="shared" si="133"/>
        <v>457.28510493827173</v>
      </c>
      <c r="M1447" s="214">
        <f t="shared" si="134"/>
        <v>43.225000000000009</v>
      </c>
      <c r="N1447" s="214"/>
      <c r="Q1447" s="153">
        <f t="shared" si="136"/>
        <v>1</v>
      </c>
      <c r="R1447" s="154">
        <f t="shared" si="137"/>
        <v>0</v>
      </c>
      <c r="S1447" s="154">
        <f t="shared" si="138"/>
        <v>1</v>
      </c>
    </row>
    <row r="1448" spans="2:19" ht="18.75" x14ac:dyDescent="0.3">
      <c r="B1448" s="164">
        <v>44884</v>
      </c>
      <c r="C1448" s="95" t="s">
        <v>2848</v>
      </c>
      <c r="D1448" s="96" t="s">
        <v>2849</v>
      </c>
      <c r="E1448" s="97">
        <v>3</v>
      </c>
      <c r="F1448" s="140">
        <v>3.4</v>
      </c>
      <c r="G1448" s="103">
        <v>1.3</v>
      </c>
      <c r="H1448" s="99" t="s">
        <v>557</v>
      </c>
      <c r="I1448" s="104" t="s">
        <v>24</v>
      </c>
      <c r="J1448" s="105">
        <v>8</v>
      </c>
      <c r="K1448" s="142">
        <f t="shared" si="135"/>
        <v>19.2</v>
      </c>
      <c r="L1448" s="102">
        <f t="shared" ref="L1448:L1509" si="139">IF(K1448="",L1447,L1447+K1448)</f>
        <v>476.48510493827172</v>
      </c>
      <c r="M1448" s="214">
        <f t="shared" si="134"/>
        <v>62.425000000000011</v>
      </c>
      <c r="Q1448" s="153">
        <f t="shared" si="136"/>
        <v>1</v>
      </c>
      <c r="R1448" s="154">
        <f t="shared" si="137"/>
        <v>1</v>
      </c>
      <c r="S1448" s="154">
        <f t="shared" si="138"/>
        <v>0</v>
      </c>
    </row>
    <row r="1449" spans="2:19" ht="18.75" x14ac:dyDescent="0.3">
      <c r="B1449" s="164">
        <v>44884</v>
      </c>
      <c r="C1449" s="95" t="s">
        <v>2858</v>
      </c>
      <c r="D1449" s="96" t="s">
        <v>2851</v>
      </c>
      <c r="E1449" s="97">
        <v>7</v>
      </c>
      <c r="F1449" s="140">
        <v>10</v>
      </c>
      <c r="G1449" s="103">
        <v>3</v>
      </c>
      <c r="H1449" s="99" t="s">
        <v>557</v>
      </c>
      <c r="I1449" s="104" t="s">
        <v>26</v>
      </c>
      <c r="J1449" s="105">
        <v>1.25</v>
      </c>
      <c r="K1449" s="142">
        <f t="shared" si="135"/>
        <v>-1.25</v>
      </c>
      <c r="L1449" s="102">
        <f t="shared" si="139"/>
        <v>475.23510493827172</v>
      </c>
      <c r="M1449" s="214">
        <f t="shared" si="134"/>
        <v>61.175000000000011</v>
      </c>
      <c r="Q1449" s="153">
        <f t="shared" si="136"/>
        <v>1</v>
      </c>
      <c r="R1449" s="154">
        <f t="shared" si="137"/>
        <v>0</v>
      </c>
      <c r="S1449" s="154">
        <f t="shared" si="138"/>
        <v>1</v>
      </c>
    </row>
    <row r="1450" spans="2:19" ht="18.75" x14ac:dyDescent="0.3">
      <c r="B1450" s="164">
        <v>44884</v>
      </c>
      <c r="C1450" s="95" t="s">
        <v>2744</v>
      </c>
      <c r="D1450" s="96" t="s">
        <v>2851</v>
      </c>
      <c r="E1450" s="97">
        <v>7</v>
      </c>
      <c r="F1450" s="140">
        <v>7</v>
      </c>
      <c r="G1450" s="103">
        <v>2.5</v>
      </c>
      <c r="H1450" s="99" t="s">
        <v>557</v>
      </c>
      <c r="I1450" s="104" t="s">
        <v>26</v>
      </c>
      <c r="J1450" s="105">
        <v>1</v>
      </c>
      <c r="K1450" s="142">
        <f t="shared" si="135"/>
        <v>-1</v>
      </c>
      <c r="L1450" s="102">
        <f t="shared" si="139"/>
        <v>474.23510493827172</v>
      </c>
      <c r="M1450" s="214">
        <f t="shared" si="134"/>
        <v>60.175000000000011</v>
      </c>
      <c r="Q1450" s="153">
        <f t="shared" si="136"/>
        <v>1</v>
      </c>
      <c r="R1450" s="154">
        <f t="shared" si="137"/>
        <v>0</v>
      </c>
      <c r="S1450" s="154">
        <f t="shared" si="138"/>
        <v>1</v>
      </c>
    </row>
    <row r="1451" spans="2:19" ht="18.75" x14ac:dyDescent="0.3">
      <c r="B1451" s="164">
        <v>44885</v>
      </c>
      <c r="C1451" s="95" t="s">
        <v>2859</v>
      </c>
      <c r="D1451" s="96" t="s">
        <v>2860</v>
      </c>
      <c r="E1451" s="97">
        <v>2</v>
      </c>
      <c r="F1451" s="140">
        <v>3.5</v>
      </c>
      <c r="G1451" s="103">
        <v>2.5</v>
      </c>
      <c r="H1451" s="99" t="s">
        <v>557</v>
      </c>
      <c r="I1451" s="104" t="s">
        <v>24</v>
      </c>
      <c r="J1451" s="105">
        <v>3</v>
      </c>
      <c r="K1451" s="142">
        <f t="shared" si="135"/>
        <v>7.5</v>
      </c>
      <c r="L1451" s="102">
        <f t="shared" si="139"/>
        <v>481.73510493827172</v>
      </c>
      <c r="M1451" s="214">
        <f t="shared" si="134"/>
        <v>67.675000000000011</v>
      </c>
      <c r="Q1451" s="153">
        <f t="shared" si="136"/>
        <v>1</v>
      </c>
      <c r="R1451" s="154">
        <f t="shared" si="137"/>
        <v>1</v>
      </c>
      <c r="S1451" s="154">
        <f t="shared" si="138"/>
        <v>0</v>
      </c>
    </row>
    <row r="1452" spans="2:19" ht="18.75" x14ac:dyDescent="0.3">
      <c r="B1452" s="164">
        <v>44885</v>
      </c>
      <c r="C1452" s="95" t="s">
        <v>2861</v>
      </c>
      <c r="D1452" s="96" t="s">
        <v>747</v>
      </c>
      <c r="E1452" s="97">
        <v>3</v>
      </c>
      <c r="F1452" s="140">
        <v>3</v>
      </c>
      <c r="G1452" s="103">
        <v>1.5</v>
      </c>
      <c r="H1452" s="99" t="s">
        <v>557</v>
      </c>
      <c r="I1452" s="104" t="s">
        <v>24</v>
      </c>
      <c r="J1452" s="105">
        <v>3.75</v>
      </c>
      <c r="K1452" s="142">
        <f t="shared" si="135"/>
        <v>7.5</v>
      </c>
      <c r="L1452" s="102">
        <f t="shared" si="139"/>
        <v>489.23510493827172</v>
      </c>
      <c r="M1452" s="214">
        <f t="shared" si="134"/>
        <v>75.175000000000011</v>
      </c>
      <c r="Q1452" s="153">
        <f t="shared" si="136"/>
        <v>1</v>
      </c>
      <c r="R1452" s="154">
        <f t="shared" si="137"/>
        <v>1</v>
      </c>
      <c r="S1452" s="154">
        <f t="shared" si="138"/>
        <v>0</v>
      </c>
    </row>
    <row r="1453" spans="2:19" ht="18.75" x14ac:dyDescent="0.3">
      <c r="B1453" s="164">
        <v>44885</v>
      </c>
      <c r="C1453" s="95" t="s">
        <v>2862</v>
      </c>
      <c r="D1453" s="96" t="s">
        <v>573</v>
      </c>
      <c r="E1453" s="97">
        <v>2</v>
      </c>
      <c r="F1453" s="140">
        <v>29</v>
      </c>
      <c r="G1453" s="103">
        <v>5</v>
      </c>
      <c r="H1453" s="99" t="s">
        <v>557</v>
      </c>
      <c r="I1453" s="104" t="s">
        <v>26</v>
      </c>
      <c r="J1453" s="105">
        <v>0.75</v>
      </c>
      <c r="K1453" s="142">
        <f t="shared" si="135"/>
        <v>-0.75</v>
      </c>
      <c r="L1453" s="102">
        <f t="shared" si="139"/>
        <v>488.48510493827172</v>
      </c>
      <c r="M1453" s="214">
        <f t="shared" si="134"/>
        <v>74.425000000000011</v>
      </c>
      <c r="Q1453" s="153">
        <f t="shared" si="136"/>
        <v>1</v>
      </c>
      <c r="R1453" s="154">
        <f t="shared" si="137"/>
        <v>0</v>
      </c>
      <c r="S1453" s="154">
        <f t="shared" si="138"/>
        <v>1</v>
      </c>
    </row>
    <row r="1454" spans="2:19" ht="18.75" x14ac:dyDescent="0.3">
      <c r="B1454" s="164">
        <v>44885</v>
      </c>
      <c r="C1454" s="95" t="s">
        <v>2863</v>
      </c>
      <c r="D1454" s="96" t="s">
        <v>747</v>
      </c>
      <c r="E1454" s="97">
        <v>1</v>
      </c>
      <c r="F1454" s="140">
        <v>4.4000000000000004</v>
      </c>
      <c r="G1454" s="103">
        <v>2</v>
      </c>
      <c r="H1454" s="99" t="s">
        <v>557</v>
      </c>
      <c r="I1454" s="104" t="s">
        <v>24</v>
      </c>
      <c r="J1454" s="105">
        <v>6</v>
      </c>
      <c r="K1454" s="142">
        <f t="shared" si="135"/>
        <v>20.400000000000002</v>
      </c>
      <c r="L1454" s="102">
        <f t="shared" si="139"/>
        <v>508.8851049382717</v>
      </c>
      <c r="M1454" s="214">
        <f t="shared" si="134"/>
        <v>94.825000000000017</v>
      </c>
      <c r="Q1454" s="153">
        <f t="shared" si="136"/>
        <v>1</v>
      </c>
      <c r="R1454" s="154">
        <f t="shared" si="137"/>
        <v>1</v>
      </c>
      <c r="S1454" s="154">
        <f t="shared" si="138"/>
        <v>0</v>
      </c>
    </row>
    <row r="1455" spans="2:19" ht="18.75" x14ac:dyDescent="0.3">
      <c r="B1455" s="164">
        <v>44885</v>
      </c>
      <c r="C1455" s="95" t="s">
        <v>2859</v>
      </c>
      <c r="D1455" s="96" t="s">
        <v>2860</v>
      </c>
      <c r="E1455" s="97">
        <v>2</v>
      </c>
      <c r="F1455" s="140">
        <v>3.5</v>
      </c>
      <c r="G1455" s="103">
        <v>2.5</v>
      </c>
      <c r="H1455" s="99" t="s">
        <v>557</v>
      </c>
      <c r="I1455" s="104" t="s">
        <v>24</v>
      </c>
      <c r="J1455" s="105">
        <v>10</v>
      </c>
      <c r="K1455" s="142">
        <f t="shared" si="135"/>
        <v>25</v>
      </c>
      <c r="L1455" s="102">
        <f t="shared" si="139"/>
        <v>533.88510493827175</v>
      </c>
      <c r="M1455" s="214">
        <f t="shared" si="134"/>
        <v>119.82500000000002</v>
      </c>
      <c r="Q1455" s="153">
        <f t="shared" si="136"/>
        <v>1</v>
      </c>
      <c r="R1455" s="154">
        <f t="shared" si="137"/>
        <v>1</v>
      </c>
      <c r="S1455" s="154">
        <f t="shared" si="138"/>
        <v>0</v>
      </c>
    </row>
    <row r="1456" spans="2:19" ht="18.75" x14ac:dyDescent="0.3">
      <c r="B1456" s="164">
        <v>44886</v>
      </c>
      <c r="C1456" s="95" t="s">
        <v>2783</v>
      </c>
      <c r="D1456" s="96" t="s">
        <v>772</v>
      </c>
      <c r="E1456" s="97">
        <v>4</v>
      </c>
      <c r="F1456" s="140">
        <v>1.5</v>
      </c>
      <c r="G1456" s="103">
        <v>1.1000000000000001</v>
      </c>
      <c r="H1456" s="99" t="s">
        <v>557</v>
      </c>
      <c r="I1456" s="104" t="s">
        <v>24</v>
      </c>
      <c r="J1456" s="105">
        <v>1</v>
      </c>
      <c r="K1456" s="142">
        <f t="shared" si="135"/>
        <v>0.5</v>
      </c>
      <c r="L1456" s="102">
        <f t="shared" si="139"/>
        <v>534.38510493827175</v>
      </c>
      <c r="M1456" s="214">
        <f t="shared" si="134"/>
        <v>120.32500000000002</v>
      </c>
      <c r="Q1456" s="153">
        <f t="shared" si="136"/>
        <v>1</v>
      </c>
      <c r="R1456" s="154">
        <f t="shared" si="137"/>
        <v>1</v>
      </c>
      <c r="S1456" s="154">
        <f t="shared" si="138"/>
        <v>0</v>
      </c>
    </row>
    <row r="1457" spans="2:19" ht="18.75" x14ac:dyDescent="0.3">
      <c r="B1457" s="164">
        <v>44886</v>
      </c>
      <c r="C1457" s="95" t="s">
        <v>2864</v>
      </c>
      <c r="D1457" s="96" t="s">
        <v>634</v>
      </c>
      <c r="E1457" s="97">
        <v>2</v>
      </c>
      <c r="F1457" s="140">
        <v>1.55</v>
      </c>
      <c r="G1457" s="103">
        <v>1.1000000000000001</v>
      </c>
      <c r="H1457" s="99" t="s">
        <v>557</v>
      </c>
      <c r="I1457" s="104" t="s">
        <v>24</v>
      </c>
      <c r="J1457" s="105">
        <v>1</v>
      </c>
      <c r="K1457" s="142">
        <f t="shared" si="135"/>
        <v>0.55000000000000004</v>
      </c>
      <c r="L1457" s="102">
        <f t="shared" si="139"/>
        <v>534.93510493827171</v>
      </c>
      <c r="M1457" s="214">
        <f t="shared" si="134"/>
        <v>120.87500000000001</v>
      </c>
      <c r="Q1457" s="153">
        <f t="shared" si="136"/>
        <v>1</v>
      </c>
      <c r="R1457" s="154">
        <f t="shared" si="137"/>
        <v>1</v>
      </c>
      <c r="S1457" s="154">
        <f t="shared" si="138"/>
        <v>0</v>
      </c>
    </row>
    <row r="1458" spans="2:19" ht="18.75" x14ac:dyDescent="0.3">
      <c r="B1458" s="164">
        <v>44886</v>
      </c>
      <c r="C1458" s="95" t="s">
        <v>2865</v>
      </c>
      <c r="D1458" s="96" t="s">
        <v>772</v>
      </c>
      <c r="E1458" s="97">
        <v>5</v>
      </c>
      <c r="F1458" s="140">
        <v>1.5</v>
      </c>
      <c r="G1458" s="103">
        <v>1.1000000000000001</v>
      </c>
      <c r="H1458" s="99" t="s">
        <v>557</v>
      </c>
      <c r="I1458" s="104" t="s">
        <v>16</v>
      </c>
      <c r="J1458" s="105">
        <v>6</v>
      </c>
      <c r="K1458" s="142">
        <f t="shared" si="135"/>
        <v>-6</v>
      </c>
      <c r="L1458" s="102">
        <f t="shared" si="139"/>
        <v>528.93510493827171</v>
      </c>
      <c r="M1458" s="214">
        <f t="shared" si="134"/>
        <v>114.87500000000001</v>
      </c>
      <c r="Q1458" s="153">
        <f t="shared" si="136"/>
        <v>1</v>
      </c>
      <c r="R1458" s="154">
        <f t="shared" si="137"/>
        <v>0</v>
      </c>
      <c r="S1458" s="154">
        <f t="shared" si="138"/>
        <v>1</v>
      </c>
    </row>
    <row r="1459" spans="2:19" ht="18.75" x14ac:dyDescent="0.3">
      <c r="B1459" s="164">
        <v>44886</v>
      </c>
      <c r="C1459" s="95" t="s">
        <v>2866</v>
      </c>
      <c r="D1459" s="96" t="s">
        <v>634</v>
      </c>
      <c r="E1459" s="97">
        <v>7</v>
      </c>
      <c r="F1459" s="140">
        <v>6.5</v>
      </c>
      <c r="G1459" s="103">
        <v>2</v>
      </c>
      <c r="H1459" s="99" t="s">
        <v>557</v>
      </c>
      <c r="I1459" s="104" t="s">
        <v>26</v>
      </c>
      <c r="J1459" s="105">
        <v>2</v>
      </c>
      <c r="K1459" s="142">
        <f t="shared" si="135"/>
        <v>-2</v>
      </c>
      <c r="L1459" s="102">
        <f t="shared" si="139"/>
        <v>526.93510493827171</v>
      </c>
      <c r="M1459" s="214">
        <f t="shared" si="134"/>
        <v>112.87500000000001</v>
      </c>
      <c r="Q1459" s="153">
        <f t="shared" si="136"/>
        <v>1</v>
      </c>
      <c r="R1459" s="154">
        <f t="shared" si="137"/>
        <v>0</v>
      </c>
      <c r="S1459" s="154">
        <f t="shared" si="138"/>
        <v>1</v>
      </c>
    </row>
    <row r="1460" spans="2:19" ht="18.75" x14ac:dyDescent="0.3">
      <c r="B1460" s="164">
        <v>44886</v>
      </c>
      <c r="C1460" s="95" t="s">
        <v>2867</v>
      </c>
      <c r="D1460" s="96" t="s">
        <v>634</v>
      </c>
      <c r="E1460" s="97">
        <v>7</v>
      </c>
      <c r="F1460" s="140">
        <v>26</v>
      </c>
      <c r="G1460" s="103">
        <v>4</v>
      </c>
      <c r="H1460" s="99" t="s">
        <v>557</v>
      </c>
      <c r="I1460" s="104" t="s">
        <v>16</v>
      </c>
      <c r="J1460" s="105">
        <v>0.5</v>
      </c>
      <c r="K1460" s="142">
        <f t="shared" si="135"/>
        <v>-0.5</v>
      </c>
      <c r="L1460" s="102">
        <f t="shared" si="139"/>
        <v>526.43510493827171</v>
      </c>
      <c r="M1460" s="214">
        <f t="shared" si="134"/>
        <v>112.37500000000001</v>
      </c>
      <c r="Q1460" s="153">
        <f t="shared" si="136"/>
        <v>1</v>
      </c>
      <c r="R1460" s="154">
        <f t="shared" si="137"/>
        <v>0</v>
      </c>
      <c r="S1460" s="154">
        <f t="shared" si="138"/>
        <v>1</v>
      </c>
    </row>
    <row r="1461" spans="2:19" ht="18.75" x14ac:dyDescent="0.3">
      <c r="B1461" s="164">
        <v>44887</v>
      </c>
      <c r="C1461" s="95" t="s">
        <v>2868</v>
      </c>
      <c r="D1461" s="96" t="s">
        <v>43</v>
      </c>
      <c r="E1461" s="97">
        <v>2</v>
      </c>
      <c r="F1461" s="140">
        <v>101</v>
      </c>
      <c r="G1461" s="103">
        <v>20</v>
      </c>
      <c r="H1461" s="99" t="s">
        <v>557</v>
      </c>
      <c r="I1461" s="104" t="s">
        <v>34</v>
      </c>
      <c r="J1461" s="105">
        <v>0.25</v>
      </c>
      <c r="K1461" s="142">
        <f t="shared" si="135"/>
        <v>-0.25</v>
      </c>
      <c r="L1461" s="102">
        <f t="shared" si="139"/>
        <v>526.18510493827171</v>
      </c>
      <c r="M1461" s="214">
        <f t="shared" si="134"/>
        <v>112.12500000000001</v>
      </c>
      <c r="Q1461" s="153">
        <f t="shared" si="136"/>
        <v>1</v>
      </c>
      <c r="R1461" s="154">
        <f t="shared" si="137"/>
        <v>0</v>
      </c>
      <c r="S1461" s="154">
        <f t="shared" si="138"/>
        <v>1</v>
      </c>
    </row>
    <row r="1462" spans="2:19" ht="18.75" x14ac:dyDescent="0.3">
      <c r="B1462" s="164">
        <v>44887</v>
      </c>
      <c r="C1462" s="95" t="s">
        <v>2805</v>
      </c>
      <c r="D1462" s="96" t="s">
        <v>619</v>
      </c>
      <c r="E1462" s="97">
        <v>2</v>
      </c>
      <c r="F1462" s="140">
        <v>1.95</v>
      </c>
      <c r="G1462" s="103">
        <v>1.1000000000000001</v>
      </c>
      <c r="H1462" s="99" t="s">
        <v>557</v>
      </c>
      <c r="I1462" s="104" t="s">
        <v>24</v>
      </c>
      <c r="J1462" s="105">
        <v>1</v>
      </c>
      <c r="K1462" s="142">
        <f t="shared" si="135"/>
        <v>0.95</v>
      </c>
      <c r="L1462" s="102">
        <f t="shared" si="139"/>
        <v>527.13510493827175</v>
      </c>
      <c r="M1462" s="214">
        <f t="shared" si="134"/>
        <v>113.07500000000002</v>
      </c>
      <c r="Q1462" s="153">
        <f t="shared" si="136"/>
        <v>1</v>
      </c>
      <c r="R1462" s="154">
        <f t="shared" si="137"/>
        <v>1</v>
      </c>
      <c r="S1462" s="154">
        <f t="shared" si="138"/>
        <v>0</v>
      </c>
    </row>
    <row r="1463" spans="2:19" ht="18.75" x14ac:dyDescent="0.3">
      <c r="B1463" s="164">
        <v>44888</v>
      </c>
      <c r="C1463" s="95" t="s">
        <v>2869</v>
      </c>
      <c r="D1463" s="96" t="s">
        <v>2870</v>
      </c>
      <c r="E1463" s="97">
        <v>1</v>
      </c>
      <c r="F1463" s="140">
        <v>6</v>
      </c>
      <c r="G1463" s="103">
        <v>2</v>
      </c>
      <c r="H1463" s="99" t="s">
        <v>557</v>
      </c>
      <c r="I1463" s="104" t="s">
        <v>34</v>
      </c>
      <c r="J1463" s="105">
        <v>0.5</v>
      </c>
      <c r="K1463" s="142">
        <f t="shared" si="135"/>
        <v>-0.5</v>
      </c>
      <c r="L1463" s="102">
        <f t="shared" si="139"/>
        <v>526.63510493827175</v>
      </c>
      <c r="M1463" s="214">
        <f t="shared" si="134"/>
        <v>112.57500000000002</v>
      </c>
      <c r="Q1463" s="153">
        <f t="shared" si="136"/>
        <v>1</v>
      </c>
      <c r="R1463" s="154">
        <f t="shared" si="137"/>
        <v>0</v>
      </c>
      <c r="S1463" s="154">
        <f t="shared" si="138"/>
        <v>1</v>
      </c>
    </row>
    <row r="1464" spans="2:19" ht="18.75" x14ac:dyDescent="0.3">
      <c r="B1464" s="164">
        <v>44888</v>
      </c>
      <c r="C1464" s="95" t="s">
        <v>2871</v>
      </c>
      <c r="D1464" s="96" t="s">
        <v>91</v>
      </c>
      <c r="E1464" s="97">
        <v>1</v>
      </c>
      <c r="F1464" s="140">
        <v>2</v>
      </c>
      <c r="G1464" s="103">
        <v>1.1000000000000001</v>
      </c>
      <c r="H1464" s="99" t="s">
        <v>557</v>
      </c>
      <c r="I1464" s="104" t="s">
        <v>26</v>
      </c>
      <c r="J1464" s="105">
        <v>10</v>
      </c>
      <c r="K1464" s="142">
        <f t="shared" si="135"/>
        <v>-10</v>
      </c>
      <c r="L1464" s="102">
        <f t="shared" si="139"/>
        <v>516.63510493827175</v>
      </c>
      <c r="M1464" s="214">
        <f t="shared" si="134"/>
        <v>102.57500000000002</v>
      </c>
      <c r="Q1464" s="153">
        <f t="shared" si="136"/>
        <v>1</v>
      </c>
      <c r="R1464" s="154">
        <f t="shared" si="137"/>
        <v>0</v>
      </c>
      <c r="S1464" s="154">
        <f t="shared" si="138"/>
        <v>1</v>
      </c>
    </row>
    <row r="1465" spans="2:19" ht="18.75" x14ac:dyDescent="0.3">
      <c r="B1465" s="164">
        <v>44888</v>
      </c>
      <c r="C1465" s="95" t="s">
        <v>2579</v>
      </c>
      <c r="D1465" s="96" t="s">
        <v>91</v>
      </c>
      <c r="E1465" s="97">
        <v>1</v>
      </c>
      <c r="F1465" s="140">
        <v>21</v>
      </c>
      <c r="G1465" s="103">
        <v>4</v>
      </c>
      <c r="H1465" s="99" t="s">
        <v>557</v>
      </c>
      <c r="I1465" s="104" t="s">
        <v>16</v>
      </c>
      <c r="J1465" s="105">
        <v>0.25</v>
      </c>
      <c r="K1465" s="142">
        <f t="shared" si="135"/>
        <v>-0.25</v>
      </c>
      <c r="L1465" s="102">
        <f t="shared" si="139"/>
        <v>516.38510493827175</v>
      </c>
      <c r="M1465" s="214">
        <f t="shared" si="134"/>
        <v>102.32500000000002</v>
      </c>
      <c r="Q1465" s="153">
        <f t="shared" si="136"/>
        <v>1</v>
      </c>
      <c r="R1465" s="154">
        <f t="shared" si="137"/>
        <v>0</v>
      </c>
      <c r="S1465" s="154">
        <f t="shared" si="138"/>
        <v>1</v>
      </c>
    </row>
    <row r="1466" spans="2:19" ht="18.75" x14ac:dyDescent="0.3">
      <c r="B1466" s="164">
        <v>44888</v>
      </c>
      <c r="C1466" s="95" t="s">
        <v>2811</v>
      </c>
      <c r="D1466" s="96" t="s">
        <v>91</v>
      </c>
      <c r="E1466" s="97">
        <v>5</v>
      </c>
      <c r="F1466" s="140">
        <v>7.5</v>
      </c>
      <c r="G1466" s="103">
        <v>3</v>
      </c>
      <c r="H1466" s="99" t="s">
        <v>557</v>
      </c>
      <c r="I1466" s="104" t="s">
        <v>16</v>
      </c>
      <c r="J1466" s="105">
        <v>5</v>
      </c>
      <c r="K1466" s="142">
        <f t="shared" si="135"/>
        <v>-5</v>
      </c>
      <c r="L1466" s="102">
        <f t="shared" si="139"/>
        <v>511.38510493827175</v>
      </c>
      <c r="M1466" s="214">
        <f t="shared" si="134"/>
        <v>97.325000000000017</v>
      </c>
      <c r="Q1466" s="153">
        <f t="shared" si="136"/>
        <v>1</v>
      </c>
      <c r="R1466" s="154">
        <f t="shared" si="137"/>
        <v>0</v>
      </c>
      <c r="S1466" s="154">
        <f t="shared" si="138"/>
        <v>1</v>
      </c>
    </row>
    <row r="1467" spans="2:19" ht="18.75" x14ac:dyDescent="0.3">
      <c r="B1467" s="164">
        <v>44889</v>
      </c>
      <c r="C1467" s="95" t="s">
        <v>2872</v>
      </c>
      <c r="D1467" s="96" t="s">
        <v>584</v>
      </c>
      <c r="E1467" s="97">
        <v>2</v>
      </c>
      <c r="F1467" s="140">
        <v>3.2</v>
      </c>
      <c r="G1467" s="103">
        <v>1.5</v>
      </c>
      <c r="H1467" s="99" t="s">
        <v>557</v>
      </c>
      <c r="I1467" s="104" t="s">
        <v>16</v>
      </c>
      <c r="J1467" s="105">
        <v>2</v>
      </c>
      <c r="K1467" s="142">
        <f t="shared" si="135"/>
        <v>-2</v>
      </c>
      <c r="L1467" s="102">
        <f t="shared" si="139"/>
        <v>509.38510493827175</v>
      </c>
      <c r="M1467" s="214">
        <f t="shared" si="134"/>
        <v>95.325000000000017</v>
      </c>
      <c r="Q1467" s="153">
        <f t="shared" si="136"/>
        <v>1</v>
      </c>
      <c r="R1467" s="154">
        <f t="shared" si="137"/>
        <v>0</v>
      </c>
      <c r="S1467" s="154">
        <f t="shared" si="138"/>
        <v>1</v>
      </c>
    </row>
    <row r="1468" spans="2:19" ht="18.75" x14ac:dyDescent="0.3">
      <c r="B1468" s="164">
        <v>44889</v>
      </c>
      <c r="C1468" s="95" t="s">
        <v>2873</v>
      </c>
      <c r="D1468" s="96" t="s">
        <v>584</v>
      </c>
      <c r="E1468" s="97">
        <v>2</v>
      </c>
      <c r="F1468" s="140">
        <v>4.8</v>
      </c>
      <c r="G1468" s="103">
        <v>2</v>
      </c>
      <c r="H1468" s="99" t="s">
        <v>557</v>
      </c>
      <c r="I1468" s="104" t="s">
        <v>24</v>
      </c>
      <c r="J1468" s="105">
        <v>1.25</v>
      </c>
      <c r="K1468" s="142">
        <f t="shared" si="135"/>
        <v>4.75</v>
      </c>
      <c r="L1468" s="102">
        <f t="shared" si="139"/>
        <v>514.13510493827175</v>
      </c>
      <c r="M1468" s="214">
        <f t="shared" si="134"/>
        <v>100.07500000000002</v>
      </c>
      <c r="Q1468" s="153">
        <f t="shared" si="136"/>
        <v>1</v>
      </c>
      <c r="R1468" s="154">
        <f t="shared" si="137"/>
        <v>1</v>
      </c>
      <c r="S1468" s="154">
        <f t="shared" si="138"/>
        <v>0</v>
      </c>
    </row>
    <row r="1469" spans="2:19" ht="18.75" x14ac:dyDescent="0.3">
      <c r="B1469" s="164">
        <v>44889</v>
      </c>
      <c r="C1469" s="95" t="s">
        <v>2115</v>
      </c>
      <c r="D1469" s="96" t="s">
        <v>584</v>
      </c>
      <c r="E1469" s="97">
        <v>2</v>
      </c>
      <c r="F1469" s="140">
        <v>3.2</v>
      </c>
      <c r="G1469" s="103">
        <v>0</v>
      </c>
      <c r="H1469" s="99" t="s">
        <v>557</v>
      </c>
      <c r="I1469" s="104" t="s">
        <v>24</v>
      </c>
      <c r="J1469" s="105">
        <v>0.75</v>
      </c>
      <c r="K1469" s="142">
        <f t="shared" si="135"/>
        <v>1.6500000000000004</v>
      </c>
      <c r="L1469" s="102">
        <f t="shared" si="139"/>
        <v>515.78510493827173</v>
      </c>
      <c r="M1469" s="214">
        <f t="shared" ref="M1469:M1509" si="140">M1468+K1469</f>
        <v>101.72500000000002</v>
      </c>
      <c r="Q1469" s="153">
        <f t="shared" si="136"/>
        <v>1</v>
      </c>
      <c r="R1469" s="154">
        <f t="shared" si="137"/>
        <v>1</v>
      </c>
      <c r="S1469" s="154">
        <f t="shared" si="138"/>
        <v>0</v>
      </c>
    </row>
    <row r="1470" spans="2:19" ht="18.75" x14ac:dyDescent="0.3">
      <c r="B1470" s="164">
        <v>44889</v>
      </c>
      <c r="C1470" s="95" t="s">
        <v>2581</v>
      </c>
      <c r="D1470" s="96" t="s">
        <v>114</v>
      </c>
      <c r="E1470" s="97">
        <v>2</v>
      </c>
      <c r="F1470" s="140">
        <v>1</v>
      </c>
      <c r="G1470" s="103">
        <v>0</v>
      </c>
      <c r="H1470" s="99" t="s">
        <v>557</v>
      </c>
      <c r="I1470" s="104" t="s">
        <v>16</v>
      </c>
      <c r="J1470" s="105">
        <v>0.75</v>
      </c>
      <c r="K1470" s="142">
        <f t="shared" si="135"/>
        <v>-0.75</v>
      </c>
      <c r="L1470" s="102">
        <f t="shared" si="139"/>
        <v>515.03510493827173</v>
      </c>
      <c r="M1470" s="214">
        <f t="shared" si="140"/>
        <v>100.97500000000002</v>
      </c>
      <c r="Q1470" s="153">
        <f t="shared" si="136"/>
        <v>1</v>
      </c>
      <c r="R1470" s="154">
        <f t="shared" si="137"/>
        <v>0</v>
      </c>
      <c r="S1470" s="154">
        <f t="shared" si="138"/>
        <v>1</v>
      </c>
    </row>
    <row r="1471" spans="2:19" ht="18.75" x14ac:dyDescent="0.3">
      <c r="B1471" s="164">
        <v>44889</v>
      </c>
      <c r="C1471" s="95" t="s">
        <v>2874</v>
      </c>
      <c r="D1471" s="96" t="s">
        <v>114</v>
      </c>
      <c r="E1471" s="97">
        <v>3</v>
      </c>
      <c r="F1471" s="140">
        <v>14</v>
      </c>
      <c r="G1471" s="103">
        <v>3</v>
      </c>
      <c r="H1471" s="99" t="s">
        <v>557</v>
      </c>
      <c r="I1471" s="104" t="s">
        <v>171</v>
      </c>
      <c r="J1471" s="105">
        <v>3</v>
      </c>
      <c r="K1471" s="142">
        <f t="shared" si="135"/>
        <v>-3</v>
      </c>
      <c r="L1471" s="102">
        <f t="shared" si="139"/>
        <v>512.03510493827173</v>
      </c>
      <c r="M1471" s="214">
        <f t="shared" si="140"/>
        <v>97.975000000000023</v>
      </c>
      <c r="Q1471" s="153">
        <f t="shared" si="136"/>
        <v>1</v>
      </c>
      <c r="R1471" s="154">
        <f t="shared" si="137"/>
        <v>0</v>
      </c>
      <c r="S1471" s="154">
        <f t="shared" si="138"/>
        <v>1</v>
      </c>
    </row>
    <row r="1472" spans="2:19" ht="18.75" x14ac:dyDescent="0.3">
      <c r="B1472" s="164">
        <v>44890</v>
      </c>
      <c r="C1472" s="95" t="s">
        <v>2875</v>
      </c>
      <c r="D1472" s="96" t="s">
        <v>2001</v>
      </c>
      <c r="E1472" s="97">
        <v>3</v>
      </c>
      <c r="F1472" s="140">
        <v>14</v>
      </c>
      <c r="G1472" s="103">
        <v>3</v>
      </c>
      <c r="H1472" s="99" t="s">
        <v>557</v>
      </c>
      <c r="I1472" s="104" t="s">
        <v>16</v>
      </c>
      <c r="J1472" s="105">
        <v>2</v>
      </c>
      <c r="K1472" s="142">
        <f t="shared" si="135"/>
        <v>-2</v>
      </c>
      <c r="L1472" s="102">
        <f t="shared" si="139"/>
        <v>510.03510493827173</v>
      </c>
      <c r="M1472" s="214">
        <f t="shared" si="140"/>
        <v>95.975000000000023</v>
      </c>
      <c r="Q1472" s="153">
        <f t="shared" si="136"/>
        <v>1</v>
      </c>
      <c r="R1472" s="154">
        <f t="shared" si="137"/>
        <v>0</v>
      </c>
      <c r="S1472" s="154">
        <f t="shared" si="138"/>
        <v>1</v>
      </c>
    </row>
    <row r="1473" spans="2:19" ht="18.75" x14ac:dyDescent="0.3">
      <c r="B1473" s="164">
        <v>44890</v>
      </c>
      <c r="C1473" s="95" t="s">
        <v>2876</v>
      </c>
      <c r="D1473" s="96" t="s">
        <v>2467</v>
      </c>
      <c r="E1473" s="97">
        <v>3</v>
      </c>
      <c r="F1473" s="140">
        <v>10</v>
      </c>
      <c r="G1473" s="103">
        <v>3</v>
      </c>
      <c r="H1473" s="99" t="s">
        <v>557</v>
      </c>
      <c r="I1473" s="104" t="s">
        <v>16</v>
      </c>
      <c r="J1473" s="105">
        <v>1.25</v>
      </c>
      <c r="K1473" s="142">
        <f t="shared" si="135"/>
        <v>-1.25</v>
      </c>
      <c r="L1473" s="102">
        <f t="shared" si="139"/>
        <v>508.78510493827173</v>
      </c>
      <c r="M1473" s="214">
        <f t="shared" si="140"/>
        <v>94.725000000000023</v>
      </c>
      <c r="Q1473" s="153">
        <f t="shared" si="136"/>
        <v>1</v>
      </c>
      <c r="R1473" s="154">
        <f t="shared" si="137"/>
        <v>0</v>
      </c>
      <c r="S1473" s="154">
        <f t="shared" si="138"/>
        <v>1</v>
      </c>
    </row>
    <row r="1474" spans="2:19" ht="18.75" x14ac:dyDescent="0.3">
      <c r="B1474" s="164">
        <v>44890</v>
      </c>
      <c r="C1474" s="95" t="s">
        <v>2877</v>
      </c>
      <c r="D1474" s="96" t="s">
        <v>2001</v>
      </c>
      <c r="E1474" s="97">
        <v>1</v>
      </c>
      <c r="F1474" s="140">
        <v>9.5</v>
      </c>
      <c r="G1474" s="103">
        <v>3</v>
      </c>
      <c r="H1474" s="99" t="s">
        <v>557</v>
      </c>
      <c r="I1474" s="104" t="s">
        <v>16</v>
      </c>
      <c r="J1474" s="105">
        <v>2.5</v>
      </c>
      <c r="K1474" s="142">
        <f t="shared" si="135"/>
        <v>-2.5</v>
      </c>
      <c r="L1474" s="102">
        <f t="shared" si="139"/>
        <v>506.28510493827173</v>
      </c>
      <c r="M1474" s="214">
        <f t="shared" si="140"/>
        <v>92.225000000000023</v>
      </c>
      <c r="Q1474" s="153">
        <f t="shared" si="136"/>
        <v>1</v>
      </c>
      <c r="R1474" s="154">
        <f t="shared" si="137"/>
        <v>0</v>
      </c>
      <c r="S1474" s="154">
        <f t="shared" si="138"/>
        <v>1</v>
      </c>
    </row>
    <row r="1475" spans="2:19" ht="18.75" x14ac:dyDescent="0.3">
      <c r="B1475" s="164">
        <v>44890</v>
      </c>
      <c r="C1475" s="95" t="s">
        <v>2878</v>
      </c>
      <c r="D1475" s="96" t="s">
        <v>600</v>
      </c>
      <c r="E1475" s="97">
        <v>2</v>
      </c>
      <c r="F1475" s="140">
        <v>23</v>
      </c>
      <c r="G1475" s="103">
        <v>5</v>
      </c>
      <c r="H1475" s="99" t="s">
        <v>557</v>
      </c>
      <c r="I1475" s="104" t="s">
        <v>34</v>
      </c>
      <c r="J1475" s="105">
        <v>0.5</v>
      </c>
      <c r="K1475" s="142">
        <f t="shared" ref="K1475:K1538" si="141">IF(OR(I1475="",J1475=""),"",IF(AND(H1475="W",I1475="1st"),F1475*J1475-J1475,IF(AND(H1475="P",OR(I1475="1st",I1475="2nd",I1475="3rd")),G1475*J1475-J1475,IF(H1475="EW",-2*J1475,-J1475))))</f>
        <v>-0.5</v>
      </c>
      <c r="L1475" s="102">
        <f t="shared" si="139"/>
        <v>505.78510493827173</v>
      </c>
      <c r="M1475" s="214">
        <f t="shared" si="140"/>
        <v>91.725000000000023</v>
      </c>
      <c r="Q1475" s="153">
        <f t="shared" si="136"/>
        <v>1</v>
      </c>
      <c r="R1475" s="154">
        <f t="shared" si="137"/>
        <v>0</v>
      </c>
      <c r="S1475" s="154">
        <f t="shared" si="138"/>
        <v>1</v>
      </c>
    </row>
    <row r="1476" spans="2:19" ht="18.75" x14ac:dyDescent="0.3">
      <c r="B1476" s="164">
        <v>44890</v>
      </c>
      <c r="C1476" s="95" t="s">
        <v>2763</v>
      </c>
      <c r="D1476" s="96" t="s">
        <v>32</v>
      </c>
      <c r="E1476" s="97">
        <v>1</v>
      </c>
      <c r="F1476" s="140">
        <v>3</v>
      </c>
      <c r="G1476" s="103">
        <v>1.5</v>
      </c>
      <c r="H1476" s="99" t="s">
        <v>557</v>
      </c>
      <c r="I1476" s="104" t="s">
        <v>34</v>
      </c>
      <c r="J1476" s="105">
        <v>1</v>
      </c>
      <c r="K1476" s="142">
        <f t="shared" si="141"/>
        <v>-1</v>
      </c>
      <c r="L1476" s="102">
        <f t="shared" si="139"/>
        <v>504.78510493827173</v>
      </c>
      <c r="M1476" s="214">
        <f t="shared" si="140"/>
        <v>90.725000000000023</v>
      </c>
      <c r="Q1476" s="153">
        <f t="shared" ref="Q1476:Q1539" si="142">IF(B1476="",0,1)</f>
        <v>1</v>
      </c>
      <c r="R1476" s="154">
        <f t="shared" ref="R1476:R1539" si="143">IF(K1476&gt;0,1,0)</f>
        <v>0</v>
      </c>
      <c r="S1476" s="154">
        <f t="shared" ref="S1476:S1539" si="144">IF(K1476&lt;0,1,0)</f>
        <v>1</v>
      </c>
    </row>
    <row r="1477" spans="2:19" ht="18.75" x14ac:dyDescent="0.3">
      <c r="B1477" s="164">
        <v>44890</v>
      </c>
      <c r="C1477" s="95" t="s">
        <v>2879</v>
      </c>
      <c r="D1477" s="96" t="s">
        <v>32</v>
      </c>
      <c r="E1477" s="97">
        <v>2</v>
      </c>
      <c r="F1477" s="140">
        <v>10</v>
      </c>
      <c r="G1477" s="103">
        <v>3</v>
      </c>
      <c r="H1477" s="99" t="s">
        <v>557</v>
      </c>
      <c r="I1477" s="104" t="s">
        <v>34</v>
      </c>
      <c r="J1477" s="105">
        <v>3</v>
      </c>
      <c r="K1477" s="142">
        <f t="shared" si="141"/>
        <v>-3</v>
      </c>
      <c r="L1477" s="102">
        <f t="shared" si="139"/>
        <v>501.78510493827173</v>
      </c>
      <c r="M1477" s="214">
        <f t="shared" si="140"/>
        <v>87.725000000000023</v>
      </c>
      <c r="Q1477" s="153">
        <f t="shared" si="142"/>
        <v>1</v>
      </c>
      <c r="R1477" s="154">
        <f t="shared" si="143"/>
        <v>0</v>
      </c>
      <c r="S1477" s="154">
        <f t="shared" si="144"/>
        <v>1</v>
      </c>
    </row>
    <row r="1478" spans="2:19" ht="18.75" x14ac:dyDescent="0.3">
      <c r="B1478" s="164">
        <v>44890</v>
      </c>
      <c r="C1478" s="95" t="s">
        <v>2752</v>
      </c>
      <c r="D1478" s="96" t="s">
        <v>32</v>
      </c>
      <c r="E1478" s="97">
        <v>4</v>
      </c>
      <c r="F1478" s="140">
        <v>31</v>
      </c>
      <c r="G1478" s="103">
        <v>5</v>
      </c>
      <c r="H1478" s="99" t="s">
        <v>557</v>
      </c>
      <c r="I1478" s="104" t="s">
        <v>16</v>
      </c>
      <c r="J1478" s="105">
        <v>2</v>
      </c>
      <c r="K1478" s="142">
        <f t="shared" si="141"/>
        <v>-2</v>
      </c>
      <c r="L1478" s="102">
        <f t="shared" si="139"/>
        <v>499.78510493827173</v>
      </c>
      <c r="M1478" s="214">
        <f t="shared" si="140"/>
        <v>85.725000000000023</v>
      </c>
      <c r="Q1478" s="153">
        <f t="shared" si="142"/>
        <v>1</v>
      </c>
      <c r="R1478" s="154">
        <f t="shared" si="143"/>
        <v>0</v>
      </c>
      <c r="S1478" s="154">
        <f t="shared" si="144"/>
        <v>1</v>
      </c>
    </row>
    <row r="1479" spans="2:19" ht="18.75" x14ac:dyDescent="0.3">
      <c r="B1479" s="164">
        <v>44891</v>
      </c>
      <c r="C1479" s="95" t="s">
        <v>2880</v>
      </c>
      <c r="D1479" s="96" t="s">
        <v>634</v>
      </c>
      <c r="E1479" s="97">
        <v>4</v>
      </c>
      <c r="F1479" s="140">
        <v>4</v>
      </c>
      <c r="G1479" s="103">
        <v>2</v>
      </c>
      <c r="H1479" s="99" t="s">
        <v>557</v>
      </c>
      <c r="I1479" s="104" t="s">
        <v>26</v>
      </c>
      <c r="J1479" s="105">
        <v>4.5</v>
      </c>
      <c r="K1479" s="142">
        <f t="shared" si="141"/>
        <v>-4.5</v>
      </c>
      <c r="L1479" s="102">
        <f t="shared" si="139"/>
        <v>495.28510493827173</v>
      </c>
      <c r="M1479" s="214">
        <f t="shared" si="140"/>
        <v>81.225000000000023</v>
      </c>
      <c r="Q1479" s="153">
        <f t="shared" si="142"/>
        <v>1</v>
      </c>
      <c r="R1479" s="154">
        <f t="shared" si="143"/>
        <v>0</v>
      </c>
      <c r="S1479" s="154">
        <f t="shared" si="144"/>
        <v>1</v>
      </c>
    </row>
    <row r="1480" spans="2:19" ht="18.75" x14ac:dyDescent="0.3">
      <c r="B1480" s="164">
        <v>44891</v>
      </c>
      <c r="C1480" s="95" t="s">
        <v>2303</v>
      </c>
      <c r="D1480" s="96" t="s">
        <v>813</v>
      </c>
      <c r="E1480" s="97">
        <v>1</v>
      </c>
      <c r="F1480" s="140">
        <v>6</v>
      </c>
      <c r="G1480" s="103">
        <v>2</v>
      </c>
      <c r="H1480" s="99" t="s">
        <v>557</v>
      </c>
      <c r="I1480" s="104" t="s">
        <v>24</v>
      </c>
      <c r="J1480" s="105">
        <v>0.75</v>
      </c>
      <c r="K1480" s="142">
        <f t="shared" si="141"/>
        <v>3.75</v>
      </c>
      <c r="L1480" s="102">
        <f t="shared" si="139"/>
        <v>499.03510493827173</v>
      </c>
      <c r="M1480" s="214">
        <f t="shared" si="140"/>
        <v>84.975000000000023</v>
      </c>
      <c r="Q1480" s="153">
        <f t="shared" si="142"/>
        <v>1</v>
      </c>
      <c r="R1480" s="154">
        <f t="shared" si="143"/>
        <v>1</v>
      </c>
      <c r="S1480" s="154">
        <f t="shared" si="144"/>
        <v>0</v>
      </c>
    </row>
    <row r="1481" spans="2:19" ht="18.75" x14ac:dyDescent="0.3">
      <c r="B1481" s="164">
        <v>44891</v>
      </c>
      <c r="C1481" s="95" t="s">
        <v>2827</v>
      </c>
      <c r="D1481" s="96" t="s">
        <v>813</v>
      </c>
      <c r="E1481" s="97">
        <v>1</v>
      </c>
      <c r="F1481" s="140">
        <v>31</v>
      </c>
      <c r="G1481" s="103">
        <v>5</v>
      </c>
      <c r="H1481" s="99" t="s">
        <v>557</v>
      </c>
      <c r="I1481" s="104" t="s">
        <v>16</v>
      </c>
      <c r="J1481" s="105">
        <v>0.25</v>
      </c>
      <c r="K1481" s="142">
        <f t="shared" si="141"/>
        <v>-0.25</v>
      </c>
      <c r="L1481" s="102">
        <f t="shared" si="139"/>
        <v>498.78510493827173</v>
      </c>
      <c r="M1481" s="214">
        <f t="shared" si="140"/>
        <v>84.725000000000023</v>
      </c>
      <c r="Q1481" s="153">
        <f t="shared" si="142"/>
        <v>1</v>
      </c>
      <c r="R1481" s="154">
        <f t="shared" si="143"/>
        <v>0</v>
      </c>
      <c r="S1481" s="154">
        <f t="shared" si="144"/>
        <v>1</v>
      </c>
    </row>
    <row r="1482" spans="2:19" ht="18.75" x14ac:dyDescent="0.3">
      <c r="B1482" s="164">
        <v>44891</v>
      </c>
      <c r="C1482" s="95" t="s">
        <v>2025</v>
      </c>
      <c r="D1482" s="96" t="s">
        <v>561</v>
      </c>
      <c r="E1482" s="97">
        <v>3</v>
      </c>
      <c r="F1482" s="140">
        <v>26</v>
      </c>
      <c r="G1482" s="103">
        <v>5</v>
      </c>
      <c r="H1482" s="99" t="s">
        <v>557</v>
      </c>
      <c r="I1482" s="104" t="s">
        <v>16</v>
      </c>
      <c r="J1482" s="105">
        <v>0.5</v>
      </c>
      <c r="K1482" s="142">
        <f t="shared" si="141"/>
        <v>-0.5</v>
      </c>
      <c r="L1482" s="102">
        <f t="shared" si="139"/>
        <v>498.28510493827173</v>
      </c>
      <c r="M1482" s="214">
        <f t="shared" si="140"/>
        <v>84.225000000000023</v>
      </c>
      <c r="Q1482" s="153">
        <f t="shared" si="142"/>
        <v>1</v>
      </c>
      <c r="R1482" s="154">
        <f t="shared" si="143"/>
        <v>0</v>
      </c>
      <c r="S1482" s="154">
        <f t="shared" si="144"/>
        <v>1</v>
      </c>
    </row>
    <row r="1483" spans="2:19" ht="18.75" x14ac:dyDescent="0.3">
      <c r="B1483" s="164">
        <v>44892</v>
      </c>
      <c r="C1483" s="95" t="s">
        <v>2881</v>
      </c>
      <c r="D1483" s="96" t="s">
        <v>570</v>
      </c>
      <c r="E1483" s="97">
        <v>4</v>
      </c>
      <c r="F1483" s="140">
        <v>2.9</v>
      </c>
      <c r="G1483" s="103">
        <v>1.1000000000000001</v>
      </c>
      <c r="H1483" s="99" t="s">
        <v>557</v>
      </c>
      <c r="I1483" s="104" t="s">
        <v>16</v>
      </c>
      <c r="J1483" s="105">
        <v>2</v>
      </c>
      <c r="K1483" s="142">
        <f t="shared" si="141"/>
        <v>-2</v>
      </c>
      <c r="L1483" s="102">
        <f t="shared" si="139"/>
        <v>496.28510493827173</v>
      </c>
      <c r="M1483" s="214">
        <f t="shared" si="140"/>
        <v>82.225000000000023</v>
      </c>
      <c r="Q1483" s="153">
        <f t="shared" si="142"/>
        <v>1</v>
      </c>
      <c r="R1483" s="154">
        <f t="shared" si="143"/>
        <v>0</v>
      </c>
      <c r="S1483" s="154">
        <f t="shared" si="144"/>
        <v>1</v>
      </c>
    </row>
    <row r="1484" spans="2:19" ht="18.75" x14ac:dyDescent="0.3">
      <c r="B1484" s="164">
        <v>44892</v>
      </c>
      <c r="C1484" s="95" t="s">
        <v>2882</v>
      </c>
      <c r="D1484" s="96" t="s">
        <v>570</v>
      </c>
      <c r="E1484" s="97">
        <v>4</v>
      </c>
      <c r="F1484" s="140">
        <v>1</v>
      </c>
      <c r="G1484" s="103">
        <v>0</v>
      </c>
      <c r="H1484" s="99" t="s">
        <v>557</v>
      </c>
      <c r="I1484" s="104" t="s">
        <v>16</v>
      </c>
      <c r="J1484" s="105">
        <v>0.5</v>
      </c>
      <c r="K1484" s="142">
        <f t="shared" si="141"/>
        <v>-0.5</v>
      </c>
      <c r="L1484" s="102">
        <f t="shared" si="139"/>
        <v>495.78510493827173</v>
      </c>
      <c r="M1484" s="214">
        <f t="shared" si="140"/>
        <v>81.725000000000023</v>
      </c>
      <c r="Q1484" s="153">
        <f t="shared" si="142"/>
        <v>1</v>
      </c>
      <c r="R1484" s="154">
        <f t="shared" si="143"/>
        <v>0</v>
      </c>
      <c r="S1484" s="154">
        <f t="shared" si="144"/>
        <v>1</v>
      </c>
    </row>
    <row r="1485" spans="2:19" ht="18.75" x14ac:dyDescent="0.3">
      <c r="B1485" s="164">
        <v>44892</v>
      </c>
      <c r="C1485" s="95" t="s">
        <v>2883</v>
      </c>
      <c r="D1485" s="96" t="s">
        <v>570</v>
      </c>
      <c r="E1485" s="97">
        <v>4</v>
      </c>
      <c r="F1485" s="140">
        <v>1</v>
      </c>
      <c r="G1485" s="103">
        <v>0</v>
      </c>
      <c r="H1485" s="99" t="s">
        <v>557</v>
      </c>
      <c r="I1485" s="104" t="s">
        <v>16</v>
      </c>
      <c r="J1485" s="105">
        <v>0.5</v>
      </c>
      <c r="K1485" s="142">
        <f t="shared" si="141"/>
        <v>-0.5</v>
      </c>
      <c r="L1485" s="102">
        <f t="shared" si="139"/>
        <v>495.28510493827173</v>
      </c>
      <c r="M1485" s="214">
        <f t="shared" si="140"/>
        <v>81.225000000000023</v>
      </c>
      <c r="Q1485" s="153">
        <f t="shared" si="142"/>
        <v>1</v>
      </c>
      <c r="R1485" s="154">
        <f t="shared" si="143"/>
        <v>0</v>
      </c>
      <c r="S1485" s="154">
        <f t="shared" si="144"/>
        <v>1</v>
      </c>
    </row>
    <row r="1486" spans="2:19" ht="18.75" x14ac:dyDescent="0.3">
      <c r="B1486" s="164">
        <v>44892</v>
      </c>
      <c r="C1486" s="95" t="s">
        <v>2804</v>
      </c>
      <c r="D1486" s="96" t="s">
        <v>2600</v>
      </c>
      <c r="E1486" s="97">
        <v>3</v>
      </c>
      <c r="F1486" s="140">
        <v>7.5</v>
      </c>
      <c r="G1486" s="103">
        <v>2</v>
      </c>
      <c r="H1486" s="99" t="s">
        <v>557</v>
      </c>
      <c r="I1486" s="104" t="s">
        <v>26</v>
      </c>
      <c r="J1486" s="105">
        <v>0.25</v>
      </c>
      <c r="K1486" s="142">
        <f t="shared" si="141"/>
        <v>-0.25</v>
      </c>
      <c r="L1486" s="102">
        <f t="shared" si="139"/>
        <v>495.03510493827173</v>
      </c>
      <c r="M1486" s="214">
        <f t="shared" si="140"/>
        <v>80.975000000000023</v>
      </c>
      <c r="Q1486" s="153">
        <f t="shared" si="142"/>
        <v>1</v>
      </c>
      <c r="R1486" s="154">
        <f t="shared" si="143"/>
        <v>0</v>
      </c>
      <c r="S1486" s="154">
        <f t="shared" si="144"/>
        <v>1</v>
      </c>
    </row>
    <row r="1487" spans="2:19" ht="18.75" x14ac:dyDescent="0.3">
      <c r="B1487" s="164">
        <v>44892</v>
      </c>
      <c r="C1487" s="95" t="s">
        <v>2884</v>
      </c>
      <c r="D1487" s="96" t="s">
        <v>2600</v>
      </c>
      <c r="E1487" s="97">
        <v>4</v>
      </c>
      <c r="F1487" s="140">
        <v>7.5</v>
      </c>
      <c r="G1487" s="103">
        <v>2</v>
      </c>
      <c r="H1487" s="99" t="s">
        <v>557</v>
      </c>
      <c r="I1487" s="104" t="s">
        <v>21</v>
      </c>
      <c r="J1487" s="105">
        <v>0.25</v>
      </c>
      <c r="K1487" s="142">
        <f t="shared" si="141"/>
        <v>-0.25</v>
      </c>
      <c r="L1487" s="102">
        <f t="shared" si="139"/>
        <v>494.78510493827173</v>
      </c>
      <c r="M1487" s="214">
        <f t="shared" si="140"/>
        <v>80.725000000000023</v>
      </c>
      <c r="Q1487" s="153">
        <f t="shared" si="142"/>
        <v>1</v>
      </c>
      <c r="R1487" s="154">
        <f t="shared" si="143"/>
        <v>0</v>
      </c>
      <c r="S1487" s="154">
        <f t="shared" si="144"/>
        <v>1</v>
      </c>
    </row>
    <row r="1488" spans="2:19" ht="18.75" x14ac:dyDescent="0.3">
      <c r="B1488" s="164">
        <v>44892</v>
      </c>
      <c r="C1488" s="95" t="s">
        <v>2844</v>
      </c>
      <c r="D1488" s="96" t="s">
        <v>2600</v>
      </c>
      <c r="E1488" s="97">
        <v>6</v>
      </c>
      <c r="F1488" s="140">
        <v>18</v>
      </c>
      <c r="G1488" s="103">
        <v>4</v>
      </c>
      <c r="H1488" s="99" t="s">
        <v>557</v>
      </c>
      <c r="I1488" s="104" t="s">
        <v>34</v>
      </c>
      <c r="J1488" s="105">
        <v>0.5</v>
      </c>
      <c r="K1488" s="142">
        <f t="shared" si="141"/>
        <v>-0.5</v>
      </c>
      <c r="L1488" s="102">
        <f t="shared" si="139"/>
        <v>494.28510493827173</v>
      </c>
      <c r="M1488" s="214">
        <f t="shared" si="140"/>
        <v>80.225000000000023</v>
      </c>
      <c r="Q1488" s="153">
        <f t="shared" si="142"/>
        <v>1</v>
      </c>
      <c r="R1488" s="154">
        <f t="shared" si="143"/>
        <v>0</v>
      </c>
      <c r="S1488" s="154">
        <f t="shared" si="144"/>
        <v>1</v>
      </c>
    </row>
    <row r="1489" spans="2:19" ht="18.75" x14ac:dyDescent="0.3">
      <c r="B1489" s="164">
        <v>44892</v>
      </c>
      <c r="C1489" s="95" t="s">
        <v>2885</v>
      </c>
      <c r="D1489" s="96" t="s">
        <v>2600</v>
      </c>
      <c r="E1489" s="97">
        <v>6</v>
      </c>
      <c r="F1489" s="140">
        <v>18</v>
      </c>
      <c r="G1489" s="103">
        <v>4</v>
      </c>
      <c r="H1489" s="99" t="s">
        <v>557</v>
      </c>
      <c r="I1489" s="104" t="s">
        <v>16</v>
      </c>
      <c r="J1489" s="105">
        <v>0.5</v>
      </c>
      <c r="K1489" s="142">
        <f t="shared" si="141"/>
        <v>-0.5</v>
      </c>
      <c r="L1489" s="102">
        <f t="shared" si="139"/>
        <v>493.78510493827173</v>
      </c>
      <c r="M1489" s="214">
        <f t="shared" si="140"/>
        <v>79.725000000000023</v>
      </c>
      <c r="Q1489" s="153">
        <f t="shared" si="142"/>
        <v>1</v>
      </c>
      <c r="R1489" s="154">
        <f t="shared" si="143"/>
        <v>0</v>
      </c>
      <c r="S1489" s="154">
        <f t="shared" si="144"/>
        <v>1</v>
      </c>
    </row>
    <row r="1490" spans="2:19" ht="18.75" x14ac:dyDescent="0.3">
      <c r="B1490" s="164">
        <v>44892</v>
      </c>
      <c r="C1490" s="95" t="s">
        <v>2886</v>
      </c>
      <c r="D1490" s="96" t="s">
        <v>570</v>
      </c>
      <c r="E1490" s="97">
        <v>2</v>
      </c>
      <c r="F1490" s="140">
        <v>5</v>
      </c>
      <c r="G1490" s="103">
        <v>2</v>
      </c>
      <c r="H1490" s="99" t="s">
        <v>557</v>
      </c>
      <c r="I1490" s="104" t="s">
        <v>16</v>
      </c>
      <c r="J1490" s="105">
        <v>8</v>
      </c>
      <c r="K1490" s="142">
        <f t="shared" si="141"/>
        <v>-8</v>
      </c>
      <c r="L1490" s="102">
        <f t="shared" si="139"/>
        <v>485.78510493827173</v>
      </c>
      <c r="M1490" s="214">
        <f t="shared" si="140"/>
        <v>71.725000000000023</v>
      </c>
      <c r="Q1490" s="153">
        <f t="shared" si="142"/>
        <v>1</v>
      </c>
      <c r="R1490" s="154">
        <f t="shared" si="143"/>
        <v>0</v>
      </c>
      <c r="S1490" s="154">
        <f t="shared" si="144"/>
        <v>1</v>
      </c>
    </row>
    <row r="1491" spans="2:19" ht="18.75" x14ac:dyDescent="0.3">
      <c r="B1491" s="164">
        <v>44892</v>
      </c>
      <c r="C1491" s="95" t="s">
        <v>2808</v>
      </c>
      <c r="D1491" s="96" t="s">
        <v>173</v>
      </c>
      <c r="E1491" s="97">
        <v>1</v>
      </c>
      <c r="F1491" s="140">
        <v>10</v>
      </c>
      <c r="G1491" s="103">
        <v>3</v>
      </c>
      <c r="H1491" s="99" t="s">
        <v>557</v>
      </c>
      <c r="I1491" s="104" t="s">
        <v>24</v>
      </c>
      <c r="J1491" s="105">
        <v>2.75</v>
      </c>
      <c r="K1491" s="142">
        <f t="shared" si="141"/>
        <v>24.75</v>
      </c>
      <c r="L1491" s="102">
        <f t="shared" si="139"/>
        <v>510.53510493827173</v>
      </c>
      <c r="M1491" s="214">
        <f t="shared" si="140"/>
        <v>96.475000000000023</v>
      </c>
      <c r="Q1491" s="153">
        <f t="shared" si="142"/>
        <v>1</v>
      </c>
      <c r="R1491" s="154">
        <f t="shared" si="143"/>
        <v>1</v>
      </c>
      <c r="S1491" s="154">
        <f t="shared" si="144"/>
        <v>0</v>
      </c>
    </row>
    <row r="1492" spans="2:19" ht="18.75" x14ac:dyDescent="0.3">
      <c r="B1492" s="164">
        <v>44892</v>
      </c>
      <c r="C1492" s="95" t="s">
        <v>2887</v>
      </c>
      <c r="D1492" s="96" t="s">
        <v>173</v>
      </c>
      <c r="E1492" s="97">
        <v>1</v>
      </c>
      <c r="F1492" s="140">
        <v>34</v>
      </c>
      <c r="G1492" s="103">
        <v>6</v>
      </c>
      <c r="H1492" s="99" t="s">
        <v>557</v>
      </c>
      <c r="I1492" s="104" t="s">
        <v>34</v>
      </c>
      <c r="J1492" s="105">
        <v>1.25</v>
      </c>
      <c r="K1492" s="142">
        <f t="shared" si="141"/>
        <v>-1.25</v>
      </c>
      <c r="L1492" s="102">
        <f t="shared" si="139"/>
        <v>509.28510493827173</v>
      </c>
      <c r="M1492" s="214">
        <f t="shared" si="140"/>
        <v>95.225000000000023</v>
      </c>
      <c r="Q1492" s="153">
        <f t="shared" si="142"/>
        <v>1</v>
      </c>
      <c r="R1492" s="154">
        <f t="shared" si="143"/>
        <v>0</v>
      </c>
      <c r="S1492" s="154">
        <f t="shared" si="144"/>
        <v>1</v>
      </c>
    </row>
    <row r="1493" spans="2:19" ht="18.75" x14ac:dyDescent="0.3">
      <c r="B1493" s="164">
        <v>44892</v>
      </c>
      <c r="C1493" s="95" t="s">
        <v>778</v>
      </c>
      <c r="D1493" s="96" t="s">
        <v>173</v>
      </c>
      <c r="E1493" s="97">
        <v>2</v>
      </c>
      <c r="F1493" s="140">
        <v>2.4</v>
      </c>
      <c r="G1493" s="103">
        <v>1.1000000000000001</v>
      </c>
      <c r="H1493" s="99" t="s">
        <v>557</v>
      </c>
      <c r="I1493" s="104" t="s">
        <v>34</v>
      </c>
      <c r="J1493" s="105">
        <v>9</v>
      </c>
      <c r="K1493" s="142">
        <f t="shared" si="141"/>
        <v>-9</v>
      </c>
      <c r="L1493" s="102">
        <f t="shared" si="139"/>
        <v>500.28510493827173</v>
      </c>
      <c r="M1493" s="214">
        <f t="shared" si="140"/>
        <v>86.225000000000023</v>
      </c>
      <c r="Q1493" s="153">
        <f t="shared" si="142"/>
        <v>1</v>
      </c>
      <c r="R1493" s="154">
        <f t="shared" si="143"/>
        <v>0</v>
      </c>
      <c r="S1493" s="154">
        <f t="shared" si="144"/>
        <v>1</v>
      </c>
    </row>
    <row r="1494" spans="2:19" ht="18.75" x14ac:dyDescent="0.3">
      <c r="B1494" s="164">
        <v>44892</v>
      </c>
      <c r="C1494" s="95" t="s">
        <v>2888</v>
      </c>
      <c r="D1494" s="96" t="s">
        <v>173</v>
      </c>
      <c r="E1494" s="97">
        <v>2</v>
      </c>
      <c r="F1494" s="140">
        <v>1</v>
      </c>
      <c r="G1494" s="103">
        <v>0</v>
      </c>
      <c r="H1494" s="99" t="s">
        <v>557</v>
      </c>
      <c r="I1494" s="104" t="s">
        <v>16</v>
      </c>
      <c r="J1494" s="105">
        <v>0.5</v>
      </c>
      <c r="K1494" s="142">
        <f t="shared" si="141"/>
        <v>-0.5</v>
      </c>
      <c r="L1494" s="102">
        <f t="shared" si="139"/>
        <v>499.78510493827173</v>
      </c>
      <c r="M1494" s="214">
        <f t="shared" si="140"/>
        <v>85.725000000000023</v>
      </c>
      <c r="Q1494" s="153">
        <f t="shared" si="142"/>
        <v>1</v>
      </c>
      <c r="R1494" s="154">
        <f t="shared" si="143"/>
        <v>0</v>
      </c>
      <c r="S1494" s="154">
        <f t="shared" si="144"/>
        <v>1</v>
      </c>
    </row>
    <row r="1495" spans="2:19" ht="18.75" x14ac:dyDescent="0.3">
      <c r="B1495" s="164">
        <v>44892</v>
      </c>
      <c r="C1495" s="95" t="s">
        <v>2889</v>
      </c>
      <c r="D1495" s="96" t="s">
        <v>173</v>
      </c>
      <c r="E1495" s="97">
        <v>2</v>
      </c>
      <c r="F1495" s="140">
        <v>1</v>
      </c>
      <c r="G1495" s="103">
        <v>0</v>
      </c>
      <c r="H1495" s="99" t="s">
        <v>557</v>
      </c>
      <c r="I1495" s="104" t="s">
        <v>16</v>
      </c>
      <c r="J1495" s="105">
        <v>0.5</v>
      </c>
      <c r="K1495" s="142">
        <f t="shared" si="141"/>
        <v>-0.5</v>
      </c>
      <c r="L1495" s="102">
        <f t="shared" si="139"/>
        <v>499.28510493827173</v>
      </c>
      <c r="M1495" s="214">
        <f t="shared" si="140"/>
        <v>85.225000000000023</v>
      </c>
      <c r="Q1495" s="153">
        <f t="shared" si="142"/>
        <v>1</v>
      </c>
      <c r="R1495" s="154">
        <f t="shared" si="143"/>
        <v>0</v>
      </c>
      <c r="S1495" s="154">
        <f t="shared" si="144"/>
        <v>1</v>
      </c>
    </row>
    <row r="1496" spans="2:19" ht="18.75" x14ac:dyDescent="0.3">
      <c r="B1496" s="164">
        <v>44893</v>
      </c>
      <c r="C1496" s="95" t="s">
        <v>2809</v>
      </c>
      <c r="D1496" s="96" t="s">
        <v>556</v>
      </c>
      <c r="E1496" s="97">
        <v>1</v>
      </c>
      <c r="F1496" s="140">
        <v>2.7</v>
      </c>
      <c r="G1496" s="103">
        <v>1.1000000000000001</v>
      </c>
      <c r="H1496" s="99" t="s">
        <v>557</v>
      </c>
      <c r="I1496" s="104" t="s">
        <v>21</v>
      </c>
      <c r="J1496" s="105">
        <v>5</v>
      </c>
      <c r="K1496" s="142">
        <f t="shared" si="141"/>
        <v>-5</v>
      </c>
      <c r="L1496" s="102">
        <f t="shared" si="139"/>
        <v>494.28510493827173</v>
      </c>
      <c r="M1496" s="214">
        <f t="shared" si="140"/>
        <v>80.225000000000023</v>
      </c>
      <c r="Q1496" s="153">
        <f t="shared" si="142"/>
        <v>1</v>
      </c>
      <c r="R1496" s="154">
        <f t="shared" si="143"/>
        <v>0</v>
      </c>
      <c r="S1496" s="154">
        <f t="shared" si="144"/>
        <v>1</v>
      </c>
    </row>
    <row r="1497" spans="2:19" ht="18.75" x14ac:dyDescent="0.3">
      <c r="B1497" s="164">
        <v>44893</v>
      </c>
      <c r="C1497" s="95" t="s">
        <v>2890</v>
      </c>
      <c r="D1497" s="96" t="s">
        <v>556</v>
      </c>
      <c r="E1497" s="97">
        <v>3</v>
      </c>
      <c r="F1497" s="140">
        <v>9</v>
      </c>
      <c r="G1497" s="103">
        <v>3</v>
      </c>
      <c r="H1497" s="99" t="s">
        <v>557</v>
      </c>
      <c r="I1497" s="104" t="s">
        <v>24</v>
      </c>
      <c r="J1497" s="105">
        <v>1.75</v>
      </c>
      <c r="K1497" s="142">
        <f t="shared" si="141"/>
        <v>14</v>
      </c>
      <c r="L1497" s="102">
        <f t="shared" si="139"/>
        <v>508.28510493827173</v>
      </c>
      <c r="M1497" s="214">
        <f t="shared" si="140"/>
        <v>94.225000000000023</v>
      </c>
      <c r="Q1497" s="153">
        <f t="shared" si="142"/>
        <v>1</v>
      </c>
      <c r="R1497" s="154">
        <f t="shared" si="143"/>
        <v>1</v>
      </c>
      <c r="S1497" s="154">
        <f t="shared" si="144"/>
        <v>0</v>
      </c>
    </row>
    <row r="1498" spans="2:19" ht="18.75" x14ac:dyDescent="0.3">
      <c r="B1498" s="164">
        <v>44893</v>
      </c>
      <c r="C1498" s="95" t="s">
        <v>2318</v>
      </c>
      <c r="D1498" s="96" t="s">
        <v>556</v>
      </c>
      <c r="E1498" s="97">
        <v>4</v>
      </c>
      <c r="F1498" s="140">
        <v>2.5</v>
      </c>
      <c r="G1498" s="103">
        <v>1.1000000000000001</v>
      </c>
      <c r="H1498" s="99" t="s">
        <v>557</v>
      </c>
      <c r="I1498" s="104" t="s">
        <v>24</v>
      </c>
      <c r="J1498" s="105">
        <v>1.75</v>
      </c>
      <c r="K1498" s="142">
        <f t="shared" si="141"/>
        <v>2.625</v>
      </c>
      <c r="L1498" s="102">
        <f t="shared" si="139"/>
        <v>510.91010493827173</v>
      </c>
      <c r="M1498" s="214">
        <f t="shared" si="140"/>
        <v>96.850000000000023</v>
      </c>
      <c r="Q1498" s="153">
        <f t="shared" si="142"/>
        <v>1</v>
      </c>
      <c r="R1498" s="154">
        <f t="shared" si="143"/>
        <v>1</v>
      </c>
      <c r="S1498" s="154">
        <f t="shared" si="144"/>
        <v>0</v>
      </c>
    </row>
    <row r="1499" spans="2:19" ht="18.75" x14ac:dyDescent="0.3">
      <c r="B1499" s="164">
        <v>44893</v>
      </c>
      <c r="C1499" s="95" t="s">
        <v>2891</v>
      </c>
      <c r="D1499" s="96" t="s">
        <v>2792</v>
      </c>
      <c r="E1499" s="97">
        <v>3</v>
      </c>
      <c r="F1499" s="140">
        <v>1</v>
      </c>
      <c r="G1499" s="103">
        <v>0</v>
      </c>
      <c r="H1499" s="99" t="s">
        <v>557</v>
      </c>
      <c r="I1499" s="104" t="s">
        <v>16</v>
      </c>
      <c r="J1499" s="105">
        <v>1.5</v>
      </c>
      <c r="K1499" s="142">
        <f t="shared" si="141"/>
        <v>-1.5</v>
      </c>
      <c r="L1499" s="102">
        <f t="shared" si="139"/>
        <v>509.41010493827173</v>
      </c>
      <c r="M1499" s="214">
        <f t="shared" si="140"/>
        <v>95.350000000000023</v>
      </c>
      <c r="Q1499" s="153">
        <f t="shared" si="142"/>
        <v>1</v>
      </c>
      <c r="R1499" s="154">
        <f t="shared" si="143"/>
        <v>0</v>
      </c>
      <c r="S1499" s="154">
        <f t="shared" si="144"/>
        <v>1</v>
      </c>
    </row>
    <row r="1500" spans="2:19" ht="18.75" x14ac:dyDescent="0.3">
      <c r="B1500" s="164">
        <v>44893</v>
      </c>
      <c r="C1500" s="95" t="s">
        <v>2892</v>
      </c>
      <c r="D1500" s="96" t="s">
        <v>2792</v>
      </c>
      <c r="E1500" s="97">
        <v>3</v>
      </c>
      <c r="F1500" s="140">
        <v>1</v>
      </c>
      <c r="G1500" s="103">
        <v>0</v>
      </c>
      <c r="H1500" s="99" t="s">
        <v>557</v>
      </c>
      <c r="I1500" s="104" t="s">
        <v>16</v>
      </c>
      <c r="J1500" s="105">
        <v>1.5</v>
      </c>
      <c r="K1500" s="142">
        <f t="shared" si="141"/>
        <v>-1.5</v>
      </c>
      <c r="L1500" s="102">
        <f t="shared" si="139"/>
        <v>507.91010493827173</v>
      </c>
      <c r="M1500" s="214">
        <f t="shared" si="140"/>
        <v>93.850000000000023</v>
      </c>
      <c r="Q1500" s="153">
        <f t="shared" si="142"/>
        <v>1</v>
      </c>
      <c r="R1500" s="154">
        <f t="shared" si="143"/>
        <v>0</v>
      </c>
      <c r="S1500" s="154">
        <f t="shared" si="144"/>
        <v>1</v>
      </c>
    </row>
    <row r="1501" spans="2:19" ht="18.75" x14ac:dyDescent="0.3">
      <c r="B1501" s="164">
        <v>44894</v>
      </c>
      <c r="C1501" s="95" t="s">
        <v>2893</v>
      </c>
      <c r="D1501" s="96" t="s">
        <v>559</v>
      </c>
      <c r="E1501" s="97">
        <v>3</v>
      </c>
      <c r="F1501" s="140">
        <v>2.4</v>
      </c>
      <c r="G1501" s="103">
        <v>1.1000000000000001</v>
      </c>
      <c r="H1501" s="99" t="s">
        <v>557</v>
      </c>
      <c r="I1501" s="104" t="s">
        <v>16</v>
      </c>
      <c r="J1501" s="105">
        <v>2</v>
      </c>
      <c r="K1501" s="142">
        <f t="shared" si="141"/>
        <v>-2</v>
      </c>
      <c r="L1501" s="102">
        <f t="shared" si="139"/>
        <v>505.91010493827173</v>
      </c>
      <c r="M1501" s="214">
        <f t="shared" si="140"/>
        <v>91.850000000000023</v>
      </c>
      <c r="Q1501" s="153">
        <f t="shared" si="142"/>
        <v>1</v>
      </c>
      <c r="R1501" s="154">
        <f t="shared" si="143"/>
        <v>0</v>
      </c>
      <c r="S1501" s="154">
        <f t="shared" si="144"/>
        <v>1</v>
      </c>
    </row>
    <row r="1502" spans="2:19" ht="18.75" x14ac:dyDescent="0.3">
      <c r="B1502" s="164">
        <v>44894</v>
      </c>
      <c r="C1502" s="95" t="s">
        <v>2818</v>
      </c>
      <c r="D1502" s="96" t="s">
        <v>559</v>
      </c>
      <c r="E1502" s="97">
        <v>2</v>
      </c>
      <c r="F1502" s="140">
        <v>2</v>
      </c>
      <c r="G1502" s="103">
        <v>1.1000000000000001</v>
      </c>
      <c r="H1502" s="99" t="s">
        <v>557</v>
      </c>
      <c r="I1502" s="104" t="s">
        <v>24</v>
      </c>
      <c r="J1502" s="105">
        <v>2</v>
      </c>
      <c r="K1502" s="142">
        <f t="shared" si="141"/>
        <v>2</v>
      </c>
      <c r="L1502" s="102">
        <f t="shared" si="139"/>
        <v>507.91010493827173</v>
      </c>
      <c r="M1502" s="214">
        <f t="shared" si="140"/>
        <v>93.850000000000023</v>
      </c>
      <c r="Q1502" s="153">
        <f t="shared" si="142"/>
        <v>1</v>
      </c>
      <c r="R1502" s="154">
        <f t="shared" si="143"/>
        <v>1</v>
      </c>
      <c r="S1502" s="154">
        <f t="shared" si="144"/>
        <v>0</v>
      </c>
    </row>
    <row r="1503" spans="2:19" ht="18.75" x14ac:dyDescent="0.3">
      <c r="B1503" s="164">
        <v>44894</v>
      </c>
      <c r="C1503" s="95" t="s">
        <v>2776</v>
      </c>
      <c r="D1503" s="96" t="s">
        <v>668</v>
      </c>
      <c r="E1503" s="97">
        <v>5</v>
      </c>
      <c r="F1503" s="140">
        <v>10</v>
      </c>
      <c r="G1503" s="103">
        <v>3</v>
      </c>
      <c r="H1503" s="99" t="s">
        <v>557</v>
      </c>
      <c r="I1503" s="104" t="s">
        <v>16</v>
      </c>
      <c r="J1503" s="105">
        <v>2</v>
      </c>
      <c r="K1503" s="142">
        <f t="shared" si="141"/>
        <v>-2</v>
      </c>
      <c r="L1503" s="102">
        <f t="shared" si="139"/>
        <v>505.91010493827173</v>
      </c>
      <c r="M1503" s="214">
        <f t="shared" si="140"/>
        <v>91.850000000000023</v>
      </c>
      <c r="Q1503" s="153">
        <f t="shared" si="142"/>
        <v>1</v>
      </c>
      <c r="R1503" s="154">
        <f t="shared" si="143"/>
        <v>0</v>
      </c>
      <c r="S1503" s="154">
        <f t="shared" si="144"/>
        <v>1</v>
      </c>
    </row>
    <row r="1504" spans="2:19" ht="18.75" x14ac:dyDescent="0.3">
      <c r="B1504" s="164">
        <v>44895</v>
      </c>
      <c r="C1504" s="95" t="s">
        <v>2894</v>
      </c>
      <c r="D1504" s="96" t="s">
        <v>231</v>
      </c>
      <c r="E1504" s="97">
        <v>6</v>
      </c>
      <c r="F1504" s="140">
        <v>4.8</v>
      </c>
      <c r="G1504" s="103">
        <v>2</v>
      </c>
      <c r="H1504" s="99" t="s">
        <v>557</v>
      </c>
      <c r="I1504" s="104" t="s">
        <v>26</v>
      </c>
      <c r="J1504" s="105">
        <v>0.5</v>
      </c>
      <c r="K1504" s="142">
        <f t="shared" si="141"/>
        <v>-0.5</v>
      </c>
      <c r="L1504" s="102">
        <f t="shared" si="139"/>
        <v>505.41010493827173</v>
      </c>
      <c r="M1504" s="214">
        <f t="shared" si="140"/>
        <v>91.350000000000023</v>
      </c>
      <c r="Q1504" s="153">
        <f t="shared" si="142"/>
        <v>1</v>
      </c>
      <c r="R1504" s="154">
        <f t="shared" si="143"/>
        <v>0</v>
      </c>
      <c r="S1504" s="154">
        <f t="shared" si="144"/>
        <v>1</v>
      </c>
    </row>
    <row r="1505" spans="2:19" ht="18.75" x14ac:dyDescent="0.3">
      <c r="B1505" s="164">
        <v>44895</v>
      </c>
      <c r="C1505" s="95" t="s">
        <v>2895</v>
      </c>
      <c r="D1505" s="96" t="s">
        <v>231</v>
      </c>
      <c r="E1505" s="97">
        <v>7</v>
      </c>
      <c r="F1505" s="140">
        <v>10</v>
      </c>
      <c r="G1505" s="103">
        <v>3</v>
      </c>
      <c r="H1505" s="99" t="s">
        <v>557</v>
      </c>
      <c r="I1505" s="104" t="s">
        <v>26</v>
      </c>
      <c r="J1505" s="105">
        <v>0.5</v>
      </c>
      <c r="K1505" s="142">
        <f t="shared" si="141"/>
        <v>-0.5</v>
      </c>
      <c r="L1505" s="102">
        <f t="shared" si="139"/>
        <v>504.91010493827173</v>
      </c>
      <c r="M1505" s="214">
        <f t="shared" si="140"/>
        <v>90.850000000000023</v>
      </c>
      <c r="Q1505" s="153">
        <f t="shared" si="142"/>
        <v>1</v>
      </c>
      <c r="R1505" s="154">
        <f t="shared" si="143"/>
        <v>0</v>
      </c>
      <c r="S1505" s="154">
        <f t="shared" si="144"/>
        <v>1</v>
      </c>
    </row>
    <row r="1506" spans="2:19" ht="18.75" x14ac:dyDescent="0.3">
      <c r="B1506" s="164">
        <v>44895</v>
      </c>
      <c r="C1506" s="95" t="s">
        <v>2623</v>
      </c>
      <c r="D1506" s="96" t="s">
        <v>43</v>
      </c>
      <c r="E1506" s="97">
        <v>1</v>
      </c>
      <c r="F1506" s="140">
        <v>1.75</v>
      </c>
      <c r="G1506" s="103">
        <v>1.1000000000000001</v>
      </c>
      <c r="H1506" s="99" t="s">
        <v>557</v>
      </c>
      <c r="I1506" s="104" t="s">
        <v>24</v>
      </c>
      <c r="J1506" s="105">
        <v>4</v>
      </c>
      <c r="K1506" s="142">
        <f t="shared" si="141"/>
        <v>3</v>
      </c>
      <c r="L1506" s="102">
        <f t="shared" si="139"/>
        <v>507.91010493827173</v>
      </c>
      <c r="M1506" s="214">
        <f t="shared" si="140"/>
        <v>93.850000000000023</v>
      </c>
      <c r="Q1506" s="153">
        <f t="shared" si="142"/>
        <v>1</v>
      </c>
      <c r="R1506" s="154">
        <f t="shared" si="143"/>
        <v>1</v>
      </c>
      <c r="S1506" s="154">
        <f t="shared" si="144"/>
        <v>0</v>
      </c>
    </row>
    <row r="1507" spans="2:19" ht="18.75" x14ac:dyDescent="0.3">
      <c r="B1507" s="164">
        <v>44895</v>
      </c>
      <c r="C1507" s="95" t="s">
        <v>2896</v>
      </c>
      <c r="D1507" s="96" t="s">
        <v>43</v>
      </c>
      <c r="E1507" s="97">
        <v>3</v>
      </c>
      <c r="F1507" s="140">
        <v>4.4000000000000004</v>
      </c>
      <c r="G1507" s="103">
        <v>2</v>
      </c>
      <c r="H1507" s="99" t="s">
        <v>557</v>
      </c>
      <c r="I1507" s="104" t="s">
        <v>24</v>
      </c>
      <c r="J1507" s="105">
        <v>1</v>
      </c>
      <c r="K1507" s="142">
        <f t="shared" si="141"/>
        <v>3.4000000000000004</v>
      </c>
      <c r="L1507" s="102">
        <f t="shared" si="139"/>
        <v>511.31010493827171</v>
      </c>
      <c r="M1507" s="214">
        <f t="shared" si="140"/>
        <v>97.250000000000028</v>
      </c>
      <c r="Q1507" s="153">
        <f t="shared" si="142"/>
        <v>1</v>
      </c>
      <c r="R1507" s="154">
        <f t="shared" si="143"/>
        <v>1</v>
      </c>
      <c r="S1507" s="154">
        <f t="shared" si="144"/>
        <v>0</v>
      </c>
    </row>
    <row r="1508" spans="2:19" ht="18.75" x14ac:dyDescent="0.3">
      <c r="B1508" s="164">
        <v>44895</v>
      </c>
      <c r="C1508" s="95" t="s">
        <v>2633</v>
      </c>
      <c r="D1508" s="96" t="s">
        <v>43</v>
      </c>
      <c r="E1508" s="97">
        <v>3</v>
      </c>
      <c r="F1508" s="140">
        <v>14</v>
      </c>
      <c r="G1508" s="103">
        <v>4</v>
      </c>
      <c r="H1508" s="99" t="s">
        <v>557</v>
      </c>
      <c r="I1508" s="104" t="s">
        <v>16</v>
      </c>
      <c r="J1508" s="105">
        <v>0.5</v>
      </c>
      <c r="K1508" s="142">
        <f t="shared" si="141"/>
        <v>-0.5</v>
      </c>
      <c r="L1508" s="102">
        <f t="shared" si="139"/>
        <v>510.81010493827171</v>
      </c>
      <c r="M1508" s="214">
        <f t="shared" si="140"/>
        <v>96.750000000000028</v>
      </c>
      <c r="Q1508" s="153">
        <f t="shared" si="142"/>
        <v>1</v>
      </c>
      <c r="R1508" s="154">
        <f t="shared" si="143"/>
        <v>0</v>
      </c>
      <c r="S1508" s="154">
        <f t="shared" si="144"/>
        <v>1</v>
      </c>
    </row>
    <row r="1509" spans="2:19" ht="18.75" x14ac:dyDescent="0.3">
      <c r="B1509" s="164">
        <v>44895</v>
      </c>
      <c r="C1509" s="95" t="s">
        <v>2760</v>
      </c>
      <c r="D1509" s="96" t="s">
        <v>43</v>
      </c>
      <c r="E1509" s="97">
        <v>4</v>
      </c>
      <c r="F1509" s="140">
        <v>4.2</v>
      </c>
      <c r="G1509" s="103">
        <v>2</v>
      </c>
      <c r="H1509" s="99" t="s">
        <v>557</v>
      </c>
      <c r="I1509" s="104" t="s">
        <v>34</v>
      </c>
      <c r="J1509" s="105">
        <v>1</v>
      </c>
      <c r="K1509" s="142">
        <f t="shared" si="141"/>
        <v>-1</v>
      </c>
      <c r="L1509" s="102">
        <f t="shared" si="139"/>
        <v>509.81010493827171</v>
      </c>
      <c r="M1509" s="214">
        <f t="shared" si="140"/>
        <v>95.750000000000028</v>
      </c>
      <c r="Q1509" s="153">
        <f t="shared" si="142"/>
        <v>1</v>
      </c>
      <c r="R1509" s="154">
        <f t="shared" si="143"/>
        <v>0</v>
      </c>
      <c r="S1509" s="154">
        <f t="shared" si="144"/>
        <v>1</v>
      </c>
    </row>
    <row r="1510" spans="2:19" ht="18.75" x14ac:dyDescent="0.3">
      <c r="B1510" s="164">
        <v>44895</v>
      </c>
      <c r="C1510" s="95" t="s">
        <v>2831</v>
      </c>
      <c r="D1510" s="96" t="s">
        <v>43</v>
      </c>
      <c r="E1510" s="97">
        <v>4</v>
      </c>
      <c r="F1510" s="140">
        <v>11</v>
      </c>
      <c r="G1510" s="103">
        <v>4</v>
      </c>
      <c r="H1510" s="99" t="s">
        <v>557</v>
      </c>
      <c r="I1510" s="104" t="s">
        <v>21</v>
      </c>
      <c r="J1510" s="105">
        <v>1</v>
      </c>
      <c r="K1510" s="142">
        <f t="shared" si="141"/>
        <v>-1</v>
      </c>
      <c r="L1510" s="102">
        <f t="shared" ref="L1510:L1574" si="145">IF(K1510="",L1509,L1509+K1510)</f>
        <v>508.81010493827171</v>
      </c>
      <c r="M1510" s="214">
        <f t="shared" ref="M1510:M1511" si="146">M1509+K1510</f>
        <v>94.750000000000028</v>
      </c>
      <c r="Q1510" s="153">
        <f t="shared" si="142"/>
        <v>1</v>
      </c>
      <c r="R1510" s="154">
        <f t="shared" si="143"/>
        <v>0</v>
      </c>
      <c r="S1510" s="154">
        <f t="shared" si="144"/>
        <v>1</v>
      </c>
    </row>
    <row r="1511" spans="2:19" ht="18.75" x14ac:dyDescent="0.3">
      <c r="B1511" s="164">
        <v>44895</v>
      </c>
      <c r="C1511" s="95" t="s">
        <v>2124</v>
      </c>
      <c r="D1511" s="96" t="s">
        <v>43</v>
      </c>
      <c r="E1511" s="97">
        <v>4</v>
      </c>
      <c r="F1511" s="140">
        <v>13</v>
      </c>
      <c r="G1511" s="103">
        <v>4</v>
      </c>
      <c r="H1511" s="99" t="s">
        <v>557</v>
      </c>
      <c r="I1511" s="104" t="s">
        <v>107</v>
      </c>
      <c r="J1511" s="105">
        <v>0.25</v>
      </c>
      <c r="K1511" s="142">
        <f t="shared" si="141"/>
        <v>-0.25</v>
      </c>
      <c r="L1511" s="102">
        <f t="shared" si="145"/>
        <v>508.56010493827171</v>
      </c>
      <c r="M1511" s="214">
        <f t="shared" si="146"/>
        <v>94.500000000000028</v>
      </c>
      <c r="Q1511" s="153">
        <f t="shared" si="142"/>
        <v>1</v>
      </c>
      <c r="R1511" s="154">
        <f t="shared" si="143"/>
        <v>0</v>
      </c>
      <c r="S1511" s="154">
        <f t="shared" si="144"/>
        <v>1</v>
      </c>
    </row>
    <row r="1512" spans="2:19" ht="18.75" x14ac:dyDescent="0.3">
      <c r="B1512" s="164">
        <v>44896</v>
      </c>
      <c r="C1512" s="95" t="s">
        <v>2902</v>
      </c>
      <c r="D1512" s="96" t="s">
        <v>595</v>
      </c>
      <c r="E1512" s="97">
        <v>1</v>
      </c>
      <c r="F1512" s="140">
        <v>2.8</v>
      </c>
      <c r="G1512" s="103">
        <v>1.1000000000000001</v>
      </c>
      <c r="H1512" s="99" t="s">
        <v>557</v>
      </c>
      <c r="I1512" s="104" t="s">
        <v>34</v>
      </c>
      <c r="J1512" s="105">
        <v>5</v>
      </c>
      <c r="K1512" s="142">
        <f t="shared" si="141"/>
        <v>-5</v>
      </c>
      <c r="L1512" s="102">
        <f t="shared" si="145"/>
        <v>503.56010493827171</v>
      </c>
      <c r="M1512" s="214"/>
      <c r="N1512" s="214">
        <f>K1512</f>
        <v>-5</v>
      </c>
      <c r="Q1512" s="153">
        <f t="shared" si="142"/>
        <v>1</v>
      </c>
      <c r="R1512" s="154">
        <f t="shared" si="143"/>
        <v>0</v>
      </c>
      <c r="S1512" s="154">
        <f t="shared" si="144"/>
        <v>1</v>
      </c>
    </row>
    <row r="1513" spans="2:19" ht="18.75" x14ac:dyDescent="0.3">
      <c r="B1513" s="164">
        <v>44896</v>
      </c>
      <c r="C1513" s="95" t="s">
        <v>2115</v>
      </c>
      <c r="D1513" s="96" t="s">
        <v>595</v>
      </c>
      <c r="E1513" s="97">
        <v>1</v>
      </c>
      <c r="F1513" s="140">
        <v>1</v>
      </c>
      <c r="G1513" s="103">
        <v>0</v>
      </c>
      <c r="H1513" s="99" t="s">
        <v>557</v>
      </c>
      <c r="I1513" s="104" t="s">
        <v>21</v>
      </c>
      <c r="J1513" s="105">
        <v>1.5</v>
      </c>
      <c r="K1513" s="142">
        <f t="shared" si="141"/>
        <v>-1.5</v>
      </c>
      <c r="L1513" s="102">
        <f t="shared" si="145"/>
        <v>502.06010493827171</v>
      </c>
      <c r="M1513" s="214"/>
      <c r="N1513" s="214">
        <f>K1513+N1512</f>
        <v>-6.5</v>
      </c>
      <c r="Q1513" s="153">
        <f t="shared" si="142"/>
        <v>1</v>
      </c>
      <c r="R1513" s="154">
        <f t="shared" si="143"/>
        <v>0</v>
      </c>
      <c r="S1513" s="154">
        <f t="shared" si="144"/>
        <v>1</v>
      </c>
    </row>
    <row r="1514" spans="2:19" ht="18.75" x14ac:dyDescent="0.3">
      <c r="B1514" s="164">
        <v>44896</v>
      </c>
      <c r="C1514" s="95" t="s">
        <v>2903</v>
      </c>
      <c r="D1514" s="96" t="s">
        <v>595</v>
      </c>
      <c r="E1514" s="97">
        <v>3</v>
      </c>
      <c r="F1514" s="140">
        <v>26</v>
      </c>
      <c r="G1514" s="103">
        <v>5</v>
      </c>
      <c r="H1514" s="99" t="s">
        <v>557</v>
      </c>
      <c r="I1514" s="104" t="s">
        <v>26</v>
      </c>
      <c r="J1514" s="105">
        <v>0.5</v>
      </c>
      <c r="K1514" s="142">
        <f t="shared" si="141"/>
        <v>-0.5</v>
      </c>
      <c r="L1514" s="102">
        <f t="shared" si="145"/>
        <v>501.56010493827171</v>
      </c>
      <c r="M1514" s="214"/>
      <c r="N1514" s="214">
        <f t="shared" ref="N1514:N1577" si="147">K1514+N1513</f>
        <v>-7</v>
      </c>
      <c r="Q1514" s="153">
        <f t="shared" si="142"/>
        <v>1</v>
      </c>
      <c r="R1514" s="154">
        <f t="shared" si="143"/>
        <v>0</v>
      </c>
      <c r="S1514" s="154">
        <f t="shared" si="144"/>
        <v>1</v>
      </c>
    </row>
    <row r="1515" spans="2:19" ht="18.75" x14ac:dyDescent="0.3">
      <c r="B1515" s="164">
        <v>44896</v>
      </c>
      <c r="C1515" s="95" t="s">
        <v>2903</v>
      </c>
      <c r="D1515" s="96" t="s">
        <v>595</v>
      </c>
      <c r="E1515" s="97">
        <v>3</v>
      </c>
      <c r="F1515" s="140">
        <v>26</v>
      </c>
      <c r="G1515" s="103">
        <v>5</v>
      </c>
      <c r="H1515" s="99" t="s">
        <v>567</v>
      </c>
      <c r="I1515" s="104" t="s">
        <v>26</v>
      </c>
      <c r="J1515" s="105">
        <v>0.5</v>
      </c>
      <c r="K1515" s="142">
        <f t="shared" si="141"/>
        <v>2</v>
      </c>
      <c r="L1515" s="102">
        <f t="shared" si="145"/>
        <v>503.56010493827171</v>
      </c>
      <c r="M1515" s="214"/>
      <c r="N1515" s="214">
        <f t="shared" si="147"/>
        <v>-5</v>
      </c>
      <c r="Q1515" s="153">
        <f t="shared" si="142"/>
        <v>1</v>
      </c>
      <c r="R1515" s="154">
        <f t="shared" si="143"/>
        <v>1</v>
      </c>
      <c r="S1515" s="154">
        <f t="shared" si="144"/>
        <v>0</v>
      </c>
    </row>
    <row r="1516" spans="2:19" ht="18.75" x14ac:dyDescent="0.3">
      <c r="B1516" s="164">
        <v>44896</v>
      </c>
      <c r="C1516" s="95" t="s">
        <v>2793</v>
      </c>
      <c r="D1516" s="96" t="s">
        <v>595</v>
      </c>
      <c r="E1516" s="97">
        <v>4</v>
      </c>
      <c r="F1516" s="140">
        <v>8.5</v>
      </c>
      <c r="G1516" s="103">
        <v>3</v>
      </c>
      <c r="H1516" s="99" t="s">
        <v>557</v>
      </c>
      <c r="I1516" s="104" t="s">
        <v>16</v>
      </c>
      <c r="J1516" s="105">
        <v>2</v>
      </c>
      <c r="K1516" s="142">
        <f t="shared" si="141"/>
        <v>-2</v>
      </c>
      <c r="L1516" s="102">
        <f t="shared" si="145"/>
        <v>501.56010493827171</v>
      </c>
      <c r="M1516" s="214"/>
      <c r="N1516" s="214">
        <f t="shared" si="147"/>
        <v>-7</v>
      </c>
      <c r="Q1516" s="153">
        <f t="shared" si="142"/>
        <v>1</v>
      </c>
      <c r="R1516" s="154">
        <f t="shared" si="143"/>
        <v>0</v>
      </c>
      <c r="S1516" s="154">
        <f t="shared" si="144"/>
        <v>1</v>
      </c>
    </row>
    <row r="1517" spans="2:19" ht="18.75" x14ac:dyDescent="0.3">
      <c r="B1517" s="164">
        <v>44896</v>
      </c>
      <c r="C1517" s="95" t="s">
        <v>2758</v>
      </c>
      <c r="D1517" s="96" t="s">
        <v>595</v>
      </c>
      <c r="E1517" s="97">
        <v>5</v>
      </c>
      <c r="F1517" s="140">
        <v>9</v>
      </c>
      <c r="G1517" s="103">
        <v>3</v>
      </c>
      <c r="H1517" s="99" t="s">
        <v>557</v>
      </c>
      <c r="I1517" s="104" t="s">
        <v>34</v>
      </c>
      <c r="J1517" s="105">
        <v>1.75</v>
      </c>
      <c r="K1517" s="142">
        <f t="shared" si="141"/>
        <v>-1.75</v>
      </c>
      <c r="L1517" s="102">
        <f t="shared" si="145"/>
        <v>499.81010493827171</v>
      </c>
      <c r="M1517" s="214"/>
      <c r="N1517" s="214">
        <f t="shared" si="147"/>
        <v>-8.75</v>
      </c>
      <c r="Q1517" s="153">
        <f t="shared" si="142"/>
        <v>1</v>
      </c>
      <c r="R1517" s="154">
        <f t="shared" si="143"/>
        <v>0</v>
      </c>
      <c r="S1517" s="154">
        <f t="shared" si="144"/>
        <v>1</v>
      </c>
    </row>
    <row r="1518" spans="2:19" ht="18.75" x14ac:dyDescent="0.3">
      <c r="B1518" s="164">
        <v>44897</v>
      </c>
      <c r="C1518" s="95" t="s">
        <v>2904</v>
      </c>
      <c r="D1518" s="96" t="s">
        <v>2242</v>
      </c>
      <c r="E1518" s="97">
        <v>2</v>
      </c>
      <c r="F1518" s="140">
        <v>5.9</v>
      </c>
      <c r="G1518" s="103">
        <v>0</v>
      </c>
      <c r="H1518" s="99" t="s">
        <v>557</v>
      </c>
      <c r="I1518" s="104" t="s">
        <v>24</v>
      </c>
      <c r="J1518" s="105">
        <v>4</v>
      </c>
      <c r="K1518" s="142">
        <f t="shared" si="141"/>
        <v>19.600000000000001</v>
      </c>
      <c r="L1518" s="102">
        <f t="shared" si="145"/>
        <v>519.41010493827173</v>
      </c>
      <c r="M1518" s="214"/>
      <c r="N1518" s="214">
        <f t="shared" si="147"/>
        <v>10.850000000000001</v>
      </c>
      <c r="Q1518" s="153">
        <f t="shared" si="142"/>
        <v>1</v>
      </c>
      <c r="R1518" s="154">
        <f t="shared" si="143"/>
        <v>1</v>
      </c>
      <c r="S1518" s="154">
        <f t="shared" si="144"/>
        <v>0</v>
      </c>
    </row>
    <row r="1519" spans="2:19" ht="18.75" x14ac:dyDescent="0.3">
      <c r="B1519" s="164">
        <v>44897</v>
      </c>
      <c r="C1519" s="95" t="s">
        <v>2807</v>
      </c>
      <c r="D1519" s="96" t="s">
        <v>623</v>
      </c>
      <c r="E1519" s="97">
        <v>1</v>
      </c>
      <c r="F1519" s="140">
        <v>3.3</v>
      </c>
      <c r="G1519" s="103">
        <v>1.1000000000000001</v>
      </c>
      <c r="H1519" s="99" t="s">
        <v>557</v>
      </c>
      <c r="I1519" s="104" t="s">
        <v>24</v>
      </c>
      <c r="J1519" s="105">
        <v>1.5</v>
      </c>
      <c r="K1519" s="142">
        <f t="shared" si="141"/>
        <v>3.4499999999999993</v>
      </c>
      <c r="L1519" s="102">
        <f t="shared" si="145"/>
        <v>522.86010493827177</v>
      </c>
      <c r="M1519" s="214"/>
      <c r="N1519" s="214">
        <f t="shared" si="147"/>
        <v>14.3</v>
      </c>
      <c r="Q1519" s="153">
        <f t="shared" si="142"/>
        <v>1</v>
      </c>
      <c r="R1519" s="154">
        <f t="shared" si="143"/>
        <v>1</v>
      </c>
      <c r="S1519" s="154">
        <f t="shared" si="144"/>
        <v>0</v>
      </c>
    </row>
    <row r="1520" spans="2:19" ht="18.75" x14ac:dyDescent="0.3">
      <c r="B1520" s="164">
        <v>44897</v>
      </c>
      <c r="C1520" s="95" t="s">
        <v>1909</v>
      </c>
      <c r="D1520" s="96" t="s">
        <v>623</v>
      </c>
      <c r="E1520" s="97">
        <v>2</v>
      </c>
      <c r="F1520" s="140">
        <v>4</v>
      </c>
      <c r="G1520" s="103">
        <v>1.1000000000000001</v>
      </c>
      <c r="H1520" s="99" t="s">
        <v>557</v>
      </c>
      <c r="I1520" s="104" t="s">
        <v>34</v>
      </c>
      <c r="J1520" s="105">
        <v>1</v>
      </c>
      <c r="K1520" s="142">
        <f t="shared" si="141"/>
        <v>-1</v>
      </c>
      <c r="L1520" s="102">
        <f t="shared" si="145"/>
        <v>521.86010493827177</v>
      </c>
      <c r="M1520" s="214"/>
      <c r="N1520" s="214">
        <f t="shared" si="147"/>
        <v>13.3</v>
      </c>
      <c r="Q1520" s="153">
        <f t="shared" si="142"/>
        <v>1</v>
      </c>
      <c r="R1520" s="154">
        <f t="shared" si="143"/>
        <v>0</v>
      </c>
      <c r="S1520" s="154">
        <f t="shared" si="144"/>
        <v>1</v>
      </c>
    </row>
    <row r="1521" spans="2:19" ht="18.75" x14ac:dyDescent="0.3">
      <c r="B1521" s="164">
        <v>44897</v>
      </c>
      <c r="C1521" s="95" t="s">
        <v>2817</v>
      </c>
      <c r="D1521" s="96" t="s">
        <v>623</v>
      </c>
      <c r="E1521" s="97">
        <v>2</v>
      </c>
      <c r="F1521" s="140">
        <v>16</v>
      </c>
      <c r="G1521" s="103">
        <v>4</v>
      </c>
      <c r="H1521" s="99" t="s">
        <v>557</v>
      </c>
      <c r="I1521" s="104" t="s">
        <v>148</v>
      </c>
      <c r="J1521" s="105">
        <v>1.25</v>
      </c>
      <c r="K1521" s="142">
        <f t="shared" si="141"/>
        <v>-1.25</v>
      </c>
      <c r="L1521" s="102">
        <f t="shared" si="145"/>
        <v>520.61010493827177</v>
      </c>
      <c r="M1521" s="214"/>
      <c r="N1521" s="214">
        <f t="shared" si="147"/>
        <v>12.05</v>
      </c>
      <c r="Q1521" s="153">
        <f t="shared" si="142"/>
        <v>1</v>
      </c>
      <c r="R1521" s="154">
        <f t="shared" si="143"/>
        <v>0</v>
      </c>
      <c r="S1521" s="154">
        <f t="shared" si="144"/>
        <v>1</v>
      </c>
    </row>
    <row r="1522" spans="2:19" ht="18.75" x14ac:dyDescent="0.3">
      <c r="B1522" s="164">
        <v>44897</v>
      </c>
      <c r="C1522" s="95" t="s">
        <v>2816</v>
      </c>
      <c r="D1522" s="96" t="s">
        <v>623</v>
      </c>
      <c r="E1522" s="97">
        <v>2</v>
      </c>
      <c r="F1522" s="140">
        <v>19</v>
      </c>
      <c r="G1522" s="103">
        <v>4</v>
      </c>
      <c r="H1522" s="99" t="s">
        <v>557</v>
      </c>
      <c r="I1522" s="104" t="s">
        <v>26</v>
      </c>
      <c r="J1522" s="105">
        <v>1.25</v>
      </c>
      <c r="K1522" s="142">
        <f t="shared" si="141"/>
        <v>-1.25</v>
      </c>
      <c r="L1522" s="102">
        <f t="shared" si="145"/>
        <v>519.36010493827177</v>
      </c>
      <c r="M1522" s="214"/>
      <c r="N1522" s="214">
        <f t="shared" si="147"/>
        <v>10.8</v>
      </c>
      <c r="Q1522" s="153">
        <f t="shared" si="142"/>
        <v>1</v>
      </c>
      <c r="R1522" s="154">
        <f t="shared" si="143"/>
        <v>0</v>
      </c>
      <c r="S1522" s="154">
        <f t="shared" si="144"/>
        <v>1</v>
      </c>
    </row>
    <row r="1523" spans="2:19" ht="18.75" x14ac:dyDescent="0.3">
      <c r="B1523" s="164">
        <v>44897</v>
      </c>
      <c r="C1523" s="95" t="s">
        <v>2905</v>
      </c>
      <c r="D1523" s="96" t="s">
        <v>2242</v>
      </c>
      <c r="E1523" s="97">
        <v>2</v>
      </c>
      <c r="F1523" s="140">
        <v>2.15</v>
      </c>
      <c r="G1523" s="103">
        <v>1.1000000000000001</v>
      </c>
      <c r="H1523" s="99" t="s">
        <v>557</v>
      </c>
      <c r="I1523" s="104" t="s">
        <v>24</v>
      </c>
      <c r="J1523" s="105">
        <v>6</v>
      </c>
      <c r="K1523" s="142">
        <f t="shared" si="141"/>
        <v>6.8999999999999986</v>
      </c>
      <c r="L1523" s="102">
        <f t="shared" si="145"/>
        <v>526.26010493827175</v>
      </c>
      <c r="M1523" s="214"/>
      <c r="N1523" s="214">
        <f t="shared" si="147"/>
        <v>17.7</v>
      </c>
      <c r="Q1523" s="153">
        <f t="shared" si="142"/>
        <v>1</v>
      </c>
      <c r="R1523" s="154">
        <f t="shared" si="143"/>
        <v>1</v>
      </c>
      <c r="S1523" s="154">
        <f t="shared" si="144"/>
        <v>0</v>
      </c>
    </row>
    <row r="1524" spans="2:19" ht="18.75" x14ac:dyDescent="0.3">
      <c r="B1524" s="164">
        <v>44897</v>
      </c>
      <c r="C1524" s="95" t="s">
        <v>2906</v>
      </c>
      <c r="D1524" s="96" t="s">
        <v>674</v>
      </c>
      <c r="E1524" s="97">
        <v>2</v>
      </c>
      <c r="F1524" s="140">
        <v>26</v>
      </c>
      <c r="G1524" s="103">
        <v>4</v>
      </c>
      <c r="H1524" s="99" t="s">
        <v>557</v>
      </c>
      <c r="I1524" s="104" t="s">
        <v>34</v>
      </c>
      <c r="J1524" s="105">
        <v>0.5</v>
      </c>
      <c r="K1524" s="142">
        <f t="shared" si="141"/>
        <v>-0.5</v>
      </c>
      <c r="L1524" s="102">
        <f t="shared" si="145"/>
        <v>525.76010493827175</v>
      </c>
      <c r="M1524" s="214"/>
      <c r="N1524" s="214">
        <f t="shared" si="147"/>
        <v>17.2</v>
      </c>
      <c r="Q1524" s="153">
        <f t="shared" si="142"/>
        <v>1</v>
      </c>
      <c r="R1524" s="154">
        <f t="shared" si="143"/>
        <v>0</v>
      </c>
      <c r="S1524" s="154">
        <f t="shared" si="144"/>
        <v>1</v>
      </c>
    </row>
    <row r="1525" spans="2:19" ht="18.75" x14ac:dyDescent="0.3">
      <c r="B1525" s="164">
        <v>44897</v>
      </c>
      <c r="C1525" s="95" t="s">
        <v>2907</v>
      </c>
      <c r="D1525" s="96" t="s">
        <v>674</v>
      </c>
      <c r="E1525" s="97">
        <v>3</v>
      </c>
      <c r="F1525" s="140">
        <v>21</v>
      </c>
      <c r="G1525" s="103">
        <v>4</v>
      </c>
      <c r="H1525" s="99" t="s">
        <v>557</v>
      </c>
      <c r="I1525" s="104" t="s">
        <v>26</v>
      </c>
      <c r="J1525" s="105">
        <v>1.5</v>
      </c>
      <c r="K1525" s="142">
        <f t="shared" si="141"/>
        <v>-1.5</v>
      </c>
      <c r="L1525" s="102">
        <f t="shared" si="145"/>
        <v>524.26010493827175</v>
      </c>
      <c r="M1525" s="214"/>
      <c r="N1525" s="214">
        <f t="shared" si="147"/>
        <v>15.7</v>
      </c>
      <c r="Q1525" s="153">
        <f t="shared" si="142"/>
        <v>1</v>
      </c>
      <c r="R1525" s="154">
        <f t="shared" si="143"/>
        <v>0</v>
      </c>
      <c r="S1525" s="154">
        <f t="shared" si="144"/>
        <v>1</v>
      </c>
    </row>
    <row r="1526" spans="2:19" ht="18.75" x14ac:dyDescent="0.3">
      <c r="B1526" s="164">
        <v>44897</v>
      </c>
      <c r="C1526" s="95" t="s">
        <v>2908</v>
      </c>
      <c r="D1526" s="96" t="s">
        <v>674</v>
      </c>
      <c r="E1526" s="97">
        <v>3</v>
      </c>
      <c r="F1526" s="140">
        <v>4.8</v>
      </c>
      <c r="G1526" s="103">
        <v>2</v>
      </c>
      <c r="H1526" s="99" t="s">
        <v>557</v>
      </c>
      <c r="I1526" s="104" t="s">
        <v>16</v>
      </c>
      <c r="J1526" s="105">
        <v>1.5</v>
      </c>
      <c r="K1526" s="142">
        <f t="shared" si="141"/>
        <v>-1.5</v>
      </c>
      <c r="L1526" s="102">
        <f t="shared" si="145"/>
        <v>522.76010493827175</v>
      </c>
      <c r="M1526" s="214"/>
      <c r="N1526" s="214">
        <f t="shared" si="147"/>
        <v>14.2</v>
      </c>
      <c r="Q1526" s="153">
        <f t="shared" si="142"/>
        <v>1</v>
      </c>
      <c r="R1526" s="154">
        <f t="shared" si="143"/>
        <v>0</v>
      </c>
      <c r="S1526" s="154">
        <f t="shared" si="144"/>
        <v>1</v>
      </c>
    </row>
    <row r="1527" spans="2:19" ht="18.75" x14ac:dyDescent="0.3">
      <c r="B1527" s="164">
        <v>44897</v>
      </c>
      <c r="C1527" s="95" t="s">
        <v>2909</v>
      </c>
      <c r="D1527" s="96" t="s">
        <v>1991</v>
      </c>
      <c r="E1527" s="97">
        <v>3</v>
      </c>
      <c r="F1527" s="140">
        <v>2.9</v>
      </c>
      <c r="G1527" s="103">
        <v>1.2</v>
      </c>
      <c r="H1527" s="99" t="s">
        <v>557</v>
      </c>
      <c r="I1527" s="104" t="s">
        <v>26</v>
      </c>
      <c r="J1527" s="105">
        <v>3.75</v>
      </c>
      <c r="K1527" s="142">
        <f t="shared" si="141"/>
        <v>-3.75</v>
      </c>
      <c r="L1527" s="102">
        <f t="shared" si="145"/>
        <v>519.01010493827175</v>
      </c>
      <c r="M1527" s="214"/>
      <c r="N1527" s="214">
        <f t="shared" si="147"/>
        <v>10.45</v>
      </c>
      <c r="Q1527" s="153">
        <f t="shared" si="142"/>
        <v>1</v>
      </c>
      <c r="R1527" s="154">
        <f t="shared" si="143"/>
        <v>0</v>
      </c>
      <c r="S1527" s="154">
        <f t="shared" si="144"/>
        <v>1</v>
      </c>
    </row>
    <row r="1528" spans="2:19" ht="18.75" x14ac:dyDescent="0.3">
      <c r="B1528" s="164">
        <v>44898</v>
      </c>
      <c r="C1528" s="95" t="s">
        <v>3007</v>
      </c>
      <c r="D1528" s="96" t="s">
        <v>682</v>
      </c>
      <c r="E1528" s="97">
        <v>2</v>
      </c>
      <c r="F1528" s="140">
        <v>3.2</v>
      </c>
      <c r="G1528" s="103">
        <v>1.4</v>
      </c>
      <c r="H1528" s="99" t="s">
        <v>557</v>
      </c>
      <c r="I1528" s="104" t="s">
        <v>24</v>
      </c>
      <c r="J1528" s="105">
        <v>4</v>
      </c>
      <c r="K1528" s="142">
        <f t="shared" si="141"/>
        <v>8.8000000000000007</v>
      </c>
      <c r="L1528" s="102">
        <f t="shared" si="145"/>
        <v>527.81010493827171</v>
      </c>
      <c r="M1528" s="214"/>
      <c r="N1528" s="214">
        <f t="shared" si="147"/>
        <v>19.25</v>
      </c>
      <c r="Q1528" s="153">
        <f t="shared" si="142"/>
        <v>1</v>
      </c>
      <c r="R1528" s="154">
        <f t="shared" si="143"/>
        <v>1</v>
      </c>
      <c r="S1528" s="154">
        <f t="shared" si="144"/>
        <v>0</v>
      </c>
    </row>
    <row r="1529" spans="2:19" ht="18.75" x14ac:dyDescent="0.3">
      <c r="B1529" s="164">
        <v>44898</v>
      </c>
      <c r="C1529" s="95" t="s">
        <v>2910</v>
      </c>
      <c r="D1529" s="96" t="s">
        <v>578</v>
      </c>
      <c r="E1529" s="97">
        <v>1</v>
      </c>
      <c r="F1529" s="140">
        <v>20</v>
      </c>
      <c r="G1529" s="103">
        <v>5</v>
      </c>
      <c r="H1529" s="99" t="s">
        <v>557</v>
      </c>
      <c r="I1529" s="104" t="s">
        <v>26</v>
      </c>
      <c r="J1529" s="105">
        <v>0.25</v>
      </c>
      <c r="K1529" s="142">
        <f t="shared" si="141"/>
        <v>-0.25</v>
      </c>
      <c r="L1529" s="102">
        <f t="shared" si="145"/>
        <v>527.56010493827171</v>
      </c>
      <c r="M1529" s="214"/>
      <c r="N1529" s="214">
        <f t="shared" si="147"/>
        <v>19</v>
      </c>
      <c r="Q1529" s="153">
        <f t="shared" si="142"/>
        <v>1</v>
      </c>
      <c r="R1529" s="154">
        <f t="shared" si="143"/>
        <v>0</v>
      </c>
      <c r="S1529" s="154">
        <f t="shared" si="144"/>
        <v>1</v>
      </c>
    </row>
    <row r="1530" spans="2:19" ht="18.75" x14ac:dyDescent="0.3">
      <c r="B1530" s="164">
        <v>44898</v>
      </c>
      <c r="C1530" s="95" t="s">
        <v>2911</v>
      </c>
      <c r="D1530" s="96" t="s">
        <v>578</v>
      </c>
      <c r="E1530" s="97">
        <v>2</v>
      </c>
      <c r="F1530" s="140">
        <v>7</v>
      </c>
      <c r="G1530" s="103">
        <v>3</v>
      </c>
      <c r="H1530" s="99" t="s">
        <v>557</v>
      </c>
      <c r="I1530" s="104" t="s">
        <v>34</v>
      </c>
      <c r="J1530" s="105">
        <v>2.5</v>
      </c>
      <c r="K1530" s="142">
        <f t="shared" si="141"/>
        <v>-2.5</v>
      </c>
      <c r="L1530" s="102">
        <f t="shared" si="145"/>
        <v>525.06010493827171</v>
      </c>
      <c r="M1530" s="214"/>
      <c r="N1530" s="214">
        <f t="shared" si="147"/>
        <v>16.5</v>
      </c>
      <c r="Q1530" s="153">
        <f t="shared" si="142"/>
        <v>1</v>
      </c>
      <c r="R1530" s="154">
        <f t="shared" si="143"/>
        <v>0</v>
      </c>
      <c r="S1530" s="154">
        <f t="shared" si="144"/>
        <v>1</v>
      </c>
    </row>
    <row r="1531" spans="2:19" ht="18.75" x14ac:dyDescent="0.3">
      <c r="B1531" s="164">
        <v>44898</v>
      </c>
      <c r="C1531" s="95" t="s">
        <v>677</v>
      </c>
      <c r="D1531" s="96" t="s">
        <v>578</v>
      </c>
      <c r="E1531" s="97">
        <v>2</v>
      </c>
      <c r="F1531" s="140">
        <v>13</v>
      </c>
      <c r="G1531" s="103">
        <v>4</v>
      </c>
      <c r="H1531" s="99" t="s">
        <v>557</v>
      </c>
      <c r="I1531" s="104" t="s">
        <v>26</v>
      </c>
      <c r="J1531" s="105">
        <v>1</v>
      </c>
      <c r="K1531" s="142">
        <f t="shared" si="141"/>
        <v>-1</v>
      </c>
      <c r="L1531" s="102">
        <f t="shared" si="145"/>
        <v>524.06010493827171</v>
      </c>
      <c r="M1531" s="214"/>
      <c r="N1531" s="214">
        <f t="shared" si="147"/>
        <v>15.5</v>
      </c>
      <c r="Q1531" s="153">
        <f t="shared" si="142"/>
        <v>1</v>
      </c>
      <c r="R1531" s="154">
        <f t="shared" si="143"/>
        <v>0</v>
      </c>
      <c r="S1531" s="154">
        <f t="shared" si="144"/>
        <v>1</v>
      </c>
    </row>
    <row r="1532" spans="2:19" ht="18.75" x14ac:dyDescent="0.3">
      <c r="B1532" s="164">
        <v>44898</v>
      </c>
      <c r="C1532" s="95" t="s">
        <v>2912</v>
      </c>
      <c r="D1532" s="96" t="s">
        <v>619</v>
      </c>
      <c r="E1532" s="97">
        <v>1</v>
      </c>
      <c r="F1532" s="140">
        <v>2.2000000000000002</v>
      </c>
      <c r="G1532" s="103">
        <v>1.1000000000000001</v>
      </c>
      <c r="H1532" s="99" t="s">
        <v>557</v>
      </c>
      <c r="I1532" s="104" t="s">
        <v>24</v>
      </c>
      <c r="J1532" s="105">
        <v>1.75</v>
      </c>
      <c r="K1532" s="142">
        <f t="shared" si="141"/>
        <v>2.1000000000000005</v>
      </c>
      <c r="L1532" s="102">
        <f t="shared" si="145"/>
        <v>526.16010493827173</v>
      </c>
      <c r="M1532" s="214"/>
      <c r="N1532" s="214">
        <f t="shared" si="147"/>
        <v>17.600000000000001</v>
      </c>
      <c r="Q1532" s="153">
        <f t="shared" si="142"/>
        <v>1</v>
      </c>
      <c r="R1532" s="154">
        <f t="shared" si="143"/>
        <v>1</v>
      </c>
      <c r="S1532" s="154">
        <f t="shared" si="144"/>
        <v>0</v>
      </c>
    </row>
    <row r="1533" spans="2:19" ht="18.75" x14ac:dyDescent="0.3">
      <c r="B1533" s="164">
        <v>44898</v>
      </c>
      <c r="C1533" s="95" t="s">
        <v>2913</v>
      </c>
      <c r="D1533" s="96" t="s">
        <v>619</v>
      </c>
      <c r="E1533" s="97">
        <v>5</v>
      </c>
      <c r="F1533" s="140">
        <v>14</v>
      </c>
      <c r="G1533" s="103">
        <v>3</v>
      </c>
      <c r="H1533" s="99" t="s">
        <v>557</v>
      </c>
      <c r="I1533" s="104" t="s">
        <v>24</v>
      </c>
      <c r="J1533" s="105">
        <v>1.25</v>
      </c>
      <c r="K1533" s="142">
        <f t="shared" si="141"/>
        <v>16.25</v>
      </c>
      <c r="L1533" s="102">
        <f t="shared" si="145"/>
        <v>542.41010493827173</v>
      </c>
      <c r="M1533" s="214"/>
      <c r="N1533" s="214">
        <f t="shared" si="147"/>
        <v>33.85</v>
      </c>
      <c r="Q1533" s="153">
        <f t="shared" si="142"/>
        <v>1</v>
      </c>
      <c r="R1533" s="154">
        <f t="shared" si="143"/>
        <v>1</v>
      </c>
      <c r="S1533" s="154">
        <f t="shared" si="144"/>
        <v>0</v>
      </c>
    </row>
    <row r="1534" spans="2:19" ht="18.75" x14ac:dyDescent="0.3">
      <c r="B1534" s="164">
        <v>44898</v>
      </c>
      <c r="C1534" s="95" t="s">
        <v>2914</v>
      </c>
      <c r="D1534" s="96" t="s">
        <v>619</v>
      </c>
      <c r="E1534" s="97">
        <v>5</v>
      </c>
      <c r="F1534" s="140">
        <v>12</v>
      </c>
      <c r="G1534" s="103">
        <v>3</v>
      </c>
      <c r="H1534" s="99" t="s">
        <v>557</v>
      </c>
      <c r="I1534" s="104" t="s">
        <v>16</v>
      </c>
      <c r="J1534" s="105">
        <v>2.5</v>
      </c>
      <c r="K1534" s="142">
        <f t="shared" si="141"/>
        <v>-2.5</v>
      </c>
      <c r="L1534" s="102">
        <f t="shared" si="145"/>
        <v>539.91010493827173</v>
      </c>
      <c r="M1534" s="214"/>
      <c r="N1534" s="214">
        <f t="shared" si="147"/>
        <v>31.35</v>
      </c>
      <c r="Q1534" s="153">
        <f t="shared" si="142"/>
        <v>1</v>
      </c>
      <c r="R1534" s="154">
        <f t="shared" si="143"/>
        <v>0</v>
      </c>
      <c r="S1534" s="154">
        <f t="shared" si="144"/>
        <v>1</v>
      </c>
    </row>
    <row r="1535" spans="2:19" ht="18.75" x14ac:dyDescent="0.3">
      <c r="B1535" s="164">
        <v>44898</v>
      </c>
      <c r="C1535" s="95" t="s">
        <v>2915</v>
      </c>
      <c r="D1535" s="96" t="s">
        <v>641</v>
      </c>
      <c r="E1535" s="97">
        <v>1</v>
      </c>
      <c r="F1535" s="140">
        <v>7</v>
      </c>
      <c r="G1535" s="103">
        <v>2</v>
      </c>
      <c r="H1535" s="99" t="s">
        <v>557</v>
      </c>
      <c r="I1535" s="104" t="s">
        <v>34</v>
      </c>
      <c r="J1535" s="105">
        <v>1.75</v>
      </c>
      <c r="K1535" s="142">
        <f t="shared" si="141"/>
        <v>-1.75</v>
      </c>
      <c r="L1535" s="102">
        <f t="shared" si="145"/>
        <v>538.16010493827173</v>
      </c>
      <c r="M1535" s="214"/>
      <c r="N1535" s="214">
        <f t="shared" si="147"/>
        <v>29.6</v>
      </c>
      <c r="Q1535" s="153">
        <f t="shared" si="142"/>
        <v>1</v>
      </c>
      <c r="R1535" s="154">
        <f t="shared" si="143"/>
        <v>0</v>
      </c>
      <c r="S1535" s="154">
        <f t="shared" si="144"/>
        <v>1</v>
      </c>
    </row>
    <row r="1536" spans="2:19" ht="18.75" x14ac:dyDescent="0.3">
      <c r="B1536" s="164">
        <v>44898</v>
      </c>
      <c r="C1536" s="95" t="s">
        <v>2654</v>
      </c>
      <c r="D1536" s="96" t="s">
        <v>2064</v>
      </c>
      <c r="E1536" s="97">
        <v>1</v>
      </c>
      <c r="F1536" s="140">
        <v>4</v>
      </c>
      <c r="G1536" s="103">
        <v>2</v>
      </c>
      <c r="H1536" s="99" t="s">
        <v>557</v>
      </c>
      <c r="I1536" s="104" t="s">
        <v>34</v>
      </c>
      <c r="J1536" s="105">
        <v>2</v>
      </c>
      <c r="K1536" s="142">
        <f t="shared" si="141"/>
        <v>-2</v>
      </c>
      <c r="L1536" s="102">
        <f t="shared" si="145"/>
        <v>536.16010493827173</v>
      </c>
      <c r="M1536" s="214"/>
      <c r="N1536" s="214">
        <f t="shared" si="147"/>
        <v>27.6</v>
      </c>
      <c r="Q1536" s="153">
        <f t="shared" si="142"/>
        <v>1</v>
      </c>
      <c r="R1536" s="154">
        <f t="shared" si="143"/>
        <v>0</v>
      </c>
      <c r="S1536" s="154">
        <f t="shared" si="144"/>
        <v>1</v>
      </c>
    </row>
    <row r="1537" spans="2:19" ht="18.75" x14ac:dyDescent="0.3">
      <c r="B1537" s="164">
        <v>44899</v>
      </c>
      <c r="C1537" s="95" t="s">
        <v>2390</v>
      </c>
      <c r="D1537" s="96" t="s">
        <v>18</v>
      </c>
      <c r="E1537" s="97">
        <v>8</v>
      </c>
      <c r="F1537" s="140">
        <v>3.5</v>
      </c>
      <c r="G1537" s="103">
        <v>1.5</v>
      </c>
      <c r="H1537" s="99" t="s">
        <v>557</v>
      </c>
      <c r="I1537" s="104" t="s">
        <v>24</v>
      </c>
      <c r="J1537" s="105">
        <v>3.75</v>
      </c>
      <c r="K1537" s="142">
        <f t="shared" si="141"/>
        <v>9.375</v>
      </c>
      <c r="L1537" s="102">
        <f t="shared" si="145"/>
        <v>545.53510493827173</v>
      </c>
      <c r="M1537" s="214"/>
      <c r="N1537" s="214">
        <f t="shared" si="147"/>
        <v>36.975000000000001</v>
      </c>
      <c r="Q1537" s="153">
        <f t="shared" si="142"/>
        <v>1</v>
      </c>
      <c r="R1537" s="154">
        <f t="shared" si="143"/>
        <v>1</v>
      </c>
      <c r="S1537" s="154">
        <f t="shared" si="144"/>
        <v>0</v>
      </c>
    </row>
    <row r="1538" spans="2:19" ht="18.75" x14ac:dyDescent="0.3">
      <c r="B1538" s="164">
        <v>44899</v>
      </c>
      <c r="C1538" s="95" t="s">
        <v>2916</v>
      </c>
      <c r="D1538" s="96" t="s">
        <v>788</v>
      </c>
      <c r="E1538" s="97">
        <v>6</v>
      </c>
      <c r="F1538" s="140">
        <v>16</v>
      </c>
      <c r="G1538" s="103">
        <v>4</v>
      </c>
      <c r="H1538" s="99" t="s">
        <v>557</v>
      </c>
      <c r="I1538" s="104" t="s">
        <v>34</v>
      </c>
      <c r="J1538" s="105">
        <v>1.5</v>
      </c>
      <c r="K1538" s="142">
        <f t="shared" si="141"/>
        <v>-1.5</v>
      </c>
      <c r="L1538" s="102">
        <f t="shared" si="145"/>
        <v>544.03510493827173</v>
      </c>
      <c r="M1538" s="214"/>
      <c r="N1538" s="214">
        <f t="shared" si="147"/>
        <v>35.475000000000001</v>
      </c>
      <c r="Q1538" s="153">
        <f t="shared" si="142"/>
        <v>1</v>
      </c>
      <c r="R1538" s="154">
        <f t="shared" si="143"/>
        <v>0</v>
      </c>
      <c r="S1538" s="154">
        <f t="shared" si="144"/>
        <v>1</v>
      </c>
    </row>
    <row r="1539" spans="2:19" ht="18.75" x14ac:dyDescent="0.3">
      <c r="B1539" s="164">
        <v>44899</v>
      </c>
      <c r="C1539" s="95" t="s">
        <v>2917</v>
      </c>
      <c r="D1539" s="96" t="s">
        <v>788</v>
      </c>
      <c r="E1539" s="97">
        <v>6</v>
      </c>
      <c r="F1539" s="140">
        <v>16</v>
      </c>
      <c r="G1539" s="103">
        <v>4</v>
      </c>
      <c r="H1539" s="99" t="s">
        <v>557</v>
      </c>
      <c r="I1539" s="104" t="s">
        <v>24</v>
      </c>
      <c r="J1539" s="105">
        <v>1.75</v>
      </c>
      <c r="K1539" s="142">
        <f t="shared" ref="K1539:K1602" si="148">IF(OR(I1539="",J1539=""),"",IF(AND(H1539="W",I1539="1st"),F1539*J1539-J1539,IF(AND(H1539="P",OR(I1539="1st",I1539="2nd",I1539="3rd")),G1539*J1539-J1539,IF(H1539="EW",-2*J1539,-J1539))))</f>
        <v>26.25</v>
      </c>
      <c r="L1539" s="102">
        <f t="shared" si="145"/>
        <v>570.28510493827173</v>
      </c>
      <c r="M1539" s="214"/>
      <c r="N1539" s="214">
        <f t="shared" si="147"/>
        <v>61.725000000000001</v>
      </c>
      <c r="Q1539" s="153">
        <f t="shared" si="142"/>
        <v>1</v>
      </c>
      <c r="R1539" s="154">
        <f t="shared" si="143"/>
        <v>1</v>
      </c>
      <c r="S1539" s="154">
        <f t="shared" si="144"/>
        <v>0</v>
      </c>
    </row>
    <row r="1540" spans="2:19" ht="18.75" x14ac:dyDescent="0.3">
      <c r="B1540" s="164">
        <v>44899</v>
      </c>
      <c r="C1540" s="95" t="s">
        <v>2918</v>
      </c>
      <c r="D1540" s="96" t="s">
        <v>788</v>
      </c>
      <c r="E1540" s="97">
        <v>6</v>
      </c>
      <c r="F1540" s="140">
        <v>9</v>
      </c>
      <c r="G1540" s="103">
        <v>3</v>
      </c>
      <c r="H1540" s="99" t="s">
        <v>557</v>
      </c>
      <c r="I1540" s="104" t="s">
        <v>16</v>
      </c>
      <c r="J1540" s="105">
        <v>0.5</v>
      </c>
      <c r="K1540" s="142">
        <f t="shared" si="148"/>
        <v>-0.5</v>
      </c>
      <c r="L1540" s="102">
        <f t="shared" si="145"/>
        <v>569.78510493827173</v>
      </c>
      <c r="M1540" s="214"/>
      <c r="N1540" s="214">
        <f t="shared" si="147"/>
        <v>61.225000000000001</v>
      </c>
      <c r="Q1540" s="153">
        <f t="shared" ref="Q1540:Q1603" si="149">IF(B1540="",0,1)</f>
        <v>1</v>
      </c>
      <c r="R1540" s="154">
        <f t="shared" ref="R1540:R1603" si="150">IF(K1540&gt;0,1,0)</f>
        <v>0</v>
      </c>
      <c r="S1540" s="154">
        <f t="shared" ref="S1540:S1603" si="151">IF(K1540&lt;0,1,0)</f>
        <v>1</v>
      </c>
    </row>
    <row r="1541" spans="2:19" ht="18.75" x14ac:dyDescent="0.3">
      <c r="B1541" s="164">
        <v>44900</v>
      </c>
      <c r="C1541" s="95" t="s">
        <v>2919</v>
      </c>
      <c r="D1541" s="96" t="s">
        <v>2920</v>
      </c>
      <c r="E1541" s="97">
        <v>3</v>
      </c>
      <c r="F1541" s="140">
        <v>6</v>
      </c>
      <c r="G1541" s="103">
        <v>2</v>
      </c>
      <c r="H1541" s="99" t="s">
        <v>557</v>
      </c>
      <c r="I1541" s="104" t="s">
        <v>26</v>
      </c>
      <c r="J1541" s="105">
        <v>3.75</v>
      </c>
      <c r="K1541" s="142">
        <f t="shared" si="148"/>
        <v>-3.75</v>
      </c>
      <c r="L1541" s="102">
        <f t="shared" si="145"/>
        <v>566.03510493827173</v>
      </c>
      <c r="M1541" s="214"/>
      <c r="N1541" s="214">
        <f t="shared" si="147"/>
        <v>57.475000000000001</v>
      </c>
      <c r="Q1541" s="153">
        <f t="shared" si="149"/>
        <v>1</v>
      </c>
      <c r="R1541" s="154">
        <f t="shared" si="150"/>
        <v>0</v>
      </c>
      <c r="S1541" s="154">
        <f t="shared" si="151"/>
        <v>1</v>
      </c>
    </row>
    <row r="1542" spans="2:19" ht="18.75" x14ac:dyDescent="0.3">
      <c r="B1542" s="164">
        <v>44900</v>
      </c>
      <c r="C1542" s="95" t="s">
        <v>2921</v>
      </c>
      <c r="D1542" s="96" t="s">
        <v>2920</v>
      </c>
      <c r="E1542" s="97">
        <v>4</v>
      </c>
      <c r="F1542" s="140">
        <v>3.6</v>
      </c>
      <c r="G1542" s="103">
        <v>1.8</v>
      </c>
      <c r="H1542" s="99" t="s">
        <v>557</v>
      </c>
      <c r="I1542" s="104" t="s">
        <v>24</v>
      </c>
      <c r="J1542" s="105">
        <v>3.5</v>
      </c>
      <c r="K1542" s="142">
        <f t="shared" si="148"/>
        <v>9.1</v>
      </c>
      <c r="L1542" s="102">
        <f t="shared" si="145"/>
        <v>575.13510493827175</v>
      </c>
      <c r="M1542" s="214"/>
      <c r="N1542" s="214">
        <f t="shared" si="147"/>
        <v>66.575000000000003</v>
      </c>
      <c r="Q1542" s="153">
        <f t="shared" si="149"/>
        <v>1</v>
      </c>
      <c r="R1542" s="154">
        <f t="shared" si="150"/>
        <v>1</v>
      </c>
      <c r="S1542" s="154">
        <f t="shared" si="151"/>
        <v>0</v>
      </c>
    </row>
    <row r="1543" spans="2:19" ht="18.75" x14ac:dyDescent="0.3">
      <c r="B1543" s="164">
        <v>44901</v>
      </c>
      <c r="C1543" s="95" t="s">
        <v>2922</v>
      </c>
      <c r="D1543" s="96" t="s">
        <v>361</v>
      </c>
      <c r="E1543" s="97">
        <v>1</v>
      </c>
      <c r="F1543" s="140">
        <v>2.9</v>
      </c>
      <c r="G1543" s="103">
        <v>1.7</v>
      </c>
      <c r="H1543" s="99" t="s">
        <v>557</v>
      </c>
      <c r="I1543" s="104" t="s">
        <v>24</v>
      </c>
      <c r="J1543" s="105">
        <v>3.75</v>
      </c>
      <c r="K1543" s="142">
        <f t="shared" si="148"/>
        <v>7.125</v>
      </c>
      <c r="L1543" s="102">
        <f t="shared" si="145"/>
        <v>582.26010493827175</v>
      </c>
      <c r="M1543" s="214"/>
      <c r="N1543" s="214">
        <f t="shared" si="147"/>
        <v>73.7</v>
      </c>
      <c r="Q1543" s="153">
        <f t="shared" si="149"/>
        <v>1</v>
      </c>
      <c r="R1543" s="154">
        <f t="shared" si="150"/>
        <v>1</v>
      </c>
      <c r="S1543" s="154">
        <f t="shared" si="151"/>
        <v>0</v>
      </c>
    </row>
    <row r="1544" spans="2:19" ht="18.75" x14ac:dyDescent="0.3">
      <c r="B1544" s="164">
        <v>44901</v>
      </c>
      <c r="C1544" s="95" t="s">
        <v>2874</v>
      </c>
      <c r="D1544" s="96" t="s">
        <v>707</v>
      </c>
      <c r="E1544" s="97">
        <v>1</v>
      </c>
      <c r="F1544" s="140">
        <v>3.8</v>
      </c>
      <c r="G1544" s="103">
        <v>1.5</v>
      </c>
      <c r="H1544" s="99" t="s">
        <v>557</v>
      </c>
      <c r="I1544" s="104" t="s">
        <v>34</v>
      </c>
      <c r="J1544" s="105">
        <v>3.25</v>
      </c>
      <c r="K1544" s="142">
        <f t="shared" si="148"/>
        <v>-3.25</v>
      </c>
      <c r="L1544" s="102">
        <f t="shared" si="145"/>
        <v>579.01010493827175</v>
      </c>
      <c r="M1544" s="214"/>
      <c r="N1544" s="214">
        <f t="shared" si="147"/>
        <v>70.45</v>
      </c>
      <c r="Q1544" s="153">
        <f t="shared" si="149"/>
        <v>1</v>
      </c>
      <c r="R1544" s="154">
        <f t="shared" si="150"/>
        <v>0</v>
      </c>
      <c r="S1544" s="154">
        <f t="shared" si="151"/>
        <v>1</v>
      </c>
    </row>
    <row r="1545" spans="2:19" ht="18.75" x14ac:dyDescent="0.3">
      <c r="B1545" s="164">
        <v>44901</v>
      </c>
      <c r="C1545" s="95" t="s">
        <v>2923</v>
      </c>
      <c r="D1545" s="96" t="s">
        <v>707</v>
      </c>
      <c r="E1545" s="97">
        <v>1</v>
      </c>
      <c r="F1545" s="140">
        <v>6.5</v>
      </c>
      <c r="G1545" s="103">
        <v>2</v>
      </c>
      <c r="H1545" s="99" t="s">
        <v>557</v>
      </c>
      <c r="I1545" s="104" t="s">
        <v>26</v>
      </c>
      <c r="J1545" s="105">
        <v>1</v>
      </c>
      <c r="K1545" s="142">
        <f t="shared" si="148"/>
        <v>-1</v>
      </c>
      <c r="L1545" s="102">
        <f t="shared" si="145"/>
        <v>578.01010493827175</v>
      </c>
      <c r="M1545" s="214"/>
      <c r="N1545" s="214">
        <f t="shared" si="147"/>
        <v>69.45</v>
      </c>
      <c r="Q1545" s="153">
        <f t="shared" si="149"/>
        <v>1</v>
      </c>
      <c r="R1545" s="154">
        <f t="shared" si="150"/>
        <v>0</v>
      </c>
      <c r="S1545" s="154">
        <f t="shared" si="151"/>
        <v>1</v>
      </c>
    </row>
    <row r="1546" spans="2:19" ht="18.75" x14ac:dyDescent="0.3">
      <c r="B1546" s="164">
        <v>44901</v>
      </c>
      <c r="C1546" s="95" t="s">
        <v>2924</v>
      </c>
      <c r="D1546" s="96" t="s">
        <v>707</v>
      </c>
      <c r="E1546" s="97">
        <v>1</v>
      </c>
      <c r="F1546" s="140">
        <v>1</v>
      </c>
      <c r="G1546" s="103">
        <v>0</v>
      </c>
      <c r="H1546" s="99" t="s">
        <v>557</v>
      </c>
      <c r="I1546" s="104" t="s">
        <v>34</v>
      </c>
      <c r="J1546" s="105">
        <v>0.5</v>
      </c>
      <c r="K1546" s="142">
        <f t="shared" si="148"/>
        <v>-0.5</v>
      </c>
      <c r="L1546" s="102">
        <f t="shared" si="145"/>
        <v>577.51010493827175</v>
      </c>
      <c r="M1546" s="214"/>
      <c r="N1546" s="214">
        <f t="shared" si="147"/>
        <v>68.95</v>
      </c>
      <c r="Q1546" s="153">
        <f t="shared" si="149"/>
        <v>1</v>
      </c>
      <c r="R1546" s="154">
        <f t="shared" si="150"/>
        <v>0</v>
      </c>
      <c r="S1546" s="154">
        <f t="shared" si="151"/>
        <v>1</v>
      </c>
    </row>
    <row r="1547" spans="2:19" ht="18.75" x14ac:dyDescent="0.3">
      <c r="B1547" s="164">
        <v>44901</v>
      </c>
      <c r="C1547" s="95" t="s">
        <v>2925</v>
      </c>
      <c r="D1547" s="96" t="s">
        <v>707</v>
      </c>
      <c r="E1547" s="97">
        <v>1</v>
      </c>
      <c r="F1547" s="140">
        <v>1</v>
      </c>
      <c r="G1547" s="103">
        <v>0</v>
      </c>
      <c r="H1547" s="99" t="s">
        <v>557</v>
      </c>
      <c r="I1547" s="104" t="s">
        <v>34</v>
      </c>
      <c r="J1547" s="105">
        <v>0.5</v>
      </c>
      <c r="K1547" s="142">
        <f t="shared" si="148"/>
        <v>-0.5</v>
      </c>
      <c r="L1547" s="102">
        <f t="shared" si="145"/>
        <v>577.01010493827175</v>
      </c>
      <c r="M1547" s="214"/>
      <c r="N1547" s="214">
        <f t="shared" si="147"/>
        <v>68.45</v>
      </c>
      <c r="Q1547" s="153">
        <f t="shared" si="149"/>
        <v>1</v>
      </c>
      <c r="R1547" s="154">
        <f t="shared" si="150"/>
        <v>0</v>
      </c>
      <c r="S1547" s="154">
        <f t="shared" si="151"/>
        <v>1</v>
      </c>
    </row>
    <row r="1548" spans="2:19" ht="18.75" x14ac:dyDescent="0.3">
      <c r="B1548" s="164">
        <v>44902</v>
      </c>
      <c r="C1548" s="95" t="s">
        <v>2926</v>
      </c>
      <c r="D1548" s="96" t="s">
        <v>1916</v>
      </c>
      <c r="E1548" s="97">
        <v>2</v>
      </c>
      <c r="F1548" s="140">
        <v>8.5</v>
      </c>
      <c r="G1548" s="103">
        <v>2.5</v>
      </c>
      <c r="H1548" s="99" t="s">
        <v>557</v>
      </c>
      <c r="I1548" s="104" t="s">
        <v>16</v>
      </c>
      <c r="J1548" s="105">
        <v>2.5</v>
      </c>
      <c r="K1548" s="142">
        <f t="shared" si="148"/>
        <v>-2.5</v>
      </c>
      <c r="L1548" s="102">
        <f t="shared" si="145"/>
        <v>574.51010493827175</v>
      </c>
      <c r="M1548" s="214"/>
      <c r="N1548" s="214">
        <f t="shared" si="147"/>
        <v>65.95</v>
      </c>
      <c r="Q1548" s="153">
        <f t="shared" si="149"/>
        <v>1</v>
      </c>
      <c r="R1548" s="154">
        <f t="shared" si="150"/>
        <v>0</v>
      </c>
      <c r="S1548" s="154">
        <f t="shared" si="151"/>
        <v>1</v>
      </c>
    </row>
    <row r="1549" spans="2:19" ht="18.75" x14ac:dyDescent="0.3">
      <c r="B1549" s="164">
        <v>44902</v>
      </c>
      <c r="C1549" s="95" t="s">
        <v>2872</v>
      </c>
      <c r="D1549" s="96" t="s">
        <v>1916</v>
      </c>
      <c r="E1549" s="97">
        <v>2</v>
      </c>
      <c r="F1549" s="140">
        <v>12</v>
      </c>
      <c r="G1549" s="103">
        <v>3</v>
      </c>
      <c r="H1549" s="99" t="s">
        <v>557</v>
      </c>
      <c r="I1549" s="104" t="s">
        <v>16</v>
      </c>
      <c r="J1549" s="105">
        <v>0.5</v>
      </c>
      <c r="K1549" s="142">
        <f t="shared" si="148"/>
        <v>-0.5</v>
      </c>
      <c r="L1549" s="102">
        <f t="shared" si="145"/>
        <v>574.01010493827175</v>
      </c>
      <c r="M1549" s="214"/>
      <c r="N1549" s="214">
        <f t="shared" si="147"/>
        <v>65.45</v>
      </c>
      <c r="Q1549" s="153">
        <f t="shared" si="149"/>
        <v>1</v>
      </c>
      <c r="R1549" s="154">
        <f t="shared" si="150"/>
        <v>0</v>
      </c>
      <c r="S1549" s="154">
        <f t="shared" si="151"/>
        <v>1</v>
      </c>
    </row>
    <row r="1550" spans="2:19" ht="18.75" x14ac:dyDescent="0.3">
      <c r="B1550" s="164">
        <v>44902</v>
      </c>
      <c r="C1550" s="95" t="s">
        <v>2927</v>
      </c>
      <c r="D1550" s="96" t="s">
        <v>91</v>
      </c>
      <c r="E1550" s="97">
        <v>1</v>
      </c>
      <c r="F1550" s="140">
        <v>14</v>
      </c>
      <c r="G1550" s="103">
        <v>4</v>
      </c>
      <c r="H1550" s="99" t="s">
        <v>557</v>
      </c>
      <c r="I1550" s="104" t="s">
        <v>34</v>
      </c>
      <c r="J1550" s="105">
        <v>2</v>
      </c>
      <c r="K1550" s="142">
        <f t="shared" si="148"/>
        <v>-2</v>
      </c>
      <c r="L1550" s="102">
        <f t="shared" si="145"/>
        <v>572.01010493827175</v>
      </c>
      <c r="M1550" s="214"/>
      <c r="N1550" s="214">
        <f t="shared" si="147"/>
        <v>63.45</v>
      </c>
      <c r="Q1550" s="153">
        <f t="shared" si="149"/>
        <v>1</v>
      </c>
      <c r="R1550" s="154">
        <f t="shared" si="150"/>
        <v>0</v>
      </c>
      <c r="S1550" s="154">
        <f t="shared" si="151"/>
        <v>1</v>
      </c>
    </row>
    <row r="1551" spans="2:19" ht="18.75" x14ac:dyDescent="0.3">
      <c r="B1551" s="164">
        <v>44902</v>
      </c>
      <c r="C1551" s="95" t="s">
        <v>2579</v>
      </c>
      <c r="D1551" s="96" t="s">
        <v>91</v>
      </c>
      <c r="E1551" s="97">
        <v>1</v>
      </c>
      <c r="F1551" s="140">
        <v>3.5</v>
      </c>
      <c r="G1551" s="103">
        <v>1.5</v>
      </c>
      <c r="H1551" s="99" t="s">
        <v>557</v>
      </c>
      <c r="I1551" s="104" t="s">
        <v>34</v>
      </c>
      <c r="J1551" s="105">
        <v>1.75</v>
      </c>
      <c r="K1551" s="142">
        <f t="shared" si="148"/>
        <v>-1.75</v>
      </c>
      <c r="L1551" s="102">
        <f t="shared" si="145"/>
        <v>570.26010493827175</v>
      </c>
      <c r="M1551" s="214"/>
      <c r="N1551" s="214">
        <f t="shared" si="147"/>
        <v>61.7</v>
      </c>
      <c r="Q1551" s="153">
        <f t="shared" si="149"/>
        <v>1</v>
      </c>
      <c r="R1551" s="154">
        <f t="shared" si="150"/>
        <v>0</v>
      </c>
      <c r="S1551" s="154">
        <f t="shared" si="151"/>
        <v>1</v>
      </c>
    </row>
    <row r="1552" spans="2:19" ht="18.75" x14ac:dyDescent="0.3">
      <c r="B1552" s="164">
        <v>44902</v>
      </c>
      <c r="C1552" s="95" t="s">
        <v>2928</v>
      </c>
      <c r="D1552" s="96" t="s">
        <v>1916</v>
      </c>
      <c r="E1552" s="97">
        <v>1</v>
      </c>
      <c r="F1552" s="140">
        <v>4.8</v>
      </c>
      <c r="G1552" s="103">
        <v>2</v>
      </c>
      <c r="H1552" s="99" t="s">
        <v>557</v>
      </c>
      <c r="I1552" s="104" t="s">
        <v>34</v>
      </c>
      <c r="J1552" s="105">
        <v>4.5</v>
      </c>
      <c r="K1552" s="142">
        <f t="shared" si="148"/>
        <v>-4.5</v>
      </c>
      <c r="L1552" s="102">
        <f t="shared" si="145"/>
        <v>565.76010493827175</v>
      </c>
      <c r="M1552" s="214"/>
      <c r="N1552" s="214">
        <f t="shared" si="147"/>
        <v>57.2</v>
      </c>
      <c r="Q1552" s="153">
        <f t="shared" si="149"/>
        <v>1</v>
      </c>
      <c r="R1552" s="154">
        <f t="shared" si="150"/>
        <v>0</v>
      </c>
      <c r="S1552" s="154">
        <f t="shared" si="151"/>
        <v>1</v>
      </c>
    </row>
    <row r="1553" spans="2:19" ht="18.75" x14ac:dyDescent="0.3">
      <c r="B1553" s="164">
        <v>44903</v>
      </c>
      <c r="C1553" s="95" t="s">
        <v>2384</v>
      </c>
      <c r="D1553" s="96" t="s">
        <v>809</v>
      </c>
      <c r="E1553" s="97">
        <v>5</v>
      </c>
      <c r="F1553" s="140">
        <v>3.2</v>
      </c>
      <c r="G1553" s="103">
        <v>1.5</v>
      </c>
      <c r="H1553" s="99" t="s">
        <v>557</v>
      </c>
      <c r="I1553" s="104" t="s">
        <v>107</v>
      </c>
      <c r="J1553" s="105">
        <v>1</v>
      </c>
      <c r="K1553" s="142">
        <f t="shared" si="148"/>
        <v>-1</v>
      </c>
      <c r="L1553" s="102">
        <f t="shared" si="145"/>
        <v>564.76010493827175</v>
      </c>
      <c r="M1553" s="214"/>
      <c r="N1553" s="214">
        <f t="shared" si="147"/>
        <v>56.2</v>
      </c>
      <c r="Q1553" s="153">
        <f t="shared" si="149"/>
        <v>1</v>
      </c>
      <c r="R1553" s="154">
        <f t="shared" si="150"/>
        <v>0</v>
      </c>
      <c r="S1553" s="154">
        <f t="shared" si="151"/>
        <v>1</v>
      </c>
    </row>
    <row r="1554" spans="2:19" ht="18.75" x14ac:dyDescent="0.3">
      <c r="B1554" s="164">
        <v>44903</v>
      </c>
      <c r="C1554" s="95" t="s">
        <v>2357</v>
      </c>
      <c r="D1554" s="96" t="s">
        <v>173</v>
      </c>
      <c r="E1554" s="97">
        <v>2</v>
      </c>
      <c r="F1554" s="140">
        <v>2.7</v>
      </c>
      <c r="G1554" s="103">
        <v>1.3</v>
      </c>
      <c r="H1554" s="99" t="s">
        <v>557</v>
      </c>
      <c r="I1554" s="104" t="s">
        <v>24</v>
      </c>
      <c r="J1554" s="105">
        <v>6</v>
      </c>
      <c r="K1554" s="142">
        <f t="shared" si="148"/>
        <v>10.200000000000003</v>
      </c>
      <c r="L1554" s="102">
        <f t="shared" si="145"/>
        <v>574.9601049382718</v>
      </c>
      <c r="M1554" s="214"/>
      <c r="N1554" s="214">
        <f t="shared" si="147"/>
        <v>66.400000000000006</v>
      </c>
      <c r="Q1554" s="153">
        <f t="shared" si="149"/>
        <v>1</v>
      </c>
      <c r="R1554" s="154">
        <f t="shared" si="150"/>
        <v>1</v>
      </c>
      <c r="S1554" s="154">
        <f t="shared" si="151"/>
        <v>0</v>
      </c>
    </row>
    <row r="1555" spans="2:19" ht="18.75" x14ac:dyDescent="0.3">
      <c r="B1555" s="164">
        <v>44903</v>
      </c>
      <c r="C1555" s="95" t="s">
        <v>2511</v>
      </c>
      <c r="D1555" s="96" t="s">
        <v>173</v>
      </c>
      <c r="E1555" s="97">
        <v>2</v>
      </c>
      <c r="F1555" s="140">
        <v>1</v>
      </c>
      <c r="G1555" s="103">
        <v>0</v>
      </c>
      <c r="H1555" s="99" t="s">
        <v>557</v>
      </c>
      <c r="I1555" s="104" t="s">
        <v>16</v>
      </c>
      <c r="J1555" s="105">
        <v>1.75</v>
      </c>
      <c r="K1555" s="142">
        <f t="shared" si="148"/>
        <v>-1.75</v>
      </c>
      <c r="L1555" s="102">
        <f t="shared" si="145"/>
        <v>573.2101049382718</v>
      </c>
      <c r="M1555" s="214"/>
      <c r="N1555" s="214">
        <f t="shared" si="147"/>
        <v>64.650000000000006</v>
      </c>
      <c r="Q1555" s="153">
        <f t="shared" si="149"/>
        <v>1</v>
      </c>
      <c r="R1555" s="154">
        <f t="shared" si="150"/>
        <v>0</v>
      </c>
      <c r="S1555" s="154">
        <f t="shared" si="151"/>
        <v>1</v>
      </c>
    </row>
    <row r="1556" spans="2:19" ht="18.75" x14ac:dyDescent="0.3">
      <c r="B1556" s="164">
        <v>44903</v>
      </c>
      <c r="C1556" s="95" t="s">
        <v>2929</v>
      </c>
      <c r="D1556" s="96" t="s">
        <v>173</v>
      </c>
      <c r="E1556" s="97">
        <v>2</v>
      </c>
      <c r="F1556" s="140">
        <v>1</v>
      </c>
      <c r="G1556" s="103">
        <v>0</v>
      </c>
      <c r="H1556" s="99" t="s">
        <v>557</v>
      </c>
      <c r="I1556" s="104" t="s">
        <v>16</v>
      </c>
      <c r="J1556" s="105">
        <v>1.75</v>
      </c>
      <c r="K1556" s="142">
        <f t="shared" si="148"/>
        <v>-1.75</v>
      </c>
      <c r="L1556" s="102">
        <f t="shared" si="145"/>
        <v>571.4601049382718</v>
      </c>
      <c r="M1556" s="214"/>
      <c r="N1556" s="214">
        <f t="shared" si="147"/>
        <v>62.900000000000006</v>
      </c>
      <c r="Q1556" s="153">
        <f t="shared" si="149"/>
        <v>1</v>
      </c>
      <c r="R1556" s="154">
        <f t="shared" si="150"/>
        <v>0</v>
      </c>
      <c r="S1556" s="154">
        <f t="shared" si="151"/>
        <v>1</v>
      </c>
    </row>
    <row r="1557" spans="2:19" ht="18.75" x14ac:dyDescent="0.3">
      <c r="B1557" s="164">
        <v>44903</v>
      </c>
      <c r="C1557" s="95" t="s">
        <v>2887</v>
      </c>
      <c r="D1557" s="96" t="s">
        <v>173</v>
      </c>
      <c r="E1557" s="97">
        <v>4</v>
      </c>
      <c r="F1557" s="140">
        <v>4.5999999999999996</v>
      </c>
      <c r="G1557" s="103">
        <v>2</v>
      </c>
      <c r="H1557" s="99" t="s">
        <v>557</v>
      </c>
      <c r="I1557" s="104" t="s">
        <v>34</v>
      </c>
      <c r="J1557" s="105">
        <v>2</v>
      </c>
      <c r="K1557" s="142">
        <f t="shared" si="148"/>
        <v>-2</v>
      </c>
      <c r="L1557" s="102">
        <f t="shared" si="145"/>
        <v>569.4601049382718</v>
      </c>
      <c r="M1557" s="214"/>
      <c r="N1557" s="214">
        <f t="shared" si="147"/>
        <v>60.900000000000006</v>
      </c>
      <c r="Q1557" s="153">
        <f t="shared" si="149"/>
        <v>1</v>
      </c>
      <c r="R1557" s="154">
        <f t="shared" si="150"/>
        <v>0</v>
      </c>
      <c r="S1557" s="154">
        <f t="shared" si="151"/>
        <v>1</v>
      </c>
    </row>
    <row r="1558" spans="2:19" ht="18.75" x14ac:dyDescent="0.3">
      <c r="B1558" s="164">
        <v>44903</v>
      </c>
      <c r="C1558" s="95" t="s">
        <v>2825</v>
      </c>
      <c r="D1558" s="96" t="s">
        <v>173</v>
      </c>
      <c r="E1558" s="97">
        <v>4</v>
      </c>
      <c r="F1558" s="140">
        <v>17</v>
      </c>
      <c r="G1558" s="103">
        <v>4</v>
      </c>
      <c r="H1558" s="99" t="s">
        <v>557</v>
      </c>
      <c r="I1558" s="104" t="s">
        <v>34</v>
      </c>
      <c r="J1558" s="105">
        <v>0.5</v>
      </c>
      <c r="K1558" s="142">
        <f t="shared" si="148"/>
        <v>-0.5</v>
      </c>
      <c r="L1558" s="102">
        <f t="shared" si="145"/>
        <v>568.9601049382718</v>
      </c>
      <c r="M1558" s="214"/>
      <c r="N1558" s="214">
        <f t="shared" si="147"/>
        <v>60.400000000000006</v>
      </c>
      <c r="Q1558" s="153">
        <f t="shared" si="149"/>
        <v>1</v>
      </c>
      <c r="R1558" s="154">
        <f t="shared" si="150"/>
        <v>0</v>
      </c>
      <c r="S1558" s="154">
        <f t="shared" si="151"/>
        <v>1</v>
      </c>
    </row>
    <row r="1559" spans="2:19" ht="18.75" x14ac:dyDescent="0.3">
      <c r="B1559" s="164">
        <v>44904</v>
      </c>
      <c r="C1559" s="95" t="s">
        <v>2930</v>
      </c>
      <c r="D1559" s="96" t="s">
        <v>2001</v>
      </c>
      <c r="E1559" s="97">
        <v>3</v>
      </c>
      <c r="F1559" s="140">
        <v>3.7</v>
      </c>
      <c r="G1559" s="103">
        <v>1.5</v>
      </c>
      <c r="H1559" s="99" t="s">
        <v>557</v>
      </c>
      <c r="I1559" s="104" t="s">
        <v>26</v>
      </c>
      <c r="J1559" s="105">
        <v>1</v>
      </c>
      <c r="K1559" s="142">
        <f t="shared" si="148"/>
        <v>-1</v>
      </c>
      <c r="L1559" s="102">
        <f t="shared" si="145"/>
        <v>567.9601049382718</v>
      </c>
      <c r="M1559" s="214"/>
      <c r="N1559" s="214">
        <f t="shared" si="147"/>
        <v>59.400000000000006</v>
      </c>
      <c r="Q1559" s="153">
        <f t="shared" si="149"/>
        <v>1</v>
      </c>
      <c r="R1559" s="154">
        <f t="shared" si="150"/>
        <v>0</v>
      </c>
      <c r="S1559" s="154">
        <f t="shared" si="151"/>
        <v>1</v>
      </c>
    </row>
    <row r="1560" spans="2:19" ht="18.75" x14ac:dyDescent="0.3">
      <c r="B1560" s="164">
        <v>44904</v>
      </c>
      <c r="C1560" s="95" t="s">
        <v>2931</v>
      </c>
      <c r="D1560" s="96" t="s">
        <v>2001</v>
      </c>
      <c r="E1560" s="97">
        <v>3</v>
      </c>
      <c r="F1560" s="140">
        <v>7.5</v>
      </c>
      <c r="G1560" s="103">
        <v>2</v>
      </c>
      <c r="H1560" s="99" t="s">
        <v>557</v>
      </c>
      <c r="I1560" s="104" t="s">
        <v>26</v>
      </c>
      <c r="J1560" s="105">
        <v>1</v>
      </c>
      <c r="K1560" s="142">
        <f t="shared" si="148"/>
        <v>-1</v>
      </c>
      <c r="L1560" s="102">
        <f t="shared" si="145"/>
        <v>566.9601049382718</v>
      </c>
      <c r="M1560" s="214"/>
      <c r="N1560" s="214">
        <f t="shared" si="147"/>
        <v>58.400000000000006</v>
      </c>
      <c r="Q1560" s="153">
        <f t="shared" si="149"/>
        <v>1</v>
      </c>
      <c r="R1560" s="154">
        <f t="shared" si="150"/>
        <v>0</v>
      </c>
      <c r="S1560" s="154">
        <f t="shared" si="151"/>
        <v>1</v>
      </c>
    </row>
    <row r="1561" spans="2:19" ht="18.75" x14ac:dyDescent="0.3">
      <c r="B1561" s="164">
        <v>44904</v>
      </c>
      <c r="C1561" s="95" t="s">
        <v>2932</v>
      </c>
      <c r="D1561" s="96" t="s">
        <v>2933</v>
      </c>
      <c r="E1561" s="97">
        <v>6</v>
      </c>
      <c r="F1561" s="140">
        <v>3</v>
      </c>
      <c r="G1561" s="103">
        <v>1.5</v>
      </c>
      <c r="H1561" s="99" t="s">
        <v>557</v>
      </c>
      <c r="I1561" s="104" t="s">
        <v>34</v>
      </c>
      <c r="J1561" s="105">
        <v>1.25</v>
      </c>
      <c r="K1561" s="142">
        <f t="shared" si="148"/>
        <v>-1.25</v>
      </c>
      <c r="L1561" s="102">
        <f t="shared" si="145"/>
        <v>565.7101049382718</v>
      </c>
      <c r="M1561" s="214"/>
      <c r="N1561" s="214">
        <f t="shared" si="147"/>
        <v>57.150000000000006</v>
      </c>
      <c r="Q1561" s="153">
        <f t="shared" si="149"/>
        <v>1</v>
      </c>
      <c r="R1561" s="154">
        <f t="shared" si="150"/>
        <v>0</v>
      </c>
      <c r="S1561" s="154">
        <f t="shared" si="151"/>
        <v>1</v>
      </c>
    </row>
    <row r="1562" spans="2:19" ht="18.75" x14ac:dyDescent="0.3">
      <c r="B1562" s="164">
        <v>44904</v>
      </c>
      <c r="C1562" s="95" t="s">
        <v>2934</v>
      </c>
      <c r="D1562" s="96" t="s">
        <v>813</v>
      </c>
      <c r="E1562" s="97">
        <v>2</v>
      </c>
      <c r="F1562" s="140">
        <v>7.5</v>
      </c>
      <c r="G1562" s="103">
        <v>2.5</v>
      </c>
      <c r="H1562" s="99" t="s">
        <v>557</v>
      </c>
      <c r="I1562" s="104" t="s">
        <v>34</v>
      </c>
      <c r="J1562" s="105">
        <v>3.75</v>
      </c>
      <c r="K1562" s="142">
        <f t="shared" si="148"/>
        <v>-3.75</v>
      </c>
      <c r="L1562" s="102">
        <f t="shared" si="145"/>
        <v>561.9601049382718</v>
      </c>
      <c r="M1562" s="214"/>
      <c r="N1562" s="214">
        <f t="shared" si="147"/>
        <v>53.400000000000006</v>
      </c>
      <c r="Q1562" s="153">
        <f t="shared" si="149"/>
        <v>1</v>
      </c>
      <c r="R1562" s="154">
        <f t="shared" si="150"/>
        <v>0</v>
      </c>
      <c r="S1562" s="154">
        <f t="shared" si="151"/>
        <v>1</v>
      </c>
    </row>
    <row r="1563" spans="2:19" ht="18.75" x14ac:dyDescent="0.3">
      <c r="B1563" s="164">
        <v>44904</v>
      </c>
      <c r="C1563" s="95" t="s">
        <v>2935</v>
      </c>
      <c r="D1563" s="96" t="s">
        <v>813</v>
      </c>
      <c r="E1563" s="97">
        <v>2</v>
      </c>
      <c r="F1563" s="140">
        <v>26</v>
      </c>
      <c r="G1563" s="103">
        <v>5</v>
      </c>
      <c r="H1563" s="99" t="s">
        <v>557</v>
      </c>
      <c r="I1563" s="104" t="s">
        <v>34</v>
      </c>
      <c r="J1563" s="105">
        <v>1.25</v>
      </c>
      <c r="K1563" s="142">
        <f t="shared" si="148"/>
        <v>-1.25</v>
      </c>
      <c r="L1563" s="102">
        <f t="shared" si="145"/>
        <v>560.7101049382718</v>
      </c>
      <c r="M1563" s="214"/>
      <c r="N1563" s="214">
        <f t="shared" si="147"/>
        <v>52.150000000000006</v>
      </c>
      <c r="Q1563" s="153">
        <f t="shared" si="149"/>
        <v>1</v>
      </c>
      <c r="R1563" s="154">
        <f t="shared" si="150"/>
        <v>0</v>
      </c>
      <c r="S1563" s="154">
        <f t="shared" si="151"/>
        <v>1</v>
      </c>
    </row>
    <row r="1564" spans="2:19" ht="18.75" x14ac:dyDescent="0.3">
      <c r="B1564" s="164">
        <v>44904</v>
      </c>
      <c r="C1564" s="95" t="s">
        <v>2936</v>
      </c>
      <c r="D1564" s="96" t="s">
        <v>813</v>
      </c>
      <c r="E1564" s="97">
        <v>4</v>
      </c>
      <c r="F1564" s="140">
        <v>4</v>
      </c>
      <c r="G1564" s="103">
        <v>2</v>
      </c>
      <c r="H1564" s="99" t="s">
        <v>557</v>
      </c>
      <c r="I1564" s="104" t="s">
        <v>24</v>
      </c>
      <c r="J1564" s="105">
        <v>5</v>
      </c>
      <c r="K1564" s="142">
        <f t="shared" si="148"/>
        <v>15</v>
      </c>
      <c r="L1564" s="102">
        <f t="shared" si="145"/>
        <v>575.7101049382718</v>
      </c>
      <c r="M1564" s="214"/>
      <c r="N1564" s="214">
        <f t="shared" si="147"/>
        <v>67.150000000000006</v>
      </c>
      <c r="Q1564" s="153">
        <f t="shared" si="149"/>
        <v>1</v>
      </c>
      <c r="R1564" s="154">
        <f t="shared" si="150"/>
        <v>1</v>
      </c>
      <c r="S1564" s="154">
        <f t="shared" si="151"/>
        <v>0</v>
      </c>
    </row>
    <row r="1565" spans="2:19" ht="18.75" x14ac:dyDescent="0.3">
      <c r="B1565" s="164">
        <v>44904</v>
      </c>
      <c r="C1565" s="95" t="s">
        <v>2877</v>
      </c>
      <c r="D1565" s="96" t="s">
        <v>662</v>
      </c>
      <c r="E1565" s="97">
        <v>3</v>
      </c>
      <c r="F1565" s="140">
        <v>2.5</v>
      </c>
      <c r="G1565" s="103">
        <v>1.3</v>
      </c>
      <c r="H1565" s="99" t="s">
        <v>557</v>
      </c>
      <c r="I1565" s="104" t="s">
        <v>24</v>
      </c>
      <c r="J1565" s="105">
        <v>4</v>
      </c>
      <c r="K1565" s="142">
        <f t="shared" si="148"/>
        <v>6</v>
      </c>
      <c r="L1565" s="102">
        <f t="shared" si="145"/>
        <v>581.7101049382718</v>
      </c>
      <c r="M1565" s="214"/>
      <c r="N1565" s="214">
        <f t="shared" si="147"/>
        <v>73.150000000000006</v>
      </c>
      <c r="Q1565" s="153">
        <f t="shared" si="149"/>
        <v>1</v>
      </c>
      <c r="R1565" s="154">
        <f t="shared" si="150"/>
        <v>1</v>
      </c>
      <c r="S1565" s="154">
        <f t="shared" si="151"/>
        <v>0</v>
      </c>
    </row>
    <row r="1566" spans="2:19" ht="18.75" x14ac:dyDescent="0.3">
      <c r="B1566" s="164">
        <v>44904</v>
      </c>
      <c r="C1566" s="95" t="s">
        <v>2937</v>
      </c>
      <c r="D1566" s="96" t="s">
        <v>753</v>
      </c>
      <c r="E1566" s="97">
        <v>2</v>
      </c>
      <c r="F1566" s="140">
        <v>3.8</v>
      </c>
      <c r="G1566" s="103">
        <v>1.8</v>
      </c>
      <c r="H1566" s="99" t="s">
        <v>557</v>
      </c>
      <c r="I1566" s="104" t="s">
        <v>34</v>
      </c>
      <c r="J1566" s="105">
        <v>1</v>
      </c>
      <c r="K1566" s="142">
        <f t="shared" si="148"/>
        <v>-1</v>
      </c>
      <c r="L1566" s="102">
        <f t="shared" si="145"/>
        <v>580.7101049382718</v>
      </c>
      <c r="M1566" s="214"/>
      <c r="N1566" s="214">
        <f t="shared" si="147"/>
        <v>72.150000000000006</v>
      </c>
      <c r="Q1566" s="153">
        <f t="shared" si="149"/>
        <v>1</v>
      </c>
      <c r="R1566" s="154">
        <f t="shared" si="150"/>
        <v>0</v>
      </c>
      <c r="S1566" s="154">
        <f t="shared" si="151"/>
        <v>1</v>
      </c>
    </row>
    <row r="1567" spans="2:19" ht="18.75" x14ac:dyDescent="0.3">
      <c r="B1567" s="164">
        <v>44904</v>
      </c>
      <c r="C1567" s="95" t="s">
        <v>2938</v>
      </c>
      <c r="D1567" s="96" t="s">
        <v>2001</v>
      </c>
      <c r="E1567" s="97">
        <v>2</v>
      </c>
      <c r="F1567" s="140">
        <v>11</v>
      </c>
      <c r="G1567" s="103">
        <v>3</v>
      </c>
      <c r="H1567" s="99" t="s">
        <v>557</v>
      </c>
      <c r="I1567" s="104" t="s">
        <v>16</v>
      </c>
      <c r="J1567" s="105">
        <v>3.75</v>
      </c>
      <c r="K1567" s="142">
        <f t="shared" si="148"/>
        <v>-3.75</v>
      </c>
      <c r="L1567" s="102">
        <f t="shared" si="145"/>
        <v>576.9601049382718</v>
      </c>
      <c r="M1567" s="214"/>
      <c r="N1567" s="214">
        <f t="shared" si="147"/>
        <v>68.400000000000006</v>
      </c>
      <c r="Q1567" s="153">
        <f t="shared" si="149"/>
        <v>1</v>
      </c>
      <c r="R1567" s="154">
        <f t="shared" si="150"/>
        <v>0</v>
      </c>
      <c r="S1567" s="154">
        <f t="shared" si="151"/>
        <v>1</v>
      </c>
    </row>
    <row r="1568" spans="2:19" ht="18.75" x14ac:dyDescent="0.3">
      <c r="B1568" s="164">
        <v>44904</v>
      </c>
      <c r="C1568" s="95" t="s">
        <v>2939</v>
      </c>
      <c r="D1568" s="96" t="s">
        <v>32</v>
      </c>
      <c r="E1568" s="97">
        <v>3</v>
      </c>
      <c r="F1568" s="140">
        <v>8.5</v>
      </c>
      <c r="G1568" s="103">
        <v>3</v>
      </c>
      <c r="H1568" s="99" t="s">
        <v>557</v>
      </c>
      <c r="I1568" s="104" t="s">
        <v>26</v>
      </c>
      <c r="J1568" s="105">
        <v>3.5</v>
      </c>
      <c r="K1568" s="142">
        <f t="shared" si="148"/>
        <v>-3.5</v>
      </c>
      <c r="L1568" s="102">
        <f t="shared" si="145"/>
        <v>573.4601049382718</v>
      </c>
      <c r="M1568" s="214"/>
      <c r="N1568" s="214">
        <f t="shared" si="147"/>
        <v>64.900000000000006</v>
      </c>
      <c r="Q1568" s="153">
        <f t="shared" si="149"/>
        <v>1</v>
      </c>
      <c r="R1568" s="154">
        <f t="shared" si="150"/>
        <v>0</v>
      </c>
      <c r="S1568" s="154">
        <f t="shared" si="151"/>
        <v>1</v>
      </c>
    </row>
    <row r="1569" spans="2:19" ht="18.75" x14ac:dyDescent="0.3">
      <c r="B1569" s="164">
        <v>44904</v>
      </c>
      <c r="C1569" s="95" t="s">
        <v>2940</v>
      </c>
      <c r="D1569" s="96" t="s">
        <v>32</v>
      </c>
      <c r="E1569" s="97">
        <v>3</v>
      </c>
      <c r="F1569" s="140">
        <v>26</v>
      </c>
      <c r="G1569" s="103">
        <v>5</v>
      </c>
      <c r="H1569" s="99" t="s">
        <v>557</v>
      </c>
      <c r="I1569" s="104" t="s">
        <v>34</v>
      </c>
      <c r="J1569" s="105">
        <v>1.5</v>
      </c>
      <c r="K1569" s="142">
        <f t="shared" si="148"/>
        <v>-1.5</v>
      </c>
      <c r="L1569" s="102">
        <f t="shared" si="145"/>
        <v>571.9601049382718</v>
      </c>
      <c r="M1569" s="214"/>
      <c r="N1569" s="214">
        <f t="shared" si="147"/>
        <v>63.400000000000006</v>
      </c>
      <c r="Q1569" s="153">
        <f t="shared" si="149"/>
        <v>1</v>
      </c>
      <c r="R1569" s="154">
        <f t="shared" si="150"/>
        <v>0</v>
      </c>
      <c r="S1569" s="154">
        <f t="shared" si="151"/>
        <v>1</v>
      </c>
    </row>
    <row r="1570" spans="2:19" ht="18.75" x14ac:dyDescent="0.3">
      <c r="B1570" s="164">
        <v>44904</v>
      </c>
      <c r="C1570" s="95" t="s">
        <v>838</v>
      </c>
      <c r="D1570" s="96" t="s">
        <v>32</v>
      </c>
      <c r="E1570" s="97">
        <v>4</v>
      </c>
      <c r="F1570" s="140">
        <v>1.8</v>
      </c>
      <c r="G1570" s="103">
        <v>1.1000000000000001</v>
      </c>
      <c r="H1570" s="99" t="s">
        <v>557</v>
      </c>
      <c r="I1570" s="104" t="s">
        <v>34</v>
      </c>
      <c r="J1570" s="105">
        <v>1</v>
      </c>
      <c r="K1570" s="142">
        <f t="shared" si="148"/>
        <v>-1</v>
      </c>
      <c r="L1570" s="102">
        <f t="shared" si="145"/>
        <v>570.9601049382718</v>
      </c>
      <c r="M1570" s="214"/>
      <c r="N1570" s="214">
        <f t="shared" si="147"/>
        <v>62.400000000000006</v>
      </c>
      <c r="Q1570" s="153">
        <f t="shared" si="149"/>
        <v>1</v>
      </c>
      <c r="R1570" s="154">
        <f t="shared" si="150"/>
        <v>0</v>
      </c>
      <c r="S1570" s="154">
        <f t="shared" si="151"/>
        <v>1</v>
      </c>
    </row>
    <row r="1571" spans="2:19" ht="18.75" x14ac:dyDescent="0.3">
      <c r="B1571" s="164">
        <v>44905</v>
      </c>
      <c r="C1571" s="95" t="s">
        <v>2867</v>
      </c>
      <c r="D1571" s="96" t="s">
        <v>641</v>
      </c>
      <c r="E1571" s="97">
        <v>1</v>
      </c>
      <c r="F1571" s="140">
        <v>13</v>
      </c>
      <c r="G1571" s="103">
        <v>4</v>
      </c>
      <c r="H1571" s="99" t="s">
        <v>557</v>
      </c>
      <c r="I1571" s="104" t="s">
        <v>16</v>
      </c>
      <c r="J1571" s="105">
        <v>1.75</v>
      </c>
      <c r="K1571" s="142">
        <f t="shared" si="148"/>
        <v>-1.75</v>
      </c>
      <c r="L1571" s="102">
        <f t="shared" si="145"/>
        <v>569.2101049382718</v>
      </c>
      <c r="M1571" s="214"/>
      <c r="N1571" s="214">
        <f t="shared" si="147"/>
        <v>60.650000000000006</v>
      </c>
      <c r="Q1571" s="153">
        <f t="shared" si="149"/>
        <v>1</v>
      </c>
      <c r="R1571" s="154">
        <f t="shared" si="150"/>
        <v>0</v>
      </c>
      <c r="S1571" s="154">
        <f t="shared" si="151"/>
        <v>1</v>
      </c>
    </row>
    <row r="1572" spans="2:19" ht="18.75" x14ac:dyDescent="0.3">
      <c r="B1572" s="164">
        <v>44905</v>
      </c>
      <c r="C1572" s="95" t="s">
        <v>2941</v>
      </c>
      <c r="D1572" s="96" t="s">
        <v>641</v>
      </c>
      <c r="E1572" s="97">
        <v>1</v>
      </c>
      <c r="F1572" s="140">
        <v>1</v>
      </c>
      <c r="G1572" s="103">
        <v>0</v>
      </c>
      <c r="H1572" s="99" t="s">
        <v>557</v>
      </c>
      <c r="I1572" s="104" t="s">
        <v>26</v>
      </c>
      <c r="J1572" s="105">
        <v>1.5</v>
      </c>
      <c r="K1572" s="142">
        <f t="shared" si="148"/>
        <v>-1.5</v>
      </c>
      <c r="L1572" s="102">
        <f t="shared" si="145"/>
        <v>567.7101049382718</v>
      </c>
      <c r="M1572" s="214"/>
      <c r="N1572" s="214">
        <f t="shared" si="147"/>
        <v>59.150000000000006</v>
      </c>
      <c r="Q1572" s="153">
        <f t="shared" si="149"/>
        <v>1</v>
      </c>
      <c r="R1572" s="154">
        <f t="shared" si="150"/>
        <v>0</v>
      </c>
      <c r="S1572" s="154">
        <f t="shared" si="151"/>
        <v>1</v>
      </c>
    </row>
    <row r="1573" spans="2:19" ht="18.75" x14ac:dyDescent="0.3">
      <c r="B1573" s="164">
        <v>44905</v>
      </c>
      <c r="C1573" s="95" t="s">
        <v>2942</v>
      </c>
      <c r="D1573" s="96" t="s">
        <v>561</v>
      </c>
      <c r="E1573" s="97">
        <v>2</v>
      </c>
      <c r="F1573" s="140">
        <v>5</v>
      </c>
      <c r="G1573" s="103">
        <v>2</v>
      </c>
      <c r="H1573" s="99" t="s">
        <v>557</v>
      </c>
      <c r="I1573" s="104" t="s">
        <v>34</v>
      </c>
      <c r="J1573" s="105">
        <v>2.25</v>
      </c>
      <c r="K1573" s="142">
        <f t="shared" si="148"/>
        <v>-2.25</v>
      </c>
      <c r="L1573" s="102">
        <f t="shared" si="145"/>
        <v>565.4601049382718</v>
      </c>
      <c r="M1573" s="214"/>
      <c r="N1573" s="214">
        <f t="shared" si="147"/>
        <v>56.900000000000006</v>
      </c>
      <c r="Q1573" s="153">
        <f t="shared" si="149"/>
        <v>1</v>
      </c>
      <c r="R1573" s="154">
        <f t="shared" si="150"/>
        <v>0</v>
      </c>
      <c r="S1573" s="154">
        <f t="shared" si="151"/>
        <v>1</v>
      </c>
    </row>
    <row r="1574" spans="2:19" ht="18.75" x14ac:dyDescent="0.3">
      <c r="B1574" s="164">
        <v>44905</v>
      </c>
      <c r="C1574" s="95" t="s">
        <v>2943</v>
      </c>
      <c r="D1574" s="96" t="s">
        <v>561</v>
      </c>
      <c r="E1574" s="97">
        <v>6</v>
      </c>
      <c r="F1574" s="140">
        <v>3.2</v>
      </c>
      <c r="G1574" s="103">
        <v>1.1000000000000001</v>
      </c>
      <c r="H1574" s="99" t="s">
        <v>557</v>
      </c>
      <c r="I1574" s="104" t="s">
        <v>26</v>
      </c>
      <c r="J1574" s="105">
        <v>9</v>
      </c>
      <c r="K1574" s="142">
        <f t="shared" si="148"/>
        <v>-9</v>
      </c>
      <c r="L1574" s="102">
        <f t="shared" si="145"/>
        <v>556.4601049382718</v>
      </c>
      <c r="M1574" s="214"/>
      <c r="N1574" s="214">
        <f t="shared" si="147"/>
        <v>47.900000000000006</v>
      </c>
      <c r="Q1574" s="153">
        <f t="shared" si="149"/>
        <v>1</v>
      </c>
      <c r="R1574" s="154">
        <f t="shared" si="150"/>
        <v>0</v>
      </c>
      <c r="S1574" s="154">
        <f t="shared" si="151"/>
        <v>1</v>
      </c>
    </row>
    <row r="1575" spans="2:19" ht="18.75" x14ac:dyDescent="0.3">
      <c r="B1575" s="164">
        <v>44905</v>
      </c>
      <c r="C1575" s="95" t="s">
        <v>2944</v>
      </c>
      <c r="D1575" s="96" t="s">
        <v>561</v>
      </c>
      <c r="E1575" s="97">
        <v>6</v>
      </c>
      <c r="F1575" s="140">
        <v>9.5</v>
      </c>
      <c r="G1575" s="103">
        <v>3</v>
      </c>
      <c r="H1575" s="99" t="s">
        <v>557</v>
      </c>
      <c r="I1575" s="104" t="s">
        <v>16</v>
      </c>
      <c r="J1575" s="105">
        <v>0.5</v>
      </c>
      <c r="K1575" s="142">
        <f t="shared" si="148"/>
        <v>-0.5</v>
      </c>
      <c r="L1575" s="102">
        <f t="shared" ref="L1575:L1620" si="152">IF(K1575="",L1574,L1574+K1575)</f>
        <v>555.9601049382718</v>
      </c>
      <c r="M1575" s="214"/>
      <c r="N1575" s="214">
        <f t="shared" si="147"/>
        <v>47.400000000000006</v>
      </c>
      <c r="Q1575" s="153">
        <f t="shared" si="149"/>
        <v>1</v>
      </c>
      <c r="R1575" s="154">
        <f t="shared" si="150"/>
        <v>0</v>
      </c>
      <c r="S1575" s="154">
        <f t="shared" si="151"/>
        <v>1</v>
      </c>
    </row>
    <row r="1576" spans="2:19" ht="18.75" x14ac:dyDescent="0.3">
      <c r="B1576" s="164">
        <v>44905</v>
      </c>
      <c r="C1576" s="95" t="s">
        <v>2944</v>
      </c>
      <c r="D1576" s="96" t="s">
        <v>561</v>
      </c>
      <c r="E1576" s="97">
        <v>6</v>
      </c>
      <c r="F1576" s="140">
        <v>9.5</v>
      </c>
      <c r="G1576" s="103">
        <v>3</v>
      </c>
      <c r="H1576" s="99" t="s">
        <v>567</v>
      </c>
      <c r="I1576" s="104" t="s">
        <v>16</v>
      </c>
      <c r="J1576" s="105">
        <v>3</v>
      </c>
      <c r="K1576" s="142">
        <f t="shared" si="148"/>
        <v>-3</v>
      </c>
      <c r="L1576" s="102">
        <f t="shared" si="152"/>
        <v>552.9601049382718</v>
      </c>
      <c r="M1576" s="214"/>
      <c r="N1576" s="214">
        <f t="shared" si="147"/>
        <v>44.400000000000006</v>
      </c>
      <c r="Q1576" s="153">
        <f t="shared" si="149"/>
        <v>1</v>
      </c>
      <c r="R1576" s="154">
        <f t="shared" si="150"/>
        <v>0</v>
      </c>
      <c r="S1576" s="154">
        <f t="shared" si="151"/>
        <v>1</v>
      </c>
    </row>
    <row r="1577" spans="2:19" ht="18.75" x14ac:dyDescent="0.3">
      <c r="B1577" s="164">
        <v>44905</v>
      </c>
      <c r="C1577" s="95" t="s">
        <v>2945</v>
      </c>
      <c r="D1577" s="96" t="s">
        <v>69</v>
      </c>
      <c r="E1577" s="97">
        <v>1</v>
      </c>
      <c r="F1577" s="140">
        <v>2.8</v>
      </c>
      <c r="G1577" s="103">
        <v>0</v>
      </c>
      <c r="H1577" s="99" t="s">
        <v>557</v>
      </c>
      <c r="I1577" s="104" t="s">
        <v>26</v>
      </c>
      <c r="J1577" s="105">
        <v>5</v>
      </c>
      <c r="K1577" s="142">
        <f t="shared" si="148"/>
        <v>-5</v>
      </c>
      <c r="L1577" s="102">
        <f t="shared" si="152"/>
        <v>547.9601049382718</v>
      </c>
      <c r="M1577" s="214"/>
      <c r="N1577" s="214">
        <f t="shared" si="147"/>
        <v>39.400000000000006</v>
      </c>
      <c r="Q1577" s="153">
        <f t="shared" si="149"/>
        <v>1</v>
      </c>
      <c r="R1577" s="154">
        <f t="shared" si="150"/>
        <v>0</v>
      </c>
      <c r="S1577" s="154">
        <f t="shared" si="151"/>
        <v>1</v>
      </c>
    </row>
    <row r="1578" spans="2:19" ht="18.75" x14ac:dyDescent="0.3">
      <c r="B1578" s="164">
        <v>44905</v>
      </c>
      <c r="C1578" s="95" t="s">
        <v>2946</v>
      </c>
      <c r="D1578" s="96" t="s">
        <v>91</v>
      </c>
      <c r="E1578" s="97">
        <v>1</v>
      </c>
      <c r="F1578" s="140">
        <v>7.5</v>
      </c>
      <c r="G1578" s="103">
        <v>3</v>
      </c>
      <c r="H1578" s="99" t="s">
        <v>557</v>
      </c>
      <c r="I1578" s="104" t="s">
        <v>24</v>
      </c>
      <c r="J1578" s="105">
        <v>7</v>
      </c>
      <c r="K1578" s="142">
        <f t="shared" si="148"/>
        <v>45.5</v>
      </c>
      <c r="L1578" s="102">
        <f t="shared" si="152"/>
        <v>593.4601049382718</v>
      </c>
      <c r="M1578" s="214"/>
      <c r="N1578" s="214">
        <f t="shared" ref="N1578:N1641" si="153">K1578+N1577</f>
        <v>84.9</v>
      </c>
      <c r="Q1578" s="153">
        <f t="shared" si="149"/>
        <v>1</v>
      </c>
      <c r="R1578" s="154">
        <f t="shared" si="150"/>
        <v>1</v>
      </c>
      <c r="S1578" s="154">
        <f t="shared" si="151"/>
        <v>0</v>
      </c>
    </row>
    <row r="1579" spans="2:19" ht="18.75" x14ac:dyDescent="0.3">
      <c r="B1579" s="164">
        <v>44905</v>
      </c>
      <c r="C1579" s="95" t="s">
        <v>2947</v>
      </c>
      <c r="D1579" s="96" t="s">
        <v>91</v>
      </c>
      <c r="E1579" s="97">
        <v>1</v>
      </c>
      <c r="F1579" s="140">
        <v>26</v>
      </c>
      <c r="G1579" s="103">
        <v>5</v>
      </c>
      <c r="H1579" s="99" t="s">
        <v>557</v>
      </c>
      <c r="I1579" s="104" t="s">
        <v>34</v>
      </c>
      <c r="J1579" s="105">
        <v>1.5</v>
      </c>
      <c r="K1579" s="142">
        <f t="shared" si="148"/>
        <v>-1.5</v>
      </c>
      <c r="L1579" s="102">
        <f t="shared" si="152"/>
        <v>591.9601049382718</v>
      </c>
      <c r="M1579" s="214"/>
      <c r="N1579" s="214">
        <f t="shared" si="153"/>
        <v>83.4</v>
      </c>
      <c r="Q1579" s="153">
        <f t="shared" si="149"/>
        <v>1</v>
      </c>
      <c r="R1579" s="154">
        <f t="shared" si="150"/>
        <v>0</v>
      </c>
      <c r="S1579" s="154">
        <f t="shared" si="151"/>
        <v>1</v>
      </c>
    </row>
    <row r="1580" spans="2:19" ht="18.75" x14ac:dyDescent="0.3">
      <c r="B1580" s="164">
        <v>44906</v>
      </c>
      <c r="C1580" s="95" t="s">
        <v>2303</v>
      </c>
      <c r="D1580" s="96" t="s">
        <v>114</v>
      </c>
      <c r="E1580" s="97">
        <v>8</v>
      </c>
      <c r="F1580" s="140">
        <v>6</v>
      </c>
      <c r="G1580" s="103">
        <v>3</v>
      </c>
      <c r="H1580" s="99" t="s">
        <v>557</v>
      </c>
      <c r="I1580" s="104" t="s">
        <v>26</v>
      </c>
      <c r="J1580" s="105">
        <v>0.5</v>
      </c>
      <c r="K1580" s="142">
        <f t="shared" si="148"/>
        <v>-0.5</v>
      </c>
      <c r="L1580" s="102">
        <f t="shared" si="152"/>
        <v>591.4601049382718</v>
      </c>
      <c r="M1580" s="214"/>
      <c r="N1580" s="214">
        <f t="shared" si="153"/>
        <v>82.9</v>
      </c>
      <c r="Q1580" s="153">
        <f t="shared" si="149"/>
        <v>1</v>
      </c>
      <c r="R1580" s="154">
        <f t="shared" si="150"/>
        <v>0</v>
      </c>
      <c r="S1580" s="154">
        <f t="shared" si="151"/>
        <v>1</v>
      </c>
    </row>
    <row r="1581" spans="2:19" ht="18.75" x14ac:dyDescent="0.3">
      <c r="B1581" s="164">
        <v>44906</v>
      </c>
      <c r="C1581" s="95" t="s">
        <v>2948</v>
      </c>
      <c r="D1581" s="96" t="s">
        <v>114</v>
      </c>
      <c r="E1581" s="97">
        <v>1</v>
      </c>
      <c r="F1581" s="140">
        <v>2.9</v>
      </c>
      <c r="G1581" s="103">
        <v>1.5</v>
      </c>
      <c r="H1581" s="99" t="s">
        <v>557</v>
      </c>
      <c r="I1581" s="104" t="s">
        <v>24</v>
      </c>
      <c r="J1581" s="105">
        <v>3</v>
      </c>
      <c r="K1581" s="142">
        <f t="shared" si="148"/>
        <v>5.6999999999999993</v>
      </c>
      <c r="L1581" s="102">
        <f t="shared" si="152"/>
        <v>597.16010493827184</v>
      </c>
      <c r="M1581" s="214"/>
      <c r="N1581" s="214">
        <f t="shared" si="153"/>
        <v>88.600000000000009</v>
      </c>
      <c r="Q1581" s="153">
        <f t="shared" si="149"/>
        <v>1</v>
      </c>
      <c r="R1581" s="154">
        <f t="shared" si="150"/>
        <v>1</v>
      </c>
      <c r="S1581" s="154">
        <f t="shared" si="151"/>
        <v>0</v>
      </c>
    </row>
    <row r="1582" spans="2:19" ht="18.75" x14ac:dyDescent="0.3">
      <c r="B1582" s="164">
        <v>44906</v>
      </c>
      <c r="C1582" s="95" t="s">
        <v>2104</v>
      </c>
      <c r="D1582" s="96" t="s">
        <v>114</v>
      </c>
      <c r="E1582" s="97">
        <v>1</v>
      </c>
      <c r="F1582" s="140">
        <v>1</v>
      </c>
      <c r="G1582" s="103">
        <v>0</v>
      </c>
      <c r="H1582" s="99" t="s">
        <v>557</v>
      </c>
      <c r="I1582" s="104" t="s">
        <v>21</v>
      </c>
      <c r="J1582" s="105">
        <v>2</v>
      </c>
      <c r="K1582" s="142">
        <f t="shared" si="148"/>
        <v>-2</v>
      </c>
      <c r="L1582" s="102">
        <f t="shared" si="152"/>
        <v>595.16010493827184</v>
      </c>
      <c r="M1582" s="214"/>
      <c r="N1582" s="214">
        <f t="shared" si="153"/>
        <v>86.600000000000009</v>
      </c>
      <c r="Q1582" s="153">
        <f t="shared" si="149"/>
        <v>1</v>
      </c>
      <c r="R1582" s="154">
        <f t="shared" si="150"/>
        <v>0</v>
      </c>
      <c r="S1582" s="154">
        <f t="shared" si="151"/>
        <v>1</v>
      </c>
    </row>
    <row r="1583" spans="2:19" ht="18.75" x14ac:dyDescent="0.3">
      <c r="B1583" s="164">
        <v>44906</v>
      </c>
      <c r="C1583" s="95" t="s">
        <v>2949</v>
      </c>
      <c r="D1583" s="96" t="s">
        <v>114</v>
      </c>
      <c r="E1583" s="97">
        <v>2</v>
      </c>
      <c r="F1583" s="140">
        <v>6.5</v>
      </c>
      <c r="G1583" s="103">
        <v>2</v>
      </c>
      <c r="H1583" s="99" t="s">
        <v>557</v>
      </c>
      <c r="I1583" s="104" t="s">
        <v>26</v>
      </c>
      <c r="J1583" s="105">
        <v>0.25</v>
      </c>
      <c r="K1583" s="142">
        <f t="shared" si="148"/>
        <v>-0.25</v>
      </c>
      <c r="L1583" s="102">
        <f t="shared" si="152"/>
        <v>594.91010493827184</v>
      </c>
      <c r="M1583" s="214"/>
      <c r="N1583" s="214">
        <f t="shared" si="153"/>
        <v>86.350000000000009</v>
      </c>
      <c r="Q1583" s="153">
        <f t="shared" si="149"/>
        <v>1</v>
      </c>
      <c r="R1583" s="154">
        <f t="shared" si="150"/>
        <v>0</v>
      </c>
      <c r="S1583" s="154">
        <f t="shared" si="151"/>
        <v>1</v>
      </c>
    </row>
    <row r="1584" spans="2:19" ht="18.75" x14ac:dyDescent="0.3">
      <c r="B1584" s="164">
        <v>44906</v>
      </c>
      <c r="C1584" s="95" t="s">
        <v>2950</v>
      </c>
      <c r="D1584" s="96" t="s">
        <v>114</v>
      </c>
      <c r="E1584" s="97">
        <v>3</v>
      </c>
      <c r="F1584" s="140">
        <v>3.9</v>
      </c>
      <c r="G1584" s="103">
        <v>1.5</v>
      </c>
      <c r="H1584" s="99" t="s">
        <v>557</v>
      </c>
      <c r="I1584" s="104" t="s">
        <v>24</v>
      </c>
      <c r="J1584" s="105">
        <v>0.25</v>
      </c>
      <c r="K1584" s="142">
        <f t="shared" si="148"/>
        <v>0.72499999999999998</v>
      </c>
      <c r="L1584" s="102">
        <f t="shared" si="152"/>
        <v>595.63510493827187</v>
      </c>
      <c r="M1584" s="214"/>
      <c r="N1584" s="214">
        <f t="shared" si="153"/>
        <v>87.075000000000003</v>
      </c>
      <c r="Q1584" s="153">
        <f t="shared" si="149"/>
        <v>1</v>
      </c>
      <c r="R1584" s="154">
        <f t="shared" si="150"/>
        <v>1</v>
      </c>
      <c r="S1584" s="154">
        <f t="shared" si="151"/>
        <v>0</v>
      </c>
    </row>
    <row r="1585" spans="2:19" ht="18.75" x14ac:dyDescent="0.3">
      <c r="B1585" s="164">
        <v>44908</v>
      </c>
      <c r="C1585" s="95" t="s">
        <v>2838</v>
      </c>
      <c r="D1585" s="96" t="s">
        <v>674</v>
      </c>
      <c r="E1585" s="97">
        <v>4</v>
      </c>
      <c r="F1585" s="140">
        <v>3.3</v>
      </c>
      <c r="G1585" s="103">
        <v>1.5</v>
      </c>
      <c r="H1585" s="99" t="s">
        <v>557</v>
      </c>
      <c r="I1585" s="104" t="s">
        <v>26</v>
      </c>
      <c r="J1585" s="105">
        <v>4</v>
      </c>
      <c r="K1585" s="142">
        <f t="shared" si="148"/>
        <v>-4</v>
      </c>
      <c r="L1585" s="102">
        <f t="shared" si="152"/>
        <v>591.63510493827187</v>
      </c>
      <c r="M1585" s="214"/>
      <c r="N1585" s="214">
        <f t="shared" si="153"/>
        <v>83.075000000000003</v>
      </c>
      <c r="Q1585" s="153">
        <f t="shared" si="149"/>
        <v>1</v>
      </c>
      <c r="R1585" s="154">
        <f t="shared" si="150"/>
        <v>0</v>
      </c>
      <c r="S1585" s="154">
        <f t="shared" si="151"/>
        <v>1</v>
      </c>
    </row>
    <row r="1586" spans="2:19" ht="18.75" x14ac:dyDescent="0.3">
      <c r="B1586" s="164">
        <v>44908</v>
      </c>
      <c r="C1586" s="95" t="s">
        <v>2776</v>
      </c>
      <c r="D1586" s="96" t="s">
        <v>668</v>
      </c>
      <c r="E1586" s="97">
        <v>4</v>
      </c>
      <c r="F1586" s="140">
        <v>4.5999999999999996</v>
      </c>
      <c r="G1586" s="103">
        <v>2</v>
      </c>
      <c r="H1586" s="99" t="s">
        <v>557</v>
      </c>
      <c r="I1586" s="104" t="s">
        <v>34</v>
      </c>
      <c r="J1586" s="105">
        <v>0.5</v>
      </c>
      <c r="K1586" s="142">
        <f t="shared" si="148"/>
        <v>-0.5</v>
      </c>
      <c r="L1586" s="102">
        <f t="shared" si="152"/>
        <v>591.13510493827187</v>
      </c>
      <c r="M1586" s="214"/>
      <c r="N1586" s="214">
        <f t="shared" si="153"/>
        <v>82.575000000000003</v>
      </c>
      <c r="Q1586" s="153">
        <f t="shared" si="149"/>
        <v>1</v>
      </c>
      <c r="R1586" s="154">
        <f t="shared" si="150"/>
        <v>0</v>
      </c>
      <c r="S1586" s="154">
        <f t="shared" si="151"/>
        <v>1</v>
      </c>
    </row>
    <row r="1587" spans="2:19" ht="18.75" x14ac:dyDescent="0.3">
      <c r="B1587" s="164">
        <v>44909</v>
      </c>
      <c r="C1587" s="95" t="s">
        <v>2951</v>
      </c>
      <c r="D1587" s="96" t="s">
        <v>584</v>
      </c>
      <c r="E1587" s="97">
        <v>6</v>
      </c>
      <c r="F1587" s="140">
        <v>3.5</v>
      </c>
      <c r="G1587" s="103">
        <v>1.5</v>
      </c>
      <c r="H1587" s="99" t="s">
        <v>557</v>
      </c>
      <c r="I1587" s="104" t="s">
        <v>26</v>
      </c>
      <c r="J1587" s="105">
        <v>1</v>
      </c>
      <c r="K1587" s="142">
        <f t="shared" si="148"/>
        <v>-1</v>
      </c>
      <c r="L1587" s="102">
        <f t="shared" si="152"/>
        <v>590.13510493827187</v>
      </c>
      <c r="M1587" s="214"/>
      <c r="N1587" s="214">
        <f t="shared" si="153"/>
        <v>81.575000000000003</v>
      </c>
      <c r="Q1587" s="153">
        <f t="shared" si="149"/>
        <v>1</v>
      </c>
      <c r="R1587" s="154">
        <f t="shared" si="150"/>
        <v>0</v>
      </c>
      <c r="S1587" s="154">
        <f t="shared" si="151"/>
        <v>1</v>
      </c>
    </row>
    <row r="1588" spans="2:19" ht="18.75" x14ac:dyDescent="0.3">
      <c r="B1588" s="164">
        <v>44909</v>
      </c>
      <c r="C1588" s="95" t="s">
        <v>2952</v>
      </c>
      <c r="D1588" s="96" t="s">
        <v>91</v>
      </c>
      <c r="E1588" s="97">
        <v>1</v>
      </c>
      <c r="F1588" s="140">
        <v>11</v>
      </c>
      <c r="G1588" s="103">
        <v>3</v>
      </c>
      <c r="H1588" s="99" t="s">
        <v>557</v>
      </c>
      <c r="I1588" s="104" t="s">
        <v>26</v>
      </c>
      <c r="J1588" s="105">
        <v>6.5</v>
      </c>
      <c r="K1588" s="142">
        <f t="shared" si="148"/>
        <v>-6.5</v>
      </c>
      <c r="L1588" s="102">
        <f t="shared" si="152"/>
        <v>583.63510493827187</v>
      </c>
      <c r="M1588" s="214"/>
      <c r="N1588" s="214">
        <f t="shared" si="153"/>
        <v>75.075000000000003</v>
      </c>
      <c r="Q1588" s="153">
        <f t="shared" si="149"/>
        <v>1</v>
      </c>
      <c r="R1588" s="154">
        <f t="shared" si="150"/>
        <v>0</v>
      </c>
      <c r="S1588" s="154">
        <f t="shared" si="151"/>
        <v>1</v>
      </c>
    </row>
    <row r="1589" spans="2:19" ht="18.75" x14ac:dyDescent="0.3">
      <c r="B1589" s="164">
        <v>44909</v>
      </c>
      <c r="C1589" s="95" t="s">
        <v>2953</v>
      </c>
      <c r="D1589" s="96" t="s">
        <v>91</v>
      </c>
      <c r="E1589" s="97">
        <v>1</v>
      </c>
      <c r="F1589" s="140">
        <v>12</v>
      </c>
      <c r="G1589" s="103">
        <v>3</v>
      </c>
      <c r="H1589" s="99" t="s">
        <v>557</v>
      </c>
      <c r="I1589" s="104" t="s">
        <v>34</v>
      </c>
      <c r="J1589" s="105">
        <v>0.75</v>
      </c>
      <c r="K1589" s="142">
        <f t="shared" si="148"/>
        <v>-0.75</v>
      </c>
      <c r="L1589" s="102">
        <f t="shared" si="152"/>
        <v>582.88510493827187</v>
      </c>
      <c r="M1589" s="214"/>
      <c r="N1589" s="214">
        <f t="shared" si="153"/>
        <v>74.325000000000003</v>
      </c>
      <c r="Q1589" s="153">
        <f t="shared" si="149"/>
        <v>1</v>
      </c>
      <c r="R1589" s="154">
        <f t="shared" si="150"/>
        <v>0</v>
      </c>
      <c r="S1589" s="154">
        <f t="shared" si="151"/>
        <v>1</v>
      </c>
    </row>
    <row r="1590" spans="2:19" ht="18.75" x14ac:dyDescent="0.3">
      <c r="B1590" s="164">
        <v>44909</v>
      </c>
      <c r="C1590" s="95" t="s">
        <v>2294</v>
      </c>
      <c r="D1590" s="96" t="s">
        <v>91</v>
      </c>
      <c r="E1590" s="97">
        <v>2</v>
      </c>
      <c r="F1590" s="140">
        <v>5.5</v>
      </c>
      <c r="G1590" s="103">
        <v>2</v>
      </c>
      <c r="H1590" s="99" t="s">
        <v>557</v>
      </c>
      <c r="I1590" s="104" t="s">
        <v>24</v>
      </c>
      <c r="J1590" s="105">
        <v>5</v>
      </c>
      <c r="K1590" s="142">
        <f t="shared" si="148"/>
        <v>22.5</v>
      </c>
      <c r="L1590" s="102">
        <f t="shared" si="152"/>
        <v>605.38510493827187</v>
      </c>
      <c r="M1590" s="214"/>
      <c r="N1590" s="214">
        <f t="shared" si="153"/>
        <v>96.825000000000003</v>
      </c>
      <c r="Q1590" s="153">
        <f t="shared" si="149"/>
        <v>1</v>
      </c>
      <c r="R1590" s="154">
        <f t="shared" si="150"/>
        <v>1</v>
      </c>
      <c r="S1590" s="154">
        <f t="shared" si="151"/>
        <v>0</v>
      </c>
    </row>
    <row r="1591" spans="2:19" ht="18.75" x14ac:dyDescent="0.3">
      <c r="B1591" s="164">
        <v>44910</v>
      </c>
      <c r="C1591" s="95" t="s">
        <v>2831</v>
      </c>
      <c r="D1591" s="96" t="s">
        <v>556</v>
      </c>
      <c r="E1591" s="97">
        <v>4</v>
      </c>
      <c r="F1591" s="140">
        <v>1.9</v>
      </c>
      <c r="G1591" s="103">
        <v>1.1000000000000001</v>
      </c>
      <c r="H1591" s="99" t="s">
        <v>557</v>
      </c>
      <c r="I1591" s="104" t="s">
        <v>24</v>
      </c>
      <c r="J1591" s="105">
        <v>3</v>
      </c>
      <c r="K1591" s="142">
        <f t="shared" si="148"/>
        <v>2.6999999999999993</v>
      </c>
      <c r="L1591" s="102">
        <f t="shared" si="152"/>
        <v>608.08510493827191</v>
      </c>
      <c r="M1591" s="214"/>
      <c r="N1591" s="214">
        <f t="shared" si="153"/>
        <v>99.525000000000006</v>
      </c>
      <c r="Q1591" s="153">
        <f t="shared" si="149"/>
        <v>1</v>
      </c>
      <c r="R1591" s="154">
        <f t="shared" si="150"/>
        <v>1</v>
      </c>
      <c r="S1591" s="154">
        <f t="shared" si="151"/>
        <v>0</v>
      </c>
    </row>
    <row r="1592" spans="2:19" ht="18.75" x14ac:dyDescent="0.3">
      <c r="B1592" s="164">
        <v>44910</v>
      </c>
      <c r="C1592" s="95" t="s">
        <v>2817</v>
      </c>
      <c r="D1592" s="96" t="s">
        <v>788</v>
      </c>
      <c r="E1592" s="97">
        <v>3</v>
      </c>
      <c r="F1592" s="140">
        <v>7</v>
      </c>
      <c r="G1592" s="103">
        <v>2.5</v>
      </c>
      <c r="H1592" s="99" t="s">
        <v>557</v>
      </c>
      <c r="I1592" s="104" t="s">
        <v>26</v>
      </c>
      <c r="J1592" s="105">
        <v>2.75</v>
      </c>
      <c r="K1592" s="142">
        <f t="shared" si="148"/>
        <v>-2.75</v>
      </c>
      <c r="L1592" s="102">
        <f t="shared" si="152"/>
        <v>605.33510493827191</v>
      </c>
      <c r="M1592" s="214"/>
      <c r="N1592" s="214">
        <f t="shared" si="153"/>
        <v>96.775000000000006</v>
      </c>
      <c r="Q1592" s="153">
        <f t="shared" si="149"/>
        <v>1</v>
      </c>
      <c r="R1592" s="154">
        <f t="shared" si="150"/>
        <v>0</v>
      </c>
      <c r="S1592" s="154">
        <f t="shared" si="151"/>
        <v>1</v>
      </c>
    </row>
    <row r="1593" spans="2:19" ht="18.75" x14ac:dyDescent="0.3">
      <c r="B1593" s="164">
        <v>44910</v>
      </c>
      <c r="C1593" s="95" t="s">
        <v>2844</v>
      </c>
      <c r="D1593" s="96" t="s">
        <v>788</v>
      </c>
      <c r="E1593" s="97">
        <v>4</v>
      </c>
      <c r="F1593" s="140">
        <v>6.5</v>
      </c>
      <c r="G1593" s="103">
        <v>2.5</v>
      </c>
      <c r="H1593" s="99" t="s">
        <v>557</v>
      </c>
      <c r="I1593" s="104" t="s">
        <v>34</v>
      </c>
      <c r="J1593" s="105">
        <v>0.75</v>
      </c>
      <c r="K1593" s="142">
        <f t="shared" si="148"/>
        <v>-0.75</v>
      </c>
      <c r="L1593" s="102">
        <f t="shared" si="152"/>
        <v>604.58510493827191</v>
      </c>
      <c r="M1593" s="214"/>
      <c r="N1593" s="214">
        <f t="shared" si="153"/>
        <v>96.025000000000006</v>
      </c>
      <c r="Q1593" s="153">
        <f t="shared" si="149"/>
        <v>1</v>
      </c>
      <c r="R1593" s="154">
        <f t="shared" si="150"/>
        <v>0</v>
      </c>
      <c r="S1593" s="154">
        <f t="shared" si="151"/>
        <v>1</v>
      </c>
    </row>
    <row r="1594" spans="2:19" ht="18.75" x14ac:dyDescent="0.3">
      <c r="B1594" s="164">
        <v>44911</v>
      </c>
      <c r="C1594" s="95" t="s">
        <v>2396</v>
      </c>
      <c r="D1594" s="96" t="s">
        <v>2011</v>
      </c>
      <c r="E1594" s="97">
        <v>5</v>
      </c>
      <c r="F1594" s="140">
        <v>5</v>
      </c>
      <c r="G1594" s="103">
        <v>2</v>
      </c>
      <c r="H1594" s="99" t="s">
        <v>557</v>
      </c>
      <c r="I1594" s="104" t="s">
        <v>24</v>
      </c>
      <c r="J1594" s="105">
        <v>0.75</v>
      </c>
      <c r="K1594" s="142">
        <f t="shared" si="148"/>
        <v>3</v>
      </c>
      <c r="L1594" s="102">
        <f t="shared" ref="L1594:L1603" si="154">IF(K1594="",L1593,L1593+K1594)</f>
        <v>607.58510493827191</v>
      </c>
      <c r="M1594" s="214"/>
      <c r="N1594" s="214">
        <f t="shared" si="153"/>
        <v>99.025000000000006</v>
      </c>
      <c r="Q1594" s="153">
        <f t="shared" si="149"/>
        <v>1</v>
      </c>
      <c r="R1594" s="154">
        <f t="shared" si="150"/>
        <v>1</v>
      </c>
      <c r="S1594" s="154">
        <f t="shared" si="151"/>
        <v>0</v>
      </c>
    </row>
    <row r="1595" spans="2:19" ht="18.75" x14ac:dyDescent="0.3">
      <c r="B1595" s="164">
        <v>44911</v>
      </c>
      <c r="C1595" s="95" t="s">
        <v>2999</v>
      </c>
      <c r="D1595" s="96" t="s">
        <v>628</v>
      </c>
      <c r="E1595" s="97">
        <v>2</v>
      </c>
      <c r="F1595" s="140">
        <v>4.4000000000000004</v>
      </c>
      <c r="G1595" s="103">
        <v>2</v>
      </c>
      <c r="H1595" s="99" t="s">
        <v>557</v>
      </c>
      <c r="I1595" s="104" t="s">
        <v>21</v>
      </c>
      <c r="J1595" s="105">
        <v>7.25</v>
      </c>
      <c r="K1595" s="142">
        <f t="shared" si="148"/>
        <v>-7.25</v>
      </c>
      <c r="L1595" s="102">
        <f t="shared" si="154"/>
        <v>600.33510493827191</v>
      </c>
      <c r="M1595" s="214"/>
      <c r="N1595" s="214">
        <f t="shared" si="153"/>
        <v>91.775000000000006</v>
      </c>
      <c r="Q1595" s="153">
        <f t="shared" si="149"/>
        <v>1</v>
      </c>
      <c r="R1595" s="154">
        <f t="shared" si="150"/>
        <v>0</v>
      </c>
      <c r="S1595" s="154">
        <f t="shared" si="151"/>
        <v>1</v>
      </c>
    </row>
    <row r="1596" spans="2:19" ht="18.75" x14ac:dyDescent="0.3">
      <c r="B1596" s="164">
        <v>44911</v>
      </c>
      <c r="C1596" s="95" t="s">
        <v>2954</v>
      </c>
      <c r="D1596" s="96" t="s">
        <v>628</v>
      </c>
      <c r="E1596" s="97">
        <v>2</v>
      </c>
      <c r="F1596" s="140">
        <v>1</v>
      </c>
      <c r="G1596" s="103">
        <v>0</v>
      </c>
      <c r="H1596" s="99" t="s">
        <v>557</v>
      </c>
      <c r="I1596" s="104" t="s">
        <v>34</v>
      </c>
      <c r="J1596" s="105">
        <v>1</v>
      </c>
      <c r="K1596" s="142">
        <f t="shared" si="148"/>
        <v>-1</v>
      </c>
      <c r="L1596" s="102">
        <f t="shared" si="154"/>
        <v>599.33510493827191</v>
      </c>
      <c r="M1596" s="214"/>
      <c r="N1596" s="214">
        <f t="shared" si="153"/>
        <v>90.775000000000006</v>
      </c>
      <c r="Q1596" s="153">
        <f t="shared" si="149"/>
        <v>1</v>
      </c>
      <c r="R1596" s="154">
        <f t="shared" si="150"/>
        <v>0</v>
      </c>
      <c r="S1596" s="154">
        <f t="shared" si="151"/>
        <v>1</v>
      </c>
    </row>
    <row r="1597" spans="2:19" ht="18.75" x14ac:dyDescent="0.3">
      <c r="B1597" s="164">
        <v>44911</v>
      </c>
      <c r="C1597" s="95" t="s">
        <v>2865</v>
      </c>
      <c r="D1597" s="96" t="s">
        <v>43</v>
      </c>
      <c r="E1597" s="97">
        <v>4</v>
      </c>
      <c r="F1597" s="140">
        <v>6</v>
      </c>
      <c r="G1597" s="103">
        <v>2</v>
      </c>
      <c r="H1597" s="99" t="s">
        <v>557</v>
      </c>
      <c r="I1597" s="104" t="s">
        <v>16</v>
      </c>
      <c r="J1597" s="105">
        <v>2</v>
      </c>
      <c r="K1597" s="142">
        <f t="shared" si="148"/>
        <v>-2</v>
      </c>
      <c r="L1597" s="102">
        <f t="shared" si="154"/>
        <v>597.33510493827191</v>
      </c>
      <c r="M1597" s="214"/>
      <c r="N1597" s="214">
        <f t="shared" si="153"/>
        <v>88.775000000000006</v>
      </c>
      <c r="Q1597" s="153">
        <f t="shared" si="149"/>
        <v>1</v>
      </c>
      <c r="R1597" s="154">
        <f t="shared" si="150"/>
        <v>0</v>
      </c>
      <c r="S1597" s="154">
        <f t="shared" si="151"/>
        <v>1</v>
      </c>
    </row>
    <row r="1598" spans="2:19" ht="18.75" x14ac:dyDescent="0.3">
      <c r="B1598" s="164">
        <v>44911</v>
      </c>
      <c r="C1598" s="95" t="s">
        <v>2955</v>
      </c>
      <c r="D1598" s="96" t="s">
        <v>2011</v>
      </c>
      <c r="E1598" s="97">
        <v>2</v>
      </c>
      <c r="F1598" s="140">
        <v>8.5</v>
      </c>
      <c r="G1598" s="103">
        <v>3</v>
      </c>
      <c r="H1598" s="99" t="s">
        <v>557</v>
      </c>
      <c r="I1598" s="104" t="s">
        <v>34</v>
      </c>
      <c r="J1598" s="105">
        <v>2</v>
      </c>
      <c r="K1598" s="142">
        <f t="shared" si="148"/>
        <v>-2</v>
      </c>
      <c r="L1598" s="102">
        <f t="shared" si="154"/>
        <v>595.33510493827191</v>
      </c>
      <c r="M1598" s="214"/>
      <c r="N1598" s="214">
        <f t="shared" si="153"/>
        <v>86.775000000000006</v>
      </c>
      <c r="Q1598" s="153">
        <f t="shared" si="149"/>
        <v>1</v>
      </c>
      <c r="R1598" s="154">
        <f t="shared" si="150"/>
        <v>0</v>
      </c>
      <c r="S1598" s="154">
        <f t="shared" si="151"/>
        <v>1</v>
      </c>
    </row>
    <row r="1599" spans="2:19" ht="18.75" x14ac:dyDescent="0.3">
      <c r="B1599" s="164">
        <v>44911</v>
      </c>
      <c r="C1599" s="95" t="s">
        <v>2956</v>
      </c>
      <c r="D1599" s="96" t="s">
        <v>2001</v>
      </c>
      <c r="E1599" s="97">
        <v>2</v>
      </c>
      <c r="F1599" s="140">
        <v>8.5</v>
      </c>
      <c r="G1599" s="103">
        <v>3</v>
      </c>
      <c r="H1599" s="99" t="s">
        <v>557</v>
      </c>
      <c r="I1599" s="104" t="s">
        <v>24</v>
      </c>
      <c r="J1599" s="105">
        <v>3.75</v>
      </c>
      <c r="K1599" s="142">
        <f t="shared" si="148"/>
        <v>28.125</v>
      </c>
      <c r="L1599" s="102">
        <f t="shared" si="154"/>
        <v>623.46010493827191</v>
      </c>
      <c r="M1599" s="214"/>
      <c r="N1599" s="214">
        <f t="shared" si="153"/>
        <v>114.9</v>
      </c>
      <c r="Q1599" s="153">
        <f t="shared" si="149"/>
        <v>1</v>
      </c>
      <c r="R1599" s="154">
        <f t="shared" si="150"/>
        <v>1</v>
      </c>
      <c r="S1599" s="154">
        <f t="shared" si="151"/>
        <v>0</v>
      </c>
    </row>
    <row r="1600" spans="2:19" ht="18.75" x14ac:dyDescent="0.3">
      <c r="B1600" s="164">
        <v>44911</v>
      </c>
      <c r="C1600" s="95" t="s">
        <v>2581</v>
      </c>
      <c r="D1600" s="96" t="s">
        <v>628</v>
      </c>
      <c r="E1600" s="97">
        <v>2</v>
      </c>
      <c r="F1600" s="140">
        <v>1</v>
      </c>
      <c r="G1600" s="103">
        <v>0</v>
      </c>
      <c r="H1600" s="99" t="s">
        <v>557</v>
      </c>
      <c r="I1600" s="104" t="s">
        <v>16</v>
      </c>
      <c r="J1600" s="105">
        <v>3.75</v>
      </c>
      <c r="K1600" s="142">
        <f t="shared" si="148"/>
        <v>-3.75</v>
      </c>
      <c r="L1600" s="102">
        <f t="shared" si="154"/>
        <v>619.71010493827191</v>
      </c>
      <c r="M1600" s="214"/>
      <c r="N1600" s="214">
        <f t="shared" si="153"/>
        <v>111.15</v>
      </c>
      <c r="Q1600" s="153">
        <f t="shared" si="149"/>
        <v>1</v>
      </c>
      <c r="R1600" s="154">
        <f t="shared" si="150"/>
        <v>0</v>
      </c>
      <c r="S1600" s="154">
        <f t="shared" si="151"/>
        <v>1</v>
      </c>
    </row>
    <row r="1601" spans="2:19" ht="18.75" x14ac:dyDescent="0.3">
      <c r="B1601" s="164">
        <v>44911</v>
      </c>
      <c r="C1601" s="95" t="s">
        <v>2957</v>
      </c>
      <c r="D1601" s="96" t="s">
        <v>43</v>
      </c>
      <c r="E1601" s="97">
        <v>1</v>
      </c>
      <c r="F1601" s="140">
        <v>11</v>
      </c>
      <c r="G1601" s="103">
        <v>3</v>
      </c>
      <c r="H1601" s="99" t="s">
        <v>557</v>
      </c>
      <c r="I1601" s="104" t="s">
        <v>34</v>
      </c>
      <c r="J1601" s="105">
        <v>3.5</v>
      </c>
      <c r="K1601" s="142">
        <f t="shared" si="148"/>
        <v>-3.5</v>
      </c>
      <c r="L1601" s="102">
        <f t="shared" si="154"/>
        <v>616.21010493827191</v>
      </c>
      <c r="M1601" s="214"/>
      <c r="N1601" s="214">
        <f t="shared" si="153"/>
        <v>107.65</v>
      </c>
      <c r="Q1601" s="153">
        <f t="shared" si="149"/>
        <v>1</v>
      </c>
      <c r="R1601" s="154">
        <f t="shared" si="150"/>
        <v>0</v>
      </c>
      <c r="S1601" s="154">
        <f t="shared" si="151"/>
        <v>1</v>
      </c>
    </row>
    <row r="1602" spans="2:19" ht="18.75" x14ac:dyDescent="0.3">
      <c r="B1602" s="164">
        <v>44911</v>
      </c>
      <c r="C1602" s="95" t="s">
        <v>2958</v>
      </c>
      <c r="D1602" s="96" t="s">
        <v>43</v>
      </c>
      <c r="E1602" s="97">
        <v>1</v>
      </c>
      <c r="F1602" s="140">
        <v>10</v>
      </c>
      <c r="G1602" s="103">
        <v>3</v>
      </c>
      <c r="H1602" s="99" t="s">
        <v>557</v>
      </c>
      <c r="I1602" s="104" t="s">
        <v>34</v>
      </c>
      <c r="J1602" s="105">
        <v>1.5</v>
      </c>
      <c r="K1602" s="142">
        <f t="shared" si="148"/>
        <v>-1.5</v>
      </c>
      <c r="L1602" s="102">
        <f t="shared" si="154"/>
        <v>614.71010493827191</v>
      </c>
      <c r="M1602" s="214"/>
      <c r="N1602" s="214">
        <f t="shared" si="153"/>
        <v>106.15</v>
      </c>
      <c r="Q1602" s="153">
        <f t="shared" si="149"/>
        <v>1</v>
      </c>
      <c r="R1602" s="154">
        <f t="shared" si="150"/>
        <v>0</v>
      </c>
      <c r="S1602" s="154">
        <f t="shared" si="151"/>
        <v>1</v>
      </c>
    </row>
    <row r="1603" spans="2:19" ht="18.75" x14ac:dyDescent="0.3">
      <c r="B1603" s="164">
        <v>44911</v>
      </c>
      <c r="C1603" s="95" t="s">
        <v>2959</v>
      </c>
      <c r="D1603" s="96" t="s">
        <v>43</v>
      </c>
      <c r="E1603" s="97">
        <v>2</v>
      </c>
      <c r="F1603" s="140">
        <v>3</v>
      </c>
      <c r="G1603" s="103">
        <v>1.3</v>
      </c>
      <c r="H1603" s="99" t="s">
        <v>557</v>
      </c>
      <c r="I1603" s="104" t="s">
        <v>24</v>
      </c>
      <c r="J1603" s="105">
        <v>5.75</v>
      </c>
      <c r="K1603" s="142">
        <f t="shared" ref="K1603:K1666" si="155">IF(OR(I1603="",J1603=""),"",IF(AND(H1603="W",I1603="1st"),F1603*J1603-J1603,IF(AND(H1603="P",OR(I1603="1st",I1603="2nd",I1603="3rd")),G1603*J1603-J1603,IF(H1603="EW",-2*J1603,-J1603))))</f>
        <v>11.5</v>
      </c>
      <c r="L1603" s="102">
        <f t="shared" si="154"/>
        <v>626.21010493827191</v>
      </c>
      <c r="M1603" s="214"/>
      <c r="N1603" s="214">
        <f t="shared" si="153"/>
        <v>117.65</v>
      </c>
      <c r="Q1603" s="153">
        <f t="shared" si="149"/>
        <v>1</v>
      </c>
      <c r="R1603" s="154">
        <f t="shared" si="150"/>
        <v>1</v>
      </c>
      <c r="S1603" s="154">
        <f t="shared" si="151"/>
        <v>0</v>
      </c>
    </row>
    <row r="1604" spans="2:19" ht="18.75" x14ac:dyDescent="0.3">
      <c r="B1604" s="164">
        <v>44911</v>
      </c>
      <c r="C1604" s="95" t="s">
        <v>2960</v>
      </c>
      <c r="D1604" s="96" t="s">
        <v>43</v>
      </c>
      <c r="E1604" s="97">
        <v>2</v>
      </c>
      <c r="F1604" s="140">
        <v>20</v>
      </c>
      <c r="G1604" s="103">
        <v>5</v>
      </c>
      <c r="H1604" s="99" t="s">
        <v>557</v>
      </c>
      <c r="I1604" s="104" t="s">
        <v>26</v>
      </c>
      <c r="J1604" s="105">
        <v>1</v>
      </c>
      <c r="K1604" s="142">
        <f t="shared" si="155"/>
        <v>-1</v>
      </c>
      <c r="L1604" s="102">
        <f t="shared" si="152"/>
        <v>625.21010493827191</v>
      </c>
      <c r="M1604" s="214"/>
      <c r="N1604" s="214">
        <f t="shared" si="153"/>
        <v>116.65</v>
      </c>
      <c r="Q1604" s="153">
        <f t="shared" ref="Q1604:Q1667" si="156">IF(B1604="",0,1)</f>
        <v>1</v>
      </c>
      <c r="R1604" s="154">
        <f t="shared" ref="R1604:R1667" si="157">IF(K1604&gt;0,1,0)</f>
        <v>0</v>
      </c>
      <c r="S1604" s="154">
        <f t="shared" ref="S1604:S1667" si="158">IF(K1604&lt;0,1,0)</f>
        <v>1</v>
      </c>
    </row>
    <row r="1605" spans="2:19" ht="18.75" x14ac:dyDescent="0.3">
      <c r="B1605" s="164">
        <v>44911</v>
      </c>
      <c r="C1605" s="95" t="s">
        <v>2961</v>
      </c>
      <c r="D1605" s="96" t="s">
        <v>43</v>
      </c>
      <c r="E1605" s="97">
        <v>3</v>
      </c>
      <c r="F1605" s="140">
        <v>15</v>
      </c>
      <c r="G1605" s="103">
        <v>4</v>
      </c>
      <c r="H1605" s="99" t="s">
        <v>557</v>
      </c>
      <c r="I1605" s="104" t="s">
        <v>34</v>
      </c>
      <c r="J1605" s="105">
        <v>2</v>
      </c>
      <c r="K1605" s="142">
        <f t="shared" si="155"/>
        <v>-2</v>
      </c>
      <c r="L1605" s="102">
        <f t="shared" si="152"/>
        <v>623.21010493827191</v>
      </c>
      <c r="M1605" s="214"/>
      <c r="N1605" s="214">
        <f t="shared" si="153"/>
        <v>114.65</v>
      </c>
      <c r="Q1605" s="153">
        <f t="shared" si="156"/>
        <v>1</v>
      </c>
      <c r="R1605" s="154">
        <f t="shared" si="157"/>
        <v>0</v>
      </c>
      <c r="S1605" s="154">
        <f t="shared" si="158"/>
        <v>1</v>
      </c>
    </row>
    <row r="1606" spans="2:19" ht="18.75" x14ac:dyDescent="0.3">
      <c r="B1606" s="164">
        <v>44911</v>
      </c>
      <c r="C1606" s="95" t="s">
        <v>2962</v>
      </c>
      <c r="D1606" s="96" t="s">
        <v>43</v>
      </c>
      <c r="E1606" s="97">
        <v>3</v>
      </c>
      <c r="F1606" s="140">
        <v>23</v>
      </c>
      <c r="G1606" s="103">
        <v>5</v>
      </c>
      <c r="H1606" s="99" t="s">
        <v>557</v>
      </c>
      <c r="I1606" s="104" t="s">
        <v>26</v>
      </c>
      <c r="J1606" s="105">
        <v>1.75</v>
      </c>
      <c r="K1606" s="142">
        <f t="shared" si="155"/>
        <v>-1.75</v>
      </c>
      <c r="L1606" s="102">
        <f t="shared" si="152"/>
        <v>621.46010493827191</v>
      </c>
      <c r="M1606" s="214"/>
      <c r="N1606" s="214">
        <f t="shared" si="153"/>
        <v>112.9</v>
      </c>
      <c r="Q1606" s="153">
        <f t="shared" si="156"/>
        <v>1</v>
      </c>
      <c r="R1606" s="154">
        <f t="shared" si="157"/>
        <v>0</v>
      </c>
      <c r="S1606" s="154">
        <f t="shared" si="158"/>
        <v>1</v>
      </c>
    </row>
    <row r="1607" spans="2:19" ht="18.75" x14ac:dyDescent="0.3">
      <c r="B1607" s="164">
        <v>44911</v>
      </c>
      <c r="C1607" s="95" t="s">
        <v>2963</v>
      </c>
      <c r="D1607" s="96" t="s">
        <v>43</v>
      </c>
      <c r="E1607" s="97">
        <v>4</v>
      </c>
      <c r="F1607" s="140">
        <v>8</v>
      </c>
      <c r="G1607" s="103">
        <v>2</v>
      </c>
      <c r="H1607" s="99" t="s">
        <v>557</v>
      </c>
      <c r="I1607" s="104" t="s">
        <v>24</v>
      </c>
      <c r="J1607" s="105">
        <v>9.75</v>
      </c>
      <c r="K1607" s="142">
        <f t="shared" si="155"/>
        <v>68.25</v>
      </c>
      <c r="L1607" s="102">
        <f t="shared" si="152"/>
        <v>689.71010493827191</v>
      </c>
      <c r="M1607" s="214"/>
      <c r="N1607" s="214">
        <f t="shared" si="153"/>
        <v>181.15</v>
      </c>
      <c r="Q1607" s="153">
        <f t="shared" si="156"/>
        <v>1</v>
      </c>
      <c r="R1607" s="154">
        <f t="shared" si="157"/>
        <v>1</v>
      </c>
      <c r="S1607" s="154">
        <f t="shared" si="158"/>
        <v>0</v>
      </c>
    </row>
    <row r="1608" spans="2:19" ht="18.75" x14ac:dyDescent="0.3">
      <c r="B1608" s="164">
        <v>44912</v>
      </c>
      <c r="C1608" s="95" t="s">
        <v>2769</v>
      </c>
      <c r="D1608" s="96" t="s">
        <v>587</v>
      </c>
      <c r="E1608" s="97">
        <v>1</v>
      </c>
      <c r="F1608" s="140">
        <v>19</v>
      </c>
      <c r="G1608" s="103">
        <v>4</v>
      </c>
      <c r="H1608" s="99" t="s">
        <v>557</v>
      </c>
      <c r="I1608" s="104" t="s">
        <v>16</v>
      </c>
      <c r="J1608" s="105">
        <v>0.25</v>
      </c>
      <c r="K1608" s="142">
        <f t="shared" si="155"/>
        <v>-0.25</v>
      </c>
      <c r="L1608" s="102">
        <f t="shared" si="152"/>
        <v>689.46010493827191</v>
      </c>
      <c r="M1608" s="214"/>
      <c r="N1608" s="214">
        <f t="shared" si="153"/>
        <v>180.9</v>
      </c>
      <c r="Q1608" s="153">
        <f t="shared" si="156"/>
        <v>1</v>
      </c>
      <c r="R1608" s="154">
        <f t="shared" si="157"/>
        <v>0</v>
      </c>
      <c r="S1608" s="154">
        <f t="shared" si="158"/>
        <v>1</v>
      </c>
    </row>
    <row r="1609" spans="2:19" ht="18.75" x14ac:dyDescent="0.3">
      <c r="B1609" s="164">
        <v>44912</v>
      </c>
      <c r="C1609" s="95" t="s">
        <v>2964</v>
      </c>
      <c r="D1609" s="96" t="s">
        <v>652</v>
      </c>
      <c r="E1609" s="97">
        <v>1</v>
      </c>
      <c r="F1609" s="140">
        <v>15</v>
      </c>
      <c r="G1609" s="103">
        <v>4</v>
      </c>
      <c r="H1609" s="99" t="s">
        <v>557</v>
      </c>
      <c r="I1609" s="104" t="s">
        <v>34</v>
      </c>
      <c r="J1609" s="105">
        <v>1.75</v>
      </c>
      <c r="K1609" s="142">
        <f t="shared" si="155"/>
        <v>-1.75</v>
      </c>
      <c r="L1609" s="102">
        <f t="shared" si="152"/>
        <v>687.71010493827191</v>
      </c>
      <c r="M1609" s="214"/>
      <c r="N1609" s="214">
        <f t="shared" si="153"/>
        <v>179.15</v>
      </c>
      <c r="Q1609" s="153">
        <f t="shared" si="156"/>
        <v>1</v>
      </c>
      <c r="R1609" s="154">
        <f t="shared" si="157"/>
        <v>0</v>
      </c>
      <c r="S1609" s="154">
        <f t="shared" si="158"/>
        <v>1</v>
      </c>
    </row>
    <row r="1610" spans="2:19" ht="18.75" x14ac:dyDescent="0.3">
      <c r="B1610" s="164">
        <v>44912</v>
      </c>
      <c r="C1610" s="95" t="s">
        <v>2965</v>
      </c>
      <c r="D1610" s="96" t="s">
        <v>652</v>
      </c>
      <c r="E1610" s="97">
        <v>1</v>
      </c>
      <c r="F1610" s="140">
        <v>4.4000000000000004</v>
      </c>
      <c r="G1610" s="103">
        <v>1.5</v>
      </c>
      <c r="H1610" s="99" t="s">
        <v>557</v>
      </c>
      <c r="I1610" s="104" t="s">
        <v>24</v>
      </c>
      <c r="J1610" s="105">
        <v>3.75</v>
      </c>
      <c r="K1610" s="142">
        <f t="shared" si="155"/>
        <v>12.75</v>
      </c>
      <c r="L1610" s="102">
        <f t="shared" si="152"/>
        <v>700.46010493827191</v>
      </c>
      <c r="M1610" s="214"/>
      <c r="N1610" s="214">
        <f t="shared" si="153"/>
        <v>191.9</v>
      </c>
      <c r="Q1610" s="153">
        <f t="shared" si="156"/>
        <v>1</v>
      </c>
      <c r="R1610" s="154">
        <f t="shared" si="157"/>
        <v>1</v>
      </c>
      <c r="S1610" s="154">
        <f t="shared" si="158"/>
        <v>0</v>
      </c>
    </row>
    <row r="1611" spans="2:19" ht="18.75" x14ac:dyDescent="0.3">
      <c r="B1611" s="164">
        <v>44912</v>
      </c>
      <c r="C1611" s="95" t="s">
        <v>2879</v>
      </c>
      <c r="D1611" s="96" t="s">
        <v>590</v>
      </c>
      <c r="E1611" s="97">
        <v>1</v>
      </c>
      <c r="F1611" s="140">
        <v>8</v>
      </c>
      <c r="G1611" s="103">
        <v>3</v>
      </c>
      <c r="H1611" s="99" t="s">
        <v>557</v>
      </c>
      <c r="I1611" s="104" t="s">
        <v>34</v>
      </c>
      <c r="J1611" s="105">
        <v>0.75</v>
      </c>
      <c r="K1611" s="142">
        <f t="shared" si="155"/>
        <v>-0.75</v>
      </c>
      <c r="L1611" s="102">
        <f t="shared" si="152"/>
        <v>699.71010493827191</v>
      </c>
      <c r="M1611" s="214"/>
      <c r="N1611" s="214">
        <f t="shared" si="153"/>
        <v>191.15</v>
      </c>
      <c r="Q1611" s="153">
        <f t="shared" si="156"/>
        <v>1</v>
      </c>
      <c r="R1611" s="154">
        <f t="shared" si="157"/>
        <v>0</v>
      </c>
      <c r="S1611" s="154">
        <f t="shared" si="158"/>
        <v>1</v>
      </c>
    </row>
    <row r="1612" spans="2:19" ht="18.75" x14ac:dyDescent="0.3">
      <c r="B1612" s="164">
        <v>44912</v>
      </c>
      <c r="C1612" s="95" t="s">
        <v>2664</v>
      </c>
      <c r="D1612" s="96" t="s">
        <v>590</v>
      </c>
      <c r="E1612" s="97">
        <v>3</v>
      </c>
      <c r="F1612" s="140">
        <v>2.2999999999999998</v>
      </c>
      <c r="G1612" s="103">
        <v>1.1000000000000001</v>
      </c>
      <c r="H1612" s="99" t="s">
        <v>557</v>
      </c>
      <c r="I1612" s="104" t="s">
        <v>26</v>
      </c>
      <c r="J1612" s="105">
        <v>3.75</v>
      </c>
      <c r="K1612" s="142">
        <f t="shared" si="155"/>
        <v>-3.75</v>
      </c>
      <c r="L1612" s="102">
        <f t="shared" si="152"/>
        <v>695.96010493827191</v>
      </c>
      <c r="M1612" s="214"/>
      <c r="N1612" s="214">
        <f t="shared" si="153"/>
        <v>187.4</v>
      </c>
      <c r="Q1612" s="153">
        <f t="shared" si="156"/>
        <v>1</v>
      </c>
      <c r="R1612" s="154">
        <f t="shared" si="157"/>
        <v>0</v>
      </c>
      <c r="S1612" s="154">
        <f t="shared" si="158"/>
        <v>1</v>
      </c>
    </row>
    <row r="1613" spans="2:19" ht="18.75" x14ac:dyDescent="0.3">
      <c r="B1613" s="164">
        <v>44912</v>
      </c>
      <c r="C1613" s="95" t="s">
        <v>2760</v>
      </c>
      <c r="D1613" s="96" t="s">
        <v>608</v>
      </c>
      <c r="E1613" s="97">
        <v>1</v>
      </c>
      <c r="F1613" s="140">
        <v>2.15</v>
      </c>
      <c r="G1613" s="103">
        <v>1.1000000000000001</v>
      </c>
      <c r="H1613" s="99" t="s">
        <v>557</v>
      </c>
      <c r="I1613" s="104" t="s">
        <v>24</v>
      </c>
      <c r="J1613" s="105">
        <v>5</v>
      </c>
      <c r="K1613" s="142">
        <f t="shared" si="155"/>
        <v>5.75</v>
      </c>
      <c r="L1613" s="102">
        <f t="shared" si="152"/>
        <v>701.71010493827191</v>
      </c>
      <c r="M1613" s="214"/>
      <c r="N1613" s="214">
        <f t="shared" si="153"/>
        <v>193.15</v>
      </c>
      <c r="Q1613" s="153">
        <f t="shared" si="156"/>
        <v>1</v>
      </c>
      <c r="R1613" s="154">
        <f t="shared" si="157"/>
        <v>1</v>
      </c>
      <c r="S1613" s="154">
        <f t="shared" si="158"/>
        <v>0</v>
      </c>
    </row>
    <row r="1614" spans="2:19" ht="18.75" x14ac:dyDescent="0.3">
      <c r="B1614" s="164">
        <v>44913</v>
      </c>
      <c r="C1614" s="95" t="s">
        <v>2966</v>
      </c>
      <c r="D1614" s="96" t="s">
        <v>2030</v>
      </c>
      <c r="E1614" s="97">
        <v>1</v>
      </c>
      <c r="F1614" s="140">
        <v>4</v>
      </c>
      <c r="G1614" s="103">
        <v>2</v>
      </c>
      <c r="H1614" s="99" t="s">
        <v>557</v>
      </c>
      <c r="I1614" s="104" t="s">
        <v>34</v>
      </c>
      <c r="J1614" s="105">
        <v>2.75</v>
      </c>
      <c r="K1614" s="142">
        <f t="shared" si="155"/>
        <v>-2.75</v>
      </c>
      <c r="L1614" s="102">
        <f t="shared" si="152"/>
        <v>698.96010493827191</v>
      </c>
      <c r="M1614" s="214"/>
      <c r="N1614" s="214">
        <f t="shared" si="153"/>
        <v>190.4</v>
      </c>
      <c r="Q1614" s="153">
        <f t="shared" si="156"/>
        <v>1</v>
      </c>
      <c r="R1614" s="154">
        <f t="shared" si="157"/>
        <v>0</v>
      </c>
      <c r="S1614" s="154">
        <f t="shared" si="158"/>
        <v>1</v>
      </c>
    </row>
    <row r="1615" spans="2:19" ht="18.75" x14ac:dyDescent="0.3">
      <c r="B1615" s="164">
        <v>44913</v>
      </c>
      <c r="C1615" s="95" t="s">
        <v>2886</v>
      </c>
      <c r="D1615" s="96" t="s">
        <v>685</v>
      </c>
      <c r="E1615" s="97">
        <v>1</v>
      </c>
      <c r="F1615" s="140">
        <v>3.4</v>
      </c>
      <c r="G1615" s="103">
        <v>1.5</v>
      </c>
      <c r="H1615" s="99" t="s">
        <v>557</v>
      </c>
      <c r="I1615" s="104" t="s">
        <v>24</v>
      </c>
      <c r="J1615" s="105">
        <v>5</v>
      </c>
      <c r="K1615" s="142">
        <f t="shared" si="155"/>
        <v>12</v>
      </c>
      <c r="L1615" s="102">
        <f t="shared" si="152"/>
        <v>710.96010493827191</v>
      </c>
      <c r="M1615" s="214"/>
      <c r="N1615" s="214">
        <f t="shared" si="153"/>
        <v>202.4</v>
      </c>
      <c r="Q1615" s="153">
        <f t="shared" si="156"/>
        <v>1</v>
      </c>
      <c r="R1615" s="154">
        <f t="shared" si="157"/>
        <v>1</v>
      </c>
      <c r="S1615" s="154">
        <f t="shared" si="158"/>
        <v>0</v>
      </c>
    </row>
    <row r="1616" spans="2:19" ht="18.75" x14ac:dyDescent="0.3">
      <c r="B1616" s="164">
        <v>44913</v>
      </c>
      <c r="C1616" s="95" t="s">
        <v>3008</v>
      </c>
      <c r="D1616" s="96" t="s">
        <v>685</v>
      </c>
      <c r="E1616" s="97">
        <v>1</v>
      </c>
      <c r="F1616" s="140">
        <v>5</v>
      </c>
      <c r="G1616" s="103">
        <v>2</v>
      </c>
      <c r="H1616" s="99" t="s">
        <v>557</v>
      </c>
      <c r="I1616" s="104" t="s">
        <v>34</v>
      </c>
      <c r="J1616" s="105">
        <v>1.5</v>
      </c>
      <c r="K1616" s="142">
        <f t="shared" si="155"/>
        <v>-1.5</v>
      </c>
      <c r="L1616" s="102">
        <f t="shared" si="152"/>
        <v>709.46010493827191</v>
      </c>
      <c r="M1616" s="214"/>
      <c r="N1616" s="214">
        <f t="shared" si="153"/>
        <v>200.9</v>
      </c>
      <c r="Q1616" s="153">
        <f t="shared" si="156"/>
        <v>1</v>
      </c>
      <c r="R1616" s="154">
        <f t="shared" si="157"/>
        <v>0</v>
      </c>
      <c r="S1616" s="154">
        <f t="shared" si="158"/>
        <v>1</v>
      </c>
    </row>
    <row r="1617" spans="2:19" ht="18.75" x14ac:dyDescent="0.3">
      <c r="B1617" s="164">
        <v>44913</v>
      </c>
      <c r="C1617" s="95" t="s">
        <v>2967</v>
      </c>
      <c r="D1617" s="96" t="s">
        <v>28</v>
      </c>
      <c r="E1617" s="97">
        <v>1</v>
      </c>
      <c r="F1617" s="140">
        <v>61</v>
      </c>
      <c r="G1617" s="103">
        <v>9</v>
      </c>
      <c r="H1617" s="99" t="s">
        <v>557</v>
      </c>
      <c r="I1617" s="104" t="s">
        <v>16</v>
      </c>
      <c r="J1617" s="105">
        <v>0.25</v>
      </c>
      <c r="K1617" s="142">
        <f t="shared" si="155"/>
        <v>-0.25</v>
      </c>
      <c r="L1617" s="102">
        <f t="shared" si="152"/>
        <v>709.21010493827191</v>
      </c>
      <c r="M1617" s="214"/>
      <c r="N1617" s="214">
        <f t="shared" si="153"/>
        <v>200.65</v>
      </c>
      <c r="Q1617" s="153">
        <f t="shared" si="156"/>
        <v>1</v>
      </c>
      <c r="R1617" s="154">
        <f t="shared" si="157"/>
        <v>0</v>
      </c>
      <c r="S1617" s="154">
        <f t="shared" si="158"/>
        <v>1</v>
      </c>
    </row>
    <row r="1618" spans="2:19" ht="18.75" x14ac:dyDescent="0.3">
      <c r="B1618" s="164">
        <v>44913</v>
      </c>
      <c r="C1618" s="95" t="s">
        <v>2968</v>
      </c>
      <c r="D1618" s="96" t="s">
        <v>28</v>
      </c>
      <c r="E1618" s="97">
        <v>1</v>
      </c>
      <c r="F1618" s="140">
        <v>3.4</v>
      </c>
      <c r="G1618" s="103">
        <v>1.5</v>
      </c>
      <c r="H1618" s="99" t="s">
        <v>557</v>
      </c>
      <c r="I1618" s="104" t="s">
        <v>34</v>
      </c>
      <c r="J1618" s="105">
        <v>0.5</v>
      </c>
      <c r="K1618" s="142">
        <f t="shared" si="155"/>
        <v>-0.5</v>
      </c>
      <c r="L1618" s="102">
        <f t="shared" si="152"/>
        <v>708.71010493827191</v>
      </c>
      <c r="M1618" s="214"/>
      <c r="N1618" s="214">
        <f t="shared" si="153"/>
        <v>200.15</v>
      </c>
      <c r="Q1618" s="153">
        <f t="shared" si="156"/>
        <v>1</v>
      </c>
      <c r="R1618" s="154">
        <f t="shared" si="157"/>
        <v>0</v>
      </c>
      <c r="S1618" s="154">
        <f t="shared" si="158"/>
        <v>1</v>
      </c>
    </row>
    <row r="1619" spans="2:19" ht="18.75" x14ac:dyDescent="0.3">
      <c r="B1619" s="164">
        <v>44913</v>
      </c>
      <c r="C1619" s="95" t="s">
        <v>2928</v>
      </c>
      <c r="D1619" s="96" t="s">
        <v>1936</v>
      </c>
      <c r="E1619" s="97">
        <v>3</v>
      </c>
      <c r="F1619" s="140">
        <v>2.25</v>
      </c>
      <c r="G1619" s="103">
        <v>1.2</v>
      </c>
      <c r="H1619" s="99" t="s">
        <v>557</v>
      </c>
      <c r="I1619" s="104" t="s">
        <v>34</v>
      </c>
      <c r="J1619" s="105">
        <v>3</v>
      </c>
      <c r="K1619" s="142">
        <f t="shared" si="155"/>
        <v>-3</v>
      </c>
      <c r="L1619" s="102">
        <f t="shared" si="152"/>
        <v>705.71010493827191</v>
      </c>
      <c r="M1619" s="214"/>
      <c r="N1619" s="214">
        <f t="shared" si="153"/>
        <v>197.15</v>
      </c>
      <c r="Q1619" s="153">
        <f t="shared" si="156"/>
        <v>1</v>
      </c>
      <c r="R1619" s="154">
        <f t="shared" si="157"/>
        <v>0</v>
      </c>
      <c r="S1619" s="154">
        <f t="shared" si="158"/>
        <v>1</v>
      </c>
    </row>
    <row r="1620" spans="2:19" ht="18.75" x14ac:dyDescent="0.3">
      <c r="B1620" s="164">
        <v>44913</v>
      </c>
      <c r="C1620" s="95" t="s">
        <v>2969</v>
      </c>
      <c r="D1620" s="96" t="s">
        <v>573</v>
      </c>
      <c r="E1620" s="97">
        <v>3</v>
      </c>
      <c r="F1620" s="140">
        <v>101</v>
      </c>
      <c r="G1620" s="103">
        <v>10</v>
      </c>
      <c r="H1620" s="99" t="s">
        <v>557</v>
      </c>
      <c r="I1620" s="104" t="s">
        <v>26</v>
      </c>
      <c r="J1620" s="105">
        <v>0.5</v>
      </c>
      <c r="K1620" s="142">
        <f t="shared" si="155"/>
        <v>-0.5</v>
      </c>
      <c r="L1620" s="102">
        <f t="shared" si="152"/>
        <v>705.21010493827191</v>
      </c>
      <c r="M1620" s="214"/>
      <c r="N1620" s="214">
        <f t="shared" si="153"/>
        <v>196.65</v>
      </c>
      <c r="Q1620" s="153">
        <f t="shared" si="156"/>
        <v>1</v>
      </c>
      <c r="R1620" s="154">
        <f t="shared" si="157"/>
        <v>0</v>
      </c>
      <c r="S1620" s="154">
        <f t="shared" si="158"/>
        <v>1</v>
      </c>
    </row>
    <row r="1621" spans="2:19" ht="18.75" x14ac:dyDescent="0.3">
      <c r="B1621" s="164">
        <v>44913</v>
      </c>
      <c r="C1621" s="95" t="s">
        <v>2970</v>
      </c>
      <c r="D1621" s="96" t="s">
        <v>573</v>
      </c>
      <c r="E1621" s="97">
        <v>3</v>
      </c>
      <c r="F1621" s="140">
        <v>51</v>
      </c>
      <c r="G1621" s="103">
        <v>5</v>
      </c>
      <c r="H1621" s="99" t="s">
        <v>557</v>
      </c>
      <c r="I1621" s="104" t="s">
        <v>34</v>
      </c>
      <c r="J1621" s="105">
        <v>0.75</v>
      </c>
      <c r="K1621" s="142">
        <f t="shared" si="155"/>
        <v>-0.75</v>
      </c>
      <c r="L1621" s="102">
        <f t="shared" ref="L1621:L1625" si="159">IF(K1621="",L1620,L1620+K1621)</f>
        <v>704.46010493827191</v>
      </c>
      <c r="M1621" s="214"/>
      <c r="N1621" s="214">
        <f t="shared" si="153"/>
        <v>195.9</v>
      </c>
      <c r="Q1621" s="153">
        <f t="shared" si="156"/>
        <v>1</v>
      </c>
      <c r="R1621" s="154">
        <f t="shared" si="157"/>
        <v>0</v>
      </c>
      <c r="S1621" s="154">
        <f t="shared" si="158"/>
        <v>1</v>
      </c>
    </row>
    <row r="1622" spans="2:19" ht="18.75" x14ac:dyDescent="0.3">
      <c r="B1622" s="164">
        <v>44914</v>
      </c>
      <c r="C1622" s="95" t="s">
        <v>2903</v>
      </c>
      <c r="D1622" s="96" t="s">
        <v>2971</v>
      </c>
      <c r="E1622" s="97">
        <v>5</v>
      </c>
      <c r="F1622" s="140">
        <v>2.8</v>
      </c>
      <c r="G1622" s="103">
        <v>1.2</v>
      </c>
      <c r="H1622" s="99" t="s">
        <v>557</v>
      </c>
      <c r="I1622" s="104" t="s">
        <v>34</v>
      </c>
      <c r="J1622" s="105">
        <v>1</v>
      </c>
      <c r="K1622" s="142">
        <f t="shared" si="155"/>
        <v>-1</v>
      </c>
      <c r="L1622" s="102">
        <f t="shared" si="159"/>
        <v>703.46010493827191</v>
      </c>
      <c r="M1622" s="214"/>
      <c r="N1622" s="214">
        <f t="shared" si="153"/>
        <v>194.9</v>
      </c>
      <c r="Q1622" s="153">
        <f t="shared" si="156"/>
        <v>1</v>
      </c>
      <c r="R1622" s="154">
        <f t="shared" si="157"/>
        <v>0</v>
      </c>
      <c r="S1622" s="154">
        <f t="shared" si="158"/>
        <v>1</v>
      </c>
    </row>
    <row r="1623" spans="2:19" ht="18.75" x14ac:dyDescent="0.3">
      <c r="B1623" s="164">
        <v>44915</v>
      </c>
      <c r="C1623" s="95" t="s">
        <v>2972</v>
      </c>
      <c r="D1623" s="96" t="s">
        <v>581</v>
      </c>
      <c r="E1623" s="97">
        <v>1</v>
      </c>
      <c r="F1623" s="140">
        <v>26</v>
      </c>
      <c r="G1623" s="103">
        <v>4</v>
      </c>
      <c r="H1623" s="99" t="s">
        <v>557</v>
      </c>
      <c r="I1623" s="104" t="s">
        <v>26</v>
      </c>
      <c r="J1623" s="105">
        <v>0.5</v>
      </c>
      <c r="K1623" s="142">
        <f t="shared" si="155"/>
        <v>-0.5</v>
      </c>
      <c r="L1623" s="102">
        <f t="shared" si="159"/>
        <v>702.96010493827191</v>
      </c>
      <c r="M1623" s="214"/>
      <c r="N1623" s="214">
        <f t="shared" si="153"/>
        <v>194.4</v>
      </c>
      <c r="Q1623" s="153">
        <f t="shared" si="156"/>
        <v>1</v>
      </c>
      <c r="R1623" s="154">
        <f t="shared" si="157"/>
        <v>0</v>
      </c>
      <c r="S1623" s="154">
        <f t="shared" si="158"/>
        <v>1</v>
      </c>
    </row>
    <row r="1624" spans="2:19" ht="18.75" x14ac:dyDescent="0.3">
      <c r="B1624" s="164">
        <v>44915</v>
      </c>
      <c r="C1624" s="95" t="s">
        <v>2322</v>
      </c>
      <c r="D1624" s="96" t="s">
        <v>581</v>
      </c>
      <c r="E1624" s="97">
        <v>2</v>
      </c>
      <c r="F1624" s="140">
        <v>41</v>
      </c>
      <c r="G1624" s="103">
        <v>7</v>
      </c>
      <c r="H1624" s="99" t="s">
        <v>557</v>
      </c>
      <c r="I1624" s="104" t="s">
        <v>16</v>
      </c>
      <c r="J1624" s="105">
        <v>1.25</v>
      </c>
      <c r="K1624" s="142">
        <f t="shared" si="155"/>
        <v>-1.25</v>
      </c>
      <c r="L1624" s="102">
        <f t="shared" si="159"/>
        <v>701.71010493827191</v>
      </c>
      <c r="M1624" s="214"/>
      <c r="N1624" s="214">
        <f t="shared" si="153"/>
        <v>193.15</v>
      </c>
      <c r="Q1624" s="153">
        <f t="shared" si="156"/>
        <v>1</v>
      </c>
      <c r="R1624" s="154">
        <f t="shared" si="157"/>
        <v>0</v>
      </c>
      <c r="S1624" s="154">
        <f t="shared" si="158"/>
        <v>1</v>
      </c>
    </row>
    <row r="1625" spans="2:19" ht="18.75" x14ac:dyDescent="0.3">
      <c r="B1625" s="164">
        <v>44915</v>
      </c>
      <c r="C1625" s="95" t="s">
        <v>2322</v>
      </c>
      <c r="D1625" s="96" t="s">
        <v>581</v>
      </c>
      <c r="E1625" s="97">
        <v>2</v>
      </c>
      <c r="F1625" s="140">
        <v>41</v>
      </c>
      <c r="G1625" s="103">
        <v>7</v>
      </c>
      <c r="H1625" s="99" t="s">
        <v>567</v>
      </c>
      <c r="I1625" s="104" t="s">
        <v>16</v>
      </c>
      <c r="J1625" s="105">
        <v>0.5</v>
      </c>
      <c r="K1625" s="142">
        <f t="shared" si="155"/>
        <v>-0.5</v>
      </c>
      <c r="L1625" s="102">
        <f t="shared" si="159"/>
        <v>701.21010493827191</v>
      </c>
      <c r="M1625" s="214"/>
      <c r="N1625" s="214">
        <f t="shared" si="153"/>
        <v>192.65</v>
      </c>
      <c r="Q1625" s="153">
        <f t="shared" si="156"/>
        <v>1</v>
      </c>
      <c r="R1625" s="154">
        <f t="shared" si="157"/>
        <v>0</v>
      </c>
      <c r="S1625" s="154">
        <f t="shared" si="158"/>
        <v>1</v>
      </c>
    </row>
    <row r="1626" spans="2:19" ht="18.75" x14ac:dyDescent="0.3">
      <c r="B1626" s="164">
        <v>44915</v>
      </c>
      <c r="C1626" s="95" t="s">
        <v>3009</v>
      </c>
      <c r="D1626" s="96" t="s">
        <v>581</v>
      </c>
      <c r="E1626" s="97">
        <v>2</v>
      </c>
      <c r="F1626" s="140">
        <v>2.9</v>
      </c>
      <c r="G1626" s="103">
        <v>1.3</v>
      </c>
      <c r="H1626" s="99" t="s">
        <v>557</v>
      </c>
      <c r="I1626" s="104" t="s">
        <v>21</v>
      </c>
      <c r="J1626" s="105">
        <v>2</v>
      </c>
      <c r="K1626" s="142">
        <f t="shared" si="155"/>
        <v>-2</v>
      </c>
      <c r="L1626" s="102">
        <f t="shared" ref="L1626:L1647" si="160">IF(K1626="",L1625,L1625+K1626)</f>
        <v>699.21010493827191</v>
      </c>
      <c r="M1626" s="214"/>
      <c r="N1626" s="214">
        <f t="shared" si="153"/>
        <v>190.65</v>
      </c>
      <c r="Q1626" s="153">
        <f t="shared" si="156"/>
        <v>1</v>
      </c>
      <c r="R1626" s="154">
        <f t="shared" si="157"/>
        <v>0</v>
      </c>
      <c r="S1626" s="154">
        <f t="shared" si="158"/>
        <v>1</v>
      </c>
    </row>
    <row r="1627" spans="2:19" ht="18.75" x14ac:dyDescent="0.3">
      <c r="B1627" s="164">
        <v>44915</v>
      </c>
      <c r="C1627" s="95" t="s">
        <v>2973</v>
      </c>
      <c r="D1627" s="96" t="s">
        <v>581</v>
      </c>
      <c r="E1627" s="97">
        <v>3</v>
      </c>
      <c r="F1627" s="140">
        <v>8</v>
      </c>
      <c r="G1627" s="103">
        <v>3</v>
      </c>
      <c r="H1627" s="99" t="s">
        <v>557</v>
      </c>
      <c r="I1627" s="104" t="s">
        <v>34</v>
      </c>
      <c r="J1627" s="105">
        <v>1</v>
      </c>
      <c r="K1627" s="142">
        <f t="shared" si="155"/>
        <v>-1</v>
      </c>
      <c r="L1627" s="102">
        <f t="shared" si="160"/>
        <v>698.21010493827191</v>
      </c>
      <c r="M1627" s="214"/>
      <c r="N1627" s="214">
        <f t="shared" si="153"/>
        <v>189.65</v>
      </c>
      <c r="Q1627" s="153">
        <f t="shared" si="156"/>
        <v>1</v>
      </c>
      <c r="R1627" s="154">
        <f t="shared" si="157"/>
        <v>0</v>
      </c>
      <c r="S1627" s="154">
        <f t="shared" si="158"/>
        <v>1</v>
      </c>
    </row>
    <row r="1628" spans="2:19" ht="18.75" x14ac:dyDescent="0.3">
      <c r="B1628" s="164">
        <v>44915</v>
      </c>
      <c r="C1628" s="95" t="s">
        <v>2124</v>
      </c>
      <c r="D1628" s="96" t="s">
        <v>581</v>
      </c>
      <c r="E1628" s="97">
        <v>9</v>
      </c>
      <c r="F1628" s="140">
        <v>6.5</v>
      </c>
      <c r="G1628" s="103">
        <v>2</v>
      </c>
      <c r="H1628" s="99" t="s">
        <v>557</v>
      </c>
      <c r="I1628" s="104" t="s">
        <v>26</v>
      </c>
      <c r="J1628" s="105">
        <v>1.5</v>
      </c>
      <c r="K1628" s="142">
        <f t="shared" si="155"/>
        <v>-1.5</v>
      </c>
      <c r="L1628" s="102">
        <f t="shared" si="160"/>
        <v>696.71010493827191</v>
      </c>
      <c r="M1628" s="214"/>
      <c r="N1628" s="214">
        <f t="shared" si="153"/>
        <v>188.15</v>
      </c>
      <c r="Q1628" s="153">
        <f t="shared" si="156"/>
        <v>1</v>
      </c>
      <c r="R1628" s="154">
        <f t="shared" si="157"/>
        <v>0</v>
      </c>
      <c r="S1628" s="154">
        <f t="shared" si="158"/>
        <v>1</v>
      </c>
    </row>
    <row r="1629" spans="2:19" ht="18.75" x14ac:dyDescent="0.3">
      <c r="B1629" s="164">
        <v>44916</v>
      </c>
      <c r="C1629" s="95" t="s">
        <v>2974</v>
      </c>
      <c r="D1629" s="96" t="s">
        <v>1916</v>
      </c>
      <c r="E1629" s="97">
        <v>2</v>
      </c>
      <c r="F1629" s="140">
        <v>1.81</v>
      </c>
      <c r="G1629" s="103">
        <v>1.1000000000000001</v>
      </c>
      <c r="H1629" s="99" t="s">
        <v>557</v>
      </c>
      <c r="I1629" s="104" t="s">
        <v>34</v>
      </c>
      <c r="J1629" s="105">
        <v>2.25</v>
      </c>
      <c r="K1629" s="142">
        <f t="shared" si="155"/>
        <v>-2.25</v>
      </c>
      <c r="L1629" s="102">
        <f t="shared" si="160"/>
        <v>694.46010493827191</v>
      </c>
      <c r="M1629" s="214"/>
      <c r="N1629" s="214">
        <f t="shared" si="153"/>
        <v>185.9</v>
      </c>
      <c r="Q1629" s="153">
        <f t="shared" si="156"/>
        <v>1</v>
      </c>
      <c r="R1629" s="154">
        <f t="shared" si="157"/>
        <v>0</v>
      </c>
      <c r="S1629" s="154">
        <f t="shared" si="158"/>
        <v>1</v>
      </c>
    </row>
    <row r="1630" spans="2:19" ht="18.75" x14ac:dyDescent="0.3">
      <c r="B1630" s="164">
        <v>44916</v>
      </c>
      <c r="C1630" s="95" t="s">
        <v>2975</v>
      </c>
      <c r="D1630" s="96" t="s">
        <v>91</v>
      </c>
      <c r="E1630" s="97">
        <v>1</v>
      </c>
      <c r="F1630" s="140">
        <v>3.8</v>
      </c>
      <c r="G1630" s="103">
        <v>1.8</v>
      </c>
      <c r="H1630" s="99" t="s">
        <v>557</v>
      </c>
      <c r="I1630" s="104" t="s">
        <v>24</v>
      </c>
      <c r="J1630" s="105">
        <v>4</v>
      </c>
      <c r="K1630" s="142">
        <f t="shared" si="155"/>
        <v>11.2</v>
      </c>
      <c r="L1630" s="102">
        <f t="shared" si="160"/>
        <v>705.66010493827196</v>
      </c>
      <c r="M1630" s="214"/>
      <c r="N1630" s="214">
        <f t="shared" si="153"/>
        <v>197.1</v>
      </c>
      <c r="Q1630" s="153">
        <f t="shared" si="156"/>
        <v>1</v>
      </c>
      <c r="R1630" s="154">
        <f t="shared" si="157"/>
        <v>1</v>
      </c>
      <c r="S1630" s="154">
        <f t="shared" si="158"/>
        <v>0</v>
      </c>
    </row>
    <row r="1631" spans="2:19" ht="18.75" x14ac:dyDescent="0.3">
      <c r="B1631" s="164">
        <v>44916</v>
      </c>
      <c r="C1631" s="95" t="s">
        <v>2976</v>
      </c>
      <c r="D1631" s="96" t="s">
        <v>91</v>
      </c>
      <c r="E1631" s="97">
        <v>2</v>
      </c>
      <c r="F1631" s="140">
        <v>4.8</v>
      </c>
      <c r="G1631" s="103">
        <v>2</v>
      </c>
      <c r="H1631" s="99" t="s">
        <v>557</v>
      </c>
      <c r="I1631" s="104" t="s">
        <v>34</v>
      </c>
      <c r="J1631" s="105">
        <v>5</v>
      </c>
      <c r="K1631" s="142">
        <f t="shared" si="155"/>
        <v>-5</v>
      </c>
      <c r="L1631" s="102">
        <f t="shared" si="160"/>
        <v>700.66010493827196</v>
      </c>
      <c r="M1631" s="214"/>
      <c r="N1631" s="214">
        <f t="shared" si="153"/>
        <v>192.1</v>
      </c>
      <c r="Q1631" s="153">
        <f t="shared" si="156"/>
        <v>1</v>
      </c>
      <c r="R1631" s="154">
        <f t="shared" si="157"/>
        <v>0</v>
      </c>
      <c r="S1631" s="154">
        <f t="shared" si="158"/>
        <v>1</v>
      </c>
    </row>
    <row r="1632" spans="2:19" ht="18.75" x14ac:dyDescent="0.3">
      <c r="B1632" s="164">
        <v>44916</v>
      </c>
      <c r="C1632" s="95" t="s">
        <v>2579</v>
      </c>
      <c r="D1632" s="96" t="s">
        <v>91</v>
      </c>
      <c r="E1632" s="97">
        <v>2</v>
      </c>
      <c r="F1632" s="140">
        <v>4.5999999999999996</v>
      </c>
      <c r="G1632" s="103">
        <v>2</v>
      </c>
      <c r="H1632" s="99" t="s">
        <v>557</v>
      </c>
      <c r="I1632" s="104" t="s">
        <v>24</v>
      </c>
      <c r="J1632" s="105">
        <v>1.25</v>
      </c>
      <c r="K1632" s="142">
        <f t="shared" si="155"/>
        <v>4.5</v>
      </c>
      <c r="L1632" s="102">
        <f t="shared" si="160"/>
        <v>705.16010493827196</v>
      </c>
      <c r="M1632" s="214"/>
      <c r="N1632" s="214">
        <f t="shared" si="153"/>
        <v>196.6</v>
      </c>
      <c r="Q1632" s="153">
        <f t="shared" si="156"/>
        <v>1</v>
      </c>
      <c r="R1632" s="154">
        <f t="shared" si="157"/>
        <v>1</v>
      </c>
      <c r="S1632" s="154">
        <f t="shared" si="158"/>
        <v>0</v>
      </c>
    </row>
    <row r="1633" spans="2:19" ht="18.75" x14ac:dyDescent="0.3">
      <c r="B1633" s="164">
        <v>44916</v>
      </c>
      <c r="C1633" s="95" t="s">
        <v>3010</v>
      </c>
      <c r="D1633" s="96" t="s">
        <v>91</v>
      </c>
      <c r="E1633" s="97">
        <v>8</v>
      </c>
      <c r="F1633" s="140">
        <v>5.5</v>
      </c>
      <c r="G1633" s="103">
        <v>2</v>
      </c>
      <c r="H1633" s="99" t="s">
        <v>557</v>
      </c>
      <c r="I1633" s="104" t="s">
        <v>26</v>
      </c>
      <c r="J1633" s="105">
        <v>0.5</v>
      </c>
      <c r="K1633" s="142">
        <f t="shared" si="155"/>
        <v>-0.5</v>
      </c>
      <c r="L1633" s="102">
        <f t="shared" si="160"/>
        <v>704.66010493827196</v>
      </c>
      <c r="M1633" s="214"/>
      <c r="N1633" s="214">
        <f t="shared" si="153"/>
        <v>196.1</v>
      </c>
      <c r="Q1633" s="153">
        <f t="shared" si="156"/>
        <v>1</v>
      </c>
      <c r="R1633" s="154">
        <f t="shared" si="157"/>
        <v>0</v>
      </c>
      <c r="S1633" s="154">
        <f t="shared" si="158"/>
        <v>1</v>
      </c>
    </row>
    <row r="1634" spans="2:19" ht="18.75" x14ac:dyDescent="0.3">
      <c r="B1634" s="164">
        <v>44917</v>
      </c>
      <c r="C1634" s="95" t="s">
        <v>2977</v>
      </c>
      <c r="D1634" s="96" t="s">
        <v>595</v>
      </c>
      <c r="E1634" s="97">
        <v>1</v>
      </c>
      <c r="F1634" s="140">
        <v>15</v>
      </c>
      <c r="G1634" s="103">
        <v>4</v>
      </c>
      <c r="H1634" s="99" t="s">
        <v>557</v>
      </c>
      <c r="I1634" s="104" t="s">
        <v>26</v>
      </c>
      <c r="J1634" s="105">
        <v>0.25</v>
      </c>
      <c r="K1634" s="142">
        <f t="shared" si="155"/>
        <v>-0.25</v>
      </c>
      <c r="L1634" s="102">
        <f t="shared" si="160"/>
        <v>704.41010493827196</v>
      </c>
      <c r="M1634" s="214"/>
      <c r="N1634" s="214">
        <f t="shared" si="153"/>
        <v>195.85</v>
      </c>
      <c r="Q1634" s="153">
        <f t="shared" si="156"/>
        <v>1</v>
      </c>
      <c r="R1634" s="154">
        <f t="shared" si="157"/>
        <v>0</v>
      </c>
      <c r="S1634" s="154">
        <f t="shared" si="158"/>
        <v>1</v>
      </c>
    </row>
    <row r="1635" spans="2:19" ht="18.75" x14ac:dyDescent="0.3">
      <c r="B1635" s="164">
        <v>44917</v>
      </c>
      <c r="C1635" s="95" t="s">
        <v>2867</v>
      </c>
      <c r="D1635" s="96" t="s">
        <v>595</v>
      </c>
      <c r="E1635" s="97">
        <v>2</v>
      </c>
      <c r="F1635" s="140">
        <v>41</v>
      </c>
      <c r="G1635" s="103">
        <v>8</v>
      </c>
      <c r="H1635" s="99" t="s">
        <v>557</v>
      </c>
      <c r="I1635" s="104" t="s">
        <v>26</v>
      </c>
      <c r="J1635" s="105">
        <v>0.25</v>
      </c>
      <c r="K1635" s="142">
        <f t="shared" si="155"/>
        <v>-0.25</v>
      </c>
      <c r="L1635" s="102">
        <f t="shared" si="160"/>
        <v>704.16010493827196</v>
      </c>
      <c r="M1635" s="214"/>
      <c r="N1635" s="214">
        <f t="shared" si="153"/>
        <v>195.6</v>
      </c>
      <c r="Q1635" s="153">
        <f t="shared" si="156"/>
        <v>1</v>
      </c>
      <c r="R1635" s="154">
        <f t="shared" si="157"/>
        <v>0</v>
      </c>
      <c r="S1635" s="154">
        <f t="shared" si="158"/>
        <v>1</v>
      </c>
    </row>
    <row r="1636" spans="2:19" ht="18.75" x14ac:dyDescent="0.3">
      <c r="B1636" s="164">
        <v>44917</v>
      </c>
      <c r="C1636" s="95" t="s">
        <v>2940</v>
      </c>
      <c r="D1636" s="96" t="s">
        <v>595</v>
      </c>
      <c r="E1636" s="97">
        <v>4</v>
      </c>
      <c r="F1636" s="140">
        <v>19</v>
      </c>
      <c r="G1636" s="103">
        <v>4</v>
      </c>
      <c r="H1636" s="99" t="s">
        <v>557</v>
      </c>
      <c r="I1636" s="104" t="s">
        <v>34</v>
      </c>
      <c r="J1636" s="105">
        <v>0.25</v>
      </c>
      <c r="K1636" s="142">
        <f t="shared" si="155"/>
        <v>-0.25</v>
      </c>
      <c r="L1636" s="102">
        <f t="shared" si="160"/>
        <v>703.91010493827196</v>
      </c>
      <c r="M1636" s="214"/>
      <c r="N1636" s="214">
        <f t="shared" si="153"/>
        <v>195.35</v>
      </c>
      <c r="Q1636" s="153">
        <f t="shared" si="156"/>
        <v>1</v>
      </c>
      <c r="R1636" s="154">
        <f t="shared" si="157"/>
        <v>0</v>
      </c>
      <c r="S1636" s="154">
        <f t="shared" si="158"/>
        <v>1</v>
      </c>
    </row>
    <row r="1637" spans="2:19" ht="18.75" x14ac:dyDescent="0.3">
      <c r="B1637" s="164">
        <v>44917</v>
      </c>
      <c r="C1637" s="95" t="s">
        <v>2978</v>
      </c>
      <c r="D1637" s="96" t="s">
        <v>2851</v>
      </c>
      <c r="E1637" s="97">
        <v>1</v>
      </c>
      <c r="F1637" s="140">
        <v>3.6</v>
      </c>
      <c r="G1637" s="103">
        <v>1.8</v>
      </c>
      <c r="H1637" s="99" t="s">
        <v>557</v>
      </c>
      <c r="I1637" s="104" t="s">
        <v>16</v>
      </c>
      <c r="J1637" s="105">
        <v>7</v>
      </c>
      <c r="K1637" s="142">
        <f t="shared" si="155"/>
        <v>-7</v>
      </c>
      <c r="L1637" s="102">
        <f t="shared" si="160"/>
        <v>696.91010493827196</v>
      </c>
      <c r="M1637" s="214"/>
      <c r="N1637" s="214">
        <f t="shared" si="153"/>
        <v>188.35</v>
      </c>
      <c r="Q1637" s="153">
        <f t="shared" si="156"/>
        <v>1</v>
      </c>
      <c r="R1637" s="154">
        <f t="shared" si="157"/>
        <v>0</v>
      </c>
      <c r="S1637" s="154">
        <f t="shared" si="158"/>
        <v>1</v>
      </c>
    </row>
    <row r="1638" spans="2:19" ht="18.75" x14ac:dyDescent="0.3">
      <c r="B1638" s="164">
        <v>44917</v>
      </c>
      <c r="C1638" s="95" t="s">
        <v>2926</v>
      </c>
      <c r="D1638" s="96" t="s">
        <v>231</v>
      </c>
      <c r="E1638" s="97">
        <v>4</v>
      </c>
      <c r="F1638" s="140">
        <v>5</v>
      </c>
      <c r="G1638" s="103">
        <v>2</v>
      </c>
      <c r="H1638" s="99" t="s">
        <v>557</v>
      </c>
      <c r="I1638" s="104" t="s">
        <v>2189</v>
      </c>
      <c r="J1638" s="105">
        <v>1</v>
      </c>
      <c r="K1638" s="142">
        <f t="shared" si="155"/>
        <v>-1</v>
      </c>
      <c r="L1638" s="102">
        <f t="shared" si="160"/>
        <v>695.91010493827196</v>
      </c>
      <c r="M1638" s="214"/>
      <c r="N1638" s="214">
        <f t="shared" si="153"/>
        <v>187.35</v>
      </c>
      <c r="Q1638" s="153">
        <f t="shared" si="156"/>
        <v>1</v>
      </c>
      <c r="R1638" s="154">
        <f t="shared" si="157"/>
        <v>0</v>
      </c>
      <c r="S1638" s="154">
        <f t="shared" si="158"/>
        <v>1</v>
      </c>
    </row>
    <row r="1639" spans="2:19" ht="18.75" x14ac:dyDescent="0.3">
      <c r="B1639" s="164">
        <v>44917</v>
      </c>
      <c r="C1639" s="95" t="s">
        <v>2979</v>
      </c>
      <c r="D1639" s="96" t="s">
        <v>83</v>
      </c>
      <c r="E1639" s="97">
        <v>6</v>
      </c>
      <c r="F1639" s="140">
        <v>5.5</v>
      </c>
      <c r="G1639" s="103">
        <v>2</v>
      </c>
      <c r="H1639" s="99" t="s">
        <v>557</v>
      </c>
      <c r="I1639" s="104" t="s">
        <v>26</v>
      </c>
      <c r="J1639" s="105">
        <v>0.5</v>
      </c>
      <c r="K1639" s="142">
        <f t="shared" si="155"/>
        <v>-0.5</v>
      </c>
      <c r="L1639" s="102">
        <f t="shared" si="160"/>
        <v>695.41010493827196</v>
      </c>
      <c r="M1639" s="214"/>
      <c r="N1639" s="214">
        <f t="shared" si="153"/>
        <v>186.85</v>
      </c>
      <c r="Q1639" s="153">
        <f t="shared" si="156"/>
        <v>1</v>
      </c>
      <c r="R1639" s="154">
        <f t="shared" si="157"/>
        <v>0</v>
      </c>
      <c r="S1639" s="154">
        <f t="shared" si="158"/>
        <v>1</v>
      </c>
    </row>
    <row r="1640" spans="2:19" ht="18.75" x14ac:dyDescent="0.3">
      <c r="B1640" s="164">
        <v>44918</v>
      </c>
      <c r="C1640" s="95" t="s">
        <v>2980</v>
      </c>
      <c r="D1640" s="96" t="s">
        <v>32</v>
      </c>
      <c r="E1640" s="97">
        <v>1</v>
      </c>
      <c r="F1640" s="140">
        <v>4</v>
      </c>
      <c r="G1640" s="103">
        <v>2</v>
      </c>
      <c r="H1640" s="99" t="s">
        <v>557</v>
      </c>
      <c r="I1640" s="104" t="s">
        <v>16</v>
      </c>
      <c r="J1640" s="105">
        <v>2.75</v>
      </c>
      <c r="K1640" s="142">
        <f t="shared" si="155"/>
        <v>-2.75</v>
      </c>
      <c r="L1640" s="102">
        <f t="shared" si="160"/>
        <v>692.66010493827196</v>
      </c>
      <c r="M1640" s="214"/>
      <c r="N1640" s="214">
        <f t="shared" si="153"/>
        <v>184.1</v>
      </c>
      <c r="Q1640" s="153">
        <f t="shared" si="156"/>
        <v>1</v>
      </c>
      <c r="R1640" s="154">
        <f t="shared" si="157"/>
        <v>0</v>
      </c>
      <c r="S1640" s="154">
        <f t="shared" si="158"/>
        <v>1</v>
      </c>
    </row>
    <row r="1641" spans="2:19" ht="18.75" x14ac:dyDescent="0.3">
      <c r="B1641" s="164">
        <v>44918</v>
      </c>
      <c r="C1641" s="95" t="s">
        <v>2981</v>
      </c>
      <c r="D1641" s="96" t="s">
        <v>32</v>
      </c>
      <c r="E1641" s="97">
        <v>2</v>
      </c>
      <c r="F1641" s="140">
        <v>20</v>
      </c>
      <c r="G1641" s="103">
        <v>4</v>
      </c>
      <c r="H1641" s="99" t="s">
        <v>557</v>
      </c>
      <c r="I1641" s="104" t="s">
        <v>34</v>
      </c>
      <c r="J1641" s="105">
        <v>0.75</v>
      </c>
      <c r="K1641" s="142">
        <f t="shared" si="155"/>
        <v>-0.75</v>
      </c>
      <c r="L1641" s="102">
        <f t="shared" si="160"/>
        <v>691.91010493827196</v>
      </c>
      <c r="M1641" s="214"/>
      <c r="N1641" s="214">
        <f t="shared" si="153"/>
        <v>183.35</v>
      </c>
      <c r="Q1641" s="153">
        <f t="shared" si="156"/>
        <v>1</v>
      </c>
      <c r="R1641" s="154">
        <f t="shared" si="157"/>
        <v>0</v>
      </c>
      <c r="S1641" s="154">
        <f t="shared" si="158"/>
        <v>1</v>
      </c>
    </row>
    <row r="1642" spans="2:19" ht="18.75" x14ac:dyDescent="0.3">
      <c r="B1642" s="164">
        <v>44918</v>
      </c>
      <c r="C1642" s="95" t="s">
        <v>2982</v>
      </c>
      <c r="D1642" s="96" t="s">
        <v>32</v>
      </c>
      <c r="E1642" s="97">
        <v>2</v>
      </c>
      <c r="F1642" s="140">
        <v>7.5</v>
      </c>
      <c r="G1642" s="103">
        <v>2</v>
      </c>
      <c r="H1642" s="99" t="s">
        <v>557</v>
      </c>
      <c r="I1642" s="104" t="s">
        <v>26</v>
      </c>
      <c r="J1642" s="105">
        <v>1.5</v>
      </c>
      <c r="K1642" s="142">
        <f t="shared" si="155"/>
        <v>-1.5</v>
      </c>
      <c r="L1642" s="102">
        <f t="shared" si="160"/>
        <v>690.41010493827196</v>
      </c>
      <c r="M1642" s="214"/>
      <c r="N1642" s="214">
        <f t="shared" ref="N1642:N1677" si="161">K1642+N1641</f>
        <v>181.85</v>
      </c>
      <c r="Q1642" s="153">
        <f t="shared" si="156"/>
        <v>1</v>
      </c>
      <c r="R1642" s="154">
        <f t="shared" si="157"/>
        <v>0</v>
      </c>
      <c r="S1642" s="154">
        <f t="shared" si="158"/>
        <v>1</v>
      </c>
    </row>
    <row r="1643" spans="2:19" ht="18.75" x14ac:dyDescent="0.3">
      <c r="B1643" s="164">
        <v>44918</v>
      </c>
      <c r="C1643" s="95" t="s">
        <v>2983</v>
      </c>
      <c r="D1643" s="96" t="s">
        <v>32</v>
      </c>
      <c r="E1643" s="97">
        <v>3</v>
      </c>
      <c r="F1643" s="140">
        <v>15</v>
      </c>
      <c r="G1643" s="103">
        <v>3</v>
      </c>
      <c r="H1643" s="99" t="s">
        <v>557</v>
      </c>
      <c r="I1643" s="104" t="s">
        <v>34</v>
      </c>
      <c r="J1643" s="105">
        <v>1</v>
      </c>
      <c r="K1643" s="142">
        <f t="shared" si="155"/>
        <v>-1</v>
      </c>
      <c r="L1643" s="102">
        <f t="shared" si="160"/>
        <v>689.41010493827196</v>
      </c>
      <c r="M1643" s="214"/>
      <c r="N1643" s="214">
        <f t="shared" si="161"/>
        <v>180.85</v>
      </c>
      <c r="Q1643" s="153">
        <f t="shared" si="156"/>
        <v>1</v>
      </c>
      <c r="R1643" s="154">
        <f t="shared" si="157"/>
        <v>0</v>
      </c>
      <c r="S1643" s="154">
        <f t="shared" si="158"/>
        <v>1</v>
      </c>
    </row>
    <row r="1644" spans="2:19" ht="18.75" x14ac:dyDescent="0.3">
      <c r="B1644" s="164">
        <v>44918</v>
      </c>
      <c r="C1644" s="95" t="s">
        <v>2934</v>
      </c>
      <c r="D1644" s="96" t="s">
        <v>32</v>
      </c>
      <c r="E1644" s="97">
        <v>3</v>
      </c>
      <c r="F1644" s="140">
        <v>7</v>
      </c>
      <c r="G1644" s="103">
        <v>2.5</v>
      </c>
      <c r="H1644" s="99" t="s">
        <v>557</v>
      </c>
      <c r="I1644" s="104" t="s">
        <v>34</v>
      </c>
      <c r="J1644" s="105">
        <v>1.25</v>
      </c>
      <c r="K1644" s="142">
        <f t="shared" si="155"/>
        <v>-1.25</v>
      </c>
      <c r="L1644" s="102">
        <f t="shared" si="160"/>
        <v>688.16010493827196</v>
      </c>
      <c r="M1644" s="214"/>
      <c r="N1644" s="214">
        <f t="shared" si="161"/>
        <v>179.6</v>
      </c>
      <c r="Q1644" s="153">
        <f t="shared" si="156"/>
        <v>1</v>
      </c>
      <c r="R1644" s="154">
        <f t="shared" si="157"/>
        <v>0</v>
      </c>
      <c r="S1644" s="154">
        <f t="shared" si="158"/>
        <v>1</v>
      </c>
    </row>
    <row r="1645" spans="2:19" ht="18.75" x14ac:dyDescent="0.3">
      <c r="B1645" s="164">
        <v>44918</v>
      </c>
      <c r="C1645" s="95" t="s">
        <v>3011</v>
      </c>
      <c r="D1645" s="96" t="s">
        <v>610</v>
      </c>
      <c r="E1645" s="97">
        <v>1</v>
      </c>
      <c r="F1645" s="140">
        <v>8</v>
      </c>
      <c r="G1645" s="103">
        <v>2</v>
      </c>
      <c r="H1645" s="99" t="s">
        <v>557</v>
      </c>
      <c r="I1645" s="104" t="s">
        <v>26</v>
      </c>
      <c r="J1645" s="105">
        <v>2.5</v>
      </c>
      <c r="K1645" s="142">
        <f t="shared" si="155"/>
        <v>-2.5</v>
      </c>
      <c r="L1645" s="102">
        <f>IF(K1645="",L1643,L1643+K1645)</f>
        <v>686.91010493827196</v>
      </c>
      <c r="M1645" s="214"/>
      <c r="N1645" s="214">
        <f t="shared" si="161"/>
        <v>177.1</v>
      </c>
      <c r="Q1645" s="153">
        <f t="shared" si="156"/>
        <v>1</v>
      </c>
      <c r="R1645" s="154">
        <f t="shared" si="157"/>
        <v>0</v>
      </c>
      <c r="S1645" s="154">
        <f t="shared" si="158"/>
        <v>1</v>
      </c>
    </row>
    <row r="1646" spans="2:19" ht="18.75" x14ac:dyDescent="0.3">
      <c r="B1646" s="164">
        <v>44918</v>
      </c>
      <c r="C1646" s="95" t="s">
        <v>2984</v>
      </c>
      <c r="D1646" s="96" t="s">
        <v>610</v>
      </c>
      <c r="E1646" s="97">
        <v>1</v>
      </c>
      <c r="F1646" s="140">
        <v>1</v>
      </c>
      <c r="G1646" s="103">
        <v>0</v>
      </c>
      <c r="H1646" s="99" t="s">
        <v>557</v>
      </c>
      <c r="I1646" s="104" t="s">
        <v>26</v>
      </c>
      <c r="J1646" s="105">
        <v>3</v>
      </c>
      <c r="K1646" s="142">
        <f t="shared" si="155"/>
        <v>-3</v>
      </c>
      <c r="L1646" s="102">
        <f>IF(K1646="",L1644,L1644+K1646)</f>
        <v>685.16010493827196</v>
      </c>
      <c r="M1646" s="214"/>
      <c r="N1646" s="214">
        <f t="shared" si="161"/>
        <v>174.1</v>
      </c>
      <c r="Q1646" s="153">
        <f t="shared" si="156"/>
        <v>1</v>
      </c>
      <c r="R1646" s="154">
        <f t="shared" si="157"/>
        <v>0</v>
      </c>
      <c r="S1646" s="154">
        <f t="shared" si="158"/>
        <v>1</v>
      </c>
    </row>
    <row r="1647" spans="2:19" ht="18.75" x14ac:dyDescent="0.3">
      <c r="B1647" s="164">
        <v>44918</v>
      </c>
      <c r="C1647" s="95" t="s">
        <v>2985</v>
      </c>
      <c r="D1647" s="96" t="s">
        <v>610</v>
      </c>
      <c r="E1647" s="97">
        <v>2</v>
      </c>
      <c r="F1647" s="140">
        <v>3</v>
      </c>
      <c r="G1647" s="103">
        <v>1.1000000000000001</v>
      </c>
      <c r="H1647" s="99" t="s">
        <v>557</v>
      </c>
      <c r="I1647" s="104" t="s">
        <v>16</v>
      </c>
      <c r="J1647" s="105">
        <v>10</v>
      </c>
      <c r="K1647" s="142">
        <f t="shared" si="155"/>
        <v>-10</v>
      </c>
      <c r="L1647" s="102">
        <f t="shared" si="160"/>
        <v>675.16010493827196</v>
      </c>
      <c r="M1647" s="214"/>
      <c r="N1647" s="214">
        <f t="shared" si="161"/>
        <v>164.1</v>
      </c>
      <c r="Q1647" s="153">
        <f t="shared" si="156"/>
        <v>1</v>
      </c>
      <c r="R1647" s="154">
        <f t="shared" si="157"/>
        <v>0</v>
      </c>
      <c r="S1647" s="154">
        <f t="shared" si="158"/>
        <v>1</v>
      </c>
    </row>
    <row r="1648" spans="2:19" ht="18.75" x14ac:dyDescent="0.3">
      <c r="B1648" s="164">
        <v>44918</v>
      </c>
      <c r="C1648" s="95" t="s">
        <v>2986</v>
      </c>
      <c r="D1648" s="96" t="s">
        <v>610</v>
      </c>
      <c r="E1648" s="97">
        <v>4</v>
      </c>
      <c r="F1648" s="140">
        <v>9</v>
      </c>
      <c r="G1648" s="103">
        <v>3</v>
      </c>
      <c r="H1648" s="99" t="s">
        <v>557</v>
      </c>
      <c r="I1648" s="104" t="s">
        <v>26</v>
      </c>
      <c r="J1648" s="105">
        <v>6</v>
      </c>
      <c r="K1648" s="142">
        <f t="shared" si="155"/>
        <v>-6</v>
      </c>
      <c r="L1648" s="102">
        <f t="shared" ref="L1648:L1678" si="162">IF(K1648="",L1647,L1647+K1648)</f>
        <v>669.16010493827196</v>
      </c>
      <c r="M1648" s="214"/>
      <c r="N1648" s="214">
        <f t="shared" si="161"/>
        <v>158.1</v>
      </c>
      <c r="Q1648" s="153">
        <f t="shared" si="156"/>
        <v>1</v>
      </c>
      <c r="R1648" s="154">
        <f t="shared" si="157"/>
        <v>0</v>
      </c>
      <c r="S1648" s="154">
        <f t="shared" si="158"/>
        <v>1</v>
      </c>
    </row>
    <row r="1649" spans="2:19" ht="18.75" x14ac:dyDescent="0.3">
      <c r="B1649" s="164">
        <v>44918</v>
      </c>
      <c r="C1649" s="95" t="s">
        <v>2987</v>
      </c>
      <c r="D1649" s="96" t="s">
        <v>634</v>
      </c>
      <c r="E1649" s="97">
        <v>1</v>
      </c>
      <c r="F1649" s="140">
        <v>71</v>
      </c>
      <c r="G1649" s="103">
        <v>8</v>
      </c>
      <c r="H1649" s="99" t="s">
        <v>557</v>
      </c>
      <c r="I1649" s="104" t="s">
        <v>614</v>
      </c>
      <c r="J1649" s="105">
        <v>0.5</v>
      </c>
      <c r="K1649" s="142">
        <f t="shared" si="155"/>
        <v>-0.5</v>
      </c>
      <c r="L1649" s="102">
        <f t="shared" si="162"/>
        <v>668.66010493827196</v>
      </c>
      <c r="M1649" s="214"/>
      <c r="N1649" s="214">
        <f t="shared" si="161"/>
        <v>157.6</v>
      </c>
      <c r="Q1649" s="153">
        <f t="shared" si="156"/>
        <v>1</v>
      </c>
      <c r="R1649" s="154">
        <f t="shared" si="157"/>
        <v>0</v>
      </c>
      <c r="S1649" s="154">
        <f t="shared" si="158"/>
        <v>1</v>
      </c>
    </row>
    <row r="1650" spans="2:19" ht="18.75" x14ac:dyDescent="0.3">
      <c r="B1650" s="164">
        <v>44919</v>
      </c>
      <c r="C1650" s="95" t="s">
        <v>2988</v>
      </c>
      <c r="D1650" s="96" t="s">
        <v>753</v>
      </c>
      <c r="E1650" s="97">
        <v>5</v>
      </c>
      <c r="F1650" s="140">
        <v>10</v>
      </c>
      <c r="G1650" s="103">
        <v>2.5</v>
      </c>
      <c r="H1650" s="99" t="s">
        <v>557</v>
      </c>
      <c r="I1650" s="104" t="s">
        <v>26</v>
      </c>
      <c r="J1650" s="105">
        <v>2.5</v>
      </c>
      <c r="K1650" s="142">
        <f t="shared" si="155"/>
        <v>-2.5</v>
      </c>
      <c r="L1650" s="102">
        <f t="shared" si="162"/>
        <v>666.16010493827196</v>
      </c>
      <c r="M1650" s="214"/>
      <c r="N1650" s="214">
        <f t="shared" si="161"/>
        <v>155.1</v>
      </c>
      <c r="Q1650" s="153">
        <f t="shared" si="156"/>
        <v>1</v>
      </c>
      <c r="R1650" s="154">
        <f t="shared" si="157"/>
        <v>0</v>
      </c>
      <c r="S1650" s="154">
        <f t="shared" si="158"/>
        <v>1</v>
      </c>
    </row>
    <row r="1651" spans="2:19" ht="18.75" x14ac:dyDescent="0.3">
      <c r="B1651" s="164">
        <v>44919</v>
      </c>
      <c r="C1651" s="95" t="s">
        <v>2988</v>
      </c>
      <c r="D1651" s="96" t="s">
        <v>753</v>
      </c>
      <c r="E1651" s="97">
        <v>5</v>
      </c>
      <c r="F1651" s="140">
        <v>10</v>
      </c>
      <c r="G1651" s="103">
        <v>2.5</v>
      </c>
      <c r="H1651" s="99" t="s">
        <v>567</v>
      </c>
      <c r="I1651" s="104" t="s">
        <v>26</v>
      </c>
      <c r="J1651" s="105">
        <v>2.5</v>
      </c>
      <c r="K1651" s="142">
        <f t="shared" si="155"/>
        <v>3.75</v>
      </c>
      <c r="L1651" s="102">
        <f t="shared" si="162"/>
        <v>669.91010493827196</v>
      </c>
      <c r="M1651" s="214"/>
      <c r="N1651" s="214">
        <f t="shared" si="161"/>
        <v>158.85</v>
      </c>
      <c r="Q1651" s="153">
        <f t="shared" si="156"/>
        <v>1</v>
      </c>
      <c r="R1651" s="154">
        <f t="shared" si="157"/>
        <v>1</v>
      </c>
      <c r="S1651" s="154">
        <f t="shared" si="158"/>
        <v>0</v>
      </c>
    </row>
    <row r="1652" spans="2:19" ht="18.75" x14ac:dyDescent="0.3">
      <c r="B1652" s="164">
        <v>44919</v>
      </c>
      <c r="C1652" s="95" t="s">
        <v>2989</v>
      </c>
      <c r="D1652" s="96" t="s">
        <v>628</v>
      </c>
      <c r="E1652" s="97">
        <v>1</v>
      </c>
      <c r="F1652" s="140">
        <v>7.5</v>
      </c>
      <c r="G1652" s="103">
        <v>2</v>
      </c>
      <c r="H1652" s="99" t="s">
        <v>557</v>
      </c>
      <c r="I1652" s="104" t="s">
        <v>34</v>
      </c>
      <c r="J1652" s="105">
        <v>2.75</v>
      </c>
      <c r="K1652" s="142">
        <f t="shared" si="155"/>
        <v>-2.75</v>
      </c>
      <c r="L1652" s="102">
        <f t="shared" si="162"/>
        <v>667.16010493827196</v>
      </c>
      <c r="M1652" s="214"/>
      <c r="N1652" s="214">
        <f t="shared" si="161"/>
        <v>156.1</v>
      </c>
      <c r="Q1652" s="153">
        <f t="shared" si="156"/>
        <v>1</v>
      </c>
      <c r="R1652" s="154">
        <f t="shared" si="157"/>
        <v>0</v>
      </c>
      <c r="S1652" s="154">
        <f t="shared" si="158"/>
        <v>1</v>
      </c>
    </row>
    <row r="1653" spans="2:19" ht="18.75" x14ac:dyDescent="0.3">
      <c r="B1653" s="164">
        <v>44919</v>
      </c>
      <c r="C1653" s="95" t="s">
        <v>2990</v>
      </c>
      <c r="D1653" s="96" t="s">
        <v>584</v>
      </c>
      <c r="E1653" s="97">
        <v>4</v>
      </c>
      <c r="F1653" s="140">
        <v>3</v>
      </c>
      <c r="G1653" s="103">
        <v>1.5</v>
      </c>
      <c r="H1653" s="99" t="s">
        <v>557</v>
      </c>
      <c r="I1653" s="104" t="s">
        <v>26</v>
      </c>
      <c r="J1653" s="105">
        <v>2.75</v>
      </c>
      <c r="K1653" s="142">
        <f t="shared" si="155"/>
        <v>-2.75</v>
      </c>
      <c r="L1653" s="102">
        <f t="shared" si="162"/>
        <v>664.41010493827196</v>
      </c>
      <c r="M1653" s="214"/>
      <c r="N1653" s="214">
        <f t="shared" si="161"/>
        <v>153.35</v>
      </c>
      <c r="Q1653" s="153">
        <f t="shared" si="156"/>
        <v>1</v>
      </c>
      <c r="R1653" s="154">
        <f t="shared" si="157"/>
        <v>0</v>
      </c>
      <c r="S1653" s="154">
        <f t="shared" si="158"/>
        <v>1</v>
      </c>
    </row>
    <row r="1654" spans="2:19" ht="18.75" x14ac:dyDescent="0.3">
      <c r="B1654" s="164">
        <v>44921</v>
      </c>
      <c r="C1654" s="95" t="s">
        <v>2991</v>
      </c>
      <c r="D1654" s="96" t="s">
        <v>43</v>
      </c>
      <c r="E1654" s="97">
        <v>1</v>
      </c>
      <c r="F1654" s="140">
        <v>5</v>
      </c>
      <c r="G1654" s="103">
        <v>2</v>
      </c>
      <c r="H1654" s="99" t="s">
        <v>557</v>
      </c>
      <c r="I1654" s="104" t="s">
        <v>26</v>
      </c>
      <c r="J1654" s="105">
        <v>7</v>
      </c>
      <c r="K1654" s="142">
        <f t="shared" si="155"/>
        <v>-7</v>
      </c>
      <c r="L1654" s="102">
        <f t="shared" si="162"/>
        <v>657.41010493827196</v>
      </c>
      <c r="M1654" s="214"/>
      <c r="N1654" s="214">
        <f t="shared" si="161"/>
        <v>146.35</v>
      </c>
      <c r="Q1654" s="153">
        <f t="shared" si="156"/>
        <v>1</v>
      </c>
      <c r="R1654" s="154">
        <f t="shared" si="157"/>
        <v>0</v>
      </c>
      <c r="S1654" s="154">
        <f t="shared" si="158"/>
        <v>1</v>
      </c>
    </row>
    <row r="1655" spans="2:19" ht="18.75" x14ac:dyDescent="0.3">
      <c r="B1655" s="164">
        <v>44921</v>
      </c>
      <c r="C1655" s="95" t="s">
        <v>2938</v>
      </c>
      <c r="D1655" s="96" t="s">
        <v>619</v>
      </c>
      <c r="E1655" s="97">
        <v>5</v>
      </c>
      <c r="F1655" s="140">
        <v>3</v>
      </c>
      <c r="G1655" s="103">
        <v>1.1000000000000001</v>
      </c>
      <c r="H1655" s="99" t="s">
        <v>557</v>
      </c>
      <c r="I1655" s="104" t="s">
        <v>26</v>
      </c>
      <c r="J1655" s="105">
        <v>4.75</v>
      </c>
      <c r="K1655" s="142">
        <f t="shared" si="155"/>
        <v>-4.75</v>
      </c>
      <c r="L1655" s="102">
        <f t="shared" si="162"/>
        <v>652.66010493827196</v>
      </c>
      <c r="M1655" s="214"/>
      <c r="N1655" s="214">
        <f t="shared" si="161"/>
        <v>141.6</v>
      </c>
      <c r="Q1655" s="153">
        <f t="shared" si="156"/>
        <v>1</v>
      </c>
      <c r="R1655" s="154">
        <f t="shared" si="157"/>
        <v>0</v>
      </c>
      <c r="S1655" s="154">
        <f t="shared" si="158"/>
        <v>1</v>
      </c>
    </row>
    <row r="1656" spans="2:19" ht="18.75" x14ac:dyDescent="0.3">
      <c r="B1656" s="164">
        <v>44921</v>
      </c>
      <c r="C1656" s="95" t="s">
        <v>2938</v>
      </c>
      <c r="D1656" s="96" t="s">
        <v>619</v>
      </c>
      <c r="E1656" s="97">
        <v>5</v>
      </c>
      <c r="F1656" s="140">
        <v>2.6</v>
      </c>
      <c r="G1656" s="103">
        <v>1.1000000000000001</v>
      </c>
      <c r="H1656" s="99" t="s">
        <v>557</v>
      </c>
      <c r="I1656" s="104" t="s">
        <v>26</v>
      </c>
      <c r="J1656" s="105">
        <v>3.75</v>
      </c>
      <c r="K1656" s="142">
        <f t="shared" si="155"/>
        <v>-3.75</v>
      </c>
      <c r="L1656" s="102">
        <f t="shared" si="162"/>
        <v>648.91010493827196</v>
      </c>
      <c r="M1656" s="214"/>
      <c r="N1656" s="214">
        <f t="shared" si="161"/>
        <v>137.85</v>
      </c>
      <c r="Q1656" s="153">
        <f t="shared" si="156"/>
        <v>1</v>
      </c>
      <c r="R1656" s="154">
        <f t="shared" si="157"/>
        <v>0</v>
      </c>
      <c r="S1656" s="154">
        <f t="shared" si="158"/>
        <v>1</v>
      </c>
    </row>
    <row r="1657" spans="2:19" ht="18.75" x14ac:dyDescent="0.3">
      <c r="B1657" s="164">
        <v>44921</v>
      </c>
      <c r="C1657" s="95" t="s">
        <v>2992</v>
      </c>
      <c r="D1657" s="96" t="s">
        <v>652</v>
      </c>
      <c r="E1657" s="97">
        <v>2</v>
      </c>
      <c r="F1657" s="140">
        <v>8.5</v>
      </c>
      <c r="G1657" s="103">
        <v>3</v>
      </c>
      <c r="H1657" s="99" t="s">
        <v>557</v>
      </c>
      <c r="I1657" s="104" t="s">
        <v>34</v>
      </c>
      <c r="J1657" s="105">
        <v>0.75</v>
      </c>
      <c r="K1657" s="142">
        <f t="shared" si="155"/>
        <v>-0.75</v>
      </c>
      <c r="L1657" s="102">
        <f t="shared" si="162"/>
        <v>648.16010493827196</v>
      </c>
      <c r="M1657" s="214"/>
      <c r="N1657" s="214">
        <f t="shared" si="161"/>
        <v>137.1</v>
      </c>
      <c r="Q1657" s="153">
        <f t="shared" si="156"/>
        <v>1</v>
      </c>
      <c r="R1657" s="154">
        <f t="shared" si="157"/>
        <v>0</v>
      </c>
      <c r="S1657" s="154">
        <f t="shared" si="158"/>
        <v>1</v>
      </c>
    </row>
    <row r="1658" spans="2:19" ht="18.75" x14ac:dyDescent="0.3">
      <c r="B1658" s="164">
        <v>44922</v>
      </c>
      <c r="C1658" s="95" t="s">
        <v>2993</v>
      </c>
      <c r="D1658" s="96" t="s">
        <v>621</v>
      </c>
      <c r="E1658" s="97">
        <v>4</v>
      </c>
      <c r="F1658" s="140">
        <v>3</v>
      </c>
      <c r="G1658" s="103">
        <v>1.5</v>
      </c>
      <c r="H1658" s="99" t="s">
        <v>557</v>
      </c>
      <c r="I1658" s="104" t="s">
        <v>24</v>
      </c>
      <c r="J1658" s="105">
        <v>1.25</v>
      </c>
      <c r="K1658" s="142">
        <f t="shared" si="155"/>
        <v>2.5</v>
      </c>
      <c r="L1658" s="102">
        <f t="shared" si="162"/>
        <v>650.66010493827196</v>
      </c>
      <c r="M1658" s="214"/>
      <c r="N1658" s="214">
        <f t="shared" si="161"/>
        <v>139.6</v>
      </c>
      <c r="Q1658" s="153">
        <f t="shared" si="156"/>
        <v>1</v>
      </c>
      <c r="R1658" s="154">
        <f t="shared" si="157"/>
        <v>1</v>
      </c>
      <c r="S1658" s="154">
        <f t="shared" si="158"/>
        <v>0</v>
      </c>
    </row>
    <row r="1659" spans="2:19" ht="18.75" x14ac:dyDescent="0.3">
      <c r="B1659" s="164">
        <v>44923</v>
      </c>
      <c r="C1659" s="95" t="s">
        <v>2994</v>
      </c>
      <c r="D1659" s="96" t="s">
        <v>2851</v>
      </c>
      <c r="E1659" s="97">
        <v>1</v>
      </c>
      <c r="F1659" s="140">
        <v>4</v>
      </c>
      <c r="G1659" s="103">
        <v>2</v>
      </c>
      <c r="H1659" s="99" t="s">
        <v>557</v>
      </c>
      <c r="I1659" s="104" t="s">
        <v>34</v>
      </c>
      <c r="J1659" s="105">
        <v>3</v>
      </c>
      <c r="K1659" s="142">
        <f t="shared" si="155"/>
        <v>-3</v>
      </c>
      <c r="L1659" s="102">
        <f t="shared" si="162"/>
        <v>647.66010493827196</v>
      </c>
      <c r="M1659" s="214"/>
      <c r="N1659" s="214">
        <f t="shared" si="161"/>
        <v>136.6</v>
      </c>
      <c r="Q1659" s="153">
        <f t="shared" si="156"/>
        <v>1</v>
      </c>
      <c r="R1659" s="154">
        <f t="shared" si="157"/>
        <v>0</v>
      </c>
      <c r="S1659" s="154">
        <f t="shared" si="158"/>
        <v>1</v>
      </c>
    </row>
    <row r="1660" spans="2:19" ht="18.75" x14ac:dyDescent="0.3">
      <c r="B1660" s="164">
        <v>44923</v>
      </c>
      <c r="C1660" s="95" t="s">
        <v>2927</v>
      </c>
      <c r="D1660" s="96" t="s">
        <v>674</v>
      </c>
      <c r="E1660" s="97">
        <v>2</v>
      </c>
      <c r="F1660" s="140">
        <v>8.5</v>
      </c>
      <c r="G1660" s="103">
        <v>3</v>
      </c>
      <c r="H1660" s="99" t="s">
        <v>557</v>
      </c>
      <c r="I1660" s="104" t="s">
        <v>16</v>
      </c>
      <c r="J1660" s="105">
        <v>3</v>
      </c>
      <c r="K1660" s="142">
        <f t="shared" si="155"/>
        <v>-3</v>
      </c>
      <c r="L1660" s="102">
        <f t="shared" si="162"/>
        <v>644.66010493827196</v>
      </c>
      <c r="M1660" s="214"/>
      <c r="N1660" s="214">
        <f t="shared" si="161"/>
        <v>133.6</v>
      </c>
      <c r="Q1660" s="153">
        <f t="shared" si="156"/>
        <v>1</v>
      </c>
      <c r="R1660" s="154">
        <f t="shared" si="157"/>
        <v>0</v>
      </c>
      <c r="S1660" s="154">
        <f t="shared" si="158"/>
        <v>1</v>
      </c>
    </row>
    <row r="1661" spans="2:19" ht="18.75" x14ac:dyDescent="0.3">
      <c r="B1661" s="164">
        <v>44923</v>
      </c>
      <c r="C1661" s="95" t="s">
        <v>2939</v>
      </c>
      <c r="D1661" s="96" t="s">
        <v>674</v>
      </c>
      <c r="E1661" s="97">
        <v>2</v>
      </c>
      <c r="F1661" s="140">
        <v>26</v>
      </c>
      <c r="G1661" s="103">
        <v>5</v>
      </c>
      <c r="H1661" s="99" t="s">
        <v>557</v>
      </c>
      <c r="I1661" s="104" t="s">
        <v>2189</v>
      </c>
      <c r="J1661" s="105">
        <v>0.25</v>
      </c>
      <c r="K1661" s="142">
        <f t="shared" si="155"/>
        <v>-0.25</v>
      </c>
      <c r="L1661" s="102">
        <f t="shared" si="162"/>
        <v>644.41010493827196</v>
      </c>
      <c r="M1661" s="214"/>
      <c r="N1661" s="214">
        <f t="shared" si="161"/>
        <v>133.35</v>
      </c>
      <c r="Q1661" s="153">
        <f t="shared" si="156"/>
        <v>1</v>
      </c>
      <c r="R1661" s="154">
        <f t="shared" si="157"/>
        <v>0</v>
      </c>
      <c r="S1661" s="154">
        <f t="shared" si="158"/>
        <v>1</v>
      </c>
    </row>
    <row r="1662" spans="2:19" ht="18.75" x14ac:dyDescent="0.3">
      <c r="B1662" s="164">
        <v>44923</v>
      </c>
      <c r="C1662" s="95" t="s">
        <v>2995</v>
      </c>
      <c r="D1662" s="96" t="s">
        <v>2971</v>
      </c>
      <c r="E1662" s="97">
        <v>1</v>
      </c>
      <c r="F1662" s="140">
        <v>2.9</v>
      </c>
      <c r="G1662" s="103">
        <v>1.4</v>
      </c>
      <c r="H1662" s="99" t="s">
        <v>557</v>
      </c>
      <c r="I1662" s="104" t="s">
        <v>24</v>
      </c>
      <c r="J1662" s="105">
        <v>5</v>
      </c>
      <c r="K1662" s="142">
        <f t="shared" si="155"/>
        <v>9.5</v>
      </c>
      <c r="L1662" s="102">
        <f t="shared" si="162"/>
        <v>653.91010493827196</v>
      </c>
      <c r="M1662" s="214"/>
      <c r="N1662" s="214">
        <f t="shared" si="161"/>
        <v>142.85</v>
      </c>
      <c r="Q1662" s="153">
        <f t="shared" si="156"/>
        <v>1</v>
      </c>
      <c r="R1662" s="154">
        <f t="shared" si="157"/>
        <v>1</v>
      </c>
      <c r="S1662" s="154">
        <f t="shared" si="158"/>
        <v>0</v>
      </c>
    </row>
    <row r="1663" spans="2:19" ht="18.75" x14ac:dyDescent="0.3">
      <c r="B1663" s="164">
        <v>44923</v>
      </c>
      <c r="C1663" s="95" t="s">
        <v>2915</v>
      </c>
      <c r="D1663" s="96" t="s">
        <v>2971</v>
      </c>
      <c r="E1663" s="97">
        <v>4</v>
      </c>
      <c r="F1663" s="140">
        <v>1.85</v>
      </c>
      <c r="G1663" s="103">
        <v>1.1000000000000001</v>
      </c>
      <c r="H1663" s="99" t="s">
        <v>557</v>
      </c>
      <c r="I1663" s="104" t="s">
        <v>24</v>
      </c>
      <c r="J1663" s="105">
        <v>1.5</v>
      </c>
      <c r="K1663" s="142">
        <f t="shared" si="155"/>
        <v>1.2750000000000004</v>
      </c>
      <c r="L1663" s="102">
        <f t="shared" si="162"/>
        <v>655.18510493827193</v>
      </c>
      <c r="M1663" s="214"/>
      <c r="N1663" s="214">
        <f t="shared" si="161"/>
        <v>144.125</v>
      </c>
      <c r="Q1663" s="153">
        <f t="shared" si="156"/>
        <v>1</v>
      </c>
      <c r="R1663" s="154">
        <f t="shared" si="157"/>
        <v>1</v>
      </c>
      <c r="S1663" s="154">
        <f t="shared" si="158"/>
        <v>0</v>
      </c>
    </row>
    <row r="1664" spans="2:19" ht="18.75" x14ac:dyDescent="0.3">
      <c r="B1664" s="164">
        <v>44924</v>
      </c>
      <c r="C1664" s="95" t="s">
        <v>2996</v>
      </c>
      <c r="D1664" s="96" t="s">
        <v>32</v>
      </c>
      <c r="E1664" s="97">
        <v>1</v>
      </c>
      <c r="F1664" s="140">
        <v>7.5</v>
      </c>
      <c r="G1664" s="103">
        <v>3</v>
      </c>
      <c r="H1664" s="99" t="s">
        <v>557</v>
      </c>
      <c r="I1664" s="104" t="s">
        <v>16</v>
      </c>
      <c r="J1664" s="105">
        <v>2.75</v>
      </c>
      <c r="K1664" s="142">
        <f t="shared" si="155"/>
        <v>-2.75</v>
      </c>
      <c r="L1664" s="102">
        <f t="shared" si="162"/>
        <v>652.43510493827193</v>
      </c>
      <c r="M1664" s="214"/>
      <c r="N1664" s="214">
        <f t="shared" si="161"/>
        <v>141.375</v>
      </c>
      <c r="Q1664" s="153">
        <f t="shared" si="156"/>
        <v>1</v>
      </c>
      <c r="R1664" s="154">
        <f t="shared" si="157"/>
        <v>0</v>
      </c>
      <c r="S1664" s="154">
        <f t="shared" si="158"/>
        <v>1</v>
      </c>
    </row>
    <row r="1665" spans="2:19" ht="18.75" x14ac:dyDescent="0.3">
      <c r="B1665" s="164">
        <v>44924</v>
      </c>
      <c r="C1665" s="95" t="s">
        <v>2997</v>
      </c>
      <c r="D1665" s="96" t="s">
        <v>32</v>
      </c>
      <c r="E1665" s="97">
        <v>4</v>
      </c>
      <c r="F1665" s="140">
        <v>9.5</v>
      </c>
      <c r="G1665" s="103">
        <v>3</v>
      </c>
      <c r="H1665" s="99" t="s">
        <v>557</v>
      </c>
      <c r="I1665" s="104" t="s">
        <v>21</v>
      </c>
      <c r="J1665" s="105">
        <v>3.75</v>
      </c>
      <c r="K1665" s="142">
        <f t="shared" si="155"/>
        <v>-3.75</v>
      </c>
      <c r="L1665" s="102">
        <f t="shared" si="162"/>
        <v>648.68510493827193</v>
      </c>
      <c r="M1665" s="214"/>
      <c r="N1665" s="214">
        <f t="shared" si="161"/>
        <v>137.625</v>
      </c>
      <c r="Q1665" s="153">
        <f t="shared" si="156"/>
        <v>1</v>
      </c>
      <c r="R1665" s="154">
        <f t="shared" si="157"/>
        <v>0</v>
      </c>
      <c r="S1665" s="154">
        <f t="shared" si="158"/>
        <v>1</v>
      </c>
    </row>
    <row r="1666" spans="2:19" ht="18.75" x14ac:dyDescent="0.3">
      <c r="B1666" s="164">
        <v>44924</v>
      </c>
      <c r="C1666" s="95" t="s">
        <v>2998</v>
      </c>
      <c r="D1666" s="96" t="s">
        <v>32</v>
      </c>
      <c r="E1666" s="97">
        <v>4</v>
      </c>
      <c r="F1666" s="140">
        <v>4.4000000000000004</v>
      </c>
      <c r="G1666" s="103">
        <v>2</v>
      </c>
      <c r="H1666" s="99" t="s">
        <v>557</v>
      </c>
      <c r="I1666" s="104" t="s">
        <v>16</v>
      </c>
      <c r="J1666" s="105">
        <v>1.25</v>
      </c>
      <c r="K1666" s="142">
        <f t="shared" si="155"/>
        <v>-1.25</v>
      </c>
      <c r="L1666" s="102">
        <f t="shared" si="162"/>
        <v>647.43510493827193</v>
      </c>
      <c r="M1666" s="214"/>
      <c r="N1666" s="214">
        <f t="shared" si="161"/>
        <v>136.375</v>
      </c>
      <c r="Q1666" s="153">
        <f t="shared" si="156"/>
        <v>1</v>
      </c>
      <c r="R1666" s="154">
        <f t="shared" si="157"/>
        <v>0</v>
      </c>
      <c r="S1666" s="154">
        <f t="shared" si="158"/>
        <v>1</v>
      </c>
    </row>
    <row r="1667" spans="2:19" ht="18.75" x14ac:dyDescent="0.3">
      <c r="B1667" s="164">
        <v>44925</v>
      </c>
      <c r="C1667" s="95" t="s">
        <v>2942</v>
      </c>
      <c r="D1667" s="96" t="s">
        <v>600</v>
      </c>
      <c r="E1667" s="97">
        <v>7</v>
      </c>
      <c r="F1667" s="140">
        <v>4.4000000000000004</v>
      </c>
      <c r="G1667" s="103">
        <v>2</v>
      </c>
      <c r="H1667" s="99" t="s">
        <v>557</v>
      </c>
      <c r="I1667" s="104" t="s">
        <v>34</v>
      </c>
      <c r="J1667" s="105">
        <v>2.75</v>
      </c>
      <c r="K1667" s="142">
        <f t="shared" ref="K1667:K1730" si="163">IF(OR(I1667="",J1667=""),"",IF(AND(H1667="W",I1667="1st"),F1667*J1667-J1667,IF(AND(H1667="P",OR(I1667="1st",I1667="2nd",I1667="3rd")),G1667*J1667-J1667,IF(H1667="EW",-2*J1667,-J1667))))</f>
        <v>-2.75</v>
      </c>
      <c r="L1667" s="102">
        <f t="shared" si="162"/>
        <v>644.68510493827193</v>
      </c>
      <c r="M1667" s="214"/>
      <c r="N1667" s="214">
        <f t="shared" si="161"/>
        <v>133.625</v>
      </c>
      <c r="Q1667" s="153">
        <f t="shared" si="156"/>
        <v>1</v>
      </c>
      <c r="R1667" s="154">
        <f t="shared" si="157"/>
        <v>0</v>
      </c>
      <c r="S1667" s="154">
        <f t="shared" si="158"/>
        <v>1</v>
      </c>
    </row>
    <row r="1668" spans="2:19" ht="18.75" x14ac:dyDescent="0.3">
      <c r="B1668" s="164">
        <v>44925</v>
      </c>
      <c r="C1668" s="95" t="s">
        <v>2914</v>
      </c>
      <c r="D1668" s="96" t="s">
        <v>600</v>
      </c>
      <c r="E1668" s="97">
        <v>10</v>
      </c>
      <c r="F1668" s="140">
        <v>1.8</v>
      </c>
      <c r="G1668" s="103">
        <v>1.1000000000000001</v>
      </c>
      <c r="H1668" s="99" t="s">
        <v>557</v>
      </c>
      <c r="I1668" s="104" t="s">
        <v>21</v>
      </c>
      <c r="J1668" s="105">
        <v>2.75</v>
      </c>
      <c r="K1668" s="142">
        <f t="shared" si="163"/>
        <v>-2.75</v>
      </c>
      <c r="L1668" s="102">
        <f t="shared" si="162"/>
        <v>641.93510493827193</v>
      </c>
      <c r="M1668" s="214"/>
      <c r="N1668" s="214">
        <f t="shared" si="161"/>
        <v>130.875</v>
      </c>
      <c r="Q1668" s="153">
        <f t="shared" ref="Q1668:Q1731" si="164">IF(B1668="",0,1)</f>
        <v>1</v>
      </c>
      <c r="R1668" s="154">
        <f t="shared" ref="R1668:R1731" si="165">IF(K1668&gt;0,1,0)</f>
        <v>0</v>
      </c>
      <c r="S1668" s="154">
        <f t="shared" ref="S1668:S1731" si="166">IF(K1668&lt;0,1,0)</f>
        <v>1</v>
      </c>
    </row>
    <row r="1669" spans="2:19" ht="18.75" x14ac:dyDescent="0.3">
      <c r="B1669" s="164">
        <v>44925</v>
      </c>
      <c r="C1669" s="95" t="s">
        <v>2999</v>
      </c>
      <c r="D1669" s="96" t="s">
        <v>595</v>
      </c>
      <c r="E1669" s="97">
        <v>1</v>
      </c>
      <c r="F1669" s="140">
        <v>31</v>
      </c>
      <c r="G1669" s="103">
        <v>8</v>
      </c>
      <c r="H1669" s="99" t="s">
        <v>557</v>
      </c>
      <c r="I1669" s="104" t="s">
        <v>16</v>
      </c>
      <c r="J1669" s="105">
        <v>3.5</v>
      </c>
      <c r="K1669" s="142">
        <f t="shared" si="163"/>
        <v>-3.5</v>
      </c>
      <c r="L1669" s="102">
        <f t="shared" si="162"/>
        <v>638.43510493827193</v>
      </c>
      <c r="M1669" s="214"/>
      <c r="N1669" s="214">
        <f t="shared" si="161"/>
        <v>127.375</v>
      </c>
      <c r="Q1669" s="153">
        <f t="shared" si="164"/>
        <v>1</v>
      </c>
      <c r="R1669" s="154">
        <f t="shared" si="165"/>
        <v>0</v>
      </c>
      <c r="S1669" s="154">
        <f t="shared" si="166"/>
        <v>1</v>
      </c>
    </row>
    <row r="1670" spans="2:19" ht="18.75" x14ac:dyDescent="0.3">
      <c r="B1670" s="164">
        <v>44925</v>
      </c>
      <c r="C1670" s="95" t="s">
        <v>3000</v>
      </c>
      <c r="D1670" s="96" t="s">
        <v>595</v>
      </c>
      <c r="E1670" s="97">
        <v>1</v>
      </c>
      <c r="F1670" s="140">
        <v>3.9</v>
      </c>
      <c r="G1670" s="103">
        <v>2</v>
      </c>
      <c r="H1670" s="99" t="s">
        <v>557</v>
      </c>
      <c r="I1670" s="104" t="s">
        <v>26</v>
      </c>
      <c r="J1670" s="105">
        <v>3.5</v>
      </c>
      <c r="K1670" s="142">
        <f t="shared" si="163"/>
        <v>-3.5</v>
      </c>
      <c r="L1670" s="102">
        <f t="shared" si="162"/>
        <v>634.93510493827193</v>
      </c>
      <c r="M1670" s="214"/>
      <c r="N1670" s="214">
        <f t="shared" si="161"/>
        <v>123.875</v>
      </c>
      <c r="Q1670" s="153">
        <f t="shared" si="164"/>
        <v>1</v>
      </c>
      <c r="R1670" s="154">
        <f t="shared" si="165"/>
        <v>0</v>
      </c>
      <c r="S1670" s="154">
        <f t="shared" si="166"/>
        <v>1</v>
      </c>
    </row>
    <row r="1671" spans="2:19" ht="18.75" x14ac:dyDescent="0.3">
      <c r="B1671" s="164">
        <v>44925</v>
      </c>
      <c r="C1671" s="95" t="s">
        <v>3001</v>
      </c>
      <c r="D1671" s="96" t="s">
        <v>595</v>
      </c>
      <c r="E1671" s="97">
        <v>3</v>
      </c>
      <c r="F1671" s="140">
        <v>31</v>
      </c>
      <c r="G1671" s="103">
        <v>6</v>
      </c>
      <c r="H1671" s="99" t="s">
        <v>557</v>
      </c>
      <c r="I1671" s="104" t="s">
        <v>2196</v>
      </c>
      <c r="J1671" s="105">
        <v>0.25</v>
      </c>
      <c r="K1671" s="142">
        <f t="shared" si="163"/>
        <v>-0.25</v>
      </c>
      <c r="L1671" s="102">
        <f t="shared" si="162"/>
        <v>634.68510493827193</v>
      </c>
      <c r="M1671" s="214"/>
      <c r="N1671" s="214">
        <f t="shared" si="161"/>
        <v>123.625</v>
      </c>
      <c r="Q1671" s="153">
        <f t="shared" si="164"/>
        <v>1</v>
      </c>
      <c r="R1671" s="154">
        <f t="shared" si="165"/>
        <v>0</v>
      </c>
      <c r="S1671" s="154">
        <f t="shared" si="166"/>
        <v>1</v>
      </c>
    </row>
    <row r="1672" spans="2:19" ht="18.75" x14ac:dyDescent="0.3">
      <c r="B1672" s="164">
        <v>44925</v>
      </c>
      <c r="C1672" s="95" t="s">
        <v>2902</v>
      </c>
      <c r="D1672" s="96" t="s">
        <v>595</v>
      </c>
      <c r="E1672" s="97">
        <v>4</v>
      </c>
      <c r="F1672" s="140">
        <v>3.9</v>
      </c>
      <c r="G1672" s="103">
        <v>2</v>
      </c>
      <c r="H1672" s="99" t="s">
        <v>557</v>
      </c>
      <c r="I1672" s="104" t="s">
        <v>24</v>
      </c>
      <c r="J1672" s="105">
        <v>2.75</v>
      </c>
      <c r="K1672" s="142">
        <f t="shared" si="163"/>
        <v>7.9749999999999996</v>
      </c>
      <c r="L1672" s="102">
        <f t="shared" si="162"/>
        <v>642.66010493827196</v>
      </c>
      <c r="M1672" s="214"/>
      <c r="N1672" s="214">
        <f t="shared" si="161"/>
        <v>131.6</v>
      </c>
      <c r="Q1672" s="153">
        <f t="shared" si="164"/>
        <v>1</v>
      </c>
      <c r="R1672" s="154">
        <f t="shared" si="165"/>
        <v>1</v>
      </c>
      <c r="S1672" s="154">
        <f t="shared" si="166"/>
        <v>0</v>
      </c>
    </row>
    <row r="1673" spans="2:19" ht="18.75" x14ac:dyDescent="0.3">
      <c r="B1673" s="164">
        <v>44926</v>
      </c>
      <c r="C1673" s="95" t="s">
        <v>3002</v>
      </c>
      <c r="D1673" s="96" t="s">
        <v>652</v>
      </c>
      <c r="E1673" s="97">
        <v>1</v>
      </c>
      <c r="F1673" s="140">
        <v>21</v>
      </c>
      <c r="G1673" s="103">
        <v>5</v>
      </c>
      <c r="H1673" s="99" t="s">
        <v>557</v>
      </c>
      <c r="I1673" s="104" t="s">
        <v>614</v>
      </c>
      <c r="J1673" s="105">
        <v>0.75</v>
      </c>
      <c r="K1673" s="142">
        <f t="shared" si="163"/>
        <v>-0.75</v>
      </c>
      <c r="L1673" s="102">
        <f t="shared" si="162"/>
        <v>641.91010493827196</v>
      </c>
      <c r="M1673" s="214"/>
      <c r="N1673" s="214">
        <f t="shared" si="161"/>
        <v>130.85</v>
      </c>
      <c r="Q1673" s="153">
        <f t="shared" si="164"/>
        <v>1</v>
      </c>
      <c r="R1673" s="154">
        <f t="shared" si="165"/>
        <v>0</v>
      </c>
      <c r="S1673" s="154">
        <f t="shared" si="166"/>
        <v>1</v>
      </c>
    </row>
    <row r="1674" spans="2:19" ht="18.75" x14ac:dyDescent="0.3">
      <c r="B1674" s="164">
        <v>44926</v>
      </c>
      <c r="C1674" s="95" t="s">
        <v>3003</v>
      </c>
      <c r="D1674" s="96" t="s">
        <v>628</v>
      </c>
      <c r="E1674" s="97">
        <v>1</v>
      </c>
      <c r="F1674" s="140">
        <v>3.6</v>
      </c>
      <c r="G1674" s="103">
        <v>1.5</v>
      </c>
      <c r="H1674" s="99" t="s">
        <v>557</v>
      </c>
      <c r="I1674" s="104" t="s">
        <v>21</v>
      </c>
      <c r="J1674" s="105">
        <v>1</v>
      </c>
      <c r="K1674" s="142">
        <f t="shared" si="163"/>
        <v>-1</v>
      </c>
      <c r="L1674" s="102">
        <f t="shared" si="162"/>
        <v>640.91010493827196</v>
      </c>
      <c r="M1674" s="214"/>
      <c r="N1674" s="214">
        <f t="shared" si="161"/>
        <v>129.85</v>
      </c>
      <c r="Q1674" s="153">
        <f t="shared" si="164"/>
        <v>1</v>
      </c>
      <c r="R1674" s="154">
        <f t="shared" si="165"/>
        <v>0</v>
      </c>
      <c r="S1674" s="154">
        <f t="shared" si="166"/>
        <v>1</v>
      </c>
    </row>
    <row r="1675" spans="2:19" ht="18.75" x14ac:dyDescent="0.3">
      <c r="B1675" s="164">
        <v>44926</v>
      </c>
      <c r="C1675" s="95" t="s">
        <v>3004</v>
      </c>
      <c r="D1675" s="96" t="s">
        <v>173</v>
      </c>
      <c r="E1675" s="97">
        <v>2</v>
      </c>
      <c r="F1675" s="140">
        <v>4.5999999999999996</v>
      </c>
      <c r="G1675" s="103">
        <v>2</v>
      </c>
      <c r="H1675" s="99" t="s">
        <v>557</v>
      </c>
      <c r="I1675" s="104" t="s">
        <v>148</v>
      </c>
      <c r="J1675" s="105">
        <v>6</v>
      </c>
      <c r="K1675" s="142">
        <f t="shared" si="163"/>
        <v>-6</v>
      </c>
      <c r="L1675" s="102">
        <f t="shared" si="162"/>
        <v>634.91010493827196</v>
      </c>
      <c r="M1675" s="214"/>
      <c r="N1675" s="214">
        <f t="shared" si="161"/>
        <v>123.85</v>
      </c>
      <c r="Q1675" s="153">
        <f t="shared" si="164"/>
        <v>1</v>
      </c>
      <c r="R1675" s="154">
        <f t="shared" si="165"/>
        <v>0</v>
      </c>
      <c r="S1675" s="154">
        <f t="shared" si="166"/>
        <v>1</v>
      </c>
    </row>
    <row r="1676" spans="2:19" ht="18.75" x14ac:dyDescent="0.3">
      <c r="B1676" s="164">
        <v>44926</v>
      </c>
      <c r="C1676" s="95" t="s">
        <v>3005</v>
      </c>
      <c r="D1676" s="96" t="s">
        <v>231</v>
      </c>
      <c r="E1676" s="97">
        <v>1</v>
      </c>
      <c r="F1676" s="140">
        <v>34</v>
      </c>
      <c r="G1676" s="103">
        <v>7</v>
      </c>
      <c r="H1676" s="99" t="s">
        <v>557</v>
      </c>
      <c r="I1676" s="104" t="s">
        <v>26</v>
      </c>
      <c r="J1676" s="105">
        <v>2.75</v>
      </c>
      <c r="K1676" s="142">
        <f t="shared" si="163"/>
        <v>-2.75</v>
      </c>
      <c r="L1676" s="102">
        <f t="shared" si="162"/>
        <v>632.16010493827196</v>
      </c>
      <c r="M1676" s="214"/>
      <c r="N1676" s="214">
        <f t="shared" si="161"/>
        <v>121.1</v>
      </c>
      <c r="Q1676" s="153">
        <f t="shared" si="164"/>
        <v>1</v>
      </c>
      <c r="R1676" s="154">
        <f t="shared" si="165"/>
        <v>0</v>
      </c>
      <c r="S1676" s="154">
        <f t="shared" si="166"/>
        <v>1</v>
      </c>
    </row>
    <row r="1677" spans="2:19" ht="18.75" x14ac:dyDescent="0.3">
      <c r="B1677" s="164">
        <v>44926</v>
      </c>
      <c r="C1677" s="95" t="s">
        <v>3006</v>
      </c>
      <c r="D1677" s="96" t="s">
        <v>231</v>
      </c>
      <c r="E1677" s="97">
        <v>3</v>
      </c>
      <c r="F1677" s="140">
        <v>15</v>
      </c>
      <c r="G1677" s="103">
        <v>3</v>
      </c>
      <c r="H1677" s="99" t="s">
        <v>557</v>
      </c>
      <c r="I1677" s="104" t="s">
        <v>614</v>
      </c>
      <c r="J1677" s="105">
        <v>1</v>
      </c>
      <c r="K1677" s="142">
        <f t="shared" si="163"/>
        <v>-1</v>
      </c>
      <c r="L1677" s="102">
        <f t="shared" si="162"/>
        <v>631.16010493827196</v>
      </c>
      <c r="M1677" s="214"/>
      <c r="N1677" s="214">
        <f t="shared" si="161"/>
        <v>120.1</v>
      </c>
      <c r="Q1677" s="153">
        <f t="shared" si="164"/>
        <v>1</v>
      </c>
      <c r="R1677" s="154">
        <f t="shared" si="165"/>
        <v>0</v>
      </c>
      <c r="S1677" s="154">
        <f t="shared" si="166"/>
        <v>1</v>
      </c>
    </row>
    <row r="1678" spans="2:19" ht="18.75" x14ac:dyDescent="0.3">
      <c r="B1678" s="164">
        <v>44927</v>
      </c>
      <c r="C1678" s="95" t="s">
        <v>3012</v>
      </c>
      <c r="D1678" s="96" t="s">
        <v>573</v>
      </c>
      <c r="E1678" s="97">
        <v>5</v>
      </c>
      <c r="F1678" s="140">
        <v>6.5</v>
      </c>
      <c r="G1678" s="103">
        <v>2</v>
      </c>
      <c r="H1678" s="99" t="s">
        <v>557</v>
      </c>
      <c r="I1678" s="104" t="s">
        <v>34</v>
      </c>
      <c r="J1678" s="105">
        <v>0.5</v>
      </c>
      <c r="K1678" s="142">
        <f t="shared" si="163"/>
        <v>-0.5</v>
      </c>
      <c r="L1678" s="102">
        <f t="shared" si="162"/>
        <v>630.66010493827196</v>
      </c>
      <c r="M1678" s="214">
        <f>K1678</f>
        <v>-0.5</v>
      </c>
      <c r="N1678" s="214"/>
      <c r="Q1678" s="153">
        <f t="shared" si="164"/>
        <v>1</v>
      </c>
      <c r="R1678" s="154">
        <f t="shared" si="165"/>
        <v>0</v>
      </c>
      <c r="S1678" s="154">
        <f t="shared" si="166"/>
        <v>1</v>
      </c>
    </row>
    <row r="1679" spans="2:19" ht="18.75" x14ac:dyDescent="0.3">
      <c r="B1679" s="164">
        <v>44927</v>
      </c>
      <c r="C1679" s="95" t="s">
        <v>2970</v>
      </c>
      <c r="D1679" s="96" t="s">
        <v>573</v>
      </c>
      <c r="E1679" s="97">
        <v>5</v>
      </c>
      <c r="F1679" s="140">
        <v>10</v>
      </c>
      <c r="G1679" s="103">
        <v>3</v>
      </c>
      <c r="H1679" s="99" t="s">
        <v>557</v>
      </c>
      <c r="I1679" s="104" t="s">
        <v>26</v>
      </c>
      <c r="J1679" s="105">
        <v>0.5</v>
      </c>
      <c r="K1679" s="142">
        <f t="shared" si="163"/>
        <v>-0.5</v>
      </c>
      <c r="L1679" s="102">
        <f t="shared" ref="L1679:L1742" si="167">IF(K1679="",L1678,L1678+K1679)</f>
        <v>630.16010493827196</v>
      </c>
      <c r="M1679" s="214">
        <f>K1679+M1678</f>
        <v>-1</v>
      </c>
      <c r="N1679" s="214"/>
      <c r="Q1679" s="153">
        <f t="shared" si="164"/>
        <v>1</v>
      </c>
      <c r="R1679" s="154">
        <f t="shared" si="165"/>
        <v>0</v>
      </c>
      <c r="S1679" s="154">
        <f t="shared" si="166"/>
        <v>1</v>
      </c>
    </row>
    <row r="1680" spans="2:19" ht="18.75" x14ac:dyDescent="0.3">
      <c r="B1680" s="164">
        <v>44927</v>
      </c>
      <c r="C1680" s="95" t="s">
        <v>3013</v>
      </c>
      <c r="D1680" s="96" t="s">
        <v>2001</v>
      </c>
      <c r="E1680" s="97">
        <v>2</v>
      </c>
      <c r="F1680" s="140">
        <v>9</v>
      </c>
      <c r="G1680" s="103">
        <v>3</v>
      </c>
      <c r="H1680" s="99" t="s">
        <v>557</v>
      </c>
      <c r="I1680" s="104" t="s">
        <v>16</v>
      </c>
      <c r="J1680" s="105">
        <v>1.75</v>
      </c>
      <c r="K1680" s="142">
        <f t="shared" si="163"/>
        <v>-1.75</v>
      </c>
      <c r="L1680" s="102">
        <f t="shared" si="167"/>
        <v>628.41010493827196</v>
      </c>
      <c r="M1680" s="214">
        <f t="shared" ref="M1680:M1743" si="168">K1680+M1679</f>
        <v>-2.75</v>
      </c>
      <c r="N1680" s="214"/>
      <c r="Q1680" s="153">
        <f t="shared" si="164"/>
        <v>1</v>
      </c>
      <c r="R1680" s="154">
        <f t="shared" si="165"/>
        <v>0</v>
      </c>
      <c r="S1680" s="154">
        <f t="shared" si="166"/>
        <v>1</v>
      </c>
    </row>
    <row r="1681" spans="2:19" ht="18.75" x14ac:dyDescent="0.3">
      <c r="B1681" s="164">
        <v>44927</v>
      </c>
      <c r="C1681" s="95" t="s">
        <v>3014</v>
      </c>
      <c r="D1681" s="96" t="s">
        <v>2001</v>
      </c>
      <c r="E1681" s="97">
        <v>2</v>
      </c>
      <c r="F1681" s="140">
        <v>15</v>
      </c>
      <c r="G1681" s="103">
        <v>4</v>
      </c>
      <c r="H1681" s="99" t="s">
        <v>557</v>
      </c>
      <c r="I1681" s="104" t="s">
        <v>34</v>
      </c>
      <c r="J1681" s="105">
        <v>0.25</v>
      </c>
      <c r="K1681" s="142">
        <f t="shared" si="163"/>
        <v>-0.25</v>
      </c>
      <c r="L1681" s="102">
        <f t="shared" si="167"/>
        <v>628.16010493827196</v>
      </c>
      <c r="M1681" s="214">
        <f t="shared" si="168"/>
        <v>-3</v>
      </c>
      <c r="N1681" s="214"/>
      <c r="Q1681" s="153">
        <f t="shared" si="164"/>
        <v>1</v>
      </c>
      <c r="R1681" s="154">
        <f t="shared" si="165"/>
        <v>0</v>
      </c>
      <c r="S1681" s="154">
        <f t="shared" si="166"/>
        <v>1</v>
      </c>
    </row>
    <row r="1682" spans="2:19" ht="18.75" x14ac:dyDescent="0.3">
      <c r="B1682" s="164">
        <v>44927</v>
      </c>
      <c r="C1682" s="95" t="s">
        <v>3015</v>
      </c>
      <c r="D1682" s="96" t="s">
        <v>587</v>
      </c>
      <c r="E1682" s="97">
        <v>1</v>
      </c>
      <c r="F1682" s="140">
        <v>1</v>
      </c>
      <c r="G1682" s="103">
        <v>0</v>
      </c>
      <c r="H1682" s="99" t="s">
        <v>557</v>
      </c>
      <c r="I1682" s="104" t="s">
        <v>26</v>
      </c>
      <c r="J1682" s="105">
        <v>4</v>
      </c>
      <c r="K1682" s="142">
        <f t="shared" si="163"/>
        <v>-4</v>
      </c>
      <c r="L1682" s="102">
        <f t="shared" si="167"/>
        <v>624.16010493827196</v>
      </c>
      <c r="M1682" s="214">
        <f t="shared" si="168"/>
        <v>-7</v>
      </c>
      <c r="N1682" s="214"/>
      <c r="Q1682" s="153">
        <f t="shared" si="164"/>
        <v>1</v>
      </c>
      <c r="R1682" s="154">
        <f t="shared" si="165"/>
        <v>0</v>
      </c>
      <c r="S1682" s="154">
        <f t="shared" si="166"/>
        <v>1</v>
      </c>
    </row>
    <row r="1683" spans="2:19" ht="18.75" x14ac:dyDescent="0.3">
      <c r="B1683" s="164">
        <v>44927</v>
      </c>
      <c r="C1683" s="95" t="s">
        <v>3016</v>
      </c>
      <c r="D1683" s="96" t="s">
        <v>674</v>
      </c>
      <c r="E1683" s="97">
        <v>3</v>
      </c>
      <c r="F1683" s="140">
        <v>4.8</v>
      </c>
      <c r="G1683" s="103">
        <v>2</v>
      </c>
      <c r="H1683" s="99" t="s">
        <v>557</v>
      </c>
      <c r="I1683" s="104" t="s">
        <v>26</v>
      </c>
      <c r="J1683" s="105">
        <v>2</v>
      </c>
      <c r="K1683" s="142">
        <f t="shared" si="163"/>
        <v>-2</v>
      </c>
      <c r="L1683" s="102">
        <f t="shared" si="167"/>
        <v>622.16010493827196</v>
      </c>
      <c r="M1683" s="214">
        <f t="shared" si="168"/>
        <v>-9</v>
      </c>
      <c r="N1683" s="214"/>
      <c r="Q1683" s="153">
        <f t="shared" si="164"/>
        <v>1</v>
      </c>
      <c r="R1683" s="154">
        <f t="shared" si="165"/>
        <v>0</v>
      </c>
      <c r="S1683" s="154">
        <f t="shared" si="166"/>
        <v>1</v>
      </c>
    </row>
    <row r="1684" spans="2:19" ht="18.75" x14ac:dyDescent="0.3">
      <c r="B1684" s="164">
        <v>44927</v>
      </c>
      <c r="C1684" s="95" t="s">
        <v>3017</v>
      </c>
      <c r="D1684" s="96" t="s">
        <v>674</v>
      </c>
      <c r="E1684" s="97">
        <v>3</v>
      </c>
      <c r="F1684" s="140">
        <v>6</v>
      </c>
      <c r="G1684" s="103">
        <v>2</v>
      </c>
      <c r="H1684" s="99" t="s">
        <v>557</v>
      </c>
      <c r="I1684" s="104" t="s">
        <v>24</v>
      </c>
      <c r="J1684" s="105">
        <v>1</v>
      </c>
      <c r="K1684" s="142">
        <f t="shared" si="163"/>
        <v>5</v>
      </c>
      <c r="L1684" s="102">
        <f t="shared" si="167"/>
        <v>627.16010493827196</v>
      </c>
      <c r="M1684" s="214">
        <f t="shared" si="168"/>
        <v>-4</v>
      </c>
      <c r="N1684" s="214"/>
      <c r="Q1684" s="153">
        <f t="shared" si="164"/>
        <v>1</v>
      </c>
      <c r="R1684" s="154">
        <f t="shared" si="165"/>
        <v>1</v>
      </c>
      <c r="S1684" s="154">
        <f t="shared" si="166"/>
        <v>0</v>
      </c>
    </row>
    <row r="1685" spans="2:19" ht="18.75" x14ac:dyDescent="0.3">
      <c r="B1685" s="164">
        <v>44928</v>
      </c>
      <c r="C1685" s="95" t="s">
        <v>3018</v>
      </c>
      <c r="D1685" s="96" t="s">
        <v>2030</v>
      </c>
      <c r="E1685" s="97">
        <v>2</v>
      </c>
      <c r="F1685" s="140">
        <v>2.4500000000000002</v>
      </c>
      <c r="G1685" s="103">
        <v>1.3</v>
      </c>
      <c r="H1685" s="99" t="s">
        <v>557</v>
      </c>
      <c r="I1685" s="104" t="s">
        <v>34</v>
      </c>
      <c r="J1685" s="105">
        <v>4</v>
      </c>
      <c r="K1685" s="142">
        <f t="shared" si="163"/>
        <v>-4</v>
      </c>
      <c r="L1685" s="102">
        <f t="shared" si="167"/>
        <v>623.16010493827196</v>
      </c>
      <c r="M1685" s="214">
        <f t="shared" si="168"/>
        <v>-8</v>
      </c>
      <c r="N1685" s="214"/>
      <c r="Q1685" s="153">
        <f t="shared" si="164"/>
        <v>1</v>
      </c>
      <c r="R1685" s="154">
        <f t="shared" si="165"/>
        <v>0</v>
      </c>
      <c r="S1685" s="154">
        <f t="shared" si="166"/>
        <v>1</v>
      </c>
    </row>
    <row r="1686" spans="2:19" ht="18.75" x14ac:dyDescent="0.3">
      <c r="B1686" s="164">
        <v>44928</v>
      </c>
      <c r="C1686" s="95" t="s">
        <v>3019</v>
      </c>
      <c r="D1686" s="96" t="s">
        <v>2030</v>
      </c>
      <c r="E1686" s="97">
        <v>5</v>
      </c>
      <c r="F1686" s="140">
        <v>2</v>
      </c>
      <c r="G1686" s="103">
        <v>1.1000000000000001</v>
      </c>
      <c r="H1686" s="99" t="s">
        <v>557</v>
      </c>
      <c r="I1686" s="104" t="s">
        <v>24</v>
      </c>
      <c r="J1686" s="105">
        <v>4</v>
      </c>
      <c r="K1686" s="142">
        <f t="shared" si="163"/>
        <v>4</v>
      </c>
      <c r="L1686" s="102">
        <f t="shared" si="167"/>
        <v>627.16010493827196</v>
      </c>
      <c r="M1686" s="214">
        <f t="shared" si="168"/>
        <v>-4</v>
      </c>
      <c r="N1686" s="214"/>
      <c r="Q1686" s="153">
        <f t="shared" si="164"/>
        <v>1</v>
      </c>
      <c r="R1686" s="154">
        <f t="shared" si="165"/>
        <v>1</v>
      </c>
      <c r="S1686" s="154">
        <f t="shared" si="166"/>
        <v>0</v>
      </c>
    </row>
    <row r="1687" spans="2:19" ht="18.75" x14ac:dyDescent="0.3">
      <c r="B1687" s="164">
        <v>44928</v>
      </c>
      <c r="C1687" s="95" t="s">
        <v>3020</v>
      </c>
      <c r="D1687" s="96" t="s">
        <v>581</v>
      </c>
      <c r="E1687" s="97">
        <v>2</v>
      </c>
      <c r="F1687" s="140">
        <v>13</v>
      </c>
      <c r="G1687" s="103">
        <v>3</v>
      </c>
      <c r="H1687" s="99" t="s">
        <v>557</v>
      </c>
      <c r="I1687" s="104" t="s">
        <v>26</v>
      </c>
      <c r="J1687" s="105">
        <v>2.75</v>
      </c>
      <c r="K1687" s="142">
        <f t="shared" si="163"/>
        <v>-2.75</v>
      </c>
      <c r="L1687" s="102">
        <f t="shared" si="167"/>
        <v>624.41010493827196</v>
      </c>
      <c r="M1687" s="214">
        <f t="shared" si="168"/>
        <v>-6.75</v>
      </c>
      <c r="N1687" s="214"/>
      <c r="Q1687" s="153">
        <f t="shared" si="164"/>
        <v>1</v>
      </c>
      <c r="R1687" s="154">
        <f t="shared" si="165"/>
        <v>0</v>
      </c>
      <c r="S1687" s="154">
        <f t="shared" si="166"/>
        <v>1</v>
      </c>
    </row>
    <row r="1688" spans="2:19" ht="18.75" x14ac:dyDescent="0.3">
      <c r="B1688" s="164">
        <v>44928</v>
      </c>
      <c r="C1688" s="95" t="s">
        <v>3021</v>
      </c>
      <c r="D1688" s="96" t="s">
        <v>581</v>
      </c>
      <c r="E1688" s="97">
        <v>2</v>
      </c>
      <c r="F1688" s="140">
        <v>1</v>
      </c>
      <c r="G1688" s="103">
        <v>0</v>
      </c>
      <c r="H1688" s="99" t="s">
        <v>557</v>
      </c>
      <c r="I1688" s="104" t="s">
        <v>21</v>
      </c>
      <c r="J1688" s="105">
        <v>0.25</v>
      </c>
      <c r="K1688" s="142">
        <f t="shared" si="163"/>
        <v>-0.25</v>
      </c>
      <c r="L1688" s="102">
        <f t="shared" si="167"/>
        <v>624.16010493827196</v>
      </c>
      <c r="M1688" s="214">
        <f t="shared" si="168"/>
        <v>-7</v>
      </c>
      <c r="N1688" s="214"/>
      <c r="Q1688" s="153">
        <f t="shared" si="164"/>
        <v>1</v>
      </c>
      <c r="R1688" s="154">
        <f t="shared" si="165"/>
        <v>0</v>
      </c>
      <c r="S1688" s="154">
        <f t="shared" si="166"/>
        <v>1</v>
      </c>
    </row>
    <row r="1689" spans="2:19" ht="18.75" x14ac:dyDescent="0.3">
      <c r="B1689" s="164">
        <v>44928</v>
      </c>
      <c r="C1689" s="95" t="s">
        <v>3022</v>
      </c>
      <c r="D1689" s="96" t="s">
        <v>581</v>
      </c>
      <c r="E1689" s="97">
        <v>2</v>
      </c>
      <c r="F1689" s="140">
        <v>1</v>
      </c>
      <c r="G1689" s="103">
        <v>0</v>
      </c>
      <c r="H1689" s="99" t="s">
        <v>557</v>
      </c>
      <c r="I1689" s="104" t="s">
        <v>21</v>
      </c>
      <c r="J1689" s="105">
        <v>0.25</v>
      </c>
      <c r="K1689" s="142">
        <f t="shared" si="163"/>
        <v>-0.25</v>
      </c>
      <c r="L1689" s="102">
        <f t="shared" si="167"/>
        <v>623.91010493827196</v>
      </c>
      <c r="M1689" s="214">
        <f t="shared" si="168"/>
        <v>-7.25</v>
      </c>
      <c r="N1689" s="214"/>
      <c r="Q1689" s="153">
        <f t="shared" si="164"/>
        <v>1</v>
      </c>
      <c r="R1689" s="154">
        <f t="shared" si="165"/>
        <v>0</v>
      </c>
      <c r="S1689" s="154">
        <f t="shared" si="166"/>
        <v>1</v>
      </c>
    </row>
    <row r="1690" spans="2:19" ht="18.75" x14ac:dyDescent="0.3">
      <c r="B1690" s="164">
        <v>44928</v>
      </c>
      <c r="C1690" s="95" t="s">
        <v>3023</v>
      </c>
      <c r="D1690" s="96" t="s">
        <v>581</v>
      </c>
      <c r="E1690" s="97">
        <v>3</v>
      </c>
      <c r="F1690" s="140">
        <v>1.5</v>
      </c>
      <c r="G1690" s="103">
        <v>1.1000000000000001</v>
      </c>
      <c r="H1690" s="99" t="s">
        <v>557</v>
      </c>
      <c r="I1690" s="104" t="s">
        <v>26</v>
      </c>
      <c r="J1690" s="105">
        <v>5</v>
      </c>
      <c r="K1690" s="142">
        <f t="shared" si="163"/>
        <v>-5</v>
      </c>
      <c r="L1690" s="102">
        <f t="shared" si="167"/>
        <v>618.91010493827196</v>
      </c>
      <c r="M1690" s="214">
        <f t="shared" si="168"/>
        <v>-12.25</v>
      </c>
      <c r="N1690" s="214"/>
      <c r="Q1690" s="153">
        <f t="shared" si="164"/>
        <v>1</v>
      </c>
      <c r="R1690" s="154">
        <f t="shared" si="165"/>
        <v>0</v>
      </c>
      <c r="S1690" s="154">
        <f t="shared" si="166"/>
        <v>1</v>
      </c>
    </row>
    <row r="1691" spans="2:19" ht="18.75" x14ac:dyDescent="0.3">
      <c r="B1691" s="164">
        <v>44930</v>
      </c>
      <c r="C1691" s="95" t="s">
        <v>2974</v>
      </c>
      <c r="D1691" s="96" t="s">
        <v>1916</v>
      </c>
      <c r="E1691" s="97">
        <v>2</v>
      </c>
      <c r="F1691" s="140">
        <v>2.2999999999999998</v>
      </c>
      <c r="G1691" s="103">
        <v>1.2</v>
      </c>
      <c r="H1691" s="99" t="s">
        <v>557</v>
      </c>
      <c r="I1691" s="104" t="s">
        <v>34</v>
      </c>
      <c r="J1691" s="105">
        <v>1.75</v>
      </c>
      <c r="K1691" s="142">
        <f t="shared" si="163"/>
        <v>-1.75</v>
      </c>
      <c r="L1691" s="102">
        <f t="shared" si="167"/>
        <v>617.16010493827196</v>
      </c>
      <c r="M1691" s="214">
        <f t="shared" si="168"/>
        <v>-14</v>
      </c>
      <c r="N1691" s="214"/>
      <c r="Q1691" s="153">
        <f t="shared" si="164"/>
        <v>1</v>
      </c>
      <c r="R1691" s="154">
        <f t="shared" si="165"/>
        <v>0</v>
      </c>
      <c r="S1691" s="154">
        <f t="shared" si="166"/>
        <v>1</v>
      </c>
    </row>
    <row r="1692" spans="2:19" ht="18.75" x14ac:dyDescent="0.3">
      <c r="B1692" s="164">
        <v>44930</v>
      </c>
      <c r="C1692" s="95" t="s">
        <v>3024</v>
      </c>
      <c r="D1692" s="96" t="s">
        <v>43</v>
      </c>
      <c r="E1692" s="97">
        <v>2</v>
      </c>
      <c r="F1692" s="140">
        <v>4</v>
      </c>
      <c r="G1692" s="103">
        <v>2</v>
      </c>
      <c r="H1692" s="99" t="s">
        <v>557</v>
      </c>
      <c r="I1692" s="104" t="s">
        <v>34</v>
      </c>
      <c r="J1692" s="105">
        <v>7.75</v>
      </c>
      <c r="K1692" s="142">
        <f t="shared" si="163"/>
        <v>-7.75</v>
      </c>
      <c r="L1692" s="102">
        <f t="shared" si="167"/>
        <v>609.41010493827196</v>
      </c>
      <c r="M1692" s="214">
        <f t="shared" si="168"/>
        <v>-21.75</v>
      </c>
      <c r="N1692" s="214"/>
      <c r="Q1692" s="153">
        <f t="shared" si="164"/>
        <v>1</v>
      </c>
      <c r="R1692" s="154">
        <f t="shared" si="165"/>
        <v>0</v>
      </c>
      <c r="S1692" s="154">
        <f t="shared" si="166"/>
        <v>1</v>
      </c>
    </row>
    <row r="1693" spans="2:19" ht="18.75" x14ac:dyDescent="0.3">
      <c r="B1693" s="164">
        <v>44930</v>
      </c>
      <c r="C1693" s="95" t="s">
        <v>3025</v>
      </c>
      <c r="D1693" s="96" t="s">
        <v>1916</v>
      </c>
      <c r="E1693" s="97">
        <v>1</v>
      </c>
      <c r="F1693" s="140">
        <v>7.5</v>
      </c>
      <c r="G1693" s="103">
        <v>3</v>
      </c>
      <c r="H1693" s="99" t="s">
        <v>557</v>
      </c>
      <c r="I1693" s="104" t="s">
        <v>34</v>
      </c>
      <c r="J1693" s="105">
        <v>3</v>
      </c>
      <c r="K1693" s="142">
        <f t="shared" si="163"/>
        <v>-3</v>
      </c>
      <c r="L1693" s="102">
        <f t="shared" si="167"/>
        <v>606.41010493827196</v>
      </c>
      <c r="M1693" s="214">
        <f t="shared" si="168"/>
        <v>-24.75</v>
      </c>
      <c r="N1693" s="214"/>
      <c r="Q1693" s="153">
        <f t="shared" si="164"/>
        <v>1</v>
      </c>
      <c r="R1693" s="154">
        <f t="shared" si="165"/>
        <v>0</v>
      </c>
      <c r="S1693" s="154">
        <f t="shared" si="166"/>
        <v>1</v>
      </c>
    </row>
    <row r="1694" spans="2:19" ht="18.75" x14ac:dyDescent="0.3">
      <c r="B1694" s="164">
        <v>44931</v>
      </c>
      <c r="C1694" s="95" t="s">
        <v>3026</v>
      </c>
      <c r="D1694" s="96" t="s">
        <v>608</v>
      </c>
      <c r="E1694" s="97">
        <v>2</v>
      </c>
      <c r="F1694" s="140">
        <v>4.3</v>
      </c>
      <c r="G1694" s="103">
        <v>2</v>
      </c>
      <c r="H1694" s="99" t="s">
        <v>557</v>
      </c>
      <c r="I1694" s="104" t="s">
        <v>24</v>
      </c>
      <c r="J1694" s="105">
        <v>9.25</v>
      </c>
      <c r="K1694" s="142">
        <f t="shared" si="163"/>
        <v>30.524999999999999</v>
      </c>
      <c r="L1694" s="102">
        <f t="shared" si="167"/>
        <v>636.93510493827193</v>
      </c>
      <c r="M1694" s="214">
        <f t="shared" si="168"/>
        <v>5.7749999999999986</v>
      </c>
      <c r="N1694" s="214"/>
      <c r="Q1694" s="153">
        <f t="shared" si="164"/>
        <v>1</v>
      </c>
      <c r="R1694" s="154">
        <f t="shared" si="165"/>
        <v>1</v>
      </c>
      <c r="S1694" s="154">
        <f t="shared" si="166"/>
        <v>0</v>
      </c>
    </row>
    <row r="1695" spans="2:19" ht="18.75" x14ac:dyDescent="0.3">
      <c r="B1695" s="164">
        <v>44931</v>
      </c>
      <c r="C1695" s="95" t="s">
        <v>2880</v>
      </c>
      <c r="D1695" s="96" t="s">
        <v>634</v>
      </c>
      <c r="E1695" s="97">
        <v>4</v>
      </c>
      <c r="F1695" s="140">
        <v>2.6</v>
      </c>
      <c r="G1695" s="103">
        <v>1.3</v>
      </c>
      <c r="H1695" s="99" t="s">
        <v>557</v>
      </c>
      <c r="I1695" s="104" t="s">
        <v>24</v>
      </c>
      <c r="J1695" s="105">
        <v>2.75</v>
      </c>
      <c r="K1695" s="142">
        <f t="shared" si="163"/>
        <v>4.4000000000000004</v>
      </c>
      <c r="L1695" s="102">
        <f t="shared" si="167"/>
        <v>641.33510493827191</v>
      </c>
      <c r="M1695" s="214">
        <f t="shared" si="168"/>
        <v>10.174999999999999</v>
      </c>
      <c r="N1695" s="214"/>
      <c r="Q1695" s="153">
        <f t="shared" si="164"/>
        <v>1</v>
      </c>
      <c r="R1695" s="154">
        <f t="shared" si="165"/>
        <v>1</v>
      </c>
      <c r="S1695" s="154">
        <f t="shared" si="166"/>
        <v>0</v>
      </c>
    </row>
    <row r="1696" spans="2:19" ht="18.75" x14ac:dyDescent="0.3">
      <c r="B1696" s="164">
        <v>44931</v>
      </c>
      <c r="C1696" s="95" t="s">
        <v>2876</v>
      </c>
      <c r="D1696" s="96" t="s">
        <v>634</v>
      </c>
      <c r="E1696" s="97">
        <v>5</v>
      </c>
      <c r="F1696" s="140">
        <v>9</v>
      </c>
      <c r="G1696" s="103">
        <v>3</v>
      </c>
      <c r="H1696" s="99" t="s">
        <v>557</v>
      </c>
      <c r="I1696" s="104" t="s">
        <v>34</v>
      </c>
      <c r="J1696" s="105">
        <v>4.75</v>
      </c>
      <c r="K1696" s="142">
        <f t="shared" si="163"/>
        <v>-4.75</v>
      </c>
      <c r="L1696" s="102">
        <f t="shared" si="167"/>
        <v>636.58510493827191</v>
      </c>
      <c r="M1696" s="214">
        <f t="shared" si="168"/>
        <v>5.4249999999999989</v>
      </c>
      <c r="N1696" s="214"/>
      <c r="Q1696" s="153">
        <f t="shared" si="164"/>
        <v>1</v>
      </c>
      <c r="R1696" s="154">
        <f t="shared" si="165"/>
        <v>0</v>
      </c>
      <c r="S1696" s="154">
        <f t="shared" si="166"/>
        <v>1</v>
      </c>
    </row>
    <row r="1697" spans="2:19" ht="18.75" x14ac:dyDescent="0.3">
      <c r="B1697" s="164">
        <v>44932</v>
      </c>
      <c r="C1697" s="95" t="s">
        <v>3027</v>
      </c>
      <c r="D1697" s="96" t="s">
        <v>2001</v>
      </c>
      <c r="E1697" s="97">
        <v>2</v>
      </c>
      <c r="F1697" s="140">
        <v>3.9</v>
      </c>
      <c r="G1697" s="103">
        <v>2</v>
      </c>
      <c r="H1697" s="99" t="s">
        <v>557</v>
      </c>
      <c r="I1697" s="104" t="s">
        <v>24</v>
      </c>
      <c r="J1697" s="105">
        <v>3.75</v>
      </c>
      <c r="K1697" s="142">
        <f t="shared" si="163"/>
        <v>10.875</v>
      </c>
      <c r="L1697" s="102">
        <f t="shared" si="167"/>
        <v>647.46010493827191</v>
      </c>
      <c r="M1697" s="214">
        <f t="shared" si="168"/>
        <v>16.299999999999997</v>
      </c>
      <c r="N1697" s="214"/>
      <c r="Q1697" s="153">
        <f t="shared" si="164"/>
        <v>1</v>
      </c>
      <c r="R1697" s="154">
        <f t="shared" si="165"/>
        <v>1</v>
      </c>
      <c r="S1697" s="154">
        <f t="shared" si="166"/>
        <v>0</v>
      </c>
    </row>
    <row r="1698" spans="2:19" ht="18.75" x14ac:dyDescent="0.3">
      <c r="B1698" s="164">
        <v>44932</v>
      </c>
      <c r="C1698" s="95" t="s">
        <v>3028</v>
      </c>
      <c r="D1698" s="96" t="s">
        <v>2001</v>
      </c>
      <c r="E1698" s="97">
        <v>2</v>
      </c>
      <c r="F1698" s="140">
        <v>1</v>
      </c>
      <c r="G1698" s="103">
        <v>0</v>
      </c>
      <c r="H1698" s="99" t="s">
        <v>557</v>
      </c>
      <c r="I1698" s="104" t="s">
        <v>34</v>
      </c>
      <c r="J1698" s="105">
        <v>0.5</v>
      </c>
      <c r="K1698" s="142">
        <f t="shared" si="163"/>
        <v>-0.5</v>
      </c>
      <c r="L1698" s="102">
        <f t="shared" si="167"/>
        <v>646.96010493827191</v>
      </c>
      <c r="M1698" s="214">
        <f t="shared" si="168"/>
        <v>15.799999999999997</v>
      </c>
      <c r="N1698" s="214"/>
      <c r="Q1698" s="153">
        <f t="shared" si="164"/>
        <v>1</v>
      </c>
      <c r="R1698" s="154">
        <f t="shared" si="165"/>
        <v>0</v>
      </c>
      <c r="S1698" s="154">
        <f t="shared" si="166"/>
        <v>1</v>
      </c>
    </row>
    <row r="1699" spans="2:19" ht="18.75" x14ac:dyDescent="0.3">
      <c r="B1699" s="164">
        <v>44932</v>
      </c>
      <c r="C1699" s="95" t="s">
        <v>3113</v>
      </c>
      <c r="D1699" s="96" t="s">
        <v>2001</v>
      </c>
      <c r="E1699" s="97">
        <v>3</v>
      </c>
      <c r="F1699" s="140">
        <v>5.5</v>
      </c>
      <c r="G1699" s="103">
        <v>2</v>
      </c>
      <c r="H1699" s="99" t="s">
        <v>557</v>
      </c>
      <c r="I1699" s="104" t="s">
        <v>24</v>
      </c>
      <c r="J1699" s="105">
        <v>1.75</v>
      </c>
      <c r="K1699" s="142">
        <f t="shared" si="163"/>
        <v>7.875</v>
      </c>
      <c r="L1699" s="102">
        <f t="shared" si="167"/>
        <v>654.83510493827191</v>
      </c>
      <c r="M1699" s="214">
        <f t="shared" si="168"/>
        <v>23.674999999999997</v>
      </c>
      <c r="N1699" s="214"/>
      <c r="Q1699" s="153">
        <f t="shared" si="164"/>
        <v>1</v>
      </c>
      <c r="R1699" s="154">
        <f t="shared" si="165"/>
        <v>1</v>
      </c>
      <c r="S1699" s="154">
        <f t="shared" si="166"/>
        <v>0</v>
      </c>
    </row>
    <row r="1700" spans="2:19" ht="18.75" x14ac:dyDescent="0.3">
      <c r="B1700" s="164">
        <v>44932</v>
      </c>
      <c r="C1700" s="95" t="s">
        <v>3029</v>
      </c>
      <c r="D1700" s="96" t="s">
        <v>578</v>
      </c>
      <c r="E1700" s="97">
        <v>2</v>
      </c>
      <c r="F1700" s="140">
        <v>11</v>
      </c>
      <c r="G1700" s="103">
        <v>3</v>
      </c>
      <c r="H1700" s="99" t="s">
        <v>557</v>
      </c>
      <c r="I1700" s="104" t="s">
        <v>34</v>
      </c>
      <c r="J1700" s="105">
        <v>0.75</v>
      </c>
      <c r="K1700" s="142">
        <f t="shared" si="163"/>
        <v>-0.75</v>
      </c>
      <c r="L1700" s="102">
        <f t="shared" si="167"/>
        <v>654.08510493827191</v>
      </c>
      <c r="M1700" s="214">
        <f t="shared" si="168"/>
        <v>22.924999999999997</v>
      </c>
      <c r="N1700" s="214"/>
      <c r="Q1700" s="153">
        <f t="shared" si="164"/>
        <v>1</v>
      </c>
      <c r="R1700" s="154">
        <f t="shared" si="165"/>
        <v>0</v>
      </c>
      <c r="S1700" s="154">
        <f t="shared" si="166"/>
        <v>1</v>
      </c>
    </row>
    <row r="1701" spans="2:19" ht="18.75" x14ac:dyDescent="0.3">
      <c r="B1701" s="164">
        <v>44932</v>
      </c>
      <c r="C1701" s="95" t="s">
        <v>2961</v>
      </c>
      <c r="D1701" s="96" t="s">
        <v>578</v>
      </c>
      <c r="E1701" s="97">
        <v>2</v>
      </c>
      <c r="F1701" s="140">
        <v>2.7</v>
      </c>
      <c r="G1701" s="103">
        <v>1.4</v>
      </c>
      <c r="H1701" s="99" t="s">
        <v>557</v>
      </c>
      <c r="I1701" s="104" t="s">
        <v>24</v>
      </c>
      <c r="J1701" s="105">
        <v>1</v>
      </c>
      <c r="K1701" s="142">
        <f t="shared" si="163"/>
        <v>1.7000000000000002</v>
      </c>
      <c r="L1701" s="102">
        <f t="shared" si="167"/>
        <v>655.78510493827196</v>
      </c>
      <c r="M1701" s="214">
        <f t="shared" si="168"/>
        <v>24.624999999999996</v>
      </c>
      <c r="N1701" s="214"/>
      <c r="Q1701" s="153">
        <f t="shared" si="164"/>
        <v>1</v>
      </c>
      <c r="R1701" s="154">
        <f t="shared" si="165"/>
        <v>1</v>
      </c>
      <c r="S1701" s="154">
        <f t="shared" si="166"/>
        <v>0</v>
      </c>
    </row>
    <row r="1702" spans="2:19" ht="18.75" x14ac:dyDescent="0.3">
      <c r="B1702" s="164">
        <v>44932</v>
      </c>
      <c r="C1702" s="95" t="s">
        <v>2986</v>
      </c>
      <c r="D1702" s="96" t="s">
        <v>578</v>
      </c>
      <c r="E1702" s="97">
        <v>3</v>
      </c>
      <c r="F1702" s="140">
        <v>5</v>
      </c>
      <c r="G1702" s="103">
        <v>2</v>
      </c>
      <c r="H1702" s="99" t="s">
        <v>557</v>
      </c>
      <c r="I1702" s="104" t="s">
        <v>34</v>
      </c>
      <c r="J1702" s="105">
        <v>1.75</v>
      </c>
      <c r="K1702" s="142">
        <f t="shared" si="163"/>
        <v>-1.75</v>
      </c>
      <c r="L1702" s="102">
        <f t="shared" si="167"/>
        <v>654.03510493827196</v>
      </c>
      <c r="M1702" s="214">
        <f t="shared" si="168"/>
        <v>22.874999999999996</v>
      </c>
      <c r="N1702" s="214"/>
      <c r="Q1702" s="153">
        <f t="shared" si="164"/>
        <v>1</v>
      </c>
      <c r="R1702" s="154">
        <f t="shared" si="165"/>
        <v>0</v>
      </c>
      <c r="S1702" s="154">
        <f t="shared" si="166"/>
        <v>1</v>
      </c>
    </row>
    <row r="1703" spans="2:19" ht="18.75" x14ac:dyDescent="0.3">
      <c r="B1703" s="164">
        <v>44932</v>
      </c>
      <c r="C1703" s="95" t="s">
        <v>2115</v>
      </c>
      <c r="D1703" s="96" t="s">
        <v>2001</v>
      </c>
      <c r="E1703" s="97">
        <v>3</v>
      </c>
      <c r="F1703" s="140">
        <v>1</v>
      </c>
      <c r="G1703" s="103">
        <v>0</v>
      </c>
      <c r="H1703" s="99" t="s">
        <v>557</v>
      </c>
      <c r="I1703" s="104" t="s">
        <v>21</v>
      </c>
      <c r="J1703" s="105">
        <v>1.75</v>
      </c>
      <c r="K1703" s="142">
        <f t="shared" si="163"/>
        <v>-1.75</v>
      </c>
      <c r="L1703" s="102">
        <f t="shared" si="167"/>
        <v>652.28510493827196</v>
      </c>
      <c r="M1703" s="214">
        <f t="shared" si="168"/>
        <v>21.124999999999996</v>
      </c>
      <c r="N1703" s="214"/>
      <c r="Q1703" s="153">
        <f t="shared" si="164"/>
        <v>1</v>
      </c>
      <c r="R1703" s="154">
        <f t="shared" si="165"/>
        <v>0</v>
      </c>
      <c r="S1703" s="154">
        <f t="shared" si="166"/>
        <v>1</v>
      </c>
    </row>
    <row r="1704" spans="2:19" ht="18.75" x14ac:dyDescent="0.3">
      <c r="B1704" s="164">
        <v>44932</v>
      </c>
      <c r="C1704" s="95" t="s">
        <v>3030</v>
      </c>
      <c r="D1704" s="96" t="s">
        <v>2001</v>
      </c>
      <c r="E1704" s="97">
        <v>3</v>
      </c>
      <c r="F1704" s="140">
        <v>1</v>
      </c>
      <c r="G1704" s="103">
        <v>0</v>
      </c>
      <c r="H1704" s="99" t="s">
        <v>557</v>
      </c>
      <c r="I1704" s="104" t="s">
        <v>21</v>
      </c>
      <c r="J1704" s="105">
        <v>0.5</v>
      </c>
      <c r="K1704" s="142">
        <f t="shared" si="163"/>
        <v>-0.5</v>
      </c>
      <c r="L1704" s="102">
        <f t="shared" si="167"/>
        <v>651.78510493827196</v>
      </c>
      <c r="M1704" s="214">
        <f t="shared" si="168"/>
        <v>20.624999999999996</v>
      </c>
      <c r="N1704" s="214"/>
      <c r="Q1704" s="153">
        <f t="shared" si="164"/>
        <v>1</v>
      </c>
      <c r="R1704" s="154">
        <f t="shared" si="165"/>
        <v>0</v>
      </c>
      <c r="S1704" s="154">
        <f t="shared" si="166"/>
        <v>1</v>
      </c>
    </row>
    <row r="1705" spans="2:19" ht="18.75" x14ac:dyDescent="0.3">
      <c r="B1705" s="164">
        <v>44932</v>
      </c>
      <c r="C1705" s="95" t="s">
        <v>3031</v>
      </c>
      <c r="D1705" s="96" t="s">
        <v>2001</v>
      </c>
      <c r="E1705" s="97">
        <v>3</v>
      </c>
      <c r="F1705" s="140">
        <v>1</v>
      </c>
      <c r="G1705" s="103">
        <v>0</v>
      </c>
      <c r="H1705" s="99" t="s">
        <v>557</v>
      </c>
      <c r="I1705" s="104" t="s">
        <v>21</v>
      </c>
      <c r="J1705" s="105">
        <v>0.5</v>
      </c>
      <c r="K1705" s="142">
        <f t="shared" si="163"/>
        <v>-0.5</v>
      </c>
      <c r="L1705" s="102">
        <f t="shared" si="167"/>
        <v>651.28510493827196</v>
      </c>
      <c r="M1705" s="214">
        <f t="shared" si="168"/>
        <v>20.124999999999996</v>
      </c>
      <c r="N1705" s="214"/>
      <c r="Q1705" s="153">
        <f t="shared" si="164"/>
        <v>1</v>
      </c>
      <c r="R1705" s="154">
        <f t="shared" si="165"/>
        <v>0</v>
      </c>
      <c r="S1705" s="154">
        <f t="shared" si="166"/>
        <v>1</v>
      </c>
    </row>
    <row r="1706" spans="2:19" ht="18.75" x14ac:dyDescent="0.3">
      <c r="B1706" s="164">
        <v>44934</v>
      </c>
      <c r="C1706" s="95" t="s">
        <v>2031</v>
      </c>
      <c r="D1706" s="96" t="s">
        <v>2643</v>
      </c>
      <c r="E1706" s="97">
        <v>3</v>
      </c>
      <c r="F1706" s="140">
        <v>5</v>
      </c>
      <c r="G1706" s="103">
        <v>2</v>
      </c>
      <c r="H1706" s="99" t="s">
        <v>557</v>
      </c>
      <c r="I1706" s="104" t="s">
        <v>16</v>
      </c>
      <c r="J1706" s="105">
        <v>0.75</v>
      </c>
      <c r="K1706" s="142">
        <f t="shared" si="163"/>
        <v>-0.75</v>
      </c>
      <c r="L1706" s="102">
        <f t="shared" si="167"/>
        <v>650.53510493827196</v>
      </c>
      <c r="M1706" s="214">
        <f t="shared" si="168"/>
        <v>19.374999999999996</v>
      </c>
      <c r="N1706" s="214"/>
      <c r="Q1706" s="153">
        <f t="shared" si="164"/>
        <v>1</v>
      </c>
      <c r="R1706" s="154">
        <f t="shared" si="165"/>
        <v>0</v>
      </c>
      <c r="S1706" s="154">
        <f t="shared" si="166"/>
        <v>1</v>
      </c>
    </row>
    <row r="1707" spans="2:19" ht="18.75" x14ac:dyDescent="0.3">
      <c r="B1707" s="164">
        <v>44934</v>
      </c>
      <c r="C1707" s="95" t="s">
        <v>3032</v>
      </c>
      <c r="D1707" s="96" t="s">
        <v>2643</v>
      </c>
      <c r="E1707" s="97">
        <v>2</v>
      </c>
      <c r="F1707" s="140">
        <v>6</v>
      </c>
      <c r="G1707" s="103">
        <v>3</v>
      </c>
      <c r="H1707" s="99" t="s">
        <v>557</v>
      </c>
      <c r="I1707" s="104" t="s">
        <v>26</v>
      </c>
      <c r="J1707" s="105">
        <v>2.75</v>
      </c>
      <c r="K1707" s="142">
        <f t="shared" si="163"/>
        <v>-2.75</v>
      </c>
      <c r="L1707" s="102">
        <f t="shared" si="167"/>
        <v>647.78510493827196</v>
      </c>
      <c r="M1707" s="214">
        <f t="shared" si="168"/>
        <v>16.624999999999996</v>
      </c>
      <c r="N1707" s="214"/>
      <c r="Q1707" s="153">
        <f t="shared" si="164"/>
        <v>1</v>
      </c>
      <c r="R1707" s="154">
        <f t="shared" si="165"/>
        <v>0</v>
      </c>
      <c r="S1707" s="154">
        <f t="shared" si="166"/>
        <v>1</v>
      </c>
    </row>
    <row r="1708" spans="2:19" ht="18.75" x14ac:dyDescent="0.3">
      <c r="B1708" s="164">
        <v>44934</v>
      </c>
      <c r="C1708" s="95" t="s">
        <v>2563</v>
      </c>
      <c r="D1708" s="96" t="s">
        <v>3033</v>
      </c>
      <c r="E1708" s="97">
        <v>2</v>
      </c>
      <c r="F1708" s="140">
        <v>7</v>
      </c>
      <c r="G1708" s="103">
        <v>3</v>
      </c>
      <c r="H1708" s="99" t="s">
        <v>557</v>
      </c>
      <c r="I1708" s="104" t="s">
        <v>34</v>
      </c>
      <c r="J1708" s="105">
        <v>1.75</v>
      </c>
      <c r="K1708" s="142">
        <f t="shared" si="163"/>
        <v>-1.75</v>
      </c>
      <c r="L1708" s="102">
        <f t="shared" si="167"/>
        <v>646.03510493827196</v>
      </c>
      <c r="M1708" s="214">
        <f t="shared" si="168"/>
        <v>14.874999999999996</v>
      </c>
      <c r="N1708" s="214"/>
      <c r="Q1708" s="153">
        <f t="shared" si="164"/>
        <v>1</v>
      </c>
      <c r="R1708" s="154">
        <f t="shared" si="165"/>
        <v>0</v>
      </c>
      <c r="S1708" s="154">
        <f t="shared" si="166"/>
        <v>1</v>
      </c>
    </row>
    <row r="1709" spans="2:19" ht="18.75" x14ac:dyDescent="0.3">
      <c r="B1709" s="164">
        <v>44934</v>
      </c>
      <c r="C1709" s="95" t="s">
        <v>3034</v>
      </c>
      <c r="D1709" s="96" t="s">
        <v>3033</v>
      </c>
      <c r="E1709" s="97">
        <v>2</v>
      </c>
      <c r="F1709" s="140">
        <v>3.2</v>
      </c>
      <c r="G1709" s="103">
        <v>1.4</v>
      </c>
      <c r="H1709" s="99" t="s">
        <v>557</v>
      </c>
      <c r="I1709" s="104" t="s">
        <v>34</v>
      </c>
      <c r="J1709" s="105">
        <v>5</v>
      </c>
      <c r="K1709" s="142">
        <f t="shared" si="163"/>
        <v>-5</v>
      </c>
      <c r="L1709" s="102">
        <f t="shared" si="167"/>
        <v>641.03510493827196</v>
      </c>
      <c r="M1709" s="214">
        <f t="shared" si="168"/>
        <v>9.8749999999999964</v>
      </c>
      <c r="N1709" s="214"/>
      <c r="Q1709" s="153">
        <f t="shared" si="164"/>
        <v>1</v>
      </c>
      <c r="R1709" s="154">
        <f t="shared" si="165"/>
        <v>0</v>
      </c>
      <c r="S1709" s="154">
        <f t="shared" si="166"/>
        <v>1</v>
      </c>
    </row>
    <row r="1710" spans="2:19" ht="18.75" x14ac:dyDescent="0.3">
      <c r="B1710" s="164">
        <v>44934</v>
      </c>
      <c r="C1710" s="95" t="s">
        <v>2982</v>
      </c>
      <c r="D1710" s="96" t="s">
        <v>3035</v>
      </c>
      <c r="E1710" s="97">
        <v>2</v>
      </c>
      <c r="F1710" s="140">
        <v>4.2</v>
      </c>
      <c r="G1710" s="103">
        <v>2</v>
      </c>
      <c r="H1710" s="99" t="s">
        <v>557</v>
      </c>
      <c r="I1710" s="104" t="s">
        <v>26</v>
      </c>
      <c r="J1710" s="105">
        <v>5</v>
      </c>
      <c r="K1710" s="142">
        <f t="shared" si="163"/>
        <v>-5</v>
      </c>
      <c r="L1710" s="102">
        <f t="shared" si="167"/>
        <v>636.03510493827196</v>
      </c>
      <c r="M1710" s="214">
        <f t="shared" si="168"/>
        <v>4.8749999999999964</v>
      </c>
      <c r="N1710" s="214"/>
      <c r="Q1710" s="153">
        <f t="shared" si="164"/>
        <v>1</v>
      </c>
      <c r="R1710" s="154">
        <f t="shared" si="165"/>
        <v>0</v>
      </c>
      <c r="S1710" s="154">
        <f t="shared" si="166"/>
        <v>1</v>
      </c>
    </row>
    <row r="1711" spans="2:19" ht="18.75" x14ac:dyDescent="0.3">
      <c r="B1711" s="164">
        <v>44934</v>
      </c>
      <c r="C1711" s="95" t="s">
        <v>3036</v>
      </c>
      <c r="D1711" s="96" t="s">
        <v>3035</v>
      </c>
      <c r="E1711" s="97">
        <v>3</v>
      </c>
      <c r="F1711" s="140">
        <v>4.2</v>
      </c>
      <c r="G1711" s="103">
        <v>2</v>
      </c>
      <c r="H1711" s="99" t="s">
        <v>557</v>
      </c>
      <c r="I1711" s="104" t="s">
        <v>34</v>
      </c>
      <c r="J1711" s="105">
        <v>8.75</v>
      </c>
      <c r="K1711" s="142">
        <f t="shared" si="163"/>
        <v>-8.75</v>
      </c>
      <c r="L1711" s="102">
        <f t="shared" si="167"/>
        <v>627.28510493827196</v>
      </c>
      <c r="M1711" s="214">
        <f t="shared" si="168"/>
        <v>-3.8750000000000036</v>
      </c>
      <c r="N1711" s="214"/>
      <c r="Q1711" s="153">
        <f t="shared" si="164"/>
        <v>1</v>
      </c>
      <c r="R1711" s="154">
        <f t="shared" si="165"/>
        <v>0</v>
      </c>
      <c r="S1711" s="154">
        <f t="shared" si="166"/>
        <v>1</v>
      </c>
    </row>
    <row r="1712" spans="2:19" ht="18.75" x14ac:dyDescent="0.3">
      <c r="B1712" s="164">
        <v>44934</v>
      </c>
      <c r="C1712" s="95" t="s">
        <v>3037</v>
      </c>
      <c r="D1712" s="96" t="s">
        <v>3035</v>
      </c>
      <c r="E1712" s="97">
        <v>4</v>
      </c>
      <c r="F1712" s="140">
        <v>2.2999999999999998</v>
      </c>
      <c r="G1712" s="103">
        <v>1.5</v>
      </c>
      <c r="H1712" s="99" t="s">
        <v>557</v>
      </c>
      <c r="I1712" s="104" t="s">
        <v>24</v>
      </c>
      <c r="J1712" s="105">
        <v>5</v>
      </c>
      <c r="K1712" s="142">
        <f t="shared" si="163"/>
        <v>6.5</v>
      </c>
      <c r="L1712" s="102">
        <f t="shared" si="167"/>
        <v>633.78510493827196</v>
      </c>
      <c r="M1712" s="214">
        <f t="shared" si="168"/>
        <v>2.6249999999999964</v>
      </c>
      <c r="N1712" s="214"/>
      <c r="Q1712" s="153">
        <f t="shared" si="164"/>
        <v>1</v>
      </c>
      <c r="R1712" s="154">
        <f t="shared" si="165"/>
        <v>1</v>
      </c>
      <c r="S1712" s="154">
        <f t="shared" si="166"/>
        <v>0</v>
      </c>
    </row>
    <row r="1713" spans="2:19" ht="18.75" x14ac:dyDescent="0.3">
      <c r="B1713" s="164">
        <v>44936</v>
      </c>
      <c r="C1713" s="95" t="s">
        <v>3038</v>
      </c>
      <c r="D1713" s="96" t="s">
        <v>610</v>
      </c>
      <c r="E1713" s="97">
        <v>1</v>
      </c>
      <c r="F1713" s="140">
        <v>6.5</v>
      </c>
      <c r="G1713" s="103">
        <v>2</v>
      </c>
      <c r="H1713" s="99" t="s">
        <v>557</v>
      </c>
      <c r="I1713" s="104" t="s">
        <v>34</v>
      </c>
      <c r="J1713" s="105">
        <v>2.25</v>
      </c>
      <c r="K1713" s="142">
        <f t="shared" si="163"/>
        <v>-2.25</v>
      </c>
      <c r="L1713" s="102">
        <f t="shared" si="167"/>
        <v>631.53510493827196</v>
      </c>
      <c r="M1713" s="214">
        <f t="shared" si="168"/>
        <v>0.37499999999999645</v>
      </c>
      <c r="N1713" s="214"/>
      <c r="Q1713" s="153">
        <f t="shared" si="164"/>
        <v>1</v>
      </c>
      <c r="R1713" s="154">
        <f t="shared" si="165"/>
        <v>0</v>
      </c>
      <c r="S1713" s="154">
        <f t="shared" si="166"/>
        <v>1</v>
      </c>
    </row>
    <row r="1714" spans="2:19" ht="18.75" x14ac:dyDescent="0.3">
      <c r="B1714" s="164">
        <v>44936</v>
      </c>
      <c r="C1714" s="95" t="s">
        <v>2517</v>
      </c>
      <c r="D1714" s="96" t="s">
        <v>610</v>
      </c>
      <c r="E1714" s="97">
        <v>1</v>
      </c>
      <c r="F1714" s="140">
        <v>6.5</v>
      </c>
      <c r="G1714" s="103">
        <v>3</v>
      </c>
      <c r="H1714" s="99" t="s">
        <v>557</v>
      </c>
      <c r="I1714" s="104" t="s">
        <v>26</v>
      </c>
      <c r="J1714" s="105">
        <v>3.75</v>
      </c>
      <c r="K1714" s="142">
        <f t="shared" si="163"/>
        <v>-3.75</v>
      </c>
      <c r="L1714" s="102">
        <f t="shared" si="167"/>
        <v>627.78510493827196</v>
      </c>
      <c r="M1714" s="214">
        <f t="shared" si="168"/>
        <v>-3.3750000000000036</v>
      </c>
      <c r="N1714" s="214"/>
      <c r="Q1714" s="153">
        <f t="shared" si="164"/>
        <v>1</v>
      </c>
      <c r="R1714" s="154">
        <f t="shared" si="165"/>
        <v>0</v>
      </c>
      <c r="S1714" s="154">
        <f t="shared" si="166"/>
        <v>1</v>
      </c>
    </row>
    <row r="1715" spans="2:19" ht="18.75" x14ac:dyDescent="0.3">
      <c r="B1715" s="164">
        <v>44936</v>
      </c>
      <c r="C1715" s="95" t="s">
        <v>3011</v>
      </c>
      <c r="D1715" s="96" t="s">
        <v>610</v>
      </c>
      <c r="E1715" s="97">
        <v>2</v>
      </c>
      <c r="F1715" s="140">
        <v>4.2</v>
      </c>
      <c r="G1715" s="103">
        <v>2</v>
      </c>
      <c r="H1715" s="99" t="s">
        <v>557</v>
      </c>
      <c r="I1715" s="104" t="s">
        <v>26</v>
      </c>
      <c r="J1715" s="105">
        <v>3</v>
      </c>
      <c r="K1715" s="142">
        <f t="shared" si="163"/>
        <v>-3</v>
      </c>
      <c r="L1715" s="102">
        <f t="shared" si="167"/>
        <v>624.78510493827196</v>
      </c>
      <c r="M1715" s="214">
        <f t="shared" si="168"/>
        <v>-6.3750000000000036</v>
      </c>
      <c r="N1715" s="214"/>
      <c r="Q1715" s="153">
        <f t="shared" si="164"/>
        <v>1</v>
      </c>
      <c r="R1715" s="154">
        <f t="shared" si="165"/>
        <v>0</v>
      </c>
      <c r="S1715" s="154">
        <f t="shared" si="166"/>
        <v>1</v>
      </c>
    </row>
    <row r="1716" spans="2:19" ht="18.75" x14ac:dyDescent="0.3">
      <c r="B1716" s="164">
        <v>44937</v>
      </c>
      <c r="C1716" s="95" t="s">
        <v>3039</v>
      </c>
      <c r="D1716" s="96" t="s">
        <v>91</v>
      </c>
      <c r="E1716" s="97">
        <v>3</v>
      </c>
      <c r="F1716" s="140">
        <v>2.2999999999999998</v>
      </c>
      <c r="G1716" s="103">
        <v>1.5</v>
      </c>
      <c r="H1716" s="99" t="s">
        <v>557</v>
      </c>
      <c r="I1716" s="104" t="s">
        <v>34</v>
      </c>
      <c r="J1716" s="105">
        <v>3</v>
      </c>
      <c r="K1716" s="142">
        <f t="shared" si="163"/>
        <v>-3</v>
      </c>
      <c r="L1716" s="102">
        <f t="shared" si="167"/>
        <v>621.78510493827196</v>
      </c>
      <c r="M1716" s="214">
        <f t="shared" si="168"/>
        <v>-9.3750000000000036</v>
      </c>
      <c r="N1716" s="214"/>
      <c r="Q1716" s="153">
        <f t="shared" si="164"/>
        <v>1</v>
      </c>
      <c r="R1716" s="154">
        <f t="shared" si="165"/>
        <v>0</v>
      </c>
      <c r="S1716" s="154">
        <f t="shared" si="166"/>
        <v>1</v>
      </c>
    </row>
    <row r="1717" spans="2:19" ht="18.75" x14ac:dyDescent="0.3">
      <c r="B1717" s="164">
        <v>44938</v>
      </c>
      <c r="C1717" s="95" t="s">
        <v>3040</v>
      </c>
      <c r="D1717" s="96" t="s">
        <v>2718</v>
      </c>
      <c r="E1717" s="97">
        <v>2</v>
      </c>
      <c r="F1717" s="140">
        <v>4.8</v>
      </c>
      <c r="G1717" s="103">
        <v>2</v>
      </c>
      <c r="H1717" s="99" t="s">
        <v>557</v>
      </c>
      <c r="I1717" s="104" t="s">
        <v>24</v>
      </c>
      <c r="J1717" s="105">
        <v>2.75</v>
      </c>
      <c r="K1717" s="142">
        <f t="shared" si="163"/>
        <v>10.45</v>
      </c>
      <c r="L1717" s="102">
        <f t="shared" si="167"/>
        <v>632.235104938272</v>
      </c>
      <c r="M1717" s="214">
        <f t="shared" si="168"/>
        <v>1.0749999999999957</v>
      </c>
      <c r="N1717" s="214"/>
      <c r="Q1717" s="153">
        <f t="shared" si="164"/>
        <v>1</v>
      </c>
      <c r="R1717" s="154">
        <f t="shared" si="165"/>
        <v>1</v>
      </c>
      <c r="S1717" s="154">
        <f t="shared" si="166"/>
        <v>0</v>
      </c>
    </row>
    <row r="1718" spans="2:19" ht="18.75" x14ac:dyDescent="0.3">
      <c r="B1718" s="164">
        <v>44938</v>
      </c>
      <c r="C1718" s="95" t="s">
        <v>3041</v>
      </c>
      <c r="D1718" s="96" t="s">
        <v>616</v>
      </c>
      <c r="E1718" s="97">
        <v>1</v>
      </c>
      <c r="F1718" s="140">
        <v>2.25</v>
      </c>
      <c r="G1718" s="103">
        <v>1.2</v>
      </c>
      <c r="H1718" s="99" t="s">
        <v>557</v>
      </c>
      <c r="I1718" s="104" t="s">
        <v>24</v>
      </c>
      <c r="J1718" s="105">
        <v>6.75</v>
      </c>
      <c r="K1718" s="142">
        <f t="shared" si="163"/>
        <v>8.4375</v>
      </c>
      <c r="L1718" s="102">
        <f t="shared" si="167"/>
        <v>640.672604938272</v>
      </c>
      <c r="M1718" s="214">
        <f t="shared" si="168"/>
        <v>9.5124999999999957</v>
      </c>
      <c r="N1718" s="214"/>
      <c r="Q1718" s="153">
        <f t="shared" si="164"/>
        <v>1</v>
      </c>
      <c r="R1718" s="154">
        <f t="shared" si="165"/>
        <v>1</v>
      </c>
      <c r="S1718" s="154">
        <f t="shared" si="166"/>
        <v>0</v>
      </c>
    </row>
    <row r="1719" spans="2:19" ht="18.75" x14ac:dyDescent="0.3">
      <c r="B1719" s="164">
        <v>44938</v>
      </c>
      <c r="C1719" s="95" t="s">
        <v>2927</v>
      </c>
      <c r="D1719" s="96" t="s">
        <v>616</v>
      </c>
      <c r="E1719" s="97">
        <v>2</v>
      </c>
      <c r="F1719" s="140">
        <v>9.5</v>
      </c>
      <c r="G1719" s="103">
        <v>3</v>
      </c>
      <c r="H1719" s="99" t="s">
        <v>557</v>
      </c>
      <c r="I1719" s="104" t="s">
        <v>26</v>
      </c>
      <c r="J1719" s="105">
        <v>2</v>
      </c>
      <c r="K1719" s="142">
        <f t="shared" si="163"/>
        <v>-2</v>
      </c>
      <c r="L1719" s="102">
        <f t="shared" si="167"/>
        <v>638.672604938272</v>
      </c>
      <c r="M1719" s="214">
        <f t="shared" si="168"/>
        <v>7.5124999999999957</v>
      </c>
      <c r="N1719" s="214"/>
      <c r="Q1719" s="153">
        <f t="shared" si="164"/>
        <v>1</v>
      </c>
      <c r="R1719" s="154">
        <f t="shared" si="165"/>
        <v>0</v>
      </c>
      <c r="S1719" s="154">
        <f t="shared" si="166"/>
        <v>1</v>
      </c>
    </row>
    <row r="1720" spans="2:19" ht="18.75" x14ac:dyDescent="0.3">
      <c r="B1720" s="164">
        <v>44938</v>
      </c>
      <c r="C1720" s="95" t="s">
        <v>3042</v>
      </c>
      <c r="D1720" s="96" t="s">
        <v>616</v>
      </c>
      <c r="E1720" s="97">
        <v>4</v>
      </c>
      <c r="F1720" s="140">
        <v>4.8</v>
      </c>
      <c r="G1720" s="103">
        <v>2</v>
      </c>
      <c r="H1720" s="99" t="s">
        <v>557</v>
      </c>
      <c r="I1720" s="104" t="s">
        <v>34</v>
      </c>
      <c r="J1720" s="105">
        <v>5.25</v>
      </c>
      <c r="K1720" s="142">
        <f t="shared" si="163"/>
        <v>-5.25</v>
      </c>
      <c r="L1720" s="102">
        <f t="shared" si="167"/>
        <v>633.422604938272</v>
      </c>
      <c r="M1720" s="214">
        <f t="shared" si="168"/>
        <v>2.2624999999999957</v>
      </c>
      <c r="N1720" s="214"/>
      <c r="Q1720" s="153">
        <f t="shared" si="164"/>
        <v>1</v>
      </c>
      <c r="R1720" s="154">
        <f t="shared" si="165"/>
        <v>0</v>
      </c>
      <c r="S1720" s="154">
        <f t="shared" si="166"/>
        <v>1</v>
      </c>
    </row>
    <row r="1721" spans="2:19" ht="18.75" x14ac:dyDescent="0.3">
      <c r="B1721" s="164">
        <v>44938</v>
      </c>
      <c r="C1721" s="95" t="s">
        <v>3043</v>
      </c>
      <c r="D1721" s="96" t="s">
        <v>616</v>
      </c>
      <c r="E1721" s="97">
        <v>4</v>
      </c>
      <c r="F1721" s="140">
        <v>26</v>
      </c>
      <c r="G1721" s="103">
        <v>5</v>
      </c>
      <c r="H1721" s="99" t="s">
        <v>557</v>
      </c>
      <c r="I1721" s="104" t="s">
        <v>26</v>
      </c>
      <c r="J1721" s="105">
        <v>1.5</v>
      </c>
      <c r="K1721" s="142">
        <f t="shared" si="163"/>
        <v>-1.5</v>
      </c>
      <c r="L1721" s="102">
        <f t="shared" si="167"/>
        <v>631.922604938272</v>
      </c>
      <c r="M1721" s="214">
        <f t="shared" si="168"/>
        <v>0.76249999999999574</v>
      </c>
      <c r="N1721" s="214"/>
      <c r="Q1721" s="153">
        <f t="shared" si="164"/>
        <v>1</v>
      </c>
      <c r="R1721" s="154">
        <f t="shared" si="165"/>
        <v>0</v>
      </c>
      <c r="S1721" s="154">
        <f t="shared" si="166"/>
        <v>1</v>
      </c>
    </row>
    <row r="1722" spans="2:19" ht="18.75" x14ac:dyDescent="0.3">
      <c r="B1722" s="164">
        <v>44938</v>
      </c>
      <c r="C1722" s="95" t="s">
        <v>3000</v>
      </c>
      <c r="D1722" s="96" t="s">
        <v>616</v>
      </c>
      <c r="E1722" s="97">
        <v>5</v>
      </c>
      <c r="F1722" s="140">
        <v>6</v>
      </c>
      <c r="G1722" s="103">
        <v>2</v>
      </c>
      <c r="H1722" s="99" t="s">
        <v>557</v>
      </c>
      <c r="I1722" s="104" t="s">
        <v>34</v>
      </c>
      <c r="J1722" s="105">
        <v>1.25</v>
      </c>
      <c r="K1722" s="142">
        <f t="shared" si="163"/>
        <v>-1.25</v>
      </c>
      <c r="L1722" s="102">
        <f t="shared" si="167"/>
        <v>630.672604938272</v>
      </c>
      <c r="M1722" s="214">
        <f t="shared" si="168"/>
        <v>-0.48750000000000426</v>
      </c>
      <c r="N1722" s="214"/>
      <c r="Q1722" s="153">
        <f t="shared" si="164"/>
        <v>1</v>
      </c>
      <c r="R1722" s="154">
        <f t="shared" si="165"/>
        <v>0</v>
      </c>
      <c r="S1722" s="154">
        <f t="shared" si="166"/>
        <v>1</v>
      </c>
    </row>
    <row r="1723" spans="2:19" ht="18.75" x14ac:dyDescent="0.3">
      <c r="B1723" s="164">
        <v>44938</v>
      </c>
      <c r="C1723" s="95" t="s">
        <v>2934</v>
      </c>
      <c r="D1723" s="96" t="s">
        <v>616</v>
      </c>
      <c r="E1723" s="97">
        <v>5</v>
      </c>
      <c r="F1723" s="140">
        <v>3</v>
      </c>
      <c r="G1723" s="103">
        <v>1.2</v>
      </c>
      <c r="H1723" s="99" t="s">
        <v>557</v>
      </c>
      <c r="I1723" s="104" t="s">
        <v>24</v>
      </c>
      <c r="J1723" s="105">
        <v>2.25</v>
      </c>
      <c r="K1723" s="142">
        <f t="shared" si="163"/>
        <v>4.5</v>
      </c>
      <c r="L1723" s="102">
        <f t="shared" si="167"/>
        <v>635.172604938272</v>
      </c>
      <c r="M1723" s="214">
        <f t="shared" si="168"/>
        <v>4.0124999999999957</v>
      </c>
      <c r="N1723" s="214"/>
      <c r="Q1723" s="153">
        <f t="shared" si="164"/>
        <v>1</v>
      </c>
      <c r="R1723" s="154">
        <f t="shared" si="165"/>
        <v>1</v>
      </c>
      <c r="S1723" s="154">
        <f t="shared" si="166"/>
        <v>0</v>
      </c>
    </row>
    <row r="1724" spans="2:19" ht="18.75" x14ac:dyDescent="0.3">
      <c r="B1724" s="164">
        <v>44939</v>
      </c>
      <c r="C1724" s="95" t="s">
        <v>3005</v>
      </c>
      <c r="D1724" s="96" t="s">
        <v>231</v>
      </c>
      <c r="E1724" s="97">
        <v>1</v>
      </c>
      <c r="F1724" s="140">
        <v>9</v>
      </c>
      <c r="G1724" s="103">
        <v>3</v>
      </c>
      <c r="H1724" s="99" t="s">
        <v>557</v>
      </c>
      <c r="I1724" s="104" t="s">
        <v>34</v>
      </c>
      <c r="J1724" s="105">
        <v>2.5</v>
      </c>
      <c r="K1724" s="142">
        <f t="shared" si="163"/>
        <v>-2.5</v>
      </c>
      <c r="L1724" s="102">
        <f t="shared" si="167"/>
        <v>632.672604938272</v>
      </c>
      <c r="M1724" s="214">
        <f t="shared" si="168"/>
        <v>1.5124999999999957</v>
      </c>
      <c r="N1724" s="214"/>
      <c r="Q1724" s="153">
        <f t="shared" si="164"/>
        <v>1</v>
      </c>
      <c r="R1724" s="154">
        <f t="shared" si="165"/>
        <v>0</v>
      </c>
      <c r="S1724" s="154">
        <f t="shared" si="166"/>
        <v>1</v>
      </c>
    </row>
    <row r="1725" spans="2:19" ht="18.75" x14ac:dyDescent="0.3">
      <c r="B1725" s="164">
        <v>44939</v>
      </c>
      <c r="C1725" s="95" t="s">
        <v>2914</v>
      </c>
      <c r="D1725" s="96" t="s">
        <v>231</v>
      </c>
      <c r="E1725" s="97">
        <v>2</v>
      </c>
      <c r="F1725" s="140">
        <v>7.5</v>
      </c>
      <c r="G1725" s="103">
        <v>2</v>
      </c>
      <c r="H1725" s="99" t="s">
        <v>557</v>
      </c>
      <c r="I1725" s="104" t="s">
        <v>26</v>
      </c>
      <c r="J1725" s="105">
        <v>0.75</v>
      </c>
      <c r="K1725" s="142">
        <f t="shared" si="163"/>
        <v>-0.75</v>
      </c>
      <c r="L1725" s="102">
        <f t="shared" si="167"/>
        <v>631.922604938272</v>
      </c>
      <c r="M1725" s="214">
        <f t="shared" si="168"/>
        <v>0.76249999999999574</v>
      </c>
      <c r="N1725" s="214"/>
      <c r="Q1725" s="153">
        <f t="shared" si="164"/>
        <v>1</v>
      </c>
      <c r="R1725" s="154">
        <f t="shared" si="165"/>
        <v>0</v>
      </c>
      <c r="S1725" s="154">
        <f t="shared" si="166"/>
        <v>1</v>
      </c>
    </row>
    <row r="1726" spans="2:19" ht="18.75" x14ac:dyDescent="0.3">
      <c r="B1726" s="164">
        <v>44939</v>
      </c>
      <c r="C1726" s="95" t="s">
        <v>3112</v>
      </c>
      <c r="D1726" s="96" t="s">
        <v>43</v>
      </c>
      <c r="E1726" s="97">
        <v>1</v>
      </c>
      <c r="F1726" s="140">
        <v>31</v>
      </c>
      <c r="G1726" s="103">
        <v>5</v>
      </c>
      <c r="H1726" s="99" t="s">
        <v>557</v>
      </c>
      <c r="I1726" s="104" t="s">
        <v>34</v>
      </c>
      <c r="J1726" s="105">
        <v>1.75</v>
      </c>
      <c r="K1726" s="142">
        <f t="shared" si="163"/>
        <v>-1.75</v>
      </c>
      <c r="L1726" s="102">
        <f t="shared" si="167"/>
        <v>630.172604938272</v>
      </c>
      <c r="M1726" s="214">
        <f t="shared" si="168"/>
        <v>-0.98750000000000426</v>
      </c>
      <c r="N1726" s="214"/>
      <c r="Q1726" s="153">
        <f t="shared" si="164"/>
        <v>1</v>
      </c>
      <c r="R1726" s="154">
        <f t="shared" si="165"/>
        <v>0</v>
      </c>
      <c r="S1726" s="154">
        <f t="shared" si="166"/>
        <v>1</v>
      </c>
    </row>
    <row r="1727" spans="2:19" ht="18.75" x14ac:dyDescent="0.3">
      <c r="B1727" s="164">
        <v>44939</v>
      </c>
      <c r="C1727" s="95" t="s">
        <v>3044</v>
      </c>
      <c r="D1727" s="96" t="s">
        <v>43</v>
      </c>
      <c r="E1727" s="97">
        <v>1</v>
      </c>
      <c r="F1727" s="140">
        <v>31</v>
      </c>
      <c r="G1727" s="103">
        <v>5</v>
      </c>
      <c r="H1727" s="99" t="s">
        <v>557</v>
      </c>
      <c r="I1727" s="104" t="s">
        <v>34</v>
      </c>
      <c r="J1727" s="105">
        <v>2</v>
      </c>
      <c r="K1727" s="142">
        <f t="shared" si="163"/>
        <v>-2</v>
      </c>
      <c r="L1727" s="102">
        <f t="shared" si="167"/>
        <v>628.172604938272</v>
      </c>
      <c r="M1727" s="214">
        <f t="shared" si="168"/>
        <v>-2.9875000000000043</v>
      </c>
      <c r="N1727" s="214"/>
      <c r="Q1727" s="153">
        <f t="shared" si="164"/>
        <v>1</v>
      </c>
      <c r="R1727" s="154">
        <f t="shared" si="165"/>
        <v>0</v>
      </c>
      <c r="S1727" s="154">
        <f t="shared" si="166"/>
        <v>1</v>
      </c>
    </row>
    <row r="1728" spans="2:19" ht="18.75" x14ac:dyDescent="0.3">
      <c r="B1728" s="164">
        <v>44939</v>
      </c>
      <c r="C1728" s="95" t="s">
        <v>3045</v>
      </c>
      <c r="D1728" s="96" t="s">
        <v>43</v>
      </c>
      <c r="E1728" s="97">
        <v>1</v>
      </c>
      <c r="F1728" s="140">
        <v>1</v>
      </c>
      <c r="G1728" s="103">
        <v>0</v>
      </c>
      <c r="H1728" s="99" t="s">
        <v>557</v>
      </c>
      <c r="I1728" s="104" t="s">
        <v>26</v>
      </c>
      <c r="J1728" s="105">
        <v>2</v>
      </c>
      <c r="K1728" s="142">
        <f t="shared" si="163"/>
        <v>-2</v>
      </c>
      <c r="L1728" s="102">
        <f t="shared" si="167"/>
        <v>626.172604938272</v>
      </c>
      <c r="M1728" s="214">
        <f t="shared" si="168"/>
        <v>-4.9875000000000043</v>
      </c>
      <c r="N1728" s="214"/>
      <c r="Q1728" s="153">
        <f t="shared" si="164"/>
        <v>1</v>
      </c>
      <c r="R1728" s="154">
        <f t="shared" si="165"/>
        <v>0</v>
      </c>
      <c r="S1728" s="154">
        <f t="shared" si="166"/>
        <v>1</v>
      </c>
    </row>
    <row r="1729" spans="2:19" ht="18.75" x14ac:dyDescent="0.3">
      <c r="B1729" s="164">
        <v>44939</v>
      </c>
      <c r="C1729" s="95" t="s">
        <v>3046</v>
      </c>
      <c r="D1729" s="96" t="s">
        <v>43</v>
      </c>
      <c r="E1729" s="97">
        <v>3</v>
      </c>
      <c r="F1729" s="140">
        <v>3.2</v>
      </c>
      <c r="G1729" s="103">
        <v>1.8</v>
      </c>
      <c r="H1729" s="99" t="s">
        <v>557</v>
      </c>
      <c r="I1729" s="104" t="s">
        <v>26</v>
      </c>
      <c r="J1729" s="105">
        <v>2.25</v>
      </c>
      <c r="K1729" s="142">
        <f t="shared" si="163"/>
        <v>-2.25</v>
      </c>
      <c r="L1729" s="102">
        <f t="shared" si="167"/>
        <v>623.922604938272</v>
      </c>
      <c r="M1729" s="214">
        <f t="shared" si="168"/>
        <v>-7.2375000000000043</v>
      </c>
      <c r="N1729" s="214"/>
      <c r="Q1729" s="153">
        <f t="shared" si="164"/>
        <v>1</v>
      </c>
      <c r="R1729" s="154">
        <f t="shared" si="165"/>
        <v>0</v>
      </c>
      <c r="S1729" s="154">
        <f t="shared" si="166"/>
        <v>1</v>
      </c>
    </row>
    <row r="1730" spans="2:19" ht="18.75" x14ac:dyDescent="0.3">
      <c r="B1730" s="164">
        <v>44939</v>
      </c>
      <c r="C1730" s="95" t="s">
        <v>3047</v>
      </c>
      <c r="D1730" s="96" t="s">
        <v>43</v>
      </c>
      <c r="E1730" s="97">
        <v>3</v>
      </c>
      <c r="F1730" s="140">
        <v>5</v>
      </c>
      <c r="G1730" s="103">
        <v>2</v>
      </c>
      <c r="H1730" s="99" t="s">
        <v>557</v>
      </c>
      <c r="I1730" s="104" t="s">
        <v>26</v>
      </c>
      <c r="J1730" s="105">
        <v>2.75</v>
      </c>
      <c r="K1730" s="142">
        <f t="shared" si="163"/>
        <v>-2.75</v>
      </c>
      <c r="L1730" s="102">
        <f t="shared" si="167"/>
        <v>621.172604938272</v>
      </c>
      <c r="M1730" s="214">
        <f t="shared" si="168"/>
        <v>-9.9875000000000043</v>
      </c>
      <c r="N1730" s="214"/>
      <c r="Q1730" s="153">
        <f t="shared" si="164"/>
        <v>1</v>
      </c>
      <c r="R1730" s="154">
        <f t="shared" si="165"/>
        <v>0</v>
      </c>
      <c r="S1730" s="154">
        <f t="shared" si="166"/>
        <v>1</v>
      </c>
    </row>
    <row r="1731" spans="2:19" ht="18.75" x14ac:dyDescent="0.3">
      <c r="B1731" s="164">
        <v>44939</v>
      </c>
      <c r="C1731" s="95" t="s">
        <v>3048</v>
      </c>
      <c r="D1731" s="96" t="s">
        <v>32</v>
      </c>
      <c r="E1731" s="97">
        <v>2</v>
      </c>
      <c r="F1731" s="140">
        <v>3</v>
      </c>
      <c r="G1731" s="103">
        <v>1.5</v>
      </c>
      <c r="H1731" s="99" t="s">
        <v>557</v>
      </c>
      <c r="I1731" s="104" t="s">
        <v>34</v>
      </c>
      <c r="J1731" s="105">
        <v>2.75</v>
      </c>
      <c r="K1731" s="142">
        <f t="shared" ref="K1731:K1794" si="169">IF(OR(I1731="",J1731=""),"",IF(AND(H1731="W",I1731="1st"),F1731*J1731-J1731,IF(AND(H1731="P",OR(I1731="1st",I1731="2nd",I1731="3rd")),G1731*J1731-J1731,IF(H1731="EW",-2*J1731,-J1731))))</f>
        <v>-2.75</v>
      </c>
      <c r="L1731" s="102">
        <f t="shared" si="167"/>
        <v>618.422604938272</v>
      </c>
      <c r="M1731" s="214">
        <f t="shared" si="168"/>
        <v>-12.737500000000004</v>
      </c>
      <c r="N1731" s="214"/>
      <c r="Q1731" s="153">
        <f t="shared" si="164"/>
        <v>1</v>
      </c>
      <c r="R1731" s="154">
        <f t="shared" si="165"/>
        <v>0</v>
      </c>
      <c r="S1731" s="154">
        <f t="shared" si="166"/>
        <v>1</v>
      </c>
    </row>
    <row r="1732" spans="2:19" ht="18.75" x14ac:dyDescent="0.3">
      <c r="B1732" s="164">
        <v>44939</v>
      </c>
      <c r="C1732" s="95" t="s">
        <v>3049</v>
      </c>
      <c r="D1732" s="96" t="s">
        <v>32</v>
      </c>
      <c r="E1732" s="97">
        <v>4</v>
      </c>
      <c r="F1732" s="140">
        <v>2</v>
      </c>
      <c r="G1732" s="103">
        <v>1.3</v>
      </c>
      <c r="H1732" s="99" t="s">
        <v>557</v>
      </c>
      <c r="I1732" s="104" t="s">
        <v>26</v>
      </c>
      <c r="J1732" s="105">
        <v>3</v>
      </c>
      <c r="K1732" s="142">
        <f t="shared" si="169"/>
        <v>-3</v>
      </c>
      <c r="L1732" s="102">
        <f t="shared" si="167"/>
        <v>615.422604938272</v>
      </c>
      <c r="M1732" s="214">
        <f t="shared" si="168"/>
        <v>-15.737500000000004</v>
      </c>
      <c r="N1732" s="214"/>
      <c r="Q1732" s="153">
        <f t="shared" ref="Q1732:Q1795" si="170">IF(B1732="",0,1)</f>
        <v>1</v>
      </c>
      <c r="R1732" s="154">
        <f t="shared" ref="R1732:R1795" si="171">IF(K1732&gt;0,1,0)</f>
        <v>0</v>
      </c>
      <c r="S1732" s="154">
        <f t="shared" ref="S1732:S1795" si="172">IF(K1732&lt;0,1,0)</f>
        <v>1</v>
      </c>
    </row>
    <row r="1733" spans="2:19" ht="18.75" x14ac:dyDescent="0.3">
      <c r="B1733" s="164">
        <v>44940</v>
      </c>
      <c r="C1733" s="95" t="s">
        <v>3050</v>
      </c>
      <c r="D1733" s="96" t="s">
        <v>587</v>
      </c>
      <c r="E1733" s="97">
        <v>1</v>
      </c>
      <c r="F1733" s="140">
        <v>14</v>
      </c>
      <c r="G1733" s="103">
        <v>3</v>
      </c>
      <c r="H1733" s="99" t="s">
        <v>557</v>
      </c>
      <c r="I1733" s="104" t="s">
        <v>34</v>
      </c>
      <c r="J1733" s="105">
        <v>4.5</v>
      </c>
      <c r="K1733" s="142">
        <f t="shared" si="169"/>
        <v>-4.5</v>
      </c>
      <c r="L1733" s="102">
        <f t="shared" si="167"/>
        <v>610.922604938272</v>
      </c>
      <c r="M1733" s="214">
        <f t="shared" si="168"/>
        <v>-20.237500000000004</v>
      </c>
      <c r="N1733" s="214"/>
      <c r="Q1733" s="153">
        <f t="shared" si="170"/>
        <v>1</v>
      </c>
      <c r="R1733" s="154">
        <f t="shared" si="171"/>
        <v>0</v>
      </c>
      <c r="S1733" s="154">
        <f t="shared" si="172"/>
        <v>1</v>
      </c>
    </row>
    <row r="1734" spans="2:19" ht="18.75" x14ac:dyDescent="0.3">
      <c r="B1734" s="164">
        <v>44940</v>
      </c>
      <c r="C1734" s="95" t="s">
        <v>3051</v>
      </c>
      <c r="D1734" s="96" t="s">
        <v>587</v>
      </c>
      <c r="E1734" s="97">
        <v>1</v>
      </c>
      <c r="F1734" s="140">
        <v>10</v>
      </c>
      <c r="G1734" s="103">
        <v>3</v>
      </c>
      <c r="H1734" s="99" t="s">
        <v>557</v>
      </c>
      <c r="I1734" s="104" t="s">
        <v>26</v>
      </c>
      <c r="J1734" s="105">
        <v>4.5</v>
      </c>
      <c r="K1734" s="142">
        <f t="shared" si="169"/>
        <v>-4.5</v>
      </c>
      <c r="L1734" s="102">
        <f t="shared" si="167"/>
        <v>606.422604938272</v>
      </c>
      <c r="M1734" s="214">
        <f t="shared" si="168"/>
        <v>-24.737500000000004</v>
      </c>
      <c r="N1734" s="214"/>
      <c r="Q1734" s="153">
        <f t="shared" si="170"/>
        <v>1</v>
      </c>
      <c r="R1734" s="154">
        <f t="shared" si="171"/>
        <v>0</v>
      </c>
      <c r="S1734" s="154">
        <f t="shared" si="172"/>
        <v>1</v>
      </c>
    </row>
    <row r="1735" spans="2:19" ht="18.75" x14ac:dyDescent="0.3">
      <c r="B1735" s="164">
        <v>44940</v>
      </c>
      <c r="C1735" s="95" t="s">
        <v>3052</v>
      </c>
      <c r="D1735" s="96" t="s">
        <v>2064</v>
      </c>
      <c r="E1735" s="97">
        <v>1</v>
      </c>
      <c r="F1735" s="140">
        <v>5.5</v>
      </c>
      <c r="G1735" s="103">
        <v>2</v>
      </c>
      <c r="H1735" s="99" t="s">
        <v>557</v>
      </c>
      <c r="I1735" s="104" t="s">
        <v>26</v>
      </c>
      <c r="J1735" s="105">
        <v>7.5</v>
      </c>
      <c r="K1735" s="142">
        <f t="shared" si="169"/>
        <v>-7.5</v>
      </c>
      <c r="L1735" s="102">
        <f t="shared" si="167"/>
        <v>598.922604938272</v>
      </c>
      <c r="M1735" s="214">
        <f t="shared" si="168"/>
        <v>-32.237500000000004</v>
      </c>
      <c r="N1735" s="214"/>
      <c r="Q1735" s="153">
        <f t="shared" si="170"/>
        <v>1</v>
      </c>
      <c r="R1735" s="154">
        <f t="shared" si="171"/>
        <v>0</v>
      </c>
      <c r="S1735" s="154">
        <f t="shared" si="172"/>
        <v>1</v>
      </c>
    </row>
    <row r="1736" spans="2:19" ht="18.75" x14ac:dyDescent="0.3">
      <c r="B1736" s="164">
        <v>44940</v>
      </c>
      <c r="C1736" s="95" t="s">
        <v>2483</v>
      </c>
      <c r="D1736" s="96" t="s">
        <v>2064</v>
      </c>
      <c r="E1736" s="97">
        <v>1</v>
      </c>
      <c r="F1736" s="140">
        <v>1</v>
      </c>
      <c r="G1736" s="103">
        <v>0</v>
      </c>
      <c r="H1736" s="99" t="s">
        <v>557</v>
      </c>
      <c r="I1736" s="104" t="s">
        <v>34</v>
      </c>
      <c r="J1736" s="105">
        <v>2.75</v>
      </c>
      <c r="K1736" s="142">
        <f t="shared" si="169"/>
        <v>-2.75</v>
      </c>
      <c r="L1736" s="102">
        <f t="shared" si="167"/>
        <v>596.172604938272</v>
      </c>
      <c r="M1736" s="214">
        <f t="shared" si="168"/>
        <v>-34.987500000000004</v>
      </c>
      <c r="N1736" s="214"/>
      <c r="Q1736" s="153">
        <f t="shared" si="170"/>
        <v>1</v>
      </c>
      <c r="R1736" s="154">
        <f t="shared" si="171"/>
        <v>0</v>
      </c>
      <c r="S1736" s="154">
        <f t="shared" si="172"/>
        <v>1</v>
      </c>
    </row>
    <row r="1737" spans="2:19" ht="18.75" x14ac:dyDescent="0.3">
      <c r="B1737" s="164">
        <v>44940</v>
      </c>
      <c r="C1737" s="95" t="s">
        <v>3053</v>
      </c>
      <c r="D1737" s="96" t="s">
        <v>638</v>
      </c>
      <c r="E1737" s="97">
        <v>1</v>
      </c>
      <c r="F1737" s="140">
        <v>11</v>
      </c>
      <c r="G1737" s="103">
        <v>3</v>
      </c>
      <c r="H1737" s="99" t="s">
        <v>557</v>
      </c>
      <c r="I1737" s="104" t="s">
        <v>24</v>
      </c>
      <c r="J1737" s="105">
        <v>7</v>
      </c>
      <c r="K1737" s="142">
        <f t="shared" si="169"/>
        <v>70</v>
      </c>
      <c r="L1737" s="102">
        <f t="shared" si="167"/>
        <v>666.172604938272</v>
      </c>
      <c r="M1737" s="214">
        <f t="shared" si="168"/>
        <v>35.012499999999996</v>
      </c>
      <c r="N1737" s="214"/>
      <c r="Q1737" s="153">
        <f t="shared" si="170"/>
        <v>1</v>
      </c>
      <c r="R1737" s="154">
        <f t="shared" si="171"/>
        <v>1</v>
      </c>
      <c r="S1737" s="154">
        <f t="shared" si="172"/>
        <v>0</v>
      </c>
    </row>
    <row r="1738" spans="2:19" ht="18.75" x14ac:dyDescent="0.3">
      <c r="B1738" s="164">
        <v>44940</v>
      </c>
      <c r="C1738" s="95" t="s">
        <v>3054</v>
      </c>
      <c r="D1738" s="96" t="s">
        <v>638</v>
      </c>
      <c r="E1738" s="97">
        <v>4</v>
      </c>
      <c r="F1738" s="140">
        <v>2</v>
      </c>
      <c r="G1738" s="103">
        <v>1.1000000000000001</v>
      </c>
      <c r="H1738" s="99" t="s">
        <v>557</v>
      </c>
      <c r="I1738" s="104" t="s">
        <v>16</v>
      </c>
      <c r="J1738" s="105">
        <v>2</v>
      </c>
      <c r="K1738" s="142">
        <f t="shared" si="169"/>
        <v>-2</v>
      </c>
      <c r="L1738" s="102">
        <f t="shared" si="167"/>
        <v>664.172604938272</v>
      </c>
      <c r="M1738" s="214">
        <f t="shared" si="168"/>
        <v>33.012499999999996</v>
      </c>
      <c r="N1738" s="214"/>
      <c r="Q1738" s="153">
        <f t="shared" si="170"/>
        <v>1</v>
      </c>
      <c r="R1738" s="154">
        <f t="shared" si="171"/>
        <v>0</v>
      </c>
      <c r="S1738" s="154">
        <f t="shared" si="172"/>
        <v>1</v>
      </c>
    </row>
    <row r="1739" spans="2:19" ht="18.75" x14ac:dyDescent="0.3">
      <c r="B1739" s="164">
        <v>44941</v>
      </c>
      <c r="C1739" s="95" t="s">
        <v>3055</v>
      </c>
      <c r="D1739" s="96" t="s">
        <v>813</v>
      </c>
      <c r="E1739" s="97">
        <v>2</v>
      </c>
      <c r="F1739" s="140">
        <v>4.8</v>
      </c>
      <c r="G1739" s="103">
        <v>2</v>
      </c>
      <c r="H1739" s="99" t="s">
        <v>557</v>
      </c>
      <c r="I1739" s="104" t="s">
        <v>26</v>
      </c>
      <c r="J1739" s="105">
        <v>5</v>
      </c>
      <c r="K1739" s="142">
        <f t="shared" si="169"/>
        <v>-5</v>
      </c>
      <c r="L1739" s="102">
        <f t="shared" si="167"/>
        <v>659.172604938272</v>
      </c>
      <c r="M1739" s="214">
        <f t="shared" si="168"/>
        <v>28.012499999999996</v>
      </c>
      <c r="N1739" s="214"/>
      <c r="Q1739" s="153">
        <f t="shared" si="170"/>
        <v>1</v>
      </c>
      <c r="R1739" s="154">
        <f t="shared" si="171"/>
        <v>0</v>
      </c>
      <c r="S1739" s="154">
        <f t="shared" si="172"/>
        <v>1</v>
      </c>
    </row>
    <row r="1740" spans="2:19" ht="18.75" x14ac:dyDescent="0.3">
      <c r="B1740" s="164">
        <v>44941</v>
      </c>
      <c r="C1740" s="95" t="s">
        <v>3056</v>
      </c>
      <c r="D1740" s="96" t="s">
        <v>813</v>
      </c>
      <c r="E1740" s="97">
        <v>3</v>
      </c>
      <c r="F1740" s="140">
        <v>1</v>
      </c>
      <c r="G1740" s="103">
        <v>0</v>
      </c>
      <c r="H1740" s="99" t="s">
        <v>557</v>
      </c>
      <c r="I1740" s="104" t="s">
        <v>34</v>
      </c>
      <c r="J1740" s="105">
        <v>8.75</v>
      </c>
      <c r="K1740" s="142">
        <f t="shared" si="169"/>
        <v>-8.75</v>
      </c>
      <c r="L1740" s="102">
        <f t="shared" si="167"/>
        <v>650.422604938272</v>
      </c>
      <c r="M1740" s="214">
        <f t="shared" si="168"/>
        <v>19.262499999999996</v>
      </c>
      <c r="N1740" s="214"/>
      <c r="Q1740" s="153">
        <f t="shared" si="170"/>
        <v>1</v>
      </c>
      <c r="R1740" s="154">
        <f t="shared" si="171"/>
        <v>0</v>
      </c>
      <c r="S1740" s="154">
        <f t="shared" si="172"/>
        <v>1</v>
      </c>
    </row>
    <row r="1741" spans="2:19" ht="18.75" x14ac:dyDescent="0.3">
      <c r="B1741" s="164">
        <v>44941</v>
      </c>
      <c r="C1741" s="95" t="s">
        <v>3057</v>
      </c>
      <c r="D1741" s="96" t="s">
        <v>813</v>
      </c>
      <c r="E1741" s="97">
        <v>4</v>
      </c>
      <c r="F1741" s="140">
        <v>3.6</v>
      </c>
      <c r="G1741" s="103">
        <v>1.5</v>
      </c>
      <c r="H1741" s="99" t="s">
        <v>557</v>
      </c>
      <c r="I1741" s="104" t="s">
        <v>26</v>
      </c>
      <c r="J1741" s="105">
        <v>1.5</v>
      </c>
      <c r="K1741" s="142">
        <f t="shared" si="169"/>
        <v>-1.5</v>
      </c>
      <c r="L1741" s="102">
        <f t="shared" si="167"/>
        <v>648.922604938272</v>
      </c>
      <c r="M1741" s="214">
        <f t="shared" si="168"/>
        <v>17.762499999999996</v>
      </c>
      <c r="N1741" s="214"/>
      <c r="Q1741" s="153">
        <f t="shared" si="170"/>
        <v>1</v>
      </c>
      <c r="R1741" s="154">
        <f t="shared" si="171"/>
        <v>0</v>
      </c>
      <c r="S1741" s="154">
        <f t="shared" si="172"/>
        <v>1</v>
      </c>
    </row>
    <row r="1742" spans="2:19" ht="18.75" x14ac:dyDescent="0.3">
      <c r="B1742" s="164">
        <v>44941</v>
      </c>
      <c r="C1742" s="95" t="s">
        <v>3058</v>
      </c>
      <c r="D1742" s="96" t="s">
        <v>813</v>
      </c>
      <c r="E1742" s="97">
        <v>4</v>
      </c>
      <c r="F1742" s="140">
        <v>15</v>
      </c>
      <c r="G1742" s="103">
        <v>4</v>
      </c>
      <c r="H1742" s="99" t="s">
        <v>557</v>
      </c>
      <c r="I1742" s="104" t="s">
        <v>26</v>
      </c>
      <c r="J1742" s="105">
        <v>2.75</v>
      </c>
      <c r="K1742" s="142">
        <f t="shared" si="169"/>
        <v>-2.75</v>
      </c>
      <c r="L1742" s="102">
        <f t="shared" si="167"/>
        <v>646.172604938272</v>
      </c>
      <c r="M1742" s="214">
        <f t="shared" si="168"/>
        <v>15.012499999999996</v>
      </c>
      <c r="N1742" s="214"/>
      <c r="Q1742" s="153">
        <f t="shared" si="170"/>
        <v>1</v>
      </c>
      <c r="R1742" s="154">
        <f t="shared" si="171"/>
        <v>0</v>
      </c>
      <c r="S1742" s="154">
        <f t="shared" si="172"/>
        <v>1</v>
      </c>
    </row>
    <row r="1743" spans="2:19" ht="18.75" x14ac:dyDescent="0.3">
      <c r="B1743" s="164">
        <v>44942</v>
      </c>
      <c r="C1743" s="95" t="s">
        <v>2252</v>
      </c>
      <c r="D1743" s="96" t="s">
        <v>2043</v>
      </c>
      <c r="E1743" s="97">
        <v>7</v>
      </c>
      <c r="F1743" s="140">
        <v>5</v>
      </c>
      <c r="G1743" s="103">
        <v>2</v>
      </c>
      <c r="H1743" s="99" t="s">
        <v>557</v>
      </c>
      <c r="I1743" s="104" t="s">
        <v>26</v>
      </c>
      <c r="J1743" s="105">
        <v>1</v>
      </c>
      <c r="K1743" s="142">
        <f t="shared" si="169"/>
        <v>-1</v>
      </c>
      <c r="L1743" s="102">
        <f t="shared" ref="L1743:L1806" si="173">IF(K1743="",L1742,L1742+K1743)</f>
        <v>645.172604938272</v>
      </c>
      <c r="M1743" s="214">
        <f t="shared" si="168"/>
        <v>14.012499999999996</v>
      </c>
      <c r="N1743" s="214"/>
      <c r="Q1743" s="153">
        <f t="shared" si="170"/>
        <v>1</v>
      </c>
      <c r="R1743" s="154">
        <f t="shared" si="171"/>
        <v>0</v>
      </c>
      <c r="S1743" s="154">
        <f t="shared" si="172"/>
        <v>1</v>
      </c>
    </row>
    <row r="1744" spans="2:19" ht="18.75" x14ac:dyDescent="0.3">
      <c r="B1744" s="164">
        <v>44943</v>
      </c>
      <c r="C1744" s="95" t="s">
        <v>3059</v>
      </c>
      <c r="D1744" s="96" t="s">
        <v>707</v>
      </c>
      <c r="E1744" s="97">
        <v>1</v>
      </c>
      <c r="F1744" s="140">
        <v>5.5</v>
      </c>
      <c r="G1744" s="103">
        <v>2</v>
      </c>
      <c r="H1744" s="99" t="s">
        <v>557</v>
      </c>
      <c r="I1744" s="104" t="s">
        <v>21</v>
      </c>
      <c r="J1744" s="105">
        <v>2.75</v>
      </c>
      <c r="K1744" s="142">
        <f t="shared" si="169"/>
        <v>-2.75</v>
      </c>
      <c r="L1744" s="102">
        <f t="shared" si="173"/>
        <v>642.422604938272</v>
      </c>
      <c r="M1744" s="214">
        <f t="shared" ref="M1744:M1807" si="174">K1744+M1743</f>
        <v>11.262499999999996</v>
      </c>
      <c r="N1744" s="214"/>
      <c r="Q1744" s="153">
        <f t="shared" si="170"/>
        <v>1</v>
      </c>
      <c r="R1744" s="154">
        <f t="shared" si="171"/>
        <v>0</v>
      </c>
      <c r="S1744" s="154">
        <f t="shared" si="172"/>
        <v>1</v>
      </c>
    </row>
    <row r="1745" spans="2:19" ht="18.75" x14ac:dyDescent="0.3">
      <c r="B1745" s="164">
        <v>44943</v>
      </c>
      <c r="C1745" s="95" t="s">
        <v>3060</v>
      </c>
      <c r="D1745" s="96" t="s">
        <v>707</v>
      </c>
      <c r="E1745" s="97">
        <v>1</v>
      </c>
      <c r="F1745" s="140">
        <v>3.4</v>
      </c>
      <c r="G1745" s="103">
        <v>1.6</v>
      </c>
      <c r="H1745" s="99" t="s">
        <v>557</v>
      </c>
      <c r="I1745" s="104" t="s">
        <v>34</v>
      </c>
      <c r="J1745" s="105">
        <v>2.75</v>
      </c>
      <c r="K1745" s="142">
        <f t="shared" si="169"/>
        <v>-2.75</v>
      </c>
      <c r="L1745" s="102">
        <f t="shared" si="173"/>
        <v>639.672604938272</v>
      </c>
      <c r="M1745" s="214">
        <f t="shared" si="174"/>
        <v>8.5124999999999957</v>
      </c>
      <c r="N1745" s="214"/>
      <c r="Q1745" s="153">
        <f t="shared" si="170"/>
        <v>1</v>
      </c>
      <c r="R1745" s="154">
        <f t="shared" si="171"/>
        <v>0</v>
      </c>
      <c r="S1745" s="154">
        <f t="shared" si="172"/>
        <v>1</v>
      </c>
    </row>
    <row r="1746" spans="2:19" ht="18.75" x14ac:dyDescent="0.3">
      <c r="B1746" s="164">
        <v>44943</v>
      </c>
      <c r="C1746" s="95" t="s">
        <v>2395</v>
      </c>
      <c r="D1746" s="96" t="s">
        <v>707</v>
      </c>
      <c r="E1746" s="97">
        <v>2</v>
      </c>
      <c r="F1746" s="140">
        <v>3.5</v>
      </c>
      <c r="G1746" s="103">
        <v>1.5</v>
      </c>
      <c r="H1746" s="99" t="s">
        <v>557</v>
      </c>
      <c r="I1746" s="104" t="s">
        <v>16</v>
      </c>
      <c r="J1746" s="105">
        <v>5</v>
      </c>
      <c r="K1746" s="142">
        <f t="shared" si="169"/>
        <v>-5</v>
      </c>
      <c r="L1746" s="102">
        <f t="shared" si="173"/>
        <v>634.672604938272</v>
      </c>
      <c r="M1746" s="214">
        <f t="shared" si="174"/>
        <v>3.5124999999999957</v>
      </c>
      <c r="N1746" s="214"/>
      <c r="Q1746" s="153">
        <f t="shared" si="170"/>
        <v>1</v>
      </c>
      <c r="R1746" s="154">
        <f t="shared" si="171"/>
        <v>0</v>
      </c>
      <c r="S1746" s="154">
        <f t="shared" si="172"/>
        <v>1</v>
      </c>
    </row>
    <row r="1747" spans="2:19" ht="18.75" x14ac:dyDescent="0.3">
      <c r="B1747" s="164">
        <v>44943</v>
      </c>
      <c r="C1747" s="95" t="s">
        <v>3061</v>
      </c>
      <c r="D1747" s="96" t="s">
        <v>634</v>
      </c>
      <c r="E1747" s="97">
        <v>1</v>
      </c>
      <c r="F1747" s="140">
        <v>1.8</v>
      </c>
      <c r="G1747" s="103">
        <v>1.2</v>
      </c>
      <c r="H1747" s="99" t="s">
        <v>557</v>
      </c>
      <c r="I1747" s="104" t="s">
        <v>34</v>
      </c>
      <c r="J1747" s="105">
        <v>3.75</v>
      </c>
      <c r="K1747" s="142">
        <f t="shared" si="169"/>
        <v>-3.75</v>
      </c>
      <c r="L1747" s="102">
        <f t="shared" si="173"/>
        <v>630.922604938272</v>
      </c>
      <c r="M1747" s="214">
        <f t="shared" si="174"/>
        <v>-0.23750000000000426</v>
      </c>
      <c r="N1747" s="214"/>
      <c r="Q1747" s="153">
        <f t="shared" si="170"/>
        <v>1</v>
      </c>
      <c r="R1747" s="154">
        <f t="shared" si="171"/>
        <v>0</v>
      </c>
      <c r="S1747" s="154">
        <f t="shared" si="172"/>
        <v>1</v>
      </c>
    </row>
    <row r="1748" spans="2:19" ht="18.75" x14ac:dyDescent="0.3">
      <c r="B1748" s="164">
        <v>44944</v>
      </c>
      <c r="C1748" s="95" t="s">
        <v>3062</v>
      </c>
      <c r="D1748" s="96" t="s">
        <v>91</v>
      </c>
      <c r="E1748" s="97">
        <v>1</v>
      </c>
      <c r="F1748" s="140">
        <v>2.7</v>
      </c>
      <c r="G1748" s="103">
        <v>1.3</v>
      </c>
      <c r="H1748" s="99" t="s">
        <v>557</v>
      </c>
      <c r="I1748" s="104" t="s">
        <v>34</v>
      </c>
      <c r="J1748" s="105">
        <v>2</v>
      </c>
      <c r="K1748" s="142">
        <f t="shared" si="169"/>
        <v>-2</v>
      </c>
      <c r="L1748" s="102">
        <f t="shared" si="173"/>
        <v>628.922604938272</v>
      </c>
      <c r="M1748" s="214">
        <f t="shared" si="174"/>
        <v>-2.2375000000000043</v>
      </c>
      <c r="N1748" s="214"/>
      <c r="Q1748" s="153">
        <f t="shared" si="170"/>
        <v>1</v>
      </c>
      <c r="R1748" s="154">
        <f t="shared" si="171"/>
        <v>0</v>
      </c>
      <c r="S1748" s="154">
        <f t="shared" si="172"/>
        <v>1</v>
      </c>
    </row>
    <row r="1749" spans="2:19" ht="18.75" x14ac:dyDescent="0.3">
      <c r="B1749" s="164">
        <v>44944</v>
      </c>
      <c r="C1749" s="95" t="s">
        <v>3063</v>
      </c>
      <c r="D1749" s="96" t="s">
        <v>91</v>
      </c>
      <c r="E1749" s="97">
        <v>2</v>
      </c>
      <c r="F1749" s="140">
        <v>4.7</v>
      </c>
      <c r="G1749" s="103">
        <v>2</v>
      </c>
      <c r="H1749" s="99" t="s">
        <v>557</v>
      </c>
      <c r="I1749" s="104" t="s">
        <v>26</v>
      </c>
      <c r="J1749" s="105">
        <v>1.25</v>
      </c>
      <c r="K1749" s="142">
        <f t="shared" si="169"/>
        <v>-1.25</v>
      </c>
      <c r="L1749" s="102">
        <f t="shared" si="173"/>
        <v>627.672604938272</v>
      </c>
      <c r="M1749" s="214">
        <f t="shared" si="174"/>
        <v>-3.4875000000000043</v>
      </c>
      <c r="N1749" s="214"/>
      <c r="Q1749" s="153">
        <f t="shared" si="170"/>
        <v>1</v>
      </c>
      <c r="R1749" s="154">
        <f t="shared" si="171"/>
        <v>0</v>
      </c>
      <c r="S1749" s="154">
        <f t="shared" si="172"/>
        <v>1</v>
      </c>
    </row>
    <row r="1750" spans="2:19" ht="18.75" x14ac:dyDescent="0.3">
      <c r="B1750" s="164">
        <v>44944</v>
      </c>
      <c r="C1750" s="95" t="s">
        <v>3064</v>
      </c>
      <c r="D1750" s="96" t="s">
        <v>91</v>
      </c>
      <c r="E1750" s="97">
        <v>2</v>
      </c>
      <c r="F1750" s="140">
        <v>7</v>
      </c>
      <c r="G1750" s="103">
        <v>2.5</v>
      </c>
      <c r="H1750" s="99" t="s">
        <v>557</v>
      </c>
      <c r="I1750" s="104" t="s">
        <v>24</v>
      </c>
      <c r="J1750" s="105">
        <v>5.25</v>
      </c>
      <c r="K1750" s="142">
        <f t="shared" si="169"/>
        <v>31.5</v>
      </c>
      <c r="L1750" s="102">
        <f t="shared" si="173"/>
        <v>659.172604938272</v>
      </c>
      <c r="M1750" s="214">
        <f t="shared" si="174"/>
        <v>28.012499999999996</v>
      </c>
      <c r="N1750" s="214"/>
      <c r="Q1750" s="153">
        <f t="shared" si="170"/>
        <v>1</v>
      </c>
      <c r="R1750" s="154">
        <f t="shared" si="171"/>
        <v>1</v>
      </c>
      <c r="S1750" s="154">
        <f t="shared" si="172"/>
        <v>0</v>
      </c>
    </row>
    <row r="1751" spans="2:19" ht="18.75" x14ac:dyDescent="0.3">
      <c r="B1751" s="164">
        <v>44944</v>
      </c>
      <c r="C1751" s="95" t="s">
        <v>3111</v>
      </c>
      <c r="D1751" s="96" t="s">
        <v>584</v>
      </c>
      <c r="E1751" s="97">
        <v>4</v>
      </c>
      <c r="F1751" s="140">
        <v>5.5</v>
      </c>
      <c r="G1751" s="103">
        <v>2</v>
      </c>
      <c r="H1751" s="99" t="s">
        <v>557</v>
      </c>
      <c r="I1751" s="104" t="s">
        <v>24</v>
      </c>
      <c r="J1751" s="105">
        <v>5.75</v>
      </c>
      <c r="K1751" s="142">
        <f t="shared" si="169"/>
        <v>25.875</v>
      </c>
      <c r="L1751" s="102">
        <f t="shared" si="173"/>
        <v>685.047604938272</v>
      </c>
      <c r="M1751" s="214">
        <f t="shared" si="174"/>
        <v>53.887499999999996</v>
      </c>
      <c r="N1751" s="214"/>
      <c r="Q1751" s="153">
        <f t="shared" si="170"/>
        <v>1</v>
      </c>
      <c r="R1751" s="154">
        <f t="shared" si="171"/>
        <v>1</v>
      </c>
      <c r="S1751" s="154">
        <f t="shared" si="172"/>
        <v>0</v>
      </c>
    </row>
    <row r="1752" spans="2:19" ht="18.75" x14ac:dyDescent="0.3">
      <c r="B1752" s="164">
        <v>44944</v>
      </c>
      <c r="C1752" s="95" t="s">
        <v>3065</v>
      </c>
      <c r="D1752" s="96" t="s">
        <v>584</v>
      </c>
      <c r="E1752" s="97">
        <v>4</v>
      </c>
      <c r="F1752" s="140">
        <v>4.5999999999999996</v>
      </c>
      <c r="G1752" s="103">
        <v>2</v>
      </c>
      <c r="H1752" s="99" t="s">
        <v>557</v>
      </c>
      <c r="I1752" s="104" t="s">
        <v>34</v>
      </c>
      <c r="J1752" s="105">
        <v>1.25</v>
      </c>
      <c r="K1752" s="142">
        <f t="shared" si="169"/>
        <v>-1.25</v>
      </c>
      <c r="L1752" s="102">
        <f t="shared" si="173"/>
        <v>683.797604938272</v>
      </c>
      <c r="M1752" s="214">
        <f t="shared" si="174"/>
        <v>52.637499999999996</v>
      </c>
      <c r="N1752" s="214"/>
      <c r="Q1752" s="153">
        <f t="shared" si="170"/>
        <v>1</v>
      </c>
      <c r="R1752" s="154">
        <f t="shared" si="171"/>
        <v>0</v>
      </c>
      <c r="S1752" s="154">
        <f t="shared" si="172"/>
        <v>1</v>
      </c>
    </row>
    <row r="1753" spans="2:19" ht="18.75" x14ac:dyDescent="0.3">
      <c r="B1753" s="164">
        <v>44945</v>
      </c>
      <c r="C1753" s="95" t="s">
        <v>3066</v>
      </c>
      <c r="D1753" s="96" t="s">
        <v>595</v>
      </c>
      <c r="E1753" s="97">
        <v>1</v>
      </c>
      <c r="F1753" s="140">
        <v>11.4</v>
      </c>
      <c r="G1753" s="103">
        <v>0</v>
      </c>
      <c r="H1753" s="99" t="s">
        <v>557</v>
      </c>
      <c r="I1753" s="104" t="s">
        <v>24</v>
      </c>
      <c r="J1753" s="105">
        <v>0.5</v>
      </c>
      <c r="K1753" s="142">
        <f t="shared" si="169"/>
        <v>5.2</v>
      </c>
      <c r="L1753" s="102">
        <f t="shared" si="173"/>
        <v>688.99760493827205</v>
      </c>
      <c r="M1753" s="214">
        <f t="shared" si="174"/>
        <v>57.837499999999999</v>
      </c>
      <c r="N1753" s="214"/>
      <c r="Q1753" s="153">
        <f t="shared" si="170"/>
        <v>1</v>
      </c>
      <c r="R1753" s="154">
        <f t="shared" si="171"/>
        <v>1</v>
      </c>
      <c r="S1753" s="154">
        <f t="shared" si="172"/>
        <v>0</v>
      </c>
    </row>
    <row r="1754" spans="2:19" ht="18.75" x14ac:dyDescent="0.3">
      <c r="B1754" s="164">
        <v>44945</v>
      </c>
      <c r="C1754" s="95" t="s">
        <v>2582</v>
      </c>
      <c r="D1754" s="96" t="s">
        <v>595</v>
      </c>
      <c r="E1754" s="97">
        <v>1</v>
      </c>
      <c r="F1754" s="140">
        <v>1</v>
      </c>
      <c r="G1754" s="103">
        <v>0</v>
      </c>
      <c r="H1754" s="99" t="s">
        <v>557</v>
      </c>
      <c r="I1754" s="104" t="s">
        <v>3110</v>
      </c>
      <c r="J1754" s="105">
        <v>0.5</v>
      </c>
      <c r="K1754" s="142">
        <f t="shared" si="169"/>
        <v>-0.5</v>
      </c>
      <c r="L1754" s="102">
        <f t="shared" si="173"/>
        <v>688.49760493827205</v>
      </c>
      <c r="M1754" s="214">
        <f t="shared" si="174"/>
        <v>57.337499999999999</v>
      </c>
      <c r="N1754" s="214"/>
      <c r="Q1754" s="153">
        <f t="shared" si="170"/>
        <v>1</v>
      </c>
      <c r="R1754" s="154">
        <f t="shared" si="171"/>
        <v>0</v>
      </c>
      <c r="S1754" s="154">
        <f t="shared" si="172"/>
        <v>1</v>
      </c>
    </row>
    <row r="1755" spans="2:19" ht="18.75" x14ac:dyDescent="0.3">
      <c r="B1755" s="164">
        <v>44945</v>
      </c>
      <c r="C1755" s="95" t="s">
        <v>2328</v>
      </c>
      <c r="D1755" s="96" t="s">
        <v>595</v>
      </c>
      <c r="E1755" s="97">
        <v>2</v>
      </c>
      <c r="F1755" s="140">
        <v>2.5</v>
      </c>
      <c r="G1755" s="103">
        <v>1.1000000000000001</v>
      </c>
      <c r="H1755" s="99" t="s">
        <v>557</v>
      </c>
      <c r="I1755" s="104" t="s">
        <v>26</v>
      </c>
      <c r="J1755" s="105">
        <v>5.75</v>
      </c>
      <c r="K1755" s="142">
        <f t="shared" si="169"/>
        <v>-5.75</v>
      </c>
      <c r="L1755" s="102">
        <f t="shared" si="173"/>
        <v>682.74760493827205</v>
      </c>
      <c r="M1755" s="214">
        <f t="shared" si="174"/>
        <v>51.587499999999999</v>
      </c>
      <c r="N1755" s="214"/>
      <c r="Q1755" s="153">
        <f t="shared" si="170"/>
        <v>1</v>
      </c>
      <c r="R1755" s="154">
        <f t="shared" si="171"/>
        <v>0</v>
      </c>
      <c r="S1755" s="154">
        <f t="shared" si="172"/>
        <v>1</v>
      </c>
    </row>
    <row r="1756" spans="2:19" ht="18.75" x14ac:dyDescent="0.3">
      <c r="B1756" s="164">
        <v>44945</v>
      </c>
      <c r="C1756" s="95" t="s">
        <v>2876</v>
      </c>
      <c r="D1756" s="96" t="s">
        <v>595</v>
      </c>
      <c r="E1756" s="97">
        <v>3</v>
      </c>
      <c r="F1756" s="140">
        <v>10</v>
      </c>
      <c r="G1756" s="103">
        <v>3</v>
      </c>
      <c r="H1756" s="99" t="s">
        <v>557</v>
      </c>
      <c r="I1756" s="104" t="s">
        <v>34</v>
      </c>
      <c r="J1756" s="105">
        <v>0.5</v>
      </c>
      <c r="K1756" s="142">
        <f t="shared" si="169"/>
        <v>-0.5</v>
      </c>
      <c r="L1756" s="102">
        <f t="shared" si="173"/>
        <v>682.24760493827205</v>
      </c>
      <c r="M1756" s="214">
        <f t="shared" si="174"/>
        <v>51.087499999999999</v>
      </c>
      <c r="N1756" s="214"/>
      <c r="Q1756" s="153">
        <f t="shared" si="170"/>
        <v>1</v>
      </c>
      <c r="R1756" s="154">
        <f t="shared" si="171"/>
        <v>0</v>
      </c>
      <c r="S1756" s="154">
        <f t="shared" si="172"/>
        <v>1</v>
      </c>
    </row>
    <row r="1757" spans="2:19" ht="18.75" x14ac:dyDescent="0.3">
      <c r="B1757" s="164">
        <v>44945</v>
      </c>
      <c r="C1757" s="95" t="s">
        <v>3067</v>
      </c>
      <c r="D1757" s="96" t="s">
        <v>595</v>
      </c>
      <c r="E1757" s="97">
        <v>3</v>
      </c>
      <c r="F1757" s="140">
        <v>8</v>
      </c>
      <c r="G1757" s="103">
        <v>2</v>
      </c>
      <c r="H1757" s="99" t="s">
        <v>557</v>
      </c>
      <c r="I1757" s="104" t="s">
        <v>24</v>
      </c>
      <c r="J1757" s="105">
        <v>0.25</v>
      </c>
      <c r="K1757" s="142">
        <f t="shared" si="169"/>
        <v>1.75</v>
      </c>
      <c r="L1757" s="102">
        <f t="shared" si="173"/>
        <v>683.99760493827205</v>
      </c>
      <c r="M1757" s="214">
        <f t="shared" si="174"/>
        <v>52.837499999999999</v>
      </c>
      <c r="N1757" s="214"/>
      <c r="Q1757" s="153">
        <f t="shared" si="170"/>
        <v>1</v>
      </c>
      <c r="R1757" s="154">
        <f t="shared" si="171"/>
        <v>1</v>
      </c>
      <c r="S1757" s="154">
        <f t="shared" si="172"/>
        <v>0</v>
      </c>
    </row>
    <row r="1758" spans="2:19" ht="18.75" x14ac:dyDescent="0.3">
      <c r="B1758" s="164">
        <v>44945</v>
      </c>
      <c r="C1758" s="95" t="s">
        <v>2957</v>
      </c>
      <c r="D1758" s="96" t="s">
        <v>595</v>
      </c>
      <c r="E1758" s="97">
        <v>4</v>
      </c>
      <c r="F1758" s="140">
        <v>21</v>
      </c>
      <c r="G1758" s="103">
        <v>4</v>
      </c>
      <c r="H1758" s="99" t="s">
        <v>557</v>
      </c>
      <c r="I1758" s="104" t="s">
        <v>16</v>
      </c>
      <c r="J1758" s="105">
        <v>0.5</v>
      </c>
      <c r="K1758" s="142">
        <f t="shared" si="169"/>
        <v>-0.5</v>
      </c>
      <c r="L1758" s="102">
        <f t="shared" si="173"/>
        <v>683.49760493827205</v>
      </c>
      <c r="M1758" s="214">
        <f t="shared" si="174"/>
        <v>52.337499999999999</v>
      </c>
      <c r="N1758" s="214"/>
      <c r="Q1758" s="153">
        <f t="shared" si="170"/>
        <v>1</v>
      </c>
      <c r="R1758" s="154">
        <f t="shared" si="171"/>
        <v>0</v>
      </c>
      <c r="S1758" s="154">
        <f t="shared" si="172"/>
        <v>1</v>
      </c>
    </row>
    <row r="1759" spans="2:19" ht="18.75" x14ac:dyDescent="0.3">
      <c r="B1759" s="164">
        <v>44945</v>
      </c>
      <c r="C1759" s="95" t="s">
        <v>3068</v>
      </c>
      <c r="D1759" s="96" t="s">
        <v>595</v>
      </c>
      <c r="E1759" s="97">
        <v>5</v>
      </c>
      <c r="F1759" s="140">
        <v>3</v>
      </c>
      <c r="G1759" s="103">
        <v>1.3</v>
      </c>
      <c r="H1759" s="99" t="s">
        <v>557</v>
      </c>
      <c r="I1759" s="104" t="s">
        <v>24</v>
      </c>
      <c r="J1759" s="105">
        <v>4</v>
      </c>
      <c r="K1759" s="142">
        <f t="shared" si="169"/>
        <v>8</v>
      </c>
      <c r="L1759" s="102">
        <f t="shared" si="173"/>
        <v>691.49760493827205</v>
      </c>
      <c r="M1759" s="214">
        <f t="shared" si="174"/>
        <v>60.337499999999999</v>
      </c>
      <c r="N1759" s="214"/>
      <c r="Q1759" s="153">
        <f t="shared" si="170"/>
        <v>1</v>
      </c>
      <c r="R1759" s="154">
        <f t="shared" si="171"/>
        <v>1</v>
      </c>
      <c r="S1759" s="154">
        <f t="shared" si="172"/>
        <v>0</v>
      </c>
    </row>
    <row r="1760" spans="2:19" ht="18.75" x14ac:dyDescent="0.3">
      <c r="B1760" s="164">
        <v>44946</v>
      </c>
      <c r="C1760" s="95" t="s">
        <v>3069</v>
      </c>
      <c r="D1760" s="96" t="s">
        <v>587</v>
      </c>
      <c r="E1760" s="97">
        <v>1</v>
      </c>
      <c r="F1760" s="140">
        <v>7</v>
      </c>
      <c r="G1760" s="103">
        <v>2</v>
      </c>
      <c r="H1760" s="99" t="s">
        <v>567</v>
      </c>
      <c r="I1760" s="104" t="s">
        <v>24</v>
      </c>
      <c r="J1760" s="105">
        <v>3.75</v>
      </c>
      <c r="K1760" s="142">
        <f t="shared" si="169"/>
        <v>3.75</v>
      </c>
      <c r="L1760" s="102">
        <f t="shared" si="173"/>
        <v>695.24760493827205</v>
      </c>
      <c r="M1760" s="214">
        <f t="shared" si="174"/>
        <v>64.087500000000006</v>
      </c>
      <c r="N1760" s="214"/>
      <c r="Q1760" s="153">
        <f t="shared" si="170"/>
        <v>1</v>
      </c>
      <c r="R1760" s="154">
        <f t="shared" si="171"/>
        <v>1</v>
      </c>
      <c r="S1760" s="154">
        <f t="shared" si="172"/>
        <v>0</v>
      </c>
    </row>
    <row r="1761" spans="2:19" ht="18.75" x14ac:dyDescent="0.3">
      <c r="B1761" s="164">
        <v>44946</v>
      </c>
      <c r="C1761" s="95" t="s">
        <v>3070</v>
      </c>
      <c r="D1761" s="96" t="s">
        <v>1912</v>
      </c>
      <c r="E1761" s="97">
        <v>2</v>
      </c>
      <c r="F1761" s="140">
        <v>9</v>
      </c>
      <c r="G1761" s="103">
        <v>3</v>
      </c>
      <c r="H1761" s="99" t="s">
        <v>557</v>
      </c>
      <c r="I1761" s="104" t="s">
        <v>26</v>
      </c>
      <c r="J1761" s="105">
        <v>1.5</v>
      </c>
      <c r="K1761" s="142">
        <f t="shared" si="169"/>
        <v>-1.5</v>
      </c>
      <c r="L1761" s="102">
        <f t="shared" si="173"/>
        <v>693.74760493827205</v>
      </c>
      <c r="M1761" s="214">
        <f t="shared" si="174"/>
        <v>62.587500000000006</v>
      </c>
      <c r="N1761" s="214"/>
      <c r="Q1761" s="153">
        <f t="shared" si="170"/>
        <v>1</v>
      </c>
      <c r="R1761" s="154">
        <f t="shared" si="171"/>
        <v>0</v>
      </c>
      <c r="S1761" s="154">
        <f t="shared" si="172"/>
        <v>1</v>
      </c>
    </row>
    <row r="1762" spans="2:19" ht="18.75" x14ac:dyDescent="0.3">
      <c r="B1762" s="164">
        <v>44946</v>
      </c>
      <c r="C1762" s="95" t="s">
        <v>3071</v>
      </c>
      <c r="D1762" s="96" t="s">
        <v>3072</v>
      </c>
      <c r="E1762" s="97">
        <v>4</v>
      </c>
      <c r="F1762" s="140">
        <v>1.65</v>
      </c>
      <c r="G1762" s="103">
        <v>1.1000000000000001</v>
      </c>
      <c r="H1762" s="99" t="s">
        <v>557</v>
      </c>
      <c r="I1762" s="104" t="s">
        <v>24</v>
      </c>
      <c r="J1762" s="105">
        <v>3.75</v>
      </c>
      <c r="K1762" s="142">
        <f t="shared" si="169"/>
        <v>2.4375</v>
      </c>
      <c r="L1762" s="102">
        <f t="shared" si="173"/>
        <v>696.18510493827205</v>
      </c>
      <c r="M1762" s="214">
        <f t="shared" si="174"/>
        <v>65.025000000000006</v>
      </c>
      <c r="N1762" s="214"/>
      <c r="Q1762" s="153">
        <f t="shared" si="170"/>
        <v>1</v>
      </c>
      <c r="R1762" s="154">
        <f t="shared" si="171"/>
        <v>1</v>
      </c>
      <c r="S1762" s="154">
        <f t="shared" si="172"/>
        <v>0</v>
      </c>
    </row>
    <row r="1763" spans="2:19" ht="18.75" x14ac:dyDescent="0.3">
      <c r="B1763" s="164">
        <v>44946</v>
      </c>
      <c r="C1763" s="95" t="s">
        <v>3073</v>
      </c>
      <c r="D1763" s="96" t="s">
        <v>587</v>
      </c>
      <c r="E1763" s="97">
        <v>1</v>
      </c>
      <c r="F1763" s="140">
        <v>2</v>
      </c>
      <c r="G1763" s="103">
        <v>1.1000000000000001</v>
      </c>
      <c r="H1763" s="99" t="s">
        <v>557</v>
      </c>
      <c r="I1763" s="104" t="s">
        <v>26</v>
      </c>
      <c r="J1763" s="105">
        <v>9.25</v>
      </c>
      <c r="K1763" s="142">
        <f t="shared" si="169"/>
        <v>-9.25</v>
      </c>
      <c r="L1763" s="102">
        <f t="shared" si="173"/>
        <v>686.93510493827205</v>
      </c>
      <c r="M1763" s="214">
        <f t="shared" si="174"/>
        <v>55.775000000000006</v>
      </c>
      <c r="N1763" s="214"/>
      <c r="Q1763" s="153">
        <f t="shared" si="170"/>
        <v>1</v>
      </c>
      <c r="R1763" s="154">
        <f t="shared" si="171"/>
        <v>0</v>
      </c>
      <c r="S1763" s="154">
        <f t="shared" si="172"/>
        <v>1</v>
      </c>
    </row>
    <row r="1764" spans="2:19" ht="18.75" x14ac:dyDescent="0.3">
      <c r="B1764" s="164">
        <v>44946</v>
      </c>
      <c r="C1764" s="95" t="s">
        <v>2512</v>
      </c>
      <c r="D1764" s="96" t="s">
        <v>587</v>
      </c>
      <c r="E1764" s="97">
        <v>1</v>
      </c>
      <c r="F1764" s="140">
        <v>15</v>
      </c>
      <c r="G1764" s="103">
        <v>3</v>
      </c>
      <c r="H1764" s="99" t="s">
        <v>557</v>
      </c>
      <c r="I1764" s="104" t="s">
        <v>34</v>
      </c>
      <c r="J1764" s="105">
        <v>1.25</v>
      </c>
      <c r="K1764" s="142">
        <f t="shared" si="169"/>
        <v>-1.25</v>
      </c>
      <c r="L1764" s="102">
        <f t="shared" si="173"/>
        <v>685.68510493827205</v>
      </c>
      <c r="M1764" s="214">
        <f t="shared" si="174"/>
        <v>54.525000000000006</v>
      </c>
      <c r="N1764" s="214"/>
      <c r="Q1764" s="153">
        <f t="shared" si="170"/>
        <v>1</v>
      </c>
      <c r="R1764" s="154">
        <f t="shared" si="171"/>
        <v>0</v>
      </c>
      <c r="S1764" s="154">
        <f t="shared" si="172"/>
        <v>1</v>
      </c>
    </row>
    <row r="1765" spans="2:19" ht="18.75" x14ac:dyDescent="0.3">
      <c r="B1765" s="164">
        <v>44947</v>
      </c>
      <c r="C1765" s="95" t="s">
        <v>3074</v>
      </c>
      <c r="D1765" s="96" t="s">
        <v>652</v>
      </c>
      <c r="E1765" s="97">
        <v>1</v>
      </c>
      <c r="F1765" s="140">
        <v>23</v>
      </c>
      <c r="G1765" s="103">
        <v>4</v>
      </c>
      <c r="H1765" s="99" t="s">
        <v>557</v>
      </c>
      <c r="I1765" s="104" t="s">
        <v>34</v>
      </c>
      <c r="J1765" s="105">
        <v>0.75</v>
      </c>
      <c r="K1765" s="142">
        <f t="shared" si="169"/>
        <v>-0.75</v>
      </c>
      <c r="L1765" s="102">
        <f t="shared" si="173"/>
        <v>684.93510493827205</v>
      </c>
      <c r="M1765" s="214">
        <f t="shared" si="174"/>
        <v>53.775000000000006</v>
      </c>
      <c r="N1765" s="214"/>
      <c r="Q1765" s="153">
        <f t="shared" si="170"/>
        <v>1</v>
      </c>
      <c r="R1765" s="154">
        <f t="shared" si="171"/>
        <v>0</v>
      </c>
      <c r="S1765" s="154">
        <f t="shared" si="172"/>
        <v>1</v>
      </c>
    </row>
    <row r="1766" spans="2:19" ht="18.75" x14ac:dyDescent="0.3">
      <c r="B1766" s="164">
        <v>44947</v>
      </c>
      <c r="C1766" s="95" t="s">
        <v>3075</v>
      </c>
      <c r="D1766" s="96" t="s">
        <v>652</v>
      </c>
      <c r="E1766" s="97">
        <v>1</v>
      </c>
      <c r="F1766" s="140">
        <v>5</v>
      </c>
      <c r="G1766" s="103">
        <v>2</v>
      </c>
      <c r="H1766" s="99" t="s">
        <v>557</v>
      </c>
      <c r="I1766" s="104" t="s">
        <v>34</v>
      </c>
      <c r="J1766" s="105">
        <v>1</v>
      </c>
      <c r="K1766" s="142">
        <f t="shared" si="169"/>
        <v>-1</v>
      </c>
      <c r="L1766" s="102">
        <f t="shared" si="173"/>
        <v>683.93510493827205</v>
      </c>
      <c r="M1766" s="214">
        <f t="shared" si="174"/>
        <v>52.775000000000006</v>
      </c>
      <c r="N1766" s="214"/>
      <c r="Q1766" s="153">
        <f t="shared" si="170"/>
        <v>1</v>
      </c>
      <c r="R1766" s="154">
        <f t="shared" si="171"/>
        <v>0</v>
      </c>
      <c r="S1766" s="154">
        <f t="shared" si="172"/>
        <v>1</v>
      </c>
    </row>
    <row r="1767" spans="2:19" ht="18.75" x14ac:dyDescent="0.3">
      <c r="B1767" s="164">
        <v>44947</v>
      </c>
      <c r="C1767" s="95" t="s">
        <v>3076</v>
      </c>
      <c r="D1767" s="96" t="s">
        <v>573</v>
      </c>
      <c r="E1767" s="97">
        <v>7</v>
      </c>
      <c r="F1767" s="140">
        <v>3.5</v>
      </c>
      <c r="G1767" s="103">
        <v>1.3</v>
      </c>
      <c r="H1767" s="99" t="s">
        <v>557</v>
      </c>
      <c r="I1767" s="104" t="s">
        <v>24</v>
      </c>
      <c r="J1767" s="105">
        <v>5</v>
      </c>
      <c r="K1767" s="142">
        <f t="shared" si="169"/>
        <v>12.5</v>
      </c>
      <c r="L1767" s="102">
        <f t="shared" si="173"/>
        <v>696.43510493827205</v>
      </c>
      <c r="M1767" s="214">
        <f t="shared" si="174"/>
        <v>65.275000000000006</v>
      </c>
      <c r="N1767" s="214"/>
      <c r="Q1767" s="153">
        <f t="shared" si="170"/>
        <v>1</v>
      </c>
      <c r="R1767" s="154">
        <f t="shared" si="171"/>
        <v>1</v>
      </c>
      <c r="S1767" s="154">
        <f t="shared" si="172"/>
        <v>0</v>
      </c>
    </row>
    <row r="1768" spans="2:19" ht="18.75" x14ac:dyDescent="0.3">
      <c r="B1768" s="164">
        <v>44948</v>
      </c>
      <c r="C1768" s="95" t="s">
        <v>3034</v>
      </c>
      <c r="D1768" s="96" t="s">
        <v>660</v>
      </c>
      <c r="E1768" s="97">
        <v>1</v>
      </c>
      <c r="F1768" s="140">
        <v>2</v>
      </c>
      <c r="G1768" s="103">
        <v>1.1000000000000001</v>
      </c>
      <c r="H1768" s="99" t="s">
        <v>557</v>
      </c>
      <c r="I1768" s="104" t="s">
        <v>34</v>
      </c>
      <c r="J1768" s="105">
        <v>2</v>
      </c>
      <c r="K1768" s="142">
        <f t="shared" si="169"/>
        <v>-2</v>
      </c>
      <c r="L1768" s="102">
        <f t="shared" si="173"/>
        <v>694.43510493827205</v>
      </c>
      <c r="M1768" s="214">
        <f t="shared" si="174"/>
        <v>63.275000000000006</v>
      </c>
      <c r="N1768" s="214"/>
      <c r="Q1768" s="153">
        <f t="shared" si="170"/>
        <v>1</v>
      </c>
      <c r="R1768" s="154">
        <f t="shared" si="171"/>
        <v>0</v>
      </c>
      <c r="S1768" s="154">
        <f t="shared" si="172"/>
        <v>1</v>
      </c>
    </row>
    <row r="1769" spans="2:19" ht="18.75" x14ac:dyDescent="0.3">
      <c r="B1769" s="164">
        <v>44948</v>
      </c>
      <c r="C1769" s="95" t="s">
        <v>3077</v>
      </c>
      <c r="D1769" s="96" t="s">
        <v>674</v>
      </c>
      <c r="E1769" s="97">
        <v>2</v>
      </c>
      <c r="F1769" s="140">
        <v>2</v>
      </c>
      <c r="G1769" s="103">
        <v>1.1000000000000001</v>
      </c>
      <c r="H1769" s="99" t="s">
        <v>557</v>
      </c>
      <c r="I1769" s="104" t="s">
        <v>24</v>
      </c>
      <c r="J1769" s="105">
        <v>9</v>
      </c>
      <c r="K1769" s="142">
        <f t="shared" si="169"/>
        <v>9</v>
      </c>
      <c r="L1769" s="102">
        <f t="shared" si="173"/>
        <v>703.43510493827205</v>
      </c>
      <c r="M1769" s="214">
        <f t="shared" si="174"/>
        <v>72.275000000000006</v>
      </c>
      <c r="N1769" s="214"/>
      <c r="Q1769" s="153">
        <f t="shared" si="170"/>
        <v>1</v>
      </c>
      <c r="R1769" s="154">
        <f t="shared" si="171"/>
        <v>1</v>
      </c>
      <c r="S1769" s="154">
        <f t="shared" si="172"/>
        <v>0</v>
      </c>
    </row>
    <row r="1770" spans="2:19" ht="18.75" x14ac:dyDescent="0.3">
      <c r="B1770" s="164">
        <v>44948</v>
      </c>
      <c r="C1770" s="95" t="s">
        <v>3078</v>
      </c>
      <c r="D1770" s="96" t="s">
        <v>674</v>
      </c>
      <c r="E1770" s="97">
        <v>2</v>
      </c>
      <c r="F1770" s="140">
        <v>17.5</v>
      </c>
      <c r="G1770" s="103">
        <v>0</v>
      </c>
      <c r="H1770" s="99" t="s">
        <v>557</v>
      </c>
      <c r="I1770" s="104" t="s">
        <v>26</v>
      </c>
      <c r="J1770" s="105">
        <v>1.75</v>
      </c>
      <c r="K1770" s="142">
        <f t="shared" si="169"/>
        <v>-1.75</v>
      </c>
      <c r="L1770" s="102">
        <f t="shared" si="173"/>
        <v>701.68510493827205</v>
      </c>
      <c r="M1770" s="214">
        <f t="shared" si="174"/>
        <v>70.525000000000006</v>
      </c>
      <c r="N1770" s="214"/>
      <c r="Q1770" s="153">
        <f t="shared" si="170"/>
        <v>1</v>
      </c>
      <c r="R1770" s="154">
        <f t="shared" si="171"/>
        <v>0</v>
      </c>
      <c r="S1770" s="154">
        <f t="shared" si="172"/>
        <v>1</v>
      </c>
    </row>
    <row r="1771" spans="2:19" ht="18.75" x14ac:dyDescent="0.3">
      <c r="B1771" s="164">
        <v>44948</v>
      </c>
      <c r="C1771" s="95" t="s">
        <v>3079</v>
      </c>
      <c r="D1771" s="96" t="s">
        <v>674</v>
      </c>
      <c r="E1771" s="97">
        <v>2</v>
      </c>
      <c r="F1771" s="140">
        <v>1.75</v>
      </c>
      <c r="G1771" s="103">
        <v>0</v>
      </c>
      <c r="H1771" s="99" t="s">
        <v>557</v>
      </c>
      <c r="I1771" s="104" t="s">
        <v>24</v>
      </c>
      <c r="J1771" s="105">
        <v>1.75</v>
      </c>
      <c r="K1771" s="142">
        <f t="shared" si="169"/>
        <v>1.3125</v>
      </c>
      <c r="L1771" s="102">
        <f t="shared" si="173"/>
        <v>702.99760493827205</v>
      </c>
      <c r="M1771" s="214">
        <f t="shared" si="174"/>
        <v>71.837500000000006</v>
      </c>
      <c r="N1771" s="214"/>
      <c r="Q1771" s="153">
        <f t="shared" si="170"/>
        <v>1</v>
      </c>
      <c r="R1771" s="154">
        <f t="shared" si="171"/>
        <v>1</v>
      </c>
      <c r="S1771" s="154">
        <f t="shared" si="172"/>
        <v>0</v>
      </c>
    </row>
    <row r="1772" spans="2:19" ht="18.75" x14ac:dyDescent="0.3">
      <c r="B1772" s="164">
        <v>44948</v>
      </c>
      <c r="C1772" s="95" t="s">
        <v>3080</v>
      </c>
      <c r="D1772" s="96" t="s">
        <v>674</v>
      </c>
      <c r="E1772" s="97">
        <v>3</v>
      </c>
      <c r="F1772" s="140">
        <v>2.2999999999999998</v>
      </c>
      <c r="G1772" s="103">
        <v>1.1000000000000001</v>
      </c>
      <c r="H1772" s="99" t="s">
        <v>557</v>
      </c>
      <c r="I1772" s="104" t="s">
        <v>24</v>
      </c>
      <c r="J1772" s="105">
        <v>1</v>
      </c>
      <c r="K1772" s="142">
        <f t="shared" si="169"/>
        <v>1.2999999999999998</v>
      </c>
      <c r="L1772" s="102">
        <f t="shared" si="173"/>
        <v>704.297604938272</v>
      </c>
      <c r="M1772" s="214">
        <f t="shared" si="174"/>
        <v>73.137500000000003</v>
      </c>
      <c r="N1772" s="214"/>
      <c r="Q1772" s="153">
        <f t="shared" si="170"/>
        <v>1</v>
      </c>
      <c r="R1772" s="154">
        <f t="shared" si="171"/>
        <v>1</v>
      </c>
      <c r="S1772" s="154">
        <f t="shared" si="172"/>
        <v>0</v>
      </c>
    </row>
    <row r="1773" spans="2:19" ht="18.75" x14ac:dyDescent="0.3">
      <c r="B1773" s="164">
        <v>44949</v>
      </c>
      <c r="C1773" s="95" t="s">
        <v>2918</v>
      </c>
      <c r="D1773" s="96" t="s">
        <v>2011</v>
      </c>
      <c r="E1773" s="97">
        <v>6</v>
      </c>
      <c r="F1773" s="140">
        <v>3.5</v>
      </c>
      <c r="G1773" s="103">
        <v>1.6</v>
      </c>
      <c r="H1773" s="99" t="s">
        <v>557</v>
      </c>
      <c r="I1773" s="104" t="s">
        <v>34</v>
      </c>
      <c r="J1773" s="105">
        <v>3.25</v>
      </c>
      <c r="K1773" s="142">
        <f t="shared" si="169"/>
        <v>-3.25</v>
      </c>
      <c r="L1773" s="102">
        <f t="shared" si="173"/>
        <v>701.047604938272</v>
      </c>
      <c r="M1773" s="214">
        <f t="shared" si="174"/>
        <v>69.887500000000003</v>
      </c>
      <c r="N1773" s="214"/>
      <c r="Q1773" s="153">
        <f t="shared" si="170"/>
        <v>1</v>
      </c>
      <c r="R1773" s="154">
        <f t="shared" si="171"/>
        <v>0</v>
      </c>
      <c r="S1773" s="154">
        <f t="shared" si="172"/>
        <v>1</v>
      </c>
    </row>
    <row r="1774" spans="2:19" ht="18.75" x14ac:dyDescent="0.3">
      <c r="B1774" s="164">
        <v>44949</v>
      </c>
      <c r="C1774" s="95" t="s">
        <v>3109</v>
      </c>
      <c r="D1774" s="96" t="s">
        <v>2011</v>
      </c>
      <c r="E1774" s="97">
        <v>6</v>
      </c>
      <c r="F1774" s="140">
        <v>1</v>
      </c>
      <c r="G1774" s="103">
        <v>0</v>
      </c>
      <c r="H1774" s="99" t="s">
        <v>557</v>
      </c>
      <c r="I1774" s="104" t="s">
        <v>26</v>
      </c>
      <c r="J1774" s="105">
        <v>1</v>
      </c>
      <c r="K1774" s="142">
        <f t="shared" si="169"/>
        <v>-1</v>
      </c>
      <c r="L1774" s="102">
        <f t="shared" si="173"/>
        <v>700.047604938272</v>
      </c>
      <c r="M1774" s="214">
        <f t="shared" si="174"/>
        <v>68.887500000000003</v>
      </c>
      <c r="N1774" s="214"/>
      <c r="Q1774" s="153">
        <f t="shared" si="170"/>
        <v>1</v>
      </c>
      <c r="R1774" s="154">
        <f t="shared" si="171"/>
        <v>0</v>
      </c>
      <c r="S1774" s="154">
        <f t="shared" si="172"/>
        <v>1</v>
      </c>
    </row>
    <row r="1775" spans="2:19" ht="18.75" x14ac:dyDescent="0.3">
      <c r="B1775" s="164">
        <v>44950</v>
      </c>
      <c r="C1775" s="95" t="s">
        <v>3081</v>
      </c>
      <c r="D1775" s="96" t="s">
        <v>813</v>
      </c>
      <c r="E1775" s="97">
        <v>1</v>
      </c>
      <c r="F1775" s="140">
        <v>4</v>
      </c>
      <c r="G1775" s="103">
        <v>1.75</v>
      </c>
      <c r="H1775" s="99" t="s">
        <v>557</v>
      </c>
      <c r="I1775" s="104" t="s">
        <v>21</v>
      </c>
      <c r="J1775" s="105">
        <v>1</v>
      </c>
      <c r="K1775" s="142">
        <f t="shared" si="169"/>
        <v>-1</v>
      </c>
      <c r="L1775" s="102">
        <f t="shared" si="173"/>
        <v>699.047604938272</v>
      </c>
      <c r="M1775" s="214">
        <f t="shared" si="174"/>
        <v>67.887500000000003</v>
      </c>
      <c r="N1775" s="214"/>
      <c r="Q1775" s="153">
        <f t="shared" si="170"/>
        <v>1</v>
      </c>
      <c r="R1775" s="154">
        <f t="shared" si="171"/>
        <v>0</v>
      </c>
      <c r="S1775" s="154">
        <f t="shared" si="172"/>
        <v>1</v>
      </c>
    </row>
    <row r="1776" spans="2:19" ht="18.75" x14ac:dyDescent="0.3">
      <c r="B1776" s="164">
        <v>44950</v>
      </c>
      <c r="C1776" s="95" t="s">
        <v>3082</v>
      </c>
      <c r="D1776" s="96" t="s">
        <v>813</v>
      </c>
      <c r="E1776" s="97">
        <v>3</v>
      </c>
      <c r="F1776" s="140">
        <v>10</v>
      </c>
      <c r="G1776" s="103">
        <v>3</v>
      </c>
      <c r="H1776" s="99" t="s">
        <v>557</v>
      </c>
      <c r="I1776" s="104" t="s">
        <v>16</v>
      </c>
      <c r="J1776" s="105">
        <v>5</v>
      </c>
      <c r="K1776" s="142">
        <f t="shared" si="169"/>
        <v>-5</v>
      </c>
      <c r="L1776" s="102">
        <f t="shared" si="173"/>
        <v>694.047604938272</v>
      </c>
      <c r="M1776" s="214">
        <f t="shared" si="174"/>
        <v>62.887500000000003</v>
      </c>
      <c r="N1776" s="214"/>
      <c r="Q1776" s="153">
        <f t="shared" si="170"/>
        <v>1</v>
      </c>
      <c r="R1776" s="154">
        <f t="shared" si="171"/>
        <v>0</v>
      </c>
      <c r="S1776" s="154">
        <f t="shared" si="172"/>
        <v>1</v>
      </c>
    </row>
    <row r="1777" spans="2:19" ht="18.75" x14ac:dyDescent="0.3">
      <c r="B1777" s="164">
        <v>44950</v>
      </c>
      <c r="C1777" s="95" t="s">
        <v>3082</v>
      </c>
      <c r="D1777" s="96" t="s">
        <v>813</v>
      </c>
      <c r="E1777" s="97">
        <v>3</v>
      </c>
      <c r="F1777" s="140">
        <v>5.5</v>
      </c>
      <c r="G1777" s="103">
        <v>1.8</v>
      </c>
      <c r="H1777" s="99" t="s">
        <v>557</v>
      </c>
      <c r="I1777" s="104" t="s">
        <v>16</v>
      </c>
      <c r="J1777" s="105">
        <v>2</v>
      </c>
      <c r="K1777" s="142">
        <f t="shared" si="169"/>
        <v>-2</v>
      </c>
      <c r="L1777" s="102">
        <f t="shared" si="173"/>
        <v>692.047604938272</v>
      </c>
      <c r="M1777" s="214">
        <f t="shared" si="174"/>
        <v>60.887500000000003</v>
      </c>
      <c r="N1777" s="214"/>
      <c r="Q1777" s="153">
        <f t="shared" si="170"/>
        <v>1</v>
      </c>
      <c r="R1777" s="154">
        <f t="shared" si="171"/>
        <v>0</v>
      </c>
      <c r="S1777" s="154">
        <f t="shared" si="172"/>
        <v>1</v>
      </c>
    </row>
    <row r="1778" spans="2:19" ht="18.75" x14ac:dyDescent="0.3">
      <c r="B1778" s="164">
        <v>44950</v>
      </c>
      <c r="C1778" s="95" t="s">
        <v>3083</v>
      </c>
      <c r="D1778" s="96" t="s">
        <v>813</v>
      </c>
      <c r="E1778" s="97">
        <v>3</v>
      </c>
      <c r="F1778" s="140">
        <v>71</v>
      </c>
      <c r="G1778" s="103">
        <v>10</v>
      </c>
      <c r="H1778" s="99" t="s">
        <v>557</v>
      </c>
      <c r="I1778" s="104" t="s">
        <v>34</v>
      </c>
      <c r="J1778" s="105">
        <v>0.25</v>
      </c>
      <c r="K1778" s="142">
        <f t="shared" si="169"/>
        <v>-0.25</v>
      </c>
      <c r="L1778" s="102">
        <f t="shared" si="173"/>
        <v>691.797604938272</v>
      </c>
      <c r="M1778" s="214">
        <f t="shared" si="174"/>
        <v>60.637500000000003</v>
      </c>
      <c r="N1778" s="214"/>
      <c r="Q1778" s="153">
        <f t="shared" si="170"/>
        <v>1</v>
      </c>
      <c r="R1778" s="154">
        <f t="shared" si="171"/>
        <v>0</v>
      </c>
      <c r="S1778" s="154">
        <f t="shared" si="172"/>
        <v>1</v>
      </c>
    </row>
    <row r="1779" spans="2:19" ht="18.75" x14ac:dyDescent="0.3">
      <c r="B1779" s="164">
        <v>44950</v>
      </c>
      <c r="C1779" s="95" t="s">
        <v>2374</v>
      </c>
      <c r="D1779" s="96" t="s">
        <v>813</v>
      </c>
      <c r="E1779" s="97">
        <v>3</v>
      </c>
      <c r="F1779" s="140">
        <v>7</v>
      </c>
      <c r="G1779" s="103">
        <v>2</v>
      </c>
      <c r="H1779" s="99" t="s">
        <v>557</v>
      </c>
      <c r="I1779" s="104" t="s">
        <v>16</v>
      </c>
      <c r="J1779" s="105">
        <v>2</v>
      </c>
      <c r="K1779" s="142">
        <f t="shared" si="169"/>
        <v>-2</v>
      </c>
      <c r="L1779" s="102">
        <f t="shared" si="173"/>
        <v>689.797604938272</v>
      </c>
      <c r="M1779" s="214">
        <f t="shared" si="174"/>
        <v>58.637500000000003</v>
      </c>
      <c r="N1779" s="214"/>
      <c r="Q1779" s="153">
        <f t="shared" si="170"/>
        <v>1</v>
      </c>
      <c r="R1779" s="154">
        <f t="shared" si="171"/>
        <v>0</v>
      </c>
      <c r="S1779" s="154">
        <f t="shared" si="172"/>
        <v>1</v>
      </c>
    </row>
    <row r="1780" spans="2:19" ht="18.75" x14ac:dyDescent="0.3">
      <c r="B1780" s="164">
        <v>44951</v>
      </c>
      <c r="C1780" s="95" t="s">
        <v>3084</v>
      </c>
      <c r="D1780" s="96" t="s">
        <v>231</v>
      </c>
      <c r="E1780" s="97">
        <v>3</v>
      </c>
      <c r="F1780" s="140">
        <v>26</v>
      </c>
      <c r="G1780" s="103">
        <v>4</v>
      </c>
      <c r="H1780" s="99" t="s">
        <v>557</v>
      </c>
      <c r="I1780" s="104" t="s">
        <v>16</v>
      </c>
      <c r="J1780" s="105">
        <v>1.75</v>
      </c>
      <c r="K1780" s="142">
        <f t="shared" si="169"/>
        <v>-1.75</v>
      </c>
      <c r="L1780" s="102">
        <f t="shared" si="173"/>
        <v>688.047604938272</v>
      </c>
      <c r="M1780" s="214">
        <f t="shared" si="174"/>
        <v>56.887500000000003</v>
      </c>
      <c r="N1780" s="214"/>
      <c r="Q1780" s="153">
        <f t="shared" si="170"/>
        <v>1</v>
      </c>
      <c r="R1780" s="154">
        <f t="shared" si="171"/>
        <v>0</v>
      </c>
      <c r="S1780" s="154">
        <f t="shared" si="172"/>
        <v>1</v>
      </c>
    </row>
    <row r="1781" spans="2:19" ht="18.75" x14ac:dyDescent="0.3">
      <c r="B1781" s="164">
        <v>44951</v>
      </c>
      <c r="C1781" s="95" t="s">
        <v>3084</v>
      </c>
      <c r="D1781" s="96" t="s">
        <v>231</v>
      </c>
      <c r="E1781" s="97">
        <v>3</v>
      </c>
      <c r="F1781" s="140">
        <v>26</v>
      </c>
      <c r="G1781" s="103">
        <v>4</v>
      </c>
      <c r="H1781" s="99" t="s">
        <v>567</v>
      </c>
      <c r="I1781" s="104" t="s">
        <v>16</v>
      </c>
      <c r="J1781" s="105">
        <v>1.75</v>
      </c>
      <c r="K1781" s="142">
        <f t="shared" si="169"/>
        <v>-1.75</v>
      </c>
      <c r="L1781" s="102">
        <f t="shared" si="173"/>
        <v>686.297604938272</v>
      </c>
      <c r="M1781" s="214">
        <f t="shared" si="174"/>
        <v>55.137500000000003</v>
      </c>
      <c r="N1781" s="214"/>
      <c r="Q1781" s="153">
        <f t="shared" si="170"/>
        <v>1</v>
      </c>
      <c r="R1781" s="154">
        <f t="shared" si="171"/>
        <v>0</v>
      </c>
      <c r="S1781" s="154">
        <f t="shared" si="172"/>
        <v>1</v>
      </c>
    </row>
    <row r="1782" spans="2:19" ht="18.75" x14ac:dyDescent="0.3">
      <c r="B1782" s="164">
        <v>44952</v>
      </c>
      <c r="C1782" s="95" t="s">
        <v>3106</v>
      </c>
      <c r="D1782" s="96" t="s">
        <v>91</v>
      </c>
      <c r="E1782" s="97">
        <v>4</v>
      </c>
      <c r="F1782" s="140">
        <v>19</v>
      </c>
      <c r="G1782" s="103">
        <v>4</v>
      </c>
      <c r="H1782" s="99" t="s">
        <v>557</v>
      </c>
      <c r="I1782" s="104" t="s">
        <v>26</v>
      </c>
      <c r="J1782" s="105">
        <v>2.25</v>
      </c>
      <c r="K1782" s="142">
        <f t="shared" si="169"/>
        <v>-2.25</v>
      </c>
      <c r="L1782" s="102">
        <f t="shared" si="173"/>
        <v>684.047604938272</v>
      </c>
      <c r="M1782" s="214">
        <f t="shared" si="174"/>
        <v>52.887500000000003</v>
      </c>
      <c r="N1782" s="214"/>
      <c r="Q1782" s="153">
        <f t="shared" si="170"/>
        <v>1</v>
      </c>
      <c r="R1782" s="154">
        <f t="shared" si="171"/>
        <v>0</v>
      </c>
      <c r="S1782" s="154">
        <f t="shared" si="172"/>
        <v>1</v>
      </c>
    </row>
    <row r="1783" spans="2:19" ht="18.75" x14ac:dyDescent="0.3">
      <c r="B1783" s="164">
        <v>44952</v>
      </c>
      <c r="C1783" s="95" t="s">
        <v>2599</v>
      </c>
      <c r="D1783" s="96" t="s">
        <v>231</v>
      </c>
      <c r="E1783" s="97">
        <v>3</v>
      </c>
      <c r="F1783" s="140">
        <v>7.5</v>
      </c>
      <c r="G1783" s="103">
        <v>2</v>
      </c>
      <c r="H1783" s="99" t="s">
        <v>557</v>
      </c>
      <c r="I1783" s="104" t="s">
        <v>16</v>
      </c>
      <c r="J1783" s="105">
        <v>0.5</v>
      </c>
      <c r="K1783" s="142">
        <f t="shared" si="169"/>
        <v>-0.5</v>
      </c>
      <c r="L1783" s="102">
        <f t="shared" si="173"/>
        <v>683.547604938272</v>
      </c>
      <c r="M1783" s="214">
        <f t="shared" si="174"/>
        <v>52.387500000000003</v>
      </c>
      <c r="N1783" s="214"/>
      <c r="Q1783" s="153">
        <f t="shared" si="170"/>
        <v>1</v>
      </c>
      <c r="R1783" s="154">
        <f t="shared" si="171"/>
        <v>0</v>
      </c>
      <c r="S1783" s="154">
        <f t="shared" si="172"/>
        <v>1</v>
      </c>
    </row>
    <row r="1784" spans="2:19" ht="18.75" x14ac:dyDescent="0.3">
      <c r="B1784" s="164">
        <v>44952</v>
      </c>
      <c r="C1784" s="95" t="s">
        <v>3107</v>
      </c>
      <c r="D1784" s="96" t="s">
        <v>1916</v>
      </c>
      <c r="E1784" s="97">
        <v>1</v>
      </c>
      <c r="F1784" s="140">
        <v>6.5</v>
      </c>
      <c r="G1784" s="103">
        <v>2</v>
      </c>
      <c r="H1784" s="99" t="s">
        <v>557</v>
      </c>
      <c r="I1784" s="104" t="s">
        <v>24</v>
      </c>
      <c r="J1784" s="105">
        <v>0.75</v>
      </c>
      <c r="K1784" s="142">
        <f t="shared" si="169"/>
        <v>4.125</v>
      </c>
      <c r="L1784" s="102">
        <f t="shared" si="173"/>
        <v>687.672604938272</v>
      </c>
      <c r="M1784" s="214">
        <f t="shared" si="174"/>
        <v>56.512500000000003</v>
      </c>
      <c r="N1784" s="214"/>
      <c r="Q1784" s="153">
        <f t="shared" si="170"/>
        <v>1</v>
      </c>
      <c r="R1784" s="154">
        <f t="shared" si="171"/>
        <v>1</v>
      </c>
      <c r="S1784" s="154">
        <f t="shared" si="172"/>
        <v>0</v>
      </c>
    </row>
    <row r="1785" spans="2:19" ht="18.75" x14ac:dyDescent="0.3">
      <c r="B1785" s="164">
        <v>44952</v>
      </c>
      <c r="C1785" s="95" t="s">
        <v>2416</v>
      </c>
      <c r="D1785" s="96" t="s">
        <v>1916</v>
      </c>
      <c r="E1785" s="97">
        <v>1</v>
      </c>
      <c r="F1785" s="140">
        <v>11</v>
      </c>
      <c r="G1785" s="103">
        <v>3</v>
      </c>
      <c r="H1785" s="99" t="s">
        <v>557</v>
      </c>
      <c r="I1785" s="104" t="s">
        <v>34</v>
      </c>
      <c r="J1785" s="105">
        <v>1.25</v>
      </c>
      <c r="K1785" s="142">
        <f t="shared" si="169"/>
        <v>-1.25</v>
      </c>
      <c r="L1785" s="102">
        <f t="shared" si="173"/>
        <v>686.422604938272</v>
      </c>
      <c r="M1785" s="214">
        <f t="shared" si="174"/>
        <v>55.262500000000003</v>
      </c>
      <c r="N1785" s="214"/>
      <c r="Q1785" s="153">
        <f t="shared" si="170"/>
        <v>1</v>
      </c>
      <c r="R1785" s="154">
        <f t="shared" si="171"/>
        <v>0</v>
      </c>
      <c r="S1785" s="154">
        <f t="shared" si="172"/>
        <v>1</v>
      </c>
    </row>
    <row r="1786" spans="2:19" ht="18.75" x14ac:dyDescent="0.3">
      <c r="B1786" s="164">
        <v>44951</v>
      </c>
      <c r="C1786" s="95" t="s">
        <v>3085</v>
      </c>
      <c r="D1786" s="96" t="s">
        <v>173</v>
      </c>
      <c r="E1786" s="97">
        <v>2</v>
      </c>
      <c r="F1786" s="140">
        <v>31</v>
      </c>
      <c r="G1786" s="103">
        <v>6</v>
      </c>
      <c r="H1786" s="99" t="s">
        <v>557</v>
      </c>
      <c r="I1786" s="104" t="s">
        <v>34</v>
      </c>
      <c r="J1786" s="105">
        <v>3.75</v>
      </c>
      <c r="K1786" s="142">
        <f t="shared" si="169"/>
        <v>-3.75</v>
      </c>
      <c r="L1786" s="102">
        <f t="shared" si="173"/>
        <v>682.672604938272</v>
      </c>
      <c r="M1786" s="214">
        <f t="shared" si="174"/>
        <v>51.512500000000003</v>
      </c>
      <c r="N1786" s="214"/>
      <c r="Q1786" s="153">
        <f t="shared" si="170"/>
        <v>1</v>
      </c>
      <c r="R1786" s="154">
        <f t="shared" si="171"/>
        <v>0</v>
      </c>
      <c r="S1786" s="154">
        <f t="shared" si="172"/>
        <v>1</v>
      </c>
    </row>
    <row r="1787" spans="2:19" ht="18.75" x14ac:dyDescent="0.3">
      <c r="B1787" s="164">
        <v>44952</v>
      </c>
      <c r="C1787" s="95" t="s">
        <v>2164</v>
      </c>
      <c r="D1787" s="96" t="s">
        <v>3104</v>
      </c>
      <c r="E1787" s="97">
        <v>2</v>
      </c>
      <c r="F1787" s="140">
        <v>1</v>
      </c>
      <c r="G1787" s="103">
        <v>0</v>
      </c>
      <c r="H1787" s="99" t="s">
        <v>557</v>
      </c>
      <c r="I1787" s="104" t="s">
        <v>26</v>
      </c>
      <c r="J1787" s="105">
        <v>3</v>
      </c>
      <c r="K1787" s="142">
        <f t="shared" si="169"/>
        <v>-3</v>
      </c>
      <c r="L1787" s="102">
        <f t="shared" si="173"/>
        <v>679.672604938272</v>
      </c>
      <c r="M1787" s="214">
        <f t="shared" si="174"/>
        <v>48.512500000000003</v>
      </c>
      <c r="N1787" s="214"/>
      <c r="Q1787" s="153">
        <f t="shared" si="170"/>
        <v>1</v>
      </c>
      <c r="R1787" s="154">
        <f t="shared" si="171"/>
        <v>0</v>
      </c>
      <c r="S1787" s="154">
        <f t="shared" si="172"/>
        <v>1</v>
      </c>
    </row>
    <row r="1788" spans="2:19" ht="18.75" x14ac:dyDescent="0.3">
      <c r="B1788" s="164">
        <v>44952</v>
      </c>
      <c r="C1788" s="95" t="s">
        <v>3105</v>
      </c>
      <c r="D1788" s="96" t="s">
        <v>3104</v>
      </c>
      <c r="E1788" s="97">
        <v>2</v>
      </c>
      <c r="F1788" s="140">
        <v>3.2</v>
      </c>
      <c r="G1788" s="103">
        <v>1.3</v>
      </c>
      <c r="H1788" s="99" t="s">
        <v>557</v>
      </c>
      <c r="I1788" s="104" t="s">
        <v>26</v>
      </c>
      <c r="J1788" s="105">
        <v>7</v>
      </c>
      <c r="K1788" s="142">
        <f t="shared" si="169"/>
        <v>-7</v>
      </c>
      <c r="L1788" s="102">
        <f t="shared" si="173"/>
        <v>672.672604938272</v>
      </c>
      <c r="M1788" s="214">
        <f t="shared" si="174"/>
        <v>41.512500000000003</v>
      </c>
      <c r="N1788" s="214"/>
      <c r="Q1788" s="153">
        <f t="shared" si="170"/>
        <v>1</v>
      </c>
      <c r="R1788" s="154">
        <f t="shared" si="171"/>
        <v>0</v>
      </c>
      <c r="S1788" s="154">
        <f t="shared" si="172"/>
        <v>1</v>
      </c>
    </row>
    <row r="1789" spans="2:19" ht="18.75" x14ac:dyDescent="0.3">
      <c r="B1789" s="164">
        <v>44952</v>
      </c>
      <c r="C1789" s="95" t="s">
        <v>3101</v>
      </c>
      <c r="D1789" s="96" t="s">
        <v>3102</v>
      </c>
      <c r="E1789" s="97">
        <v>1</v>
      </c>
      <c r="F1789" s="140">
        <v>3.9</v>
      </c>
      <c r="G1789" s="103">
        <v>1.4</v>
      </c>
      <c r="H1789" s="99" t="s">
        <v>557</v>
      </c>
      <c r="I1789" s="104" t="s">
        <v>24</v>
      </c>
      <c r="J1789" s="105">
        <v>3</v>
      </c>
      <c r="K1789" s="142">
        <f t="shared" si="169"/>
        <v>8.6999999999999993</v>
      </c>
      <c r="L1789" s="102">
        <f t="shared" si="173"/>
        <v>681.37260493827205</v>
      </c>
      <c r="M1789" s="214">
        <f t="shared" si="174"/>
        <v>50.212500000000006</v>
      </c>
      <c r="N1789" s="214"/>
      <c r="Q1789" s="153">
        <f t="shared" si="170"/>
        <v>1</v>
      </c>
      <c r="R1789" s="154">
        <f t="shared" si="171"/>
        <v>1</v>
      </c>
      <c r="S1789" s="154">
        <f t="shared" si="172"/>
        <v>0</v>
      </c>
    </row>
    <row r="1790" spans="2:19" ht="18.75" x14ac:dyDescent="0.3">
      <c r="B1790" s="164">
        <v>44952</v>
      </c>
      <c r="C1790" s="95" t="s">
        <v>3103</v>
      </c>
      <c r="D1790" s="96" t="s">
        <v>3102</v>
      </c>
      <c r="E1790" s="97">
        <v>6</v>
      </c>
      <c r="F1790" s="140">
        <v>3.9</v>
      </c>
      <c r="G1790" s="103">
        <v>1.5</v>
      </c>
      <c r="H1790" s="99" t="s">
        <v>557</v>
      </c>
      <c r="I1790" s="104" t="s">
        <v>34</v>
      </c>
      <c r="J1790" s="105">
        <v>1</v>
      </c>
      <c r="K1790" s="142">
        <f t="shared" si="169"/>
        <v>-1</v>
      </c>
      <c r="L1790" s="102">
        <f t="shared" si="173"/>
        <v>680.37260493827205</v>
      </c>
      <c r="M1790" s="214">
        <f t="shared" si="174"/>
        <v>49.212500000000006</v>
      </c>
      <c r="N1790" s="214"/>
      <c r="Q1790" s="153">
        <f t="shared" si="170"/>
        <v>1</v>
      </c>
      <c r="R1790" s="154">
        <f t="shared" si="171"/>
        <v>0</v>
      </c>
      <c r="S1790" s="154">
        <f t="shared" si="172"/>
        <v>1</v>
      </c>
    </row>
    <row r="1791" spans="2:19" ht="18.75" x14ac:dyDescent="0.3">
      <c r="B1791" s="164">
        <v>44952</v>
      </c>
      <c r="C1791" s="95" t="s">
        <v>3108</v>
      </c>
      <c r="D1791" s="96" t="s">
        <v>1916</v>
      </c>
      <c r="E1791" s="97">
        <v>1</v>
      </c>
      <c r="F1791" s="140">
        <v>31</v>
      </c>
      <c r="G1791" s="103">
        <v>5</v>
      </c>
      <c r="H1791" s="99" t="s">
        <v>557</v>
      </c>
      <c r="I1791" s="104" t="s">
        <v>34</v>
      </c>
      <c r="J1791" s="105">
        <v>2.25</v>
      </c>
      <c r="K1791" s="142">
        <f t="shared" si="169"/>
        <v>-2.25</v>
      </c>
      <c r="L1791" s="102">
        <f t="shared" si="173"/>
        <v>678.12260493827205</v>
      </c>
      <c r="M1791" s="214">
        <f t="shared" si="174"/>
        <v>46.962500000000006</v>
      </c>
      <c r="N1791" s="214"/>
      <c r="Q1791" s="153">
        <f t="shared" si="170"/>
        <v>1</v>
      </c>
      <c r="R1791" s="154">
        <f t="shared" si="171"/>
        <v>0</v>
      </c>
      <c r="S1791" s="154">
        <f t="shared" si="172"/>
        <v>1</v>
      </c>
    </row>
    <row r="1792" spans="2:19" ht="18.75" x14ac:dyDescent="0.3">
      <c r="B1792" s="164">
        <v>44951</v>
      </c>
      <c r="C1792" s="95" t="s">
        <v>3036</v>
      </c>
      <c r="D1792" s="96" t="s">
        <v>173</v>
      </c>
      <c r="E1792" s="97">
        <v>2</v>
      </c>
      <c r="F1792" s="140">
        <v>9.5</v>
      </c>
      <c r="G1792" s="103">
        <v>2</v>
      </c>
      <c r="H1792" s="99" t="s">
        <v>557</v>
      </c>
      <c r="I1792" s="104" t="s">
        <v>34</v>
      </c>
      <c r="J1792" s="105">
        <v>1.25</v>
      </c>
      <c r="K1792" s="142">
        <f t="shared" si="169"/>
        <v>-1.25</v>
      </c>
      <c r="L1792" s="102">
        <f t="shared" si="173"/>
        <v>676.87260493827205</v>
      </c>
      <c r="M1792" s="214">
        <f t="shared" si="174"/>
        <v>45.712500000000006</v>
      </c>
      <c r="N1792" s="214"/>
      <c r="Q1792" s="153">
        <f t="shared" si="170"/>
        <v>1</v>
      </c>
      <c r="R1792" s="154">
        <f t="shared" si="171"/>
        <v>0</v>
      </c>
      <c r="S1792" s="154">
        <f t="shared" si="172"/>
        <v>1</v>
      </c>
    </row>
    <row r="1793" spans="2:19" ht="18.75" x14ac:dyDescent="0.3">
      <c r="B1793" s="164">
        <v>44951</v>
      </c>
      <c r="C1793" s="95" t="s">
        <v>3086</v>
      </c>
      <c r="D1793" s="96" t="s">
        <v>173</v>
      </c>
      <c r="E1793" s="97">
        <v>3</v>
      </c>
      <c r="F1793" s="140">
        <v>4</v>
      </c>
      <c r="G1793" s="103">
        <v>2</v>
      </c>
      <c r="H1793" s="99" t="s">
        <v>557</v>
      </c>
      <c r="I1793" s="104" t="s">
        <v>24</v>
      </c>
      <c r="J1793" s="105">
        <v>4.5</v>
      </c>
      <c r="K1793" s="142">
        <f t="shared" si="169"/>
        <v>13.5</v>
      </c>
      <c r="L1793" s="102">
        <f t="shared" si="173"/>
        <v>690.37260493827205</v>
      </c>
      <c r="M1793" s="214">
        <f t="shared" si="174"/>
        <v>59.212500000000006</v>
      </c>
      <c r="N1793" s="214"/>
      <c r="Q1793" s="153">
        <f t="shared" si="170"/>
        <v>1</v>
      </c>
      <c r="R1793" s="154">
        <f t="shared" si="171"/>
        <v>1</v>
      </c>
      <c r="S1793" s="154">
        <f t="shared" si="172"/>
        <v>0</v>
      </c>
    </row>
    <row r="1794" spans="2:19" ht="18.75" x14ac:dyDescent="0.3">
      <c r="B1794" s="164">
        <v>44951</v>
      </c>
      <c r="C1794" s="95" t="s">
        <v>3087</v>
      </c>
      <c r="D1794" s="96" t="s">
        <v>616</v>
      </c>
      <c r="E1794" s="97">
        <v>5</v>
      </c>
      <c r="F1794" s="140">
        <v>7.5</v>
      </c>
      <c r="G1794" s="103">
        <v>3</v>
      </c>
      <c r="H1794" s="99" t="s">
        <v>557</v>
      </c>
      <c r="I1794" s="104" t="s">
        <v>26</v>
      </c>
      <c r="J1794" s="105">
        <v>4.25</v>
      </c>
      <c r="K1794" s="142">
        <f t="shared" si="169"/>
        <v>-4.25</v>
      </c>
      <c r="L1794" s="102">
        <f t="shared" si="173"/>
        <v>686.12260493827205</v>
      </c>
      <c r="M1794" s="214">
        <f t="shared" si="174"/>
        <v>54.962500000000006</v>
      </c>
      <c r="N1794" s="214"/>
      <c r="Q1794" s="153">
        <f t="shared" si="170"/>
        <v>1</v>
      </c>
      <c r="R1794" s="154">
        <f t="shared" si="171"/>
        <v>0</v>
      </c>
      <c r="S1794" s="154">
        <f t="shared" si="172"/>
        <v>1</v>
      </c>
    </row>
    <row r="1795" spans="2:19" ht="18.75" x14ac:dyDescent="0.3">
      <c r="B1795" s="164">
        <v>44953</v>
      </c>
      <c r="C1795" s="95" t="s">
        <v>2964</v>
      </c>
      <c r="D1795" s="96" t="s">
        <v>662</v>
      </c>
      <c r="E1795" s="97">
        <v>1</v>
      </c>
      <c r="F1795" s="140">
        <v>2.2000000000000002</v>
      </c>
      <c r="G1795" s="103">
        <v>1.2</v>
      </c>
      <c r="H1795" s="99" t="s">
        <v>557</v>
      </c>
      <c r="I1795" s="104" t="s">
        <v>24</v>
      </c>
      <c r="J1795" s="105">
        <v>8.75</v>
      </c>
      <c r="K1795" s="142">
        <f t="shared" ref="K1795:K1858" si="175">IF(OR(I1795="",J1795=""),"",IF(AND(H1795="W",I1795="1st"),F1795*J1795-J1795,IF(AND(H1795="P",OR(I1795="1st",I1795="2nd",I1795="3rd")),G1795*J1795-J1795,IF(H1795="EW",-2*J1795,-J1795))))</f>
        <v>10.5</v>
      </c>
      <c r="L1795" s="102">
        <f t="shared" si="173"/>
        <v>696.62260493827205</v>
      </c>
      <c r="M1795" s="214">
        <f t="shared" si="174"/>
        <v>65.462500000000006</v>
      </c>
      <c r="N1795" s="214"/>
      <c r="Q1795" s="153">
        <f t="shared" si="170"/>
        <v>1</v>
      </c>
      <c r="R1795" s="154">
        <f t="shared" si="171"/>
        <v>1</v>
      </c>
      <c r="S1795" s="154">
        <f t="shared" si="172"/>
        <v>0</v>
      </c>
    </row>
    <row r="1796" spans="2:19" ht="18.75" x14ac:dyDescent="0.3">
      <c r="B1796" s="164">
        <v>44953</v>
      </c>
      <c r="C1796" s="95" t="s">
        <v>3088</v>
      </c>
      <c r="D1796" s="96" t="s">
        <v>638</v>
      </c>
      <c r="E1796" s="97">
        <v>2</v>
      </c>
      <c r="F1796" s="140">
        <v>1.6</v>
      </c>
      <c r="G1796" s="103">
        <v>1.1000000000000001</v>
      </c>
      <c r="H1796" s="99" t="s">
        <v>557</v>
      </c>
      <c r="I1796" s="104" t="s">
        <v>24</v>
      </c>
      <c r="J1796" s="105">
        <v>7.75</v>
      </c>
      <c r="K1796" s="142">
        <f t="shared" si="175"/>
        <v>4.6500000000000004</v>
      </c>
      <c r="L1796" s="102">
        <f t="shared" si="173"/>
        <v>701.27260493827202</v>
      </c>
      <c r="M1796" s="214">
        <f t="shared" si="174"/>
        <v>70.112500000000011</v>
      </c>
      <c r="N1796" s="214"/>
      <c r="Q1796" s="153">
        <f t="shared" ref="Q1796:Q1859" si="176">IF(B1796="",0,1)</f>
        <v>1</v>
      </c>
      <c r="R1796" s="154">
        <f t="shared" ref="R1796:R1859" si="177">IF(K1796&gt;0,1,0)</f>
        <v>1</v>
      </c>
      <c r="S1796" s="154">
        <f t="shared" ref="S1796:S1859" si="178">IF(K1796&lt;0,1,0)</f>
        <v>0</v>
      </c>
    </row>
    <row r="1797" spans="2:19" ht="18.75" x14ac:dyDescent="0.3">
      <c r="B1797" s="164">
        <v>44953</v>
      </c>
      <c r="C1797" s="95" t="s">
        <v>3089</v>
      </c>
      <c r="D1797" s="96" t="s">
        <v>638</v>
      </c>
      <c r="E1797" s="97">
        <v>3</v>
      </c>
      <c r="F1797" s="140">
        <v>7</v>
      </c>
      <c r="G1797" s="103">
        <v>2</v>
      </c>
      <c r="H1797" s="99" t="s">
        <v>557</v>
      </c>
      <c r="I1797" s="104" t="s">
        <v>26</v>
      </c>
      <c r="J1797" s="105">
        <v>6.25</v>
      </c>
      <c r="K1797" s="142">
        <f t="shared" si="175"/>
        <v>-6.25</v>
      </c>
      <c r="L1797" s="102">
        <f t="shared" si="173"/>
        <v>695.02260493827202</v>
      </c>
      <c r="M1797" s="214">
        <f t="shared" si="174"/>
        <v>63.862500000000011</v>
      </c>
      <c r="N1797" s="214"/>
      <c r="Q1797" s="153">
        <f t="shared" si="176"/>
        <v>1</v>
      </c>
      <c r="R1797" s="154">
        <f t="shared" si="177"/>
        <v>0</v>
      </c>
      <c r="S1797" s="154">
        <f t="shared" si="178"/>
        <v>1</v>
      </c>
    </row>
    <row r="1798" spans="2:19" ht="18.75" x14ac:dyDescent="0.3">
      <c r="B1798" s="164">
        <v>44953</v>
      </c>
      <c r="C1798" s="95" t="s">
        <v>3090</v>
      </c>
      <c r="D1798" s="96" t="s">
        <v>638</v>
      </c>
      <c r="E1798" s="97">
        <v>3</v>
      </c>
      <c r="F1798" s="140">
        <v>6.5</v>
      </c>
      <c r="G1798" s="103">
        <v>2</v>
      </c>
      <c r="H1798" s="99" t="s">
        <v>557</v>
      </c>
      <c r="I1798" s="104" t="s">
        <v>16</v>
      </c>
      <c r="J1798" s="105">
        <v>3.75</v>
      </c>
      <c r="K1798" s="142">
        <f t="shared" si="175"/>
        <v>-3.75</v>
      </c>
      <c r="L1798" s="102">
        <f t="shared" si="173"/>
        <v>691.27260493827202</v>
      </c>
      <c r="M1798" s="214">
        <f t="shared" si="174"/>
        <v>60.112500000000011</v>
      </c>
      <c r="N1798" s="214"/>
      <c r="Q1798" s="153">
        <f t="shared" si="176"/>
        <v>1</v>
      </c>
      <c r="R1798" s="154">
        <f t="shared" si="177"/>
        <v>0</v>
      </c>
      <c r="S1798" s="154">
        <f t="shared" si="178"/>
        <v>1</v>
      </c>
    </row>
    <row r="1799" spans="2:19" ht="18.75" x14ac:dyDescent="0.3">
      <c r="B1799" s="164">
        <v>44954</v>
      </c>
      <c r="C1799" s="95" t="s">
        <v>3091</v>
      </c>
      <c r="D1799" s="96" t="s">
        <v>2064</v>
      </c>
      <c r="E1799" s="97">
        <v>5</v>
      </c>
      <c r="F1799" s="140">
        <v>4</v>
      </c>
      <c r="G1799" s="103">
        <v>2</v>
      </c>
      <c r="H1799" s="99" t="s">
        <v>557</v>
      </c>
      <c r="I1799" s="104" t="s">
        <v>24</v>
      </c>
      <c r="J1799" s="105">
        <v>6</v>
      </c>
      <c r="K1799" s="142">
        <f t="shared" si="175"/>
        <v>18</v>
      </c>
      <c r="L1799" s="102">
        <f t="shared" si="173"/>
        <v>709.27260493827202</v>
      </c>
      <c r="M1799" s="214">
        <f t="shared" si="174"/>
        <v>78.112500000000011</v>
      </c>
      <c r="N1799" s="214"/>
      <c r="Q1799" s="153">
        <f t="shared" si="176"/>
        <v>1</v>
      </c>
      <c r="R1799" s="154">
        <f t="shared" si="177"/>
        <v>1</v>
      </c>
      <c r="S1799" s="154">
        <f t="shared" si="178"/>
        <v>0</v>
      </c>
    </row>
    <row r="1800" spans="2:19" ht="18.75" x14ac:dyDescent="0.3">
      <c r="B1800" s="164">
        <v>44954</v>
      </c>
      <c r="C1800" s="95" t="s">
        <v>3027</v>
      </c>
      <c r="D1800" s="96" t="s">
        <v>2064</v>
      </c>
      <c r="E1800" s="97">
        <v>5</v>
      </c>
      <c r="F1800" s="140">
        <v>6</v>
      </c>
      <c r="G1800" s="103">
        <v>2</v>
      </c>
      <c r="H1800" s="99" t="s">
        <v>557</v>
      </c>
      <c r="I1800" s="104" t="s">
        <v>34</v>
      </c>
      <c r="J1800" s="105">
        <v>0.75</v>
      </c>
      <c r="K1800" s="142">
        <f t="shared" si="175"/>
        <v>-0.75</v>
      </c>
      <c r="L1800" s="102">
        <f t="shared" si="173"/>
        <v>708.52260493827202</v>
      </c>
      <c r="M1800" s="214">
        <f t="shared" si="174"/>
        <v>77.362500000000011</v>
      </c>
      <c r="N1800" s="214"/>
      <c r="Q1800" s="153">
        <f t="shared" si="176"/>
        <v>1</v>
      </c>
      <c r="R1800" s="154">
        <f t="shared" si="177"/>
        <v>0</v>
      </c>
      <c r="S1800" s="154">
        <f t="shared" si="178"/>
        <v>1</v>
      </c>
    </row>
    <row r="1801" spans="2:19" ht="18.75" x14ac:dyDescent="0.3">
      <c r="B1801" s="164">
        <v>44954</v>
      </c>
      <c r="C1801" s="95" t="s">
        <v>2473</v>
      </c>
      <c r="D1801" s="96" t="s">
        <v>619</v>
      </c>
      <c r="E1801" s="97">
        <v>7</v>
      </c>
      <c r="F1801" s="140">
        <v>2.2000000000000002</v>
      </c>
      <c r="G1801" s="103">
        <v>1.2</v>
      </c>
      <c r="H1801" s="99" t="s">
        <v>557</v>
      </c>
      <c r="I1801" s="104" t="s">
        <v>26</v>
      </c>
      <c r="J1801" s="105">
        <v>2.75</v>
      </c>
      <c r="K1801" s="142">
        <f t="shared" si="175"/>
        <v>-2.75</v>
      </c>
      <c r="L1801" s="102">
        <f t="shared" si="173"/>
        <v>705.77260493827202</v>
      </c>
      <c r="M1801" s="214">
        <f t="shared" si="174"/>
        <v>74.612500000000011</v>
      </c>
      <c r="N1801" s="214"/>
      <c r="Q1801" s="153">
        <f t="shared" si="176"/>
        <v>1</v>
      </c>
      <c r="R1801" s="154">
        <f t="shared" si="177"/>
        <v>0</v>
      </c>
      <c r="S1801" s="154">
        <f t="shared" si="178"/>
        <v>1</v>
      </c>
    </row>
    <row r="1802" spans="2:19" ht="18.75" x14ac:dyDescent="0.3">
      <c r="B1802" s="164">
        <v>44954</v>
      </c>
      <c r="C1802" s="95" t="s">
        <v>3092</v>
      </c>
      <c r="D1802" s="96" t="s">
        <v>610</v>
      </c>
      <c r="E1802" s="97">
        <v>3</v>
      </c>
      <c r="F1802" s="140">
        <v>2.8</v>
      </c>
      <c r="G1802" s="103">
        <v>1.2</v>
      </c>
      <c r="H1802" s="99" t="s">
        <v>557</v>
      </c>
      <c r="I1802" s="104" t="s">
        <v>26</v>
      </c>
      <c r="J1802" s="105">
        <v>2.75</v>
      </c>
      <c r="K1802" s="142">
        <f t="shared" si="175"/>
        <v>-2.75</v>
      </c>
      <c r="L1802" s="102">
        <f t="shared" si="173"/>
        <v>703.02260493827202</v>
      </c>
      <c r="M1802" s="214">
        <f t="shared" si="174"/>
        <v>71.862500000000011</v>
      </c>
      <c r="N1802" s="214"/>
      <c r="Q1802" s="153">
        <f t="shared" si="176"/>
        <v>1</v>
      </c>
      <c r="R1802" s="154">
        <f t="shared" si="177"/>
        <v>0</v>
      </c>
      <c r="S1802" s="154">
        <f t="shared" si="178"/>
        <v>1</v>
      </c>
    </row>
    <row r="1803" spans="2:19" ht="18.75" x14ac:dyDescent="0.3">
      <c r="B1803" s="164">
        <v>44954</v>
      </c>
      <c r="C1803" s="95" t="s">
        <v>3093</v>
      </c>
      <c r="D1803" s="96" t="s">
        <v>610</v>
      </c>
      <c r="E1803" s="97">
        <v>3</v>
      </c>
      <c r="F1803" s="140">
        <v>14</v>
      </c>
      <c r="G1803" s="103">
        <v>3</v>
      </c>
      <c r="H1803" s="99" t="s">
        <v>557</v>
      </c>
      <c r="I1803" s="104" t="s">
        <v>34</v>
      </c>
      <c r="J1803" s="105">
        <v>0.75</v>
      </c>
      <c r="K1803" s="142">
        <f t="shared" si="175"/>
        <v>-0.75</v>
      </c>
      <c r="L1803" s="102">
        <f t="shared" si="173"/>
        <v>702.27260493827202</v>
      </c>
      <c r="M1803" s="214">
        <f t="shared" si="174"/>
        <v>71.112500000000011</v>
      </c>
      <c r="N1803" s="214"/>
      <c r="Q1803" s="153">
        <f t="shared" si="176"/>
        <v>1</v>
      </c>
      <c r="R1803" s="154">
        <f t="shared" si="177"/>
        <v>0</v>
      </c>
      <c r="S1803" s="154">
        <f t="shared" si="178"/>
        <v>1</v>
      </c>
    </row>
    <row r="1804" spans="2:19" ht="18.75" x14ac:dyDescent="0.3">
      <c r="B1804" s="164">
        <v>44955</v>
      </c>
      <c r="C1804" s="95" t="s">
        <v>3094</v>
      </c>
      <c r="D1804" s="96" t="s">
        <v>608</v>
      </c>
      <c r="E1804" s="97">
        <v>2</v>
      </c>
      <c r="F1804" s="140">
        <v>8.5</v>
      </c>
      <c r="G1804" s="103">
        <v>3</v>
      </c>
      <c r="H1804" s="99" t="s">
        <v>557</v>
      </c>
      <c r="I1804" s="104" t="s">
        <v>24</v>
      </c>
      <c r="J1804" s="105">
        <v>3</v>
      </c>
      <c r="K1804" s="142">
        <f t="shared" si="175"/>
        <v>22.5</v>
      </c>
      <c r="L1804" s="102">
        <f t="shared" si="173"/>
        <v>724.77260493827202</v>
      </c>
      <c r="M1804" s="214">
        <f t="shared" si="174"/>
        <v>93.612500000000011</v>
      </c>
      <c r="N1804" s="214"/>
      <c r="Q1804" s="153">
        <f t="shared" si="176"/>
        <v>1</v>
      </c>
      <c r="R1804" s="154">
        <f t="shared" si="177"/>
        <v>1</v>
      </c>
      <c r="S1804" s="154">
        <f t="shared" si="178"/>
        <v>0</v>
      </c>
    </row>
    <row r="1805" spans="2:19" ht="18.75" x14ac:dyDescent="0.3">
      <c r="B1805" s="164">
        <v>44955</v>
      </c>
      <c r="C1805" s="95" t="s">
        <v>3095</v>
      </c>
      <c r="D1805" s="96" t="s">
        <v>608</v>
      </c>
      <c r="E1805" s="97">
        <v>2</v>
      </c>
      <c r="F1805" s="140">
        <v>7</v>
      </c>
      <c r="G1805" s="103">
        <v>3</v>
      </c>
      <c r="H1805" s="99" t="s">
        <v>557</v>
      </c>
      <c r="I1805" s="104" t="s">
        <v>34</v>
      </c>
      <c r="J1805" s="105">
        <v>0.5</v>
      </c>
      <c r="K1805" s="142">
        <f t="shared" si="175"/>
        <v>-0.5</v>
      </c>
      <c r="L1805" s="102">
        <f t="shared" si="173"/>
        <v>724.27260493827202</v>
      </c>
      <c r="M1805" s="214">
        <f t="shared" si="174"/>
        <v>93.112500000000011</v>
      </c>
      <c r="N1805" s="214"/>
      <c r="Q1805" s="153">
        <f t="shared" si="176"/>
        <v>1</v>
      </c>
      <c r="R1805" s="154">
        <f t="shared" si="177"/>
        <v>0</v>
      </c>
      <c r="S1805" s="154">
        <f t="shared" si="178"/>
        <v>1</v>
      </c>
    </row>
    <row r="1806" spans="2:19" ht="18.75" x14ac:dyDescent="0.3">
      <c r="B1806" s="164">
        <v>44955</v>
      </c>
      <c r="C1806" s="95" t="s">
        <v>3096</v>
      </c>
      <c r="D1806" s="96" t="s">
        <v>608</v>
      </c>
      <c r="E1806" s="97">
        <v>3</v>
      </c>
      <c r="F1806" s="140">
        <v>18</v>
      </c>
      <c r="G1806" s="103">
        <v>4</v>
      </c>
      <c r="H1806" s="99" t="s">
        <v>557</v>
      </c>
      <c r="I1806" s="104" t="s">
        <v>16</v>
      </c>
      <c r="J1806" s="105">
        <v>2.25</v>
      </c>
      <c r="K1806" s="142">
        <f t="shared" si="175"/>
        <v>-2.25</v>
      </c>
      <c r="L1806" s="102">
        <f t="shared" si="173"/>
        <v>722.02260493827202</v>
      </c>
      <c r="M1806" s="214">
        <f t="shared" si="174"/>
        <v>90.862500000000011</v>
      </c>
      <c r="N1806" s="214"/>
      <c r="Q1806" s="153">
        <f t="shared" si="176"/>
        <v>1</v>
      </c>
      <c r="R1806" s="154">
        <f t="shared" si="177"/>
        <v>0</v>
      </c>
      <c r="S1806" s="154">
        <f t="shared" si="178"/>
        <v>1</v>
      </c>
    </row>
    <row r="1807" spans="2:19" ht="18.75" x14ac:dyDescent="0.3">
      <c r="B1807" s="164">
        <v>44955</v>
      </c>
      <c r="C1807" s="95" t="s">
        <v>3032</v>
      </c>
      <c r="D1807" s="96" t="s">
        <v>608</v>
      </c>
      <c r="E1807" s="97">
        <v>3</v>
      </c>
      <c r="F1807" s="140">
        <v>7.5</v>
      </c>
      <c r="G1807" s="103">
        <v>2</v>
      </c>
      <c r="H1807" s="99" t="s">
        <v>557</v>
      </c>
      <c r="I1807" s="104" t="s">
        <v>34</v>
      </c>
      <c r="J1807" s="105">
        <v>2.75</v>
      </c>
      <c r="K1807" s="142">
        <f t="shared" si="175"/>
        <v>-2.75</v>
      </c>
      <c r="L1807" s="102">
        <f t="shared" ref="L1807:L1821" si="179">IF(K1807="",L1806,L1806+K1807)</f>
        <v>719.27260493827202</v>
      </c>
      <c r="M1807" s="214">
        <f t="shared" si="174"/>
        <v>88.112500000000011</v>
      </c>
      <c r="N1807" s="214"/>
      <c r="Q1807" s="153">
        <f t="shared" si="176"/>
        <v>1</v>
      </c>
      <c r="R1807" s="154">
        <f t="shared" si="177"/>
        <v>0</v>
      </c>
      <c r="S1807" s="154">
        <f t="shared" si="178"/>
        <v>1</v>
      </c>
    </row>
    <row r="1808" spans="2:19" ht="18.75" x14ac:dyDescent="0.3">
      <c r="B1808" s="164">
        <v>44955</v>
      </c>
      <c r="C1808" s="95" t="s">
        <v>3097</v>
      </c>
      <c r="D1808" s="96" t="s">
        <v>608</v>
      </c>
      <c r="E1808" s="97">
        <v>4</v>
      </c>
      <c r="F1808" s="140">
        <v>2.4500000000000002</v>
      </c>
      <c r="G1808" s="103">
        <v>1.1000000000000001</v>
      </c>
      <c r="H1808" s="99" t="s">
        <v>557</v>
      </c>
      <c r="I1808" s="104" t="s">
        <v>34</v>
      </c>
      <c r="J1808" s="105">
        <v>2</v>
      </c>
      <c r="K1808" s="142">
        <f t="shared" si="175"/>
        <v>-2</v>
      </c>
      <c r="L1808" s="102">
        <f t="shared" si="179"/>
        <v>717.27260493827202</v>
      </c>
      <c r="M1808" s="214">
        <f t="shared" ref="M1808:M1812" si="180">K1808+M1807</f>
        <v>86.112500000000011</v>
      </c>
      <c r="N1808" s="214"/>
      <c r="Q1808" s="153">
        <f t="shared" si="176"/>
        <v>1</v>
      </c>
      <c r="R1808" s="154">
        <f t="shared" si="177"/>
        <v>0</v>
      </c>
      <c r="S1808" s="154">
        <f t="shared" si="178"/>
        <v>1</v>
      </c>
    </row>
    <row r="1809" spans="2:19" ht="18.75" x14ac:dyDescent="0.3">
      <c r="B1809" s="164">
        <v>44955</v>
      </c>
      <c r="C1809" s="95" t="s">
        <v>3098</v>
      </c>
      <c r="D1809" s="96" t="s">
        <v>43</v>
      </c>
      <c r="E1809" s="97">
        <v>3</v>
      </c>
      <c r="F1809" s="140">
        <v>5</v>
      </c>
      <c r="G1809" s="103">
        <v>2</v>
      </c>
      <c r="H1809" s="99" t="s">
        <v>557</v>
      </c>
      <c r="I1809" s="104" t="s">
        <v>26</v>
      </c>
      <c r="J1809" s="105">
        <v>3</v>
      </c>
      <c r="K1809" s="142">
        <f t="shared" si="175"/>
        <v>-3</v>
      </c>
      <c r="L1809" s="102">
        <f t="shared" si="179"/>
        <v>714.27260493827202</v>
      </c>
      <c r="M1809" s="214">
        <f t="shared" si="180"/>
        <v>83.112500000000011</v>
      </c>
      <c r="N1809" s="214"/>
      <c r="Q1809" s="153">
        <f t="shared" si="176"/>
        <v>1</v>
      </c>
      <c r="R1809" s="154">
        <f t="shared" si="177"/>
        <v>0</v>
      </c>
      <c r="S1809" s="154">
        <f t="shared" si="178"/>
        <v>1</v>
      </c>
    </row>
    <row r="1810" spans="2:19" ht="18.75" x14ac:dyDescent="0.3">
      <c r="B1810" s="164">
        <v>44955</v>
      </c>
      <c r="C1810" s="95" t="s">
        <v>3099</v>
      </c>
      <c r="D1810" s="96" t="s">
        <v>608</v>
      </c>
      <c r="E1810" s="97">
        <v>1</v>
      </c>
      <c r="F1810" s="140">
        <v>3.5</v>
      </c>
      <c r="G1810" s="103">
        <v>1.2</v>
      </c>
      <c r="H1810" s="99" t="s">
        <v>557</v>
      </c>
      <c r="I1810" s="104" t="s">
        <v>26</v>
      </c>
      <c r="J1810" s="105">
        <v>5.75</v>
      </c>
      <c r="K1810" s="142">
        <f t="shared" si="175"/>
        <v>-5.75</v>
      </c>
      <c r="L1810" s="102">
        <f t="shared" si="179"/>
        <v>708.52260493827202</v>
      </c>
      <c r="M1810" s="214">
        <f t="shared" si="180"/>
        <v>77.362500000000011</v>
      </c>
      <c r="N1810" s="214"/>
      <c r="Q1810" s="153">
        <f t="shared" si="176"/>
        <v>1</v>
      </c>
      <c r="R1810" s="154">
        <f t="shared" si="177"/>
        <v>0</v>
      </c>
      <c r="S1810" s="154">
        <f t="shared" si="178"/>
        <v>1</v>
      </c>
    </row>
    <row r="1811" spans="2:19" ht="18.75" x14ac:dyDescent="0.3">
      <c r="B1811" s="164">
        <v>44957</v>
      </c>
      <c r="C1811" s="95" t="s">
        <v>3100</v>
      </c>
      <c r="D1811" s="96" t="s">
        <v>561</v>
      </c>
      <c r="E1811" s="97">
        <v>3</v>
      </c>
      <c r="F1811" s="140">
        <v>6.5</v>
      </c>
      <c r="G1811" s="103">
        <v>2</v>
      </c>
      <c r="H1811" s="99" t="s">
        <v>557</v>
      </c>
      <c r="I1811" s="104" t="s">
        <v>26</v>
      </c>
      <c r="J1811" s="105">
        <v>3</v>
      </c>
      <c r="K1811" s="142">
        <f t="shared" si="175"/>
        <v>-3</v>
      </c>
      <c r="L1811" s="102">
        <f t="shared" si="179"/>
        <v>705.52260493827202</v>
      </c>
      <c r="M1811" s="214">
        <f t="shared" si="180"/>
        <v>74.362500000000011</v>
      </c>
      <c r="N1811" s="214"/>
      <c r="Q1811" s="153">
        <f t="shared" si="176"/>
        <v>1</v>
      </c>
      <c r="R1811" s="154">
        <f t="shared" si="177"/>
        <v>0</v>
      </c>
      <c r="S1811" s="154">
        <f t="shared" si="178"/>
        <v>1</v>
      </c>
    </row>
    <row r="1812" spans="2:19" ht="18.75" x14ac:dyDescent="0.3">
      <c r="B1812" s="164">
        <v>44957</v>
      </c>
      <c r="C1812" s="95" t="s">
        <v>2234</v>
      </c>
      <c r="D1812" s="96" t="s">
        <v>621</v>
      </c>
      <c r="E1812" s="97">
        <v>3</v>
      </c>
      <c r="F1812" s="140">
        <v>2.15</v>
      </c>
      <c r="G1812" s="103">
        <v>1.1000000000000001</v>
      </c>
      <c r="H1812" s="99" t="s">
        <v>557</v>
      </c>
      <c r="I1812" s="104" t="s">
        <v>24</v>
      </c>
      <c r="J1812" s="105">
        <v>1</v>
      </c>
      <c r="K1812" s="142">
        <f t="shared" si="175"/>
        <v>1.1499999999999999</v>
      </c>
      <c r="L1812" s="102">
        <f t="shared" si="179"/>
        <v>706.672604938272</v>
      </c>
      <c r="M1812" s="214">
        <f t="shared" si="180"/>
        <v>75.512500000000017</v>
      </c>
      <c r="N1812" s="214"/>
      <c r="Q1812" s="153">
        <f t="shared" si="176"/>
        <v>1</v>
      </c>
      <c r="R1812" s="154">
        <f t="shared" si="177"/>
        <v>1</v>
      </c>
      <c r="S1812" s="154">
        <f t="shared" si="178"/>
        <v>0</v>
      </c>
    </row>
    <row r="1813" spans="2:19" ht="18.75" x14ac:dyDescent="0.3">
      <c r="B1813" s="164">
        <v>44958</v>
      </c>
      <c r="C1813" s="95" t="s">
        <v>3052</v>
      </c>
      <c r="D1813" s="96" t="s">
        <v>2001</v>
      </c>
      <c r="E1813" s="97">
        <v>1</v>
      </c>
      <c r="F1813" s="140">
        <v>3.5</v>
      </c>
      <c r="G1813" s="103">
        <v>1.3</v>
      </c>
      <c r="H1813" s="99" t="s">
        <v>557</v>
      </c>
      <c r="I1813" s="104" t="s">
        <v>26</v>
      </c>
      <c r="J1813" s="105">
        <v>8</v>
      </c>
      <c r="K1813" s="142">
        <f t="shared" si="175"/>
        <v>-8</v>
      </c>
      <c r="L1813" s="102">
        <f t="shared" si="179"/>
        <v>698.672604938272</v>
      </c>
      <c r="M1813" s="214"/>
      <c r="N1813" s="214">
        <f>K1813</f>
        <v>-8</v>
      </c>
      <c r="Q1813" s="153">
        <f t="shared" si="176"/>
        <v>1</v>
      </c>
      <c r="R1813" s="154">
        <f t="shared" si="177"/>
        <v>0</v>
      </c>
      <c r="S1813" s="154">
        <f t="shared" si="178"/>
        <v>1</v>
      </c>
    </row>
    <row r="1814" spans="2:19" ht="18.75" x14ac:dyDescent="0.3">
      <c r="B1814" s="164">
        <v>44958</v>
      </c>
      <c r="C1814" s="95" t="s">
        <v>3114</v>
      </c>
      <c r="D1814" s="96" t="s">
        <v>2001</v>
      </c>
      <c r="E1814" s="97">
        <v>1</v>
      </c>
      <c r="F1814" s="140">
        <v>14</v>
      </c>
      <c r="G1814" s="103">
        <v>3</v>
      </c>
      <c r="H1814" s="99" t="s">
        <v>557</v>
      </c>
      <c r="I1814" s="104" t="s">
        <v>34</v>
      </c>
      <c r="J1814" s="105">
        <v>0.5</v>
      </c>
      <c r="K1814" s="142">
        <f t="shared" si="175"/>
        <v>-0.5</v>
      </c>
      <c r="L1814" s="102">
        <f t="shared" si="179"/>
        <v>698.172604938272</v>
      </c>
      <c r="M1814" s="214"/>
      <c r="N1814" s="214">
        <f>N1813+K1814</f>
        <v>-8.5</v>
      </c>
      <c r="Q1814" s="153">
        <f t="shared" si="176"/>
        <v>1</v>
      </c>
      <c r="R1814" s="154">
        <f t="shared" si="177"/>
        <v>0</v>
      </c>
      <c r="S1814" s="154">
        <f t="shared" si="178"/>
        <v>1</v>
      </c>
    </row>
    <row r="1815" spans="2:19" ht="18.75" x14ac:dyDescent="0.3">
      <c r="B1815" s="164">
        <v>44958</v>
      </c>
      <c r="C1815" s="95" t="s">
        <v>3013</v>
      </c>
      <c r="D1815" s="96" t="s">
        <v>2001</v>
      </c>
      <c r="E1815" s="97">
        <v>3</v>
      </c>
      <c r="F1815" s="140">
        <v>2.9</v>
      </c>
      <c r="G1815" s="103">
        <v>1.3</v>
      </c>
      <c r="H1815" s="99" t="s">
        <v>557</v>
      </c>
      <c r="I1815" s="104" t="s">
        <v>34</v>
      </c>
      <c r="J1815" s="105">
        <v>7</v>
      </c>
      <c r="K1815" s="142">
        <f t="shared" si="175"/>
        <v>-7</v>
      </c>
      <c r="L1815" s="102">
        <f t="shared" si="179"/>
        <v>691.172604938272</v>
      </c>
      <c r="M1815" s="214"/>
      <c r="N1815" s="214">
        <f t="shared" ref="N1815:N1878" si="181">N1814+K1815</f>
        <v>-15.5</v>
      </c>
      <c r="Q1815" s="153">
        <f t="shared" si="176"/>
        <v>1</v>
      </c>
      <c r="R1815" s="154">
        <f t="shared" si="177"/>
        <v>0</v>
      </c>
      <c r="S1815" s="154">
        <f t="shared" si="178"/>
        <v>1</v>
      </c>
    </row>
    <row r="1816" spans="2:19" ht="18.75" x14ac:dyDescent="0.3">
      <c r="B1816" s="164">
        <v>44958</v>
      </c>
      <c r="C1816" s="95" t="s">
        <v>3006</v>
      </c>
      <c r="D1816" s="96" t="s">
        <v>2001</v>
      </c>
      <c r="E1816" s="97">
        <v>3</v>
      </c>
      <c r="F1816" s="140">
        <v>51</v>
      </c>
      <c r="G1816" s="103">
        <v>10</v>
      </c>
      <c r="H1816" s="99" t="s">
        <v>557</v>
      </c>
      <c r="I1816" s="104" t="s">
        <v>26</v>
      </c>
      <c r="J1816" s="105">
        <v>0.25</v>
      </c>
      <c r="K1816" s="142">
        <f t="shared" si="175"/>
        <v>-0.25</v>
      </c>
      <c r="L1816" s="102">
        <f t="shared" si="179"/>
        <v>690.922604938272</v>
      </c>
      <c r="M1816" s="214"/>
      <c r="N1816" s="214">
        <f t="shared" si="181"/>
        <v>-15.75</v>
      </c>
      <c r="Q1816" s="153">
        <f t="shared" si="176"/>
        <v>1</v>
      </c>
      <c r="R1816" s="154">
        <f t="shared" si="177"/>
        <v>0</v>
      </c>
      <c r="S1816" s="154">
        <f t="shared" si="178"/>
        <v>1</v>
      </c>
    </row>
    <row r="1817" spans="2:19" ht="18.75" x14ac:dyDescent="0.3">
      <c r="B1817" s="164">
        <v>44958</v>
      </c>
      <c r="C1817" s="95" t="s">
        <v>3115</v>
      </c>
      <c r="D1817" s="96" t="s">
        <v>173</v>
      </c>
      <c r="E1817" s="97">
        <v>1</v>
      </c>
      <c r="F1817" s="140">
        <v>4.2</v>
      </c>
      <c r="G1817" s="103">
        <v>2</v>
      </c>
      <c r="H1817" s="99" t="s">
        <v>557</v>
      </c>
      <c r="I1817" s="104" t="s">
        <v>34</v>
      </c>
      <c r="J1817" s="105">
        <v>9</v>
      </c>
      <c r="K1817" s="142">
        <f t="shared" si="175"/>
        <v>-9</v>
      </c>
      <c r="L1817" s="102">
        <f t="shared" si="179"/>
        <v>681.922604938272</v>
      </c>
      <c r="M1817" s="214"/>
      <c r="N1817" s="214">
        <f t="shared" si="181"/>
        <v>-24.75</v>
      </c>
      <c r="Q1817" s="153">
        <f t="shared" si="176"/>
        <v>1</v>
      </c>
      <c r="R1817" s="154">
        <f t="shared" si="177"/>
        <v>0</v>
      </c>
      <c r="S1817" s="154">
        <f t="shared" si="178"/>
        <v>1</v>
      </c>
    </row>
    <row r="1818" spans="2:19" ht="18.75" x14ac:dyDescent="0.3">
      <c r="B1818" s="164">
        <v>44958</v>
      </c>
      <c r="C1818" s="95" t="s">
        <v>3116</v>
      </c>
      <c r="D1818" s="96" t="s">
        <v>173</v>
      </c>
      <c r="E1818" s="97">
        <v>2</v>
      </c>
      <c r="F1818" s="140">
        <v>11</v>
      </c>
      <c r="G1818" s="103">
        <v>3</v>
      </c>
      <c r="H1818" s="99" t="s">
        <v>557</v>
      </c>
      <c r="I1818" s="104" t="s">
        <v>34</v>
      </c>
      <c r="J1818" s="105">
        <v>3.75</v>
      </c>
      <c r="K1818" s="142">
        <f t="shared" si="175"/>
        <v>-3.75</v>
      </c>
      <c r="L1818" s="102">
        <f t="shared" si="179"/>
        <v>678.172604938272</v>
      </c>
      <c r="M1818" s="214"/>
      <c r="N1818" s="214">
        <f t="shared" si="181"/>
        <v>-28.5</v>
      </c>
      <c r="Q1818" s="153">
        <f t="shared" si="176"/>
        <v>1</v>
      </c>
      <c r="R1818" s="154">
        <f t="shared" si="177"/>
        <v>0</v>
      </c>
      <c r="S1818" s="154">
        <f t="shared" si="178"/>
        <v>1</v>
      </c>
    </row>
    <row r="1819" spans="2:19" ht="18.75" x14ac:dyDescent="0.3">
      <c r="B1819" s="164">
        <v>44958</v>
      </c>
      <c r="C1819" s="95" t="s">
        <v>2395</v>
      </c>
      <c r="D1819" s="96" t="s">
        <v>173</v>
      </c>
      <c r="E1819" s="97">
        <v>3</v>
      </c>
      <c r="F1819" s="140">
        <v>2.2999999999999998</v>
      </c>
      <c r="G1819" s="103">
        <v>1.1000000000000001</v>
      </c>
      <c r="H1819" s="99" t="s">
        <v>557</v>
      </c>
      <c r="I1819" s="104" t="s">
        <v>16</v>
      </c>
      <c r="J1819" s="105">
        <v>4</v>
      </c>
      <c r="K1819" s="142">
        <f t="shared" si="175"/>
        <v>-4</v>
      </c>
      <c r="L1819" s="102">
        <f t="shared" si="179"/>
        <v>674.172604938272</v>
      </c>
      <c r="M1819" s="214"/>
      <c r="N1819" s="214">
        <f t="shared" si="181"/>
        <v>-32.5</v>
      </c>
      <c r="Q1819" s="153">
        <f t="shared" si="176"/>
        <v>1</v>
      </c>
      <c r="R1819" s="154">
        <f t="shared" si="177"/>
        <v>0</v>
      </c>
      <c r="S1819" s="154">
        <f t="shared" si="178"/>
        <v>1</v>
      </c>
    </row>
    <row r="1820" spans="2:19" ht="18.75" x14ac:dyDescent="0.3">
      <c r="B1820" s="164">
        <v>44959</v>
      </c>
      <c r="C1820" s="95" t="s">
        <v>3042</v>
      </c>
      <c r="D1820" s="96" t="s">
        <v>616</v>
      </c>
      <c r="E1820" s="97">
        <v>3</v>
      </c>
      <c r="F1820" s="140">
        <v>3.7</v>
      </c>
      <c r="G1820" s="103">
        <v>1.1000000000000001</v>
      </c>
      <c r="H1820" s="99" t="s">
        <v>557</v>
      </c>
      <c r="I1820" s="104" t="s">
        <v>26</v>
      </c>
      <c r="J1820" s="105">
        <v>5</v>
      </c>
      <c r="K1820" s="142">
        <f t="shared" si="175"/>
        <v>-5</v>
      </c>
      <c r="L1820" s="102">
        <f t="shared" si="179"/>
        <v>669.172604938272</v>
      </c>
      <c r="M1820" s="214"/>
      <c r="N1820" s="214">
        <f t="shared" si="181"/>
        <v>-37.5</v>
      </c>
      <c r="Q1820" s="153">
        <f t="shared" si="176"/>
        <v>1</v>
      </c>
      <c r="R1820" s="154">
        <f t="shared" si="177"/>
        <v>0</v>
      </c>
      <c r="S1820" s="154">
        <f t="shared" si="178"/>
        <v>1</v>
      </c>
    </row>
    <row r="1821" spans="2:19" ht="18.75" x14ac:dyDescent="0.3">
      <c r="B1821" s="164">
        <v>44959</v>
      </c>
      <c r="C1821" s="95" t="s">
        <v>3117</v>
      </c>
      <c r="D1821" s="96" t="s">
        <v>616</v>
      </c>
      <c r="E1821" s="97">
        <v>5</v>
      </c>
      <c r="F1821" s="140">
        <v>31</v>
      </c>
      <c r="G1821" s="103">
        <v>6</v>
      </c>
      <c r="H1821" s="99" t="s">
        <v>557</v>
      </c>
      <c r="I1821" s="104" t="s">
        <v>34</v>
      </c>
      <c r="J1821" s="105">
        <v>0.75</v>
      </c>
      <c r="K1821" s="142">
        <f t="shared" si="175"/>
        <v>-0.75</v>
      </c>
      <c r="L1821" s="102">
        <f t="shared" si="179"/>
        <v>668.422604938272</v>
      </c>
      <c r="M1821" s="214"/>
      <c r="N1821" s="214">
        <f t="shared" si="181"/>
        <v>-38.25</v>
      </c>
      <c r="Q1821" s="153">
        <f t="shared" si="176"/>
        <v>1</v>
      </c>
      <c r="R1821" s="154">
        <f t="shared" si="177"/>
        <v>0</v>
      </c>
      <c r="S1821" s="154">
        <f t="shared" si="178"/>
        <v>1</v>
      </c>
    </row>
    <row r="1822" spans="2:19" ht="18.75" x14ac:dyDescent="0.3">
      <c r="B1822" s="164">
        <v>44959</v>
      </c>
      <c r="C1822" s="95" t="s">
        <v>3118</v>
      </c>
      <c r="D1822" s="96" t="s">
        <v>616</v>
      </c>
      <c r="E1822" s="97">
        <v>5</v>
      </c>
      <c r="F1822" s="140">
        <v>71</v>
      </c>
      <c r="G1822" s="103">
        <v>8</v>
      </c>
      <c r="H1822" s="99" t="s">
        <v>557</v>
      </c>
      <c r="I1822" s="104" t="s">
        <v>34</v>
      </c>
      <c r="J1822" s="105">
        <v>0.75</v>
      </c>
      <c r="K1822" s="142">
        <f t="shared" si="175"/>
        <v>-0.75</v>
      </c>
      <c r="L1822" s="102">
        <f t="shared" ref="L1822:L1885" si="182">IF(K1822="",L1821,L1821+K1822)</f>
        <v>667.672604938272</v>
      </c>
      <c r="M1822" s="214"/>
      <c r="N1822" s="214">
        <f t="shared" si="181"/>
        <v>-39</v>
      </c>
      <c r="Q1822" s="153">
        <f t="shared" si="176"/>
        <v>1</v>
      </c>
      <c r="R1822" s="154">
        <f t="shared" si="177"/>
        <v>0</v>
      </c>
      <c r="S1822" s="154">
        <f t="shared" si="178"/>
        <v>1</v>
      </c>
    </row>
    <row r="1823" spans="2:19" ht="18.75" x14ac:dyDescent="0.3">
      <c r="B1823" s="164">
        <v>44959</v>
      </c>
      <c r="C1823" s="95" t="s">
        <v>3065</v>
      </c>
      <c r="D1823" s="96" t="s">
        <v>2851</v>
      </c>
      <c r="E1823" s="97">
        <v>3</v>
      </c>
      <c r="F1823" s="140">
        <v>6</v>
      </c>
      <c r="G1823" s="103">
        <v>2</v>
      </c>
      <c r="H1823" s="99" t="s">
        <v>557</v>
      </c>
      <c r="I1823" s="104" t="s">
        <v>26</v>
      </c>
      <c r="J1823" s="105">
        <v>1</v>
      </c>
      <c r="K1823" s="142">
        <f t="shared" si="175"/>
        <v>-1</v>
      </c>
      <c r="L1823" s="102">
        <f t="shared" si="182"/>
        <v>666.672604938272</v>
      </c>
      <c r="M1823" s="214"/>
      <c r="N1823" s="214">
        <f t="shared" si="181"/>
        <v>-40</v>
      </c>
      <c r="Q1823" s="153">
        <f t="shared" si="176"/>
        <v>1</v>
      </c>
      <c r="R1823" s="154">
        <f t="shared" si="177"/>
        <v>0</v>
      </c>
      <c r="S1823" s="154">
        <f t="shared" si="178"/>
        <v>1</v>
      </c>
    </row>
    <row r="1824" spans="2:19" ht="18.75" x14ac:dyDescent="0.3">
      <c r="B1824" s="164">
        <v>44959</v>
      </c>
      <c r="C1824" s="95" t="s">
        <v>3119</v>
      </c>
      <c r="D1824" s="96" t="s">
        <v>641</v>
      </c>
      <c r="E1824" s="97">
        <v>3</v>
      </c>
      <c r="F1824" s="140">
        <v>3.3</v>
      </c>
      <c r="G1824" s="103">
        <v>1.2</v>
      </c>
      <c r="H1824" s="99" t="s">
        <v>557</v>
      </c>
      <c r="I1824" s="104" t="s">
        <v>26</v>
      </c>
      <c r="J1824" s="105">
        <v>1.5</v>
      </c>
      <c r="K1824" s="142">
        <f t="shared" si="175"/>
        <v>-1.5</v>
      </c>
      <c r="L1824" s="102">
        <f t="shared" si="182"/>
        <v>665.172604938272</v>
      </c>
      <c r="M1824" s="214"/>
      <c r="N1824" s="214">
        <f t="shared" si="181"/>
        <v>-41.5</v>
      </c>
      <c r="Q1824" s="153">
        <f t="shared" si="176"/>
        <v>1</v>
      </c>
      <c r="R1824" s="154">
        <f t="shared" si="177"/>
        <v>0</v>
      </c>
      <c r="S1824" s="154">
        <f t="shared" si="178"/>
        <v>1</v>
      </c>
    </row>
    <row r="1825" spans="2:19" ht="18.75" x14ac:dyDescent="0.3">
      <c r="B1825" s="164">
        <v>44959</v>
      </c>
      <c r="C1825" s="95" t="s">
        <v>3120</v>
      </c>
      <c r="D1825" s="96" t="s">
        <v>83</v>
      </c>
      <c r="E1825" s="97">
        <v>3</v>
      </c>
      <c r="F1825" s="140">
        <v>4.5999999999999996</v>
      </c>
      <c r="G1825" s="103">
        <v>2</v>
      </c>
      <c r="H1825" s="99" t="s">
        <v>557</v>
      </c>
      <c r="I1825" s="104" t="s">
        <v>24</v>
      </c>
      <c r="J1825" s="105">
        <v>1</v>
      </c>
      <c r="K1825" s="142">
        <f t="shared" si="175"/>
        <v>3.5999999999999996</v>
      </c>
      <c r="L1825" s="102">
        <f t="shared" si="182"/>
        <v>668.77260493827202</v>
      </c>
      <c r="M1825" s="214"/>
      <c r="N1825" s="214">
        <f t="shared" si="181"/>
        <v>-37.9</v>
      </c>
      <c r="Q1825" s="153">
        <f t="shared" si="176"/>
        <v>1</v>
      </c>
      <c r="R1825" s="154">
        <f t="shared" si="177"/>
        <v>1</v>
      </c>
      <c r="S1825" s="154">
        <f t="shared" si="178"/>
        <v>0</v>
      </c>
    </row>
    <row r="1826" spans="2:19" ht="18.75" x14ac:dyDescent="0.3">
      <c r="B1826" s="164">
        <v>44960</v>
      </c>
      <c r="C1826" s="95" t="s">
        <v>3121</v>
      </c>
      <c r="D1826" s="96" t="s">
        <v>652</v>
      </c>
      <c r="E1826" s="97">
        <v>2</v>
      </c>
      <c r="F1826" s="140">
        <v>17</v>
      </c>
      <c r="G1826" s="103">
        <v>4</v>
      </c>
      <c r="H1826" s="99" t="s">
        <v>557</v>
      </c>
      <c r="I1826" s="104" t="s">
        <v>34</v>
      </c>
      <c r="J1826" s="105">
        <v>0.25</v>
      </c>
      <c r="K1826" s="142">
        <f t="shared" si="175"/>
        <v>-0.25</v>
      </c>
      <c r="L1826" s="102">
        <f t="shared" si="182"/>
        <v>668.52260493827202</v>
      </c>
      <c r="M1826" s="214"/>
      <c r="N1826" s="214">
        <f t="shared" si="181"/>
        <v>-38.15</v>
      </c>
      <c r="Q1826" s="153">
        <f t="shared" si="176"/>
        <v>1</v>
      </c>
      <c r="R1826" s="154">
        <f t="shared" si="177"/>
        <v>0</v>
      </c>
      <c r="S1826" s="154">
        <f t="shared" si="178"/>
        <v>1</v>
      </c>
    </row>
    <row r="1827" spans="2:19" ht="18.75" x14ac:dyDescent="0.3">
      <c r="B1827" s="164">
        <v>44960</v>
      </c>
      <c r="C1827" s="95" t="s">
        <v>3122</v>
      </c>
      <c r="D1827" s="96" t="s">
        <v>652</v>
      </c>
      <c r="E1827" s="97">
        <v>2</v>
      </c>
      <c r="F1827" s="140">
        <v>20</v>
      </c>
      <c r="G1827" s="103">
        <v>4</v>
      </c>
      <c r="H1827" s="99" t="s">
        <v>557</v>
      </c>
      <c r="I1827" s="104" t="s">
        <v>16</v>
      </c>
      <c r="J1827" s="105">
        <v>1</v>
      </c>
      <c r="K1827" s="142">
        <f t="shared" si="175"/>
        <v>-1</v>
      </c>
      <c r="L1827" s="102">
        <f t="shared" si="182"/>
        <v>667.52260493827202</v>
      </c>
      <c r="M1827" s="214"/>
      <c r="N1827" s="214">
        <f t="shared" si="181"/>
        <v>-39.15</v>
      </c>
      <c r="Q1827" s="153">
        <f t="shared" si="176"/>
        <v>1</v>
      </c>
      <c r="R1827" s="154">
        <f t="shared" si="177"/>
        <v>0</v>
      </c>
      <c r="S1827" s="154">
        <f t="shared" si="178"/>
        <v>1</v>
      </c>
    </row>
    <row r="1828" spans="2:19" ht="18.75" x14ac:dyDescent="0.3">
      <c r="B1828" s="164">
        <v>44960</v>
      </c>
      <c r="C1828" s="95" t="s">
        <v>2948</v>
      </c>
      <c r="D1828" s="96" t="s">
        <v>600</v>
      </c>
      <c r="E1828" s="97">
        <v>5</v>
      </c>
      <c r="F1828" s="140">
        <v>2.8</v>
      </c>
      <c r="G1828" s="103">
        <v>1.2</v>
      </c>
      <c r="H1828" s="99" t="s">
        <v>557</v>
      </c>
      <c r="I1828" s="104" t="s">
        <v>21</v>
      </c>
      <c r="J1828" s="105">
        <v>3</v>
      </c>
      <c r="K1828" s="142">
        <f t="shared" si="175"/>
        <v>-3</v>
      </c>
      <c r="L1828" s="102">
        <f t="shared" si="182"/>
        <v>664.52260493827202</v>
      </c>
      <c r="M1828" s="214"/>
      <c r="N1828" s="214">
        <f t="shared" si="181"/>
        <v>-42.15</v>
      </c>
      <c r="Q1828" s="153">
        <f t="shared" si="176"/>
        <v>1</v>
      </c>
      <c r="R1828" s="154">
        <f t="shared" si="177"/>
        <v>0</v>
      </c>
      <c r="S1828" s="154">
        <f t="shared" si="178"/>
        <v>1</v>
      </c>
    </row>
    <row r="1829" spans="2:19" ht="18.75" x14ac:dyDescent="0.3">
      <c r="B1829" s="164">
        <v>44960</v>
      </c>
      <c r="C1829" s="95" t="s">
        <v>2517</v>
      </c>
      <c r="D1829" s="96" t="s">
        <v>685</v>
      </c>
      <c r="E1829" s="97">
        <v>3</v>
      </c>
      <c r="F1829" s="140">
        <v>16</v>
      </c>
      <c r="G1829" s="103">
        <v>4</v>
      </c>
      <c r="H1829" s="99" t="s">
        <v>557</v>
      </c>
      <c r="I1829" s="104" t="s">
        <v>21</v>
      </c>
      <c r="J1829" s="105">
        <v>2.75</v>
      </c>
      <c r="K1829" s="142">
        <f t="shared" si="175"/>
        <v>-2.75</v>
      </c>
      <c r="L1829" s="102">
        <f t="shared" si="182"/>
        <v>661.77260493827202</v>
      </c>
      <c r="M1829" s="214"/>
      <c r="N1829" s="214">
        <f t="shared" si="181"/>
        <v>-44.9</v>
      </c>
      <c r="Q1829" s="153">
        <f t="shared" si="176"/>
        <v>1</v>
      </c>
      <c r="R1829" s="154">
        <f t="shared" si="177"/>
        <v>0</v>
      </c>
      <c r="S1829" s="154">
        <f t="shared" si="178"/>
        <v>1</v>
      </c>
    </row>
    <row r="1830" spans="2:19" ht="18.75" x14ac:dyDescent="0.3">
      <c r="B1830" s="164">
        <v>44960</v>
      </c>
      <c r="C1830" s="95" t="s">
        <v>3123</v>
      </c>
      <c r="D1830" s="96" t="s">
        <v>628</v>
      </c>
      <c r="E1830" s="97">
        <v>1</v>
      </c>
      <c r="F1830" s="140">
        <v>4</v>
      </c>
      <c r="G1830" s="103">
        <v>2</v>
      </c>
      <c r="H1830" s="99" t="s">
        <v>557</v>
      </c>
      <c r="I1830" s="104" t="s">
        <v>34</v>
      </c>
      <c r="J1830" s="105">
        <v>8</v>
      </c>
      <c r="K1830" s="142">
        <f t="shared" si="175"/>
        <v>-8</v>
      </c>
      <c r="L1830" s="102">
        <f t="shared" si="182"/>
        <v>653.77260493827202</v>
      </c>
      <c r="M1830" s="214"/>
      <c r="N1830" s="214">
        <f t="shared" si="181"/>
        <v>-52.9</v>
      </c>
      <c r="Q1830" s="153">
        <f t="shared" si="176"/>
        <v>1</v>
      </c>
      <c r="R1830" s="154">
        <f t="shared" si="177"/>
        <v>0</v>
      </c>
      <c r="S1830" s="154">
        <f t="shared" si="178"/>
        <v>1</v>
      </c>
    </row>
    <row r="1831" spans="2:19" ht="18.75" x14ac:dyDescent="0.3">
      <c r="B1831" s="164">
        <v>44960</v>
      </c>
      <c r="C1831" s="95" t="s">
        <v>3124</v>
      </c>
      <c r="D1831" s="96" t="s">
        <v>628</v>
      </c>
      <c r="E1831" s="97">
        <v>1</v>
      </c>
      <c r="F1831" s="140">
        <v>17</v>
      </c>
      <c r="G1831" s="103">
        <v>4</v>
      </c>
      <c r="H1831" s="99" t="s">
        <v>557</v>
      </c>
      <c r="I1831" s="104" t="s">
        <v>34</v>
      </c>
      <c r="J1831" s="105">
        <v>2</v>
      </c>
      <c r="K1831" s="142">
        <f t="shared" si="175"/>
        <v>-2</v>
      </c>
      <c r="L1831" s="102">
        <f t="shared" si="182"/>
        <v>651.77260493827202</v>
      </c>
      <c r="M1831" s="214"/>
      <c r="N1831" s="214">
        <f t="shared" si="181"/>
        <v>-54.9</v>
      </c>
      <c r="Q1831" s="153">
        <f t="shared" si="176"/>
        <v>1</v>
      </c>
      <c r="R1831" s="154">
        <f t="shared" si="177"/>
        <v>0</v>
      </c>
      <c r="S1831" s="154">
        <f t="shared" si="178"/>
        <v>1</v>
      </c>
    </row>
    <row r="1832" spans="2:19" ht="18.75" x14ac:dyDescent="0.3">
      <c r="B1832" s="164">
        <v>44960</v>
      </c>
      <c r="C1832" s="95" t="s">
        <v>3125</v>
      </c>
      <c r="D1832" s="96" t="s">
        <v>3126</v>
      </c>
      <c r="E1832" s="97">
        <v>1</v>
      </c>
      <c r="F1832" s="140">
        <v>26</v>
      </c>
      <c r="G1832" s="103">
        <v>5</v>
      </c>
      <c r="H1832" s="99" t="s">
        <v>557</v>
      </c>
      <c r="I1832" s="104" t="s">
        <v>34</v>
      </c>
      <c r="J1832" s="105">
        <v>4</v>
      </c>
      <c r="K1832" s="142">
        <f t="shared" si="175"/>
        <v>-4</v>
      </c>
      <c r="L1832" s="102">
        <f t="shared" si="182"/>
        <v>647.77260493827202</v>
      </c>
      <c r="M1832" s="214"/>
      <c r="N1832" s="214">
        <f t="shared" si="181"/>
        <v>-58.9</v>
      </c>
      <c r="Q1832" s="153">
        <f t="shared" si="176"/>
        <v>1</v>
      </c>
      <c r="R1832" s="154">
        <f t="shared" si="177"/>
        <v>0</v>
      </c>
      <c r="S1832" s="154">
        <f t="shared" si="178"/>
        <v>1</v>
      </c>
    </row>
    <row r="1833" spans="2:19" ht="18.75" x14ac:dyDescent="0.3">
      <c r="B1833" s="164">
        <v>44960</v>
      </c>
      <c r="C1833" s="95" t="s">
        <v>3127</v>
      </c>
      <c r="D1833" s="96" t="s">
        <v>3126</v>
      </c>
      <c r="E1833" s="97">
        <v>1</v>
      </c>
      <c r="F1833" s="140">
        <v>12</v>
      </c>
      <c r="G1833" s="103">
        <v>3</v>
      </c>
      <c r="H1833" s="99" t="s">
        <v>557</v>
      </c>
      <c r="I1833" s="104" t="s">
        <v>34</v>
      </c>
      <c r="J1833" s="105">
        <v>3.25</v>
      </c>
      <c r="K1833" s="142">
        <f t="shared" si="175"/>
        <v>-3.25</v>
      </c>
      <c r="L1833" s="102">
        <f t="shared" si="182"/>
        <v>644.52260493827202</v>
      </c>
      <c r="M1833" s="214"/>
      <c r="N1833" s="214">
        <f t="shared" si="181"/>
        <v>-62.15</v>
      </c>
      <c r="Q1833" s="153">
        <f t="shared" si="176"/>
        <v>1</v>
      </c>
      <c r="R1833" s="154">
        <f t="shared" si="177"/>
        <v>0</v>
      </c>
      <c r="S1833" s="154">
        <f t="shared" si="178"/>
        <v>1</v>
      </c>
    </row>
    <row r="1834" spans="2:19" ht="18.75" x14ac:dyDescent="0.3">
      <c r="B1834" s="164">
        <v>44960</v>
      </c>
      <c r="C1834" s="95" t="s">
        <v>2655</v>
      </c>
      <c r="D1834" s="96" t="s">
        <v>3126</v>
      </c>
      <c r="E1834" s="97">
        <v>3</v>
      </c>
      <c r="F1834" s="140">
        <v>2.4</v>
      </c>
      <c r="G1834" s="103">
        <v>1.2</v>
      </c>
      <c r="H1834" s="99" t="s">
        <v>557</v>
      </c>
      <c r="I1834" s="104" t="s">
        <v>24</v>
      </c>
      <c r="J1834" s="105">
        <v>10</v>
      </c>
      <c r="K1834" s="142">
        <f t="shared" si="175"/>
        <v>14</v>
      </c>
      <c r="L1834" s="102">
        <f t="shared" si="182"/>
        <v>658.52260493827202</v>
      </c>
      <c r="M1834" s="214"/>
      <c r="N1834" s="214">
        <f t="shared" si="181"/>
        <v>-48.15</v>
      </c>
      <c r="Q1834" s="153">
        <f t="shared" si="176"/>
        <v>1</v>
      </c>
      <c r="R1834" s="154">
        <f t="shared" si="177"/>
        <v>1</v>
      </c>
      <c r="S1834" s="154">
        <f t="shared" si="178"/>
        <v>0</v>
      </c>
    </row>
    <row r="1835" spans="2:19" ht="18.75" x14ac:dyDescent="0.3">
      <c r="B1835" s="164">
        <v>44961</v>
      </c>
      <c r="C1835" s="95" t="s">
        <v>2164</v>
      </c>
      <c r="D1835" s="96" t="s">
        <v>619</v>
      </c>
      <c r="E1835" s="97">
        <v>6</v>
      </c>
      <c r="F1835" s="140">
        <v>1</v>
      </c>
      <c r="G1835" s="103">
        <v>0</v>
      </c>
      <c r="H1835" s="99" t="s">
        <v>557</v>
      </c>
      <c r="I1835" s="104" t="s">
        <v>26</v>
      </c>
      <c r="J1835" s="105">
        <v>3</v>
      </c>
      <c r="K1835" s="142">
        <f t="shared" si="175"/>
        <v>-3</v>
      </c>
      <c r="L1835" s="102">
        <f t="shared" si="182"/>
        <v>655.52260493827202</v>
      </c>
      <c r="N1835" s="214">
        <f t="shared" si="181"/>
        <v>-51.15</v>
      </c>
      <c r="Q1835" s="153">
        <f t="shared" si="176"/>
        <v>1</v>
      </c>
      <c r="R1835" s="154">
        <f t="shared" si="177"/>
        <v>0</v>
      </c>
      <c r="S1835" s="154">
        <f t="shared" si="178"/>
        <v>1</v>
      </c>
    </row>
    <row r="1836" spans="2:19" ht="18.75" x14ac:dyDescent="0.3">
      <c r="B1836" s="164">
        <v>44961</v>
      </c>
      <c r="C1836" s="95" t="s">
        <v>3128</v>
      </c>
      <c r="D1836" s="96" t="s">
        <v>556</v>
      </c>
      <c r="E1836" s="97">
        <v>3</v>
      </c>
      <c r="F1836" s="140">
        <v>8</v>
      </c>
      <c r="G1836" s="103">
        <v>3</v>
      </c>
      <c r="H1836" s="99" t="s">
        <v>557</v>
      </c>
      <c r="I1836" s="104" t="s">
        <v>26</v>
      </c>
      <c r="J1836" s="105">
        <v>1</v>
      </c>
      <c r="K1836" s="142">
        <f t="shared" si="175"/>
        <v>-1</v>
      </c>
      <c r="L1836" s="102">
        <f t="shared" si="182"/>
        <v>654.52260493827202</v>
      </c>
      <c r="N1836" s="214">
        <f t="shared" si="181"/>
        <v>-52.15</v>
      </c>
      <c r="Q1836" s="153">
        <f t="shared" si="176"/>
        <v>1</v>
      </c>
      <c r="R1836" s="154">
        <f t="shared" si="177"/>
        <v>0</v>
      </c>
      <c r="S1836" s="154">
        <f t="shared" si="178"/>
        <v>1</v>
      </c>
    </row>
    <row r="1837" spans="2:19" ht="18.75" x14ac:dyDescent="0.3">
      <c r="B1837" s="164">
        <v>44961</v>
      </c>
      <c r="C1837" s="95" t="s">
        <v>2946</v>
      </c>
      <c r="D1837" s="96" t="s">
        <v>91</v>
      </c>
      <c r="E1837" s="97">
        <v>2</v>
      </c>
      <c r="F1837" s="140">
        <v>3</v>
      </c>
      <c r="G1837" s="103">
        <v>1.2</v>
      </c>
      <c r="H1837" s="99" t="s">
        <v>557</v>
      </c>
      <c r="I1837" s="104" t="s">
        <v>26</v>
      </c>
      <c r="J1837" s="105">
        <v>2</v>
      </c>
      <c r="K1837" s="142">
        <f t="shared" si="175"/>
        <v>-2</v>
      </c>
      <c r="L1837" s="102">
        <f t="shared" si="182"/>
        <v>652.52260493827202</v>
      </c>
      <c r="N1837" s="214">
        <f t="shared" si="181"/>
        <v>-54.15</v>
      </c>
      <c r="Q1837" s="153">
        <f t="shared" si="176"/>
        <v>1</v>
      </c>
      <c r="R1837" s="154">
        <f t="shared" si="177"/>
        <v>0</v>
      </c>
      <c r="S1837" s="154">
        <f t="shared" si="178"/>
        <v>1</v>
      </c>
    </row>
    <row r="1838" spans="2:19" ht="18.75" x14ac:dyDescent="0.3">
      <c r="B1838" s="164">
        <v>44961</v>
      </c>
      <c r="C1838" s="95" t="s">
        <v>3129</v>
      </c>
      <c r="D1838" s="96" t="s">
        <v>91</v>
      </c>
      <c r="E1838" s="97">
        <v>2</v>
      </c>
      <c r="F1838" s="140">
        <v>12</v>
      </c>
      <c r="G1838" s="103">
        <v>3</v>
      </c>
      <c r="H1838" s="99" t="s">
        <v>557</v>
      </c>
      <c r="I1838" s="104" t="s">
        <v>34</v>
      </c>
      <c r="J1838" s="105">
        <v>1</v>
      </c>
      <c r="K1838" s="142">
        <f t="shared" si="175"/>
        <v>-1</v>
      </c>
      <c r="L1838" s="102">
        <f t="shared" si="182"/>
        <v>651.52260493827202</v>
      </c>
      <c r="N1838" s="214">
        <f t="shared" si="181"/>
        <v>-55.15</v>
      </c>
      <c r="Q1838" s="153">
        <f t="shared" si="176"/>
        <v>1</v>
      </c>
      <c r="R1838" s="154">
        <f t="shared" si="177"/>
        <v>0</v>
      </c>
      <c r="S1838" s="154">
        <f t="shared" si="178"/>
        <v>1</v>
      </c>
    </row>
    <row r="1839" spans="2:19" ht="18.75" x14ac:dyDescent="0.3">
      <c r="B1839" s="164">
        <v>44961</v>
      </c>
      <c r="C1839" s="95" t="s">
        <v>3130</v>
      </c>
      <c r="D1839" s="96" t="s">
        <v>619</v>
      </c>
      <c r="E1839" s="97">
        <v>6</v>
      </c>
      <c r="F1839" s="140">
        <v>3.2</v>
      </c>
      <c r="G1839" s="103">
        <v>1.2</v>
      </c>
      <c r="H1839" s="99" t="s">
        <v>557</v>
      </c>
      <c r="I1839" s="104" t="s">
        <v>34</v>
      </c>
      <c r="J1839" s="105">
        <v>7</v>
      </c>
      <c r="K1839" s="142">
        <f t="shared" si="175"/>
        <v>-7</v>
      </c>
      <c r="L1839" s="102">
        <f t="shared" si="182"/>
        <v>644.52260493827202</v>
      </c>
      <c r="N1839" s="214">
        <f t="shared" si="181"/>
        <v>-62.15</v>
      </c>
      <c r="Q1839" s="153">
        <f t="shared" si="176"/>
        <v>1</v>
      </c>
      <c r="R1839" s="154">
        <f t="shared" si="177"/>
        <v>0</v>
      </c>
      <c r="S1839" s="154">
        <f t="shared" si="178"/>
        <v>1</v>
      </c>
    </row>
    <row r="1840" spans="2:19" ht="18.75" x14ac:dyDescent="0.3">
      <c r="B1840" s="164">
        <v>44961</v>
      </c>
      <c r="C1840" s="95" t="s">
        <v>3131</v>
      </c>
      <c r="D1840" s="96" t="s">
        <v>652</v>
      </c>
      <c r="E1840" s="97">
        <v>1</v>
      </c>
      <c r="F1840" s="140">
        <v>2.6</v>
      </c>
      <c r="G1840" s="103">
        <v>1.2</v>
      </c>
      <c r="H1840" s="99" t="s">
        <v>557</v>
      </c>
      <c r="I1840" s="104" t="s">
        <v>34</v>
      </c>
      <c r="J1840" s="105">
        <v>3</v>
      </c>
      <c r="K1840" s="142">
        <f t="shared" si="175"/>
        <v>-3</v>
      </c>
      <c r="L1840" s="102">
        <f t="shared" si="182"/>
        <v>641.52260493827202</v>
      </c>
      <c r="N1840" s="214">
        <f t="shared" si="181"/>
        <v>-65.150000000000006</v>
      </c>
      <c r="Q1840" s="153">
        <f t="shared" si="176"/>
        <v>1</v>
      </c>
      <c r="R1840" s="154">
        <f t="shared" si="177"/>
        <v>0</v>
      </c>
      <c r="S1840" s="154">
        <f t="shared" si="178"/>
        <v>1</v>
      </c>
    </row>
    <row r="1841" spans="2:19" ht="18.75" x14ac:dyDescent="0.3">
      <c r="B1841" s="164">
        <v>44961</v>
      </c>
      <c r="C1841" s="95" t="s">
        <v>3132</v>
      </c>
      <c r="D1841" s="96" t="s">
        <v>652</v>
      </c>
      <c r="E1841" s="97">
        <v>1</v>
      </c>
      <c r="F1841" s="140">
        <v>23</v>
      </c>
      <c r="G1841" s="103">
        <v>4.5999999999999996</v>
      </c>
      <c r="H1841" s="99" t="s">
        <v>557</v>
      </c>
      <c r="I1841" s="104" t="s">
        <v>171</v>
      </c>
      <c r="J1841" s="105">
        <v>1.5</v>
      </c>
      <c r="K1841" s="142">
        <f t="shared" si="175"/>
        <v>-1.5</v>
      </c>
      <c r="L1841" s="102">
        <f t="shared" si="182"/>
        <v>640.02260493827202</v>
      </c>
      <c r="N1841" s="214">
        <f t="shared" si="181"/>
        <v>-66.650000000000006</v>
      </c>
      <c r="Q1841" s="153">
        <f t="shared" si="176"/>
        <v>1</v>
      </c>
      <c r="R1841" s="154">
        <f t="shared" si="177"/>
        <v>0</v>
      </c>
      <c r="S1841" s="154">
        <f t="shared" si="178"/>
        <v>1</v>
      </c>
    </row>
    <row r="1842" spans="2:19" ht="18.75" x14ac:dyDescent="0.3">
      <c r="B1842" s="164">
        <v>44961</v>
      </c>
      <c r="C1842" s="95" t="s">
        <v>3132</v>
      </c>
      <c r="D1842" s="96" t="s">
        <v>652</v>
      </c>
      <c r="E1842" s="97">
        <v>1</v>
      </c>
      <c r="F1842" s="140">
        <v>23</v>
      </c>
      <c r="G1842" s="103">
        <v>4.5999999999999996</v>
      </c>
      <c r="H1842" s="99" t="s">
        <v>567</v>
      </c>
      <c r="I1842" s="104" t="s">
        <v>171</v>
      </c>
      <c r="J1842" s="105">
        <v>1.5</v>
      </c>
      <c r="K1842" s="142">
        <f t="shared" si="175"/>
        <v>-1.5</v>
      </c>
      <c r="L1842" s="102">
        <f t="shared" si="182"/>
        <v>638.52260493827202</v>
      </c>
      <c r="N1842" s="214">
        <f t="shared" si="181"/>
        <v>-68.150000000000006</v>
      </c>
      <c r="Q1842" s="153">
        <f t="shared" si="176"/>
        <v>1</v>
      </c>
      <c r="R1842" s="154">
        <f t="shared" si="177"/>
        <v>0</v>
      </c>
      <c r="S1842" s="154">
        <f t="shared" si="178"/>
        <v>1</v>
      </c>
    </row>
    <row r="1843" spans="2:19" ht="18.75" x14ac:dyDescent="0.3">
      <c r="B1843" s="164">
        <v>44961</v>
      </c>
      <c r="C1843" s="95" t="s">
        <v>3133</v>
      </c>
      <c r="D1843" s="96" t="s">
        <v>556</v>
      </c>
      <c r="E1843" s="97">
        <v>2</v>
      </c>
      <c r="F1843" s="140">
        <v>13</v>
      </c>
      <c r="G1843" s="103">
        <v>3</v>
      </c>
      <c r="H1843" s="99" t="s">
        <v>557</v>
      </c>
      <c r="I1843" s="104" t="s">
        <v>26</v>
      </c>
      <c r="J1843" s="105">
        <v>3</v>
      </c>
      <c r="K1843" s="142">
        <f t="shared" si="175"/>
        <v>-3</v>
      </c>
      <c r="L1843" s="102">
        <f t="shared" si="182"/>
        <v>635.52260493827202</v>
      </c>
      <c r="N1843" s="214">
        <f t="shared" si="181"/>
        <v>-71.150000000000006</v>
      </c>
      <c r="Q1843" s="153">
        <f t="shared" si="176"/>
        <v>1</v>
      </c>
      <c r="R1843" s="154">
        <f t="shared" si="177"/>
        <v>0</v>
      </c>
      <c r="S1843" s="154">
        <f t="shared" si="178"/>
        <v>1</v>
      </c>
    </row>
    <row r="1844" spans="2:19" ht="18.75" x14ac:dyDescent="0.3">
      <c r="B1844" s="164">
        <v>44962</v>
      </c>
      <c r="C1844" s="95" t="s">
        <v>3059</v>
      </c>
      <c r="D1844" s="96" t="s">
        <v>559</v>
      </c>
      <c r="E1844" s="97">
        <v>1</v>
      </c>
      <c r="F1844" s="140">
        <v>6.5</v>
      </c>
      <c r="G1844" s="103">
        <v>2</v>
      </c>
      <c r="H1844" s="99" t="s">
        <v>557</v>
      </c>
      <c r="I1844" s="104" t="s">
        <v>26</v>
      </c>
      <c r="J1844" s="105">
        <v>0.5</v>
      </c>
      <c r="K1844" s="142">
        <f t="shared" si="175"/>
        <v>-0.5</v>
      </c>
      <c r="L1844" s="102">
        <f t="shared" si="182"/>
        <v>635.02260493827202</v>
      </c>
      <c r="N1844" s="214">
        <f t="shared" si="181"/>
        <v>-71.650000000000006</v>
      </c>
      <c r="Q1844" s="153">
        <f t="shared" si="176"/>
        <v>1</v>
      </c>
      <c r="R1844" s="154">
        <f t="shared" si="177"/>
        <v>0</v>
      </c>
      <c r="S1844" s="154">
        <f t="shared" si="178"/>
        <v>1</v>
      </c>
    </row>
    <row r="1845" spans="2:19" ht="18.75" x14ac:dyDescent="0.3">
      <c r="B1845" s="164">
        <v>44962</v>
      </c>
      <c r="C1845" s="95" t="s">
        <v>3134</v>
      </c>
      <c r="D1845" s="96" t="s">
        <v>559</v>
      </c>
      <c r="E1845" s="97">
        <v>3</v>
      </c>
      <c r="F1845" s="140">
        <v>3.4</v>
      </c>
      <c r="G1845" s="103">
        <v>1.4</v>
      </c>
      <c r="H1845" s="99" t="s">
        <v>557</v>
      </c>
      <c r="I1845" s="104" t="s">
        <v>21</v>
      </c>
      <c r="J1845" s="105">
        <v>9.75</v>
      </c>
      <c r="K1845" s="142">
        <f t="shared" si="175"/>
        <v>-9.75</v>
      </c>
      <c r="L1845" s="102">
        <f t="shared" si="182"/>
        <v>625.27260493827202</v>
      </c>
      <c r="N1845" s="214">
        <f t="shared" si="181"/>
        <v>-81.400000000000006</v>
      </c>
      <c r="Q1845" s="153">
        <f t="shared" si="176"/>
        <v>1</v>
      </c>
      <c r="R1845" s="154">
        <f t="shared" si="177"/>
        <v>0</v>
      </c>
      <c r="S1845" s="154">
        <f t="shared" si="178"/>
        <v>1</v>
      </c>
    </row>
    <row r="1846" spans="2:19" ht="18.75" x14ac:dyDescent="0.3">
      <c r="B1846" s="164">
        <v>44962</v>
      </c>
      <c r="C1846" s="95" t="s">
        <v>3135</v>
      </c>
      <c r="D1846" s="96" t="s">
        <v>93</v>
      </c>
      <c r="E1846" s="97">
        <v>1</v>
      </c>
      <c r="F1846" s="140">
        <v>3.8</v>
      </c>
      <c r="G1846" s="103">
        <v>1.5</v>
      </c>
      <c r="H1846" s="99" t="s">
        <v>557</v>
      </c>
      <c r="I1846" s="104" t="s">
        <v>24</v>
      </c>
      <c r="J1846" s="105">
        <v>9.25</v>
      </c>
      <c r="K1846" s="142">
        <f t="shared" si="175"/>
        <v>25.9</v>
      </c>
      <c r="L1846" s="102">
        <f t="shared" si="182"/>
        <v>651.172604938272</v>
      </c>
      <c r="N1846" s="214">
        <f t="shared" si="181"/>
        <v>-55.500000000000007</v>
      </c>
      <c r="Q1846" s="153">
        <f t="shared" si="176"/>
        <v>1</v>
      </c>
      <c r="R1846" s="154">
        <f t="shared" si="177"/>
        <v>1</v>
      </c>
      <c r="S1846" s="154">
        <f t="shared" si="178"/>
        <v>0</v>
      </c>
    </row>
    <row r="1847" spans="2:19" ht="18.75" x14ac:dyDescent="0.3">
      <c r="B1847" s="164">
        <v>44962</v>
      </c>
      <c r="C1847" s="95" t="s">
        <v>3136</v>
      </c>
      <c r="D1847" s="96" t="s">
        <v>93</v>
      </c>
      <c r="E1847" s="97">
        <v>2</v>
      </c>
      <c r="F1847" s="140">
        <v>2.4</v>
      </c>
      <c r="G1847" s="103">
        <v>1.2</v>
      </c>
      <c r="H1847" s="99" t="s">
        <v>557</v>
      </c>
      <c r="I1847" s="104" t="s">
        <v>34</v>
      </c>
      <c r="J1847" s="105">
        <v>9.75</v>
      </c>
      <c r="K1847" s="142">
        <f t="shared" si="175"/>
        <v>-9.75</v>
      </c>
      <c r="L1847" s="102">
        <f t="shared" si="182"/>
        <v>641.422604938272</v>
      </c>
      <c r="N1847" s="214">
        <f t="shared" si="181"/>
        <v>-65.25</v>
      </c>
      <c r="Q1847" s="153">
        <f t="shared" si="176"/>
        <v>1</v>
      </c>
      <c r="R1847" s="154">
        <f t="shared" si="177"/>
        <v>0</v>
      </c>
      <c r="S1847" s="154">
        <f t="shared" si="178"/>
        <v>1</v>
      </c>
    </row>
    <row r="1848" spans="2:19" ht="18.75" x14ac:dyDescent="0.3">
      <c r="B1848" s="164">
        <v>44962</v>
      </c>
      <c r="C1848" s="95" t="s">
        <v>3137</v>
      </c>
      <c r="D1848" s="96" t="s">
        <v>93</v>
      </c>
      <c r="E1848" s="97">
        <v>3</v>
      </c>
      <c r="F1848" s="140">
        <v>20</v>
      </c>
      <c r="G1848" s="103">
        <v>3.7</v>
      </c>
      <c r="H1848" s="99" t="s">
        <v>557</v>
      </c>
      <c r="I1848" s="104" t="s">
        <v>34</v>
      </c>
      <c r="J1848" s="105">
        <v>4</v>
      </c>
      <c r="K1848" s="142">
        <f t="shared" si="175"/>
        <v>-4</v>
      </c>
      <c r="L1848" s="102">
        <f t="shared" si="182"/>
        <v>637.422604938272</v>
      </c>
      <c r="N1848" s="214">
        <f t="shared" si="181"/>
        <v>-69.25</v>
      </c>
      <c r="Q1848" s="153">
        <f t="shared" si="176"/>
        <v>1</v>
      </c>
      <c r="R1848" s="154">
        <f t="shared" si="177"/>
        <v>0</v>
      </c>
      <c r="S1848" s="154">
        <f t="shared" si="178"/>
        <v>1</v>
      </c>
    </row>
    <row r="1849" spans="2:19" ht="18.75" x14ac:dyDescent="0.3">
      <c r="B1849" s="164">
        <v>44962</v>
      </c>
      <c r="C1849" s="95" t="s">
        <v>3137</v>
      </c>
      <c r="D1849" s="96" t="s">
        <v>93</v>
      </c>
      <c r="E1849" s="97">
        <v>3</v>
      </c>
      <c r="F1849" s="140">
        <v>20</v>
      </c>
      <c r="G1849" s="103">
        <v>3.7</v>
      </c>
      <c r="H1849" s="99" t="s">
        <v>567</v>
      </c>
      <c r="I1849" s="104" t="s">
        <v>34</v>
      </c>
      <c r="J1849" s="105">
        <v>2</v>
      </c>
      <c r="K1849" s="142">
        <f t="shared" si="175"/>
        <v>-2</v>
      </c>
      <c r="L1849" s="102">
        <f t="shared" si="182"/>
        <v>635.422604938272</v>
      </c>
      <c r="N1849" s="214">
        <f t="shared" si="181"/>
        <v>-71.25</v>
      </c>
      <c r="Q1849" s="153">
        <f t="shared" si="176"/>
        <v>1</v>
      </c>
      <c r="R1849" s="154">
        <f t="shared" si="177"/>
        <v>0</v>
      </c>
      <c r="S1849" s="154">
        <f t="shared" si="178"/>
        <v>1</v>
      </c>
    </row>
    <row r="1850" spans="2:19" ht="18.75" x14ac:dyDescent="0.3">
      <c r="B1850" s="164">
        <v>44962</v>
      </c>
      <c r="C1850" s="95" t="s">
        <v>3138</v>
      </c>
      <c r="D1850" s="96" t="s">
        <v>93</v>
      </c>
      <c r="E1850" s="97">
        <v>4</v>
      </c>
      <c r="F1850" s="140">
        <v>4.5999999999999996</v>
      </c>
      <c r="G1850" s="103">
        <v>2</v>
      </c>
      <c r="H1850" s="99" t="s">
        <v>557</v>
      </c>
      <c r="I1850" s="104" t="s">
        <v>34</v>
      </c>
      <c r="J1850" s="105">
        <v>7</v>
      </c>
      <c r="K1850" s="142">
        <f t="shared" si="175"/>
        <v>-7</v>
      </c>
      <c r="L1850" s="102">
        <f t="shared" si="182"/>
        <v>628.422604938272</v>
      </c>
      <c r="N1850" s="214">
        <f t="shared" si="181"/>
        <v>-78.25</v>
      </c>
      <c r="Q1850" s="153">
        <f t="shared" si="176"/>
        <v>1</v>
      </c>
      <c r="R1850" s="154">
        <f t="shared" si="177"/>
        <v>0</v>
      </c>
      <c r="S1850" s="154">
        <f t="shared" si="178"/>
        <v>1</v>
      </c>
    </row>
    <row r="1851" spans="2:19" ht="18.75" x14ac:dyDescent="0.3">
      <c r="B1851" s="164">
        <v>44962</v>
      </c>
      <c r="C1851" s="95" t="s">
        <v>3139</v>
      </c>
      <c r="D1851" s="96" t="s">
        <v>1912</v>
      </c>
      <c r="E1851" s="97">
        <v>2</v>
      </c>
      <c r="F1851" s="140">
        <v>21</v>
      </c>
      <c r="G1851" s="103">
        <v>5</v>
      </c>
      <c r="H1851" s="99" t="s">
        <v>557</v>
      </c>
      <c r="I1851" s="104" t="s">
        <v>26</v>
      </c>
      <c r="J1851" s="105">
        <v>3</v>
      </c>
      <c r="K1851" s="142">
        <f t="shared" si="175"/>
        <v>-3</v>
      </c>
      <c r="L1851" s="102">
        <f t="shared" si="182"/>
        <v>625.422604938272</v>
      </c>
      <c r="N1851" s="214">
        <f t="shared" si="181"/>
        <v>-81.25</v>
      </c>
      <c r="Q1851" s="153">
        <f t="shared" si="176"/>
        <v>1</v>
      </c>
      <c r="R1851" s="154">
        <f t="shared" si="177"/>
        <v>0</v>
      </c>
      <c r="S1851" s="154">
        <f t="shared" si="178"/>
        <v>1</v>
      </c>
    </row>
    <row r="1852" spans="2:19" ht="18.75" x14ac:dyDescent="0.3">
      <c r="B1852" s="164">
        <v>44964</v>
      </c>
      <c r="C1852" s="95" t="s">
        <v>3108</v>
      </c>
      <c r="D1852" s="96" t="s">
        <v>561</v>
      </c>
      <c r="E1852" s="97">
        <v>4</v>
      </c>
      <c r="F1852" s="140">
        <v>6</v>
      </c>
      <c r="G1852" s="103">
        <v>2</v>
      </c>
      <c r="H1852" s="99" t="s">
        <v>557</v>
      </c>
      <c r="I1852" s="104" t="s">
        <v>26</v>
      </c>
      <c r="J1852" s="105">
        <v>0.75</v>
      </c>
      <c r="K1852" s="142">
        <f t="shared" si="175"/>
        <v>-0.75</v>
      </c>
      <c r="L1852" s="102">
        <f t="shared" si="182"/>
        <v>624.672604938272</v>
      </c>
      <c r="N1852" s="214">
        <f t="shared" si="181"/>
        <v>-82</v>
      </c>
      <c r="Q1852" s="153">
        <f t="shared" si="176"/>
        <v>1</v>
      </c>
      <c r="R1852" s="154">
        <f t="shared" si="177"/>
        <v>0</v>
      </c>
      <c r="S1852" s="154">
        <f t="shared" si="178"/>
        <v>1</v>
      </c>
    </row>
    <row r="1853" spans="2:19" ht="18.75" x14ac:dyDescent="0.3">
      <c r="B1853" s="164">
        <v>44964</v>
      </c>
      <c r="C1853" s="95" t="s">
        <v>3140</v>
      </c>
      <c r="D1853" s="96" t="s">
        <v>638</v>
      </c>
      <c r="E1853" s="97">
        <v>3</v>
      </c>
      <c r="F1853" s="140">
        <v>2.2999999999999998</v>
      </c>
      <c r="G1853" s="103">
        <v>1.2</v>
      </c>
      <c r="H1853" s="99" t="s">
        <v>557</v>
      </c>
      <c r="I1853" s="104" t="s">
        <v>26</v>
      </c>
      <c r="J1853" s="105">
        <v>6</v>
      </c>
      <c r="K1853" s="142">
        <f t="shared" si="175"/>
        <v>-6</v>
      </c>
      <c r="L1853" s="102">
        <f t="shared" si="182"/>
        <v>618.672604938272</v>
      </c>
      <c r="N1853" s="214">
        <f t="shared" si="181"/>
        <v>-88</v>
      </c>
      <c r="Q1853" s="153">
        <f t="shared" si="176"/>
        <v>1</v>
      </c>
      <c r="R1853" s="154">
        <f t="shared" si="177"/>
        <v>0</v>
      </c>
      <c r="S1853" s="154">
        <f t="shared" si="178"/>
        <v>1</v>
      </c>
    </row>
    <row r="1854" spans="2:19" ht="18.75" x14ac:dyDescent="0.3">
      <c r="B1854" s="164">
        <v>44965</v>
      </c>
      <c r="C1854" s="95" t="s">
        <v>3141</v>
      </c>
      <c r="D1854" s="96" t="s">
        <v>813</v>
      </c>
      <c r="E1854" s="97">
        <v>4</v>
      </c>
      <c r="F1854" s="140">
        <v>3.4</v>
      </c>
      <c r="G1854" s="103">
        <v>1.4</v>
      </c>
      <c r="H1854" s="99" t="s">
        <v>557</v>
      </c>
      <c r="I1854" s="104" t="s">
        <v>21</v>
      </c>
      <c r="J1854" s="105">
        <v>0.75</v>
      </c>
      <c r="K1854" s="142">
        <f t="shared" si="175"/>
        <v>-0.75</v>
      </c>
      <c r="L1854" s="102">
        <f t="shared" si="182"/>
        <v>617.922604938272</v>
      </c>
      <c r="N1854" s="214">
        <f t="shared" si="181"/>
        <v>-88.75</v>
      </c>
      <c r="Q1854" s="153">
        <f t="shared" si="176"/>
        <v>1</v>
      </c>
      <c r="R1854" s="154">
        <f t="shared" si="177"/>
        <v>0</v>
      </c>
      <c r="S1854" s="154">
        <f t="shared" si="178"/>
        <v>1</v>
      </c>
    </row>
    <row r="1855" spans="2:19" ht="18.75" x14ac:dyDescent="0.3">
      <c r="B1855" s="164">
        <v>44965</v>
      </c>
      <c r="C1855" s="95" t="s">
        <v>3142</v>
      </c>
      <c r="D1855" s="96" t="s">
        <v>813</v>
      </c>
      <c r="E1855" s="97">
        <v>1</v>
      </c>
      <c r="F1855" s="140">
        <v>5</v>
      </c>
      <c r="G1855" s="103">
        <v>2</v>
      </c>
      <c r="H1855" s="99" t="s">
        <v>557</v>
      </c>
      <c r="I1855" s="104" t="s">
        <v>34</v>
      </c>
      <c r="J1855" s="105">
        <v>4.25</v>
      </c>
      <c r="K1855" s="142">
        <f t="shared" si="175"/>
        <v>-4.25</v>
      </c>
      <c r="L1855" s="102">
        <f t="shared" si="182"/>
        <v>613.672604938272</v>
      </c>
      <c r="N1855" s="214">
        <f t="shared" si="181"/>
        <v>-93</v>
      </c>
      <c r="Q1855" s="153">
        <f t="shared" si="176"/>
        <v>1</v>
      </c>
      <c r="R1855" s="154">
        <f t="shared" si="177"/>
        <v>0</v>
      </c>
      <c r="S1855" s="154">
        <f t="shared" si="178"/>
        <v>1</v>
      </c>
    </row>
    <row r="1856" spans="2:19" ht="18.75" x14ac:dyDescent="0.3">
      <c r="B1856" s="164">
        <v>44965</v>
      </c>
      <c r="C1856" s="95" t="s">
        <v>3143</v>
      </c>
      <c r="D1856" s="96" t="s">
        <v>813</v>
      </c>
      <c r="E1856" s="97">
        <v>1</v>
      </c>
      <c r="F1856" s="140">
        <v>8</v>
      </c>
      <c r="G1856" s="103">
        <v>3</v>
      </c>
      <c r="H1856" s="99" t="s">
        <v>557</v>
      </c>
      <c r="I1856" s="104" t="s">
        <v>34</v>
      </c>
      <c r="J1856" s="105">
        <v>5.75</v>
      </c>
      <c r="K1856" s="142">
        <f t="shared" si="175"/>
        <v>-5.75</v>
      </c>
      <c r="L1856" s="102">
        <f t="shared" si="182"/>
        <v>607.922604938272</v>
      </c>
      <c r="N1856" s="214">
        <f t="shared" si="181"/>
        <v>-98.75</v>
      </c>
      <c r="Q1856" s="153">
        <f t="shared" si="176"/>
        <v>1</v>
      </c>
      <c r="R1856" s="154">
        <f t="shared" si="177"/>
        <v>0</v>
      </c>
      <c r="S1856" s="154">
        <f t="shared" si="178"/>
        <v>1</v>
      </c>
    </row>
    <row r="1857" spans="2:19" ht="18.75" x14ac:dyDescent="0.3">
      <c r="B1857" s="164">
        <v>44965</v>
      </c>
      <c r="C1857" s="95" t="s">
        <v>3144</v>
      </c>
      <c r="D1857" s="96" t="s">
        <v>813</v>
      </c>
      <c r="E1857" s="97">
        <v>2</v>
      </c>
      <c r="F1857" s="140">
        <v>5.5</v>
      </c>
      <c r="G1857" s="103">
        <v>2</v>
      </c>
      <c r="H1857" s="99" t="s">
        <v>557</v>
      </c>
      <c r="I1857" s="104" t="s">
        <v>34</v>
      </c>
      <c r="J1857" s="105">
        <v>5</v>
      </c>
      <c r="K1857" s="142">
        <f t="shared" si="175"/>
        <v>-5</v>
      </c>
      <c r="L1857" s="102">
        <f t="shared" si="182"/>
        <v>602.922604938272</v>
      </c>
      <c r="N1857" s="214">
        <f t="shared" si="181"/>
        <v>-103.75</v>
      </c>
      <c r="Q1857" s="153">
        <f t="shared" si="176"/>
        <v>1</v>
      </c>
      <c r="R1857" s="154">
        <f t="shared" si="177"/>
        <v>0</v>
      </c>
      <c r="S1857" s="154">
        <f t="shared" si="178"/>
        <v>1</v>
      </c>
    </row>
    <row r="1858" spans="2:19" ht="18.75" x14ac:dyDescent="0.3">
      <c r="B1858" s="164">
        <v>44965</v>
      </c>
      <c r="C1858" s="95" t="s">
        <v>3145</v>
      </c>
      <c r="D1858" s="96" t="s">
        <v>813</v>
      </c>
      <c r="E1858" s="97">
        <v>3</v>
      </c>
      <c r="F1858" s="140">
        <v>1.6</v>
      </c>
      <c r="G1858" s="103">
        <v>1.1000000000000001</v>
      </c>
      <c r="H1858" s="99" t="s">
        <v>557</v>
      </c>
      <c r="I1858" s="104" t="s">
        <v>24</v>
      </c>
      <c r="J1858" s="105">
        <v>10</v>
      </c>
      <c r="K1858" s="142">
        <f t="shared" si="175"/>
        <v>6</v>
      </c>
      <c r="L1858" s="102">
        <f t="shared" si="182"/>
        <v>608.922604938272</v>
      </c>
      <c r="N1858" s="214">
        <f t="shared" si="181"/>
        <v>-97.75</v>
      </c>
      <c r="Q1858" s="153">
        <f t="shared" si="176"/>
        <v>1</v>
      </c>
      <c r="R1858" s="154">
        <f t="shared" si="177"/>
        <v>1</v>
      </c>
      <c r="S1858" s="154">
        <f t="shared" si="178"/>
        <v>0</v>
      </c>
    </row>
    <row r="1859" spans="2:19" ht="18.75" x14ac:dyDescent="0.3">
      <c r="B1859" s="164">
        <v>44966</v>
      </c>
      <c r="C1859" s="95" t="s">
        <v>3146</v>
      </c>
      <c r="D1859" s="96" t="s">
        <v>616</v>
      </c>
      <c r="E1859" s="97">
        <v>5</v>
      </c>
      <c r="F1859" s="140">
        <v>26</v>
      </c>
      <c r="G1859" s="103">
        <v>5</v>
      </c>
      <c r="H1859" s="99" t="s">
        <v>557</v>
      </c>
      <c r="I1859" s="104" t="s">
        <v>34</v>
      </c>
      <c r="J1859" s="105">
        <v>1</v>
      </c>
      <c r="K1859" s="142">
        <f t="shared" ref="K1859:K1922" si="183">IF(OR(I1859="",J1859=""),"",IF(AND(H1859="W",I1859="1st"),F1859*J1859-J1859,IF(AND(H1859="P",OR(I1859="1st",I1859="2nd",I1859="3rd")),G1859*J1859-J1859,IF(H1859="EW",-2*J1859,-J1859))))</f>
        <v>-1</v>
      </c>
      <c r="L1859" s="102">
        <f t="shared" si="182"/>
        <v>607.922604938272</v>
      </c>
      <c r="N1859" s="214">
        <f t="shared" si="181"/>
        <v>-98.75</v>
      </c>
      <c r="Q1859" s="153">
        <f t="shared" si="176"/>
        <v>1</v>
      </c>
      <c r="R1859" s="154">
        <f t="shared" si="177"/>
        <v>0</v>
      </c>
      <c r="S1859" s="154">
        <f t="shared" si="178"/>
        <v>1</v>
      </c>
    </row>
    <row r="1860" spans="2:19" ht="18.75" x14ac:dyDescent="0.3">
      <c r="B1860" s="164">
        <v>44966</v>
      </c>
      <c r="C1860" s="95" t="s">
        <v>3087</v>
      </c>
      <c r="D1860" s="96" t="s">
        <v>616</v>
      </c>
      <c r="E1860" s="97">
        <v>5</v>
      </c>
      <c r="F1860" s="140">
        <v>4.5999999999999996</v>
      </c>
      <c r="G1860" s="103">
        <v>2</v>
      </c>
      <c r="H1860" s="99" t="s">
        <v>557</v>
      </c>
      <c r="I1860" s="104" t="s">
        <v>26</v>
      </c>
      <c r="J1860" s="105">
        <v>1</v>
      </c>
      <c r="K1860" s="142">
        <f t="shared" si="183"/>
        <v>-1</v>
      </c>
      <c r="L1860" s="102">
        <f t="shared" si="182"/>
        <v>606.922604938272</v>
      </c>
      <c r="N1860" s="214">
        <f t="shared" si="181"/>
        <v>-99.75</v>
      </c>
      <c r="Q1860" s="153">
        <f t="shared" ref="Q1860:Q1923" si="184">IF(B1860="",0,1)</f>
        <v>1</v>
      </c>
      <c r="R1860" s="154">
        <f t="shared" ref="R1860:R1923" si="185">IF(K1860&gt;0,1,0)</f>
        <v>0</v>
      </c>
      <c r="S1860" s="154">
        <f t="shared" ref="S1860:S1923" si="186">IF(K1860&lt;0,1,0)</f>
        <v>1</v>
      </c>
    </row>
    <row r="1861" spans="2:19" ht="18.75" x14ac:dyDescent="0.3">
      <c r="B1861" s="164">
        <v>44966</v>
      </c>
      <c r="C1861" s="95" t="s">
        <v>3082</v>
      </c>
      <c r="D1861" s="96" t="s">
        <v>616</v>
      </c>
      <c r="E1861" s="97">
        <v>3</v>
      </c>
      <c r="F1861" s="140">
        <v>21</v>
      </c>
      <c r="G1861" s="103">
        <v>5</v>
      </c>
      <c r="H1861" s="99" t="s">
        <v>557</v>
      </c>
      <c r="I1861" s="104" t="s">
        <v>26</v>
      </c>
      <c r="J1861" s="105">
        <v>7</v>
      </c>
      <c r="K1861" s="142">
        <f t="shared" si="183"/>
        <v>-7</v>
      </c>
      <c r="L1861" s="102">
        <f t="shared" si="182"/>
        <v>599.922604938272</v>
      </c>
      <c r="N1861" s="214">
        <f t="shared" si="181"/>
        <v>-106.75</v>
      </c>
      <c r="Q1861" s="153">
        <f t="shared" si="184"/>
        <v>1</v>
      </c>
      <c r="R1861" s="154">
        <f t="shared" si="185"/>
        <v>0</v>
      </c>
      <c r="S1861" s="154">
        <f t="shared" si="186"/>
        <v>1</v>
      </c>
    </row>
    <row r="1862" spans="2:19" ht="18.75" x14ac:dyDescent="0.3">
      <c r="B1862" s="164">
        <v>44966</v>
      </c>
      <c r="C1862" s="95" t="s">
        <v>3147</v>
      </c>
      <c r="D1862" s="96" t="s">
        <v>616</v>
      </c>
      <c r="E1862" s="97">
        <v>3</v>
      </c>
      <c r="F1862" s="140">
        <v>3.2</v>
      </c>
      <c r="G1862" s="103">
        <v>1.4</v>
      </c>
      <c r="H1862" s="99" t="s">
        <v>557</v>
      </c>
      <c r="I1862" s="104" t="s">
        <v>26</v>
      </c>
      <c r="J1862" s="105">
        <v>1</v>
      </c>
      <c r="K1862" s="142">
        <f t="shared" si="183"/>
        <v>-1</v>
      </c>
      <c r="L1862" s="102">
        <f t="shared" si="182"/>
        <v>598.922604938272</v>
      </c>
      <c r="N1862" s="214">
        <f t="shared" si="181"/>
        <v>-107.75</v>
      </c>
      <c r="Q1862" s="153">
        <f t="shared" si="184"/>
        <v>1</v>
      </c>
      <c r="R1862" s="154">
        <f t="shared" si="185"/>
        <v>0</v>
      </c>
      <c r="S1862" s="154">
        <f t="shared" si="186"/>
        <v>1</v>
      </c>
    </row>
    <row r="1863" spans="2:19" ht="18.75" x14ac:dyDescent="0.3">
      <c r="B1863" s="164">
        <v>44966</v>
      </c>
      <c r="C1863" s="95" t="s">
        <v>3063</v>
      </c>
      <c r="D1863" s="96" t="s">
        <v>616</v>
      </c>
      <c r="E1863" s="97">
        <v>1</v>
      </c>
      <c r="F1863" s="140">
        <v>3.4</v>
      </c>
      <c r="G1863" s="103">
        <v>1.4</v>
      </c>
      <c r="H1863" s="99" t="s">
        <v>557</v>
      </c>
      <c r="I1863" s="104" t="s">
        <v>34</v>
      </c>
      <c r="J1863" s="105">
        <v>0.75</v>
      </c>
      <c r="K1863" s="142">
        <f t="shared" si="183"/>
        <v>-0.75</v>
      </c>
      <c r="L1863" s="102">
        <f t="shared" si="182"/>
        <v>598.172604938272</v>
      </c>
      <c r="N1863" s="214">
        <f t="shared" si="181"/>
        <v>-108.5</v>
      </c>
      <c r="Q1863" s="153">
        <f t="shared" si="184"/>
        <v>1</v>
      </c>
      <c r="R1863" s="154">
        <f t="shared" si="185"/>
        <v>0</v>
      </c>
      <c r="S1863" s="154">
        <f t="shared" si="186"/>
        <v>1</v>
      </c>
    </row>
    <row r="1864" spans="2:19" ht="18.75" x14ac:dyDescent="0.3">
      <c r="B1864" s="164">
        <v>44967</v>
      </c>
      <c r="C1864" s="95" t="s">
        <v>2766</v>
      </c>
      <c r="D1864" s="96" t="s">
        <v>2001</v>
      </c>
      <c r="E1864" s="97">
        <v>4</v>
      </c>
      <c r="F1864" s="140">
        <v>1.7</v>
      </c>
      <c r="G1864" s="103">
        <v>1.1000000000000001</v>
      </c>
      <c r="H1864" s="99" t="s">
        <v>557</v>
      </c>
      <c r="I1864" s="104" t="s">
        <v>34</v>
      </c>
      <c r="J1864" s="105">
        <v>9</v>
      </c>
      <c r="K1864" s="142">
        <f t="shared" si="183"/>
        <v>-9</v>
      </c>
      <c r="L1864" s="102">
        <f t="shared" si="182"/>
        <v>589.172604938272</v>
      </c>
      <c r="N1864" s="214">
        <f t="shared" si="181"/>
        <v>-117.5</v>
      </c>
      <c r="Q1864" s="153">
        <f t="shared" si="184"/>
        <v>1</v>
      </c>
      <c r="R1864" s="154">
        <f t="shared" si="185"/>
        <v>0</v>
      </c>
      <c r="S1864" s="154">
        <f t="shared" si="186"/>
        <v>1</v>
      </c>
    </row>
    <row r="1865" spans="2:19" ht="18.75" x14ac:dyDescent="0.3">
      <c r="B1865" s="164">
        <v>44967</v>
      </c>
      <c r="C1865" s="95" t="s">
        <v>3148</v>
      </c>
      <c r="D1865" s="96" t="s">
        <v>668</v>
      </c>
      <c r="E1865" s="97">
        <v>1</v>
      </c>
      <c r="F1865" s="140">
        <v>3.2</v>
      </c>
      <c r="G1865" s="103">
        <v>1.4</v>
      </c>
      <c r="H1865" s="99" t="s">
        <v>557</v>
      </c>
      <c r="I1865" s="104" t="s">
        <v>34</v>
      </c>
      <c r="J1865" s="105">
        <v>1</v>
      </c>
      <c r="K1865" s="142">
        <f t="shared" si="183"/>
        <v>-1</v>
      </c>
      <c r="L1865" s="102">
        <f t="shared" si="182"/>
        <v>588.172604938272</v>
      </c>
      <c r="N1865" s="214">
        <f t="shared" si="181"/>
        <v>-118.5</v>
      </c>
      <c r="Q1865" s="153">
        <f t="shared" si="184"/>
        <v>1</v>
      </c>
      <c r="R1865" s="154">
        <f t="shared" si="185"/>
        <v>0</v>
      </c>
      <c r="S1865" s="154">
        <f t="shared" si="186"/>
        <v>1</v>
      </c>
    </row>
    <row r="1866" spans="2:19" ht="18.75" x14ac:dyDescent="0.3">
      <c r="B1866" s="164">
        <v>44967</v>
      </c>
      <c r="C1866" s="95" t="s">
        <v>2426</v>
      </c>
      <c r="D1866" s="96" t="s">
        <v>590</v>
      </c>
      <c r="E1866" s="97">
        <v>2</v>
      </c>
      <c r="F1866" s="140">
        <v>2.2999999999999998</v>
      </c>
      <c r="G1866" s="103">
        <v>1.2</v>
      </c>
      <c r="H1866" s="99" t="s">
        <v>557</v>
      </c>
      <c r="I1866" s="104" t="s">
        <v>34</v>
      </c>
      <c r="J1866" s="105">
        <v>1</v>
      </c>
      <c r="K1866" s="142">
        <f t="shared" si="183"/>
        <v>-1</v>
      </c>
      <c r="L1866" s="102">
        <f t="shared" si="182"/>
        <v>587.172604938272</v>
      </c>
      <c r="N1866" s="214">
        <f t="shared" si="181"/>
        <v>-119.5</v>
      </c>
      <c r="Q1866" s="153">
        <f t="shared" si="184"/>
        <v>1</v>
      </c>
      <c r="R1866" s="154">
        <f t="shared" si="185"/>
        <v>0</v>
      </c>
      <c r="S1866" s="154">
        <f t="shared" si="186"/>
        <v>1</v>
      </c>
    </row>
    <row r="1867" spans="2:19" ht="18.75" x14ac:dyDescent="0.3">
      <c r="B1867" s="164">
        <v>44967</v>
      </c>
      <c r="C1867" s="95" t="s">
        <v>3149</v>
      </c>
      <c r="D1867" s="96" t="s">
        <v>590</v>
      </c>
      <c r="E1867" s="97">
        <v>3</v>
      </c>
      <c r="F1867" s="140">
        <v>4.4000000000000004</v>
      </c>
      <c r="G1867" s="103">
        <v>2</v>
      </c>
      <c r="H1867" s="99" t="s">
        <v>557</v>
      </c>
      <c r="I1867" s="104" t="s">
        <v>26</v>
      </c>
      <c r="J1867" s="105">
        <v>3</v>
      </c>
      <c r="K1867" s="142">
        <f t="shared" si="183"/>
        <v>-3</v>
      </c>
      <c r="L1867" s="102">
        <f t="shared" si="182"/>
        <v>584.172604938272</v>
      </c>
      <c r="N1867" s="214">
        <f t="shared" si="181"/>
        <v>-122.5</v>
      </c>
      <c r="Q1867" s="153">
        <f t="shared" si="184"/>
        <v>1</v>
      </c>
      <c r="R1867" s="154">
        <f t="shared" si="185"/>
        <v>0</v>
      </c>
      <c r="S1867" s="154">
        <f t="shared" si="186"/>
        <v>1</v>
      </c>
    </row>
    <row r="1868" spans="2:19" ht="18.75" x14ac:dyDescent="0.3">
      <c r="B1868" s="164">
        <v>44968</v>
      </c>
      <c r="C1868" s="95" t="s">
        <v>2512</v>
      </c>
      <c r="D1868" s="96" t="s">
        <v>610</v>
      </c>
      <c r="E1868" s="97">
        <v>1</v>
      </c>
      <c r="F1868" s="140">
        <v>9</v>
      </c>
      <c r="G1868" s="103">
        <v>3</v>
      </c>
      <c r="H1868" s="99" t="s">
        <v>557</v>
      </c>
      <c r="I1868" s="104" t="s">
        <v>16</v>
      </c>
      <c r="J1868" s="105">
        <v>1</v>
      </c>
      <c r="K1868" s="142">
        <f t="shared" si="183"/>
        <v>-1</v>
      </c>
      <c r="L1868" s="102">
        <f t="shared" si="182"/>
        <v>583.172604938272</v>
      </c>
      <c r="N1868" s="214">
        <f t="shared" si="181"/>
        <v>-123.5</v>
      </c>
      <c r="Q1868" s="153">
        <f t="shared" si="184"/>
        <v>1</v>
      </c>
      <c r="R1868" s="154">
        <f t="shared" si="185"/>
        <v>0</v>
      </c>
      <c r="S1868" s="154">
        <f t="shared" si="186"/>
        <v>1</v>
      </c>
    </row>
    <row r="1869" spans="2:19" ht="18.75" x14ac:dyDescent="0.3">
      <c r="B1869" s="164">
        <v>44968</v>
      </c>
      <c r="C1869" s="95" t="s">
        <v>3150</v>
      </c>
      <c r="D1869" s="96" t="s">
        <v>619</v>
      </c>
      <c r="E1869" s="97">
        <v>4</v>
      </c>
      <c r="F1869" s="140">
        <v>27</v>
      </c>
      <c r="G1869" s="103">
        <v>5</v>
      </c>
      <c r="H1869" s="99" t="s">
        <v>557</v>
      </c>
      <c r="I1869" s="104" t="s">
        <v>16</v>
      </c>
      <c r="J1869" s="105">
        <v>0.5</v>
      </c>
      <c r="K1869" s="142">
        <f t="shared" si="183"/>
        <v>-0.5</v>
      </c>
      <c r="L1869" s="102">
        <f t="shared" si="182"/>
        <v>582.672604938272</v>
      </c>
      <c r="N1869" s="214">
        <f t="shared" si="181"/>
        <v>-124</v>
      </c>
      <c r="Q1869" s="153">
        <f t="shared" si="184"/>
        <v>1</v>
      </c>
      <c r="R1869" s="154">
        <f t="shared" si="185"/>
        <v>0</v>
      </c>
      <c r="S1869" s="154">
        <f t="shared" si="186"/>
        <v>1</v>
      </c>
    </row>
    <row r="1870" spans="2:19" ht="18.75" x14ac:dyDescent="0.3">
      <c r="B1870" s="164">
        <v>44968</v>
      </c>
      <c r="C1870" s="95" t="s">
        <v>3151</v>
      </c>
      <c r="D1870" s="96" t="s">
        <v>652</v>
      </c>
      <c r="E1870" s="97">
        <v>6</v>
      </c>
      <c r="F1870" s="140">
        <v>19</v>
      </c>
      <c r="G1870" s="103">
        <v>4</v>
      </c>
      <c r="H1870" s="99" t="s">
        <v>557</v>
      </c>
      <c r="I1870" s="104" t="s">
        <v>34</v>
      </c>
      <c r="J1870" s="105">
        <v>1.5</v>
      </c>
      <c r="K1870" s="142">
        <f t="shared" si="183"/>
        <v>-1.5</v>
      </c>
      <c r="L1870" s="102">
        <f t="shared" si="182"/>
        <v>581.172604938272</v>
      </c>
      <c r="N1870" s="214">
        <f t="shared" si="181"/>
        <v>-125.5</v>
      </c>
      <c r="Q1870" s="153">
        <f t="shared" si="184"/>
        <v>1</v>
      </c>
      <c r="R1870" s="154">
        <f t="shared" si="185"/>
        <v>0</v>
      </c>
      <c r="S1870" s="154">
        <f t="shared" si="186"/>
        <v>1</v>
      </c>
    </row>
    <row r="1871" spans="2:19" ht="18.75" x14ac:dyDescent="0.3">
      <c r="B1871" s="164">
        <v>44968</v>
      </c>
      <c r="C1871" s="95" t="s">
        <v>3057</v>
      </c>
      <c r="D1871" s="96" t="s">
        <v>610</v>
      </c>
      <c r="E1871" s="97">
        <v>3</v>
      </c>
      <c r="F1871" s="140">
        <v>3.4</v>
      </c>
      <c r="G1871" s="103">
        <v>1.3</v>
      </c>
      <c r="H1871" s="99" t="s">
        <v>557</v>
      </c>
      <c r="I1871" s="104" t="s">
        <v>34</v>
      </c>
      <c r="J1871" s="105">
        <v>3</v>
      </c>
      <c r="K1871" s="142">
        <f t="shared" si="183"/>
        <v>-3</v>
      </c>
      <c r="L1871" s="102">
        <f t="shared" si="182"/>
        <v>578.172604938272</v>
      </c>
      <c r="N1871" s="214">
        <f t="shared" si="181"/>
        <v>-128.5</v>
      </c>
      <c r="Q1871" s="153">
        <f t="shared" si="184"/>
        <v>1</v>
      </c>
      <c r="R1871" s="154">
        <f t="shared" si="185"/>
        <v>0</v>
      </c>
      <c r="S1871" s="154">
        <f t="shared" si="186"/>
        <v>1</v>
      </c>
    </row>
    <row r="1872" spans="2:19" ht="18.75" x14ac:dyDescent="0.3">
      <c r="B1872" s="164">
        <v>44969</v>
      </c>
      <c r="C1872" s="95" t="s">
        <v>3152</v>
      </c>
      <c r="D1872" s="96" t="s">
        <v>114</v>
      </c>
      <c r="E1872" s="97">
        <v>2</v>
      </c>
      <c r="F1872" s="140">
        <v>41</v>
      </c>
      <c r="G1872" s="103">
        <v>8</v>
      </c>
      <c r="H1872" s="99" t="s">
        <v>557</v>
      </c>
      <c r="I1872" s="104" t="s">
        <v>34</v>
      </c>
      <c r="J1872" s="105">
        <v>0.75</v>
      </c>
      <c r="K1872" s="142">
        <f t="shared" si="183"/>
        <v>-0.75</v>
      </c>
      <c r="L1872" s="102">
        <f t="shared" si="182"/>
        <v>577.422604938272</v>
      </c>
      <c r="N1872" s="214">
        <f t="shared" si="181"/>
        <v>-129.25</v>
      </c>
      <c r="Q1872" s="153">
        <f t="shared" si="184"/>
        <v>1</v>
      </c>
      <c r="R1872" s="154">
        <f t="shared" si="185"/>
        <v>0</v>
      </c>
      <c r="S1872" s="154">
        <f t="shared" si="186"/>
        <v>1</v>
      </c>
    </row>
    <row r="1873" spans="2:19" ht="18.75" x14ac:dyDescent="0.3">
      <c r="B1873" s="164">
        <v>44969</v>
      </c>
      <c r="C1873" s="95" t="s">
        <v>3153</v>
      </c>
      <c r="D1873" s="96" t="s">
        <v>114</v>
      </c>
      <c r="E1873" s="97">
        <v>2</v>
      </c>
      <c r="F1873" s="140">
        <v>16</v>
      </c>
      <c r="G1873" s="103">
        <v>3</v>
      </c>
      <c r="H1873" s="99" t="s">
        <v>557</v>
      </c>
      <c r="I1873" s="104" t="s">
        <v>171</v>
      </c>
      <c r="J1873" s="105">
        <v>1.75</v>
      </c>
      <c r="K1873" s="142">
        <f t="shared" si="183"/>
        <v>-1.75</v>
      </c>
      <c r="L1873" s="102">
        <f t="shared" si="182"/>
        <v>575.672604938272</v>
      </c>
      <c r="N1873" s="214">
        <f t="shared" si="181"/>
        <v>-131</v>
      </c>
      <c r="Q1873" s="153">
        <f t="shared" si="184"/>
        <v>1</v>
      </c>
      <c r="R1873" s="154">
        <f t="shared" si="185"/>
        <v>0</v>
      </c>
      <c r="S1873" s="154">
        <f t="shared" si="186"/>
        <v>1</v>
      </c>
    </row>
    <row r="1874" spans="2:19" ht="18.75" x14ac:dyDescent="0.3">
      <c r="B1874" s="164">
        <v>44969</v>
      </c>
      <c r="C1874" s="95" t="s">
        <v>3154</v>
      </c>
      <c r="D1874" s="96" t="s">
        <v>114</v>
      </c>
      <c r="E1874" s="97">
        <v>2</v>
      </c>
      <c r="F1874" s="140">
        <v>6</v>
      </c>
      <c r="G1874" s="103">
        <v>2</v>
      </c>
      <c r="H1874" s="99" t="s">
        <v>557</v>
      </c>
      <c r="I1874" s="104" t="s">
        <v>34</v>
      </c>
      <c r="J1874" s="105">
        <v>4.75</v>
      </c>
      <c r="K1874" s="142">
        <f t="shared" si="183"/>
        <v>-4.75</v>
      </c>
      <c r="L1874" s="102">
        <f t="shared" si="182"/>
        <v>570.922604938272</v>
      </c>
      <c r="N1874" s="214">
        <f t="shared" si="181"/>
        <v>-135.75</v>
      </c>
      <c r="Q1874" s="153">
        <f t="shared" si="184"/>
        <v>1</v>
      </c>
      <c r="R1874" s="154">
        <f t="shared" si="185"/>
        <v>0</v>
      </c>
      <c r="S1874" s="154">
        <f t="shared" si="186"/>
        <v>1</v>
      </c>
    </row>
    <row r="1875" spans="2:19" ht="18.75" x14ac:dyDescent="0.3">
      <c r="B1875" s="164">
        <v>44969</v>
      </c>
      <c r="C1875" s="95" t="s">
        <v>3155</v>
      </c>
      <c r="D1875" s="96" t="s">
        <v>114</v>
      </c>
      <c r="E1875" s="97">
        <v>3</v>
      </c>
      <c r="F1875" s="140">
        <v>4</v>
      </c>
      <c r="G1875" s="103">
        <v>2</v>
      </c>
      <c r="H1875" s="99" t="s">
        <v>557</v>
      </c>
      <c r="I1875" s="104" t="s">
        <v>16</v>
      </c>
      <c r="J1875" s="105">
        <v>6</v>
      </c>
      <c r="K1875" s="142">
        <f t="shared" si="183"/>
        <v>-6</v>
      </c>
      <c r="L1875" s="102">
        <f t="shared" si="182"/>
        <v>564.922604938272</v>
      </c>
      <c r="N1875" s="214">
        <f t="shared" si="181"/>
        <v>-141.75</v>
      </c>
      <c r="Q1875" s="153">
        <f t="shared" si="184"/>
        <v>1</v>
      </c>
      <c r="R1875" s="154">
        <f t="shared" si="185"/>
        <v>0</v>
      </c>
      <c r="S1875" s="154">
        <f t="shared" si="186"/>
        <v>1</v>
      </c>
    </row>
    <row r="1876" spans="2:19" ht="18.75" x14ac:dyDescent="0.3">
      <c r="B1876" s="164">
        <v>44969</v>
      </c>
      <c r="C1876" s="95" t="s">
        <v>3105</v>
      </c>
      <c r="D1876" s="96" t="s">
        <v>114</v>
      </c>
      <c r="E1876" s="97">
        <v>3</v>
      </c>
      <c r="F1876" s="140">
        <v>41</v>
      </c>
      <c r="G1876" s="103">
        <v>8</v>
      </c>
      <c r="H1876" s="99" t="s">
        <v>557</v>
      </c>
      <c r="I1876" s="104" t="s">
        <v>34</v>
      </c>
      <c r="J1876" s="105">
        <v>1.75</v>
      </c>
      <c r="K1876" s="142">
        <f t="shared" si="183"/>
        <v>-1.75</v>
      </c>
      <c r="L1876" s="102">
        <f t="shared" si="182"/>
        <v>563.172604938272</v>
      </c>
      <c r="N1876" s="214">
        <f t="shared" si="181"/>
        <v>-143.5</v>
      </c>
      <c r="Q1876" s="153">
        <f t="shared" si="184"/>
        <v>1</v>
      </c>
      <c r="R1876" s="154">
        <f t="shared" si="185"/>
        <v>0</v>
      </c>
      <c r="S1876" s="154">
        <f t="shared" si="186"/>
        <v>1</v>
      </c>
    </row>
    <row r="1877" spans="2:19" ht="18.75" x14ac:dyDescent="0.3">
      <c r="B1877" s="164">
        <v>44969</v>
      </c>
      <c r="C1877" s="95" t="s">
        <v>3036</v>
      </c>
      <c r="D1877" s="96" t="s">
        <v>114</v>
      </c>
      <c r="E1877" s="97">
        <v>3</v>
      </c>
      <c r="F1877" s="140">
        <v>23</v>
      </c>
      <c r="G1877" s="103">
        <v>4</v>
      </c>
      <c r="H1877" s="99" t="s">
        <v>557</v>
      </c>
      <c r="I1877" s="104" t="s">
        <v>34</v>
      </c>
      <c r="J1877" s="105">
        <v>0.25</v>
      </c>
      <c r="K1877" s="142">
        <f t="shared" si="183"/>
        <v>-0.25</v>
      </c>
      <c r="L1877" s="102">
        <f t="shared" si="182"/>
        <v>562.922604938272</v>
      </c>
      <c r="N1877" s="214">
        <f t="shared" si="181"/>
        <v>-143.75</v>
      </c>
      <c r="Q1877" s="153">
        <f t="shared" si="184"/>
        <v>1</v>
      </c>
      <c r="R1877" s="154">
        <f t="shared" si="185"/>
        <v>0</v>
      </c>
      <c r="S1877" s="154">
        <f t="shared" si="186"/>
        <v>1</v>
      </c>
    </row>
    <row r="1878" spans="2:19" ht="18.75" x14ac:dyDescent="0.3">
      <c r="B1878" s="164">
        <v>44969</v>
      </c>
      <c r="C1878" s="95" t="s">
        <v>3156</v>
      </c>
      <c r="D1878" s="96" t="s">
        <v>18</v>
      </c>
      <c r="E1878" s="97">
        <v>3</v>
      </c>
      <c r="F1878" s="140">
        <v>4.4000000000000004</v>
      </c>
      <c r="G1878" s="103">
        <v>2</v>
      </c>
      <c r="H1878" s="99" t="s">
        <v>557</v>
      </c>
      <c r="I1878" s="104" t="s">
        <v>24</v>
      </c>
      <c r="J1878" s="105">
        <v>1.75</v>
      </c>
      <c r="K1878" s="142">
        <f t="shared" si="183"/>
        <v>5.9500000000000011</v>
      </c>
      <c r="L1878" s="102">
        <f t="shared" si="182"/>
        <v>568.87260493827205</v>
      </c>
      <c r="N1878" s="214">
        <f t="shared" si="181"/>
        <v>-137.80000000000001</v>
      </c>
      <c r="Q1878" s="153">
        <f t="shared" si="184"/>
        <v>1</v>
      </c>
      <c r="R1878" s="154">
        <f t="shared" si="185"/>
        <v>1</v>
      </c>
      <c r="S1878" s="154">
        <f t="shared" si="186"/>
        <v>0</v>
      </c>
    </row>
    <row r="1879" spans="2:19" ht="18.75" x14ac:dyDescent="0.3">
      <c r="B1879" s="164">
        <v>44969</v>
      </c>
      <c r="C1879" s="95" t="s">
        <v>3157</v>
      </c>
      <c r="D1879" s="96" t="s">
        <v>2649</v>
      </c>
      <c r="E1879" s="97">
        <v>2</v>
      </c>
      <c r="F1879" s="140">
        <v>5.5</v>
      </c>
      <c r="G1879" s="103">
        <v>2</v>
      </c>
      <c r="H1879" s="99" t="s">
        <v>557</v>
      </c>
      <c r="I1879" s="104" t="s">
        <v>34</v>
      </c>
      <c r="J1879" s="105">
        <v>6</v>
      </c>
      <c r="K1879" s="142">
        <f t="shared" si="183"/>
        <v>-6</v>
      </c>
      <c r="L1879" s="102">
        <f t="shared" si="182"/>
        <v>562.87260493827205</v>
      </c>
      <c r="N1879" s="214">
        <f t="shared" ref="N1879:N1942" si="187">N1878+K1879</f>
        <v>-143.80000000000001</v>
      </c>
      <c r="Q1879" s="153">
        <f t="shared" si="184"/>
        <v>1</v>
      </c>
      <c r="R1879" s="154">
        <f t="shared" si="185"/>
        <v>0</v>
      </c>
      <c r="S1879" s="154">
        <f t="shared" si="186"/>
        <v>1</v>
      </c>
    </row>
    <row r="1880" spans="2:19" ht="18.75" x14ac:dyDescent="0.3">
      <c r="B1880" s="164">
        <v>44969</v>
      </c>
      <c r="C1880" s="95" t="s">
        <v>3085</v>
      </c>
      <c r="D1880" s="96" t="s">
        <v>2649</v>
      </c>
      <c r="E1880" s="97">
        <v>3</v>
      </c>
      <c r="F1880" s="140">
        <v>11</v>
      </c>
      <c r="G1880" s="103">
        <v>3</v>
      </c>
      <c r="H1880" s="99" t="s">
        <v>557</v>
      </c>
      <c r="I1880" s="104" t="s">
        <v>34</v>
      </c>
      <c r="J1880" s="105">
        <v>2</v>
      </c>
      <c r="K1880" s="142">
        <f t="shared" si="183"/>
        <v>-2</v>
      </c>
      <c r="L1880" s="102">
        <f t="shared" si="182"/>
        <v>560.87260493827205</v>
      </c>
      <c r="N1880" s="214">
        <f t="shared" si="187"/>
        <v>-145.80000000000001</v>
      </c>
      <c r="Q1880" s="153">
        <f t="shared" si="184"/>
        <v>1</v>
      </c>
      <c r="R1880" s="154">
        <f t="shared" si="185"/>
        <v>0</v>
      </c>
      <c r="S1880" s="154">
        <f t="shared" si="186"/>
        <v>1</v>
      </c>
    </row>
    <row r="1881" spans="2:19" ht="18.75" x14ac:dyDescent="0.3">
      <c r="B1881" s="164">
        <v>44969</v>
      </c>
      <c r="C1881" s="95" t="s">
        <v>3158</v>
      </c>
      <c r="D1881" s="96" t="s">
        <v>685</v>
      </c>
      <c r="E1881" s="97">
        <v>1</v>
      </c>
      <c r="F1881" s="140">
        <v>7</v>
      </c>
      <c r="G1881" s="103">
        <v>2</v>
      </c>
      <c r="H1881" s="99" t="s">
        <v>557</v>
      </c>
      <c r="I1881" s="104" t="s">
        <v>16</v>
      </c>
      <c r="J1881" s="105">
        <v>5</v>
      </c>
      <c r="K1881" s="142">
        <f t="shared" si="183"/>
        <v>-5</v>
      </c>
      <c r="L1881" s="102">
        <f t="shared" si="182"/>
        <v>555.87260493827205</v>
      </c>
      <c r="N1881" s="214">
        <f t="shared" si="187"/>
        <v>-150.80000000000001</v>
      </c>
      <c r="Q1881" s="153">
        <f t="shared" si="184"/>
        <v>1</v>
      </c>
      <c r="R1881" s="154">
        <f t="shared" si="185"/>
        <v>0</v>
      </c>
      <c r="S1881" s="154">
        <f t="shared" si="186"/>
        <v>1</v>
      </c>
    </row>
    <row r="1882" spans="2:19" ht="18.75" x14ac:dyDescent="0.3">
      <c r="B1882" s="164">
        <v>44969</v>
      </c>
      <c r="C1882" s="95" t="s">
        <v>3055</v>
      </c>
      <c r="D1882" s="96" t="s">
        <v>685</v>
      </c>
      <c r="E1882" s="97">
        <v>3</v>
      </c>
      <c r="F1882" s="140">
        <v>3</v>
      </c>
      <c r="G1882" s="103">
        <v>1.4</v>
      </c>
      <c r="H1882" s="99" t="s">
        <v>557</v>
      </c>
      <c r="I1882" s="104" t="s">
        <v>26</v>
      </c>
      <c r="J1882" s="105">
        <v>3.75</v>
      </c>
      <c r="K1882" s="142">
        <f t="shared" si="183"/>
        <v>-3.75</v>
      </c>
      <c r="L1882" s="102">
        <f t="shared" si="182"/>
        <v>552.12260493827205</v>
      </c>
      <c r="N1882" s="214">
        <f t="shared" si="187"/>
        <v>-154.55000000000001</v>
      </c>
      <c r="Q1882" s="153">
        <f t="shared" si="184"/>
        <v>1</v>
      </c>
      <c r="R1882" s="154">
        <f t="shared" si="185"/>
        <v>0</v>
      </c>
      <c r="S1882" s="154">
        <f t="shared" si="186"/>
        <v>1</v>
      </c>
    </row>
    <row r="1883" spans="2:19" ht="18.75" x14ac:dyDescent="0.3">
      <c r="B1883" s="164">
        <v>44969</v>
      </c>
      <c r="C1883" s="95" t="s">
        <v>2427</v>
      </c>
      <c r="D1883" s="96" t="s">
        <v>685</v>
      </c>
      <c r="E1883" s="97">
        <v>3</v>
      </c>
      <c r="F1883" s="140">
        <v>5.5</v>
      </c>
      <c r="G1883" s="103">
        <v>2</v>
      </c>
      <c r="H1883" s="99" t="s">
        <v>557</v>
      </c>
      <c r="I1883" s="104" t="s">
        <v>24</v>
      </c>
      <c r="J1883" s="105">
        <v>4</v>
      </c>
      <c r="K1883" s="142">
        <f t="shared" si="183"/>
        <v>18</v>
      </c>
      <c r="L1883" s="102">
        <f t="shared" si="182"/>
        <v>570.12260493827205</v>
      </c>
      <c r="N1883" s="214">
        <f t="shared" si="187"/>
        <v>-136.55000000000001</v>
      </c>
      <c r="Q1883" s="153">
        <f t="shared" si="184"/>
        <v>1</v>
      </c>
      <c r="R1883" s="154">
        <f t="shared" si="185"/>
        <v>1</v>
      </c>
      <c r="S1883" s="154">
        <f t="shared" si="186"/>
        <v>0</v>
      </c>
    </row>
    <row r="1884" spans="2:19" ht="18.75" x14ac:dyDescent="0.3">
      <c r="B1884" s="164">
        <v>44969</v>
      </c>
      <c r="C1884" s="95" t="s">
        <v>3159</v>
      </c>
      <c r="D1884" s="96" t="s">
        <v>573</v>
      </c>
      <c r="E1884" s="97">
        <v>4</v>
      </c>
      <c r="F1884" s="140">
        <v>2.35</v>
      </c>
      <c r="G1884" s="103">
        <v>1.2</v>
      </c>
      <c r="H1884" s="99" t="s">
        <v>557</v>
      </c>
      <c r="I1884" s="104" t="s">
        <v>24</v>
      </c>
      <c r="J1884" s="105">
        <v>9.75</v>
      </c>
      <c r="K1884" s="142">
        <f t="shared" si="183"/>
        <v>13.162500000000001</v>
      </c>
      <c r="L1884" s="102">
        <f t="shared" si="182"/>
        <v>583.28510493827207</v>
      </c>
      <c r="N1884" s="214">
        <f t="shared" si="187"/>
        <v>-123.38750000000002</v>
      </c>
      <c r="Q1884" s="153">
        <f t="shared" si="184"/>
        <v>1</v>
      </c>
      <c r="R1884" s="154">
        <f t="shared" si="185"/>
        <v>1</v>
      </c>
      <c r="S1884" s="154">
        <f t="shared" si="186"/>
        <v>0</v>
      </c>
    </row>
    <row r="1885" spans="2:19" ht="18.75" x14ac:dyDescent="0.3">
      <c r="B1885" s="164">
        <v>44970</v>
      </c>
      <c r="C1885" s="95" t="s">
        <v>3058</v>
      </c>
      <c r="D1885" s="96" t="s">
        <v>621</v>
      </c>
      <c r="E1885" s="97">
        <v>4</v>
      </c>
      <c r="F1885" s="140">
        <v>21</v>
      </c>
      <c r="G1885" s="103">
        <v>4</v>
      </c>
      <c r="H1885" s="99" t="s">
        <v>557</v>
      </c>
      <c r="I1885" s="104" t="s">
        <v>26</v>
      </c>
      <c r="J1885" s="105">
        <v>0.25</v>
      </c>
      <c r="K1885" s="142">
        <f t="shared" si="183"/>
        <v>-0.25</v>
      </c>
      <c r="L1885" s="102">
        <f t="shared" si="182"/>
        <v>583.03510493827207</v>
      </c>
      <c r="N1885" s="214">
        <f t="shared" si="187"/>
        <v>-123.63750000000002</v>
      </c>
      <c r="Q1885" s="153">
        <f t="shared" si="184"/>
        <v>1</v>
      </c>
      <c r="R1885" s="154">
        <f t="shared" si="185"/>
        <v>0</v>
      </c>
      <c r="S1885" s="154">
        <f t="shared" si="186"/>
        <v>1</v>
      </c>
    </row>
    <row r="1886" spans="2:19" ht="18.75" x14ac:dyDescent="0.3">
      <c r="B1886" s="164">
        <v>44970</v>
      </c>
      <c r="C1886" s="95" t="s">
        <v>3160</v>
      </c>
      <c r="D1886" s="96" t="s">
        <v>621</v>
      </c>
      <c r="E1886" s="97">
        <v>4</v>
      </c>
      <c r="F1886" s="140">
        <v>2.4</v>
      </c>
      <c r="G1886" s="103">
        <v>1.2</v>
      </c>
      <c r="H1886" s="99" t="s">
        <v>557</v>
      </c>
      <c r="I1886" s="104" t="s">
        <v>24</v>
      </c>
      <c r="J1886" s="105">
        <v>2</v>
      </c>
      <c r="K1886" s="142">
        <f t="shared" si="183"/>
        <v>2.8</v>
      </c>
      <c r="L1886" s="102">
        <f t="shared" ref="L1886:L1949" si="188">IF(K1886="",L1885,L1885+K1886)</f>
        <v>585.83510493827202</v>
      </c>
      <c r="N1886" s="214">
        <f t="shared" si="187"/>
        <v>-120.83750000000002</v>
      </c>
      <c r="Q1886" s="153">
        <f t="shared" si="184"/>
        <v>1</v>
      </c>
      <c r="R1886" s="154">
        <f t="shared" si="185"/>
        <v>1</v>
      </c>
      <c r="S1886" s="154">
        <f t="shared" si="186"/>
        <v>0</v>
      </c>
    </row>
    <row r="1887" spans="2:19" ht="18.75" x14ac:dyDescent="0.3">
      <c r="B1887" s="164">
        <v>44971</v>
      </c>
      <c r="C1887" s="95" t="s">
        <v>3161</v>
      </c>
      <c r="D1887" s="96" t="s">
        <v>608</v>
      </c>
      <c r="E1887" s="97">
        <v>1</v>
      </c>
      <c r="F1887" s="140">
        <v>3.2</v>
      </c>
      <c r="G1887" s="103">
        <v>1.2</v>
      </c>
      <c r="H1887" s="99" t="s">
        <v>557</v>
      </c>
      <c r="I1887" s="104" t="s">
        <v>34</v>
      </c>
      <c r="J1887" s="105">
        <v>4.5</v>
      </c>
      <c r="K1887" s="142">
        <f t="shared" si="183"/>
        <v>-4.5</v>
      </c>
      <c r="L1887" s="102">
        <f t="shared" si="188"/>
        <v>581.33510493827202</v>
      </c>
      <c r="N1887" s="214">
        <f t="shared" si="187"/>
        <v>-125.33750000000002</v>
      </c>
      <c r="Q1887" s="153">
        <f t="shared" si="184"/>
        <v>1</v>
      </c>
      <c r="R1887" s="154">
        <f t="shared" si="185"/>
        <v>0</v>
      </c>
      <c r="S1887" s="154">
        <f t="shared" si="186"/>
        <v>1</v>
      </c>
    </row>
    <row r="1888" spans="2:19" ht="18.75" x14ac:dyDescent="0.3">
      <c r="B1888" s="164">
        <v>44971</v>
      </c>
      <c r="C1888" s="95" t="s">
        <v>3162</v>
      </c>
      <c r="D1888" s="96" t="s">
        <v>608</v>
      </c>
      <c r="E1888" s="97">
        <v>2</v>
      </c>
      <c r="F1888" s="140">
        <v>4.5999999999999996</v>
      </c>
      <c r="G1888" s="103">
        <v>2</v>
      </c>
      <c r="H1888" s="99" t="s">
        <v>557</v>
      </c>
      <c r="I1888" s="104" t="s">
        <v>24</v>
      </c>
      <c r="J1888" s="105">
        <v>8</v>
      </c>
      <c r="K1888" s="142">
        <f t="shared" si="183"/>
        <v>28.799999999999997</v>
      </c>
      <c r="L1888" s="102">
        <f t="shared" si="188"/>
        <v>610.13510493827198</v>
      </c>
      <c r="N1888" s="214">
        <f t="shared" si="187"/>
        <v>-96.537500000000023</v>
      </c>
      <c r="Q1888" s="153">
        <f t="shared" si="184"/>
        <v>1</v>
      </c>
      <c r="R1888" s="154">
        <f t="shared" si="185"/>
        <v>1</v>
      </c>
      <c r="S1888" s="154">
        <f t="shared" si="186"/>
        <v>0</v>
      </c>
    </row>
    <row r="1889" spans="2:19" ht="18.75" x14ac:dyDescent="0.3">
      <c r="B1889" s="164">
        <v>44971</v>
      </c>
      <c r="C1889" s="95" t="s">
        <v>3044</v>
      </c>
      <c r="D1889" s="96" t="s">
        <v>608</v>
      </c>
      <c r="E1889" s="97">
        <v>2</v>
      </c>
      <c r="F1889" s="140">
        <v>51</v>
      </c>
      <c r="G1889" s="103">
        <v>8</v>
      </c>
      <c r="H1889" s="99" t="s">
        <v>557</v>
      </c>
      <c r="I1889" s="104" t="s">
        <v>34</v>
      </c>
      <c r="J1889" s="105">
        <v>0.75</v>
      </c>
      <c r="K1889" s="142">
        <f t="shared" si="183"/>
        <v>-0.75</v>
      </c>
      <c r="L1889" s="102">
        <f t="shared" si="188"/>
        <v>609.38510493827198</v>
      </c>
      <c r="N1889" s="214">
        <f t="shared" si="187"/>
        <v>-97.287500000000023</v>
      </c>
      <c r="Q1889" s="153">
        <f t="shared" si="184"/>
        <v>1</v>
      </c>
      <c r="R1889" s="154">
        <f t="shared" si="185"/>
        <v>0</v>
      </c>
      <c r="S1889" s="154">
        <f t="shared" si="186"/>
        <v>1</v>
      </c>
    </row>
    <row r="1890" spans="2:19" ht="18.75" x14ac:dyDescent="0.3">
      <c r="B1890" s="164">
        <v>44972</v>
      </c>
      <c r="C1890" s="95" t="s">
        <v>3163</v>
      </c>
      <c r="D1890" s="96" t="s">
        <v>91</v>
      </c>
      <c r="E1890" s="97">
        <v>2</v>
      </c>
      <c r="F1890" s="140">
        <v>5.7</v>
      </c>
      <c r="G1890" s="103">
        <v>2</v>
      </c>
      <c r="H1890" s="99" t="s">
        <v>557</v>
      </c>
      <c r="I1890" s="104" t="s">
        <v>24</v>
      </c>
      <c r="J1890" s="105">
        <v>6.75</v>
      </c>
      <c r="K1890" s="142">
        <f t="shared" si="183"/>
        <v>31.725000000000001</v>
      </c>
      <c r="L1890" s="102">
        <f t="shared" si="188"/>
        <v>641.110104938272</v>
      </c>
      <c r="N1890" s="214">
        <f t="shared" si="187"/>
        <v>-65.562500000000028</v>
      </c>
      <c r="Q1890" s="153">
        <f t="shared" si="184"/>
        <v>1</v>
      </c>
      <c r="R1890" s="154">
        <f t="shared" si="185"/>
        <v>1</v>
      </c>
      <c r="S1890" s="154">
        <f t="shared" si="186"/>
        <v>0</v>
      </c>
    </row>
    <row r="1891" spans="2:19" ht="18.75" x14ac:dyDescent="0.3">
      <c r="B1891" s="164">
        <v>44973</v>
      </c>
      <c r="C1891" s="95" t="s">
        <v>3164</v>
      </c>
      <c r="D1891" s="96" t="s">
        <v>616</v>
      </c>
      <c r="E1891" s="97">
        <v>1</v>
      </c>
      <c r="F1891" s="140">
        <v>6</v>
      </c>
      <c r="G1891" s="103">
        <v>2</v>
      </c>
      <c r="H1891" s="99" t="s">
        <v>557</v>
      </c>
      <c r="I1891" s="104" t="s">
        <v>34</v>
      </c>
      <c r="J1891" s="105">
        <v>8.75</v>
      </c>
      <c r="K1891" s="142">
        <f t="shared" si="183"/>
        <v>-8.75</v>
      </c>
      <c r="L1891" s="102">
        <f t="shared" si="188"/>
        <v>632.360104938272</v>
      </c>
      <c r="N1891" s="214">
        <f t="shared" si="187"/>
        <v>-74.312500000000028</v>
      </c>
      <c r="Q1891" s="153">
        <f t="shared" si="184"/>
        <v>1</v>
      </c>
      <c r="R1891" s="154">
        <f t="shared" si="185"/>
        <v>0</v>
      </c>
      <c r="S1891" s="154">
        <f t="shared" si="186"/>
        <v>1</v>
      </c>
    </row>
    <row r="1892" spans="2:19" ht="18.75" x14ac:dyDescent="0.3">
      <c r="B1892" s="164">
        <v>44973</v>
      </c>
      <c r="C1892" s="95" t="s">
        <v>3165</v>
      </c>
      <c r="D1892" s="96" t="s">
        <v>616</v>
      </c>
      <c r="E1892" s="97">
        <v>4</v>
      </c>
      <c r="F1892" s="140">
        <v>50</v>
      </c>
      <c r="G1892" s="103">
        <v>10</v>
      </c>
      <c r="H1892" s="99" t="s">
        <v>557</v>
      </c>
      <c r="I1892" s="104" t="s">
        <v>26</v>
      </c>
      <c r="J1892" s="105">
        <v>0.25</v>
      </c>
      <c r="K1892" s="142">
        <f t="shared" si="183"/>
        <v>-0.25</v>
      </c>
      <c r="L1892" s="102">
        <f t="shared" si="188"/>
        <v>632.110104938272</v>
      </c>
      <c r="N1892" s="214">
        <f t="shared" si="187"/>
        <v>-74.562500000000028</v>
      </c>
      <c r="Q1892" s="153">
        <f t="shared" si="184"/>
        <v>1</v>
      </c>
      <c r="R1892" s="154">
        <f t="shared" si="185"/>
        <v>0</v>
      </c>
      <c r="S1892" s="154">
        <f t="shared" si="186"/>
        <v>1</v>
      </c>
    </row>
    <row r="1893" spans="2:19" ht="18.75" x14ac:dyDescent="0.3">
      <c r="B1893" s="164">
        <v>44973</v>
      </c>
      <c r="C1893" s="95" t="s">
        <v>3166</v>
      </c>
      <c r="D1893" s="96" t="s">
        <v>616</v>
      </c>
      <c r="E1893" s="97">
        <v>4</v>
      </c>
      <c r="F1893" s="140">
        <v>4.8</v>
      </c>
      <c r="G1893" s="103">
        <v>2</v>
      </c>
      <c r="H1893" s="99" t="s">
        <v>557</v>
      </c>
      <c r="I1893" s="104" t="s">
        <v>26</v>
      </c>
      <c r="J1893" s="105">
        <v>4.25</v>
      </c>
      <c r="K1893" s="142">
        <f t="shared" si="183"/>
        <v>-4.25</v>
      </c>
      <c r="L1893" s="102">
        <f t="shared" si="188"/>
        <v>627.860104938272</v>
      </c>
      <c r="N1893" s="214">
        <f t="shared" si="187"/>
        <v>-78.812500000000028</v>
      </c>
      <c r="Q1893" s="153">
        <f t="shared" si="184"/>
        <v>1</v>
      </c>
      <c r="R1893" s="154">
        <f t="shared" si="185"/>
        <v>0</v>
      </c>
      <c r="S1893" s="154">
        <f t="shared" si="186"/>
        <v>1</v>
      </c>
    </row>
    <row r="1894" spans="2:19" ht="18.75" x14ac:dyDescent="0.3">
      <c r="B1894" s="164">
        <v>44973</v>
      </c>
      <c r="C1894" s="95" t="s">
        <v>3167</v>
      </c>
      <c r="D1894" s="96" t="s">
        <v>616</v>
      </c>
      <c r="E1894" s="97">
        <v>4</v>
      </c>
      <c r="F1894" s="140">
        <v>7</v>
      </c>
      <c r="G1894" s="103">
        <v>2.5</v>
      </c>
      <c r="H1894" s="99" t="s">
        <v>557</v>
      </c>
      <c r="I1894" s="104" t="s">
        <v>26</v>
      </c>
      <c r="J1894" s="105">
        <v>4.25</v>
      </c>
      <c r="K1894" s="142">
        <f t="shared" si="183"/>
        <v>-4.25</v>
      </c>
      <c r="L1894" s="102">
        <f t="shared" si="188"/>
        <v>623.610104938272</v>
      </c>
      <c r="N1894" s="214">
        <f t="shared" si="187"/>
        <v>-83.062500000000028</v>
      </c>
      <c r="Q1894" s="153">
        <f t="shared" si="184"/>
        <v>1</v>
      </c>
      <c r="R1894" s="154">
        <f t="shared" si="185"/>
        <v>0</v>
      </c>
      <c r="S1894" s="154">
        <f t="shared" si="186"/>
        <v>1</v>
      </c>
    </row>
    <row r="1895" spans="2:19" ht="18.75" x14ac:dyDescent="0.3">
      <c r="B1895" s="164">
        <v>44973</v>
      </c>
      <c r="C1895" s="95" t="s">
        <v>3124</v>
      </c>
      <c r="D1895" s="96" t="s">
        <v>616</v>
      </c>
      <c r="E1895" s="97">
        <v>6</v>
      </c>
      <c r="F1895" s="140">
        <v>4.5999999999999996</v>
      </c>
      <c r="G1895" s="103">
        <v>2</v>
      </c>
      <c r="H1895" s="99" t="s">
        <v>557</v>
      </c>
      <c r="I1895" s="104" t="s">
        <v>34</v>
      </c>
      <c r="J1895" s="105">
        <v>6</v>
      </c>
      <c r="K1895" s="142">
        <f t="shared" si="183"/>
        <v>-6</v>
      </c>
      <c r="L1895" s="102">
        <f t="shared" si="188"/>
        <v>617.610104938272</v>
      </c>
      <c r="N1895" s="214">
        <f t="shared" si="187"/>
        <v>-89.062500000000028</v>
      </c>
      <c r="Q1895" s="153">
        <f t="shared" si="184"/>
        <v>1</v>
      </c>
      <c r="R1895" s="154">
        <f t="shared" si="185"/>
        <v>0</v>
      </c>
      <c r="S1895" s="154">
        <f t="shared" si="186"/>
        <v>1</v>
      </c>
    </row>
    <row r="1896" spans="2:19" ht="18.75" x14ac:dyDescent="0.3">
      <c r="B1896" s="164">
        <v>44974</v>
      </c>
      <c r="C1896" s="95" t="s">
        <v>3168</v>
      </c>
      <c r="D1896" s="96" t="s">
        <v>2467</v>
      </c>
      <c r="E1896" s="97">
        <v>2</v>
      </c>
      <c r="F1896" s="140">
        <v>1.8</v>
      </c>
      <c r="G1896" s="103">
        <v>1.1000000000000001</v>
      </c>
      <c r="H1896" s="99" t="s">
        <v>557</v>
      </c>
      <c r="I1896" s="104" t="s">
        <v>24</v>
      </c>
      <c r="J1896" s="105">
        <v>10</v>
      </c>
      <c r="K1896" s="142">
        <f t="shared" si="183"/>
        <v>8</v>
      </c>
      <c r="L1896" s="102">
        <f t="shared" si="188"/>
        <v>625.610104938272</v>
      </c>
      <c r="N1896" s="214">
        <f t="shared" si="187"/>
        <v>-81.062500000000028</v>
      </c>
      <c r="Q1896" s="153">
        <f t="shared" si="184"/>
        <v>1</v>
      </c>
      <c r="R1896" s="154">
        <f t="shared" si="185"/>
        <v>1</v>
      </c>
      <c r="S1896" s="154">
        <f t="shared" si="186"/>
        <v>0</v>
      </c>
    </row>
    <row r="1897" spans="2:19" ht="18.75" x14ac:dyDescent="0.3">
      <c r="B1897" s="164">
        <v>44974</v>
      </c>
      <c r="C1897" s="95" t="s">
        <v>3169</v>
      </c>
      <c r="D1897" s="96" t="s">
        <v>2467</v>
      </c>
      <c r="E1897" s="97">
        <v>4</v>
      </c>
      <c r="F1897" s="140">
        <v>5.5</v>
      </c>
      <c r="G1897" s="103">
        <v>2</v>
      </c>
      <c r="H1897" s="99" t="s">
        <v>557</v>
      </c>
      <c r="I1897" s="104" t="s">
        <v>34</v>
      </c>
      <c r="J1897" s="105">
        <v>4</v>
      </c>
      <c r="K1897" s="142">
        <f t="shared" si="183"/>
        <v>-4</v>
      </c>
      <c r="L1897" s="102">
        <f t="shared" si="188"/>
        <v>621.610104938272</v>
      </c>
      <c r="N1897" s="214">
        <f t="shared" si="187"/>
        <v>-85.062500000000028</v>
      </c>
      <c r="Q1897" s="153">
        <f t="shared" si="184"/>
        <v>1</v>
      </c>
      <c r="R1897" s="154">
        <f t="shared" si="185"/>
        <v>0</v>
      </c>
      <c r="S1897" s="154">
        <f t="shared" si="186"/>
        <v>1</v>
      </c>
    </row>
    <row r="1898" spans="2:19" ht="18.75" x14ac:dyDescent="0.3">
      <c r="B1898" s="164">
        <v>44974</v>
      </c>
      <c r="C1898" s="95" t="s">
        <v>3170</v>
      </c>
      <c r="D1898" s="96" t="s">
        <v>634</v>
      </c>
      <c r="E1898" s="97">
        <v>6</v>
      </c>
      <c r="F1898" s="140">
        <v>3.6</v>
      </c>
      <c r="G1898" s="103">
        <v>1.4</v>
      </c>
      <c r="H1898" s="99" t="s">
        <v>557</v>
      </c>
      <c r="I1898" s="104" t="s">
        <v>24</v>
      </c>
      <c r="J1898" s="105">
        <v>3</v>
      </c>
      <c r="K1898" s="142">
        <f t="shared" si="183"/>
        <v>7.8000000000000007</v>
      </c>
      <c r="L1898" s="102">
        <f t="shared" si="188"/>
        <v>629.41010493827196</v>
      </c>
      <c r="N1898" s="214">
        <f t="shared" si="187"/>
        <v>-77.262500000000031</v>
      </c>
      <c r="Q1898" s="153">
        <f t="shared" si="184"/>
        <v>1</v>
      </c>
      <c r="R1898" s="154">
        <f t="shared" si="185"/>
        <v>1</v>
      </c>
      <c r="S1898" s="154">
        <f t="shared" si="186"/>
        <v>0</v>
      </c>
    </row>
    <row r="1899" spans="2:19" ht="18.75" x14ac:dyDescent="0.3">
      <c r="B1899" s="164">
        <v>44975</v>
      </c>
      <c r="C1899" s="95" t="s">
        <v>3171</v>
      </c>
      <c r="D1899" s="96" t="s">
        <v>587</v>
      </c>
      <c r="E1899" s="97">
        <v>3</v>
      </c>
      <c r="F1899" s="140">
        <v>41</v>
      </c>
      <c r="G1899" s="103">
        <v>9</v>
      </c>
      <c r="H1899" s="99" t="s">
        <v>557</v>
      </c>
      <c r="I1899" s="104" t="s">
        <v>34</v>
      </c>
      <c r="J1899" s="105">
        <v>1.75</v>
      </c>
      <c r="K1899" s="142">
        <f t="shared" si="183"/>
        <v>-1.75</v>
      </c>
      <c r="L1899" s="102">
        <f t="shared" si="188"/>
        <v>627.66010493827196</v>
      </c>
      <c r="N1899" s="214">
        <f t="shared" si="187"/>
        <v>-79.012500000000031</v>
      </c>
      <c r="Q1899" s="153">
        <f t="shared" si="184"/>
        <v>1</v>
      </c>
      <c r="R1899" s="154">
        <f t="shared" si="185"/>
        <v>0</v>
      </c>
      <c r="S1899" s="154">
        <f t="shared" si="186"/>
        <v>1</v>
      </c>
    </row>
    <row r="1900" spans="2:19" ht="18.75" x14ac:dyDescent="0.3">
      <c r="B1900" s="164">
        <v>44975</v>
      </c>
      <c r="C1900" s="95" t="s">
        <v>3171</v>
      </c>
      <c r="D1900" s="96" t="s">
        <v>587</v>
      </c>
      <c r="E1900" s="97">
        <v>3</v>
      </c>
      <c r="F1900" s="140">
        <v>41</v>
      </c>
      <c r="G1900" s="103">
        <v>9</v>
      </c>
      <c r="H1900" s="99" t="s">
        <v>567</v>
      </c>
      <c r="I1900" s="104" t="s">
        <v>34</v>
      </c>
      <c r="J1900" s="105">
        <v>1.75</v>
      </c>
      <c r="K1900" s="142">
        <f t="shared" si="183"/>
        <v>-1.75</v>
      </c>
      <c r="L1900" s="102">
        <f t="shared" si="188"/>
        <v>625.91010493827196</v>
      </c>
      <c r="N1900" s="214">
        <f t="shared" si="187"/>
        <v>-80.762500000000031</v>
      </c>
      <c r="Q1900" s="153">
        <f t="shared" si="184"/>
        <v>1</v>
      </c>
      <c r="R1900" s="154">
        <f t="shared" si="185"/>
        <v>0</v>
      </c>
      <c r="S1900" s="154">
        <f t="shared" si="186"/>
        <v>1</v>
      </c>
    </row>
    <row r="1901" spans="2:19" ht="18.75" x14ac:dyDescent="0.3">
      <c r="B1901" s="164">
        <v>44975</v>
      </c>
      <c r="C1901" s="95" t="s">
        <v>3143</v>
      </c>
      <c r="D1901" s="96" t="s">
        <v>114</v>
      </c>
      <c r="E1901" s="97">
        <v>1</v>
      </c>
      <c r="F1901" s="140">
        <v>16</v>
      </c>
      <c r="G1901" s="103">
        <v>4</v>
      </c>
      <c r="H1901" s="99" t="s">
        <v>557</v>
      </c>
      <c r="I1901" s="104" t="s">
        <v>26</v>
      </c>
      <c r="J1901" s="105">
        <v>0.5</v>
      </c>
      <c r="K1901" s="142">
        <f t="shared" si="183"/>
        <v>-0.5</v>
      </c>
      <c r="L1901" s="102">
        <f t="shared" si="188"/>
        <v>625.41010493827196</v>
      </c>
      <c r="N1901" s="214">
        <f t="shared" si="187"/>
        <v>-81.262500000000031</v>
      </c>
      <c r="Q1901" s="153">
        <f t="shared" si="184"/>
        <v>1</v>
      </c>
      <c r="R1901" s="154">
        <f t="shared" si="185"/>
        <v>0</v>
      </c>
      <c r="S1901" s="154">
        <f t="shared" si="186"/>
        <v>1</v>
      </c>
    </row>
    <row r="1902" spans="2:19" ht="18.75" x14ac:dyDescent="0.3">
      <c r="B1902" s="164">
        <v>44975</v>
      </c>
      <c r="C1902" s="95" t="s">
        <v>3172</v>
      </c>
      <c r="D1902" s="96" t="s">
        <v>114</v>
      </c>
      <c r="E1902" s="97">
        <v>1</v>
      </c>
      <c r="F1902" s="140">
        <v>4</v>
      </c>
      <c r="G1902" s="103">
        <v>2</v>
      </c>
      <c r="H1902" s="99" t="s">
        <v>557</v>
      </c>
      <c r="I1902" s="104" t="s">
        <v>26</v>
      </c>
      <c r="J1902" s="105">
        <v>1</v>
      </c>
      <c r="K1902" s="142">
        <f t="shared" si="183"/>
        <v>-1</v>
      </c>
      <c r="L1902" s="102">
        <f t="shared" si="188"/>
        <v>624.41010493827196</v>
      </c>
      <c r="N1902" s="214">
        <f t="shared" si="187"/>
        <v>-82.262500000000031</v>
      </c>
      <c r="Q1902" s="153">
        <f t="shared" si="184"/>
        <v>1</v>
      </c>
      <c r="R1902" s="154">
        <f t="shared" si="185"/>
        <v>0</v>
      </c>
      <c r="S1902" s="154">
        <f t="shared" si="186"/>
        <v>1</v>
      </c>
    </row>
    <row r="1903" spans="2:19" ht="18.75" x14ac:dyDescent="0.3">
      <c r="B1903" s="164">
        <v>44975</v>
      </c>
      <c r="C1903" s="95" t="s">
        <v>2447</v>
      </c>
      <c r="D1903" s="96" t="s">
        <v>114</v>
      </c>
      <c r="E1903" s="97">
        <v>2</v>
      </c>
      <c r="F1903" s="140">
        <v>4</v>
      </c>
      <c r="G1903" s="103">
        <v>2</v>
      </c>
      <c r="H1903" s="99" t="s">
        <v>557</v>
      </c>
      <c r="I1903" s="104" t="s">
        <v>24</v>
      </c>
      <c r="J1903" s="105">
        <v>2.75</v>
      </c>
      <c r="K1903" s="142">
        <f t="shared" si="183"/>
        <v>8.25</v>
      </c>
      <c r="L1903" s="102">
        <f t="shared" si="188"/>
        <v>632.66010493827196</v>
      </c>
      <c r="N1903" s="214">
        <f t="shared" si="187"/>
        <v>-74.012500000000031</v>
      </c>
      <c r="Q1903" s="153">
        <f t="shared" si="184"/>
        <v>1</v>
      </c>
      <c r="R1903" s="154">
        <f t="shared" si="185"/>
        <v>1</v>
      </c>
      <c r="S1903" s="154">
        <f t="shared" si="186"/>
        <v>0</v>
      </c>
    </row>
    <row r="1904" spans="2:19" ht="18.75" x14ac:dyDescent="0.3">
      <c r="B1904" s="164">
        <v>44975</v>
      </c>
      <c r="C1904" s="95" t="s">
        <v>3043</v>
      </c>
      <c r="D1904" s="96" t="s">
        <v>114</v>
      </c>
      <c r="E1904" s="97">
        <v>2</v>
      </c>
      <c r="F1904" s="140">
        <v>11</v>
      </c>
      <c r="G1904" s="103">
        <v>3</v>
      </c>
      <c r="H1904" s="99" t="s">
        <v>557</v>
      </c>
      <c r="I1904" s="104" t="s">
        <v>34</v>
      </c>
      <c r="J1904" s="105">
        <v>2.75</v>
      </c>
      <c r="K1904" s="142">
        <f t="shared" si="183"/>
        <v>-2.75</v>
      </c>
      <c r="L1904" s="102">
        <f t="shared" si="188"/>
        <v>629.91010493827196</v>
      </c>
      <c r="N1904" s="214">
        <f t="shared" si="187"/>
        <v>-76.762500000000031</v>
      </c>
      <c r="Q1904" s="153">
        <f t="shared" si="184"/>
        <v>1</v>
      </c>
      <c r="R1904" s="154">
        <f t="shared" si="185"/>
        <v>0</v>
      </c>
      <c r="S1904" s="154">
        <f t="shared" si="186"/>
        <v>1</v>
      </c>
    </row>
    <row r="1905" spans="2:19" ht="18.75" x14ac:dyDescent="0.3">
      <c r="B1905" s="164">
        <v>44975</v>
      </c>
      <c r="C1905" s="95" t="s">
        <v>3058</v>
      </c>
      <c r="D1905" s="96" t="s">
        <v>114</v>
      </c>
      <c r="E1905" s="97">
        <v>3</v>
      </c>
      <c r="F1905" s="140">
        <v>31</v>
      </c>
      <c r="G1905" s="103">
        <v>6</v>
      </c>
      <c r="H1905" s="99" t="s">
        <v>557</v>
      </c>
      <c r="I1905" s="104" t="s">
        <v>26</v>
      </c>
      <c r="J1905" s="105">
        <v>0.5</v>
      </c>
      <c r="K1905" s="142">
        <f t="shared" si="183"/>
        <v>-0.5</v>
      </c>
      <c r="L1905" s="102">
        <f t="shared" si="188"/>
        <v>629.41010493827196</v>
      </c>
      <c r="N1905" s="214">
        <f t="shared" si="187"/>
        <v>-77.262500000000031</v>
      </c>
      <c r="Q1905" s="153">
        <f t="shared" si="184"/>
        <v>1</v>
      </c>
      <c r="R1905" s="154">
        <f t="shared" si="185"/>
        <v>0</v>
      </c>
      <c r="S1905" s="154">
        <f t="shared" si="186"/>
        <v>1</v>
      </c>
    </row>
    <row r="1906" spans="2:19" ht="18.75" x14ac:dyDescent="0.3">
      <c r="B1906" s="164">
        <v>44975</v>
      </c>
      <c r="C1906" s="95" t="s">
        <v>3173</v>
      </c>
      <c r="D1906" s="96" t="s">
        <v>114</v>
      </c>
      <c r="E1906" s="97">
        <v>3</v>
      </c>
      <c r="F1906" s="140">
        <v>27</v>
      </c>
      <c r="G1906" s="103">
        <v>6</v>
      </c>
      <c r="H1906" s="99" t="s">
        <v>557</v>
      </c>
      <c r="I1906" s="104" t="s">
        <v>34</v>
      </c>
      <c r="J1906" s="105">
        <v>0.5</v>
      </c>
      <c r="K1906" s="142">
        <f t="shared" si="183"/>
        <v>-0.5</v>
      </c>
      <c r="L1906" s="102">
        <f t="shared" si="188"/>
        <v>628.91010493827196</v>
      </c>
      <c r="N1906" s="214">
        <f t="shared" si="187"/>
        <v>-77.762500000000031</v>
      </c>
      <c r="Q1906" s="153">
        <f t="shared" si="184"/>
        <v>1</v>
      </c>
      <c r="R1906" s="154">
        <f t="shared" si="185"/>
        <v>0</v>
      </c>
      <c r="S1906" s="154">
        <f t="shared" si="186"/>
        <v>1</v>
      </c>
    </row>
    <row r="1907" spans="2:19" ht="18.75" x14ac:dyDescent="0.3">
      <c r="B1907" s="164">
        <v>44976</v>
      </c>
      <c r="C1907" s="95" t="s">
        <v>3096</v>
      </c>
      <c r="D1907" s="96" t="s">
        <v>30</v>
      </c>
      <c r="E1907" s="97">
        <v>2</v>
      </c>
      <c r="F1907" s="140">
        <v>5</v>
      </c>
      <c r="G1907" s="103">
        <v>2</v>
      </c>
      <c r="H1907" s="99" t="s">
        <v>557</v>
      </c>
      <c r="I1907" s="104" t="s">
        <v>24</v>
      </c>
      <c r="J1907" s="105">
        <v>1</v>
      </c>
      <c r="K1907" s="142">
        <f t="shared" si="183"/>
        <v>4</v>
      </c>
      <c r="L1907" s="102">
        <f t="shared" si="188"/>
        <v>632.91010493827196</v>
      </c>
      <c r="N1907" s="214">
        <f t="shared" si="187"/>
        <v>-73.762500000000031</v>
      </c>
      <c r="Q1907" s="153">
        <f t="shared" si="184"/>
        <v>1</v>
      </c>
      <c r="R1907" s="154">
        <f t="shared" si="185"/>
        <v>1</v>
      </c>
      <c r="S1907" s="154">
        <f t="shared" si="186"/>
        <v>0</v>
      </c>
    </row>
    <row r="1908" spans="2:19" ht="18.75" x14ac:dyDescent="0.3">
      <c r="B1908" s="164">
        <v>44976</v>
      </c>
      <c r="C1908" s="95" t="s">
        <v>3174</v>
      </c>
      <c r="D1908" s="96" t="s">
        <v>30</v>
      </c>
      <c r="E1908" s="97">
        <v>2</v>
      </c>
      <c r="F1908" s="140">
        <v>8.5</v>
      </c>
      <c r="G1908" s="103">
        <v>3</v>
      </c>
      <c r="H1908" s="99" t="s">
        <v>557</v>
      </c>
      <c r="I1908" s="104" t="s">
        <v>26</v>
      </c>
      <c r="J1908" s="105">
        <v>1</v>
      </c>
      <c r="K1908" s="142">
        <f t="shared" si="183"/>
        <v>-1</v>
      </c>
      <c r="L1908" s="102">
        <f t="shared" si="188"/>
        <v>631.91010493827196</v>
      </c>
      <c r="N1908" s="214">
        <f t="shared" si="187"/>
        <v>-74.762500000000031</v>
      </c>
      <c r="Q1908" s="153">
        <f t="shared" si="184"/>
        <v>1</v>
      </c>
      <c r="R1908" s="154">
        <f t="shared" si="185"/>
        <v>0</v>
      </c>
      <c r="S1908" s="154">
        <f t="shared" si="186"/>
        <v>1</v>
      </c>
    </row>
    <row r="1909" spans="2:19" ht="18.75" x14ac:dyDescent="0.3">
      <c r="B1909" s="164">
        <v>44976</v>
      </c>
      <c r="C1909" s="95" t="s">
        <v>2526</v>
      </c>
      <c r="D1909" s="96" t="s">
        <v>801</v>
      </c>
      <c r="E1909" s="97">
        <v>4</v>
      </c>
      <c r="F1909" s="140">
        <v>4.5999999999999996</v>
      </c>
      <c r="G1909" s="103">
        <v>2</v>
      </c>
      <c r="H1909" s="99" t="s">
        <v>557</v>
      </c>
      <c r="I1909" s="104" t="s">
        <v>34</v>
      </c>
      <c r="J1909" s="105">
        <v>1</v>
      </c>
      <c r="K1909" s="142">
        <f t="shared" si="183"/>
        <v>-1</v>
      </c>
      <c r="L1909" s="102">
        <f t="shared" si="188"/>
        <v>630.91010493827196</v>
      </c>
      <c r="N1909" s="214">
        <f t="shared" si="187"/>
        <v>-75.762500000000031</v>
      </c>
      <c r="Q1909" s="153">
        <f t="shared" si="184"/>
        <v>1</v>
      </c>
      <c r="R1909" s="154">
        <f t="shared" si="185"/>
        <v>0</v>
      </c>
      <c r="S1909" s="154">
        <f t="shared" si="186"/>
        <v>1</v>
      </c>
    </row>
    <row r="1910" spans="2:19" ht="18.75" x14ac:dyDescent="0.3">
      <c r="B1910" s="164">
        <v>44976</v>
      </c>
      <c r="C1910" s="95" t="s">
        <v>3175</v>
      </c>
      <c r="D1910" s="96" t="s">
        <v>813</v>
      </c>
      <c r="E1910" s="97">
        <v>3</v>
      </c>
      <c r="F1910" s="140">
        <v>71</v>
      </c>
      <c r="G1910" s="103">
        <v>10</v>
      </c>
      <c r="H1910" s="99" t="s">
        <v>557</v>
      </c>
      <c r="I1910" s="104" t="s">
        <v>26</v>
      </c>
      <c r="J1910" s="105">
        <v>0.25</v>
      </c>
      <c r="K1910" s="142">
        <f t="shared" si="183"/>
        <v>-0.25</v>
      </c>
      <c r="L1910" s="102">
        <f t="shared" si="188"/>
        <v>630.66010493827196</v>
      </c>
      <c r="N1910" s="214">
        <f t="shared" si="187"/>
        <v>-76.012500000000031</v>
      </c>
      <c r="Q1910" s="153">
        <f t="shared" si="184"/>
        <v>1</v>
      </c>
      <c r="R1910" s="154">
        <f t="shared" si="185"/>
        <v>0</v>
      </c>
      <c r="S1910" s="154">
        <f t="shared" si="186"/>
        <v>1</v>
      </c>
    </row>
    <row r="1911" spans="2:19" ht="18.75" x14ac:dyDescent="0.3">
      <c r="B1911" s="164">
        <v>44976</v>
      </c>
      <c r="C1911" s="95" t="s">
        <v>3176</v>
      </c>
      <c r="D1911" s="96" t="s">
        <v>573</v>
      </c>
      <c r="E1911" s="97">
        <v>4</v>
      </c>
      <c r="F1911" s="140">
        <v>41</v>
      </c>
      <c r="G1911" s="103">
        <v>8</v>
      </c>
      <c r="H1911" s="99" t="s">
        <v>557</v>
      </c>
      <c r="I1911" s="104" t="s">
        <v>34</v>
      </c>
      <c r="J1911" s="105">
        <v>0.5</v>
      </c>
      <c r="K1911" s="142">
        <f t="shared" si="183"/>
        <v>-0.5</v>
      </c>
      <c r="L1911" s="102">
        <f t="shared" si="188"/>
        <v>630.16010493827196</v>
      </c>
      <c r="N1911" s="214">
        <f t="shared" si="187"/>
        <v>-76.512500000000031</v>
      </c>
      <c r="Q1911" s="153">
        <f t="shared" si="184"/>
        <v>1</v>
      </c>
      <c r="R1911" s="154">
        <f t="shared" si="185"/>
        <v>0</v>
      </c>
      <c r="S1911" s="154">
        <f t="shared" si="186"/>
        <v>1</v>
      </c>
    </row>
    <row r="1912" spans="2:19" ht="18.75" x14ac:dyDescent="0.3">
      <c r="B1912" s="164">
        <v>44977</v>
      </c>
      <c r="C1912" s="95" t="s">
        <v>2574</v>
      </c>
      <c r="D1912" s="96" t="s">
        <v>173</v>
      </c>
      <c r="E1912" s="97">
        <v>2</v>
      </c>
      <c r="F1912" s="140">
        <v>20</v>
      </c>
      <c r="G1912" s="103">
        <v>4</v>
      </c>
      <c r="H1912" s="99" t="s">
        <v>557</v>
      </c>
      <c r="I1912" s="104" t="s">
        <v>26</v>
      </c>
      <c r="J1912" s="105">
        <v>0.5</v>
      </c>
      <c r="K1912" s="142">
        <f t="shared" si="183"/>
        <v>-0.5</v>
      </c>
      <c r="L1912" s="102">
        <f t="shared" si="188"/>
        <v>629.66010493827196</v>
      </c>
      <c r="N1912" s="214">
        <f t="shared" si="187"/>
        <v>-77.012500000000031</v>
      </c>
      <c r="Q1912" s="153">
        <f t="shared" si="184"/>
        <v>1</v>
      </c>
      <c r="R1912" s="154">
        <f t="shared" si="185"/>
        <v>0</v>
      </c>
      <c r="S1912" s="154">
        <f t="shared" si="186"/>
        <v>1</v>
      </c>
    </row>
    <row r="1913" spans="2:19" ht="18.75" x14ac:dyDescent="0.3">
      <c r="B1913" s="164">
        <v>44977</v>
      </c>
      <c r="C1913" s="95" t="s">
        <v>3177</v>
      </c>
      <c r="D1913" s="96" t="s">
        <v>173</v>
      </c>
      <c r="E1913" s="97">
        <v>3</v>
      </c>
      <c r="F1913" s="140">
        <v>6.5</v>
      </c>
      <c r="G1913" s="103">
        <v>2</v>
      </c>
      <c r="H1913" s="99" t="s">
        <v>557</v>
      </c>
      <c r="I1913" s="104" t="s">
        <v>34</v>
      </c>
      <c r="J1913" s="105">
        <v>1</v>
      </c>
      <c r="K1913" s="142">
        <f t="shared" si="183"/>
        <v>-1</v>
      </c>
      <c r="L1913" s="102">
        <f t="shared" si="188"/>
        <v>628.66010493827196</v>
      </c>
      <c r="N1913" s="214">
        <f t="shared" si="187"/>
        <v>-78.012500000000031</v>
      </c>
      <c r="Q1913" s="153">
        <f t="shared" si="184"/>
        <v>1</v>
      </c>
      <c r="R1913" s="154">
        <f t="shared" si="185"/>
        <v>0</v>
      </c>
      <c r="S1913" s="154">
        <f t="shared" si="186"/>
        <v>1</v>
      </c>
    </row>
    <row r="1914" spans="2:19" ht="18.75" x14ac:dyDescent="0.3">
      <c r="B1914" s="164">
        <v>44977</v>
      </c>
      <c r="C1914" s="95" t="s">
        <v>3178</v>
      </c>
      <c r="D1914" s="96" t="s">
        <v>173</v>
      </c>
      <c r="E1914" s="97">
        <v>3</v>
      </c>
      <c r="F1914" s="140">
        <v>2.7</v>
      </c>
      <c r="G1914" s="103">
        <v>1.2</v>
      </c>
      <c r="H1914" s="99" t="s">
        <v>557</v>
      </c>
      <c r="I1914" s="104" t="s">
        <v>21</v>
      </c>
      <c r="J1914" s="105">
        <v>3</v>
      </c>
      <c r="K1914" s="142">
        <f t="shared" si="183"/>
        <v>-3</v>
      </c>
      <c r="L1914" s="102">
        <f t="shared" si="188"/>
        <v>625.66010493827196</v>
      </c>
      <c r="N1914" s="214">
        <f t="shared" si="187"/>
        <v>-81.012500000000031</v>
      </c>
      <c r="Q1914" s="153">
        <f t="shared" si="184"/>
        <v>1</v>
      </c>
      <c r="R1914" s="154">
        <f t="shared" si="185"/>
        <v>0</v>
      </c>
      <c r="S1914" s="154">
        <f t="shared" si="186"/>
        <v>1</v>
      </c>
    </row>
    <row r="1915" spans="2:19" ht="18.75" x14ac:dyDescent="0.3">
      <c r="B1915" s="164">
        <v>44977</v>
      </c>
      <c r="C1915" s="95" t="s">
        <v>3095</v>
      </c>
      <c r="D1915" s="96" t="s">
        <v>173</v>
      </c>
      <c r="E1915" s="97">
        <v>4</v>
      </c>
      <c r="F1915" s="140">
        <v>9</v>
      </c>
      <c r="G1915" s="103">
        <v>3</v>
      </c>
      <c r="H1915" s="99" t="s">
        <v>557</v>
      </c>
      <c r="I1915" s="104" t="s">
        <v>34</v>
      </c>
      <c r="J1915" s="105">
        <v>3</v>
      </c>
      <c r="K1915" s="142">
        <f t="shared" si="183"/>
        <v>-3</v>
      </c>
      <c r="L1915" s="102">
        <f t="shared" si="188"/>
        <v>622.66010493827196</v>
      </c>
      <c r="N1915" s="214">
        <f t="shared" si="187"/>
        <v>-84.012500000000031</v>
      </c>
      <c r="Q1915" s="153">
        <f t="shared" si="184"/>
        <v>1</v>
      </c>
      <c r="R1915" s="154">
        <f t="shared" si="185"/>
        <v>0</v>
      </c>
      <c r="S1915" s="154">
        <f t="shared" si="186"/>
        <v>1</v>
      </c>
    </row>
    <row r="1916" spans="2:19" ht="18.75" x14ac:dyDescent="0.3">
      <c r="B1916" s="164">
        <v>44978</v>
      </c>
      <c r="C1916" s="95" t="s">
        <v>2503</v>
      </c>
      <c r="D1916" s="96" t="s">
        <v>584</v>
      </c>
      <c r="E1916" s="97">
        <v>3</v>
      </c>
      <c r="F1916" s="140">
        <v>2.2999999999999998</v>
      </c>
      <c r="G1916" s="103">
        <v>1.3</v>
      </c>
      <c r="H1916" s="99" t="s">
        <v>557</v>
      </c>
      <c r="I1916" s="104" t="s">
        <v>26</v>
      </c>
      <c r="J1916" s="105">
        <v>5</v>
      </c>
      <c r="K1916" s="142">
        <f t="shared" si="183"/>
        <v>-5</v>
      </c>
      <c r="L1916" s="102">
        <f t="shared" si="188"/>
        <v>617.66010493827196</v>
      </c>
      <c r="N1916" s="214">
        <f t="shared" si="187"/>
        <v>-89.012500000000031</v>
      </c>
      <c r="Q1916" s="153">
        <f t="shared" si="184"/>
        <v>1</v>
      </c>
      <c r="R1916" s="154">
        <f t="shared" si="185"/>
        <v>0</v>
      </c>
      <c r="S1916" s="154">
        <f t="shared" si="186"/>
        <v>1</v>
      </c>
    </row>
    <row r="1917" spans="2:19" ht="18.75" x14ac:dyDescent="0.3">
      <c r="B1917" s="164">
        <v>44978</v>
      </c>
      <c r="C1917" s="95" t="s">
        <v>3179</v>
      </c>
      <c r="D1917" s="96" t="s">
        <v>578</v>
      </c>
      <c r="E1917" s="97">
        <v>1</v>
      </c>
      <c r="F1917" s="140">
        <v>2.6</v>
      </c>
      <c r="G1917" s="103">
        <v>1.2</v>
      </c>
      <c r="H1917" s="99" t="s">
        <v>557</v>
      </c>
      <c r="I1917" s="104" t="s">
        <v>34</v>
      </c>
      <c r="J1917" s="105">
        <v>5</v>
      </c>
      <c r="K1917" s="142">
        <f t="shared" si="183"/>
        <v>-5</v>
      </c>
      <c r="L1917" s="102">
        <f t="shared" si="188"/>
        <v>612.66010493827196</v>
      </c>
      <c r="N1917" s="214">
        <f t="shared" si="187"/>
        <v>-94.012500000000031</v>
      </c>
      <c r="Q1917" s="153">
        <f t="shared" si="184"/>
        <v>1</v>
      </c>
      <c r="R1917" s="154">
        <f t="shared" si="185"/>
        <v>0</v>
      </c>
      <c r="S1917" s="154">
        <f t="shared" si="186"/>
        <v>1</v>
      </c>
    </row>
    <row r="1918" spans="2:19" ht="18.75" x14ac:dyDescent="0.3">
      <c r="B1918" s="164">
        <v>44979</v>
      </c>
      <c r="C1918" s="95" t="s">
        <v>3180</v>
      </c>
      <c r="D1918" s="96" t="s">
        <v>1916</v>
      </c>
      <c r="E1918" s="97">
        <v>1</v>
      </c>
      <c r="F1918" s="140">
        <v>2.2999999999999998</v>
      </c>
      <c r="G1918" s="103">
        <v>1.2</v>
      </c>
      <c r="H1918" s="99" t="s">
        <v>557</v>
      </c>
      <c r="I1918" s="104" t="s">
        <v>24</v>
      </c>
      <c r="J1918" s="105">
        <v>9.75</v>
      </c>
      <c r="K1918" s="142">
        <f t="shared" si="183"/>
        <v>12.674999999999997</v>
      </c>
      <c r="L1918" s="102">
        <f t="shared" si="188"/>
        <v>625.33510493827191</v>
      </c>
      <c r="N1918" s="214">
        <f t="shared" si="187"/>
        <v>-81.337500000000034</v>
      </c>
      <c r="Q1918" s="153">
        <f t="shared" si="184"/>
        <v>1</v>
      </c>
      <c r="R1918" s="154">
        <f t="shared" si="185"/>
        <v>1</v>
      </c>
      <c r="S1918" s="154">
        <f t="shared" si="186"/>
        <v>0</v>
      </c>
    </row>
    <row r="1919" spans="2:19" ht="18.75" x14ac:dyDescent="0.3">
      <c r="B1919" s="164">
        <v>44979</v>
      </c>
      <c r="C1919" s="95" t="s">
        <v>3181</v>
      </c>
      <c r="D1919" s="96" t="s">
        <v>1916</v>
      </c>
      <c r="E1919" s="97">
        <v>3</v>
      </c>
      <c r="F1919" s="140">
        <v>2.9</v>
      </c>
      <c r="G1919" s="103">
        <v>1.2</v>
      </c>
      <c r="H1919" s="99" t="s">
        <v>557</v>
      </c>
      <c r="I1919" s="104" t="s">
        <v>26</v>
      </c>
      <c r="J1919" s="105">
        <v>3</v>
      </c>
      <c r="K1919" s="142">
        <f t="shared" si="183"/>
        <v>-3</v>
      </c>
      <c r="L1919" s="102">
        <f t="shared" si="188"/>
        <v>622.33510493827191</v>
      </c>
      <c r="N1919" s="214">
        <f t="shared" si="187"/>
        <v>-84.337500000000034</v>
      </c>
      <c r="Q1919" s="153">
        <f t="shared" si="184"/>
        <v>1</v>
      </c>
      <c r="R1919" s="154">
        <f t="shared" si="185"/>
        <v>0</v>
      </c>
      <c r="S1919" s="154">
        <f t="shared" si="186"/>
        <v>1</v>
      </c>
    </row>
    <row r="1920" spans="2:19" ht="18.75" x14ac:dyDescent="0.3">
      <c r="B1920" s="164">
        <v>44979</v>
      </c>
      <c r="C1920" s="95" t="s">
        <v>3182</v>
      </c>
      <c r="D1920" s="96" t="s">
        <v>93</v>
      </c>
      <c r="E1920" s="97">
        <v>3</v>
      </c>
      <c r="F1920" s="140">
        <v>2.7</v>
      </c>
      <c r="G1920" s="103">
        <v>1.2</v>
      </c>
      <c r="H1920" s="99" t="s">
        <v>557</v>
      </c>
      <c r="I1920" s="104" t="s">
        <v>24</v>
      </c>
      <c r="J1920" s="105">
        <v>1</v>
      </c>
      <c r="K1920" s="142">
        <f t="shared" si="183"/>
        <v>1.7000000000000002</v>
      </c>
      <c r="L1920" s="102">
        <f t="shared" si="188"/>
        <v>624.03510493827196</v>
      </c>
      <c r="N1920" s="214">
        <f t="shared" si="187"/>
        <v>-82.637500000000031</v>
      </c>
      <c r="Q1920" s="153">
        <f t="shared" si="184"/>
        <v>1</v>
      </c>
      <c r="R1920" s="154">
        <f t="shared" si="185"/>
        <v>1</v>
      </c>
      <c r="S1920" s="154">
        <f t="shared" si="186"/>
        <v>0</v>
      </c>
    </row>
    <row r="1921" spans="2:19" ht="18.75" x14ac:dyDescent="0.3">
      <c r="B1921" s="164">
        <v>44979</v>
      </c>
      <c r="C1921" s="95" t="s">
        <v>3183</v>
      </c>
      <c r="D1921" s="96" t="s">
        <v>1916</v>
      </c>
      <c r="E1921" s="97">
        <v>1</v>
      </c>
      <c r="F1921" s="140">
        <v>5.52</v>
      </c>
      <c r="G1921" s="103">
        <v>0</v>
      </c>
      <c r="H1921" s="99" t="s">
        <v>557</v>
      </c>
      <c r="I1921" s="104" t="s">
        <v>21</v>
      </c>
      <c r="J1921" s="105">
        <v>6</v>
      </c>
      <c r="K1921" s="142">
        <f t="shared" si="183"/>
        <v>-6</v>
      </c>
      <c r="L1921" s="102">
        <f t="shared" si="188"/>
        <v>618.03510493827196</v>
      </c>
      <c r="N1921" s="214">
        <f t="shared" si="187"/>
        <v>-88.637500000000031</v>
      </c>
      <c r="Q1921" s="153">
        <f t="shared" si="184"/>
        <v>1</v>
      </c>
      <c r="R1921" s="154">
        <f t="shared" si="185"/>
        <v>0</v>
      </c>
      <c r="S1921" s="154">
        <f t="shared" si="186"/>
        <v>1</v>
      </c>
    </row>
    <row r="1922" spans="2:19" ht="18.75" x14ac:dyDescent="0.3">
      <c r="B1922" s="164">
        <v>44980</v>
      </c>
      <c r="C1922" s="95" t="s">
        <v>3146</v>
      </c>
      <c r="D1922" s="96" t="s">
        <v>616</v>
      </c>
      <c r="E1922" s="97">
        <v>6</v>
      </c>
      <c r="F1922" s="140">
        <v>2.9</v>
      </c>
      <c r="G1922" s="103">
        <v>1.2</v>
      </c>
      <c r="H1922" s="99" t="s">
        <v>557</v>
      </c>
      <c r="I1922" s="104" t="s">
        <v>34</v>
      </c>
      <c r="J1922" s="105">
        <v>3</v>
      </c>
      <c r="K1922" s="142">
        <f t="shared" si="183"/>
        <v>-3</v>
      </c>
      <c r="L1922" s="102">
        <f t="shared" si="188"/>
        <v>615.03510493827196</v>
      </c>
      <c r="N1922" s="214">
        <f t="shared" si="187"/>
        <v>-91.637500000000031</v>
      </c>
      <c r="Q1922" s="153">
        <f t="shared" si="184"/>
        <v>1</v>
      </c>
      <c r="R1922" s="154">
        <f t="shared" si="185"/>
        <v>0</v>
      </c>
      <c r="S1922" s="154">
        <f t="shared" si="186"/>
        <v>1</v>
      </c>
    </row>
    <row r="1923" spans="2:19" ht="18.75" x14ac:dyDescent="0.3">
      <c r="B1923" s="164">
        <v>44980</v>
      </c>
      <c r="C1923" s="95" t="s">
        <v>3184</v>
      </c>
      <c r="D1923" s="96" t="s">
        <v>616</v>
      </c>
      <c r="E1923" s="97">
        <v>1</v>
      </c>
      <c r="F1923" s="140">
        <v>2.4</v>
      </c>
      <c r="G1923" s="103">
        <v>1.2</v>
      </c>
      <c r="H1923" s="99" t="s">
        <v>557</v>
      </c>
      <c r="I1923" s="104" t="s">
        <v>26</v>
      </c>
      <c r="J1923" s="105">
        <v>8</v>
      </c>
      <c r="K1923" s="142">
        <f t="shared" ref="K1923:K1986" si="189">IF(OR(I1923="",J1923=""),"",IF(AND(H1923="W",I1923="1st"),F1923*J1923-J1923,IF(AND(H1923="P",OR(I1923="1st",I1923="2nd",I1923="3rd")),G1923*J1923-J1923,IF(H1923="EW",-2*J1923,-J1923))))</f>
        <v>-8</v>
      </c>
      <c r="L1923" s="102">
        <f t="shared" si="188"/>
        <v>607.03510493827196</v>
      </c>
      <c r="N1923" s="214">
        <f t="shared" si="187"/>
        <v>-99.637500000000031</v>
      </c>
      <c r="Q1923" s="153">
        <f t="shared" si="184"/>
        <v>1</v>
      </c>
      <c r="R1923" s="154">
        <f t="shared" si="185"/>
        <v>0</v>
      </c>
      <c r="S1923" s="154">
        <f t="shared" si="186"/>
        <v>1</v>
      </c>
    </row>
    <row r="1924" spans="2:19" ht="18.75" x14ac:dyDescent="0.3">
      <c r="B1924" s="164">
        <v>44980</v>
      </c>
      <c r="C1924" s="95" t="s">
        <v>3185</v>
      </c>
      <c r="D1924" s="96" t="s">
        <v>561</v>
      </c>
      <c r="E1924" s="97">
        <v>2</v>
      </c>
      <c r="F1924" s="140">
        <v>4.4000000000000004</v>
      </c>
      <c r="G1924" s="103">
        <v>2</v>
      </c>
      <c r="H1924" s="99" t="s">
        <v>557</v>
      </c>
      <c r="I1924" s="104" t="s">
        <v>26</v>
      </c>
      <c r="J1924" s="105">
        <v>1.5</v>
      </c>
      <c r="K1924" s="142">
        <f t="shared" si="189"/>
        <v>-1.5</v>
      </c>
      <c r="L1924" s="102">
        <f t="shared" si="188"/>
        <v>605.53510493827196</v>
      </c>
      <c r="N1924" s="214">
        <f t="shared" si="187"/>
        <v>-101.13750000000003</v>
      </c>
      <c r="Q1924" s="153">
        <f t="shared" ref="Q1924:Q1987" si="190">IF(B1924="",0,1)</f>
        <v>1</v>
      </c>
      <c r="R1924" s="154">
        <f t="shared" ref="R1924:R1987" si="191">IF(K1924&gt;0,1,0)</f>
        <v>0</v>
      </c>
      <c r="S1924" s="154">
        <f t="shared" ref="S1924:S1987" si="192">IF(K1924&lt;0,1,0)</f>
        <v>1</v>
      </c>
    </row>
    <row r="1925" spans="2:19" ht="18.75" x14ac:dyDescent="0.3">
      <c r="B1925" s="164">
        <v>44981</v>
      </c>
      <c r="C1925" s="95" t="s">
        <v>3186</v>
      </c>
      <c r="D1925" s="96" t="s">
        <v>600</v>
      </c>
      <c r="E1925" s="97">
        <v>7</v>
      </c>
      <c r="F1925" s="140">
        <v>7.5</v>
      </c>
      <c r="G1925" s="103">
        <v>2</v>
      </c>
      <c r="H1925" s="99" t="s">
        <v>557</v>
      </c>
      <c r="I1925" s="104" t="s">
        <v>26</v>
      </c>
      <c r="J1925" s="105">
        <v>1.5</v>
      </c>
      <c r="K1925" s="142">
        <f t="shared" si="189"/>
        <v>-1.5</v>
      </c>
      <c r="L1925" s="102">
        <f t="shared" si="188"/>
        <v>604.03510493827196</v>
      </c>
      <c r="N1925" s="214">
        <f t="shared" si="187"/>
        <v>-102.63750000000003</v>
      </c>
      <c r="Q1925" s="153">
        <f t="shared" si="190"/>
        <v>1</v>
      </c>
      <c r="R1925" s="154">
        <f t="shared" si="191"/>
        <v>0</v>
      </c>
      <c r="S1925" s="154">
        <f t="shared" si="192"/>
        <v>1</v>
      </c>
    </row>
    <row r="1926" spans="2:19" ht="18.75" x14ac:dyDescent="0.3">
      <c r="B1926" s="164">
        <v>44981</v>
      </c>
      <c r="C1926" s="95" t="s">
        <v>3187</v>
      </c>
      <c r="D1926" s="96" t="s">
        <v>638</v>
      </c>
      <c r="E1926" s="97">
        <v>1</v>
      </c>
      <c r="F1926" s="140">
        <v>15</v>
      </c>
      <c r="G1926" s="103">
        <v>3</v>
      </c>
      <c r="H1926" s="99" t="s">
        <v>557</v>
      </c>
      <c r="I1926" s="104" t="s">
        <v>26</v>
      </c>
      <c r="J1926" s="105">
        <v>1</v>
      </c>
      <c r="K1926" s="142">
        <f t="shared" si="189"/>
        <v>-1</v>
      </c>
      <c r="L1926" s="102">
        <f t="shared" si="188"/>
        <v>603.03510493827196</v>
      </c>
      <c r="N1926" s="214">
        <f t="shared" si="187"/>
        <v>-103.63750000000003</v>
      </c>
      <c r="Q1926" s="153">
        <f t="shared" si="190"/>
        <v>1</v>
      </c>
      <c r="R1926" s="154">
        <f t="shared" si="191"/>
        <v>0</v>
      </c>
      <c r="S1926" s="154">
        <f t="shared" si="192"/>
        <v>1</v>
      </c>
    </row>
    <row r="1927" spans="2:19" ht="18.75" x14ac:dyDescent="0.3">
      <c r="B1927" s="164">
        <v>44981</v>
      </c>
      <c r="C1927" s="95" t="s">
        <v>3055</v>
      </c>
      <c r="D1927" s="96" t="s">
        <v>638</v>
      </c>
      <c r="E1927" s="97">
        <v>2</v>
      </c>
      <c r="F1927" s="140">
        <v>2.4</v>
      </c>
      <c r="G1927" s="103">
        <v>1.3</v>
      </c>
      <c r="H1927" s="99" t="s">
        <v>557</v>
      </c>
      <c r="I1927" s="104" t="s">
        <v>21</v>
      </c>
      <c r="J1927" s="105">
        <v>3</v>
      </c>
      <c r="K1927" s="142">
        <f t="shared" si="189"/>
        <v>-3</v>
      </c>
      <c r="L1927" s="102">
        <f t="shared" si="188"/>
        <v>600.03510493827196</v>
      </c>
      <c r="N1927" s="214">
        <f t="shared" si="187"/>
        <v>-106.63750000000003</v>
      </c>
      <c r="Q1927" s="153">
        <f t="shared" si="190"/>
        <v>1</v>
      </c>
      <c r="R1927" s="154">
        <f t="shared" si="191"/>
        <v>0</v>
      </c>
      <c r="S1927" s="154">
        <f t="shared" si="192"/>
        <v>1</v>
      </c>
    </row>
    <row r="1928" spans="2:19" ht="18.75" x14ac:dyDescent="0.3">
      <c r="B1928" s="164">
        <v>44981</v>
      </c>
      <c r="C1928" s="95" t="s">
        <v>3188</v>
      </c>
      <c r="D1928" s="96" t="s">
        <v>2001</v>
      </c>
      <c r="E1928" s="97">
        <v>1</v>
      </c>
      <c r="F1928" s="140">
        <v>2.8</v>
      </c>
      <c r="G1928" s="103">
        <v>1.2</v>
      </c>
      <c r="H1928" s="99" t="s">
        <v>557</v>
      </c>
      <c r="I1928" s="104" t="s">
        <v>24</v>
      </c>
      <c r="J1928" s="105">
        <v>8</v>
      </c>
      <c r="K1928" s="142">
        <f t="shared" si="189"/>
        <v>14.399999999999999</v>
      </c>
      <c r="L1928" s="102">
        <f t="shared" si="188"/>
        <v>614.43510493827193</v>
      </c>
      <c r="N1928" s="214">
        <f t="shared" si="187"/>
        <v>-92.23750000000004</v>
      </c>
      <c r="Q1928" s="153">
        <f t="shared" si="190"/>
        <v>1</v>
      </c>
      <c r="R1928" s="154">
        <f t="shared" si="191"/>
        <v>1</v>
      </c>
      <c r="S1928" s="154">
        <f t="shared" si="192"/>
        <v>0</v>
      </c>
    </row>
    <row r="1929" spans="2:19" ht="18.75" x14ac:dyDescent="0.3">
      <c r="B1929" s="164">
        <v>44981</v>
      </c>
      <c r="C1929" s="95" t="s">
        <v>2057</v>
      </c>
      <c r="D1929" s="96" t="s">
        <v>628</v>
      </c>
      <c r="E1929" s="97">
        <v>1</v>
      </c>
      <c r="F1929" s="140">
        <v>1</v>
      </c>
      <c r="G1929" s="103">
        <v>0</v>
      </c>
      <c r="H1929" s="99" t="s">
        <v>557</v>
      </c>
      <c r="I1929" s="104" t="s">
        <v>26</v>
      </c>
      <c r="J1929" s="105">
        <v>8</v>
      </c>
      <c r="K1929" s="142">
        <f t="shared" si="189"/>
        <v>-8</v>
      </c>
      <c r="L1929" s="102">
        <f t="shared" si="188"/>
        <v>606.43510493827193</v>
      </c>
      <c r="N1929" s="214">
        <f t="shared" si="187"/>
        <v>-100.23750000000004</v>
      </c>
      <c r="Q1929" s="153">
        <f t="shared" si="190"/>
        <v>1</v>
      </c>
      <c r="R1929" s="154">
        <f t="shared" si="191"/>
        <v>0</v>
      </c>
      <c r="S1929" s="154">
        <f t="shared" si="192"/>
        <v>1</v>
      </c>
    </row>
    <row r="1930" spans="2:19" ht="18.75" x14ac:dyDescent="0.3">
      <c r="B1930" s="164">
        <v>44982</v>
      </c>
      <c r="C1930" s="95" t="s">
        <v>3041</v>
      </c>
      <c r="D1930" s="96" t="s">
        <v>91</v>
      </c>
      <c r="E1930" s="97">
        <v>7</v>
      </c>
      <c r="F1930" s="140">
        <v>10</v>
      </c>
      <c r="G1930" s="103">
        <v>3</v>
      </c>
      <c r="H1930" s="99" t="s">
        <v>557</v>
      </c>
      <c r="I1930" s="104" t="s">
        <v>26</v>
      </c>
      <c r="J1930" s="105">
        <v>4</v>
      </c>
      <c r="K1930" s="142">
        <f t="shared" si="189"/>
        <v>-4</v>
      </c>
      <c r="L1930" s="102">
        <f t="shared" si="188"/>
        <v>602.43510493827193</v>
      </c>
      <c r="N1930" s="214">
        <f t="shared" si="187"/>
        <v>-104.23750000000004</v>
      </c>
      <c r="Q1930" s="153">
        <f t="shared" si="190"/>
        <v>1</v>
      </c>
      <c r="R1930" s="154">
        <f t="shared" si="191"/>
        <v>0</v>
      </c>
      <c r="S1930" s="154">
        <f t="shared" si="192"/>
        <v>1</v>
      </c>
    </row>
    <row r="1931" spans="2:19" ht="18.75" x14ac:dyDescent="0.3">
      <c r="B1931" s="164">
        <v>44982</v>
      </c>
      <c r="C1931" s="95" t="s">
        <v>3189</v>
      </c>
      <c r="D1931" s="96" t="s">
        <v>91</v>
      </c>
      <c r="E1931" s="97">
        <v>7</v>
      </c>
      <c r="F1931" s="140">
        <v>4.4000000000000004</v>
      </c>
      <c r="G1931" s="103">
        <v>2</v>
      </c>
      <c r="H1931" s="99" t="s">
        <v>557</v>
      </c>
      <c r="I1931" s="104" t="s">
        <v>34</v>
      </c>
      <c r="J1931" s="105">
        <v>1</v>
      </c>
      <c r="K1931" s="142">
        <f t="shared" si="189"/>
        <v>-1</v>
      </c>
      <c r="L1931" s="102">
        <f t="shared" si="188"/>
        <v>601.43510493827193</v>
      </c>
      <c r="N1931" s="214">
        <f t="shared" si="187"/>
        <v>-105.23750000000004</v>
      </c>
      <c r="Q1931" s="153">
        <f t="shared" si="190"/>
        <v>1</v>
      </c>
      <c r="R1931" s="154">
        <f t="shared" si="191"/>
        <v>0</v>
      </c>
      <c r="S1931" s="154">
        <f t="shared" si="192"/>
        <v>1</v>
      </c>
    </row>
    <row r="1932" spans="2:19" ht="18.75" x14ac:dyDescent="0.3">
      <c r="B1932" s="164">
        <v>44982</v>
      </c>
      <c r="C1932" s="95" t="s">
        <v>3190</v>
      </c>
      <c r="D1932" s="96" t="s">
        <v>619</v>
      </c>
      <c r="E1932" s="97">
        <v>2</v>
      </c>
      <c r="F1932" s="140">
        <v>10</v>
      </c>
      <c r="G1932" s="103">
        <v>3</v>
      </c>
      <c r="H1932" s="99" t="s">
        <v>557</v>
      </c>
      <c r="I1932" s="104" t="s">
        <v>26</v>
      </c>
      <c r="J1932" s="105">
        <v>0.5</v>
      </c>
      <c r="K1932" s="142">
        <f t="shared" si="189"/>
        <v>-0.5</v>
      </c>
      <c r="L1932" s="102">
        <f t="shared" si="188"/>
        <v>600.93510493827193</v>
      </c>
      <c r="N1932" s="214">
        <f t="shared" si="187"/>
        <v>-105.73750000000004</v>
      </c>
      <c r="Q1932" s="153">
        <f t="shared" si="190"/>
        <v>1</v>
      </c>
      <c r="R1932" s="154">
        <f t="shared" si="191"/>
        <v>0</v>
      </c>
      <c r="S1932" s="154">
        <f t="shared" si="192"/>
        <v>1</v>
      </c>
    </row>
    <row r="1933" spans="2:19" ht="18.75" x14ac:dyDescent="0.3">
      <c r="B1933" s="164">
        <v>44982</v>
      </c>
      <c r="C1933" s="95" t="s">
        <v>3191</v>
      </c>
      <c r="D1933" s="96" t="s">
        <v>619</v>
      </c>
      <c r="E1933" s="97">
        <v>4</v>
      </c>
      <c r="F1933" s="140">
        <v>1.35</v>
      </c>
      <c r="G1933" s="103">
        <v>1.2</v>
      </c>
      <c r="H1933" s="99" t="s">
        <v>557</v>
      </c>
      <c r="I1933" s="104" t="s">
        <v>24</v>
      </c>
      <c r="J1933" s="105">
        <v>3</v>
      </c>
      <c r="K1933" s="142">
        <f t="shared" si="189"/>
        <v>1.0500000000000007</v>
      </c>
      <c r="L1933" s="102">
        <f t="shared" si="188"/>
        <v>601.98510493827189</v>
      </c>
      <c r="N1933" s="214">
        <f t="shared" si="187"/>
        <v>-104.68750000000004</v>
      </c>
      <c r="Q1933" s="153">
        <f t="shared" si="190"/>
        <v>1</v>
      </c>
      <c r="R1933" s="154">
        <f t="shared" si="191"/>
        <v>1</v>
      </c>
      <c r="S1933" s="154">
        <f t="shared" si="192"/>
        <v>0</v>
      </c>
    </row>
    <row r="1934" spans="2:19" ht="18.75" x14ac:dyDescent="0.3">
      <c r="B1934" s="164">
        <v>44982</v>
      </c>
      <c r="C1934" s="95" t="s">
        <v>3192</v>
      </c>
      <c r="D1934" s="96" t="s">
        <v>619</v>
      </c>
      <c r="E1934" s="97">
        <v>5</v>
      </c>
      <c r="F1934" s="140">
        <v>3</v>
      </c>
      <c r="G1934" s="103">
        <v>1.2</v>
      </c>
      <c r="H1934" s="99" t="s">
        <v>557</v>
      </c>
      <c r="I1934" s="104" t="s">
        <v>24</v>
      </c>
      <c r="J1934" s="105">
        <v>3</v>
      </c>
      <c r="K1934" s="142">
        <f t="shared" si="189"/>
        <v>6</v>
      </c>
      <c r="L1934" s="102">
        <f t="shared" si="188"/>
        <v>607.98510493827189</v>
      </c>
      <c r="N1934" s="214">
        <f t="shared" si="187"/>
        <v>-98.687500000000043</v>
      </c>
      <c r="Q1934" s="153">
        <f t="shared" si="190"/>
        <v>1</v>
      </c>
      <c r="R1934" s="154">
        <f t="shared" si="191"/>
        <v>1</v>
      </c>
      <c r="S1934" s="154">
        <f t="shared" si="192"/>
        <v>0</v>
      </c>
    </row>
    <row r="1935" spans="2:19" ht="18.75" x14ac:dyDescent="0.3">
      <c r="B1935" s="164">
        <v>44982</v>
      </c>
      <c r="C1935" s="95" t="s">
        <v>3193</v>
      </c>
      <c r="D1935" s="96" t="s">
        <v>641</v>
      </c>
      <c r="E1935" s="97">
        <v>1</v>
      </c>
      <c r="F1935" s="140">
        <v>1.4</v>
      </c>
      <c r="G1935" s="103">
        <v>1.1000000000000001</v>
      </c>
      <c r="H1935" s="99" t="s">
        <v>557</v>
      </c>
      <c r="I1935" s="104" t="s">
        <v>24</v>
      </c>
      <c r="J1935" s="105">
        <v>3</v>
      </c>
      <c r="K1935" s="142">
        <f t="shared" si="189"/>
        <v>1.1999999999999993</v>
      </c>
      <c r="L1935" s="102">
        <f t="shared" si="188"/>
        <v>609.18510493827193</v>
      </c>
      <c r="N1935" s="214">
        <f t="shared" si="187"/>
        <v>-97.48750000000004</v>
      </c>
      <c r="Q1935" s="153">
        <f t="shared" si="190"/>
        <v>1</v>
      </c>
      <c r="R1935" s="154">
        <f t="shared" si="191"/>
        <v>1</v>
      </c>
      <c r="S1935" s="154">
        <f t="shared" si="192"/>
        <v>0</v>
      </c>
    </row>
    <row r="1936" spans="2:19" ht="18.75" x14ac:dyDescent="0.3">
      <c r="B1936" s="164">
        <v>44982</v>
      </c>
      <c r="C1936" s="95" t="s">
        <v>3194</v>
      </c>
      <c r="D1936" s="96" t="s">
        <v>641</v>
      </c>
      <c r="E1936" s="97">
        <v>3</v>
      </c>
      <c r="F1936" s="140">
        <v>2.4</v>
      </c>
      <c r="G1936" s="103">
        <v>1.2</v>
      </c>
      <c r="H1936" s="99" t="s">
        <v>557</v>
      </c>
      <c r="I1936" s="104" t="s">
        <v>24</v>
      </c>
      <c r="J1936" s="105">
        <v>9</v>
      </c>
      <c r="K1936" s="142">
        <f t="shared" si="189"/>
        <v>12.599999999999998</v>
      </c>
      <c r="L1936" s="102">
        <f t="shared" si="188"/>
        <v>621.78510493827196</v>
      </c>
      <c r="N1936" s="214">
        <f t="shared" si="187"/>
        <v>-84.887500000000045</v>
      </c>
      <c r="Q1936" s="153">
        <f t="shared" si="190"/>
        <v>1</v>
      </c>
      <c r="R1936" s="154">
        <f t="shared" si="191"/>
        <v>1</v>
      </c>
      <c r="S1936" s="154">
        <f t="shared" si="192"/>
        <v>0</v>
      </c>
    </row>
    <row r="1937" spans="2:19" ht="18.75" x14ac:dyDescent="0.3">
      <c r="B1937" s="164">
        <v>44982</v>
      </c>
      <c r="C1937" s="95" t="s">
        <v>3195</v>
      </c>
      <c r="D1937" s="96" t="s">
        <v>610</v>
      </c>
      <c r="E1937" s="97">
        <v>3</v>
      </c>
      <c r="F1937" s="140">
        <v>7</v>
      </c>
      <c r="G1937" s="103">
        <v>2</v>
      </c>
      <c r="H1937" s="99" t="s">
        <v>557</v>
      </c>
      <c r="I1937" s="104" t="s">
        <v>26</v>
      </c>
      <c r="J1937" s="105">
        <v>2.5</v>
      </c>
      <c r="K1937" s="142">
        <f t="shared" si="189"/>
        <v>-2.5</v>
      </c>
      <c r="L1937" s="102">
        <f t="shared" si="188"/>
        <v>619.28510493827196</v>
      </c>
      <c r="N1937" s="214">
        <f t="shared" si="187"/>
        <v>-87.387500000000045</v>
      </c>
      <c r="Q1937" s="153">
        <f t="shared" si="190"/>
        <v>1</v>
      </c>
      <c r="R1937" s="154">
        <f t="shared" si="191"/>
        <v>0</v>
      </c>
      <c r="S1937" s="154">
        <f t="shared" si="192"/>
        <v>1</v>
      </c>
    </row>
    <row r="1938" spans="2:19" ht="18.75" x14ac:dyDescent="0.3">
      <c r="B1938" s="164">
        <v>44982</v>
      </c>
      <c r="C1938" s="95" t="s">
        <v>3196</v>
      </c>
      <c r="D1938" s="96" t="s">
        <v>610</v>
      </c>
      <c r="E1938" s="97">
        <v>3</v>
      </c>
      <c r="F1938" s="140">
        <v>15</v>
      </c>
      <c r="G1938" s="103">
        <v>4</v>
      </c>
      <c r="H1938" s="99" t="s">
        <v>557</v>
      </c>
      <c r="I1938" s="104" t="s">
        <v>34</v>
      </c>
      <c r="J1938" s="105">
        <v>2.5</v>
      </c>
      <c r="K1938" s="142">
        <f t="shared" si="189"/>
        <v>-2.5</v>
      </c>
      <c r="L1938" s="102">
        <f t="shared" si="188"/>
        <v>616.78510493827196</v>
      </c>
      <c r="N1938" s="214">
        <f t="shared" si="187"/>
        <v>-89.887500000000045</v>
      </c>
      <c r="Q1938" s="153">
        <f t="shared" si="190"/>
        <v>1</v>
      </c>
      <c r="R1938" s="154">
        <f t="shared" si="191"/>
        <v>0</v>
      </c>
      <c r="S1938" s="154">
        <f t="shared" si="192"/>
        <v>1</v>
      </c>
    </row>
    <row r="1939" spans="2:19" ht="18.75" x14ac:dyDescent="0.3">
      <c r="B1939" s="164">
        <v>44983</v>
      </c>
      <c r="C1939" s="95" t="s">
        <v>3155</v>
      </c>
      <c r="D1939" s="96" t="s">
        <v>30</v>
      </c>
      <c r="E1939" s="97">
        <v>2</v>
      </c>
      <c r="F1939" s="140">
        <v>5</v>
      </c>
      <c r="G1939" s="103">
        <v>2</v>
      </c>
      <c r="H1939" s="99" t="s">
        <v>557</v>
      </c>
      <c r="I1939" s="104" t="s">
        <v>26</v>
      </c>
      <c r="J1939" s="105">
        <v>1.75</v>
      </c>
      <c r="K1939" s="142">
        <f t="shared" si="189"/>
        <v>-1.75</v>
      </c>
      <c r="L1939" s="102">
        <f t="shared" si="188"/>
        <v>615.03510493827196</v>
      </c>
      <c r="N1939" s="214">
        <f t="shared" si="187"/>
        <v>-91.637500000000045</v>
      </c>
      <c r="Q1939" s="153">
        <f t="shared" si="190"/>
        <v>1</v>
      </c>
      <c r="R1939" s="154">
        <f t="shared" si="191"/>
        <v>0</v>
      </c>
      <c r="S1939" s="154">
        <f t="shared" si="192"/>
        <v>1</v>
      </c>
    </row>
    <row r="1940" spans="2:19" ht="18.75" x14ac:dyDescent="0.3">
      <c r="B1940" s="164">
        <v>44983</v>
      </c>
      <c r="C1940" s="95" t="s">
        <v>3197</v>
      </c>
      <c r="D1940" s="96" t="s">
        <v>581</v>
      </c>
      <c r="E1940" s="97">
        <v>3</v>
      </c>
      <c r="F1940" s="140">
        <v>2.8</v>
      </c>
      <c r="G1940" s="103">
        <v>1.3</v>
      </c>
      <c r="H1940" s="99" t="s">
        <v>557</v>
      </c>
      <c r="I1940" s="104" t="s">
        <v>24</v>
      </c>
      <c r="J1940" s="105">
        <v>8</v>
      </c>
      <c r="K1940" s="142">
        <f t="shared" si="189"/>
        <v>14.399999999999999</v>
      </c>
      <c r="L1940" s="102">
        <f t="shared" si="188"/>
        <v>629.43510493827193</v>
      </c>
      <c r="N1940" s="214">
        <f t="shared" si="187"/>
        <v>-77.23750000000004</v>
      </c>
      <c r="Q1940" s="153">
        <f t="shared" si="190"/>
        <v>1</v>
      </c>
      <c r="R1940" s="154">
        <f t="shared" si="191"/>
        <v>1</v>
      </c>
      <c r="S1940" s="154">
        <f t="shared" si="192"/>
        <v>0</v>
      </c>
    </row>
    <row r="1941" spans="2:19" ht="18.75" x14ac:dyDescent="0.3">
      <c r="B1941" s="164">
        <v>44983</v>
      </c>
      <c r="C1941" s="95" t="s">
        <v>3198</v>
      </c>
      <c r="D1941" s="96" t="s">
        <v>581</v>
      </c>
      <c r="E1941" s="97">
        <v>4</v>
      </c>
      <c r="F1941" s="140">
        <v>8</v>
      </c>
      <c r="G1941" s="103">
        <v>3</v>
      </c>
      <c r="H1941" s="99" t="s">
        <v>557</v>
      </c>
      <c r="I1941" s="104" t="s">
        <v>24</v>
      </c>
      <c r="J1941" s="105">
        <v>1.75</v>
      </c>
      <c r="K1941" s="142">
        <f t="shared" si="189"/>
        <v>12.25</v>
      </c>
      <c r="L1941" s="102">
        <f t="shared" si="188"/>
        <v>641.68510493827193</v>
      </c>
      <c r="N1941" s="214">
        <f t="shared" si="187"/>
        <v>-64.98750000000004</v>
      </c>
      <c r="Q1941" s="153">
        <f t="shared" si="190"/>
        <v>1</v>
      </c>
      <c r="R1941" s="154">
        <f t="shared" si="191"/>
        <v>1</v>
      </c>
      <c r="S1941" s="154">
        <f t="shared" si="192"/>
        <v>0</v>
      </c>
    </row>
    <row r="1942" spans="2:19" ht="18.75" x14ac:dyDescent="0.3">
      <c r="B1942" s="164">
        <v>44983</v>
      </c>
      <c r="C1942" s="95" t="s">
        <v>3199</v>
      </c>
      <c r="D1942" s="96" t="s">
        <v>581</v>
      </c>
      <c r="E1942" s="97">
        <v>4</v>
      </c>
      <c r="F1942" s="140">
        <v>4.4000000000000004</v>
      </c>
      <c r="G1942" s="103">
        <v>2</v>
      </c>
      <c r="H1942" s="99" t="s">
        <v>557</v>
      </c>
      <c r="I1942" s="104" t="s">
        <v>26</v>
      </c>
      <c r="J1942" s="105">
        <v>1.5</v>
      </c>
      <c r="K1942" s="142">
        <f t="shared" si="189"/>
        <v>-1.5</v>
      </c>
      <c r="L1942" s="102">
        <f t="shared" si="188"/>
        <v>640.18510493827193</v>
      </c>
      <c r="N1942" s="214">
        <f t="shared" si="187"/>
        <v>-66.48750000000004</v>
      </c>
      <c r="Q1942" s="153">
        <f t="shared" si="190"/>
        <v>1</v>
      </c>
      <c r="R1942" s="154">
        <f t="shared" si="191"/>
        <v>0</v>
      </c>
      <c r="S1942" s="154">
        <f t="shared" si="192"/>
        <v>1</v>
      </c>
    </row>
    <row r="1943" spans="2:19" ht="18.75" x14ac:dyDescent="0.3">
      <c r="B1943" s="164">
        <v>44983</v>
      </c>
      <c r="C1943" s="95" t="s">
        <v>3200</v>
      </c>
      <c r="D1943" s="96" t="s">
        <v>30</v>
      </c>
      <c r="E1943" s="97">
        <v>3</v>
      </c>
      <c r="F1943" s="140">
        <v>2.4</v>
      </c>
      <c r="G1943" s="103">
        <v>1.1000000000000001</v>
      </c>
      <c r="H1943" s="99" t="s">
        <v>557</v>
      </c>
      <c r="I1943" s="104" t="s">
        <v>21</v>
      </c>
      <c r="J1943" s="105">
        <v>9.25</v>
      </c>
      <c r="K1943" s="142">
        <f t="shared" si="189"/>
        <v>-9.25</v>
      </c>
      <c r="L1943" s="102">
        <f t="shared" si="188"/>
        <v>630.93510493827193</v>
      </c>
      <c r="N1943" s="214">
        <f t="shared" ref="N1943:N1953" si="193">N1942+K1943</f>
        <v>-75.73750000000004</v>
      </c>
      <c r="Q1943" s="153">
        <f t="shared" si="190"/>
        <v>1</v>
      </c>
      <c r="R1943" s="154">
        <f t="shared" si="191"/>
        <v>0</v>
      </c>
      <c r="S1943" s="154">
        <f t="shared" si="192"/>
        <v>1</v>
      </c>
    </row>
    <row r="1944" spans="2:19" ht="18.75" x14ac:dyDescent="0.3">
      <c r="B1944" s="164">
        <v>44983</v>
      </c>
      <c r="C1944" s="95" t="s">
        <v>3201</v>
      </c>
      <c r="D1944" s="96" t="s">
        <v>30</v>
      </c>
      <c r="E1944" s="97">
        <v>3</v>
      </c>
      <c r="F1944" s="140">
        <v>8.4</v>
      </c>
      <c r="G1944" s="103">
        <v>0</v>
      </c>
      <c r="H1944" s="99" t="s">
        <v>557</v>
      </c>
      <c r="I1944" s="104" t="s">
        <v>34</v>
      </c>
      <c r="J1944" s="105">
        <v>6</v>
      </c>
      <c r="K1944" s="142">
        <f t="shared" si="189"/>
        <v>-6</v>
      </c>
      <c r="L1944" s="102">
        <f t="shared" si="188"/>
        <v>624.93510493827193</v>
      </c>
      <c r="N1944" s="214">
        <f t="shared" si="193"/>
        <v>-81.73750000000004</v>
      </c>
      <c r="Q1944" s="153">
        <f t="shared" si="190"/>
        <v>1</v>
      </c>
      <c r="R1944" s="154">
        <f t="shared" si="191"/>
        <v>0</v>
      </c>
      <c r="S1944" s="154">
        <f t="shared" si="192"/>
        <v>1</v>
      </c>
    </row>
    <row r="1945" spans="2:19" ht="18.75" x14ac:dyDescent="0.3">
      <c r="B1945" s="164">
        <v>44984</v>
      </c>
      <c r="C1945" s="95" t="s">
        <v>3202</v>
      </c>
      <c r="D1945" s="96" t="s">
        <v>2635</v>
      </c>
      <c r="E1945" s="97">
        <v>4</v>
      </c>
      <c r="F1945" s="140">
        <v>6</v>
      </c>
      <c r="G1945" s="103">
        <v>2</v>
      </c>
      <c r="H1945" s="99" t="s">
        <v>557</v>
      </c>
      <c r="I1945" s="104" t="s">
        <v>34</v>
      </c>
      <c r="J1945" s="105">
        <v>1.75</v>
      </c>
      <c r="K1945" s="142">
        <f t="shared" si="189"/>
        <v>-1.75</v>
      </c>
      <c r="L1945" s="102">
        <f t="shared" si="188"/>
        <v>623.18510493827193</v>
      </c>
      <c r="N1945" s="214">
        <f t="shared" si="193"/>
        <v>-83.48750000000004</v>
      </c>
      <c r="Q1945" s="153">
        <f t="shared" si="190"/>
        <v>1</v>
      </c>
      <c r="R1945" s="154">
        <f t="shared" si="191"/>
        <v>0</v>
      </c>
      <c r="S1945" s="154">
        <f t="shared" si="192"/>
        <v>1</v>
      </c>
    </row>
    <row r="1946" spans="2:19" ht="18.75" x14ac:dyDescent="0.3">
      <c r="B1946" s="164">
        <v>44984</v>
      </c>
      <c r="C1946" s="95" t="s">
        <v>3203</v>
      </c>
      <c r="D1946" s="96" t="s">
        <v>2635</v>
      </c>
      <c r="E1946" s="97">
        <v>4</v>
      </c>
      <c r="F1946" s="140">
        <v>19</v>
      </c>
      <c r="G1946" s="103">
        <v>3</v>
      </c>
      <c r="H1946" s="99" t="s">
        <v>557</v>
      </c>
      <c r="I1946" s="104" t="s">
        <v>26</v>
      </c>
      <c r="J1946" s="105">
        <v>0.5</v>
      </c>
      <c r="K1946" s="142">
        <f t="shared" si="189"/>
        <v>-0.5</v>
      </c>
      <c r="L1946" s="102">
        <f t="shared" si="188"/>
        <v>622.68510493827193</v>
      </c>
      <c r="N1946" s="214">
        <f t="shared" si="193"/>
        <v>-83.98750000000004</v>
      </c>
      <c r="Q1946" s="153">
        <f t="shared" si="190"/>
        <v>1</v>
      </c>
      <c r="R1946" s="154">
        <f t="shared" si="191"/>
        <v>0</v>
      </c>
      <c r="S1946" s="154">
        <f t="shared" si="192"/>
        <v>1</v>
      </c>
    </row>
    <row r="1947" spans="2:19" ht="18.75" x14ac:dyDescent="0.3">
      <c r="B1947" s="164">
        <v>44984</v>
      </c>
      <c r="C1947" s="95" t="s">
        <v>3204</v>
      </c>
      <c r="D1947" s="96" t="s">
        <v>608</v>
      </c>
      <c r="E1947" s="97">
        <v>1</v>
      </c>
      <c r="F1947" s="140">
        <v>11</v>
      </c>
      <c r="G1947" s="103">
        <v>3</v>
      </c>
      <c r="H1947" s="99" t="s">
        <v>557</v>
      </c>
      <c r="I1947" s="104" t="s">
        <v>34</v>
      </c>
      <c r="J1947" s="105">
        <v>2</v>
      </c>
      <c r="K1947" s="142">
        <f t="shared" si="189"/>
        <v>-2</v>
      </c>
      <c r="L1947" s="102">
        <f t="shared" si="188"/>
        <v>620.68510493827193</v>
      </c>
      <c r="N1947" s="214">
        <f t="shared" si="193"/>
        <v>-85.98750000000004</v>
      </c>
      <c r="Q1947" s="153">
        <f t="shared" si="190"/>
        <v>1</v>
      </c>
      <c r="R1947" s="154">
        <f t="shared" si="191"/>
        <v>0</v>
      </c>
      <c r="S1947" s="154">
        <f t="shared" si="192"/>
        <v>1</v>
      </c>
    </row>
    <row r="1948" spans="2:19" ht="18.75" x14ac:dyDescent="0.3">
      <c r="B1948" s="164">
        <v>44984</v>
      </c>
      <c r="C1948" s="95" t="s">
        <v>3205</v>
      </c>
      <c r="D1948" s="96" t="s">
        <v>608</v>
      </c>
      <c r="E1948" s="97">
        <v>2</v>
      </c>
      <c r="F1948" s="140">
        <v>9.5</v>
      </c>
      <c r="G1948" s="103">
        <v>2</v>
      </c>
      <c r="H1948" s="99" t="s">
        <v>557</v>
      </c>
      <c r="I1948" s="104" t="s">
        <v>26</v>
      </c>
      <c r="J1948" s="105">
        <v>7</v>
      </c>
      <c r="K1948" s="142">
        <f t="shared" si="189"/>
        <v>-7</v>
      </c>
      <c r="L1948" s="102">
        <f t="shared" si="188"/>
        <v>613.68510493827193</v>
      </c>
      <c r="N1948" s="214">
        <f t="shared" si="193"/>
        <v>-92.98750000000004</v>
      </c>
      <c r="Q1948" s="153">
        <f t="shared" si="190"/>
        <v>1</v>
      </c>
      <c r="R1948" s="154">
        <f t="shared" si="191"/>
        <v>0</v>
      </c>
      <c r="S1948" s="154">
        <f t="shared" si="192"/>
        <v>1</v>
      </c>
    </row>
    <row r="1949" spans="2:19" ht="18.75" x14ac:dyDescent="0.3">
      <c r="B1949" s="164">
        <v>44985</v>
      </c>
      <c r="C1949" s="95" t="s">
        <v>3206</v>
      </c>
      <c r="D1949" s="96" t="s">
        <v>2851</v>
      </c>
      <c r="E1949" s="97">
        <v>4</v>
      </c>
      <c r="F1949" s="140">
        <v>4.2</v>
      </c>
      <c r="G1949" s="103">
        <v>2</v>
      </c>
      <c r="H1949" s="99" t="s">
        <v>557</v>
      </c>
      <c r="I1949" s="104" t="s">
        <v>26</v>
      </c>
      <c r="J1949" s="105">
        <v>8.25</v>
      </c>
      <c r="K1949" s="142">
        <f t="shared" si="189"/>
        <v>-8.25</v>
      </c>
      <c r="L1949" s="102">
        <f t="shared" si="188"/>
        <v>605.43510493827193</v>
      </c>
      <c r="N1949" s="214">
        <f t="shared" si="193"/>
        <v>-101.23750000000004</v>
      </c>
      <c r="Q1949" s="153">
        <f t="shared" si="190"/>
        <v>1</v>
      </c>
      <c r="R1949" s="154">
        <f t="shared" si="191"/>
        <v>0</v>
      </c>
      <c r="S1949" s="154">
        <f t="shared" si="192"/>
        <v>1</v>
      </c>
    </row>
    <row r="1950" spans="2:19" ht="18.75" x14ac:dyDescent="0.3">
      <c r="B1950" s="164">
        <v>44985</v>
      </c>
      <c r="C1950" s="95" t="s">
        <v>3207</v>
      </c>
      <c r="D1950" s="96" t="s">
        <v>2851</v>
      </c>
      <c r="E1950" s="97">
        <v>4</v>
      </c>
      <c r="F1950" s="140">
        <v>12</v>
      </c>
      <c r="G1950" s="103">
        <v>3</v>
      </c>
      <c r="H1950" s="99" t="s">
        <v>557</v>
      </c>
      <c r="I1950" s="104" t="s">
        <v>26</v>
      </c>
      <c r="J1950" s="105">
        <v>1.75</v>
      </c>
      <c r="K1950" s="142">
        <f t="shared" si="189"/>
        <v>-1.75</v>
      </c>
      <c r="L1950" s="102">
        <f t="shared" ref="L1950:L1953" si="194">IF(K1950="",L1949,L1949+K1950)</f>
        <v>603.68510493827193</v>
      </c>
      <c r="N1950" s="214">
        <f t="shared" si="193"/>
        <v>-102.98750000000004</v>
      </c>
      <c r="Q1950" s="153">
        <f t="shared" si="190"/>
        <v>1</v>
      </c>
      <c r="R1950" s="154">
        <f t="shared" si="191"/>
        <v>0</v>
      </c>
      <c r="S1950" s="154">
        <f t="shared" si="192"/>
        <v>1</v>
      </c>
    </row>
    <row r="1951" spans="2:19" ht="18.75" x14ac:dyDescent="0.3">
      <c r="B1951" s="164">
        <v>44985</v>
      </c>
      <c r="C1951" s="95" t="s">
        <v>3208</v>
      </c>
      <c r="D1951" s="96" t="s">
        <v>114</v>
      </c>
      <c r="E1951" s="97">
        <v>1</v>
      </c>
      <c r="F1951" s="140">
        <v>3.4</v>
      </c>
      <c r="G1951" s="103">
        <v>1.2</v>
      </c>
      <c r="H1951" s="99" t="s">
        <v>557</v>
      </c>
      <c r="I1951" s="104" t="s">
        <v>24</v>
      </c>
      <c r="J1951" s="105">
        <v>2.75</v>
      </c>
      <c r="K1951" s="142">
        <f t="shared" si="189"/>
        <v>6.6</v>
      </c>
      <c r="L1951" s="102">
        <f t="shared" si="194"/>
        <v>610.28510493827196</v>
      </c>
      <c r="N1951" s="214">
        <f t="shared" si="193"/>
        <v>-96.387500000000045</v>
      </c>
      <c r="Q1951" s="153">
        <f t="shared" si="190"/>
        <v>1</v>
      </c>
      <c r="R1951" s="154">
        <f t="shared" si="191"/>
        <v>1</v>
      </c>
      <c r="S1951" s="154">
        <f t="shared" si="192"/>
        <v>0</v>
      </c>
    </row>
    <row r="1952" spans="2:19" ht="18.75" x14ac:dyDescent="0.3">
      <c r="B1952" s="164">
        <v>44985</v>
      </c>
      <c r="C1952" s="95" t="s">
        <v>3209</v>
      </c>
      <c r="D1952" s="96" t="s">
        <v>114</v>
      </c>
      <c r="E1952" s="97">
        <v>2</v>
      </c>
      <c r="F1952" s="140">
        <v>21</v>
      </c>
      <c r="G1952" s="103">
        <v>4</v>
      </c>
      <c r="H1952" s="99" t="s">
        <v>557</v>
      </c>
      <c r="I1952" s="104" t="s">
        <v>26</v>
      </c>
      <c r="J1952" s="105">
        <v>3.5</v>
      </c>
      <c r="K1952" s="142">
        <f t="shared" si="189"/>
        <v>-3.5</v>
      </c>
      <c r="L1952" s="102">
        <f t="shared" si="194"/>
        <v>606.78510493827196</v>
      </c>
      <c r="N1952" s="214">
        <f t="shared" si="193"/>
        <v>-99.887500000000045</v>
      </c>
      <c r="Q1952" s="153">
        <f t="shared" si="190"/>
        <v>1</v>
      </c>
      <c r="R1952" s="154">
        <f t="shared" si="191"/>
        <v>0</v>
      </c>
      <c r="S1952" s="154">
        <f t="shared" si="192"/>
        <v>1</v>
      </c>
    </row>
    <row r="1953" spans="2:19" ht="18.75" x14ac:dyDescent="0.3">
      <c r="B1953" s="164">
        <v>44985</v>
      </c>
      <c r="C1953" s="95" t="s">
        <v>3210</v>
      </c>
      <c r="D1953" s="96" t="s">
        <v>114</v>
      </c>
      <c r="E1953" s="97">
        <v>3</v>
      </c>
      <c r="F1953" s="140">
        <v>3</v>
      </c>
      <c r="G1953" s="103">
        <v>1.2</v>
      </c>
      <c r="H1953" s="99" t="s">
        <v>557</v>
      </c>
      <c r="I1953" s="104" t="s">
        <v>24</v>
      </c>
      <c r="J1953" s="105">
        <v>10</v>
      </c>
      <c r="K1953" s="142">
        <f t="shared" si="189"/>
        <v>20</v>
      </c>
      <c r="L1953" s="102">
        <f t="shared" si="194"/>
        <v>626.78510493827196</v>
      </c>
      <c r="N1953" s="214">
        <f t="shared" si="193"/>
        <v>-79.887500000000045</v>
      </c>
      <c r="Q1953" s="153">
        <f t="shared" si="190"/>
        <v>1</v>
      </c>
      <c r="R1953" s="154">
        <f t="shared" si="191"/>
        <v>1</v>
      </c>
      <c r="S1953" s="154">
        <f t="shared" si="192"/>
        <v>0</v>
      </c>
    </row>
    <row r="1954" spans="2:19" ht="18.75" x14ac:dyDescent="0.3">
      <c r="B1954" s="164">
        <v>44986</v>
      </c>
      <c r="C1954" s="95" t="s">
        <v>3167</v>
      </c>
      <c r="D1954" s="96" t="s">
        <v>91</v>
      </c>
      <c r="E1954" s="97">
        <v>2</v>
      </c>
      <c r="F1954" s="140">
        <v>3.2</v>
      </c>
      <c r="G1954" s="103">
        <v>1.2</v>
      </c>
      <c r="H1954" s="99" t="s">
        <v>557</v>
      </c>
      <c r="I1954" s="104" t="s">
        <v>24</v>
      </c>
      <c r="J1954" s="105">
        <v>3.75</v>
      </c>
      <c r="K1954" s="142">
        <f t="shared" si="189"/>
        <v>8.25</v>
      </c>
      <c r="L1954" s="102">
        <f t="shared" ref="L1954" si="195">IF(K1954="",L1953,L1953+K1954)</f>
        <v>635.03510493827196</v>
      </c>
      <c r="M1954" s="214">
        <f>K1954</f>
        <v>8.25</v>
      </c>
      <c r="Q1954" s="153">
        <f t="shared" si="190"/>
        <v>1</v>
      </c>
      <c r="R1954" s="154">
        <f t="shared" si="191"/>
        <v>1</v>
      </c>
      <c r="S1954" s="154">
        <f t="shared" si="192"/>
        <v>0</v>
      </c>
    </row>
    <row r="1955" spans="2:19" ht="18.75" x14ac:dyDescent="0.3">
      <c r="B1955" s="164">
        <v>44986</v>
      </c>
      <c r="C1955" s="95" t="s">
        <v>3211</v>
      </c>
      <c r="D1955" s="96" t="s">
        <v>91</v>
      </c>
      <c r="E1955" s="97">
        <v>2</v>
      </c>
      <c r="F1955" s="140">
        <v>8.5</v>
      </c>
      <c r="G1955" s="103">
        <v>2</v>
      </c>
      <c r="H1955" s="99" t="s">
        <v>557</v>
      </c>
      <c r="I1955" s="104" t="s">
        <v>26</v>
      </c>
      <c r="J1955" s="105">
        <v>1.75</v>
      </c>
      <c r="K1955" s="142">
        <f t="shared" si="189"/>
        <v>-1.75</v>
      </c>
      <c r="L1955" s="102">
        <f t="shared" ref="L1955:L2018" si="196">IF(K1955="",L1954,L1954+K1955)</f>
        <v>633.28510493827196</v>
      </c>
      <c r="M1955" s="214">
        <f>M1954+K1955</f>
        <v>6.5</v>
      </c>
      <c r="Q1955" s="153">
        <f t="shared" si="190"/>
        <v>1</v>
      </c>
      <c r="R1955" s="154">
        <f t="shared" si="191"/>
        <v>0</v>
      </c>
      <c r="S1955" s="154">
        <f t="shared" si="192"/>
        <v>1</v>
      </c>
    </row>
    <row r="1956" spans="2:19" ht="18.75" x14ac:dyDescent="0.3">
      <c r="B1956" s="164">
        <v>44987</v>
      </c>
      <c r="C1956" s="95" t="s">
        <v>3212</v>
      </c>
      <c r="D1956" s="96" t="s">
        <v>556</v>
      </c>
      <c r="E1956" s="97">
        <v>2</v>
      </c>
      <c r="F1956" s="140">
        <v>26</v>
      </c>
      <c r="G1956" s="103">
        <v>4.8</v>
      </c>
      <c r="H1956" s="99" t="s">
        <v>557</v>
      </c>
      <c r="I1956" s="104" t="s">
        <v>24</v>
      </c>
      <c r="J1956" s="105">
        <v>6</v>
      </c>
      <c r="K1956" s="142">
        <f t="shared" si="189"/>
        <v>150</v>
      </c>
      <c r="L1956" s="102">
        <f t="shared" si="196"/>
        <v>783.28510493827196</v>
      </c>
      <c r="M1956" s="214">
        <f t="shared" ref="M1956:M2019" si="197">M1955+K1956</f>
        <v>156.5</v>
      </c>
      <c r="Q1956" s="153">
        <f t="shared" si="190"/>
        <v>1</v>
      </c>
      <c r="R1956" s="154">
        <f t="shared" si="191"/>
        <v>1</v>
      </c>
      <c r="S1956" s="154">
        <f t="shared" si="192"/>
        <v>0</v>
      </c>
    </row>
    <row r="1957" spans="2:19" ht="18.75" x14ac:dyDescent="0.3">
      <c r="B1957" s="164">
        <v>44987</v>
      </c>
      <c r="C1957" s="95" t="s">
        <v>3212</v>
      </c>
      <c r="D1957" s="96" t="s">
        <v>556</v>
      </c>
      <c r="E1957" s="97">
        <v>2</v>
      </c>
      <c r="F1957" s="140">
        <v>26</v>
      </c>
      <c r="G1957" s="103">
        <v>4.8</v>
      </c>
      <c r="H1957" s="99" t="s">
        <v>567</v>
      </c>
      <c r="I1957" s="104" t="s">
        <v>24</v>
      </c>
      <c r="J1957" s="105">
        <v>4</v>
      </c>
      <c r="K1957" s="142">
        <f t="shared" si="189"/>
        <v>15.2</v>
      </c>
      <c r="L1957" s="102">
        <f t="shared" si="196"/>
        <v>798.485104938272</v>
      </c>
      <c r="M1957" s="214">
        <f t="shared" si="197"/>
        <v>171.7</v>
      </c>
      <c r="Q1957" s="153">
        <f t="shared" si="190"/>
        <v>1</v>
      </c>
      <c r="R1957" s="154">
        <f t="shared" si="191"/>
        <v>1</v>
      </c>
      <c r="S1957" s="154">
        <f t="shared" si="192"/>
        <v>0</v>
      </c>
    </row>
    <row r="1958" spans="2:19" ht="18.75" x14ac:dyDescent="0.3">
      <c r="B1958" s="164">
        <v>44987</v>
      </c>
      <c r="C1958" s="95" t="s">
        <v>3213</v>
      </c>
      <c r="D1958" s="96" t="s">
        <v>3033</v>
      </c>
      <c r="E1958" s="97">
        <v>2</v>
      </c>
      <c r="F1958" s="140">
        <v>6.5</v>
      </c>
      <c r="G1958" s="103">
        <v>2</v>
      </c>
      <c r="H1958" s="99" t="s">
        <v>557</v>
      </c>
      <c r="I1958" s="104" t="s">
        <v>21</v>
      </c>
      <c r="J1958" s="105">
        <v>1</v>
      </c>
      <c r="K1958" s="142">
        <f t="shared" si="189"/>
        <v>-1</v>
      </c>
      <c r="L1958" s="102">
        <f t="shared" si="196"/>
        <v>797.485104938272</v>
      </c>
      <c r="M1958" s="214">
        <f t="shared" si="197"/>
        <v>170.7</v>
      </c>
      <c r="Q1958" s="153">
        <f t="shared" si="190"/>
        <v>1</v>
      </c>
      <c r="R1958" s="154">
        <f t="shared" si="191"/>
        <v>0</v>
      </c>
      <c r="S1958" s="154">
        <f t="shared" si="192"/>
        <v>1</v>
      </c>
    </row>
    <row r="1959" spans="2:19" ht="18.75" x14ac:dyDescent="0.3">
      <c r="B1959" s="164">
        <v>44987</v>
      </c>
      <c r="C1959" s="95" t="s">
        <v>3214</v>
      </c>
      <c r="D1959" s="96" t="s">
        <v>3033</v>
      </c>
      <c r="E1959" s="97">
        <v>2</v>
      </c>
      <c r="F1959" s="140">
        <v>15</v>
      </c>
      <c r="G1959" s="103">
        <v>3</v>
      </c>
      <c r="H1959" s="99" t="s">
        <v>557</v>
      </c>
      <c r="I1959" s="104" t="s">
        <v>21</v>
      </c>
      <c r="J1959" s="105">
        <v>3.75</v>
      </c>
      <c r="K1959" s="142">
        <f t="shared" si="189"/>
        <v>-3.75</v>
      </c>
      <c r="L1959" s="102">
        <f t="shared" si="196"/>
        <v>793.735104938272</v>
      </c>
      <c r="M1959" s="214">
        <f t="shared" si="197"/>
        <v>166.95</v>
      </c>
      <c r="Q1959" s="153">
        <f t="shared" si="190"/>
        <v>1</v>
      </c>
      <c r="R1959" s="154">
        <f t="shared" si="191"/>
        <v>0</v>
      </c>
      <c r="S1959" s="154">
        <f t="shared" si="192"/>
        <v>1</v>
      </c>
    </row>
    <row r="1960" spans="2:19" ht="18.75" x14ac:dyDescent="0.3">
      <c r="B1960" s="164">
        <v>44987</v>
      </c>
      <c r="C1960" s="95" t="s">
        <v>2526</v>
      </c>
      <c r="D1960" s="96" t="s">
        <v>3033</v>
      </c>
      <c r="E1960" s="97">
        <v>7</v>
      </c>
      <c r="F1960" s="140">
        <v>3.8</v>
      </c>
      <c r="G1960" s="103">
        <v>1.5</v>
      </c>
      <c r="H1960" s="99" t="s">
        <v>557</v>
      </c>
      <c r="I1960" s="104" t="s">
        <v>24</v>
      </c>
      <c r="J1960" s="105">
        <v>4</v>
      </c>
      <c r="K1960" s="142">
        <f t="shared" si="189"/>
        <v>11.2</v>
      </c>
      <c r="L1960" s="102">
        <f t="shared" si="196"/>
        <v>804.93510493827205</v>
      </c>
      <c r="M1960" s="214">
        <f t="shared" si="197"/>
        <v>178.14999999999998</v>
      </c>
      <c r="Q1960" s="153">
        <f t="shared" si="190"/>
        <v>1</v>
      </c>
      <c r="R1960" s="154">
        <f t="shared" si="191"/>
        <v>1</v>
      </c>
      <c r="S1960" s="154">
        <f t="shared" si="192"/>
        <v>0</v>
      </c>
    </row>
    <row r="1961" spans="2:19" ht="18.75" x14ac:dyDescent="0.3">
      <c r="B1961" s="164">
        <v>44987</v>
      </c>
      <c r="C1961" s="95" t="s">
        <v>3215</v>
      </c>
      <c r="D1961" s="96" t="s">
        <v>616</v>
      </c>
      <c r="E1961" s="97">
        <v>1</v>
      </c>
      <c r="F1961" s="140">
        <v>6.5</v>
      </c>
      <c r="G1961" s="103">
        <v>2</v>
      </c>
      <c r="H1961" s="99" t="s">
        <v>557</v>
      </c>
      <c r="I1961" s="104" t="s">
        <v>26</v>
      </c>
      <c r="J1961" s="105">
        <v>1.75</v>
      </c>
      <c r="K1961" s="142">
        <f t="shared" si="189"/>
        <v>-1.75</v>
      </c>
      <c r="L1961" s="102">
        <f t="shared" si="196"/>
        <v>803.18510493827205</v>
      </c>
      <c r="M1961" s="214">
        <f t="shared" si="197"/>
        <v>176.39999999999998</v>
      </c>
      <c r="Q1961" s="153">
        <f t="shared" si="190"/>
        <v>1</v>
      </c>
      <c r="R1961" s="154">
        <f t="shared" si="191"/>
        <v>0</v>
      </c>
      <c r="S1961" s="154">
        <f t="shared" si="192"/>
        <v>1</v>
      </c>
    </row>
    <row r="1962" spans="2:19" ht="18.75" x14ac:dyDescent="0.3">
      <c r="B1962" s="164">
        <v>44987</v>
      </c>
      <c r="C1962" s="95" t="s">
        <v>3057</v>
      </c>
      <c r="D1962" s="96" t="s">
        <v>616</v>
      </c>
      <c r="E1962" s="97">
        <v>2</v>
      </c>
      <c r="F1962" s="140">
        <v>4.4000000000000004</v>
      </c>
      <c r="G1962" s="103">
        <v>2</v>
      </c>
      <c r="H1962" s="99" t="s">
        <v>557</v>
      </c>
      <c r="I1962" s="104" t="s">
        <v>26</v>
      </c>
      <c r="J1962" s="105">
        <v>3</v>
      </c>
      <c r="K1962" s="142">
        <f t="shared" si="189"/>
        <v>-3</v>
      </c>
      <c r="L1962" s="102">
        <f t="shared" si="196"/>
        <v>800.18510493827205</v>
      </c>
      <c r="M1962" s="214">
        <f t="shared" si="197"/>
        <v>173.39999999999998</v>
      </c>
      <c r="Q1962" s="153">
        <f t="shared" si="190"/>
        <v>1</v>
      </c>
      <c r="R1962" s="154">
        <f t="shared" si="191"/>
        <v>0</v>
      </c>
      <c r="S1962" s="154">
        <f t="shared" si="192"/>
        <v>1</v>
      </c>
    </row>
    <row r="1963" spans="2:19" ht="18.75" x14ac:dyDescent="0.3">
      <c r="B1963" s="164">
        <v>44987</v>
      </c>
      <c r="C1963" s="95" t="s">
        <v>3216</v>
      </c>
      <c r="D1963" s="96" t="s">
        <v>616</v>
      </c>
      <c r="E1963" s="97">
        <v>2</v>
      </c>
      <c r="F1963" s="140">
        <v>16</v>
      </c>
      <c r="G1963" s="103">
        <v>3</v>
      </c>
      <c r="H1963" s="99" t="s">
        <v>557</v>
      </c>
      <c r="I1963" s="104" t="s">
        <v>34</v>
      </c>
      <c r="J1963" s="105">
        <v>2.75</v>
      </c>
      <c r="K1963" s="142">
        <f t="shared" si="189"/>
        <v>-2.75</v>
      </c>
      <c r="L1963" s="102">
        <f t="shared" si="196"/>
        <v>797.43510493827205</v>
      </c>
      <c r="M1963" s="214">
        <f t="shared" si="197"/>
        <v>170.64999999999998</v>
      </c>
      <c r="Q1963" s="153">
        <f t="shared" si="190"/>
        <v>1</v>
      </c>
      <c r="R1963" s="154">
        <f t="shared" si="191"/>
        <v>0</v>
      </c>
      <c r="S1963" s="154">
        <f t="shared" si="192"/>
        <v>1</v>
      </c>
    </row>
    <row r="1964" spans="2:19" ht="18.75" x14ac:dyDescent="0.3">
      <c r="B1964" s="164">
        <v>44988</v>
      </c>
      <c r="C1964" s="95" t="s">
        <v>3331</v>
      </c>
      <c r="D1964" s="96" t="s">
        <v>619</v>
      </c>
      <c r="E1964" s="97">
        <v>2</v>
      </c>
      <c r="F1964" s="140">
        <v>3.4</v>
      </c>
      <c r="G1964" s="103">
        <v>1.3</v>
      </c>
      <c r="H1964" s="99" t="s">
        <v>557</v>
      </c>
      <c r="I1964" s="104" t="s">
        <v>26</v>
      </c>
      <c r="J1964" s="105">
        <v>1.25</v>
      </c>
      <c r="K1964" s="142">
        <f t="shared" si="189"/>
        <v>-1.25</v>
      </c>
      <c r="L1964" s="102">
        <f t="shared" si="196"/>
        <v>796.18510493827205</v>
      </c>
      <c r="M1964" s="214">
        <f t="shared" si="197"/>
        <v>169.39999999999998</v>
      </c>
      <c r="Q1964" s="153">
        <f t="shared" si="190"/>
        <v>1</v>
      </c>
      <c r="R1964" s="154">
        <f t="shared" si="191"/>
        <v>0</v>
      </c>
      <c r="S1964" s="154">
        <f t="shared" si="192"/>
        <v>1</v>
      </c>
    </row>
    <row r="1965" spans="2:19" ht="18.75" x14ac:dyDescent="0.3">
      <c r="B1965" s="164">
        <v>44988</v>
      </c>
      <c r="C1965" s="95" t="s">
        <v>3217</v>
      </c>
      <c r="D1965" s="96" t="s">
        <v>619</v>
      </c>
      <c r="E1965" s="97">
        <v>5</v>
      </c>
      <c r="F1965" s="140">
        <v>3.2</v>
      </c>
      <c r="G1965" s="103">
        <v>1.2</v>
      </c>
      <c r="H1965" s="99" t="s">
        <v>557</v>
      </c>
      <c r="I1965" s="104" t="s">
        <v>26</v>
      </c>
      <c r="J1965" s="105">
        <v>1</v>
      </c>
      <c r="K1965" s="142">
        <f t="shared" si="189"/>
        <v>-1</v>
      </c>
      <c r="L1965" s="102">
        <f t="shared" si="196"/>
        <v>795.18510493827205</v>
      </c>
      <c r="M1965" s="214">
        <f t="shared" si="197"/>
        <v>168.39999999999998</v>
      </c>
      <c r="Q1965" s="153">
        <f t="shared" si="190"/>
        <v>1</v>
      </c>
      <c r="R1965" s="154">
        <f t="shared" si="191"/>
        <v>0</v>
      </c>
      <c r="S1965" s="154">
        <f t="shared" si="192"/>
        <v>1</v>
      </c>
    </row>
    <row r="1966" spans="2:19" ht="18.75" x14ac:dyDescent="0.3">
      <c r="B1966" s="164">
        <v>44988</v>
      </c>
      <c r="C1966" s="95" t="s">
        <v>3218</v>
      </c>
      <c r="D1966" s="96" t="s">
        <v>616</v>
      </c>
      <c r="E1966" s="97">
        <v>1</v>
      </c>
      <c r="F1966" s="140">
        <v>2.2000000000000002</v>
      </c>
      <c r="G1966" s="103">
        <v>1.1000000000000001</v>
      </c>
      <c r="H1966" s="99" t="s">
        <v>557</v>
      </c>
      <c r="I1966" s="104" t="s">
        <v>26</v>
      </c>
      <c r="J1966" s="105">
        <v>5</v>
      </c>
      <c r="K1966" s="142">
        <f t="shared" si="189"/>
        <v>-5</v>
      </c>
      <c r="L1966" s="102">
        <f t="shared" si="196"/>
        <v>790.18510493827205</v>
      </c>
      <c r="M1966" s="214">
        <f t="shared" si="197"/>
        <v>163.39999999999998</v>
      </c>
      <c r="Q1966" s="153">
        <f t="shared" si="190"/>
        <v>1</v>
      </c>
      <c r="R1966" s="154">
        <f t="shared" si="191"/>
        <v>0</v>
      </c>
      <c r="S1966" s="154">
        <f t="shared" si="192"/>
        <v>1</v>
      </c>
    </row>
    <row r="1967" spans="2:19" ht="18.75" x14ac:dyDescent="0.3">
      <c r="B1967" s="164">
        <v>44988</v>
      </c>
      <c r="C1967" s="95" t="s">
        <v>3166</v>
      </c>
      <c r="D1967" s="96" t="s">
        <v>616</v>
      </c>
      <c r="E1967" s="97">
        <v>7</v>
      </c>
      <c r="F1967" s="140">
        <v>3.9</v>
      </c>
      <c r="G1967" s="103">
        <v>1.3</v>
      </c>
      <c r="H1967" s="99" t="s">
        <v>557</v>
      </c>
      <c r="I1967" s="104" t="s">
        <v>26</v>
      </c>
      <c r="J1967" s="105">
        <v>5</v>
      </c>
      <c r="K1967" s="142">
        <f t="shared" si="189"/>
        <v>-5</v>
      </c>
      <c r="L1967" s="102">
        <f t="shared" si="196"/>
        <v>785.18510493827205</v>
      </c>
      <c r="M1967" s="214">
        <f t="shared" si="197"/>
        <v>158.39999999999998</v>
      </c>
      <c r="Q1967" s="153">
        <f t="shared" si="190"/>
        <v>1</v>
      </c>
      <c r="R1967" s="154">
        <f t="shared" si="191"/>
        <v>0</v>
      </c>
      <c r="S1967" s="154">
        <f t="shared" si="192"/>
        <v>1</v>
      </c>
    </row>
    <row r="1968" spans="2:19" ht="18.75" x14ac:dyDescent="0.3">
      <c r="B1968" s="164">
        <v>44988</v>
      </c>
      <c r="C1968" s="95" t="s">
        <v>3219</v>
      </c>
      <c r="D1968" s="96" t="s">
        <v>616</v>
      </c>
      <c r="E1968" s="97">
        <v>7</v>
      </c>
      <c r="F1968" s="140">
        <v>17</v>
      </c>
      <c r="G1968" s="103">
        <v>4</v>
      </c>
      <c r="H1968" s="99" t="s">
        <v>557</v>
      </c>
      <c r="I1968" s="104" t="s">
        <v>34</v>
      </c>
      <c r="J1968" s="105">
        <v>3.75</v>
      </c>
      <c r="K1968" s="142">
        <f t="shared" si="189"/>
        <v>-3.75</v>
      </c>
      <c r="L1968" s="102">
        <f t="shared" si="196"/>
        <v>781.43510493827205</v>
      </c>
      <c r="M1968" s="214">
        <f t="shared" si="197"/>
        <v>154.64999999999998</v>
      </c>
      <c r="Q1968" s="153">
        <f t="shared" si="190"/>
        <v>1</v>
      </c>
      <c r="R1968" s="154">
        <f t="shared" si="191"/>
        <v>0</v>
      </c>
      <c r="S1968" s="154">
        <f t="shared" si="192"/>
        <v>1</v>
      </c>
    </row>
    <row r="1969" spans="2:19" ht="18.75" x14ac:dyDescent="0.3">
      <c r="B1969" s="164">
        <v>44988</v>
      </c>
      <c r="C1969" s="95" t="s">
        <v>3220</v>
      </c>
      <c r="D1969" s="96" t="s">
        <v>616</v>
      </c>
      <c r="E1969" s="97">
        <v>5</v>
      </c>
      <c r="F1969" s="140">
        <v>2.6</v>
      </c>
      <c r="G1969" s="103">
        <v>1.2</v>
      </c>
      <c r="H1969" s="99" t="s">
        <v>557</v>
      </c>
      <c r="I1969" s="104" t="s">
        <v>24</v>
      </c>
      <c r="J1969" s="105">
        <v>9.75</v>
      </c>
      <c r="K1969" s="142">
        <f t="shared" si="189"/>
        <v>15.600000000000001</v>
      </c>
      <c r="L1969" s="102">
        <f t="shared" si="196"/>
        <v>797.03510493827207</v>
      </c>
      <c r="M1969" s="214">
        <f t="shared" si="197"/>
        <v>170.24999999999997</v>
      </c>
      <c r="Q1969" s="153">
        <f t="shared" si="190"/>
        <v>1</v>
      </c>
      <c r="R1969" s="154">
        <f t="shared" si="191"/>
        <v>1</v>
      </c>
      <c r="S1969" s="154">
        <f t="shared" si="192"/>
        <v>0</v>
      </c>
    </row>
    <row r="1970" spans="2:19" ht="18.75" x14ac:dyDescent="0.3">
      <c r="B1970" s="164">
        <v>44988</v>
      </c>
      <c r="C1970" s="95" t="s">
        <v>2403</v>
      </c>
      <c r="D1970" s="96" t="s">
        <v>559</v>
      </c>
      <c r="E1970" s="97">
        <v>3</v>
      </c>
      <c r="F1970" s="140">
        <v>12</v>
      </c>
      <c r="G1970" s="103">
        <v>3</v>
      </c>
      <c r="H1970" s="99" t="s">
        <v>557</v>
      </c>
      <c r="I1970" s="104" t="s">
        <v>34</v>
      </c>
      <c r="J1970" s="105">
        <v>1.25</v>
      </c>
      <c r="K1970" s="142">
        <f t="shared" si="189"/>
        <v>-1.25</v>
      </c>
      <c r="L1970" s="102">
        <f t="shared" si="196"/>
        <v>795.78510493827207</v>
      </c>
      <c r="M1970" s="214">
        <f t="shared" si="197"/>
        <v>168.99999999999997</v>
      </c>
      <c r="Q1970" s="153">
        <f t="shared" si="190"/>
        <v>1</v>
      </c>
      <c r="R1970" s="154">
        <f t="shared" si="191"/>
        <v>0</v>
      </c>
      <c r="S1970" s="154">
        <f t="shared" si="192"/>
        <v>1</v>
      </c>
    </row>
    <row r="1971" spans="2:19" ht="18.75" x14ac:dyDescent="0.3">
      <c r="B1971" s="164">
        <v>44988</v>
      </c>
      <c r="C1971" s="95" t="s">
        <v>3221</v>
      </c>
      <c r="D1971" s="96" t="s">
        <v>559</v>
      </c>
      <c r="E1971" s="97">
        <v>3</v>
      </c>
      <c r="F1971" s="140">
        <v>11</v>
      </c>
      <c r="G1971" s="103">
        <v>3</v>
      </c>
      <c r="H1971" s="99" t="s">
        <v>557</v>
      </c>
      <c r="I1971" s="104" t="s">
        <v>34</v>
      </c>
      <c r="J1971" s="105">
        <v>5</v>
      </c>
      <c r="K1971" s="142">
        <f t="shared" si="189"/>
        <v>-5</v>
      </c>
      <c r="L1971" s="102">
        <f t="shared" si="196"/>
        <v>790.78510493827207</v>
      </c>
      <c r="M1971" s="214">
        <f t="shared" si="197"/>
        <v>163.99999999999997</v>
      </c>
      <c r="Q1971" s="153">
        <f t="shared" si="190"/>
        <v>1</v>
      </c>
      <c r="R1971" s="154">
        <f t="shared" si="191"/>
        <v>0</v>
      </c>
      <c r="S1971" s="154">
        <f t="shared" si="192"/>
        <v>1</v>
      </c>
    </row>
    <row r="1972" spans="2:19" ht="18.75" x14ac:dyDescent="0.3">
      <c r="B1972" s="164">
        <v>44988</v>
      </c>
      <c r="C1972" s="95" t="s">
        <v>3222</v>
      </c>
      <c r="D1972" s="96" t="s">
        <v>559</v>
      </c>
      <c r="E1972" s="97">
        <v>3</v>
      </c>
      <c r="F1972" s="140">
        <v>26</v>
      </c>
      <c r="G1972" s="103">
        <v>5</v>
      </c>
      <c r="H1972" s="99" t="s">
        <v>557</v>
      </c>
      <c r="I1972" s="104" t="s">
        <v>171</v>
      </c>
      <c r="J1972" s="105">
        <v>2</v>
      </c>
      <c r="K1972" s="142">
        <f t="shared" si="189"/>
        <v>-2</v>
      </c>
      <c r="L1972" s="102">
        <f t="shared" si="196"/>
        <v>788.78510493827207</v>
      </c>
      <c r="M1972" s="214">
        <f t="shared" si="197"/>
        <v>161.99999999999997</v>
      </c>
      <c r="Q1972" s="153">
        <f t="shared" si="190"/>
        <v>1</v>
      </c>
      <c r="R1972" s="154">
        <f t="shared" si="191"/>
        <v>0</v>
      </c>
      <c r="S1972" s="154">
        <f t="shared" si="192"/>
        <v>1</v>
      </c>
    </row>
    <row r="1973" spans="2:19" ht="18.75" x14ac:dyDescent="0.3">
      <c r="B1973" s="164">
        <v>44988</v>
      </c>
      <c r="C1973" s="95" t="s">
        <v>3223</v>
      </c>
      <c r="D1973" s="96" t="s">
        <v>2349</v>
      </c>
      <c r="E1973" s="97">
        <v>1</v>
      </c>
      <c r="F1973" s="140">
        <v>8.5</v>
      </c>
      <c r="G1973" s="103">
        <v>2</v>
      </c>
      <c r="H1973" s="99" t="s">
        <v>557</v>
      </c>
      <c r="I1973" s="104" t="s">
        <v>16</v>
      </c>
      <c r="J1973" s="105">
        <v>1</v>
      </c>
      <c r="K1973" s="142">
        <f t="shared" si="189"/>
        <v>-1</v>
      </c>
      <c r="L1973" s="102">
        <f t="shared" si="196"/>
        <v>787.78510493827207</v>
      </c>
      <c r="M1973" s="214">
        <f t="shared" si="197"/>
        <v>160.99999999999997</v>
      </c>
      <c r="Q1973" s="153">
        <f t="shared" si="190"/>
        <v>1</v>
      </c>
      <c r="R1973" s="154">
        <f t="shared" si="191"/>
        <v>0</v>
      </c>
      <c r="S1973" s="154">
        <f t="shared" si="192"/>
        <v>1</v>
      </c>
    </row>
    <row r="1974" spans="2:19" ht="18.75" x14ac:dyDescent="0.3">
      <c r="B1974" s="164">
        <v>44989</v>
      </c>
      <c r="C1974" s="95" t="s">
        <v>3224</v>
      </c>
      <c r="D1974" s="96" t="s">
        <v>587</v>
      </c>
      <c r="E1974" s="97">
        <v>1</v>
      </c>
      <c r="F1974" s="140">
        <v>34</v>
      </c>
      <c r="G1974" s="103">
        <v>6</v>
      </c>
      <c r="H1974" s="99" t="s">
        <v>557</v>
      </c>
      <c r="I1974" s="104" t="s">
        <v>21</v>
      </c>
      <c r="J1974" s="105">
        <v>1</v>
      </c>
      <c r="K1974" s="142">
        <f t="shared" si="189"/>
        <v>-1</v>
      </c>
      <c r="L1974" s="102">
        <f t="shared" si="196"/>
        <v>786.78510493827207</v>
      </c>
      <c r="M1974" s="214">
        <f t="shared" si="197"/>
        <v>159.99999999999997</v>
      </c>
      <c r="Q1974" s="153">
        <f t="shared" si="190"/>
        <v>1</v>
      </c>
      <c r="R1974" s="154">
        <f t="shared" si="191"/>
        <v>0</v>
      </c>
      <c r="S1974" s="154">
        <f t="shared" si="192"/>
        <v>1</v>
      </c>
    </row>
    <row r="1975" spans="2:19" ht="18.75" x14ac:dyDescent="0.3">
      <c r="B1975" s="164">
        <v>44989</v>
      </c>
      <c r="C1975" s="95" t="s">
        <v>3224</v>
      </c>
      <c r="D1975" s="96" t="s">
        <v>587</v>
      </c>
      <c r="E1975" s="97">
        <v>1</v>
      </c>
      <c r="F1975" s="140">
        <v>34</v>
      </c>
      <c r="G1975" s="103">
        <v>6</v>
      </c>
      <c r="H1975" s="99" t="s">
        <v>567</v>
      </c>
      <c r="I1975" s="104" t="s">
        <v>21</v>
      </c>
      <c r="J1975" s="105">
        <v>1</v>
      </c>
      <c r="K1975" s="142">
        <f t="shared" si="189"/>
        <v>5</v>
      </c>
      <c r="L1975" s="102">
        <f t="shared" si="196"/>
        <v>791.78510493827207</v>
      </c>
      <c r="M1975" s="214">
        <f t="shared" si="197"/>
        <v>164.99999999999997</v>
      </c>
      <c r="Q1975" s="153">
        <f t="shared" si="190"/>
        <v>1</v>
      </c>
      <c r="R1975" s="154">
        <f t="shared" si="191"/>
        <v>1</v>
      </c>
      <c r="S1975" s="154">
        <f t="shared" si="192"/>
        <v>0</v>
      </c>
    </row>
    <row r="1976" spans="2:19" ht="18.75" x14ac:dyDescent="0.3">
      <c r="B1976" s="164">
        <v>44989</v>
      </c>
      <c r="C1976" s="95" t="s">
        <v>3225</v>
      </c>
      <c r="D1976" s="96" t="s">
        <v>3226</v>
      </c>
      <c r="E1976" s="97">
        <v>2</v>
      </c>
      <c r="F1976" s="140">
        <v>5</v>
      </c>
      <c r="G1976" s="103">
        <v>2</v>
      </c>
      <c r="H1976" s="99" t="s">
        <v>557</v>
      </c>
      <c r="I1976" s="104" t="s">
        <v>16</v>
      </c>
      <c r="J1976" s="105">
        <v>3</v>
      </c>
      <c r="K1976" s="142">
        <f t="shared" si="189"/>
        <v>-3</v>
      </c>
      <c r="L1976" s="102">
        <f t="shared" si="196"/>
        <v>788.78510493827207</v>
      </c>
      <c r="M1976" s="214">
        <f t="shared" si="197"/>
        <v>161.99999999999997</v>
      </c>
      <c r="Q1976" s="153">
        <f t="shared" si="190"/>
        <v>1</v>
      </c>
      <c r="R1976" s="154">
        <f t="shared" si="191"/>
        <v>0</v>
      </c>
      <c r="S1976" s="154">
        <f t="shared" si="192"/>
        <v>1</v>
      </c>
    </row>
    <row r="1977" spans="2:19" ht="18.75" x14ac:dyDescent="0.3">
      <c r="B1977" s="164">
        <v>44989</v>
      </c>
      <c r="C1977" s="95" t="s">
        <v>3227</v>
      </c>
      <c r="D1977" s="96" t="s">
        <v>3226</v>
      </c>
      <c r="E1977" s="97">
        <v>2</v>
      </c>
      <c r="F1977" s="140">
        <v>8</v>
      </c>
      <c r="G1977" s="103">
        <v>2</v>
      </c>
      <c r="H1977" s="99" t="s">
        <v>557</v>
      </c>
      <c r="I1977" s="104" t="s">
        <v>34</v>
      </c>
      <c r="J1977" s="105">
        <v>1.25</v>
      </c>
      <c r="K1977" s="142">
        <f t="shared" si="189"/>
        <v>-1.25</v>
      </c>
      <c r="L1977" s="102">
        <f t="shared" si="196"/>
        <v>787.53510493827207</v>
      </c>
      <c r="M1977" s="214">
        <f t="shared" si="197"/>
        <v>160.74999999999997</v>
      </c>
      <c r="Q1977" s="153">
        <f t="shared" si="190"/>
        <v>1</v>
      </c>
      <c r="R1977" s="154">
        <f t="shared" si="191"/>
        <v>0</v>
      </c>
      <c r="S1977" s="154">
        <f t="shared" si="192"/>
        <v>1</v>
      </c>
    </row>
    <row r="1978" spans="2:19" ht="18.75" x14ac:dyDescent="0.3">
      <c r="B1978" s="164">
        <v>44990</v>
      </c>
      <c r="C1978" s="95" t="s">
        <v>3228</v>
      </c>
      <c r="D1978" s="96" t="s">
        <v>628</v>
      </c>
      <c r="E1978" s="97">
        <v>1</v>
      </c>
      <c r="F1978" s="140">
        <v>1.55</v>
      </c>
      <c r="G1978" s="103">
        <v>1.1000000000000001</v>
      </c>
      <c r="H1978" s="99" t="s">
        <v>557</v>
      </c>
      <c r="I1978" s="104" t="s">
        <v>24</v>
      </c>
      <c r="J1978" s="105">
        <v>5</v>
      </c>
      <c r="K1978" s="142">
        <f t="shared" si="189"/>
        <v>2.75</v>
      </c>
      <c r="L1978" s="102">
        <f t="shared" si="196"/>
        <v>790.28510493827207</v>
      </c>
      <c r="M1978" s="214">
        <f t="shared" si="197"/>
        <v>163.49999999999997</v>
      </c>
      <c r="Q1978" s="153">
        <f t="shared" si="190"/>
        <v>1</v>
      </c>
      <c r="R1978" s="154">
        <f t="shared" si="191"/>
        <v>1</v>
      </c>
      <c r="S1978" s="154">
        <f t="shared" si="192"/>
        <v>0</v>
      </c>
    </row>
    <row r="1979" spans="2:19" ht="18.75" x14ac:dyDescent="0.3">
      <c r="B1979" s="164">
        <v>44991</v>
      </c>
      <c r="C1979" s="95" t="s">
        <v>3229</v>
      </c>
      <c r="D1979" s="96" t="s">
        <v>634</v>
      </c>
      <c r="E1979" s="97">
        <v>3</v>
      </c>
      <c r="F1979" s="140">
        <v>3.2</v>
      </c>
      <c r="G1979" s="103">
        <v>1.2</v>
      </c>
      <c r="H1979" s="99" t="s">
        <v>557</v>
      </c>
      <c r="I1979" s="104" t="s">
        <v>34</v>
      </c>
      <c r="J1979" s="105">
        <v>4.25</v>
      </c>
      <c r="K1979" s="142">
        <f t="shared" si="189"/>
        <v>-4.25</v>
      </c>
      <c r="L1979" s="102">
        <f t="shared" si="196"/>
        <v>786.03510493827207</v>
      </c>
      <c r="M1979" s="214">
        <f t="shared" si="197"/>
        <v>159.24999999999997</v>
      </c>
      <c r="Q1979" s="153">
        <f t="shared" si="190"/>
        <v>1</v>
      </c>
      <c r="R1979" s="154">
        <f t="shared" si="191"/>
        <v>0</v>
      </c>
      <c r="S1979" s="154">
        <f t="shared" si="192"/>
        <v>1</v>
      </c>
    </row>
    <row r="1980" spans="2:19" ht="18.75" x14ac:dyDescent="0.3">
      <c r="B1980" s="164">
        <v>44992</v>
      </c>
      <c r="C1980" s="95" t="s">
        <v>3230</v>
      </c>
      <c r="D1980" s="96" t="s">
        <v>30</v>
      </c>
      <c r="E1980" s="97">
        <v>1</v>
      </c>
      <c r="F1980" s="140">
        <v>2.9</v>
      </c>
      <c r="G1980" s="103">
        <v>1.1000000000000001</v>
      </c>
      <c r="H1980" s="99" t="s">
        <v>557</v>
      </c>
      <c r="I1980" s="104" t="s">
        <v>24</v>
      </c>
      <c r="J1980" s="105">
        <v>8</v>
      </c>
      <c r="K1980" s="142">
        <f t="shared" si="189"/>
        <v>15.2</v>
      </c>
      <c r="L1980" s="102">
        <f t="shared" si="196"/>
        <v>801.23510493827212</v>
      </c>
      <c r="M1980" s="214">
        <f t="shared" si="197"/>
        <v>174.44999999999996</v>
      </c>
      <c r="Q1980" s="153">
        <f t="shared" si="190"/>
        <v>1</v>
      </c>
      <c r="R1980" s="154">
        <f t="shared" si="191"/>
        <v>1</v>
      </c>
      <c r="S1980" s="154">
        <f t="shared" si="192"/>
        <v>0</v>
      </c>
    </row>
    <row r="1981" spans="2:19" ht="18.75" x14ac:dyDescent="0.3">
      <c r="B1981" s="164">
        <v>44992</v>
      </c>
      <c r="C1981" s="95" t="s">
        <v>3231</v>
      </c>
      <c r="D1981" s="96" t="s">
        <v>30</v>
      </c>
      <c r="E1981" s="97">
        <v>1</v>
      </c>
      <c r="F1981" s="140">
        <v>19</v>
      </c>
      <c r="G1981" s="103">
        <v>3</v>
      </c>
      <c r="H1981" s="99" t="s">
        <v>557</v>
      </c>
      <c r="I1981" s="104" t="s">
        <v>34</v>
      </c>
      <c r="J1981" s="105">
        <v>1</v>
      </c>
      <c r="K1981" s="142">
        <f t="shared" si="189"/>
        <v>-1</v>
      </c>
      <c r="L1981" s="102">
        <f t="shared" si="196"/>
        <v>800.23510493827212</v>
      </c>
      <c r="M1981" s="214">
        <f t="shared" si="197"/>
        <v>173.44999999999996</v>
      </c>
      <c r="Q1981" s="153">
        <f t="shared" si="190"/>
        <v>1</v>
      </c>
      <c r="R1981" s="154">
        <f t="shared" si="191"/>
        <v>0</v>
      </c>
      <c r="S1981" s="154">
        <f t="shared" si="192"/>
        <v>1</v>
      </c>
    </row>
    <row r="1982" spans="2:19" ht="18.75" x14ac:dyDescent="0.3">
      <c r="B1982" s="164">
        <v>44992</v>
      </c>
      <c r="C1982" s="95" t="s">
        <v>3232</v>
      </c>
      <c r="D1982" s="96" t="s">
        <v>30</v>
      </c>
      <c r="E1982" s="97">
        <v>2</v>
      </c>
      <c r="F1982" s="140">
        <v>4.25</v>
      </c>
      <c r="G1982" s="103">
        <v>2</v>
      </c>
      <c r="H1982" s="99" t="s">
        <v>557</v>
      </c>
      <c r="I1982" s="104" t="s">
        <v>24</v>
      </c>
      <c r="J1982" s="105">
        <v>8.75</v>
      </c>
      <c r="K1982" s="142">
        <f t="shared" si="189"/>
        <v>28.4375</v>
      </c>
      <c r="L1982" s="102">
        <f t="shared" si="196"/>
        <v>828.67260493827212</v>
      </c>
      <c r="M1982" s="214">
        <f t="shared" si="197"/>
        <v>201.88749999999996</v>
      </c>
      <c r="Q1982" s="153">
        <f t="shared" si="190"/>
        <v>1</v>
      </c>
      <c r="R1982" s="154">
        <f t="shared" si="191"/>
        <v>1</v>
      </c>
      <c r="S1982" s="154">
        <f t="shared" si="192"/>
        <v>0</v>
      </c>
    </row>
    <row r="1983" spans="2:19" ht="18.75" x14ac:dyDescent="0.3">
      <c r="B1983" s="164">
        <v>44992</v>
      </c>
      <c r="C1983" s="95" t="s">
        <v>3152</v>
      </c>
      <c r="D1983" s="96" t="s">
        <v>30</v>
      </c>
      <c r="E1983" s="97">
        <v>2</v>
      </c>
      <c r="F1983" s="140">
        <v>12</v>
      </c>
      <c r="G1983" s="103">
        <v>3</v>
      </c>
      <c r="H1983" s="99" t="s">
        <v>557</v>
      </c>
      <c r="I1983" s="104" t="s">
        <v>34</v>
      </c>
      <c r="J1983" s="105">
        <v>2.25</v>
      </c>
      <c r="K1983" s="142">
        <f t="shared" si="189"/>
        <v>-2.25</v>
      </c>
      <c r="L1983" s="102">
        <f t="shared" si="196"/>
        <v>826.42260493827212</v>
      </c>
      <c r="M1983" s="214">
        <f t="shared" si="197"/>
        <v>199.63749999999996</v>
      </c>
      <c r="Q1983" s="153">
        <f t="shared" si="190"/>
        <v>1</v>
      </c>
      <c r="R1983" s="154">
        <f t="shared" si="191"/>
        <v>0</v>
      </c>
      <c r="S1983" s="154">
        <f t="shared" si="192"/>
        <v>1</v>
      </c>
    </row>
    <row r="1984" spans="2:19" ht="18.75" x14ac:dyDescent="0.3">
      <c r="B1984" s="164">
        <v>44992</v>
      </c>
      <c r="C1984" s="95" t="s">
        <v>3233</v>
      </c>
      <c r="D1984" s="96" t="s">
        <v>30</v>
      </c>
      <c r="E1984" s="97">
        <v>2</v>
      </c>
      <c r="F1984" s="140">
        <v>8.5</v>
      </c>
      <c r="G1984" s="103">
        <v>2</v>
      </c>
      <c r="H1984" s="99" t="s">
        <v>557</v>
      </c>
      <c r="I1984" s="104" t="s">
        <v>16</v>
      </c>
      <c r="J1984" s="105">
        <v>1.25</v>
      </c>
      <c r="K1984" s="142">
        <f t="shared" si="189"/>
        <v>-1.25</v>
      </c>
      <c r="L1984" s="102">
        <f t="shared" si="196"/>
        <v>825.17260493827212</v>
      </c>
      <c r="M1984" s="214">
        <f t="shared" si="197"/>
        <v>198.38749999999996</v>
      </c>
      <c r="Q1984" s="153">
        <f t="shared" si="190"/>
        <v>1</v>
      </c>
      <c r="R1984" s="154">
        <f t="shared" si="191"/>
        <v>0</v>
      </c>
      <c r="S1984" s="154">
        <f t="shared" si="192"/>
        <v>1</v>
      </c>
    </row>
    <row r="1985" spans="2:19" ht="18.75" x14ac:dyDescent="0.3">
      <c r="B1985" s="164">
        <v>44992</v>
      </c>
      <c r="C1985" s="95" t="s">
        <v>3154</v>
      </c>
      <c r="D1985" s="96" t="s">
        <v>30</v>
      </c>
      <c r="E1985" s="97">
        <v>3</v>
      </c>
      <c r="F1985" s="140">
        <v>3</v>
      </c>
      <c r="G1985" s="103">
        <v>1.2</v>
      </c>
      <c r="H1985" s="99" t="s">
        <v>557</v>
      </c>
      <c r="I1985" s="104" t="s">
        <v>24</v>
      </c>
      <c r="J1985" s="105">
        <v>3</v>
      </c>
      <c r="K1985" s="142">
        <f t="shared" si="189"/>
        <v>6</v>
      </c>
      <c r="L1985" s="102">
        <f t="shared" si="196"/>
        <v>831.17260493827212</v>
      </c>
      <c r="M1985" s="214">
        <f t="shared" si="197"/>
        <v>204.38749999999996</v>
      </c>
      <c r="Q1985" s="153">
        <f t="shared" si="190"/>
        <v>1</v>
      </c>
      <c r="R1985" s="154">
        <f t="shared" si="191"/>
        <v>1</v>
      </c>
      <c r="S1985" s="154">
        <f t="shared" si="192"/>
        <v>0</v>
      </c>
    </row>
    <row r="1986" spans="2:19" ht="18.75" x14ac:dyDescent="0.3">
      <c r="B1986" s="164">
        <v>44993</v>
      </c>
      <c r="C1986" s="95" t="s">
        <v>3234</v>
      </c>
      <c r="D1986" s="96" t="s">
        <v>623</v>
      </c>
      <c r="E1986" s="97">
        <v>2</v>
      </c>
      <c r="F1986" s="140">
        <v>4.75</v>
      </c>
      <c r="G1986" s="103">
        <v>2</v>
      </c>
      <c r="H1986" s="99" t="s">
        <v>557</v>
      </c>
      <c r="I1986" s="104" t="s">
        <v>24</v>
      </c>
      <c r="J1986" s="105">
        <v>7.75</v>
      </c>
      <c r="K1986" s="142">
        <f t="shared" si="189"/>
        <v>29.0625</v>
      </c>
      <c r="L1986" s="102">
        <f t="shared" si="196"/>
        <v>860.23510493827212</v>
      </c>
      <c r="M1986" s="214">
        <f t="shared" si="197"/>
        <v>233.44999999999996</v>
      </c>
      <c r="Q1986" s="153">
        <f t="shared" si="190"/>
        <v>1</v>
      </c>
      <c r="R1986" s="154">
        <f t="shared" si="191"/>
        <v>1</v>
      </c>
      <c r="S1986" s="154">
        <f t="shared" si="192"/>
        <v>0</v>
      </c>
    </row>
    <row r="1987" spans="2:19" ht="18.75" x14ac:dyDescent="0.3">
      <c r="B1987" s="164">
        <v>44993</v>
      </c>
      <c r="C1987" s="95" t="s">
        <v>3235</v>
      </c>
      <c r="D1987" s="96" t="s">
        <v>623</v>
      </c>
      <c r="E1987" s="97">
        <v>3</v>
      </c>
      <c r="F1987" s="140">
        <v>26</v>
      </c>
      <c r="G1987" s="103">
        <v>5</v>
      </c>
      <c r="H1987" s="99" t="s">
        <v>557</v>
      </c>
      <c r="I1987" s="104" t="s">
        <v>26</v>
      </c>
      <c r="J1987" s="105">
        <v>2</v>
      </c>
      <c r="K1987" s="142">
        <f t="shared" ref="K1987:K2050" si="198">IF(OR(I1987="",J1987=""),"",IF(AND(H1987="W",I1987="1st"),F1987*J1987-J1987,IF(AND(H1987="P",OR(I1987="1st",I1987="2nd",I1987="3rd")),G1987*J1987-J1987,IF(H1987="EW",-2*J1987,-J1987))))</f>
        <v>-2</v>
      </c>
      <c r="L1987" s="102">
        <f t="shared" si="196"/>
        <v>858.23510493827212</v>
      </c>
      <c r="M1987" s="214">
        <f t="shared" si="197"/>
        <v>231.44999999999996</v>
      </c>
      <c r="Q1987" s="153">
        <f t="shared" si="190"/>
        <v>1</v>
      </c>
      <c r="R1987" s="154">
        <f t="shared" si="191"/>
        <v>0</v>
      </c>
      <c r="S1987" s="154">
        <f t="shared" si="192"/>
        <v>1</v>
      </c>
    </row>
    <row r="1988" spans="2:19" ht="18.75" x14ac:dyDescent="0.3">
      <c r="B1988" s="164">
        <v>44993</v>
      </c>
      <c r="C1988" s="95" t="s">
        <v>3236</v>
      </c>
      <c r="D1988" s="96" t="s">
        <v>623</v>
      </c>
      <c r="E1988" s="97">
        <v>3</v>
      </c>
      <c r="F1988" s="140">
        <v>26</v>
      </c>
      <c r="G1988" s="103">
        <v>6</v>
      </c>
      <c r="H1988" s="99" t="s">
        <v>557</v>
      </c>
      <c r="I1988" s="104" t="s">
        <v>16</v>
      </c>
      <c r="J1988" s="105">
        <v>3.75</v>
      </c>
      <c r="K1988" s="142">
        <f t="shared" si="198"/>
        <v>-3.75</v>
      </c>
      <c r="L1988" s="102">
        <f t="shared" si="196"/>
        <v>854.48510493827212</v>
      </c>
      <c r="M1988" s="214">
        <f t="shared" si="197"/>
        <v>227.69999999999996</v>
      </c>
      <c r="Q1988" s="153">
        <f t="shared" ref="Q1988:Q2051" si="199">IF(B1988="",0,1)</f>
        <v>1</v>
      </c>
      <c r="R1988" s="154">
        <f t="shared" ref="R1988:R2051" si="200">IF(K1988&gt;0,1,0)</f>
        <v>0</v>
      </c>
      <c r="S1988" s="154">
        <f t="shared" ref="S1988:S2051" si="201">IF(K1988&lt;0,1,0)</f>
        <v>1</v>
      </c>
    </row>
    <row r="1989" spans="2:19" ht="18.75" x14ac:dyDescent="0.3">
      <c r="B1989" s="164">
        <v>44993</v>
      </c>
      <c r="C1989" s="95" t="s">
        <v>3236</v>
      </c>
      <c r="D1989" s="96" t="s">
        <v>623</v>
      </c>
      <c r="E1989" s="97">
        <v>3</v>
      </c>
      <c r="F1989" s="140">
        <v>26</v>
      </c>
      <c r="G1989" s="103">
        <v>6</v>
      </c>
      <c r="H1989" s="99" t="s">
        <v>567</v>
      </c>
      <c r="I1989" s="104" t="s">
        <v>16</v>
      </c>
      <c r="J1989" s="105">
        <v>3</v>
      </c>
      <c r="K1989" s="142">
        <f t="shared" si="198"/>
        <v>-3</v>
      </c>
      <c r="L1989" s="102">
        <f t="shared" si="196"/>
        <v>851.48510493827212</v>
      </c>
      <c r="M1989" s="214">
        <f t="shared" si="197"/>
        <v>224.69999999999996</v>
      </c>
      <c r="Q1989" s="153">
        <f t="shared" si="199"/>
        <v>1</v>
      </c>
      <c r="R1989" s="154">
        <f t="shared" si="200"/>
        <v>0</v>
      </c>
      <c r="S1989" s="154">
        <f t="shared" si="201"/>
        <v>1</v>
      </c>
    </row>
    <row r="1990" spans="2:19" ht="18.75" x14ac:dyDescent="0.3">
      <c r="B1990" s="164">
        <v>44994</v>
      </c>
      <c r="C1990" s="95" t="s">
        <v>3237</v>
      </c>
      <c r="D1990" s="96" t="s">
        <v>619</v>
      </c>
      <c r="E1990" s="97">
        <v>3</v>
      </c>
      <c r="F1990" s="140">
        <v>15</v>
      </c>
      <c r="G1990" s="103">
        <v>3</v>
      </c>
      <c r="H1990" s="99" t="s">
        <v>557</v>
      </c>
      <c r="I1990" s="104" t="s">
        <v>24</v>
      </c>
      <c r="J1990" s="105">
        <v>3.75</v>
      </c>
      <c r="K1990" s="142">
        <f t="shared" si="198"/>
        <v>52.5</v>
      </c>
      <c r="L1990" s="102">
        <f t="shared" si="196"/>
        <v>903.98510493827212</v>
      </c>
      <c r="M1990" s="214">
        <f t="shared" si="197"/>
        <v>277.19999999999993</v>
      </c>
      <c r="Q1990" s="153">
        <f t="shared" si="199"/>
        <v>1</v>
      </c>
      <c r="R1990" s="154">
        <f t="shared" si="200"/>
        <v>1</v>
      </c>
      <c r="S1990" s="154">
        <f t="shared" si="201"/>
        <v>0</v>
      </c>
    </row>
    <row r="1991" spans="2:19" ht="18.75" x14ac:dyDescent="0.3">
      <c r="B1991" s="164">
        <v>44994</v>
      </c>
      <c r="C1991" s="95" t="s">
        <v>3237</v>
      </c>
      <c r="D1991" s="96" t="s">
        <v>619</v>
      </c>
      <c r="E1991" s="97">
        <v>3</v>
      </c>
      <c r="F1991" s="140">
        <v>15</v>
      </c>
      <c r="G1991" s="103">
        <v>3</v>
      </c>
      <c r="H1991" s="99" t="s">
        <v>567</v>
      </c>
      <c r="I1991" s="104" t="s">
        <v>24</v>
      </c>
      <c r="J1991" s="105">
        <v>3.75</v>
      </c>
      <c r="K1991" s="142">
        <f t="shared" si="198"/>
        <v>7.5</v>
      </c>
      <c r="L1991" s="102">
        <f t="shared" si="196"/>
        <v>911.48510493827212</v>
      </c>
      <c r="M1991" s="214">
        <f t="shared" si="197"/>
        <v>284.69999999999993</v>
      </c>
      <c r="Q1991" s="153">
        <f t="shared" si="199"/>
        <v>1</v>
      </c>
      <c r="R1991" s="154">
        <f t="shared" si="200"/>
        <v>1</v>
      </c>
      <c r="S1991" s="154">
        <f t="shared" si="201"/>
        <v>0</v>
      </c>
    </row>
    <row r="1992" spans="2:19" ht="18.75" x14ac:dyDescent="0.3">
      <c r="B1992" s="164">
        <v>44994</v>
      </c>
      <c r="C1992" s="95" t="s">
        <v>2788</v>
      </c>
      <c r="D1992" s="96" t="s">
        <v>114</v>
      </c>
      <c r="E1992" s="97">
        <v>1</v>
      </c>
      <c r="F1992" s="140">
        <v>1.4</v>
      </c>
      <c r="G1992" s="103">
        <v>1.1000000000000001</v>
      </c>
      <c r="H1992" s="99" t="s">
        <v>557</v>
      </c>
      <c r="I1992" s="104" t="s">
        <v>24</v>
      </c>
      <c r="J1992" s="105">
        <v>5</v>
      </c>
      <c r="K1992" s="142">
        <f t="shared" si="198"/>
        <v>2</v>
      </c>
      <c r="L1992" s="102">
        <f t="shared" si="196"/>
        <v>913.48510493827212</v>
      </c>
      <c r="M1992" s="214">
        <f t="shared" si="197"/>
        <v>286.69999999999993</v>
      </c>
      <c r="Q1992" s="153">
        <f t="shared" si="199"/>
        <v>1</v>
      </c>
      <c r="R1992" s="154">
        <f t="shared" si="200"/>
        <v>1</v>
      </c>
      <c r="S1992" s="154">
        <f t="shared" si="201"/>
        <v>0</v>
      </c>
    </row>
    <row r="1993" spans="2:19" ht="18.75" x14ac:dyDescent="0.3">
      <c r="B1993" s="164">
        <v>44994</v>
      </c>
      <c r="C1993" s="95" t="s">
        <v>3238</v>
      </c>
      <c r="D1993" s="96" t="s">
        <v>114</v>
      </c>
      <c r="E1993" s="97">
        <v>3</v>
      </c>
      <c r="F1993" s="140">
        <v>11</v>
      </c>
      <c r="G1993" s="103">
        <v>3</v>
      </c>
      <c r="H1993" s="99" t="s">
        <v>557</v>
      </c>
      <c r="I1993" s="104" t="s">
        <v>16</v>
      </c>
      <c r="J1993" s="105">
        <v>0.25</v>
      </c>
      <c r="K1993" s="142">
        <f t="shared" si="198"/>
        <v>-0.25</v>
      </c>
      <c r="L1993" s="102">
        <f t="shared" si="196"/>
        <v>913.23510493827212</v>
      </c>
      <c r="M1993" s="214">
        <f t="shared" si="197"/>
        <v>286.44999999999993</v>
      </c>
      <c r="Q1993" s="153">
        <f t="shared" si="199"/>
        <v>1</v>
      </c>
      <c r="R1993" s="154">
        <f t="shared" si="200"/>
        <v>0</v>
      </c>
      <c r="S1993" s="154">
        <f t="shared" si="201"/>
        <v>1</v>
      </c>
    </row>
    <row r="1994" spans="2:19" ht="18.75" x14ac:dyDescent="0.3">
      <c r="B1994" s="164">
        <v>44994</v>
      </c>
      <c r="C1994" s="95" t="s">
        <v>3238</v>
      </c>
      <c r="D1994" s="96" t="s">
        <v>114</v>
      </c>
      <c r="E1994" s="97">
        <v>3</v>
      </c>
      <c r="F1994" s="140">
        <v>11</v>
      </c>
      <c r="G1994" s="103">
        <v>3</v>
      </c>
      <c r="H1994" s="99" t="s">
        <v>567</v>
      </c>
      <c r="I1994" s="104" t="s">
        <v>16</v>
      </c>
      <c r="J1994" s="105">
        <v>0.25</v>
      </c>
      <c r="K1994" s="142">
        <f t="shared" si="198"/>
        <v>-0.25</v>
      </c>
      <c r="L1994" s="102">
        <f t="shared" si="196"/>
        <v>912.98510493827212</v>
      </c>
      <c r="M1994" s="214">
        <f t="shared" si="197"/>
        <v>286.19999999999993</v>
      </c>
      <c r="Q1994" s="153">
        <f t="shared" si="199"/>
        <v>1</v>
      </c>
      <c r="R1994" s="154">
        <f t="shared" si="200"/>
        <v>0</v>
      </c>
      <c r="S1994" s="154">
        <f t="shared" si="201"/>
        <v>1</v>
      </c>
    </row>
    <row r="1995" spans="2:19" ht="18.75" x14ac:dyDescent="0.3">
      <c r="B1995" s="164">
        <v>44994</v>
      </c>
      <c r="C1995" s="95" t="s">
        <v>3177</v>
      </c>
      <c r="D1995" s="96" t="s">
        <v>114</v>
      </c>
      <c r="E1995" s="97">
        <v>3</v>
      </c>
      <c r="F1995" s="140">
        <v>9</v>
      </c>
      <c r="G1995" s="103">
        <v>2</v>
      </c>
      <c r="H1995" s="99" t="s">
        <v>557</v>
      </c>
      <c r="I1995" s="104" t="s">
        <v>16</v>
      </c>
      <c r="J1995" s="105">
        <v>0.25</v>
      </c>
      <c r="K1995" s="142">
        <f t="shared" si="198"/>
        <v>-0.25</v>
      </c>
      <c r="L1995" s="102">
        <f t="shared" si="196"/>
        <v>912.73510493827212</v>
      </c>
      <c r="M1995" s="214">
        <f t="shared" si="197"/>
        <v>285.94999999999993</v>
      </c>
      <c r="Q1995" s="153">
        <f t="shared" si="199"/>
        <v>1</v>
      </c>
      <c r="R1995" s="154">
        <f t="shared" si="200"/>
        <v>0</v>
      </c>
      <c r="S1995" s="154">
        <f t="shared" si="201"/>
        <v>1</v>
      </c>
    </row>
    <row r="1996" spans="2:19" ht="18.75" x14ac:dyDescent="0.3">
      <c r="B1996" s="164">
        <v>44994</v>
      </c>
      <c r="C1996" s="95" t="s">
        <v>3239</v>
      </c>
      <c r="D1996" s="96" t="s">
        <v>114</v>
      </c>
      <c r="E1996" s="97">
        <v>4</v>
      </c>
      <c r="F1996" s="140">
        <v>2.2999999999999998</v>
      </c>
      <c r="G1996" s="103">
        <v>1.1000000000000001</v>
      </c>
      <c r="H1996" s="99" t="s">
        <v>557</v>
      </c>
      <c r="I1996" s="104" t="s">
        <v>34</v>
      </c>
      <c r="J1996" s="105">
        <v>9.25</v>
      </c>
      <c r="K1996" s="142">
        <f t="shared" si="198"/>
        <v>-9.25</v>
      </c>
      <c r="L1996" s="102">
        <f t="shared" si="196"/>
        <v>903.48510493827212</v>
      </c>
      <c r="M1996" s="214">
        <f t="shared" si="197"/>
        <v>276.69999999999993</v>
      </c>
      <c r="Q1996" s="153">
        <f t="shared" si="199"/>
        <v>1</v>
      </c>
      <c r="R1996" s="154">
        <f t="shared" si="200"/>
        <v>0</v>
      </c>
      <c r="S1996" s="154">
        <f t="shared" si="201"/>
        <v>1</v>
      </c>
    </row>
    <row r="1997" spans="2:19" ht="18.75" x14ac:dyDescent="0.3">
      <c r="B1997" s="164">
        <v>44994</v>
      </c>
      <c r="C1997" s="95" t="s">
        <v>3240</v>
      </c>
      <c r="D1997" s="96" t="s">
        <v>616</v>
      </c>
      <c r="E1997" s="97">
        <v>1</v>
      </c>
      <c r="F1997" s="140">
        <v>2.5</v>
      </c>
      <c r="G1997" s="103">
        <v>1.2</v>
      </c>
      <c r="H1997" s="99" t="s">
        <v>557</v>
      </c>
      <c r="I1997" s="104" t="s">
        <v>24</v>
      </c>
      <c r="J1997" s="105">
        <v>5</v>
      </c>
      <c r="K1997" s="142">
        <f t="shared" si="198"/>
        <v>7.5</v>
      </c>
      <c r="L1997" s="102">
        <f t="shared" si="196"/>
        <v>910.98510493827212</v>
      </c>
      <c r="M1997" s="214">
        <f t="shared" si="197"/>
        <v>284.19999999999993</v>
      </c>
      <c r="Q1997" s="153">
        <f t="shared" si="199"/>
        <v>1</v>
      </c>
      <c r="R1997" s="154">
        <f t="shared" si="200"/>
        <v>1</v>
      </c>
      <c r="S1997" s="154">
        <f t="shared" si="201"/>
        <v>0</v>
      </c>
    </row>
    <row r="1998" spans="2:19" ht="18.75" x14ac:dyDescent="0.3">
      <c r="B1998" s="164">
        <v>44994</v>
      </c>
      <c r="C1998" s="95" t="s">
        <v>3241</v>
      </c>
      <c r="D1998" s="96" t="s">
        <v>616</v>
      </c>
      <c r="E1998" s="97">
        <v>2</v>
      </c>
      <c r="F1998" s="140">
        <v>21</v>
      </c>
      <c r="G1998" s="103">
        <v>4</v>
      </c>
      <c r="H1998" s="99" t="s">
        <v>557</v>
      </c>
      <c r="I1998" s="104" t="s">
        <v>26</v>
      </c>
      <c r="J1998" s="105">
        <v>3</v>
      </c>
      <c r="K1998" s="142">
        <f t="shared" si="198"/>
        <v>-3</v>
      </c>
      <c r="L1998" s="102">
        <f t="shared" si="196"/>
        <v>907.98510493827212</v>
      </c>
      <c r="M1998" s="214">
        <f t="shared" si="197"/>
        <v>281.19999999999993</v>
      </c>
      <c r="Q1998" s="153">
        <f t="shared" si="199"/>
        <v>1</v>
      </c>
      <c r="R1998" s="154">
        <f t="shared" si="200"/>
        <v>0</v>
      </c>
      <c r="S1998" s="154">
        <f t="shared" si="201"/>
        <v>1</v>
      </c>
    </row>
    <row r="1999" spans="2:19" ht="18.75" x14ac:dyDescent="0.3">
      <c r="B1999" s="164">
        <v>44994</v>
      </c>
      <c r="C1999" s="95" t="s">
        <v>3242</v>
      </c>
      <c r="D1999" s="96" t="s">
        <v>616</v>
      </c>
      <c r="E1999" s="97">
        <v>2</v>
      </c>
      <c r="F1999" s="140">
        <v>2.15</v>
      </c>
      <c r="G1999" s="103">
        <v>1.3</v>
      </c>
      <c r="H1999" s="99" t="s">
        <v>557</v>
      </c>
      <c r="I1999" s="104" t="s">
        <v>24</v>
      </c>
      <c r="J1999" s="105">
        <v>3.75</v>
      </c>
      <c r="K1999" s="142">
        <f t="shared" si="198"/>
        <v>4.3125</v>
      </c>
      <c r="L1999" s="102">
        <f t="shared" si="196"/>
        <v>912.29760493827212</v>
      </c>
      <c r="M1999" s="214">
        <f t="shared" si="197"/>
        <v>285.51249999999993</v>
      </c>
      <c r="Q1999" s="153">
        <f t="shared" si="199"/>
        <v>1</v>
      </c>
      <c r="R1999" s="154">
        <f t="shared" si="200"/>
        <v>1</v>
      </c>
      <c r="S1999" s="154">
        <f t="shared" si="201"/>
        <v>0</v>
      </c>
    </row>
    <row r="2000" spans="2:19" ht="18.75" x14ac:dyDescent="0.3">
      <c r="B2000" s="164">
        <v>44994</v>
      </c>
      <c r="C2000" s="95" t="s">
        <v>2512</v>
      </c>
      <c r="D2000" s="96" t="s">
        <v>616</v>
      </c>
      <c r="E2000" s="97">
        <v>2</v>
      </c>
      <c r="F2000" s="140">
        <v>31</v>
      </c>
      <c r="G2000" s="103">
        <v>6</v>
      </c>
      <c r="H2000" s="99" t="s">
        <v>557</v>
      </c>
      <c r="I2000" s="104" t="s">
        <v>34</v>
      </c>
      <c r="J2000" s="105">
        <v>1</v>
      </c>
      <c r="K2000" s="142">
        <f t="shared" si="198"/>
        <v>-1</v>
      </c>
      <c r="L2000" s="102">
        <f t="shared" si="196"/>
        <v>911.29760493827212</v>
      </c>
      <c r="M2000" s="214">
        <f t="shared" si="197"/>
        <v>284.51249999999993</v>
      </c>
      <c r="Q2000" s="153">
        <f t="shared" si="199"/>
        <v>1</v>
      </c>
      <c r="R2000" s="154">
        <f t="shared" si="200"/>
        <v>0</v>
      </c>
      <c r="S2000" s="154">
        <f t="shared" si="201"/>
        <v>1</v>
      </c>
    </row>
    <row r="2001" spans="2:19" ht="18.75" x14ac:dyDescent="0.3">
      <c r="B2001" s="164">
        <v>44994</v>
      </c>
      <c r="C2001" s="95" t="s">
        <v>3243</v>
      </c>
      <c r="D2001" s="96" t="s">
        <v>616</v>
      </c>
      <c r="E2001" s="97">
        <v>5</v>
      </c>
      <c r="F2001" s="140">
        <v>25</v>
      </c>
      <c r="G2001" s="103">
        <v>4</v>
      </c>
      <c r="H2001" s="99" t="s">
        <v>557</v>
      </c>
      <c r="I2001" s="104" t="s">
        <v>34</v>
      </c>
      <c r="J2001" s="105">
        <v>3.5</v>
      </c>
      <c r="K2001" s="142">
        <f t="shared" si="198"/>
        <v>-3.5</v>
      </c>
      <c r="L2001" s="102">
        <f t="shared" si="196"/>
        <v>907.79760493827212</v>
      </c>
      <c r="M2001" s="214">
        <f t="shared" si="197"/>
        <v>281.01249999999993</v>
      </c>
      <c r="Q2001" s="153">
        <f t="shared" si="199"/>
        <v>1</v>
      </c>
      <c r="R2001" s="154">
        <f t="shared" si="200"/>
        <v>0</v>
      </c>
      <c r="S2001" s="154">
        <f t="shared" si="201"/>
        <v>1</v>
      </c>
    </row>
    <row r="2002" spans="2:19" ht="18.75" x14ac:dyDescent="0.3">
      <c r="B2002" s="164">
        <v>44994</v>
      </c>
      <c r="C2002" s="95" t="s">
        <v>3243</v>
      </c>
      <c r="D2002" s="96" t="s">
        <v>616</v>
      </c>
      <c r="E2002" s="97">
        <v>5</v>
      </c>
      <c r="F2002" s="140">
        <v>25</v>
      </c>
      <c r="G2002" s="103">
        <v>4</v>
      </c>
      <c r="H2002" s="99" t="s">
        <v>567</v>
      </c>
      <c r="I2002" s="104" t="s">
        <v>34</v>
      </c>
      <c r="J2002" s="105">
        <v>2.5</v>
      </c>
      <c r="K2002" s="142">
        <f t="shared" si="198"/>
        <v>-2.5</v>
      </c>
      <c r="L2002" s="102">
        <f t="shared" si="196"/>
        <v>905.29760493827212</v>
      </c>
      <c r="M2002" s="214">
        <f t="shared" si="197"/>
        <v>278.51249999999993</v>
      </c>
      <c r="Q2002" s="153">
        <f t="shared" si="199"/>
        <v>1</v>
      </c>
      <c r="R2002" s="154">
        <f t="shared" si="200"/>
        <v>0</v>
      </c>
      <c r="S2002" s="154">
        <f t="shared" si="201"/>
        <v>1</v>
      </c>
    </row>
    <row r="2003" spans="2:19" ht="18.75" x14ac:dyDescent="0.3">
      <c r="B2003" s="164">
        <v>44995</v>
      </c>
      <c r="C2003" s="95" t="s">
        <v>3244</v>
      </c>
      <c r="D2003" s="96" t="s">
        <v>638</v>
      </c>
      <c r="E2003" s="97">
        <v>3</v>
      </c>
      <c r="F2003" s="140">
        <v>11</v>
      </c>
      <c r="G2003" s="103">
        <v>3</v>
      </c>
      <c r="H2003" s="99" t="s">
        <v>557</v>
      </c>
      <c r="I2003" s="104" t="s">
        <v>16</v>
      </c>
      <c r="J2003" s="105">
        <v>2</v>
      </c>
      <c r="K2003" s="142">
        <f t="shared" si="198"/>
        <v>-2</v>
      </c>
      <c r="L2003" s="102">
        <f t="shared" si="196"/>
        <v>903.29760493827212</v>
      </c>
      <c r="M2003" s="214">
        <f t="shared" si="197"/>
        <v>276.51249999999993</v>
      </c>
      <c r="Q2003" s="153">
        <f t="shared" si="199"/>
        <v>1</v>
      </c>
      <c r="R2003" s="154">
        <f t="shared" si="200"/>
        <v>0</v>
      </c>
      <c r="S2003" s="154">
        <f t="shared" si="201"/>
        <v>1</v>
      </c>
    </row>
    <row r="2004" spans="2:19" ht="18.75" x14ac:dyDescent="0.3">
      <c r="B2004" s="164">
        <v>44996</v>
      </c>
      <c r="C2004" s="95" t="s">
        <v>2988</v>
      </c>
      <c r="D2004" s="96" t="s">
        <v>2064</v>
      </c>
      <c r="E2004" s="97">
        <v>2</v>
      </c>
      <c r="F2004" s="140">
        <v>10</v>
      </c>
      <c r="G2004" s="103">
        <v>3</v>
      </c>
      <c r="H2004" s="99" t="s">
        <v>557</v>
      </c>
      <c r="I2004" s="104" t="s">
        <v>16</v>
      </c>
      <c r="J2004" s="105">
        <v>1</v>
      </c>
      <c r="K2004" s="142">
        <f t="shared" si="198"/>
        <v>-1</v>
      </c>
      <c r="L2004" s="102">
        <f t="shared" si="196"/>
        <v>902.29760493827212</v>
      </c>
      <c r="M2004" s="214">
        <f t="shared" si="197"/>
        <v>275.51249999999993</v>
      </c>
      <c r="Q2004" s="153">
        <f t="shared" si="199"/>
        <v>1</v>
      </c>
      <c r="R2004" s="154">
        <f t="shared" si="200"/>
        <v>0</v>
      </c>
      <c r="S2004" s="154">
        <f t="shared" si="201"/>
        <v>1</v>
      </c>
    </row>
    <row r="2005" spans="2:19" ht="18.75" x14ac:dyDescent="0.3">
      <c r="B2005" s="164">
        <v>44996</v>
      </c>
      <c r="C2005" s="95" t="s">
        <v>2988</v>
      </c>
      <c r="D2005" s="96" t="s">
        <v>2064</v>
      </c>
      <c r="E2005" s="97">
        <v>2</v>
      </c>
      <c r="F2005" s="140">
        <v>10</v>
      </c>
      <c r="G2005" s="103">
        <v>3</v>
      </c>
      <c r="H2005" s="99" t="s">
        <v>567</v>
      </c>
      <c r="I2005" s="104" t="s">
        <v>16</v>
      </c>
      <c r="J2005" s="105">
        <v>1</v>
      </c>
      <c r="K2005" s="142">
        <f t="shared" si="198"/>
        <v>-1</v>
      </c>
      <c r="L2005" s="102">
        <f t="shared" si="196"/>
        <v>901.29760493827212</v>
      </c>
      <c r="M2005" s="214">
        <f t="shared" si="197"/>
        <v>274.51249999999993</v>
      </c>
      <c r="Q2005" s="153">
        <f t="shared" si="199"/>
        <v>1</v>
      </c>
      <c r="R2005" s="154">
        <f t="shared" si="200"/>
        <v>0</v>
      </c>
      <c r="S2005" s="154">
        <f t="shared" si="201"/>
        <v>1</v>
      </c>
    </row>
    <row r="2006" spans="2:19" ht="18.75" x14ac:dyDescent="0.3">
      <c r="B2006" s="164">
        <v>44996</v>
      </c>
      <c r="C2006" s="95" t="s">
        <v>3245</v>
      </c>
      <c r="D2006" s="96" t="s">
        <v>2064</v>
      </c>
      <c r="E2006" s="97">
        <v>4</v>
      </c>
      <c r="F2006" s="140">
        <v>5</v>
      </c>
      <c r="G2006" s="103">
        <v>2</v>
      </c>
      <c r="H2006" s="99" t="s">
        <v>557</v>
      </c>
      <c r="I2006" s="104" t="s">
        <v>34</v>
      </c>
      <c r="J2006" s="105">
        <v>1.5</v>
      </c>
      <c r="K2006" s="142">
        <f t="shared" si="198"/>
        <v>-1.5</v>
      </c>
      <c r="L2006" s="102">
        <f t="shared" si="196"/>
        <v>899.79760493827212</v>
      </c>
      <c r="M2006" s="214">
        <f t="shared" si="197"/>
        <v>273.01249999999993</v>
      </c>
      <c r="Q2006" s="153">
        <f t="shared" si="199"/>
        <v>1</v>
      </c>
      <c r="R2006" s="154">
        <f t="shared" si="200"/>
        <v>0</v>
      </c>
      <c r="S2006" s="154">
        <f t="shared" si="201"/>
        <v>1</v>
      </c>
    </row>
    <row r="2007" spans="2:19" ht="18.75" x14ac:dyDescent="0.3">
      <c r="B2007" s="164">
        <v>44996</v>
      </c>
      <c r="C2007" s="95" t="s">
        <v>2612</v>
      </c>
      <c r="D2007" s="96" t="s">
        <v>3246</v>
      </c>
      <c r="E2007" s="97">
        <v>1</v>
      </c>
      <c r="F2007" s="140">
        <v>13</v>
      </c>
      <c r="G2007" s="103">
        <v>3</v>
      </c>
      <c r="H2007" s="99" t="s">
        <v>557</v>
      </c>
      <c r="I2007" s="104" t="s">
        <v>16</v>
      </c>
      <c r="J2007" s="105">
        <v>3</v>
      </c>
      <c r="K2007" s="142">
        <f t="shared" si="198"/>
        <v>-3</v>
      </c>
      <c r="L2007" s="102">
        <f t="shared" si="196"/>
        <v>896.79760493827212</v>
      </c>
      <c r="M2007" s="214">
        <f t="shared" si="197"/>
        <v>270.01249999999993</v>
      </c>
      <c r="Q2007" s="153">
        <f t="shared" si="199"/>
        <v>1</v>
      </c>
      <c r="R2007" s="154">
        <f t="shared" si="200"/>
        <v>0</v>
      </c>
      <c r="S2007" s="154">
        <f t="shared" si="201"/>
        <v>1</v>
      </c>
    </row>
    <row r="2008" spans="2:19" ht="18.75" x14ac:dyDescent="0.3">
      <c r="B2008" s="164">
        <v>44996</v>
      </c>
      <c r="C2008" s="95" t="s">
        <v>3247</v>
      </c>
      <c r="D2008" s="96" t="s">
        <v>231</v>
      </c>
      <c r="E2008" s="97">
        <v>1</v>
      </c>
      <c r="F2008" s="140">
        <v>1.45</v>
      </c>
      <c r="G2008" s="103">
        <v>1.1000000000000001</v>
      </c>
      <c r="H2008" s="99" t="s">
        <v>557</v>
      </c>
      <c r="I2008" s="104" t="s">
        <v>24</v>
      </c>
      <c r="J2008" s="105">
        <v>5</v>
      </c>
      <c r="K2008" s="142">
        <f t="shared" si="198"/>
        <v>2.25</v>
      </c>
      <c r="L2008" s="102">
        <f t="shared" si="196"/>
        <v>899.04760493827212</v>
      </c>
      <c r="M2008" s="214">
        <f t="shared" si="197"/>
        <v>272.26249999999993</v>
      </c>
      <c r="Q2008" s="153">
        <f t="shared" si="199"/>
        <v>1</v>
      </c>
      <c r="R2008" s="154">
        <f t="shared" si="200"/>
        <v>1</v>
      </c>
      <c r="S2008" s="154">
        <f t="shared" si="201"/>
        <v>0</v>
      </c>
    </row>
    <row r="2009" spans="2:19" ht="18.75" x14ac:dyDescent="0.3">
      <c r="B2009" s="164">
        <v>44996</v>
      </c>
      <c r="C2009" s="95" t="s">
        <v>3248</v>
      </c>
      <c r="D2009" s="96" t="s">
        <v>231</v>
      </c>
      <c r="E2009" s="97">
        <v>6</v>
      </c>
      <c r="F2009" s="140">
        <v>3.4</v>
      </c>
      <c r="G2009" s="103">
        <v>1.5</v>
      </c>
      <c r="H2009" s="99" t="s">
        <v>557</v>
      </c>
      <c r="I2009" s="104" t="s">
        <v>24</v>
      </c>
      <c r="J2009" s="105">
        <v>4.25</v>
      </c>
      <c r="K2009" s="142">
        <f t="shared" si="198"/>
        <v>10.199999999999999</v>
      </c>
      <c r="L2009" s="102">
        <f t="shared" si="196"/>
        <v>909.24760493827216</v>
      </c>
      <c r="M2009" s="214">
        <f t="shared" si="197"/>
        <v>282.46249999999992</v>
      </c>
      <c r="Q2009" s="153">
        <f t="shared" si="199"/>
        <v>1</v>
      </c>
      <c r="R2009" s="154">
        <f t="shared" si="200"/>
        <v>1</v>
      </c>
      <c r="S2009" s="154">
        <f t="shared" si="201"/>
        <v>0</v>
      </c>
    </row>
    <row r="2010" spans="2:19" ht="18.75" x14ac:dyDescent="0.3">
      <c r="B2010" s="164">
        <v>44996</v>
      </c>
      <c r="C2010" s="95" t="s">
        <v>3249</v>
      </c>
      <c r="D2010" s="96" t="s">
        <v>3250</v>
      </c>
      <c r="E2010" s="97">
        <v>2</v>
      </c>
      <c r="F2010" s="140">
        <v>2.15</v>
      </c>
      <c r="G2010" s="103">
        <v>1.2</v>
      </c>
      <c r="H2010" s="99" t="s">
        <v>557</v>
      </c>
      <c r="I2010" s="104" t="s">
        <v>24</v>
      </c>
      <c r="J2010" s="105">
        <v>3.5</v>
      </c>
      <c r="K2010" s="142">
        <f t="shared" si="198"/>
        <v>4.0249999999999995</v>
      </c>
      <c r="L2010" s="102">
        <f t="shared" si="196"/>
        <v>913.27260493827214</v>
      </c>
      <c r="M2010" s="214">
        <f t="shared" si="197"/>
        <v>286.4874999999999</v>
      </c>
      <c r="Q2010" s="153">
        <f t="shared" si="199"/>
        <v>1</v>
      </c>
      <c r="R2010" s="154">
        <f t="shared" si="200"/>
        <v>1</v>
      </c>
      <c r="S2010" s="154">
        <f t="shared" si="201"/>
        <v>0</v>
      </c>
    </row>
    <row r="2011" spans="2:19" ht="18.75" x14ac:dyDescent="0.3">
      <c r="B2011" s="164">
        <v>44996</v>
      </c>
      <c r="C2011" s="95" t="s">
        <v>3251</v>
      </c>
      <c r="D2011" s="96" t="s">
        <v>573</v>
      </c>
      <c r="E2011" s="97">
        <v>2</v>
      </c>
      <c r="F2011" s="140">
        <v>20</v>
      </c>
      <c r="G2011" s="103">
        <v>4</v>
      </c>
      <c r="H2011" s="99" t="s">
        <v>557</v>
      </c>
      <c r="I2011" s="104" t="s">
        <v>16</v>
      </c>
      <c r="J2011" s="105">
        <v>2.5</v>
      </c>
      <c r="K2011" s="142">
        <f t="shared" si="198"/>
        <v>-2.5</v>
      </c>
      <c r="L2011" s="102">
        <f t="shared" si="196"/>
        <v>910.77260493827214</v>
      </c>
      <c r="M2011" s="214">
        <f t="shared" si="197"/>
        <v>283.9874999999999</v>
      </c>
      <c r="Q2011" s="153">
        <f t="shared" si="199"/>
        <v>1</v>
      </c>
      <c r="R2011" s="154">
        <f t="shared" si="200"/>
        <v>0</v>
      </c>
      <c r="S2011" s="154">
        <f t="shared" si="201"/>
        <v>1</v>
      </c>
    </row>
    <row r="2012" spans="2:19" ht="18.75" x14ac:dyDescent="0.3">
      <c r="B2012" s="164">
        <v>44996</v>
      </c>
      <c r="C2012" s="95" t="s">
        <v>3251</v>
      </c>
      <c r="D2012" s="96" t="s">
        <v>573</v>
      </c>
      <c r="E2012" s="97">
        <v>2</v>
      </c>
      <c r="F2012" s="140">
        <v>20</v>
      </c>
      <c r="G2012" s="103">
        <v>4</v>
      </c>
      <c r="H2012" s="99" t="s">
        <v>567</v>
      </c>
      <c r="I2012" s="104" t="s">
        <v>16</v>
      </c>
      <c r="J2012" s="105">
        <v>2.5</v>
      </c>
      <c r="K2012" s="142">
        <f t="shared" si="198"/>
        <v>-2.5</v>
      </c>
      <c r="L2012" s="102">
        <f t="shared" si="196"/>
        <v>908.27260493827214</v>
      </c>
      <c r="M2012" s="214">
        <f t="shared" si="197"/>
        <v>281.4874999999999</v>
      </c>
      <c r="Q2012" s="153">
        <f t="shared" si="199"/>
        <v>1</v>
      </c>
      <c r="R2012" s="154">
        <f t="shared" si="200"/>
        <v>0</v>
      </c>
      <c r="S2012" s="154">
        <f t="shared" si="201"/>
        <v>1</v>
      </c>
    </row>
    <row r="2013" spans="2:19" ht="18.75" x14ac:dyDescent="0.3">
      <c r="B2013" s="164">
        <v>44997</v>
      </c>
      <c r="C2013" s="95" t="s">
        <v>3252</v>
      </c>
      <c r="D2013" s="96" t="s">
        <v>3253</v>
      </c>
      <c r="E2013" s="97">
        <v>1</v>
      </c>
      <c r="F2013" s="140">
        <v>4.2</v>
      </c>
      <c r="G2013" s="103">
        <v>2</v>
      </c>
      <c r="H2013" s="99" t="s">
        <v>557</v>
      </c>
      <c r="I2013" s="104" t="s">
        <v>16</v>
      </c>
      <c r="J2013" s="105">
        <v>3.75</v>
      </c>
      <c r="K2013" s="142">
        <f t="shared" si="198"/>
        <v>-3.75</v>
      </c>
      <c r="L2013" s="102">
        <f t="shared" si="196"/>
        <v>904.52260493827214</v>
      </c>
      <c r="M2013" s="214">
        <f t="shared" si="197"/>
        <v>277.7374999999999</v>
      </c>
      <c r="Q2013" s="153">
        <f t="shared" si="199"/>
        <v>1</v>
      </c>
      <c r="R2013" s="154">
        <f t="shared" si="200"/>
        <v>0</v>
      </c>
      <c r="S2013" s="154">
        <f t="shared" si="201"/>
        <v>1</v>
      </c>
    </row>
    <row r="2014" spans="2:19" ht="18.75" x14ac:dyDescent="0.3">
      <c r="B2014" s="164">
        <v>44997</v>
      </c>
      <c r="C2014" s="95" t="s">
        <v>3254</v>
      </c>
      <c r="D2014" s="96" t="s">
        <v>3253</v>
      </c>
      <c r="E2014" s="97">
        <v>1</v>
      </c>
      <c r="F2014" s="140">
        <v>8.5</v>
      </c>
      <c r="G2014" s="103">
        <v>2</v>
      </c>
      <c r="H2014" s="99" t="s">
        <v>557</v>
      </c>
      <c r="I2014" s="104" t="s">
        <v>34</v>
      </c>
      <c r="J2014" s="105">
        <v>1</v>
      </c>
      <c r="K2014" s="142">
        <f t="shared" si="198"/>
        <v>-1</v>
      </c>
      <c r="L2014" s="102">
        <f t="shared" si="196"/>
        <v>903.52260493827214</v>
      </c>
      <c r="M2014" s="214">
        <f t="shared" si="197"/>
        <v>276.7374999999999</v>
      </c>
      <c r="Q2014" s="153">
        <f t="shared" si="199"/>
        <v>1</v>
      </c>
      <c r="R2014" s="154">
        <f t="shared" si="200"/>
        <v>0</v>
      </c>
      <c r="S2014" s="154">
        <f t="shared" si="201"/>
        <v>1</v>
      </c>
    </row>
    <row r="2015" spans="2:19" ht="18.75" x14ac:dyDescent="0.3">
      <c r="B2015" s="164">
        <v>44997</v>
      </c>
      <c r="C2015" s="95" t="s">
        <v>3255</v>
      </c>
      <c r="D2015" s="96" t="s">
        <v>600</v>
      </c>
      <c r="E2015" s="97">
        <v>1</v>
      </c>
      <c r="F2015" s="140">
        <v>12</v>
      </c>
      <c r="G2015" s="103">
        <v>3</v>
      </c>
      <c r="H2015" s="99" t="s">
        <v>557</v>
      </c>
      <c r="I2015" s="104" t="s">
        <v>24</v>
      </c>
      <c r="J2015" s="105">
        <v>6</v>
      </c>
      <c r="K2015" s="142">
        <f t="shared" si="198"/>
        <v>66</v>
      </c>
      <c r="L2015" s="102">
        <f t="shared" si="196"/>
        <v>969.52260493827214</v>
      </c>
      <c r="M2015" s="214">
        <f t="shared" si="197"/>
        <v>342.7374999999999</v>
      </c>
      <c r="Q2015" s="153">
        <f t="shared" si="199"/>
        <v>1</v>
      </c>
      <c r="R2015" s="154">
        <f t="shared" si="200"/>
        <v>1</v>
      </c>
      <c r="S2015" s="154">
        <f t="shared" si="201"/>
        <v>0</v>
      </c>
    </row>
    <row r="2016" spans="2:19" ht="18.75" x14ac:dyDescent="0.3">
      <c r="B2016" s="164">
        <v>44997</v>
      </c>
      <c r="C2016" s="95" t="s">
        <v>3194</v>
      </c>
      <c r="D2016" s="96" t="s">
        <v>600</v>
      </c>
      <c r="E2016" s="97">
        <v>8</v>
      </c>
      <c r="F2016" s="140">
        <v>34</v>
      </c>
      <c r="G2016" s="103">
        <v>5</v>
      </c>
      <c r="H2016" s="99" t="s">
        <v>557</v>
      </c>
      <c r="I2016" s="104" t="s">
        <v>16</v>
      </c>
      <c r="J2016" s="105">
        <v>1.25</v>
      </c>
      <c r="K2016" s="142">
        <f t="shared" si="198"/>
        <v>-1.25</v>
      </c>
      <c r="L2016" s="102">
        <f t="shared" si="196"/>
        <v>968.27260493827214</v>
      </c>
      <c r="M2016" s="214">
        <f t="shared" si="197"/>
        <v>341.4874999999999</v>
      </c>
      <c r="Q2016" s="153">
        <f t="shared" si="199"/>
        <v>1</v>
      </c>
      <c r="R2016" s="154">
        <f t="shared" si="200"/>
        <v>0</v>
      </c>
      <c r="S2016" s="154">
        <f t="shared" si="201"/>
        <v>1</v>
      </c>
    </row>
    <row r="2017" spans="2:19" ht="18.75" x14ac:dyDescent="0.3">
      <c r="B2017" s="164">
        <v>44997</v>
      </c>
      <c r="C2017" s="95" t="s">
        <v>3256</v>
      </c>
      <c r="D2017" s="96" t="s">
        <v>600</v>
      </c>
      <c r="E2017" s="97">
        <v>8</v>
      </c>
      <c r="F2017" s="140">
        <v>4.2</v>
      </c>
      <c r="G2017" s="103">
        <v>2</v>
      </c>
      <c r="H2017" s="99" t="s">
        <v>557</v>
      </c>
      <c r="I2017" s="104" t="s">
        <v>16</v>
      </c>
      <c r="J2017" s="105">
        <v>8.75</v>
      </c>
      <c r="K2017" s="142">
        <f t="shared" si="198"/>
        <v>-8.75</v>
      </c>
      <c r="L2017" s="102">
        <f t="shared" si="196"/>
        <v>959.52260493827214</v>
      </c>
      <c r="M2017" s="214">
        <f t="shared" si="197"/>
        <v>332.7374999999999</v>
      </c>
      <c r="Q2017" s="153">
        <f t="shared" si="199"/>
        <v>1</v>
      </c>
      <c r="R2017" s="154">
        <f t="shared" si="200"/>
        <v>0</v>
      </c>
      <c r="S2017" s="154">
        <f t="shared" si="201"/>
        <v>1</v>
      </c>
    </row>
    <row r="2018" spans="2:19" ht="18.75" x14ac:dyDescent="0.3">
      <c r="B2018" s="164">
        <v>44997</v>
      </c>
      <c r="C2018" s="95" t="s">
        <v>3257</v>
      </c>
      <c r="D2018" s="96" t="s">
        <v>3258</v>
      </c>
      <c r="E2018" s="97">
        <v>1</v>
      </c>
      <c r="F2018" s="140">
        <v>5</v>
      </c>
      <c r="G2018" s="103">
        <v>2</v>
      </c>
      <c r="H2018" s="99" t="s">
        <v>557</v>
      </c>
      <c r="I2018" s="104" t="s">
        <v>26</v>
      </c>
      <c r="J2018" s="105">
        <v>4</v>
      </c>
      <c r="K2018" s="142">
        <f t="shared" si="198"/>
        <v>-4</v>
      </c>
      <c r="L2018" s="102">
        <f t="shared" si="196"/>
        <v>955.52260493827214</v>
      </c>
      <c r="M2018" s="214">
        <f t="shared" si="197"/>
        <v>328.7374999999999</v>
      </c>
      <c r="Q2018" s="153">
        <f t="shared" si="199"/>
        <v>1</v>
      </c>
      <c r="R2018" s="154">
        <f t="shared" si="200"/>
        <v>0</v>
      </c>
      <c r="S2018" s="154">
        <f t="shared" si="201"/>
        <v>1</v>
      </c>
    </row>
    <row r="2019" spans="2:19" ht="18.75" x14ac:dyDescent="0.3">
      <c r="B2019" s="164">
        <v>44997</v>
      </c>
      <c r="C2019" s="95" t="s">
        <v>3196</v>
      </c>
      <c r="D2019" s="96" t="s">
        <v>3258</v>
      </c>
      <c r="E2019" s="97">
        <v>1</v>
      </c>
      <c r="F2019" s="140">
        <v>6.5</v>
      </c>
      <c r="G2019" s="103">
        <v>2</v>
      </c>
      <c r="H2019" s="99" t="s">
        <v>557</v>
      </c>
      <c r="I2019" s="104" t="s">
        <v>16</v>
      </c>
      <c r="J2019" s="105">
        <v>4</v>
      </c>
      <c r="K2019" s="142">
        <f t="shared" si="198"/>
        <v>-4</v>
      </c>
      <c r="L2019" s="102">
        <f t="shared" ref="L2019:L2082" si="202">IF(K2019="",L2018,L2018+K2019)</f>
        <v>951.52260493827214</v>
      </c>
      <c r="M2019" s="214">
        <f t="shared" si="197"/>
        <v>324.7374999999999</v>
      </c>
      <c r="Q2019" s="153">
        <f t="shared" si="199"/>
        <v>1</v>
      </c>
      <c r="R2019" s="154">
        <f t="shared" si="200"/>
        <v>0</v>
      </c>
      <c r="S2019" s="154">
        <f t="shared" si="201"/>
        <v>1</v>
      </c>
    </row>
    <row r="2020" spans="2:19" ht="18.75" x14ac:dyDescent="0.3">
      <c r="B2020" s="164">
        <v>44998</v>
      </c>
      <c r="C2020" s="95" t="s">
        <v>3259</v>
      </c>
      <c r="D2020" s="96" t="s">
        <v>173</v>
      </c>
      <c r="E2020" s="97">
        <v>3</v>
      </c>
      <c r="F2020" s="140">
        <v>1</v>
      </c>
      <c r="G2020" s="103">
        <v>0</v>
      </c>
      <c r="H2020" s="99" t="s">
        <v>557</v>
      </c>
      <c r="I2020" s="104" t="s">
        <v>34</v>
      </c>
      <c r="J2020" s="105">
        <v>6</v>
      </c>
      <c r="K2020" s="142">
        <f t="shared" si="198"/>
        <v>-6</v>
      </c>
      <c r="L2020" s="102">
        <f t="shared" si="202"/>
        <v>945.52260493827214</v>
      </c>
      <c r="M2020" s="214">
        <f t="shared" ref="M2020:M2083" si="203">M2019+K2020</f>
        <v>318.7374999999999</v>
      </c>
      <c r="Q2020" s="153">
        <f t="shared" si="199"/>
        <v>1</v>
      </c>
      <c r="R2020" s="154">
        <f t="shared" si="200"/>
        <v>0</v>
      </c>
      <c r="S2020" s="154">
        <f t="shared" si="201"/>
        <v>1</v>
      </c>
    </row>
    <row r="2021" spans="2:19" ht="18.75" x14ac:dyDescent="0.3">
      <c r="B2021" s="164">
        <v>44998</v>
      </c>
      <c r="C2021" s="95" t="s">
        <v>3260</v>
      </c>
      <c r="D2021" s="96" t="s">
        <v>173</v>
      </c>
      <c r="E2021" s="97">
        <v>4</v>
      </c>
      <c r="F2021" s="140">
        <v>10</v>
      </c>
      <c r="G2021" s="103">
        <v>3</v>
      </c>
      <c r="H2021" s="99" t="s">
        <v>557</v>
      </c>
      <c r="I2021" s="104" t="s">
        <v>24</v>
      </c>
      <c r="J2021" s="105">
        <v>6</v>
      </c>
      <c r="K2021" s="142">
        <f t="shared" si="198"/>
        <v>54</v>
      </c>
      <c r="L2021" s="102">
        <f t="shared" si="202"/>
        <v>999.52260493827214</v>
      </c>
      <c r="M2021" s="214">
        <f t="shared" si="203"/>
        <v>372.7374999999999</v>
      </c>
      <c r="Q2021" s="153">
        <f t="shared" si="199"/>
        <v>1</v>
      </c>
      <c r="R2021" s="154">
        <f t="shared" si="200"/>
        <v>1</v>
      </c>
      <c r="S2021" s="154">
        <f t="shared" si="201"/>
        <v>0</v>
      </c>
    </row>
    <row r="2022" spans="2:19" ht="18.75" x14ac:dyDescent="0.3">
      <c r="B2022" s="164">
        <v>44998</v>
      </c>
      <c r="C2022" s="95" t="s">
        <v>3261</v>
      </c>
      <c r="D2022" s="96" t="s">
        <v>173</v>
      </c>
      <c r="E2022" s="97">
        <v>5</v>
      </c>
      <c r="F2022" s="140">
        <v>10</v>
      </c>
      <c r="G2022" s="103">
        <v>3</v>
      </c>
      <c r="H2022" s="99" t="s">
        <v>557</v>
      </c>
      <c r="I2022" s="104" t="s">
        <v>26</v>
      </c>
      <c r="J2022" s="105">
        <v>6</v>
      </c>
      <c r="K2022" s="142">
        <f t="shared" si="198"/>
        <v>-6</v>
      </c>
      <c r="L2022" s="102">
        <f t="shared" si="202"/>
        <v>993.52260493827214</v>
      </c>
      <c r="M2022" s="214">
        <f t="shared" si="203"/>
        <v>366.7374999999999</v>
      </c>
      <c r="Q2022" s="153">
        <f t="shared" si="199"/>
        <v>1</v>
      </c>
      <c r="R2022" s="154">
        <f t="shared" si="200"/>
        <v>0</v>
      </c>
      <c r="S2022" s="154">
        <f t="shared" si="201"/>
        <v>1</v>
      </c>
    </row>
    <row r="2023" spans="2:19" ht="18.75" x14ac:dyDescent="0.3">
      <c r="B2023" s="164">
        <v>44998</v>
      </c>
      <c r="C2023" s="95" t="s">
        <v>2427</v>
      </c>
      <c r="D2023" s="96" t="s">
        <v>173</v>
      </c>
      <c r="E2023" s="97">
        <v>7</v>
      </c>
      <c r="F2023" s="140">
        <v>3.4</v>
      </c>
      <c r="G2023" s="103">
        <v>1.2</v>
      </c>
      <c r="H2023" s="99" t="s">
        <v>557</v>
      </c>
      <c r="I2023" s="104" t="s">
        <v>16</v>
      </c>
      <c r="J2023" s="105">
        <v>1</v>
      </c>
      <c r="K2023" s="142">
        <f t="shared" si="198"/>
        <v>-1</v>
      </c>
      <c r="L2023" s="102">
        <f t="shared" si="202"/>
        <v>992.52260493827214</v>
      </c>
      <c r="M2023" s="214">
        <f t="shared" si="203"/>
        <v>365.7374999999999</v>
      </c>
      <c r="Q2023" s="153">
        <f t="shared" si="199"/>
        <v>1</v>
      </c>
      <c r="R2023" s="154">
        <f t="shared" si="200"/>
        <v>0</v>
      </c>
      <c r="S2023" s="154">
        <f t="shared" si="201"/>
        <v>1</v>
      </c>
    </row>
    <row r="2024" spans="2:19" ht="18.75" x14ac:dyDescent="0.3">
      <c r="B2024" s="164">
        <v>44998</v>
      </c>
      <c r="C2024" s="95" t="s">
        <v>3262</v>
      </c>
      <c r="D2024" s="96" t="s">
        <v>3263</v>
      </c>
      <c r="E2024" s="97">
        <v>4</v>
      </c>
      <c r="F2024" s="140">
        <v>2.1</v>
      </c>
      <c r="G2024" s="103">
        <v>1.1000000000000001</v>
      </c>
      <c r="H2024" s="99" t="s">
        <v>557</v>
      </c>
      <c r="I2024" s="104" t="s">
        <v>26</v>
      </c>
      <c r="J2024" s="105">
        <v>1.5</v>
      </c>
      <c r="K2024" s="142">
        <f t="shared" si="198"/>
        <v>-1.5</v>
      </c>
      <c r="L2024" s="102">
        <f t="shared" si="202"/>
        <v>991.02260493827214</v>
      </c>
      <c r="M2024" s="214">
        <f t="shared" si="203"/>
        <v>364.2374999999999</v>
      </c>
      <c r="Q2024" s="153">
        <f t="shared" si="199"/>
        <v>1</v>
      </c>
      <c r="R2024" s="154">
        <f t="shared" si="200"/>
        <v>0</v>
      </c>
      <c r="S2024" s="154">
        <f t="shared" si="201"/>
        <v>1</v>
      </c>
    </row>
    <row r="2025" spans="2:19" ht="18.75" x14ac:dyDescent="0.3">
      <c r="B2025" s="164">
        <v>44998</v>
      </c>
      <c r="C2025" s="95" t="s">
        <v>3264</v>
      </c>
      <c r="D2025" s="96" t="s">
        <v>3263</v>
      </c>
      <c r="E2025" s="97">
        <v>4</v>
      </c>
      <c r="F2025" s="140">
        <v>13</v>
      </c>
      <c r="G2025" s="103">
        <v>3</v>
      </c>
      <c r="H2025" s="99" t="s">
        <v>557</v>
      </c>
      <c r="I2025" s="104" t="s">
        <v>34</v>
      </c>
      <c r="J2025" s="105">
        <v>1</v>
      </c>
      <c r="K2025" s="142">
        <f t="shared" si="198"/>
        <v>-1</v>
      </c>
      <c r="L2025" s="102">
        <f t="shared" si="202"/>
        <v>990.02260493827214</v>
      </c>
      <c r="M2025" s="214">
        <f t="shared" si="203"/>
        <v>363.2374999999999</v>
      </c>
      <c r="Q2025" s="153">
        <f t="shared" si="199"/>
        <v>1</v>
      </c>
      <c r="R2025" s="154">
        <f t="shared" si="200"/>
        <v>0</v>
      </c>
      <c r="S2025" s="154">
        <f t="shared" si="201"/>
        <v>1</v>
      </c>
    </row>
    <row r="2026" spans="2:19" ht="18.75" x14ac:dyDescent="0.3">
      <c r="B2026" s="164">
        <v>44998</v>
      </c>
      <c r="C2026" s="95" t="s">
        <v>2104</v>
      </c>
      <c r="D2026" s="96" t="s">
        <v>3263</v>
      </c>
      <c r="E2026" s="97">
        <v>4</v>
      </c>
      <c r="F2026" s="140">
        <v>1</v>
      </c>
      <c r="G2026" s="103">
        <v>0</v>
      </c>
      <c r="H2026" s="99" t="s">
        <v>557</v>
      </c>
      <c r="I2026" s="104" t="s">
        <v>34</v>
      </c>
      <c r="J2026" s="105">
        <v>0.5</v>
      </c>
      <c r="K2026" s="142">
        <f t="shared" si="198"/>
        <v>-0.5</v>
      </c>
      <c r="L2026" s="102">
        <f t="shared" si="202"/>
        <v>989.52260493827214</v>
      </c>
      <c r="M2026" s="214">
        <f t="shared" si="203"/>
        <v>362.7374999999999</v>
      </c>
      <c r="Q2026" s="153">
        <f t="shared" si="199"/>
        <v>1</v>
      </c>
      <c r="R2026" s="154">
        <f t="shared" si="200"/>
        <v>0</v>
      </c>
      <c r="S2026" s="154">
        <f t="shared" si="201"/>
        <v>1</v>
      </c>
    </row>
    <row r="2027" spans="2:19" ht="18.75" x14ac:dyDescent="0.3">
      <c r="B2027" s="164">
        <v>44999</v>
      </c>
      <c r="C2027" s="95" t="s">
        <v>3265</v>
      </c>
      <c r="D2027" s="96" t="s">
        <v>788</v>
      </c>
      <c r="E2027" s="97">
        <v>1</v>
      </c>
      <c r="F2027" s="140">
        <v>2.7</v>
      </c>
      <c r="G2027" s="103">
        <v>1.2</v>
      </c>
      <c r="H2027" s="99" t="s">
        <v>557</v>
      </c>
      <c r="I2027" s="104" t="s">
        <v>24</v>
      </c>
      <c r="J2027" s="105">
        <v>4</v>
      </c>
      <c r="K2027" s="142">
        <f t="shared" si="198"/>
        <v>6.8000000000000007</v>
      </c>
      <c r="L2027" s="102">
        <f t="shared" si="202"/>
        <v>996.32260493827209</v>
      </c>
      <c r="M2027" s="214">
        <f t="shared" si="203"/>
        <v>369.53749999999991</v>
      </c>
      <c r="Q2027" s="153">
        <f t="shared" si="199"/>
        <v>1</v>
      </c>
      <c r="R2027" s="154">
        <f t="shared" si="200"/>
        <v>1</v>
      </c>
      <c r="S2027" s="154">
        <f t="shared" si="201"/>
        <v>0</v>
      </c>
    </row>
    <row r="2028" spans="2:19" ht="18.75" x14ac:dyDescent="0.3">
      <c r="B2028" s="164">
        <v>44999</v>
      </c>
      <c r="C2028" s="95" t="s">
        <v>3192</v>
      </c>
      <c r="D2028" s="96" t="s">
        <v>788</v>
      </c>
      <c r="E2028" s="97">
        <v>2</v>
      </c>
      <c r="F2028" s="140">
        <v>1.85</v>
      </c>
      <c r="G2028" s="103">
        <v>1.1000000000000001</v>
      </c>
      <c r="H2028" s="99" t="s">
        <v>557</v>
      </c>
      <c r="I2028" s="104" t="s">
        <v>24</v>
      </c>
      <c r="J2028" s="105">
        <v>2</v>
      </c>
      <c r="K2028" s="142">
        <f t="shared" si="198"/>
        <v>1.7000000000000002</v>
      </c>
      <c r="L2028" s="102">
        <f t="shared" si="202"/>
        <v>998.02260493827214</v>
      </c>
      <c r="M2028" s="214">
        <f t="shared" si="203"/>
        <v>371.2374999999999</v>
      </c>
      <c r="Q2028" s="153">
        <f t="shared" si="199"/>
        <v>1</v>
      </c>
      <c r="R2028" s="154">
        <f t="shared" si="200"/>
        <v>1</v>
      </c>
      <c r="S2028" s="154">
        <f t="shared" si="201"/>
        <v>0</v>
      </c>
    </row>
    <row r="2029" spans="2:19" ht="18.75" x14ac:dyDescent="0.3">
      <c r="B2029" s="164">
        <v>44999</v>
      </c>
      <c r="C2029" s="95" t="s">
        <v>3185</v>
      </c>
      <c r="D2029" s="96" t="s">
        <v>788</v>
      </c>
      <c r="E2029" s="97">
        <v>5</v>
      </c>
      <c r="F2029" s="140">
        <v>4.5</v>
      </c>
      <c r="G2029" s="103">
        <v>2</v>
      </c>
      <c r="H2029" s="99" t="s">
        <v>557</v>
      </c>
      <c r="I2029" s="104" t="s">
        <v>16</v>
      </c>
      <c r="J2029" s="105">
        <v>0.75</v>
      </c>
      <c r="K2029" s="142">
        <f t="shared" si="198"/>
        <v>-0.75</v>
      </c>
      <c r="L2029" s="102">
        <f t="shared" si="202"/>
        <v>997.27260493827214</v>
      </c>
      <c r="M2029" s="214">
        <f t="shared" si="203"/>
        <v>370.4874999999999</v>
      </c>
      <c r="Q2029" s="153">
        <f t="shared" si="199"/>
        <v>1</v>
      </c>
      <c r="R2029" s="154">
        <f t="shared" si="200"/>
        <v>0</v>
      </c>
      <c r="S2029" s="154">
        <f t="shared" si="201"/>
        <v>1</v>
      </c>
    </row>
    <row r="2030" spans="2:19" ht="18.75" x14ac:dyDescent="0.3">
      <c r="B2030" s="164">
        <v>44999</v>
      </c>
      <c r="C2030" s="95" t="s">
        <v>3266</v>
      </c>
      <c r="D2030" s="96" t="s">
        <v>788</v>
      </c>
      <c r="E2030" s="97">
        <v>5</v>
      </c>
      <c r="F2030" s="140">
        <v>12</v>
      </c>
      <c r="G2030" s="103">
        <v>4</v>
      </c>
      <c r="H2030" s="99" t="s">
        <v>557</v>
      </c>
      <c r="I2030" s="104" t="s">
        <v>16</v>
      </c>
      <c r="J2030" s="105">
        <v>3</v>
      </c>
      <c r="K2030" s="142">
        <f t="shared" si="198"/>
        <v>-3</v>
      </c>
      <c r="L2030" s="102">
        <f t="shared" si="202"/>
        <v>994.27260493827214</v>
      </c>
      <c r="M2030" s="214">
        <f t="shared" si="203"/>
        <v>367.4874999999999</v>
      </c>
      <c r="Q2030" s="153">
        <f t="shared" si="199"/>
        <v>1</v>
      </c>
      <c r="R2030" s="154">
        <f t="shared" si="200"/>
        <v>0</v>
      </c>
      <c r="S2030" s="154">
        <f t="shared" si="201"/>
        <v>1</v>
      </c>
    </row>
    <row r="2031" spans="2:19" ht="18.75" x14ac:dyDescent="0.3">
      <c r="B2031" s="164">
        <v>44999</v>
      </c>
      <c r="C2031" s="95" t="s">
        <v>3267</v>
      </c>
      <c r="D2031" s="96" t="s">
        <v>30</v>
      </c>
      <c r="E2031" s="97">
        <v>1</v>
      </c>
      <c r="F2031" s="140">
        <v>2.7</v>
      </c>
      <c r="G2031" s="103">
        <v>1.3</v>
      </c>
      <c r="H2031" s="99" t="s">
        <v>557</v>
      </c>
      <c r="I2031" s="104" t="s">
        <v>16</v>
      </c>
      <c r="J2031" s="105">
        <v>1.75</v>
      </c>
      <c r="K2031" s="142">
        <f t="shared" si="198"/>
        <v>-1.75</v>
      </c>
      <c r="L2031" s="102">
        <f t="shared" si="202"/>
        <v>992.52260493827214</v>
      </c>
      <c r="M2031" s="214">
        <f t="shared" si="203"/>
        <v>365.7374999999999</v>
      </c>
      <c r="Q2031" s="153">
        <f t="shared" si="199"/>
        <v>1</v>
      </c>
      <c r="R2031" s="154">
        <f t="shared" si="200"/>
        <v>0</v>
      </c>
      <c r="S2031" s="154">
        <f t="shared" si="201"/>
        <v>1</v>
      </c>
    </row>
    <row r="2032" spans="2:19" ht="18.75" x14ac:dyDescent="0.3">
      <c r="B2032" s="164">
        <v>44999</v>
      </c>
      <c r="C2032" s="95" t="s">
        <v>3268</v>
      </c>
      <c r="D2032" s="96" t="s">
        <v>30</v>
      </c>
      <c r="E2032" s="97">
        <v>4</v>
      </c>
      <c r="F2032" s="140">
        <v>3.3</v>
      </c>
      <c r="G2032" s="103">
        <v>1.2</v>
      </c>
      <c r="H2032" s="99" t="s">
        <v>557</v>
      </c>
      <c r="I2032" s="104" t="s">
        <v>16</v>
      </c>
      <c r="J2032" s="105">
        <v>3.75</v>
      </c>
      <c r="K2032" s="142">
        <f t="shared" si="198"/>
        <v>-3.75</v>
      </c>
      <c r="L2032" s="102">
        <f t="shared" si="202"/>
        <v>988.77260493827214</v>
      </c>
      <c r="M2032" s="214">
        <f t="shared" si="203"/>
        <v>361.9874999999999</v>
      </c>
      <c r="Q2032" s="153">
        <f t="shared" si="199"/>
        <v>1</v>
      </c>
      <c r="R2032" s="154">
        <f t="shared" si="200"/>
        <v>0</v>
      </c>
      <c r="S2032" s="154">
        <f t="shared" si="201"/>
        <v>1</v>
      </c>
    </row>
    <row r="2033" spans="2:19" ht="18.75" x14ac:dyDescent="0.3">
      <c r="B2033" s="164">
        <v>45000</v>
      </c>
      <c r="C2033" s="95" t="s">
        <v>2387</v>
      </c>
      <c r="D2033" s="96" t="s">
        <v>91</v>
      </c>
      <c r="E2033" s="97">
        <v>5</v>
      </c>
      <c r="F2033" s="140">
        <v>3.3</v>
      </c>
      <c r="G2033" s="103">
        <v>1.5</v>
      </c>
      <c r="H2033" s="99" t="s">
        <v>557</v>
      </c>
      <c r="I2033" s="104" t="s">
        <v>34</v>
      </c>
      <c r="J2033" s="105">
        <v>1</v>
      </c>
      <c r="K2033" s="142">
        <f t="shared" si="198"/>
        <v>-1</v>
      </c>
      <c r="L2033" s="102">
        <f t="shared" si="202"/>
        <v>987.77260493827214</v>
      </c>
      <c r="M2033" s="214">
        <f t="shared" si="203"/>
        <v>360.9874999999999</v>
      </c>
      <c r="Q2033" s="153">
        <f t="shared" si="199"/>
        <v>1</v>
      </c>
      <c r="R2033" s="154">
        <f t="shared" si="200"/>
        <v>0</v>
      </c>
      <c r="S2033" s="154">
        <f t="shared" si="201"/>
        <v>1</v>
      </c>
    </row>
    <row r="2034" spans="2:19" ht="18.75" x14ac:dyDescent="0.3">
      <c r="B2034" s="164">
        <v>45000</v>
      </c>
      <c r="C2034" s="95" t="s">
        <v>3269</v>
      </c>
      <c r="D2034" s="96" t="s">
        <v>1916</v>
      </c>
      <c r="E2034" s="97">
        <v>3</v>
      </c>
      <c r="F2034" s="140">
        <v>9.5</v>
      </c>
      <c r="G2034" s="103">
        <v>2</v>
      </c>
      <c r="H2034" s="99" t="s">
        <v>557</v>
      </c>
      <c r="I2034" s="104" t="s">
        <v>16</v>
      </c>
      <c r="J2034" s="105">
        <v>0.5</v>
      </c>
      <c r="K2034" s="142">
        <f t="shared" si="198"/>
        <v>-0.5</v>
      </c>
      <c r="L2034" s="102">
        <f t="shared" si="202"/>
        <v>987.27260493827214</v>
      </c>
      <c r="M2034" s="214">
        <f t="shared" si="203"/>
        <v>360.4874999999999</v>
      </c>
      <c r="Q2034" s="153">
        <f t="shared" si="199"/>
        <v>1</v>
      </c>
      <c r="R2034" s="154">
        <f t="shared" si="200"/>
        <v>0</v>
      </c>
      <c r="S2034" s="154">
        <f t="shared" si="201"/>
        <v>1</v>
      </c>
    </row>
    <row r="2035" spans="2:19" ht="18.75" x14ac:dyDescent="0.3">
      <c r="B2035" s="164">
        <v>45000</v>
      </c>
      <c r="C2035" s="95" t="s">
        <v>3269</v>
      </c>
      <c r="D2035" s="96" t="s">
        <v>1916</v>
      </c>
      <c r="E2035" s="97">
        <v>3</v>
      </c>
      <c r="F2035" s="140">
        <v>9.5</v>
      </c>
      <c r="G2035" s="103">
        <v>2</v>
      </c>
      <c r="H2035" s="99" t="s">
        <v>567</v>
      </c>
      <c r="I2035" s="104" t="s">
        <v>16</v>
      </c>
      <c r="J2035" s="105">
        <v>3</v>
      </c>
      <c r="K2035" s="142">
        <f t="shared" si="198"/>
        <v>-3</v>
      </c>
      <c r="L2035" s="102">
        <f t="shared" si="202"/>
        <v>984.27260493827214</v>
      </c>
      <c r="M2035" s="214">
        <f t="shared" si="203"/>
        <v>357.4874999999999</v>
      </c>
      <c r="Q2035" s="153">
        <f t="shared" si="199"/>
        <v>1</v>
      </c>
      <c r="R2035" s="154">
        <f t="shared" si="200"/>
        <v>0</v>
      </c>
      <c r="S2035" s="154">
        <f t="shared" si="201"/>
        <v>1</v>
      </c>
    </row>
    <row r="2036" spans="2:19" ht="18.75" x14ac:dyDescent="0.3">
      <c r="B2036" s="164">
        <v>45000</v>
      </c>
      <c r="C2036" s="95" t="s">
        <v>3200</v>
      </c>
      <c r="D2036" s="96" t="s">
        <v>1916</v>
      </c>
      <c r="E2036" s="97">
        <v>2</v>
      </c>
      <c r="F2036" s="140">
        <v>4</v>
      </c>
      <c r="G2036" s="103">
        <v>2</v>
      </c>
      <c r="H2036" s="99" t="s">
        <v>557</v>
      </c>
      <c r="I2036" s="104" t="s">
        <v>16</v>
      </c>
      <c r="J2036" s="105">
        <v>3</v>
      </c>
      <c r="K2036" s="142">
        <f t="shared" si="198"/>
        <v>-3</v>
      </c>
      <c r="L2036" s="102">
        <f t="shared" si="202"/>
        <v>981.27260493827214</v>
      </c>
      <c r="M2036" s="214">
        <f t="shared" si="203"/>
        <v>354.4874999999999</v>
      </c>
      <c r="Q2036" s="153">
        <f t="shared" si="199"/>
        <v>1</v>
      </c>
      <c r="R2036" s="154">
        <f t="shared" si="200"/>
        <v>0</v>
      </c>
      <c r="S2036" s="154">
        <f t="shared" si="201"/>
        <v>1</v>
      </c>
    </row>
    <row r="2037" spans="2:19" ht="18.75" x14ac:dyDescent="0.3">
      <c r="B2037" s="164">
        <v>45000</v>
      </c>
      <c r="C2037" s="95" t="s">
        <v>3270</v>
      </c>
      <c r="D2037" s="96" t="s">
        <v>1916</v>
      </c>
      <c r="E2037" s="97">
        <v>2</v>
      </c>
      <c r="F2037" s="140">
        <v>8</v>
      </c>
      <c r="G2037" s="103">
        <v>2</v>
      </c>
      <c r="H2037" s="99" t="s">
        <v>557</v>
      </c>
      <c r="I2037" s="104" t="s">
        <v>24</v>
      </c>
      <c r="J2037" s="105">
        <v>3</v>
      </c>
      <c r="K2037" s="142">
        <f t="shared" si="198"/>
        <v>21</v>
      </c>
      <c r="L2037" s="102">
        <f t="shared" si="202"/>
        <v>1002.2726049382721</v>
      </c>
      <c r="M2037" s="214">
        <f t="shared" si="203"/>
        <v>375.4874999999999</v>
      </c>
      <c r="Q2037" s="153">
        <f t="shared" si="199"/>
        <v>1</v>
      </c>
      <c r="R2037" s="154">
        <f t="shared" si="200"/>
        <v>1</v>
      </c>
      <c r="S2037" s="154">
        <f t="shared" si="201"/>
        <v>0</v>
      </c>
    </row>
    <row r="2038" spans="2:19" ht="18.75" x14ac:dyDescent="0.3">
      <c r="B2038" s="164">
        <v>45000</v>
      </c>
      <c r="C2038" s="95" t="s">
        <v>3270</v>
      </c>
      <c r="D2038" s="96" t="s">
        <v>1916</v>
      </c>
      <c r="E2038" s="97">
        <v>2</v>
      </c>
      <c r="F2038" s="140">
        <v>8</v>
      </c>
      <c r="G2038" s="103">
        <v>2</v>
      </c>
      <c r="H2038" s="99" t="s">
        <v>567</v>
      </c>
      <c r="I2038" s="104" t="s">
        <v>24</v>
      </c>
      <c r="J2038" s="105">
        <v>4</v>
      </c>
      <c r="K2038" s="142">
        <f t="shared" si="198"/>
        <v>4</v>
      </c>
      <c r="L2038" s="102">
        <f t="shared" si="202"/>
        <v>1006.2726049382721</v>
      </c>
      <c r="M2038" s="214">
        <f t="shared" si="203"/>
        <v>379.4874999999999</v>
      </c>
      <c r="Q2038" s="153">
        <f t="shared" si="199"/>
        <v>1</v>
      </c>
      <c r="R2038" s="154">
        <f t="shared" si="200"/>
        <v>1</v>
      </c>
      <c r="S2038" s="154">
        <f t="shared" si="201"/>
        <v>0</v>
      </c>
    </row>
    <row r="2039" spans="2:19" ht="18.75" x14ac:dyDescent="0.3">
      <c r="B2039" s="164">
        <v>45000</v>
      </c>
      <c r="C2039" s="95" t="s">
        <v>2947</v>
      </c>
      <c r="D2039" s="96" t="s">
        <v>91</v>
      </c>
      <c r="E2039" s="97">
        <v>4</v>
      </c>
      <c r="F2039" s="140">
        <v>5.5</v>
      </c>
      <c r="G2039" s="103">
        <v>2</v>
      </c>
      <c r="H2039" s="99" t="s">
        <v>557</v>
      </c>
      <c r="I2039" s="104" t="s">
        <v>16</v>
      </c>
      <c r="J2039" s="105">
        <v>3.25</v>
      </c>
      <c r="K2039" s="142">
        <f t="shared" si="198"/>
        <v>-3.25</v>
      </c>
      <c r="L2039" s="102">
        <f t="shared" si="202"/>
        <v>1003.0226049382721</v>
      </c>
      <c r="M2039" s="214">
        <f t="shared" si="203"/>
        <v>376.2374999999999</v>
      </c>
      <c r="Q2039" s="153">
        <f t="shared" si="199"/>
        <v>1</v>
      </c>
      <c r="R2039" s="154">
        <f t="shared" si="200"/>
        <v>0</v>
      </c>
      <c r="S2039" s="154">
        <f t="shared" si="201"/>
        <v>1</v>
      </c>
    </row>
    <row r="2040" spans="2:19" ht="18.75" x14ac:dyDescent="0.3">
      <c r="B2040" s="164">
        <v>45001</v>
      </c>
      <c r="C2040" s="95" t="s">
        <v>3271</v>
      </c>
      <c r="D2040" s="96" t="s">
        <v>231</v>
      </c>
      <c r="E2040" s="97">
        <v>3</v>
      </c>
      <c r="F2040" s="140">
        <v>7.5</v>
      </c>
      <c r="G2040" s="103">
        <v>3</v>
      </c>
      <c r="H2040" s="99" t="s">
        <v>557</v>
      </c>
      <c r="I2040" s="104" t="s">
        <v>34</v>
      </c>
      <c r="J2040" s="105">
        <v>0.5</v>
      </c>
      <c r="K2040" s="142">
        <f t="shared" si="198"/>
        <v>-0.5</v>
      </c>
      <c r="L2040" s="102">
        <f t="shared" si="202"/>
        <v>1002.5226049382721</v>
      </c>
      <c r="M2040" s="214">
        <f t="shared" si="203"/>
        <v>375.7374999999999</v>
      </c>
      <c r="Q2040" s="153">
        <f t="shared" si="199"/>
        <v>1</v>
      </c>
      <c r="R2040" s="154">
        <f t="shared" si="200"/>
        <v>0</v>
      </c>
      <c r="S2040" s="154">
        <f t="shared" si="201"/>
        <v>1</v>
      </c>
    </row>
    <row r="2041" spans="2:19" ht="18.75" x14ac:dyDescent="0.3">
      <c r="B2041" s="164">
        <v>45001</v>
      </c>
      <c r="C2041" s="95" t="s">
        <v>3271</v>
      </c>
      <c r="D2041" s="96" t="s">
        <v>231</v>
      </c>
      <c r="E2041" s="97">
        <v>3</v>
      </c>
      <c r="F2041" s="140">
        <v>7.5</v>
      </c>
      <c r="G2041" s="103">
        <v>3</v>
      </c>
      <c r="H2041" s="99" t="s">
        <v>567</v>
      </c>
      <c r="I2041" s="104" t="s">
        <v>34</v>
      </c>
      <c r="J2041" s="105">
        <v>3</v>
      </c>
      <c r="K2041" s="142">
        <f t="shared" si="198"/>
        <v>-3</v>
      </c>
      <c r="L2041" s="102">
        <f t="shared" si="202"/>
        <v>999.52260493827214</v>
      </c>
      <c r="M2041" s="214">
        <f t="shared" si="203"/>
        <v>372.7374999999999</v>
      </c>
      <c r="Q2041" s="153">
        <f t="shared" si="199"/>
        <v>1</v>
      </c>
      <c r="R2041" s="154">
        <f t="shared" si="200"/>
        <v>0</v>
      </c>
      <c r="S2041" s="154">
        <f t="shared" si="201"/>
        <v>1</v>
      </c>
    </row>
    <row r="2042" spans="2:19" ht="18.75" x14ac:dyDescent="0.3">
      <c r="B2042" s="164">
        <v>45001</v>
      </c>
      <c r="C2042" s="95" t="s">
        <v>3206</v>
      </c>
      <c r="D2042" s="96" t="s">
        <v>231</v>
      </c>
      <c r="E2042" s="97">
        <v>4</v>
      </c>
      <c r="F2042" s="140">
        <v>3.8</v>
      </c>
      <c r="G2042" s="103">
        <v>1.8</v>
      </c>
      <c r="H2042" s="99" t="s">
        <v>557</v>
      </c>
      <c r="I2042" s="104" t="s">
        <v>24</v>
      </c>
      <c r="J2042" s="105">
        <v>4</v>
      </c>
      <c r="K2042" s="142">
        <f t="shared" si="198"/>
        <v>11.2</v>
      </c>
      <c r="L2042" s="102">
        <f t="shared" si="202"/>
        <v>1010.7226049382722</v>
      </c>
      <c r="M2042" s="214">
        <f t="shared" si="203"/>
        <v>383.93749999999989</v>
      </c>
      <c r="Q2042" s="153">
        <f t="shared" si="199"/>
        <v>1</v>
      </c>
      <c r="R2042" s="154">
        <f t="shared" si="200"/>
        <v>1</v>
      </c>
      <c r="S2042" s="154">
        <f t="shared" si="201"/>
        <v>0</v>
      </c>
    </row>
    <row r="2043" spans="2:19" ht="18.75" x14ac:dyDescent="0.3">
      <c r="B2043" s="164">
        <v>45001</v>
      </c>
      <c r="C2043" s="95" t="s">
        <v>3272</v>
      </c>
      <c r="D2043" s="96" t="s">
        <v>556</v>
      </c>
      <c r="E2043" s="97">
        <v>1</v>
      </c>
      <c r="F2043" s="140">
        <v>3.9</v>
      </c>
      <c r="G2043" s="103">
        <v>2</v>
      </c>
      <c r="H2043" s="99" t="s">
        <v>557</v>
      </c>
      <c r="I2043" s="104" t="s">
        <v>16</v>
      </c>
      <c r="J2043" s="105">
        <v>2</v>
      </c>
      <c r="K2043" s="142">
        <f t="shared" si="198"/>
        <v>-2</v>
      </c>
      <c r="L2043" s="102">
        <f t="shared" si="202"/>
        <v>1008.7226049382722</v>
      </c>
      <c r="M2043" s="214">
        <f t="shared" si="203"/>
        <v>381.93749999999989</v>
      </c>
      <c r="Q2043" s="153">
        <f t="shared" si="199"/>
        <v>1</v>
      </c>
      <c r="R2043" s="154">
        <f t="shared" si="200"/>
        <v>0</v>
      </c>
      <c r="S2043" s="154">
        <f t="shared" si="201"/>
        <v>1</v>
      </c>
    </row>
    <row r="2044" spans="2:19" ht="18.75" x14ac:dyDescent="0.3">
      <c r="B2044" s="164">
        <v>45001</v>
      </c>
      <c r="C2044" s="95" t="s">
        <v>3273</v>
      </c>
      <c r="D2044" s="96" t="s">
        <v>556</v>
      </c>
      <c r="E2044" s="97">
        <v>2</v>
      </c>
      <c r="F2044" s="140">
        <v>5.5</v>
      </c>
      <c r="G2044" s="103">
        <v>2</v>
      </c>
      <c r="H2044" s="99" t="s">
        <v>557</v>
      </c>
      <c r="I2044" s="104" t="s">
        <v>24</v>
      </c>
      <c r="J2044" s="105">
        <v>6</v>
      </c>
      <c r="K2044" s="142">
        <f t="shared" si="198"/>
        <v>27</v>
      </c>
      <c r="L2044" s="102">
        <f t="shared" si="202"/>
        <v>1035.7226049382721</v>
      </c>
      <c r="M2044" s="214">
        <f t="shared" si="203"/>
        <v>408.93749999999989</v>
      </c>
      <c r="Q2044" s="153">
        <f t="shared" si="199"/>
        <v>1</v>
      </c>
      <c r="R2044" s="154">
        <f t="shared" si="200"/>
        <v>1</v>
      </c>
      <c r="S2044" s="154">
        <f t="shared" si="201"/>
        <v>0</v>
      </c>
    </row>
    <row r="2045" spans="2:19" ht="18.75" x14ac:dyDescent="0.3">
      <c r="B2045" s="164">
        <v>45001</v>
      </c>
      <c r="C2045" s="95" t="s">
        <v>3273</v>
      </c>
      <c r="D2045" s="96" t="s">
        <v>556</v>
      </c>
      <c r="E2045" s="97">
        <v>2</v>
      </c>
      <c r="F2045" s="140">
        <v>5.5</v>
      </c>
      <c r="G2045" s="103">
        <v>2</v>
      </c>
      <c r="H2045" s="99" t="s">
        <v>567</v>
      </c>
      <c r="I2045" s="104" t="s">
        <v>24</v>
      </c>
      <c r="J2045" s="105">
        <v>4</v>
      </c>
      <c r="K2045" s="142">
        <f t="shared" si="198"/>
        <v>4</v>
      </c>
      <c r="L2045" s="102">
        <f t="shared" si="202"/>
        <v>1039.7226049382721</v>
      </c>
      <c r="M2045" s="214">
        <f t="shared" si="203"/>
        <v>412.93749999999989</v>
      </c>
      <c r="Q2045" s="153">
        <f t="shared" si="199"/>
        <v>1</v>
      </c>
      <c r="R2045" s="154">
        <f t="shared" si="200"/>
        <v>1</v>
      </c>
      <c r="S2045" s="154">
        <f t="shared" si="201"/>
        <v>0</v>
      </c>
    </row>
    <row r="2046" spans="2:19" ht="18.75" x14ac:dyDescent="0.3">
      <c r="B2046" s="164">
        <v>45001</v>
      </c>
      <c r="C2046" s="95" t="s">
        <v>3274</v>
      </c>
      <c r="D2046" s="96" t="s">
        <v>3275</v>
      </c>
      <c r="E2046" s="97">
        <v>4</v>
      </c>
      <c r="F2046" s="140">
        <v>4.5</v>
      </c>
      <c r="G2046" s="103">
        <v>2</v>
      </c>
      <c r="H2046" s="99" t="s">
        <v>557</v>
      </c>
      <c r="I2046" s="104" t="s">
        <v>24</v>
      </c>
      <c r="J2046" s="105">
        <v>2.75</v>
      </c>
      <c r="K2046" s="142">
        <f t="shared" si="198"/>
        <v>9.625</v>
      </c>
      <c r="L2046" s="102">
        <f t="shared" si="202"/>
        <v>1049.3476049382721</v>
      </c>
      <c r="M2046" s="214">
        <f t="shared" si="203"/>
        <v>422.56249999999989</v>
      </c>
      <c r="Q2046" s="153">
        <f t="shared" si="199"/>
        <v>1</v>
      </c>
      <c r="R2046" s="154">
        <f t="shared" si="200"/>
        <v>1</v>
      </c>
      <c r="S2046" s="154">
        <f t="shared" si="201"/>
        <v>0</v>
      </c>
    </row>
    <row r="2047" spans="2:19" ht="18.75" x14ac:dyDescent="0.3">
      <c r="B2047" s="164">
        <v>45001</v>
      </c>
      <c r="C2047" s="95" t="s">
        <v>3276</v>
      </c>
      <c r="D2047" s="96" t="s">
        <v>634</v>
      </c>
      <c r="E2047" s="97">
        <v>3</v>
      </c>
      <c r="F2047" s="140">
        <v>3.5</v>
      </c>
      <c r="G2047" s="103">
        <v>1.5</v>
      </c>
      <c r="H2047" s="99" t="s">
        <v>557</v>
      </c>
      <c r="I2047" s="104" t="s">
        <v>16</v>
      </c>
      <c r="J2047" s="105">
        <v>4</v>
      </c>
      <c r="K2047" s="142">
        <f t="shared" si="198"/>
        <v>-4</v>
      </c>
      <c r="L2047" s="102">
        <f t="shared" si="202"/>
        <v>1045.3476049382721</v>
      </c>
      <c r="M2047" s="214">
        <f t="shared" si="203"/>
        <v>418.56249999999989</v>
      </c>
      <c r="Q2047" s="153">
        <f t="shared" si="199"/>
        <v>1</v>
      </c>
      <c r="R2047" s="154">
        <f t="shared" si="200"/>
        <v>0</v>
      </c>
      <c r="S2047" s="154">
        <f t="shared" si="201"/>
        <v>1</v>
      </c>
    </row>
    <row r="2048" spans="2:19" ht="18.75" x14ac:dyDescent="0.3">
      <c r="B2048" s="164">
        <v>45001</v>
      </c>
      <c r="C2048" s="95" t="s">
        <v>3277</v>
      </c>
      <c r="D2048" s="96" t="s">
        <v>616</v>
      </c>
      <c r="E2048" s="97">
        <v>3</v>
      </c>
      <c r="F2048" s="140">
        <v>7.5</v>
      </c>
      <c r="G2048" s="103">
        <v>2</v>
      </c>
      <c r="H2048" s="99" t="s">
        <v>557</v>
      </c>
      <c r="I2048" s="104" t="s">
        <v>16</v>
      </c>
      <c r="J2048" s="105">
        <v>7</v>
      </c>
      <c r="K2048" s="142">
        <f t="shared" si="198"/>
        <v>-7</v>
      </c>
      <c r="L2048" s="102">
        <f t="shared" si="202"/>
        <v>1038.3476049382721</v>
      </c>
      <c r="M2048" s="214">
        <f t="shared" si="203"/>
        <v>411.56249999999989</v>
      </c>
      <c r="Q2048" s="153">
        <f t="shared" si="199"/>
        <v>1</v>
      </c>
      <c r="R2048" s="154">
        <f t="shared" si="200"/>
        <v>0</v>
      </c>
      <c r="S2048" s="154">
        <f t="shared" si="201"/>
        <v>1</v>
      </c>
    </row>
    <row r="2049" spans="2:19" ht="18.75" x14ac:dyDescent="0.3">
      <c r="B2049" s="164">
        <v>45001</v>
      </c>
      <c r="C2049" s="95" t="s">
        <v>3209</v>
      </c>
      <c r="D2049" s="96" t="s">
        <v>616</v>
      </c>
      <c r="E2049" s="97">
        <v>3</v>
      </c>
      <c r="F2049" s="140">
        <v>3.7</v>
      </c>
      <c r="G2049" s="103">
        <v>1.5</v>
      </c>
      <c r="H2049" s="99" t="s">
        <v>557</v>
      </c>
      <c r="I2049" s="104" t="s">
        <v>16</v>
      </c>
      <c r="J2049" s="105">
        <v>3</v>
      </c>
      <c r="K2049" s="142">
        <f t="shared" si="198"/>
        <v>-3</v>
      </c>
      <c r="L2049" s="102">
        <f t="shared" si="202"/>
        <v>1035.3476049382721</v>
      </c>
      <c r="M2049" s="214">
        <f t="shared" si="203"/>
        <v>408.56249999999989</v>
      </c>
      <c r="Q2049" s="153">
        <f t="shared" si="199"/>
        <v>1</v>
      </c>
      <c r="R2049" s="154">
        <f t="shared" si="200"/>
        <v>0</v>
      </c>
      <c r="S2049" s="154">
        <f t="shared" si="201"/>
        <v>1</v>
      </c>
    </row>
    <row r="2050" spans="2:19" ht="18.75" x14ac:dyDescent="0.3">
      <c r="B2050" s="164">
        <v>45001</v>
      </c>
      <c r="C2050" s="95" t="s">
        <v>3278</v>
      </c>
      <c r="D2050" s="96" t="s">
        <v>616</v>
      </c>
      <c r="E2050" s="97">
        <v>4</v>
      </c>
      <c r="F2050" s="140">
        <v>2</v>
      </c>
      <c r="G2050" s="103">
        <v>1.1000000000000001</v>
      </c>
      <c r="H2050" s="99" t="s">
        <v>557</v>
      </c>
      <c r="I2050" s="104" t="s">
        <v>24</v>
      </c>
      <c r="J2050" s="105">
        <v>10</v>
      </c>
      <c r="K2050" s="142">
        <f t="shared" si="198"/>
        <v>10</v>
      </c>
      <c r="L2050" s="102">
        <f t="shared" si="202"/>
        <v>1045.3476049382721</v>
      </c>
      <c r="M2050" s="214">
        <f t="shared" si="203"/>
        <v>418.56249999999989</v>
      </c>
      <c r="Q2050" s="153">
        <f t="shared" si="199"/>
        <v>1</v>
      </c>
      <c r="R2050" s="154">
        <f t="shared" si="200"/>
        <v>1</v>
      </c>
      <c r="S2050" s="154">
        <f t="shared" si="201"/>
        <v>0</v>
      </c>
    </row>
    <row r="2051" spans="2:19" ht="18.75" x14ac:dyDescent="0.3">
      <c r="B2051" s="164">
        <v>45001</v>
      </c>
      <c r="C2051" s="95" t="s">
        <v>3219</v>
      </c>
      <c r="D2051" s="96" t="s">
        <v>616</v>
      </c>
      <c r="E2051" s="97">
        <v>5</v>
      </c>
      <c r="F2051" s="140">
        <v>8.5</v>
      </c>
      <c r="G2051" s="103">
        <v>2</v>
      </c>
      <c r="H2051" s="99" t="s">
        <v>557</v>
      </c>
      <c r="I2051" s="104" t="s">
        <v>171</v>
      </c>
      <c r="J2051" s="105">
        <v>3.75</v>
      </c>
      <c r="K2051" s="142">
        <f t="shared" ref="K2051:K2114" si="204">IF(OR(I2051="",J2051=""),"",IF(AND(H2051="W",I2051="1st"),F2051*J2051-J2051,IF(AND(H2051="P",OR(I2051="1st",I2051="2nd",I2051="3rd")),G2051*J2051-J2051,IF(H2051="EW",-2*J2051,-J2051))))</f>
        <v>-3.75</v>
      </c>
      <c r="L2051" s="102">
        <f t="shared" si="202"/>
        <v>1041.5976049382721</v>
      </c>
      <c r="M2051" s="214">
        <f t="shared" si="203"/>
        <v>414.81249999999989</v>
      </c>
      <c r="Q2051" s="153">
        <f t="shared" si="199"/>
        <v>1</v>
      </c>
      <c r="R2051" s="154">
        <f t="shared" si="200"/>
        <v>0</v>
      </c>
      <c r="S2051" s="154">
        <f t="shared" si="201"/>
        <v>1</v>
      </c>
    </row>
    <row r="2052" spans="2:19" ht="18.75" x14ac:dyDescent="0.3">
      <c r="B2052" s="164">
        <v>45002</v>
      </c>
      <c r="C2052" s="95" t="s">
        <v>3279</v>
      </c>
      <c r="D2052" s="96" t="s">
        <v>93</v>
      </c>
      <c r="E2052" s="97">
        <v>2</v>
      </c>
      <c r="F2052" s="140">
        <v>3.4</v>
      </c>
      <c r="G2052" s="103">
        <v>1.5</v>
      </c>
      <c r="H2052" s="99" t="s">
        <v>557</v>
      </c>
      <c r="I2052" s="104" t="s">
        <v>16</v>
      </c>
      <c r="J2052" s="105">
        <v>8.75</v>
      </c>
      <c r="K2052" s="142">
        <f t="shared" si="204"/>
        <v>-8.75</v>
      </c>
      <c r="L2052" s="102">
        <f t="shared" si="202"/>
        <v>1032.8476049382721</v>
      </c>
      <c r="M2052" s="214">
        <f t="shared" si="203"/>
        <v>406.06249999999989</v>
      </c>
      <c r="Q2052" s="153">
        <f t="shared" ref="Q2052:Q2115" si="205">IF(B2052="",0,1)</f>
        <v>1</v>
      </c>
      <c r="R2052" s="154">
        <f t="shared" ref="R2052:R2115" si="206">IF(K2052&gt;0,1,0)</f>
        <v>0</v>
      </c>
      <c r="S2052" s="154">
        <f t="shared" ref="S2052:S2115" si="207">IF(K2052&lt;0,1,0)</f>
        <v>1</v>
      </c>
    </row>
    <row r="2053" spans="2:19" ht="18.75" x14ac:dyDescent="0.3">
      <c r="B2053" s="164">
        <v>45002</v>
      </c>
      <c r="C2053" s="95" t="s">
        <v>3280</v>
      </c>
      <c r="D2053" s="96" t="s">
        <v>2011</v>
      </c>
      <c r="E2053" s="97">
        <v>3</v>
      </c>
      <c r="F2053" s="140">
        <v>2.6</v>
      </c>
      <c r="G2053" s="103">
        <v>1.2</v>
      </c>
      <c r="H2053" s="99" t="s">
        <v>557</v>
      </c>
      <c r="I2053" s="104" t="s">
        <v>34</v>
      </c>
      <c r="J2053" s="105">
        <v>4</v>
      </c>
      <c r="K2053" s="142">
        <f t="shared" si="204"/>
        <v>-4</v>
      </c>
      <c r="L2053" s="102">
        <f t="shared" si="202"/>
        <v>1028.8476049382721</v>
      </c>
      <c r="M2053" s="214">
        <f t="shared" si="203"/>
        <v>402.06249999999989</v>
      </c>
      <c r="Q2053" s="153">
        <f t="shared" si="205"/>
        <v>1</v>
      </c>
      <c r="R2053" s="154">
        <f t="shared" si="206"/>
        <v>0</v>
      </c>
      <c r="S2053" s="154">
        <f t="shared" si="207"/>
        <v>1</v>
      </c>
    </row>
    <row r="2054" spans="2:19" ht="18.75" x14ac:dyDescent="0.3">
      <c r="B2054" s="164">
        <v>45002</v>
      </c>
      <c r="C2054" s="95" t="s">
        <v>3281</v>
      </c>
      <c r="D2054" s="96" t="s">
        <v>93</v>
      </c>
      <c r="E2054" s="97">
        <v>3</v>
      </c>
      <c r="F2054" s="140">
        <v>2.8</v>
      </c>
      <c r="G2054" s="103">
        <v>1.2</v>
      </c>
      <c r="H2054" s="99" t="s">
        <v>557</v>
      </c>
      <c r="I2054" s="104" t="s">
        <v>16</v>
      </c>
      <c r="J2054" s="105">
        <v>3</v>
      </c>
      <c r="K2054" s="142">
        <f t="shared" si="204"/>
        <v>-3</v>
      </c>
      <c r="L2054" s="102">
        <f t="shared" si="202"/>
        <v>1025.8476049382721</v>
      </c>
      <c r="M2054" s="214">
        <f t="shared" si="203"/>
        <v>399.06249999999989</v>
      </c>
      <c r="Q2054" s="153">
        <f t="shared" si="205"/>
        <v>1</v>
      </c>
      <c r="R2054" s="154">
        <f t="shared" si="206"/>
        <v>0</v>
      </c>
      <c r="S2054" s="154">
        <f t="shared" si="207"/>
        <v>1</v>
      </c>
    </row>
    <row r="2055" spans="2:19" ht="18.75" x14ac:dyDescent="0.3">
      <c r="B2055" s="164">
        <v>45002</v>
      </c>
      <c r="C2055" s="95" t="s">
        <v>3282</v>
      </c>
      <c r="D2055" s="96" t="s">
        <v>93</v>
      </c>
      <c r="E2055" s="97">
        <v>3</v>
      </c>
      <c r="F2055" s="140">
        <v>6</v>
      </c>
      <c r="G2055" s="103">
        <v>2</v>
      </c>
      <c r="H2055" s="99" t="s">
        <v>557</v>
      </c>
      <c r="I2055" s="104" t="s">
        <v>16</v>
      </c>
      <c r="J2055" s="105">
        <v>1</v>
      </c>
      <c r="K2055" s="142">
        <f t="shared" si="204"/>
        <v>-1</v>
      </c>
      <c r="L2055" s="102">
        <f t="shared" si="202"/>
        <v>1024.8476049382721</v>
      </c>
      <c r="M2055" s="214">
        <f t="shared" si="203"/>
        <v>398.06249999999989</v>
      </c>
      <c r="Q2055" s="153">
        <f t="shared" si="205"/>
        <v>1</v>
      </c>
      <c r="R2055" s="154">
        <f t="shared" si="206"/>
        <v>0</v>
      </c>
      <c r="S2055" s="154">
        <f t="shared" si="207"/>
        <v>1</v>
      </c>
    </row>
    <row r="2056" spans="2:19" ht="18.75" x14ac:dyDescent="0.3">
      <c r="B2056" s="164">
        <v>45002</v>
      </c>
      <c r="C2056" s="95" t="s">
        <v>2436</v>
      </c>
      <c r="D2056" s="96" t="s">
        <v>1912</v>
      </c>
      <c r="E2056" s="97">
        <v>4</v>
      </c>
      <c r="F2056" s="140">
        <v>26</v>
      </c>
      <c r="G2056" s="103">
        <v>5</v>
      </c>
      <c r="H2056" s="99" t="s">
        <v>557</v>
      </c>
      <c r="I2056" s="104" t="s">
        <v>34</v>
      </c>
      <c r="J2056" s="105">
        <v>1</v>
      </c>
      <c r="K2056" s="142">
        <f t="shared" si="204"/>
        <v>-1</v>
      </c>
      <c r="L2056" s="102">
        <f t="shared" si="202"/>
        <v>1023.8476049382721</v>
      </c>
      <c r="M2056" s="214">
        <f t="shared" si="203"/>
        <v>397.06249999999989</v>
      </c>
      <c r="Q2056" s="153">
        <f t="shared" si="205"/>
        <v>1</v>
      </c>
      <c r="R2056" s="154">
        <f t="shared" si="206"/>
        <v>0</v>
      </c>
      <c r="S2056" s="154">
        <f t="shared" si="207"/>
        <v>1</v>
      </c>
    </row>
    <row r="2057" spans="2:19" ht="18.75" x14ac:dyDescent="0.3">
      <c r="B2057" s="164">
        <v>45002</v>
      </c>
      <c r="C2057" s="95" t="s">
        <v>2436</v>
      </c>
      <c r="D2057" s="96" t="s">
        <v>1912</v>
      </c>
      <c r="E2057" s="97">
        <v>4</v>
      </c>
      <c r="F2057" s="140">
        <v>26</v>
      </c>
      <c r="G2057" s="103">
        <v>5</v>
      </c>
      <c r="H2057" s="99" t="s">
        <v>567</v>
      </c>
      <c r="I2057" s="104" t="s">
        <v>34</v>
      </c>
      <c r="J2057" s="105">
        <v>2</v>
      </c>
      <c r="K2057" s="142">
        <f t="shared" si="204"/>
        <v>-2</v>
      </c>
      <c r="L2057" s="102">
        <f t="shared" si="202"/>
        <v>1021.8476049382721</v>
      </c>
      <c r="M2057" s="214">
        <f t="shared" si="203"/>
        <v>395.06249999999989</v>
      </c>
      <c r="Q2057" s="153">
        <f t="shared" si="205"/>
        <v>1</v>
      </c>
      <c r="R2057" s="154">
        <f t="shared" si="206"/>
        <v>0</v>
      </c>
      <c r="S2057" s="154">
        <f t="shared" si="207"/>
        <v>1</v>
      </c>
    </row>
    <row r="2058" spans="2:19" ht="18.75" x14ac:dyDescent="0.3">
      <c r="B2058" s="164">
        <v>45002</v>
      </c>
      <c r="C2058" s="95" t="s">
        <v>3283</v>
      </c>
      <c r="D2058" s="96" t="s">
        <v>2242</v>
      </c>
      <c r="E2058" s="97">
        <v>2</v>
      </c>
      <c r="F2058" s="140">
        <v>8</v>
      </c>
      <c r="G2058" s="103">
        <v>2</v>
      </c>
      <c r="H2058" s="99" t="s">
        <v>557</v>
      </c>
      <c r="I2058" s="104" t="s">
        <v>16</v>
      </c>
      <c r="J2058" s="105">
        <v>1.25</v>
      </c>
      <c r="K2058" s="142">
        <f t="shared" si="204"/>
        <v>-1.25</v>
      </c>
      <c r="L2058" s="102">
        <f t="shared" si="202"/>
        <v>1020.5976049382721</v>
      </c>
      <c r="M2058" s="214">
        <f t="shared" si="203"/>
        <v>393.81249999999989</v>
      </c>
      <c r="Q2058" s="153">
        <f t="shared" si="205"/>
        <v>1</v>
      </c>
      <c r="R2058" s="154">
        <f t="shared" si="206"/>
        <v>0</v>
      </c>
      <c r="S2058" s="154">
        <f t="shared" si="207"/>
        <v>1</v>
      </c>
    </row>
    <row r="2059" spans="2:19" ht="18.75" x14ac:dyDescent="0.3">
      <c r="B2059" s="164">
        <v>45002</v>
      </c>
      <c r="C2059" s="95" t="s">
        <v>3284</v>
      </c>
      <c r="D2059" s="96" t="s">
        <v>2242</v>
      </c>
      <c r="E2059" s="97">
        <v>2</v>
      </c>
      <c r="F2059" s="140">
        <v>5</v>
      </c>
      <c r="G2059" s="103">
        <v>2</v>
      </c>
      <c r="H2059" s="99" t="s">
        <v>557</v>
      </c>
      <c r="I2059" s="104" t="s">
        <v>24</v>
      </c>
      <c r="J2059" s="105">
        <v>5.5</v>
      </c>
      <c r="K2059" s="142">
        <f t="shared" si="204"/>
        <v>22</v>
      </c>
      <c r="L2059" s="102">
        <f t="shared" si="202"/>
        <v>1042.5976049382721</v>
      </c>
      <c r="M2059" s="214">
        <f t="shared" si="203"/>
        <v>415.81249999999989</v>
      </c>
      <c r="Q2059" s="153">
        <f t="shared" si="205"/>
        <v>1</v>
      </c>
      <c r="R2059" s="154">
        <f t="shared" si="206"/>
        <v>1</v>
      </c>
      <c r="S2059" s="154">
        <f t="shared" si="207"/>
        <v>0</v>
      </c>
    </row>
    <row r="2060" spans="2:19" ht="18.75" x14ac:dyDescent="0.3">
      <c r="B2060" s="164">
        <v>45003</v>
      </c>
      <c r="C2060" s="95" t="s">
        <v>3217</v>
      </c>
      <c r="D2060" s="96" t="s">
        <v>561</v>
      </c>
      <c r="E2060" s="97">
        <v>3</v>
      </c>
      <c r="F2060" s="140">
        <v>2.15</v>
      </c>
      <c r="G2060" s="103">
        <v>1.2</v>
      </c>
      <c r="H2060" s="99" t="s">
        <v>557</v>
      </c>
      <c r="I2060" s="104" t="s">
        <v>24</v>
      </c>
      <c r="J2060" s="105">
        <v>3</v>
      </c>
      <c r="K2060" s="142">
        <f t="shared" si="204"/>
        <v>3.4499999999999993</v>
      </c>
      <c r="L2060" s="102">
        <f t="shared" si="202"/>
        <v>1046.0476049382721</v>
      </c>
      <c r="M2060" s="214">
        <f t="shared" si="203"/>
        <v>419.26249999999987</v>
      </c>
      <c r="Q2060" s="153">
        <f t="shared" si="205"/>
        <v>1</v>
      </c>
      <c r="R2060" s="154">
        <f t="shared" si="206"/>
        <v>1</v>
      </c>
      <c r="S2060" s="154">
        <f t="shared" si="207"/>
        <v>0</v>
      </c>
    </row>
    <row r="2061" spans="2:19" ht="18.75" x14ac:dyDescent="0.3">
      <c r="B2061" s="164">
        <v>45003</v>
      </c>
      <c r="C2061" s="95" t="s">
        <v>2116</v>
      </c>
      <c r="D2061" s="96" t="s">
        <v>561</v>
      </c>
      <c r="E2061" s="97">
        <v>5</v>
      </c>
      <c r="F2061" s="140">
        <v>3</v>
      </c>
      <c r="G2061" s="103">
        <v>1.1000000000000001</v>
      </c>
      <c r="H2061" s="99" t="s">
        <v>557</v>
      </c>
      <c r="I2061" s="104" t="s">
        <v>26</v>
      </c>
      <c r="J2061" s="105">
        <v>1</v>
      </c>
      <c r="K2061" s="142">
        <f t="shared" si="204"/>
        <v>-1</v>
      </c>
      <c r="L2061" s="102">
        <f t="shared" si="202"/>
        <v>1045.0476049382721</v>
      </c>
      <c r="M2061" s="214">
        <f t="shared" si="203"/>
        <v>418.26249999999987</v>
      </c>
      <c r="Q2061" s="153">
        <f t="shared" si="205"/>
        <v>1</v>
      </c>
      <c r="R2061" s="154">
        <f t="shared" si="206"/>
        <v>0</v>
      </c>
      <c r="S2061" s="154">
        <f t="shared" si="207"/>
        <v>1</v>
      </c>
    </row>
    <row r="2062" spans="2:19" ht="18.75" x14ac:dyDescent="0.3">
      <c r="B2062" s="164">
        <v>45003</v>
      </c>
      <c r="C2062" s="95" t="s">
        <v>2460</v>
      </c>
      <c r="D2062" s="96" t="s">
        <v>43</v>
      </c>
      <c r="E2062" s="97">
        <v>1</v>
      </c>
      <c r="F2062" s="140">
        <v>1</v>
      </c>
      <c r="G2062" s="103">
        <v>0</v>
      </c>
      <c r="H2062" s="99" t="s">
        <v>557</v>
      </c>
      <c r="I2062" s="104" t="s">
        <v>16</v>
      </c>
      <c r="J2062" s="105">
        <v>3</v>
      </c>
      <c r="K2062" s="142">
        <f t="shared" si="204"/>
        <v>-3</v>
      </c>
      <c r="L2062" s="102">
        <f t="shared" si="202"/>
        <v>1042.0476049382721</v>
      </c>
      <c r="M2062" s="214">
        <f t="shared" si="203"/>
        <v>415.26249999999987</v>
      </c>
      <c r="Q2062" s="153">
        <f t="shared" si="205"/>
        <v>1</v>
      </c>
      <c r="R2062" s="154">
        <f t="shared" si="206"/>
        <v>0</v>
      </c>
      <c r="S2062" s="154">
        <f t="shared" si="207"/>
        <v>1</v>
      </c>
    </row>
    <row r="2063" spans="2:19" ht="18.75" x14ac:dyDescent="0.3">
      <c r="B2063" s="164">
        <v>45003</v>
      </c>
      <c r="C2063" s="95" t="s">
        <v>3285</v>
      </c>
      <c r="D2063" s="96" t="s">
        <v>43</v>
      </c>
      <c r="E2063" s="97">
        <v>1</v>
      </c>
      <c r="F2063" s="140">
        <v>1</v>
      </c>
      <c r="G2063" s="103">
        <v>0</v>
      </c>
      <c r="H2063" s="99" t="s">
        <v>557</v>
      </c>
      <c r="I2063" s="104" t="s">
        <v>16</v>
      </c>
      <c r="J2063" s="105">
        <v>1</v>
      </c>
      <c r="K2063" s="142">
        <f t="shared" si="204"/>
        <v>-1</v>
      </c>
      <c r="L2063" s="102">
        <f t="shared" si="202"/>
        <v>1041.0476049382721</v>
      </c>
      <c r="M2063" s="214">
        <f t="shared" si="203"/>
        <v>414.26249999999987</v>
      </c>
      <c r="Q2063" s="153">
        <f t="shared" si="205"/>
        <v>1</v>
      </c>
      <c r="R2063" s="154">
        <f t="shared" si="206"/>
        <v>0</v>
      </c>
      <c r="S2063" s="154">
        <f t="shared" si="207"/>
        <v>1</v>
      </c>
    </row>
    <row r="2064" spans="2:19" ht="18.75" x14ac:dyDescent="0.3">
      <c r="B2064" s="164">
        <v>45003</v>
      </c>
      <c r="C2064" s="95" t="s">
        <v>3204</v>
      </c>
      <c r="D2064" s="96" t="s">
        <v>43</v>
      </c>
      <c r="E2064" s="97">
        <v>3</v>
      </c>
      <c r="F2064" s="140">
        <v>4.2</v>
      </c>
      <c r="G2064" s="103">
        <v>2</v>
      </c>
      <c r="H2064" s="99" t="s">
        <v>557</v>
      </c>
      <c r="I2064" s="104" t="s">
        <v>26</v>
      </c>
      <c r="J2064" s="105">
        <v>3</v>
      </c>
      <c r="K2064" s="142">
        <f t="shared" si="204"/>
        <v>-3</v>
      </c>
      <c r="L2064" s="102">
        <f t="shared" si="202"/>
        <v>1038.0476049382721</v>
      </c>
      <c r="M2064" s="214">
        <f t="shared" si="203"/>
        <v>411.26249999999987</v>
      </c>
      <c r="Q2064" s="153">
        <f t="shared" si="205"/>
        <v>1</v>
      </c>
      <c r="R2064" s="154">
        <f t="shared" si="206"/>
        <v>0</v>
      </c>
      <c r="S2064" s="154">
        <f t="shared" si="207"/>
        <v>1</v>
      </c>
    </row>
    <row r="2065" spans="2:19" ht="18.75" x14ac:dyDescent="0.3">
      <c r="B2065" s="164">
        <v>45003</v>
      </c>
      <c r="C2065" s="95" t="s">
        <v>3286</v>
      </c>
      <c r="D2065" s="96" t="s">
        <v>43</v>
      </c>
      <c r="E2065" s="97">
        <v>4</v>
      </c>
      <c r="F2065" s="140">
        <v>15</v>
      </c>
      <c r="G2065" s="103">
        <v>3</v>
      </c>
      <c r="H2065" s="99" t="s">
        <v>557</v>
      </c>
      <c r="I2065" s="104" t="s">
        <v>16</v>
      </c>
      <c r="J2065" s="105">
        <v>2</v>
      </c>
      <c r="K2065" s="142">
        <f t="shared" si="204"/>
        <v>-2</v>
      </c>
      <c r="L2065" s="102">
        <f t="shared" si="202"/>
        <v>1036.0476049382721</v>
      </c>
      <c r="M2065" s="214">
        <f t="shared" si="203"/>
        <v>409.26249999999987</v>
      </c>
      <c r="Q2065" s="153">
        <f t="shared" si="205"/>
        <v>1</v>
      </c>
      <c r="R2065" s="154">
        <f t="shared" si="206"/>
        <v>0</v>
      </c>
      <c r="S2065" s="154">
        <f t="shared" si="207"/>
        <v>1</v>
      </c>
    </row>
    <row r="2066" spans="2:19" ht="18.75" x14ac:dyDescent="0.3">
      <c r="B2066" s="164">
        <v>45003</v>
      </c>
      <c r="C2066" s="95" t="s">
        <v>3287</v>
      </c>
      <c r="D2066" s="96" t="s">
        <v>43</v>
      </c>
      <c r="E2066" s="97">
        <v>4</v>
      </c>
      <c r="F2066" s="140">
        <v>2.5</v>
      </c>
      <c r="G2066" s="103">
        <v>1.2</v>
      </c>
      <c r="H2066" s="99" t="s">
        <v>557</v>
      </c>
      <c r="I2066" s="104" t="s">
        <v>24</v>
      </c>
      <c r="J2066" s="105">
        <v>3</v>
      </c>
      <c r="K2066" s="142">
        <f t="shared" si="204"/>
        <v>4.5</v>
      </c>
      <c r="L2066" s="102">
        <f t="shared" si="202"/>
        <v>1040.5476049382721</v>
      </c>
      <c r="M2066" s="214">
        <f t="shared" si="203"/>
        <v>413.76249999999987</v>
      </c>
      <c r="Q2066" s="153">
        <f t="shared" si="205"/>
        <v>1</v>
      </c>
      <c r="R2066" s="154">
        <f t="shared" si="206"/>
        <v>1</v>
      </c>
      <c r="S2066" s="154">
        <f t="shared" si="207"/>
        <v>0</v>
      </c>
    </row>
    <row r="2067" spans="2:19" ht="18.75" x14ac:dyDescent="0.3">
      <c r="B2067" s="164">
        <v>45004</v>
      </c>
      <c r="C2067" s="95" t="s">
        <v>3288</v>
      </c>
      <c r="D2067" s="96" t="s">
        <v>747</v>
      </c>
      <c r="E2067" s="97">
        <v>1</v>
      </c>
      <c r="F2067" s="140">
        <v>3</v>
      </c>
      <c r="G2067" s="103">
        <v>1.2</v>
      </c>
      <c r="H2067" s="99" t="s">
        <v>557</v>
      </c>
      <c r="I2067" s="104" t="s">
        <v>107</v>
      </c>
      <c r="J2067" s="105">
        <v>4.5</v>
      </c>
      <c r="K2067" s="142">
        <f t="shared" si="204"/>
        <v>-4.5</v>
      </c>
      <c r="L2067" s="102">
        <f t="shared" si="202"/>
        <v>1036.0476049382721</v>
      </c>
      <c r="M2067" s="214">
        <f t="shared" si="203"/>
        <v>409.26249999999987</v>
      </c>
      <c r="Q2067" s="153">
        <f t="shared" si="205"/>
        <v>1</v>
      </c>
      <c r="R2067" s="154">
        <f t="shared" si="206"/>
        <v>0</v>
      </c>
      <c r="S2067" s="154">
        <f t="shared" si="207"/>
        <v>1</v>
      </c>
    </row>
    <row r="2068" spans="2:19" ht="18.75" x14ac:dyDescent="0.3">
      <c r="B2068" s="164">
        <v>45004</v>
      </c>
      <c r="C2068" s="95" t="s">
        <v>3289</v>
      </c>
      <c r="D2068" s="96" t="s">
        <v>747</v>
      </c>
      <c r="E2068" s="97">
        <v>1</v>
      </c>
      <c r="F2068" s="140">
        <v>4.2</v>
      </c>
      <c r="G2068" s="103">
        <v>2</v>
      </c>
      <c r="H2068" s="99" t="s">
        <v>557</v>
      </c>
      <c r="I2068" s="104" t="s">
        <v>16</v>
      </c>
      <c r="J2068" s="105">
        <v>3</v>
      </c>
      <c r="K2068" s="142">
        <f t="shared" si="204"/>
        <v>-3</v>
      </c>
      <c r="L2068" s="102">
        <f t="shared" si="202"/>
        <v>1033.0476049382721</v>
      </c>
      <c r="M2068" s="214">
        <f t="shared" si="203"/>
        <v>406.26249999999987</v>
      </c>
      <c r="Q2068" s="153">
        <f t="shared" si="205"/>
        <v>1</v>
      </c>
      <c r="R2068" s="154">
        <f t="shared" si="206"/>
        <v>0</v>
      </c>
      <c r="S2068" s="154">
        <f t="shared" si="207"/>
        <v>1</v>
      </c>
    </row>
    <row r="2069" spans="2:19" ht="18.75" x14ac:dyDescent="0.3">
      <c r="B2069" s="164">
        <v>45004</v>
      </c>
      <c r="C2069" s="95" t="s">
        <v>3223</v>
      </c>
      <c r="D2069" s="96" t="s">
        <v>3290</v>
      </c>
      <c r="E2069" s="97">
        <v>1</v>
      </c>
      <c r="F2069" s="140">
        <v>6</v>
      </c>
      <c r="G2069" s="103">
        <v>2</v>
      </c>
      <c r="H2069" s="99" t="s">
        <v>557</v>
      </c>
      <c r="I2069" s="104" t="s">
        <v>34</v>
      </c>
      <c r="J2069" s="105">
        <v>2.75</v>
      </c>
      <c r="K2069" s="142">
        <f t="shared" si="204"/>
        <v>-2.75</v>
      </c>
      <c r="L2069" s="102">
        <f t="shared" si="202"/>
        <v>1030.2976049382721</v>
      </c>
      <c r="M2069" s="214">
        <f t="shared" si="203"/>
        <v>403.51249999999987</v>
      </c>
      <c r="Q2069" s="153">
        <f t="shared" si="205"/>
        <v>1</v>
      </c>
      <c r="R2069" s="154">
        <f t="shared" si="206"/>
        <v>0</v>
      </c>
      <c r="S2069" s="154">
        <f t="shared" si="207"/>
        <v>1</v>
      </c>
    </row>
    <row r="2070" spans="2:19" ht="18.75" x14ac:dyDescent="0.3">
      <c r="B2070" s="164">
        <v>45004</v>
      </c>
      <c r="C2070" s="95" t="s">
        <v>3291</v>
      </c>
      <c r="D2070" s="96" t="s">
        <v>3290</v>
      </c>
      <c r="E2070" s="97">
        <v>1</v>
      </c>
      <c r="F2070" s="140">
        <v>5</v>
      </c>
      <c r="G2070" s="103">
        <v>2</v>
      </c>
      <c r="H2070" s="99" t="s">
        <v>557</v>
      </c>
      <c r="I2070" s="104" t="s">
        <v>34</v>
      </c>
      <c r="J2070" s="105">
        <v>0.5</v>
      </c>
      <c r="K2070" s="142">
        <f t="shared" si="204"/>
        <v>-0.5</v>
      </c>
      <c r="L2070" s="102">
        <f t="shared" si="202"/>
        <v>1029.7976049382721</v>
      </c>
      <c r="M2070" s="214">
        <f t="shared" si="203"/>
        <v>403.01249999999987</v>
      </c>
      <c r="Q2070" s="153">
        <f t="shared" si="205"/>
        <v>1</v>
      </c>
      <c r="R2070" s="154">
        <f t="shared" si="206"/>
        <v>0</v>
      </c>
      <c r="S2070" s="154">
        <f t="shared" si="207"/>
        <v>1</v>
      </c>
    </row>
    <row r="2071" spans="2:19" ht="18.75" x14ac:dyDescent="0.3">
      <c r="B2071" s="164">
        <v>45004</v>
      </c>
      <c r="C2071" s="95" t="s">
        <v>2506</v>
      </c>
      <c r="D2071" s="96" t="s">
        <v>747</v>
      </c>
      <c r="E2071" s="97">
        <v>2</v>
      </c>
      <c r="F2071" s="140">
        <v>16</v>
      </c>
      <c r="G2071" s="103">
        <v>3</v>
      </c>
      <c r="H2071" s="99" t="s">
        <v>557</v>
      </c>
      <c r="I2071" s="104" t="s">
        <v>34</v>
      </c>
      <c r="J2071" s="105">
        <v>0.5</v>
      </c>
      <c r="K2071" s="142">
        <f t="shared" si="204"/>
        <v>-0.5</v>
      </c>
      <c r="L2071" s="102">
        <f t="shared" si="202"/>
        <v>1029.2976049382721</v>
      </c>
      <c r="M2071" s="214">
        <f t="shared" si="203"/>
        <v>402.51249999999987</v>
      </c>
      <c r="Q2071" s="153">
        <f t="shared" si="205"/>
        <v>1</v>
      </c>
      <c r="R2071" s="154">
        <f t="shared" si="206"/>
        <v>0</v>
      </c>
      <c r="S2071" s="154">
        <f t="shared" si="207"/>
        <v>1</v>
      </c>
    </row>
    <row r="2072" spans="2:19" ht="18.75" x14ac:dyDescent="0.3">
      <c r="B2072" s="164">
        <v>45004</v>
      </c>
      <c r="C2072" s="95" t="s">
        <v>3292</v>
      </c>
      <c r="D2072" s="96" t="s">
        <v>747</v>
      </c>
      <c r="E2072" s="97">
        <v>2</v>
      </c>
      <c r="F2072" s="140">
        <v>4.2</v>
      </c>
      <c r="G2072" s="103">
        <v>2</v>
      </c>
      <c r="H2072" s="99" t="s">
        <v>557</v>
      </c>
      <c r="I2072" s="104" t="s">
        <v>34</v>
      </c>
      <c r="J2072" s="105">
        <v>5.75</v>
      </c>
      <c r="K2072" s="142">
        <f t="shared" si="204"/>
        <v>-5.75</v>
      </c>
      <c r="L2072" s="102">
        <f t="shared" si="202"/>
        <v>1023.5476049382721</v>
      </c>
      <c r="M2072" s="214">
        <f t="shared" si="203"/>
        <v>396.76249999999987</v>
      </c>
      <c r="Q2072" s="153">
        <f t="shared" si="205"/>
        <v>1</v>
      </c>
      <c r="R2072" s="154">
        <f t="shared" si="206"/>
        <v>0</v>
      </c>
      <c r="S2072" s="154">
        <f t="shared" si="207"/>
        <v>1</v>
      </c>
    </row>
    <row r="2073" spans="2:19" ht="18.75" x14ac:dyDescent="0.3">
      <c r="B2073" s="164">
        <v>45005</v>
      </c>
      <c r="C2073" s="95" t="s">
        <v>3293</v>
      </c>
      <c r="D2073" s="96" t="s">
        <v>662</v>
      </c>
      <c r="E2073" s="97">
        <v>5</v>
      </c>
      <c r="F2073" s="140">
        <v>26</v>
      </c>
      <c r="G2073" s="103">
        <v>6</v>
      </c>
      <c r="H2073" s="99" t="s">
        <v>557</v>
      </c>
      <c r="I2073" s="104" t="s">
        <v>16</v>
      </c>
      <c r="J2073" s="105">
        <v>1.25</v>
      </c>
      <c r="K2073" s="142">
        <f t="shared" si="204"/>
        <v>-1.25</v>
      </c>
      <c r="L2073" s="102">
        <f t="shared" si="202"/>
        <v>1022.2976049382721</v>
      </c>
      <c r="M2073" s="214">
        <f t="shared" si="203"/>
        <v>395.51249999999987</v>
      </c>
      <c r="Q2073" s="153">
        <f t="shared" si="205"/>
        <v>1</v>
      </c>
      <c r="R2073" s="154">
        <f t="shared" si="206"/>
        <v>0</v>
      </c>
      <c r="S2073" s="154">
        <f t="shared" si="207"/>
        <v>1</v>
      </c>
    </row>
    <row r="2074" spans="2:19" ht="18.75" x14ac:dyDescent="0.3">
      <c r="B2074" s="164">
        <v>45005</v>
      </c>
      <c r="C2074" s="95" t="s">
        <v>3293</v>
      </c>
      <c r="D2074" s="96" t="s">
        <v>662</v>
      </c>
      <c r="E2074" s="97">
        <v>5</v>
      </c>
      <c r="F2074" s="140">
        <v>26</v>
      </c>
      <c r="G2074" s="103">
        <v>6</v>
      </c>
      <c r="H2074" s="99" t="s">
        <v>567</v>
      </c>
      <c r="I2074" s="104" t="s">
        <v>16</v>
      </c>
      <c r="J2074" s="105">
        <v>1.25</v>
      </c>
      <c r="K2074" s="142">
        <f t="shared" si="204"/>
        <v>-1.25</v>
      </c>
      <c r="L2074" s="102">
        <f t="shared" si="202"/>
        <v>1021.0476049382721</v>
      </c>
      <c r="M2074" s="214">
        <f t="shared" si="203"/>
        <v>394.26249999999987</v>
      </c>
      <c r="Q2074" s="153">
        <f t="shared" si="205"/>
        <v>1</v>
      </c>
      <c r="R2074" s="154">
        <f t="shared" si="206"/>
        <v>0</v>
      </c>
      <c r="S2074" s="154">
        <f t="shared" si="207"/>
        <v>1</v>
      </c>
    </row>
    <row r="2075" spans="2:19" ht="18.75" x14ac:dyDescent="0.3">
      <c r="B2075" s="164">
        <v>45005</v>
      </c>
      <c r="C2075" s="95" t="s">
        <v>2776</v>
      </c>
      <c r="D2075" s="96" t="s">
        <v>662</v>
      </c>
      <c r="E2075" s="97">
        <v>5</v>
      </c>
      <c r="F2075" s="140">
        <v>26</v>
      </c>
      <c r="G2075" s="103">
        <v>5</v>
      </c>
      <c r="H2075" s="99" t="s">
        <v>557</v>
      </c>
      <c r="I2075" s="104" t="s">
        <v>16</v>
      </c>
      <c r="J2075" s="105">
        <v>0.25</v>
      </c>
      <c r="K2075" s="142">
        <f t="shared" si="204"/>
        <v>-0.25</v>
      </c>
      <c r="L2075" s="102">
        <f t="shared" si="202"/>
        <v>1020.7976049382721</v>
      </c>
      <c r="M2075" s="214">
        <f t="shared" si="203"/>
        <v>394.01249999999987</v>
      </c>
      <c r="Q2075" s="153">
        <f t="shared" si="205"/>
        <v>1</v>
      </c>
      <c r="R2075" s="154">
        <f t="shared" si="206"/>
        <v>0</v>
      </c>
      <c r="S2075" s="154">
        <f t="shared" si="207"/>
        <v>1</v>
      </c>
    </row>
    <row r="2076" spans="2:19" ht="18.75" x14ac:dyDescent="0.3">
      <c r="B2076" s="164">
        <v>45006</v>
      </c>
      <c r="C2076" s="95" t="s">
        <v>3294</v>
      </c>
      <c r="D2076" s="96" t="s">
        <v>674</v>
      </c>
      <c r="E2076" s="97">
        <v>1</v>
      </c>
      <c r="F2076" s="140">
        <v>31</v>
      </c>
      <c r="G2076" s="103">
        <v>4</v>
      </c>
      <c r="H2076" s="99" t="s">
        <v>557</v>
      </c>
      <c r="I2076" s="104" t="s">
        <v>34</v>
      </c>
      <c r="J2076" s="105">
        <v>2.5</v>
      </c>
      <c r="K2076" s="142">
        <f t="shared" si="204"/>
        <v>-2.5</v>
      </c>
      <c r="L2076" s="102">
        <f t="shared" si="202"/>
        <v>1018.2976049382721</v>
      </c>
      <c r="M2076" s="214">
        <f t="shared" si="203"/>
        <v>391.51249999999987</v>
      </c>
      <c r="Q2076" s="153">
        <f t="shared" si="205"/>
        <v>1</v>
      </c>
      <c r="R2076" s="154">
        <f t="shared" si="206"/>
        <v>0</v>
      </c>
      <c r="S2076" s="154">
        <f t="shared" si="207"/>
        <v>1</v>
      </c>
    </row>
    <row r="2077" spans="2:19" ht="18.75" x14ac:dyDescent="0.3">
      <c r="B2077" s="164">
        <v>45006</v>
      </c>
      <c r="C2077" s="95" t="s">
        <v>3294</v>
      </c>
      <c r="D2077" s="96" t="s">
        <v>674</v>
      </c>
      <c r="E2077" s="97">
        <v>1</v>
      </c>
      <c r="F2077" s="140">
        <v>31</v>
      </c>
      <c r="G2077" s="103">
        <v>4</v>
      </c>
      <c r="H2077" s="99" t="s">
        <v>567</v>
      </c>
      <c r="I2077" s="104" t="s">
        <v>34</v>
      </c>
      <c r="J2077" s="105">
        <v>2.5</v>
      </c>
      <c r="K2077" s="142">
        <f t="shared" si="204"/>
        <v>-2.5</v>
      </c>
      <c r="L2077" s="102">
        <f t="shared" si="202"/>
        <v>1015.7976049382721</v>
      </c>
      <c r="M2077" s="214">
        <f t="shared" si="203"/>
        <v>389.01249999999987</v>
      </c>
      <c r="Q2077" s="153">
        <f t="shared" si="205"/>
        <v>1</v>
      </c>
      <c r="R2077" s="154">
        <f t="shared" si="206"/>
        <v>0</v>
      </c>
      <c r="S2077" s="154">
        <f t="shared" si="207"/>
        <v>1</v>
      </c>
    </row>
    <row r="2078" spans="2:19" ht="18.75" x14ac:dyDescent="0.3">
      <c r="B2078" s="164">
        <v>45006</v>
      </c>
      <c r="C2078" s="95" t="s">
        <v>3295</v>
      </c>
      <c r="D2078" s="96" t="s">
        <v>674</v>
      </c>
      <c r="E2078" s="97">
        <v>6</v>
      </c>
      <c r="F2078" s="140">
        <v>8</v>
      </c>
      <c r="G2078" s="103">
        <v>2</v>
      </c>
      <c r="H2078" s="99" t="s">
        <v>557</v>
      </c>
      <c r="I2078" s="104" t="s">
        <v>16</v>
      </c>
      <c r="J2078" s="105">
        <v>1.25</v>
      </c>
      <c r="K2078" s="142">
        <f t="shared" si="204"/>
        <v>-1.25</v>
      </c>
      <c r="L2078" s="102">
        <f t="shared" si="202"/>
        <v>1014.5476049382721</v>
      </c>
      <c r="M2078" s="214">
        <f t="shared" si="203"/>
        <v>387.76249999999987</v>
      </c>
      <c r="Q2078" s="153">
        <f t="shared" si="205"/>
        <v>1</v>
      </c>
      <c r="R2078" s="154">
        <f t="shared" si="206"/>
        <v>0</v>
      </c>
      <c r="S2078" s="154">
        <f t="shared" si="207"/>
        <v>1</v>
      </c>
    </row>
    <row r="2079" spans="2:19" ht="18.75" x14ac:dyDescent="0.3">
      <c r="B2079" s="164">
        <v>45006</v>
      </c>
      <c r="C2079" s="95" t="s">
        <v>3296</v>
      </c>
      <c r="D2079" s="96" t="s">
        <v>2821</v>
      </c>
      <c r="E2079" s="97">
        <v>5</v>
      </c>
      <c r="F2079" s="140">
        <v>2.4</v>
      </c>
      <c r="G2079" s="103">
        <v>1.2</v>
      </c>
      <c r="H2079" s="99" t="s">
        <v>557</v>
      </c>
      <c r="I2079" s="104" t="s">
        <v>24</v>
      </c>
      <c r="J2079" s="105">
        <v>3.25</v>
      </c>
      <c r="K2079" s="142">
        <f t="shared" si="204"/>
        <v>4.55</v>
      </c>
      <c r="L2079" s="102">
        <f t="shared" si="202"/>
        <v>1019.0976049382721</v>
      </c>
      <c r="M2079" s="214">
        <f t="shared" si="203"/>
        <v>392.31249999999989</v>
      </c>
      <c r="Q2079" s="153">
        <f t="shared" si="205"/>
        <v>1</v>
      </c>
      <c r="R2079" s="154">
        <f t="shared" si="206"/>
        <v>1</v>
      </c>
      <c r="S2079" s="154">
        <f t="shared" si="207"/>
        <v>0</v>
      </c>
    </row>
    <row r="2080" spans="2:19" ht="18.75" x14ac:dyDescent="0.3">
      <c r="B2080" s="164">
        <v>45007</v>
      </c>
      <c r="C2080" s="95" t="s">
        <v>2757</v>
      </c>
      <c r="D2080" s="96" t="s">
        <v>623</v>
      </c>
      <c r="E2080" s="97">
        <v>1</v>
      </c>
      <c r="F2080" s="140">
        <v>4.5999999999999996</v>
      </c>
      <c r="G2080" s="103">
        <v>2</v>
      </c>
      <c r="H2080" s="99" t="s">
        <v>557</v>
      </c>
      <c r="I2080" s="104" t="s">
        <v>16</v>
      </c>
      <c r="J2080" s="105">
        <v>1</v>
      </c>
      <c r="K2080" s="142">
        <f t="shared" si="204"/>
        <v>-1</v>
      </c>
      <c r="L2080" s="102">
        <f t="shared" si="202"/>
        <v>1018.0976049382721</v>
      </c>
      <c r="M2080" s="214">
        <f t="shared" si="203"/>
        <v>391.31249999999989</v>
      </c>
      <c r="Q2080" s="153">
        <f t="shared" si="205"/>
        <v>1</v>
      </c>
      <c r="R2080" s="154">
        <f t="shared" si="206"/>
        <v>0</v>
      </c>
      <c r="S2080" s="154">
        <f t="shared" si="207"/>
        <v>1</v>
      </c>
    </row>
    <row r="2081" spans="2:19" ht="18.75" x14ac:dyDescent="0.3">
      <c r="B2081" s="164">
        <v>45007</v>
      </c>
      <c r="C2081" s="95" t="s">
        <v>3297</v>
      </c>
      <c r="D2081" s="96" t="s">
        <v>623</v>
      </c>
      <c r="E2081" s="97">
        <v>2</v>
      </c>
      <c r="F2081" s="140">
        <v>6</v>
      </c>
      <c r="G2081" s="103">
        <v>2</v>
      </c>
      <c r="H2081" s="99" t="s">
        <v>557</v>
      </c>
      <c r="I2081" s="104" t="s">
        <v>16</v>
      </c>
      <c r="J2081" s="105">
        <v>1</v>
      </c>
      <c r="K2081" s="142">
        <f t="shared" si="204"/>
        <v>-1</v>
      </c>
      <c r="L2081" s="102">
        <f t="shared" si="202"/>
        <v>1017.0976049382721</v>
      </c>
      <c r="M2081" s="214">
        <f t="shared" si="203"/>
        <v>390.31249999999989</v>
      </c>
      <c r="Q2081" s="153">
        <f t="shared" si="205"/>
        <v>1</v>
      </c>
      <c r="R2081" s="154">
        <f t="shared" si="206"/>
        <v>0</v>
      </c>
      <c r="S2081" s="154">
        <f t="shared" si="207"/>
        <v>1</v>
      </c>
    </row>
    <row r="2082" spans="2:19" ht="18.75" x14ac:dyDescent="0.3">
      <c r="B2082" s="164">
        <v>45007</v>
      </c>
      <c r="C2082" s="95" t="s">
        <v>3298</v>
      </c>
      <c r="D2082" s="96" t="s">
        <v>91</v>
      </c>
      <c r="E2082" s="97">
        <v>1</v>
      </c>
      <c r="F2082" s="140">
        <v>2.2000000000000002</v>
      </c>
      <c r="G2082" s="103">
        <v>1.2</v>
      </c>
      <c r="H2082" s="99" t="s">
        <v>557</v>
      </c>
      <c r="I2082" s="104" t="s">
        <v>24</v>
      </c>
      <c r="J2082" s="105">
        <v>3</v>
      </c>
      <c r="K2082" s="142">
        <f t="shared" si="204"/>
        <v>3.6000000000000005</v>
      </c>
      <c r="L2082" s="102">
        <f t="shared" si="202"/>
        <v>1020.6976049382721</v>
      </c>
      <c r="M2082" s="214">
        <f t="shared" si="203"/>
        <v>393.91249999999991</v>
      </c>
      <c r="Q2082" s="153">
        <f t="shared" si="205"/>
        <v>1</v>
      </c>
      <c r="R2082" s="154">
        <f t="shared" si="206"/>
        <v>1</v>
      </c>
      <c r="S2082" s="154">
        <f t="shared" si="207"/>
        <v>0</v>
      </c>
    </row>
    <row r="2083" spans="2:19" ht="18.75" x14ac:dyDescent="0.3">
      <c r="B2083" s="164">
        <v>45007</v>
      </c>
      <c r="C2083" s="95" t="s">
        <v>3168</v>
      </c>
      <c r="D2083" s="96" t="s">
        <v>91</v>
      </c>
      <c r="E2083" s="97">
        <v>7</v>
      </c>
      <c r="F2083" s="140">
        <v>9</v>
      </c>
      <c r="G2083" s="103">
        <v>3</v>
      </c>
      <c r="H2083" s="99" t="s">
        <v>557</v>
      </c>
      <c r="I2083" s="104" t="s">
        <v>26</v>
      </c>
      <c r="J2083" s="105">
        <v>1.75</v>
      </c>
      <c r="K2083" s="142">
        <f t="shared" si="204"/>
        <v>-1.75</v>
      </c>
      <c r="L2083" s="102">
        <f t="shared" ref="L2083:L2137" si="208">IF(K2083="",L2082,L2082+K2083)</f>
        <v>1018.9476049382721</v>
      </c>
      <c r="M2083" s="214">
        <f t="shared" si="203"/>
        <v>392.16249999999991</v>
      </c>
      <c r="Q2083" s="153">
        <f t="shared" si="205"/>
        <v>1</v>
      </c>
      <c r="R2083" s="154">
        <f t="shared" si="206"/>
        <v>0</v>
      </c>
      <c r="S2083" s="154">
        <f t="shared" si="207"/>
        <v>1</v>
      </c>
    </row>
    <row r="2084" spans="2:19" ht="18.75" x14ac:dyDescent="0.3">
      <c r="B2084" s="164">
        <v>45007</v>
      </c>
      <c r="C2084" s="95" t="s">
        <v>3212</v>
      </c>
      <c r="D2084" s="96" t="s">
        <v>91</v>
      </c>
      <c r="E2084" s="97">
        <v>7</v>
      </c>
      <c r="F2084" s="140">
        <v>20</v>
      </c>
      <c r="G2084" s="103">
        <v>4</v>
      </c>
      <c r="H2084" s="99" t="s">
        <v>557</v>
      </c>
      <c r="I2084" s="104" t="s">
        <v>34</v>
      </c>
      <c r="J2084" s="105">
        <v>1.75</v>
      </c>
      <c r="K2084" s="142">
        <f t="shared" si="204"/>
        <v>-1.75</v>
      </c>
      <c r="L2084" s="102">
        <f t="shared" si="208"/>
        <v>1017.1976049382721</v>
      </c>
      <c r="M2084" s="214">
        <f t="shared" ref="M2084:M2137" si="209">M2083+K2084</f>
        <v>390.41249999999991</v>
      </c>
      <c r="Q2084" s="153">
        <f t="shared" si="205"/>
        <v>1</v>
      </c>
      <c r="R2084" s="154">
        <f t="shared" si="206"/>
        <v>0</v>
      </c>
      <c r="S2084" s="154">
        <f t="shared" si="207"/>
        <v>1</v>
      </c>
    </row>
    <row r="2085" spans="2:19" ht="18.75" x14ac:dyDescent="0.3">
      <c r="B2085" s="164">
        <v>45008</v>
      </c>
      <c r="C2085" s="95" t="s">
        <v>3299</v>
      </c>
      <c r="D2085" s="96" t="s">
        <v>616</v>
      </c>
      <c r="E2085" s="97">
        <v>1</v>
      </c>
      <c r="F2085" s="140">
        <v>2.6</v>
      </c>
      <c r="G2085" s="103">
        <v>1.2</v>
      </c>
      <c r="H2085" s="99" t="s">
        <v>557</v>
      </c>
      <c r="I2085" s="104" t="s">
        <v>16</v>
      </c>
      <c r="J2085" s="105">
        <v>8</v>
      </c>
      <c r="K2085" s="142">
        <f t="shared" si="204"/>
        <v>-8</v>
      </c>
      <c r="L2085" s="102">
        <f t="shared" si="208"/>
        <v>1009.1976049382721</v>
      </c>
      <c r="M2085" s="214">
        <f t="shared" si="209"/>
        <v>382.41249999999991</v>
      </c>
      <c r="Q2085" s="153">
        <f t="shared" si="205"/>
        <v>1</v>
      </c>
      <c r="R2085" s="154">
        <f t="shared" si="206"/>
        <v>0</v>
      </c>
      <c r="S2085" s="154">
        <f t="shared" si="207"/>
        <v>1</v>
      </c>
    </row>
    <row r="2086" spans="2:19" ht="18.75" x14ac:dyDescent="0.3">
      <c r="B2086" s="164">
        <v>45008</v>
      </c>
      <c r="C2086" s="95" t="s">
        <v>3300</v>
      </c>
      <c r="D2086" s="96" t="s">
        <v>616</v>
      </c>
      <c r="E2086" s="97">
        <v>2</v>
      </c>
      <c r="F2086" s="140">
        <v>6.5</v>
      </c>
      <c r="G2086" s="103">
        <v>2</v>
      </c>
      <c r="H2086" s="99" t="s">
        <v>557</v>
      </c>
      <c r="I2086" s="104" t="s">
        <v>24</v>
      </c>
      <c r="J2086" s="105">
        <v>4</v>
      </c>
      <c r="K2086" s="142">
        <f t="shared" si="204"/>
        <v>22</v>
      </c>
      <c r="L2086" s="102">
        <f t="shared" si="208"/>
        <v>1031.197604938272</v>
      </c>
      <c r="M2086" s="214">
        <f t="shared" si="209"/>
        <v>404.41249999999991</v>
      </c>
      <c r="Q2086" s="153">
        <f t="shared" si="205"/>
        <v>1</v>
      </c>
      <c r="R2086" s="154">
        <f t="shared" si="206"/>
        <v>1</v>
      </c>
      <c r="S2086" s="154">
        <f t="shared" si="207"/>
        <v>0</v>
      </c>
    </row>
    <row r="2087" spans="2:19" ht="18.75" x14ac:dyDescent="0.3">
      <c r="B2087" s="164">
        <v>45008</v>
      </c>
      <c r="C2087" s="95" t="s">
        <v>3301</v>
      </c>
      <c r="D2087" s="96" t="s">
        <v>616</v>
      </c>
      <c r="E2087" s="97">
        <v>2</v>
      </c>
      <c r="F2087" s="140">
        <v>16</v>
      </c>
      <c r="G2087" s="103">
        <v>3</v>
      </c>
      <c r="H2087" s="99" t="s">
        <v>557</v>
      </c>
      <c r="I2087" s="104" t="s">
        <v>16</v>
      </c>
      <c r="J2087" s="105">
        <v>1.25</v>
      </c>
      <c r="K2087" s="142">
        <f t="shared" si="204"/>
        <v>-1.25</v>
      </c>
      <c r="L2087" s="102">
        <f t="shared" si="208"/>
        <v>1029.947604938272</v>
      </c>
      <c r="M2087" s="214">
        <f t="shared" si="209"/>
        <v>403.16249999999991</v>
      </c>
      <c r="Q2087" s="153">
        <f t="shared" si="205"/>
        <v>1</v>
      </c>
      <c r="R2087" s="154">
        <f t="shared" si="206"/>
        <v>0</v>
      </c>
      <c r="S2087" s="154">
        <f t="shared" si="207"/>
        <v>1</v>
      </c>
    </row>
    <row r="2088" spans="2:19" ht="18.75" x14ac:dyDescent="0.3">
      <c r="B2088" s="164">
        <v>45008</v>
      </c>
      <c r="C2088" s="95" t="s">
        <v>3301</v>
      </c>
      <c r="D2088" s="96" t="s">
        <v>616</v>
      </c>
      <c r="E2088" s="97">
        <v>2</v>
      </c>
      <c r="F2088" s="140">
        <v>16</v>
      </c>
      <c r="G2088" s="103">
        <v>3</v>
      </c>
      <c r="H2088" s="99" t="s">
        <v>567</v>
      </c>
      <c r="I2088" s="104" t="s">
        <v>16</v>
      </c>
      <c r="J2088" s="105">
        <v>1.25</v>
      </c>
      <c r="K2088" s="142">
        <f t="shared" si="204"/>
        <v>-1.25</v>
      </c>
      <c r="L2088" s="102">
        <f t="shared" si="208"/>
        <v>1028.697604938272</v>
      </c>
      <c r="M2088" s="214">
        <f t="shared" si="209"/>
        <v>401.91249999999991</v>
      </c>
      <c r="Q2088" s="153">
        <f t="shared" si="205"/>
        <v>1</v>
      </c>
      <c r="R2088" s="154">
        <f t="shared" si="206"/>
        <v>0</v>
      </c>
      <c r="S2088" s="154">
        <f t="shared" si="207"/>
        <v>1</v>
      </c>
    </row>
    <row r="2089" spans="2:19" ht="18.75" x14ac:dyDescent="0.3">
      <c r="B2089" s="164">
        <v>45008</v>
      </c>
      <c r="C2089" s="95" t="s">
        <v>3124</v>
      </c>
      <c r="D2089" s="96" t="s">
        <v>616</v>
      </c>
      <c r="E2089" s="97">
        <v>5</v>
      </c>
      <c r="F2089" s="140">
        <v>2.8</v>
      </c>
      <c r="G2089" s="103">
        <v>1.2</v>
      </c>
      <c r="H2089" s="99" t="s">
        <v>557</v>
      </c>
      <c r="I2089" s="104" t="s">
        <v>24</v>
      </c>
      <c r="J2089" s="105">
        <v>3.5</v>
      </c>
      <c r="K2089" s="142">
        <f t="shared" si="204"/>
        <v>6.2999999999999989</v>
      </c>
      <c r="L2089" s="102">
        <f t="shared" si="208"/>
        <v>1034.9976049382719</v>
      </c>
      <c r="M2089" s="214">
        <f t="shared" si="209"/>
        <v>408.21249999999992</v>
      </c>
      <c r="Q2089" s="153">
        <f t="shared" si="205"/>
        <v>1</v>
      </c>
      <c r="R2089" s="154">
        <f t="shared" si="206"/>
        <v>1</v>
      </c>
      <c r="S2089" s="154">
        <f t="shared" si="207"/>
        <v>0</v>
      </c>
    </row>
    <row r="2090" spans="2:19" ht="18.75" x14ac:dyDescent="0.3">
      <c r="B2090" s="164">
        <v>45008</v>
      </c>
      <c r="C2090" s="95" t="s">
        <v>3302</v>
      </c>
      <c r="D2090" s="96" t="s">
        <v>788</v>
      </c>
      <c r="E2090" s="97">
        <v>2</v>
      </c>
      <c r="F2090" s="140">
        <v>2.2000000000000002</v>
      </c>
      <c r="G2090" s="103">
        <v>1.2</v>
      </c>
      <c r="H2090" s="99" t="s">
        <v>557</v>
      </c>
      <c r="I2090" s="104" t="s">
        <v>24</v>
      </c>
      <c r="J2090" s="105">
        <v>2</v>
      </c>
      <c r="K2090" s="142">
        <f t="shared" si="204"/>
        <v>2.4000000000000004</v>
      </c>
      <c r="L2090" s="102">
        <f t="shared" si="208"/>
        <v>1037.397604938272</v>
      </c>
      <c r="M2090" s="214">
        <f t="shared" si="209"/>
        <v>410.6124999999999</v>
      </c>
      <c r="Q2090" s="153">
        <f t="shared" si="205"/>
        <v>1</v>
      </c>
      <c r="R2090" s="154">
        <f t="shared" si="206"/>
        <v>1</v>
      </c>
      <c r="S2090" s="154">
        <f t="shared" si="207"/>
        <v>0</v>
      </c>
    </row>
    <row r="2091" spans="2:19" ht="18.75" x14ac:dyDescent="0.3">
      <c r="B2091" s="164">
        <v>45008</v>
      </c>
      <c r="C2091" s="95" t="s">
        <v>3303</v>
      </c>
      <c r="D2091" s="96" t="s">
        <v>788</v>
      </c>
      <c r="E2091" s="97">
        <v>2</v>
      </c>
      <c r="F2091" s="140">
        <v>20</v>
      </c>
      <c r="G2091" s="103">
        <v>4</v>
      </c>
      <c r="H2091" s="99" t="s">
        <v>557</v>
      </c>
      <c r="I2091" s="104" t="s">
        <v>34</v>
      </c>
      <c r="J2091" s="105">
        <v>0.25</v>
      </c>
      <c r="K2091" s="142">
        <f t="shared" si="204"/>
        <v>-0.25</v>
      </c>
      <c r="L2091" s="102">
        <f t="shared" si="208"/>
        <v>1037.147604938272</v>
      </c>
      <c r="M2091" s="214">
        <f t="shared" si="209"/>
        <v>410.3624999999999</v>
      </c>
      <c r="Q2091" s="153">
        <f t="shared" si="205"/>
        <v>1</v>
      </c>
      <c r="R2091" s="154">
        <f t="shared" si="206"/>
        <v>0</v>
      </c>
      <c r="S2091" s="154">
        <f t="shared" si="207"/>
        <v>1</v>
      </c>
    </row>
    <row r="2092" spans="2:19" ht="18.75" x14ac:dyDescent="0.3">
      <c r="B2092" s="164">
        <v>45009</v>
      </c>
      <c r="C2092" s="95" t="s">
        <v>3304</v>
      </c>
      <c r="D2092" s="96" t="s">
        <v>43</v>
      </c>
      <c r="E2092" s="97">
        <v>2</v>
      </c>
      <c r="F2092" s="140">
        <v>3.5</v>
      </c>
      <c r="G2092" s="103">
        <v>1.3</v>
      </c>
      <c r="H2092" s="99" t="s">
        <v>557</v>
      </c>
      <c r="I2092" s="104" t="s">
        <v>26</v>
      </c>
      <c r="J2092" s="105">
        <v>3</v>
      </c>
      <c r="K2092" s="142">
        <f t="shared" si="204"/>
        <v>-3</v>
      </c>
      <c r="L2092" s="102">
        <f t="shared" si="208"/>
        <v>1034.147604938272</v>
      </c>
      <c r="M2092" s="214">
        <f t="shared" si="209"/>
        <v>407.3624999999999</v>
      </c>
      <c r="Q2092" s="153">
        <f t="shared" si="205"/>
        <v>1</v>
      </c>
      <c r="R2092" s="154">
        <f t="shared" si="206"/>
        <v>0</v>
      </c>
      <c r="S2092" s="154">
        <f t="shared" si="207"/>
        <v>1</v>
      </c>
    </row>
    <row r="2093" spans="2:19" ht="18.75" x14ac:dyDescent="0.3">
      <c r="B2093" s="164">
        <v>45009</v>
      </c>
      <c r="C2093" s="95" t="s">
        <v>3305</v>
      </c>
      <c r="D2093" s="96" t="s">
        <v>43</v>
      </c>
      <c r="E2093" s="97">
        <v>2</v>
      </c>
      <c r="F2093" s="140">
        <v>19</v>
      </c>
      <c r="G2093" s="103">
        <v>4</v>
      </c>
      <c r="H2093" s="99" t="s">
        <v>557</v>
      </c>
      <c r="I2093" s="104" t="s">
        <v>24</v>
      </c>
      <c r="J2093" s="105">
        <v>2</v>
      </c>
      <c r="K2093" s="142">
        <f t="shared" si="204"/>
        <v>36</v>
      </c>
      <c r="L2093" s="102">
        <f t="shared" si="208"/>
        <v>1070.147604938272</v>
      </c>
      <c r="M2093" s="214">
        <f t="shared" si="209"/>
        <v>443.3624999999999</v>
      </c>
      <c r="Q2093" s="153">
        <f t="shared" si="205"/>
        <v>1</v>
      </c>
      <c r="R2093" s="154">
        <f t="shared" si="206"/>
        <v>1</v>
      </c>
      <c r="S2093" s="154">
        <f t="shared" si="207"/>
        <v>0</v>
      </c>
    </row>
    <row r="2094" spans="2:19" ht="18.75" x14ac:dyDescent="0.3">
      <c r="B2094" s="164">
        <v>45009</v>
      </c>
      <c r="C2094" s="95" t="s">
        <v>3306</v>
      </c>
      <c r="D2094" s="96" t="s">
        <v>43</v>
      </c>
      <c r="E2094" s="97">
        <v>4</v>
      </c>
      <c r="F2094" s="140">
        <v>12</v>
      </c>
      <c r="G2094" s="103">
        <v>3</v>
      </c>
      <c r="H2094" s="99" t="s">
        <v>557</v>
      </c>
      <c r="I2094" s="104" t="s">
        <v>16</v>
      </c>
      <c r="J2094" s="105">
        <v>4</v>
      </c>
      <c r="K2094" s="142">
        <f t="shared" si="204"/>
        <v>-4</v>
      </c>
      <c r="L2094" s="102">
        <f t="shared" si="208"/>
        <v>1066.147604938272</v>
      </c>
      <c r="M2094" s="214">
        <f t="shared" si="209"/>
        <v>439.3624999999999</v>
      </c>
      <c r="Q2094" s="153">
        <f t="shared" si="205"/>
        <v>1</v>
      </c>
      <c r="R2094" s="154">
        <f t="shared" si="206"/>
        <v>0</v>
      </c>
      <c r="S2094" s="154">
        <f t="shared" si="207"/>
        <v>1</v>
      </c>
    </row>
    <row r="2095" spans="2:19" ht="18.75" x14ac:dyDescent="0.3">
      <c r="B2095" s="164">
        <v>45009</v>
      </c>
      <c r="C2095" s="95" t="s">
        <v>3306</v>
      </c>
      <c r="D2095" s="96" t="s">
        <v>43</v>
      </c>
      <c r="E2095" s="97">
        <v>4</v>
      </c>
      <c r="F2095" s="140">
        <v>12</v>
      </c>
      <c r="G2095" s="103">
        <v>3</v>
      </c>
      <c r="H2095" s="99" t="s">
        <v>567</v>
      </c>
      <c r="I2095" s="104" t="s">
        <v>16</v>
      </c>
      <c r="J2095" s="105">
        <v>2</v>
      </c>
      <c r="K2095" s="142">
        <f t="shared" si="204"/>
        <v>-2</v>
      </c>
      <c r="L2095" s="102">
        <f t="shared" si="208"/>
        <v>1064.147604938272</v>
      </c>
      <c r="M2095" s="214">
        <f t="shared" si="209"/>
        <v>437.3624999999999</v>
      </c>
      <c r="Q2095" s="153">
        <f t="shared" si="205"/>
        <v>1</v>
      </c>
      <c r="R2095" s="154">
        <f t="shared" si="206"/>
        <v>0</v>
      </c>
      <c r="S2095" s="154">
        <f t="shared" si="207"/>
        <v>1</v>
      </c>
    </row>
    <row r="2096" spans="2:19" ht="18.75" x14ac:dyDescent="0.3">
      <c r="B2096" s="164">
        <v>45009</v>
      </c>
      <c r="C2096" s="95" t="s">
        <v>3209</v>
      </c>
      <c r="D2096" s="96" t="s">
        <v>43</v>
      </c>
      <c r="E2096" s="97">
        <v>4</v>
      </c>
      <c r="F2096" s="140">
        <v>4.2</v>
      </c>
      <c r="G2096" s="103">
        <v>2</v>
      </c>
      <c r="H2096" s="99" t="s">
        <v>557</v>
      </c>
      <c r="I2096" s="104" t="s">
        <v>24</v>
      </c>
      <c r="J2096" s="105">
        <v>3</v>
      </c>
      <c r="K2096" s="142">
        <f t="shared" si="204"/>
        <v>9.6000000000000014</v>
      </c>
      <c r="L2096" s="102">
        <f t="shared" si="208"/>
        <v>1073.7476049382719</v>
      </c>
      <c r="M2096" s="214">
        <f t="shared" si="209"/>
        <v>446.96249999999992</v>
      </c>
      <c r="Q2096" s="153">
        <f t="shared" si="205"/>
        <v>1</v>
      </c>
      <c r="R2096" s="154">
        <f t="shared" si="206"/>
        <v>1</v>
      </c>
      <c r="S2096" s="154">
        <f t="shared" si="207"/>
        <v>0</v>
      </c>
    </row>
    <row r="2097" spans="2:19" ht="18.75" x14ac:dyDescent="0.3">
      <c r="B2097" s="164">
        <v>45010</v>
      </c>
      <c r="C2097" s="95" t="s">
        <v>3307</v>
      </c>
      <c r="D2097" s="96" t="s">
        <v>2191</v>
      </c>
      <c r="E2097" s="97">
        <v>4</v>
      </c>
      <c r="F2097" s="140">
        <v>3.3</v>
      </c>
      <c r="G2097" s="103">
        <v>1.4</v>
      </c>
      <c r="H2097" s="99" t="s">
        <v>557</v>
      </c>
      <c r="I2097" s="104" t="s">
        <v>24</v>
      </c>
      <c r="J2097" s="105">
        <v>8.5</v>
      </c>
      <c r="K2097" s="142">
        <f t="shared" si="204"/>
        <v>19.549999999999997</v>
      </c>
      <c r="L2097" s="102">
        <f t="shared" si="208"/>
        <v>1093.2976049382719</v>
      </c>
      <c r="M2097" s="214">
        <f t="shared" si="209"/>
        <v>466.51249999999993</v>
      </c>
      <c r="Q2097" s="153">
        <f t="shared" si="205"/>
        <v>1</v>
      </c>
      <c r="R2097" s="154">
        <f t="shared" si="206"/>
        <v>1</v>
      </c>
      <c r="S2097" s="154">
        <f t="shared" si="207"/>
        <v>0</v>
      </c>
    </row>
    <row r="2098" spans="2:19" ht="18.75" x14ac:dyDescent="0.3">
      <c r="B2098" s="164">
        <v>45010</v>
      </c>
      <c r="C2098" s="95" t="s">
        <v>3308</v>
      </c>
      <c r="D2098" s="96" t="s">
        <v>2191</v>
      </c>
      <c r="E2098" s="97">
        <v>5</v>
      </c>
      <c r="F2098" s="140">
        <v>2.4</v>
      </c>
      <c r="G2098" s="103">
        <v>1.2</v>
      </c>
      <c r="H2098" s="99" t="s">
        <v>557</v>
      </c>
      <c r="I2098" s="104" t="s">
        <v>24</v>
      </c>
      <c r="J2098" s="105">
        <v>2</v>
      </c>
      <c r="K2098" s="142">
        <f t="shared" si="204"/>
        <v>2.8</v>
      </c>
      <c r="L2098" s="102">
        <f t="shared" si="208"/>
        <v>1096.0976049382718</v>
      </c>
      <c r="M2098" s="214">
        <f t="shared" si="209"/>
        <v>469.31249999999994</v>
      </c>
      <c r="Q2098" s="153">
        <f t="shared" si="205"/>
        <v>1</v>
      </c>
      <c r="R2098" s="154">
        <f t="shared" si="206"/>
        <v>1</v>
      </c>
      <c r="S2098" s="154">
        <f t="shared" si="207"/>
        <v>0</v>
      </c>
    </row>
    <row r="2099" spans="2:19" ht="18.75" x14ac:dyDescent="0.3">
      <c r="B2099" s="164">
        <v>45010</v>
      </c>
      <c r="C2099" s="95" t="s">
        <v>3309</v>
      </c>
      <c r="D2099" s="96" t="s">
        <v>2191</v>
      </c>
      <c r="E2099" s="97">
        <v>5</v>
      </c>
      <c r="F2099" s="140">
        <v>26</v>
      </c>
      <c r="G2099" s="103">
        <v>5</v>
      </c>
      <c r="H2099" s="99" t="s">
        <v>557</v>
      </c>
      <c r="I2099" s="104" t="s">
        <v>16</v>
      </c>
      <c r="J2099" s="105">
        <v>1.25</v>
      </c>
      <c r="K2099" s="142">
        <f t="shared" si="204"/>
        <v>-1.25</v>
      </c>
      <c r="L2099" s="102">
        <f t="shared" si="208"/>
        <v>1094.8476049382718</v>
      </c>
      <c r="M2099" s="214">
        <f t="shared" si="209"/>
        <v>468.06249999999994</v>
      </c>
      <c r="Q2099" s="153">
        <f t="shared" si="205"/>
        <v>1</v>
      </c>
      <c r="R2099" s="154">
        <f t="shared" si="206"/>
        <v>0</v>
      </c>
      <c r="S2099" s="154">
        <f t="shared" si="207"/>
        <v>1</v>
      </c>
    </row>
    <row r="2100" spans="2:19" ht="18.75" x14ac:dyDescent="0.3">
      <c r="B2100" s="164">
        <v>45010</v>
      </c>
      <c r="C2100" s="95" t="s">
        <v>3310</v>
      </c>
      <c r="D2100" s="96" t="s">
        <v>3263</v>
      </c>
      <c r="E2100" s="97">
        <v>1</v>
      </c>
      <c r="F2100" s="140">
        <v>0.3</v>
      </c>
      <c r="G2100" s="103">
        <v>1.2</v>
      </c>
      <c r="H2100" s="99" t="s">
        <v>557</v>
      </c>
      <c r="I2100" s="104" t="s">
        <v>24</v>
      </c>
      <c r="J2100" s="105">
        <v>2.5</v>
      </c>
      <c r="K2100" s="142">
        <f t="shared" si="204"/>
        <v>-1.75</v>
      </c>
      <c r="L2100" s="102">
        <f t="shared" si="208"/>
        <v>1093.0976049382718</v>
      </c>
      <c r="M2100" s="214">
        <f t="shared" si="209"/>
        <v>466.31249999999994</v>
      </c>
      <c r="Q2100" s="153">
        <f t="shared" si="205"/>
        <v>1</v>
      </c>
      <c r="R2100" s="154">
        <f t="shared" si="206"/>
        <v>0</v>
      </c>
      <c r="S2100" s="154">
        <f t="shared" si="207"/>
        <v>1</v>
      </c>
    </row>
    <row r="2101" spans="2:19" ht="18.75" x14ac:dyDescent="0.3">
      <c r="B2101" s="164">
        <v>45011</v>
      </c>
      <c r="C2101" s="95" t="s">
        <v>3166</v>
      </c>
      <c r="D2101" s="96" t="s">
        <v>2195</v>
      </c>
      <c r="E2101" s="97">
        <v>1</v>
      </c>
      <c r="F2101" s="140">
        <v>2.5</v>
      </c>
      <c r="G2101" s="103">
        <v>1.2</v>
      </c>
      <c r="H2101" s="99" t="s">
        <v>557</v>
      </c>
      <c r="I2101" s="104" t="s">
        <v>24</v>
      </c>
      <c r="J2101" s="105">
        <v>4</v>
      </c>
      <c r="K2101" s="142">
        <f t="shared" si="204"/>
        <v>6</v>
      </c>
      <c r="L2101" s="102">
        <f t="shared" si="208"/>
        <v>1099.0976049382718</v>
      </c>
      <c r="M2101" s="214">
        <f t="shared" si="209"/>
        <v>472.31249999999994</v>
      </c>
      <c r="Q2101" s="153">
        <f t="shared" si="205"/>
        <v>1</v>
      </c>
      <c r="R2101" s="154">
        <f t="shared" si="206"/>
        <v>1</v>
      </c>
      <c r="S2101" s="154">
        <f t="shared" si="207"/>
        <v>0</v>
      </c>
    </row>
    <row r="2102" spans="2:19" ht="18.75" x14ac:dyDescent="0.3">
      <c r="B2102" s="164">
        <v>45011</v>
      </c>
      <c r="C2102" s="95" t="s">
        <v>3311</v>
      </c>
      <c r="D2102" s="96" t="s">
        <v>2195</v>
      </c>
      <c r="E2102" s="97">
        <v>3</v>
      </c>
      <c r="F2102" s="140">
        <v>4.2</v>
      </c>
      <c r="G2102" s="103">
        <v>2</v>
      </c>
      <c r="H2102" s="99" t="s">
        <v>557</v>
      </c>
      <c r="I2102" s="104" t="s">
        <v>34</v>
      </c>
      <c r="J2102" s="105">
        <v>5.75</v>
      </c>
      <c r="K2102" s="142">
        <f t="shared" si="204"/>
        <v>-5.75</v>
      </c>
      <c r="L2102" s="102">
        <f t="shared" si="208"/>
        <v>1093.3476049382718</v>
      </c>
      <c r="M2102" s="214">
        <f t="shared" si="209"/>
        <v>466.56249999999994</v>
      </c>
      <c r="Q2102" s="153">
        <f t="shared" si="205"/>
        <v>1</v>
      </c>
      <c r="R2102" s="154">
        <f t="shared" si="206"/>
        <v>0</v>
      </c>
      <c r="S2102" s="154">
        <f t="shared" si="207"/>
        <v>1</v>
      </c>
    </row>
    <row r="2103" spans="2:19" ht="18.75" x14ac:dyDescent="0.3">
      <c r="B2103" s="164">
        <v>45011</v>
      </c>
      <c r="C2103" s="95" t="s">
        <v>3312</v>
      </c>
      <c r="D2103" s="96" t="s">
        <v>705</v>
      </c>
      <c r="E2103" s="97">
        <v>1</v>
      </c>
      <c r="F2103" s="140">
        <v>7</v>
      </c>
      <c r="G2103" s="103">
        <v>2</v>
      </c>
      <c r="H2103" s="99" t="s">
        <v>557</v>
      </c>
      <c r="I2103" s="104" t="s">
        <v>24</v>
      </c>
      <c r="J2103" s="105">
        <v>3</v>
      </c>
      <c r="K2103" s="142">
        <f t="shared" si="204"/>
        <v>18</v>
      </c>
      <c r="L2103" s="102">
        <f t="shared" si="208"/>
        <v>1111.3476049382718</v>
      </c>
      <c r="M2103" s="214">
        <f t="shared" si="209"/>
        <v>484.56249999999994</v>
      </c>
      <c r="Q2103" s="153">
        <f t="shared" si="205"/>
        <v>1</v>
      </c>
      <c r="R2103" s="154">
        <f t="shared" si="206"/>
        <v>1</v>
      </c>
      <c r="S2103" s="154">
        <f t="shared" si="207"/>
        <v>0</v>
      </c>
    </row>
    <row r="2104" spans="2:19" ht="18.75" x14ac:dyDescent="0.3">
      <c r="B2104" s="164">
        <v>45011</v>
      </c>
      <c r="C2104" s="95" t="s">
        <v>3313</v>
      </c>
      <c r="D2104" s="96" t="s">
        <v>705</v>
      </c>
      <c r="E2104" s="97">
        <v>3</v>
      </c>
      <c r="F2104" s="140">
        <v>2.8</v>
      </c>
      <c r="G2104" s="103">
        <v>1.2</v>
      </c>
      <c r="H2104" s="99" t="s">
        <v>557</v>
      </c>
      <c r="I2104" s="104" t="s">
        <v>21</v>
      </c>
      <c r="J2104" s="105">
        <v>2</v>
      </c>
      <c r="K2104" s="142">
        <f t="shared" si="204"/>
        <v>-2</v>
      </c>
      <c r="L2104" s="102">
        <f t="shared" si="208"/>
        <v>1109.3476049382718</v>
      </c>
      <c r="M2104" s="214">
        <f t="shared" si="209"/>
        <v>482.56249999999994</v>
      </c>
      <c r="Q2104" s="153">
        <f t="shared" si="205"/>
        <v>1</v>
      </c>
      <c r="R2104" s="154">
        <f t="shared" si="206"/>
        <v>0</v>
      </c>
      <c r="S2104" s="154">
        <f t="shared" si="207"/>
        <v>1</v>
      </c>
    </row>
    <row r="2105" spans="2:19" ht="18.75" x14ac:dyDescent="0.3">
      <c r="B2105" s="164">
        <v>45013</v>
      </c>
      <c r="C2105" s="95" t="s">
        <v>2574</v>
      </c>
      <c r="D2105" s="96" t="s">
        <v>30</v>
      </c>
      <c r="E2105" s="97">
        <v>4</v>
      </c>
      <c r="F2105" s="140">
        <v>3.6</v>
      </c>
      <c r="G2105" s="103">
        <v>1.2</v>
      </c>
      <c r="H2105" s="99" t="s">
        <v>557</v>
      </c>
      <c r="I2105" s="104" t="s">
        <v>24</v>
      </c>
      <c r="J2105" s="105">
        <v>3</v>
      </c>
      <c r="K2105" s="142">
        <f t="shared" si="204"/>
        <v>7.8000000000000007</v>
      </c>
      <c r="L2105" s="102">
        <f t="shared" si="208"/>
        <v>1117.1476049382718</v>
      </c>
      <c r="M2105" s="214">
        <f t="shared" si="209"/>
        <v>490.36249999999995</v>
      </c>
      <c r="Q2105" s="153">
        <f t="shared" si="205"/>
        <v>1</v>
      </c>
      <c r="R2105" s="154">
        <f t="shared" si="206"/>
        <v>1</v>
      </c>
      <c r="S2105" s="154">
        <f t="shared" si="207"/>
        <v>0</v>
      </c>
    </row>
    <row r="2106" spans="2:19" ht="18.75" x14ac:dyDescent="0.3">
      <c r="B2106" s="164">
        <v>45013</v>
      </c>
      <c r="C2106" s="95" t="s">
        <v>3177</v>
      </c>
      <c r="D2106" s="96" t="s">
        <v>30</v>
      </c>
      <c r="E2106" s="97">
        <v>4</v>
      </c>
      <c r="F2106" s="140">
        <v>7</v>
      </c>
      <c r="G2106" s="103">
        <v>2</v>
      </c>
      <c r="H2106" s="99" t="s">
        <v>557</v>
      </c>
      <c r="I2106" s="104" t="s">
        <v>26</v>
      </c>
      <c r="J2106" s="105">
        <v>1.75</v>
      </c>
      <c r="K2106" s="142">
        <f t="shared" si="204"/>
        <v>-1.75</v>
      </c>
      <c r="L2106" s="102">
        <f t="shared" si="208"/>
        <v>1115.3976049382718</v>
      </c>
      <c r="M2106" s="214">
        <f t="shared" si="209"/>
        <v>488.61249999999995</v>
      </c>
      <c r="Q2106" s="153">
        <f t="shared" si="205"/>
        <v>1</v>
      </c>
      <c r="R2106" s="154">
        <f t="shared" si="206"/>
        <v>0</v>
      </c>
      <c r="S2106" s="154">
        <f t="shared" si="207"/>
        <v>1</v>
      </c>
    </row>
    <row r="2107" spans="2:19" ht="18.75" x14ac:dyDescent="0.3">
      <c r="B2107" s="164">
        <v>45013</v>
      </c>
      <c r="C2107" s="95" t="s">
        <v>3314</v>
      </c>
      <c r="D2107" s="96" t="s">
        <v>561</v>
      </c>
      <c r="E2107" s="97">
        <v>1</v>
      </c>
      <c r="F2107" s="140">
        <v>3.5</v>
      </c>
      <c r="G2107" s="103">
        <v>1.5</v>
      </c>
      <c r="H2107" s="99" t="s">
        <v>557</v>
      </c>
      <c r="I2107" s="104" t="s">
        <v>26</v>
      </c>
      <c r="J2107" s="105">
        <v>1.5</v>
      </c>
      <c r="K2107" s="142">
        <f t="shared" si="204"/>
        <v>-1.5</v>
      </c>
      <c r="L2107" s="102">
        <f t="shared" si="208"/>
        <v>1113.8976049382718</v>
      </c>
      <c r="M2107" s="214">
        <f t="shared" si="209"/>
        <v>487.11249999999995</v>
      </c>
      <c r="Q2107" s="153">
        <f t="shared" si="205"/>
        <v>1</v>
      </c>
      <c r="R2107" s="154">
        <f t="shared" si="206"/>
        <v>0</v>
      </c>
      <c r="S2107" s="154">
        <f t="shared" si="207"/>
        <v>1</v>
      </c>
    </row>
    <row r="2108" spans="2:19" ht="18.75" x14ac:dyDescent="0.3">
      <c r="B2108" s="164">
        <v>45013</v>
      </c>
      <c r="C2108" s="95" t="s">
        <v>3315</v>
      </c>
      <c r="D2108" s="96" t="s">
        <v>30</v>
      </c>
      <c r="E2108" s="97">
        <v>2</v>
      </c>
      <c r="F2108" s="140">
        <v>3.4</v>
      </c>
      <c r="G2108" s="103">
        <v>1.3</v>
      </c>
      <c r="H2108" s="99" t="s">
        <v>557</v>
      </c>
      <c r="I2108" s="104" t="s">
        <v>26</v>
      </c>
      <c r="J2108" s="105">
        <v>8.75</v>
      </c>
      <c r="K2108" s="142">
        <f t="shared" si="204"/>
        <v>-8.75</v>
      </c>
      <c r="L2108" s="102">
        <f t="shared" si="208"/>
        <v>1105.1476049382718</v>
      </c>
      <c r="M2108" s="214">
        <f t="shared" si="209"/>
        <v>478.36249999999995</v>
      </c>
      <c r="Q2108" s="153">
        <f t="shared" si="205"/>
        <v>1</v>
      </c>
      <c r="R2108" s="154">
        <f t="shared" si="206"/>
        <v>0</v>
      </c>
      <c r="S2108" s="154">
        <f t="shared" si="207"/>
        <v>1</v>
      </c>
    </row>
    <row r="2109" spans="2:19" ht="18.75" x14ac:dyDescent="0.3">
      <c r="B2109" s="164">
        <v>45013</v>
      </c>
      <c r="C2109" s="95" t="s">
        <v>3316</v>
      </c>
      <c r="D2109" s="96" t="s">
        <v>30</v>
      </c>
      <c r="E2109" s="97">
        <v>2</v>
      </c>
      <c r="F2109" s="140">
        <v>5</v>
      </c>
      <c r="G2109" s="103">
        <v>2</v>
      </c>
      <c r="H2109" s="99" t="s">
        <v>557</v>
      </c>
      <c r="I2109" s="104" t="s">
        <v>34</v>
      </c>
      <c r="J2109" s="105">
        <v>1.25</v>
      </c>
      <c r="K2109" s="142">
        <f t="shared" si="204"/>
        <v>-1.25</v>
      </c>
      <c r="L2109" s="102">
        <f t="shared" si="208"/>
        <v>1103.8976049382718</v>
      </c>
      <c r="M2109" s="214">
        <f t="shared" si="209"/>
        <v>477.11249999999995</v>
      </c>
      <c r="Q2109" s="153">
        <f t="shared" si="205"/>
        <v>1</v>
      </c>
      <c r="R2109" s="154">
        <f t="shared" si="206"/>
        <v>0</v>
      </c>
      <c r="S2109" s="154">
        <f t="shared" si="207"/>
        <v>1</v>
      </c>
    </row>
    <row r="2110" spans="2:19" ht="18.75" x14ac:dyDescent="0.3">
      <c r="B2110" s="164">
        <v>45013</v>
      </c>
      <c r="C2110" s="95" t="s">
        <v>3317</v>
      </c>
      <c r="D2110" s="96" t="s">
        <v>30</v>
      </c>
      <c r="E2110" s="97">
        <v>3</v>
      </c>
      <c r="F2110" s="140">
        <v>10</v>
      </c>
      <c r="G2110" s="103">
        <v>3</v>
      </c>
      <c r="H2110" s="99" t="s">
        <v>557</v>
      </c>
      <c r="I2110" s="104" t="s">
        <v>21</v>
      </c>
      <c r="J2110" s="105">
        <v>7</v>
      </c>
      <c r="K2110" s="142">
        <f t="shared" si="204"/>
        <v>-7</v>
      </c>
      <c r="L2110" s="102">
        <f t="shared" si="208"/>
        <v>1096.8976049382718</v>
      </c>
      <c r="M2110" s="214">
        <f t="shared" si="209"/>
        <v>470.11249999999995</v>
      </c>
      <c r="Q2110" s="153">
        <f t="shared" si="205"/>
        <v>1</v>
      </c>
      <c r="R2110" s="154">
        <f t="shared" si="206"/>
        <v>0</v>
      </c>
      <c r="S2110" s="154">
        <f t="shared" si="207"/>
        <v>1</v>
      </c>
    </row>
    <row r="2111" spans="2:19" ht="18.75" x14ac:dyDescent="0.3">
      <c r="B2111" s="164">
        <v>45013</v>
      </c>
      <c r="C2111" s="95" t="s">
        <v>3317</v>
      </c>
      <c r="D2111" s="96" t="s">
        <v>30</v>
      </c>
      <c r="E2111" s="97">
        <v>3</v>
      </c>
      <c r="F2111" s="140">
        <v>10</v>
      </c>
      <c r="G2111" s="103">
        <v>3</v>
      </c>
      <c r="H2111" s="99" t="s">
        <v>567</v>
      </c>
      <c r="I2111" s="104" t="s">
        <v>21</v>
      </c>
      <c r="J2111" s="105">
        <v>2</v>
      </c>
      <c r="K2111" s="142">
        <f t="shared" si="204"/>
        <v>4</v>
      </c>
      <c r="L2111" s="102">
        <f t="shared" si="208"/>
        <v>1100.8976049382718</v>
      </c>
      <c r="M2111" s="214">
        <f t="shared" si="209"/>
        <v>474.11249999999995</v>
      </c>
      <c r="Q2111" s="153">
        <f t="shared" si="205"/>
        <v>1</v>
      </c>
      <c r="R2111" s="154">
        <f t="shared" si="206"/>
        <v>1</v>
      </c>
      <c r="S2111" s="154">
        <f t="shared" si="207"/>
        <v>0</v>
      </c>
    </row>
    <row r="2112" spans="2:19" ht="18.75" x14ac:dyDescent="0.3">
      <c r="B2112" s="164">
        <v>45013</v>
      </c>
      <c r="C2112" s="95" t="s">
        <v>3318</v>
      </c>
      <c r="D2112" s="96" t="s">
        <v>30</v>
      </c>
      <c r="E2112" s="97">
        <v>3</v>
      </c>
      <c r="F2112" s="140">
        <v>12</v>
      </c>
      <c r="G2112" s="103">
        <v>3</v>
      </c>
      <c r="H2112" s="99" t="s">
        <v>557</v>
      </c>
      <c r="I2112" s="104" t="s">
        <v>24</v>
      </c>
      <c r="J2112" s="105">
        <v>1</v>
      </c>
      <c r="K2112" s="142">
        <f t="shared" si="204"/>
        <v>11</v>
      </c>
      <c r="L2112" s="102">
        <f t="shared" si="208"/>
        <v>1111.8976049382718</v>
      </c>
      <c r="M2112" s="214">
        <f t="shared" si="209"/>
        <v>485.11249999999995</v>
      </c>
      <c r="Q2112" s="153">
        <f t="shared" si="205"/>
        <v>1</v>
      </c>
      <c r="R2112" s="154">
        <f t="shared" si="206"/>
        <v>1</v>
      </c>
      <c r="S2112" s="154">
        <f t="shared" si="207"/>
        <v>0</v>
      </c>
    </row>
    <row r="2113" spans="2:19" ht="18.75" x14ac:dyDescent="0.3">
      <c r="B2113" s="164">
        <v>45014</v>
      </c>
      <c r="C2113" s="95" t="s">
        <v>3319</v>
      </c>
      <c r="D2113" s="96" t="s">
        <v>1916</v>
      </c>
      <c r="E2113" s="97">
        <v>1</v>
      </c>
      <c r="F2113" s="140">
        <v>3.6</v>
      </c>
      <c r="G2113" s="103">
        <v>1.2</v>
      </c>
      <c r="H2113" s="99" t="s">
        <v>557</v>
      </c>
      <c r="I2113" s="104" t="s">
        <v>26</v>
      </c>
      <c r="J2113" s="105">
        <v>3</v>
      </c>
      <c r="K2113" s="142">
        <f t="shared" si="204"/>
        <v>-3</v>
      </c>
      <c r="L2113" s="102">
        <f t="shared" si="208"/>
        <v>1108.8976049382718</v>
      </c>
      <c r="M2113" s="214">
        <f t="shared" si="209"/>
        <v>482.11249999999995</v>
      </c>
      <c r="Q2113" s="153">
        <f t="shared" si="205"/>
        <v>1</v>
      </c>
      <c r="R2113" s="154">
        <f t="shared" si="206"/>
        <v>0</v>
      </c>
      <c r="S2113" s="154">
        <f t="shared" si="207"/>
        <v>1</v>
      </c>
    </row>
    <row r="2114" spans="2:19" ht="18.75" x14ac:dyDescent="0.3">
      <c r="B2114" s="164">
        <v>45014</v>
      </c>
      <c r="C2114" s="95" t="s">
        <v>3235</v>
      </c>
      <c r="D2114" s="96" t="s">
        <v>1916</v>
      </c>
      <c r="E2114" s="97">
        <v>1</v>
      </c>
      <c r="F2114" s="140">
        <v>6.5</v>
      </c>
      <c r="G2114" s="103">
        <v>2</v>
      </c>
      <c r="H2114" s="99" t="s">
        <v>557</v>
      </c>
      <c r="I2114" s="104" t="s">
        <v>34</v>
      </c>
      <c r="J2114" s="105">
        <v>3.25</v>
      </c>
      <c r="K2114" s="142">
        <f t="shared" si="204"/>
        <v>-3.25</v>
      </c>
      <c r="L2114" s="102">
        <f t="shared" si="208"/>
        <v>1105.6476049382718</v>
      </c>
      <c r="M2114" s="214">
        <f t="shared" si="209"/>
        <v>478.86249999999995</v>
      </c>
      <c r="Q2114" s="153">
        <f t="shared" si="205"/>
        <v>1</v>
      </c>
      <c r="R2114" s="154">
        <f t="shared" si="206"/>
        <v>0</v>
      </c>
      <c r="S2114" s="154">
        <f t="shared" si="207"/>
        <v>1</v>
      </c>
    </row>
    <row r="2115" spans="2:19" ht="18.75" x14ac:dyDescent="0.3">
      <c r="B2115" s="164">
        <v>45015</v>
      </c>
      <c r="C2115" s="95" t="s">
        <v>3144</v>
      </c>
      <c r="D2115" s="96" t="s">
        <v>638</v>
      </c>
      <c r="E2115" s="97">
        <v>3</v>
      </c>
      <c r="F2115" s="140">
        <v>13</v>
      </c>
      <c r="G2115" s="103">
        <v>3</v>
      </c>
      <c r="H2115" s="99" t="s">
        <v>557</v>
      </c>
      <c r="I2115" s="104" t="s">
        <v>16</v>
      </c>
      <c r="J2115" s="105">
        <v>2</v>
      </c>
      <c r="K2115" s="142">
        <f t="shared" ref="K2115:K2178" si="210">IF(OR(I2115="",J2115=""),"",IF(AND(H2115="W",I2115="1st"),F2115*J2115-J2115,IF(AND(H2115="P",OR(I2115="1st",I2115="2nd",I2115="3rd")),G2115*J2115-J2115,IF(H2115="EW",-2*J2115,-J2115))))</f>
        <v>-2</v>
      </c>
      <c r="L2115" s="102">
        <f t="shared" si="208"/>
        <v>1103.6476049382718</v>
      </c>
      <c r="M2115" s="214">
        <f t="shared" si="209"/>
        <v>476.86249999999995</v>
      </c>
      <c r="Q2115" s="153">
        <f t="shared" si="205"/>
        <v>1</v>
      </c>
      <c r="R2115" s="154">
        <f t="shared" si="206"/>
        <v>0</v>
      </c>
      <c r="S2115" s="154">
        <f t="shared" si="207"/>
        <v>1</v>
      </c>
    </row>
    <row r="2116" spans="2:19" ht="18.75" x14ac:dyDescent="0.3">
      <c r="B2116" s="164">
        <v>45015</v>
      </c>
      <c r="C2116" s="95" t="s">
        <v>3144</v>
      </c>
      <c r="D2116" s="96" t="s">
        <v>638</v>
      </c>
      <c r="E2116" s="97">
        <v>3</v>
      </c>
      <c r="F2116" s="140">
        <v>13</v>
      </c>
      <c r="G2116" s="103">
        <v>3</v>
      </c>
      <c r="H2116" s="99" t="s">
        <v>567</v>
      </c>
      <c r="I2116" s="104" t="s">
        <v>16</v>
      </c>
      <c r="J2116" s="105">
        <v>2</v>
      </c>
      <c r="K2116" s="142">
        <f t="shared" si="210"/>
        <v>-2</v>
      </c>
      <c r="L2116" s="102">
        <f t="shared" si="208"/>
        <v>1101.6476049382718</v>
      </c>
      <c r="M2116" s="214">
        <f t="shared" si="209"/>
        <v>474.86249999999995</v>
      </c>
      <c r="Q2116" s="153">
        <f t="shared" ref="Q2116:Q2179" si="211">IF(B2116="",0,1)</f>
        <v>1</v>
      </c>
      <c r="R2116" s="154">
        <f t="shared" ref="R2116:R2179" si="212">IF(K2116&gt;0,1,0)</f>
        <v>0</v>
      </c>
      <c r="S2116" s="154">
        <f t="shared" ref="S2116:S2179" si="213">IF(K2116&lt;0,1,0)</f>
        <v>1</v>
      </c>
    </row>
    <row r="2117" spans="2:19" ht="18.75" x14ac:dyDescent="0.3">
      <c r="B2117" s="164">
        <v>45015</v>
      </c>
      <c r="C2117" s="95" t="s">
        <v>2572</v>
      </c>
      <c r="D2117" s="96" t="s">
        <v>638</v>
      </c>
      <c r="E2117" s="97">
        <v>3</v>
      </c>
      <c r="F2117" s="140">
        <v>2.4</v>
      </c>
      <c r="G2117" s="103">
        <v>1.2</v>
      </c>
      <c r="H2117" s="99" t="s">
        <v>557</v>
      </c>
      <c r="I2117" s="104" t="s">
        <v>171</v>
      </c>
      <c r="J2117" s="105">
        <v>3</v>
      </c>
      <c r="K2117" s="142">
        <f t="shared" si="210"/>
        <v>-3</v>
      </c>
      <c r="L2117" s="102">
        <f t="shared" si="208"/>
        <v>1098.6476049382718</v>
      </c>
      <c r="M2117" s="214">
        <f t="shared" si="209"/>
        <v>471.86249999999995</v>
      </c>
      <c r="Q2117" s="153">
        <f t="shared" si="211"/>
        <v>1</v>
      </c>
      <c r="R2117" s="154">
        <f t="shared" si="212"/>
        <v>0</v>
      </c>
      <c r="S2117" s="154">
        <f t="shared" si="213"/>
        <v>1</v>
      </c>
    </row>
    <row r="2118" spans="2:19" ht="18.75" x14ac:dyDescent="0.3">
      <c r="B2118" s="164">
        <v>45015</v>
      </c>
      <c r="C2118" s="95" t="s">
        <v>3320</v>
      </c>
      <c r="D2118" s="96" t="s">
        <v>616</v>
      </c>
      <c r="E2118" s="97">
        <v>1</v>
      </c>
      <c r="F2118" s="140">
        <v>1.9</v>
      </c>
      <c r="G2118" s="103">
        <v>1.1000000000000001</v>
      </c>
      <c r="H2118" s="99" t="s">
        <v>557</v>
      </c>
      <c r="I2118" s="104" t="s">
        <v>24</v>
      </c>
      <c r="J2118" s="105">
        <v>8</v>
      </c>
      <c r="K2118" s="142">
        <f t="shared" si="210"/>
        <v>7.1999999999999993</v>
      </c>
      <c r="L2118" s="102">
        <f t="shared" si="208"/>
        <v>1105.8476049382718</v>
      </c>
      <c r="M2118" s="214">
        <f t="shared" si="209"/>
        <v>479.06249999999994</v>
      </c>
      <c r="Q2118" s="153">
        <f t="shared" si="211"/>
        <v>1</v>
      </c>
      <c r="R2118" s="154">
        <f t="shared" si="212"/>
        <v>1</v>
      </c>
      <c r="S2118" s="154">
        <f t="shared" si="213"/>
        <v>0</v>
      </c>
    </row>
    <row r="2119" spans="2:19" ht="18.75" x14ac:dyDescent="0.3">
      <c r="B2119" s="164">
        <v>45015</v>
      </c>
      <c r="C2119" s="95" t="s">
        <v>3241</v>
      </c>
      <c r="D2119" s="96" t="s">
        <v>616</v>
      </c>
      <c r="E2119" s="97">
        <v>2</v>
      </c>
      <c r="F2119" s="140">
        <v>6</v>
      </c>
      <c r="G2119" s="103">
        <v>2</v>
      </c>
      <c r="H2119" s="99" t="s">
        <v>557</v>
      </c>
      <c r="I2119" s="104" t="s">
        <v>21</v>
      </c>
      <c r="J2119" s="105">
        <v>3</v>
      </c>
      <c r="K2119" s="142">
        <f t="shared" si="210"/>
        <v>-3</v>
      </c>
      <c r="L2119" s="102">
        <f t="shared" si="208"/>
        <v>1102.8476049382718</v>
      </c>
      <c r="M2119" s="214">
        <f t="shared" si="209"/>
        <v>476.06249999999994</v>
      </c>
      <c r="Q2119" s="153">
        <f t="shared" si="211"/>
        <v>1</v>
      </c>
      <c r="R2119" s="154">
        <f t="shared" si="212"/>
        <v>0</v>
      </c>
      <c r="S2119" s="154">
        <f t="shared" si="213"/>
        <v>1</v>
      </c>
    </row>
    <row r="2120" spans="2:19" ht="18.75" x14ac:dyDescent="0.3">
      <c r="B2120" s="164">
        <v>45015</v>
      </c>
      <c r="C2120" s="95" t="s">
        <v>2317</v>
      </c>
      <c r="D2120" s="96" t="s">
        <v>616</v>
      </c>
      <c r="E2120" s="97">
        <v>2</v>
      </c>
      <c r="F2120" s="140">
        <v>11</v>
      </c>
      <c r="G2120" s="103">
        <v>3</v>
      </c>
      <c r="H2120" s="99" t="s">
        <v>557</v>
      </c>
      <c r="I2120" s="104" t="s">
        <v>26</v>
      </c>
      <c r="J2120" s="105">
        <v>1</v>
      </c>
      <c r="K2120" s="142">
        <f t="shared" si="210"/>
        <v>-1</v>
      </c>
      <c r="L2120" s="102">
        <f t="shared" si="208"/>
        <v>1101.8476049382718</v>
      </c>
      <c r="M2120" s="214">
        <f t="shared" si="209"/>
        <v>475.06249999999994</v>
      </c>
      <c r="Q2120" s="153">
        <f t="shared" si="211"/>
        <v>1</v>
      </c>
      <c r="R2120" s="154">
        <f t="shared" si="212"/>
        <v>0</v>
      </c>
      <c r="S2120" s="154">
        <f t="shared" si="213"/>
        <v>1</v>
      </c>
    </row>
    <row r="2121" spans="2:19" ht="18.75" x14ac:dyDescent="0.3">
      <c r="B2121" s="164">
        <v>45015</v>
      </c>
      <c r="C2121" s="95" t="s">
        <v>3239</v>
      </c>
      <c r="D2121" s="96" t="s">
        <v>616</v>
      </c>
      <c r="E2121" s="97">
        <v>3</v>
      </c>
      <c r="F2121" s="140">
        <v>4.4000000000000004</v>
      </c>
      <c r="G2121" s="103">
        <v>2</v>
      </c>
      <c r="H2121" s="99" t="s">
        <v>557</v>
      </c>
      <c r="I2121" s="104" t="s">
        <v>21</v>
      </c>
      <c r="J2121" s="105">
        <v>4</v>
      </c>
      <c r="K2121" s="142">
        <f t="shared" si="210"/>
        <v>-4</v>
      </c>
      <c r="L2121" s="102">
        <f t="shared" si="208"/>
        <v>1097.8476049382718</v>
      </c>
      <c r="M2121" s="214">
        <f t="shared" si="209"/>
        <v>471.06249999999994</v>
      </c>
      <c r="Q2121" s="153">
        <f t="shared" si="211"/>
        <v>1</v>
      </c>
      <c r="R2121" s="154">
        <f t="shared" si="212"/>
        <v>0</v>
      </c>
      <c r="S2121" s="154">
        <f t="shared" si="213"/>
        <v>1</v>
      </c>
    </row>
    <row r="2122" spans="2:19" ht="18.75" x14ac:dyDescent="0.3">
      <c r="B2122" s="164">
        <v>45015</v>
      </c>
      <c r="C2122" s="95" t="s">
        <v>3321</v>
      </c>
      <c r="D2122" s="96" t="s">
        <v>616</v>
      </c>
      <c r="E2122" s="97">
        <v>3</v>
      </c>
      <c r="F2122" s="140">
        <v>19</v>
      </c>
      <c r="G2122" s="103">
        <v>3</v>
      </c>
      <c r="H2122" s="99" t="s">
        <v>557</v>
      </c>
      <c r="I2122" s="104" t="s">
        <v>26</v>
      </c>
      <c r="J2122" s="105">
        <v>4</v>
      </c>
      <c r="K2122" s="142">
        <f t="shared" si="210"/>
        <v>-4</v>
      </c>
      <c r="L2122" s="102">
        <f t="shared" si="208"/>
        <v>1093.8476049382718</v>
      </c>
      <c r="M2122" s="214">
        <f t="shared" si="209"/>
        <v>467.06249999999994</v>
      </c>
      <c r="Q2122" s="153">
        <f t="shared" si="211"/>
        <v>1</v>
      </c>
      <c r="R2122" s="154">
        <f t="shared" si="212"/>
        <v>0</v>
      </c>
      <c r="S2122" s="154">
        <f t="shared" si="213"/>
        <v>1</v>
      </c>
    </row>
    <row r="2123" spans="2:19" ht="18.75" x14ac:dyDescent="0.3">
      <c r="B2123" s="164">
        <v>45015</v>
      </c>
      <c r="C2123" s="95" t="s">
        <v>3321</v>
      </c>
      <c r="D2123" s="96" t="s">
        <v>616</v>
      </c>
      <c r="E2123" s="97">
        <v>3</v>
      </c>
      <c r="F2123" s="140">
        <v>19</v>
      </c>
      <c r="G2123" s="103">
        <v>3</v>
      </c>
      <c r="H2123" s="99" t="s">
        <v>567</v>
      </c>
      <c r="I2123" s="104" t="s">
        <v>26</v>
      </c>
      <c r="J2123" s="105">
        <v>2</v>
      </c>
      <c r="K2123" s="142">
        <f t="shared" si="210"/>
        <v>4</v>
      </c>
      <c r="L2123" s="102">
        <f t="shared" si="208"/>
        <v>1097.8476049382718</v>
      </c>
      <c r="M2123" s="214">
        <f t="shared" si="209"/>
        <v>471.06249999999994</v>
      </c>
      <c r="Q2123" s="153">
        <f t="shared" si="211"/>
        <v>1</v>
      </c>
      <c r="R2123" s="154">
        <f t="shared" si="212"/>
        <v>1</v>
      </c>
      <c r="S2123" s="154">
        <f t="shared" si="213"/>
        <v>0</v>
      </c>
    </row>
    <row r="2124" spans="2:19" ht="18.75" x14ac:dyDescent="0.3">
      <c r="B2124" s="164">
        <v>45015</v>
      </c>
      <c r="C2124" s="95" t="s">
        <v>3322</v>
      </c>
      <c r="D2124" s="96" t="s">
        <v>616</v>
      </c>
      <c r="E2124" s="97">
        <v>4</v>
      </c>
      <c r="F2124" s="140">
        <v>11</v>
      </c>
      <c r="G2124" s="103">
        <v>3</v>
      </c>
      <c r="H2124" s="99" t="s">
        <v>557</v>
      </c>
      <c r="I2124" s="104" t="s">
        <v>34</v>
      </c>
      <c r="J2124" s="105">
        <v>4</v>
      </c>
      <c r="K2124" s="142">
        <f t="shared" si="210"/>
        <v>-4</v>
      </c>
      <c r="L2124" s="102">
        <f t="shared" si="208"/>
        <v>1093.8476049382718</v>
      </c>
      <c r="M2124" s="214">
        <f t="shared" si="209"/>
        <v>467.06249999999994</v>
      </c>
      <c r="Q2124" s="153">
        <f t="shared" si="211"/>
        <v>1</v>
      </c>
      <c r="R2124" s="154">
        <f t="shared" si="212"/>
        <v>0</v>
      </c>
      <c r="S2124" s="154">
        <f t="shared" si="213"/>
        <v>1</v>
      </c>
    </row>
    <row r="2125" spans="2:19" ht="18.75" x14ac:dyDescent="0.3">
      <c r="B2125" s="164">
        <v>45015</v>
      </c>
      <c r="C2125" s="95" t="s">
        <v>3323</v>
      </c>
      <c r="D2125" s="96" t="s">
        <v>616</v>
      </c>
      <c r="E2125" s="97">
        <v>4</v>
      </c>
      <c r="F2125" s="140">
        <v>4</v>
      </c>
      <c r="G2125" s="103">
        <v>2</v>
      </c>
      <c r="H2125" s="99" t="s">
        <v>557</v>
      </c>
      <c r="I2125" s="104" t="s">
        <v>24</v>
      </c>
      <c r="J2125" s="105">
        <v>2.5</v>
      </c>
      <c r="K2125" s="142">
        <f t="shared" si="210"/>
        <v>7.5</v>
      </c>
      <c r="L2125" s="102">
        <f t="shared" si="208"/>
        <v>1101.3476049382718</v>
      </c>
      <c r="M2125" s="214">
        <f t="shared" si="209"/>
        <v>474.56249999999994</v>
      </c>
      <c r="Q2125" s="153">
        <f t="shared" si="211"/>
        <v>1</v>
      </c>
      <c r="R2125" s="154">
        <f t="shared" si="212"/>
        <v>1</v>
      </c>
      <c r="S2125" s="154">
        <f t="shared" si="213"/>
        <v>0</v>
      </c>
    </row>
    <row r="2126" spans="2:19" ht="18.75" x14ac:dyDescent="0.3">
      <c r="B2126" s="164">
        <v>45016</v>
      </c>
      <c r="C2126" s="95" t="s">
        <v>3324</v>
      </c>
      <c r="D2126" s="96" t="s">
        <v>32</v>
      </c>
      <c r="E2126" s="97">
        <v>2</v>
      </c>
      <c r="F2126" s="140">
        <v>19</v>
      </c>
      <c r="G2126" s="103">
        <v>4</v>
      </c>
      <c r="H2126" s="99" t="s">
        <v>557</v>
      </c>
      <c r="I2126" s="104" t="s">
        <v>34</v>
      </c>
      <c r="J2126" s="105">
        <v>2</v>
      </c>
      <c r="K2126" s="142">
        <f t="shared" si="210"/>
        <v>-2</v>
      </c>
      <c r="L2126" s="102">
        <f t="shared" si="208"/>
        <v>1099.3476049382718</v>
      </c>
      <c r="M2126" s="214">
        <f t="shared" si="209"/>
        <v>472.56249999999994</v>
      </c>
      <c r="Q2126" s="153">
        <f t="shared" si="211"/>
        <v>1</v>
      </c>
      <c r="R2126" s="154">
        <f t="shared" si="212"/>
        <v>0</v>
      </c>
      <c r="S2126" s="154">
        <f t="shared" si="213"/>
        <v>1</v>
      </c>
    </row>
    <row r="2127" spans="2:19" ht="18.75" x14ac:dyDescent="0.3">
      <c r="B2127" s="164">
        <v>45016</v>
      </c>
      <c r="C2127" s="95" t="s">
        <v>3324</v>
      </c>
      <c r="D2127" s="96" t="s">
        <v>32</v>
      </c>
      <c r="E2127" s="97">
        <v>2</v>
      </c>
      <c r="F2127" s="140">
        <v>19</v>
      </c>
      <c r="G2127" s="103">
        <v>4</v>
      </c>
      <c r="H2127" s="99" t="s">
        <v>567</v>
      </c>
      <c r="I2127" s="104" t="s">
        <v>34</v>
      </c>
      <c r="J2127" s="105">
        <v>2</v>
      </c>
      <c r="K2127" s="142">
        <f t="shared" si="210"/>
        <v>-2</v>
      </c>
      <c r="L2127" s="102">
        <f t="shared" si="208"/>
        <v>1097.3476049382718</v>
      </c>
      <c r="M2127" s="214">
        <f t="shared" si="209"/>
        <v>470.56249999999994</v>
      </c>
      <c r="Q2127" s="153">
        <f t="shared" si="211"/>
        <v>1</v>
      </c>
      <c r="R2127" s="154">
        <f t="shared" si="212"/>
        <v>0</v>
      </c>
      <c r="S2127" s="154">
        <f t="shared" si="213"/>
        <v>1</v>
      </c>
    </row>
    <row r="2128" spans="2:19" ht="18.75" x14ac:dyDescent="0.3">
      <c r="B2128" s="164">
        <v>45016</v>
      </c>
      <c r="C2128" s="95" t="s">
        <v>3325</v>
      </c>
      <c r="D2128" s="96" t="s">
        <v>32</v>
      </c>
      <c r="E2128" s="97">
        <v>3</v>
      </c>
      <c r="F2128" s="140">
        <v>16</v>
      </c>
      <c r="G2128" s="103">
        <v>4</v>
      </c>
      <c r="H2128" s="99" t="s">
        <v>557</v>
      </c>
      <c r="I2128" s="104" t="s">
        <v>34</v>
      </c>
      <c r="J2128" s="105">
        <v>7.75</v>
      </c>
      <c r="K2128" s="142">
        <f t="shared" si="210"/>
        <v>-7.75</v>
      </c>
      <c r="L2128" s="102">
        <f t="shared" si="208"/>
        <v>1089.5976049382718</v>
      </c>
      <c r="M2128" s="214">
        <f t="shared" si="209"/>
        <v>462.81249999999994</v>
      </c>
      <c r="Q2128" s="153">
        <f t="shared" si="211"/>
        <v>1</v>
      </c>
      <c r="R2128" s="154">
        <f t="shared" si="212"/>
        <v>0</v>
      </c>
      <c r="S2128" s="154">
        <f t="shared" si="213"/>
        <v>1</v>
      </c>
    </row>
    <row r="2129" spans="2:19" ht="18.75" x14ac:dyDescent="0.3">
      <c r="B2129" s="164">
        <v>45016</v>
      </c>
      <c r="C2129" s="95" t="s">
        <v>3325</v>
      </c>
      <c r="D2129" s="96" t="s">
        <v>32</v>
      </c>
      <c r="E2129" s="97">
        <v>3</v>
      </c>
      <c r="F2129" s="140">
        <v>16</v>
      </c>
      <c r="G2129" s="103">
        <v>4</v>
      </c>
      <c r="H2129" s="99" t="s">
        <v>567</v>
      </c>
      <c r="I2129" s="104" t="s">
        <v>34</v>
      </c>
      <c r="J2129" s="105">
        <v>2.25</v>
      </c>
      <c r="K2129" s="142">
        <f t="shared" si="210"/>
        <v>-2.25</v>
      </c>
      <c r="L2129" s="102">
        <f t="shared" si="208"/>
        <v>1087.3476049382718</v>
      </c>
      <c r="M2129" s="214">
        <f t="shared" si="209"/>
        <v>460.56249999999994</v>
      </c>
      <c r="Q2129" s="153">
        <f t="shared" si="211"/>
        <v>1</v>
      </c>
      <c r="R2129" s="154">
        <f t="shared" si="212"/>
        <v>0</v>
      </c>
      <c r="S2129" s="154">
        <f t="shared" si="213"/>
        <v>1</v>
      </c>
    </row>
    <row r="2130" spans="2:19" ht="18.75" x14ac:dyDescent="0.3">
      <c r="B2130" s="164">
        <v>45016</v>
      </c>
      <c r="C2130" s="95" t="s">
        <v>3277</v>
      </c>
      <c r="D2130" s="96" t="s">
        <v>32</v>
      </c>
      <c r="E2130" s="97">
        <v>4</v>
      </c>
      <c r="F2130" s="140">
        <v>2.6</v>
      </c>
      <c r="G2130" s="103">
        <v>1.2</v>
      </c>
      <c r="H2130" s="99" t="s">
        <v>557</v>
      </c>
      <c r="I2130" s="104" t="s">
        <v>34</v>
      </c>
      <c r="J2130" s="105">
        <v>9.5</v>
      </c>
      <c r="K2130" s="142">
        <f t="shared" si="210"/>
        <v>-9.5</v>
      </c>
      <c r="L2130" s="102">
        <f t="shared" si="208"/>
        <v>1077.8476049382718</v>
      </c>
      <c r="M2130" s="214">
        <f t="shared" si="209"/>
        <v>451.06249999999994</v>
      </c>
      <c r="Q2130" s="153">
        <f t="shared" si="211"/>
        <v>1</v>
      </c>
      <c r="R2130" s="154">
        <f t="shared" si="212"/>
        <v>0</v>
      </c>
      <c r="S2130" s="154">
        <f t="shared" si="213"/>
        <v>1</v>
      </c>
    </row>
    <row r="2131" spans="2:19" ht="18.75" x14ac:dyDescent="0.3">
      <c r="B2131" s="164">
        <v>45016</v>
      </c>
      <c r="C2131" s="95" t="s">
        <v>3326</v>
      </c>
      <c r="D2131" s="96" t="s">
        <v>608</v>
      </c>
      <c r="E2131" s="97">
        <v>1</v>
      </c>
      <c r="F2131" s="140">
        <v>3.7</v>
      </c>
      <c r="G2131" s="103">
        <v>1.2</v>
      </c>
      <c r="H2131" s="99" t="s">
        <v>557</v>
      </c>
      <c r="I2131" s="104" t="s">
        <v>24</v>
      </c>
      <c r="J2131" s="105">
        <v>2.5</v>
      </c>
      <c r="K2131" s="142">
        <f t="shared" si="210"/>
        <v>6.75</v>
      </c>
      <c r="L2131" s="102">
        <f t="shared" si="208"/>
        <v>1084.5976049382718</v>
      </c>
      <c r="M2131" s="214">
        <f t="shared" si="209"/>
        <v>457.81249999999994</v>
      </c>
      <c r="Q2131" s="153">
        <f t="shared" si="211"/>
        <v>1</v>
      </c>
      <c r="R2131" s="154">
        <f t="shared" si="212"/>
        <v>1</v>
      </c>
      <c r="S2131" s="154">
        <f t="shared" si="213"/>
        <v>0</v>
      </c>
    </row>
    <row r="2132" spans="2:19" ht="18.75" x14ac:dyDescent="0.3">
      <c r="B2132" s="164">
        <v>45016</v>
      </c>
      <c r="C2132" s="95" t="s">
        <v>3327</v>
      </c>
      <c r="D2132" s="96" t="s">
        <v>608</v>
      </c>
      <c r="E2132" s="97">
        <v>1</v>
      </c>
      <c r="F2132" s="140">
        <v>23</v>
      </c>
      <c r="G2132" s="103">
        <v>4</v>
      </c>
      <c r="H2132" s="99" t="s">
        <v>557</v>
      </c>
      <c r="I2132" s="104" t="s">
        <v>16</v>
      </c>
      <c r="J2132" s="105">
        <v>3</v>
      </c>
      <c r="K2132" s="142">
        <f t="shared" si="210"/>
        <v>-3</v>
      </c>
      <c r="L2132" s="102">
        <f t="shared" si="208"/>
        <v>1081.5976049382718</v>
      </c>
      <c r="M2132" s="214">
        <f t="shared" si="209"/>
        <v>454.81249999999994</v>
      </c>
      <c r="Q2132" s="153">
        <f t="shared" si="211"/>
        <v>1</v>
      </c>
      <c r="R2132" s="154">
        <f t="shared" si="212"/>
        <v>0</v>
      </c>
      <c r="S2132" s="154">
        <f t="shared" si="213"/>
        <v>1</v>
      </c>
    </row>
    <row r="2133" spans="2:19" ht="18.75" x14ac:dyDescent="0.3">
      <c r="B2133" s="164">
        <v>45016</v>
      </c>
      <c r="C2133" s="95" t="s">
        <v>3327</v>
      </c>
      <c r="D2133" s="96" t="s">
        <v>608</v>
      </c>
      <c r="E2133" s="97">
        <v>1</v>
      </c>
      <c r="F2133" s="140">
        <v>23</v>
      </c>
      <c r="G2133" s="103">
        <v>4</v>
      </c>
      <c r="H2133" s="99" t="s">
        <v>567</v>
      </c>
      <c r="I2133" s="104" t="s">
        <v>16</v>
      </c>
      <c r="J2133" s="105">
        <v>2</v>
      </c>
      <c r="K2133" s="142">
        <f t="shared" si="210"/>
        <v>-2</v>
      </c>
      <c r="L2133" s="102">
        <f t="shared" si="208"/>
        <v>1079.5976049382718</v>
      </c>
      <c r="M2133" s="214">
        <f t="shared" si="209"/>
        <v>452.81249999999994</v>
      </c>
      <c r="Q2133" s="153">
        <f t="shared" si="211"/>
        <v>1</v>
      </c>
      <c r="R2133" s="154">
        <f t="shared" si="212"/>
        <v>0</v>
      </c>
      <c r="S2133" s="154">
        <f t="shared" si="213"/>
        <v>1</v>
      </c>
    </row>
    <row r="2134" spans="2:19" ht="18.75" x14ac:dyDescent="0.3">
      <c r="B2134" s="164">
        <v>45016</v>
      </c>
      <c r="C2134" s="95" t="s">
        <v>3204</v>
      </c>
      <c r="D2134" s="96" t="s">
        <v>608</v>
      </c>
      <c r="E2134" s="97">
        <v>3</v>
      </c>
      <c r="F2134" s="140">
        <v>2.2999999999999998</v>
      </c>
      <c r="G2134" s="103">
        <v>1.2</v>
      </c>
      <c r="H2134" s="99" t="s">
        <v>557</v>
      </c>
      <c r="I2134" s="104" t="s">
        <v>24</v>
      </c>
      <c r="J2134" s="105">
        <v>3</v>
      </c>
      <c r="K2134" s="142">
        <f t="shared" si="210"/>
        <v>3.8999999999999995</v>
      </c>
      <c r="L2134" s="102">
        <f t="shared" si="208"/>
        <v>1083.4976049382719</v>
      </c>
      <c r="M2134" s="214">
        <f t="shared" si="209"/>
        <v>456.71249999999992</v>
      </c>
      <c r="Q2134" s="153">
        <f t="shared" si="211"/>
        <v>1</v>
      </c>
      <c r="R2134" s="154">
        <f t="shared" si="212"/>
        <v>1</v>
      </c>
      <c r="S2134" s="154">
        <f t="shared" si="213"/>
        <v>0</v>
      </c>
    </row>
    <row r="2135" spans="2:19" ht="18.75" x14ac:dyDescent="0.3">
      <c r="B2135" s="164">
        <v>45016</v>
      </c>
      <c r="C2135" s="95" t="s">
        <v>3328</v>
      </c>
      <c r="D2135" s="96" t="s">
        <v>608</v>
      </c>
      <c r="E2135" s="97">
        <v>4</v>
      </c>
      <c r="F2135" s="140">
        <v>5</v>
      </c>
      <c r="G2135" s="103">
        <v>2</v>
      </c>
      <c r="H2135" s="99" t="s">
        <v>557</v>
      </c>
      <c r="I2135" s="104" t="s">
        <v>24</v>
      </c>
      <c r="J2135" s="105">
        <v>6</v>
      </c>
      <c r="K2135" s="142">
        <f t="shared" si="210"/>
        <v>24</v>
      </c>
      <c r="L2135" s="102">
        <f t="shared" si="208"/>
        <v>1107.4976049382719</v>
      </c>
      <c r="M2135" s="214">
        <f t="shared" si="209"/>
        <v>480.71249999999992</v>
      </c>
      <c r="Q2135" s="153">
        <f t="shared" si="211"/>
        <v>1</v>
      </c>
      <c r="R2135" s="154">
        <f t="shared" si="212"/>
        <v>1</v>
      </c>
      <c r="S2135" s="154">
        <f t="shared" si="213"/>
        <v>0</v>
      </c>
    </row>
    <row r="2136" spans="2:19" ht="18.75" x14ac:dyDescent="0.3">
      <c r="B2136" s="164">
        <v>45016</v>
      </c>
      <c r="C2136" s="95" t="s">
        <v>3329</v>
      </c>
      <c r="D2136" s="96" t="s">
        <v>2792</v>
      </c>
      <c r="E2136" s="97">
        <v>3</v>
      </c>
      <c r="F2136" s="140">
        <v>4</v>
      </c>
      <c r="G2136" s="103">
        <v>2</v>
      </c>
      <c r="H2136" s="99" t="s">
        <v>557</v>
      </c>
      <c r="I2136" s="104" t="s">
        <v>16</v>
      </c>
      <c r="J2136" s="105">
        <v>1</v>
      </c>
      <c r="K2136" s="142">
        <f t="shared" si="210"/>
        <v>-1</v>
      </c>
      <c r="L2136" s="102">
        <f t="shared" si="208"/>
        <v>1106.4976049382719</v>
      </c>
      <c r="M2136" s="214">
        <f t="shared" si="209"/>
        <v>479.71249999999992</v>
      </c>
      <c r="Q2136" s="153">
        <f t="shared" si="211"/>
        <v>1</v>
      </c>
      <c r="R2136" s="154">
        <f t="shared" si="212"/>
        <v>0</v>
      </c>
      <c r="S2136" s="154">
        <f t="shared" si="213"/>
        <v>1</v>
      </c>
    </row>
    <row r="2137" spans="2:19" ht="18.75" x14ac:dyDescent="0.3">
      <c r="B2137" s="164">
        <v>45016</v>
      </c>
      <c r="C2137" s="95" t="s">
        <v>3330</v>
      </c>
      <c r="D2137" s="96" t="s">
        <v>2043</v>
      </c>
      <c r="E2137" s="97">
        <v>2</v>
      </c>
      <c r="F2137" s="140">
        <v>1.8</v>
      </c>
      <c r="G2137" s="103">
        <v>1.1000000000000001</v>
      </c>
      <c r="H2137" s="99" t="s">
        <v>557</v>
      </c>
      <c r="I2137" s="104" t="s">
        <v>24</v>
      </c>
      <c r="J2137" s="105">
        <v>10</v>
      </c>
      <c r="K2137" s="142">
        <f t="shared" si="210"/>
        <v>8</v>
      </c>
      <c r="L2137" s="102">
        <f t="shared" si="208"/>
        <v>1114.4976049382719</v>
      </c>
      <c r="M2137" s="214">
        <f t="shared" si="209"/>
        <v>487.71249999999992</v>
      </c>
      <c r="Q2137" s="153">
        <f t="shared" si="211"/>
        <v>1</v>
      </c>
      <c r="R2137" s="154">
        <f t="shared" si="212"/>
        <v>1</v>
      </c>
      <c r="S2137" s="154">
        <f t="shared" si="213"/>
        <v>0</v>
      </c>
    </row>
    <row r="2138" spans="2:19" ht="18.75" x14ac:dyDescent="0.3">
      <c r="B2138" s="164">
        <v>45016</v>
      </c>
      <c r="C2138" s="95" t="s">
        <v>2506</v>
      </c>
      <c r="D2138" s="96" t="s">
        <v>2242</v>
      </c>
      <c r="E2138" s="97">
        <v>2</v>
      </c>
      <c r="F2138" s="140">
        <v>3.4</v>
      </c>
      <c r="G2138" s="103">
        <v>1.5</v>
      </c>
      <c r="H2138" s="99" t="s">
        <v>557</v>
      </c>
      <c r="I2138" s="104" t="s">
        <v>16</v>
      </c>
      <c r="J2138" s="105">
        <v>1</v>
      </c>
      <c r="K2138" s="142">
        <f t="shared" si="210"/>
        <v>-1</v>
      </c>
      <c r="L2138" s="102">
        <f>IF(K2138="",L2137,L2137+K2138)</f>
        <v>1113.4976049382719</v>
      </c>
      <c r="M2138" s="214">
        <f>M2137+K2138</f>
        <v>486.71249999999992</v>
      </c>
      <c r="Q2138" s="153">
        <f t="shared" si="211"/>
        <v>1</v>
      </c>
      <c r="R2138" s="154">
        <f t="shared" si="212"/>
        <v>0</v>
      </c>
      <c r="S2138" s="154">
        <f t="shared" si="213"/>
        <v>1</v>
      </c>
    </row>
    <row r="2139" spans="2:19" ht="18.75" x14ac:dyDescent="0.3">
      <c r="B2139" s="164">
        <v>45017</v>
      </c>
      <c r="C2139" s="95" t="s">
        <v>3335</v>
      </c>
      <c r="D2139" s="96" t="s">
        <v>788</v>
      </c>
      <c r="E2139" s="97">
        <v>1</v>
      </c>
      <c r="F2139" s="140">
        <v>2.7</v>
      </c>
      <c r="G2139" s="103">
        <v>1.2</v>
      </c>
      <c r="H2139" s="99" t="s">
        <v>557</v>
      </c>
      <c r="I2139" s="104" t="s">
        <v>34</v>
      </c>
      <c r="J2139" s="105">
        <v>7.5</v>
      </c>
      <c r="K2139" s="142">
        <f t="shared" si="210"/>
        <v>-7.5</v>
      </c>
      <c r="L2139" s="102">
        <f t="shared" ref="L2139:L2202" si="214">IF(K2139="",L2138,L2138+K2139)</f>
        <v>1105.9976049382719</v>
      </c>
      <c r="N2139" s="214">
        <f>K2139</f>
        <v>-7.5</v>
      </c>
      <c r="Q2139" s="153">
        <f t="shared" si="211"/>
        <v>1</v>
      </c>
      <c r="R2139" s="154">
        <f t="shared" si="212"/>
        <v>0</v>
      </c>
      <c r="S2139" s="154">
        <f t="shared" si="213"/>
        <v>1</v>
      </c>
    </row>
    <row r="2140" spans="2:19" ht="18.75" x14ac:dyDescent="0.3">
      <c r="B2140" s="164">
        <v>45017</v>
      </c>
      <c r="C2140" s="95" t="s">
        <v>3336</v>
      </c>
      <c r="D2140" s="96" t="s">
        <v>788</v>
      </c>
      <c r="E2140" s="97">
        <v>1</v>
      </c>
      <c r="F2140" s="140">
        <v>15</v>
      </c>
      <c r="G2140" s="103">
        <v>3</v>
      </c>
      <c r="H2140" s="99" t="s">
        <v>557</v>
      </c>
      <c r="I2140" s="104" t="s">
        <v>34</v>
      </c>
      <c r="J2140" s="105">
        <v>1</v>
      </c>
      <c r="K2140" s="142">
        <f t="shared" si="210"/>
        <v>-1</v>
      </c>
      <c r="L2140" s="102">
        <f t="shared" si="214"/>
        <v>1104.9976049382719</v>
      </c>
      <c r="N2140" s="214">
        <f>N2139+K2140</f>
        <v>-8.5</v>
      </c>
      <c r="Q2140" s="153">
        <f t="shared" si="211"/>
        <v>1</v>
      </c>
      <c r="R2140" s="154">
        <f t="shared" si="212"/>
        <v>0</v>
      </c>
      <c r="S2140" s="154">
        <f t="shared" si="213"/>
        <v>1</v>
      </c>
    </row>
    <row r="2141" spans="2:19" ht="18.75" x14ac:dyDescent="0.3">
      <c r="B2141" s="164">
        <v>45017</v>
      </c>
      <c r="C2141" s="95" t="s">
        <v>3266</v>
      </c>
      <c r="D2141" s="96" t="s">
        <v>788</v>
      </c>
      <c r="E2141" s="97">
        <v>2</v>
      </c>
      <c r="F2141" s="140">
        <v>5.5</v>
      </c>
      <c r="G2141" s="103">
        <v>2</v>
      </c>
      <c r="H2141" s="99" t="s">
        <v>557</v>
      </c>
      <c r="I2141" s="104" t="s">
        <v>16</v>
      </c>
      <c r="J2141" s="105">
        <v>1</v>
      </c>
      <c r="K2141" s="142">
        <f t="shared" si="210"/>
        <v>-1</v>
      </c>
      <c r="L2141" s="102">
        <f t="shared" si="214"/>
        <v>1103.9976049382719</v>
      </c>
      <c r="N2141" s="214">
        <f t="shared" ref="N2141:N2204" si="215">N2140+K2141</f>
        <v>-9.5</v>
      </c>
      <c r="Q2141" s="153">
        <f t="shared" si="211"/>
        <v>1</v>
      </c>
      <c r="R2141" s="154">
        <f t="shared" si="212"/>
        <v>0</v>
      </c>
      <c r="S2141" s="154">
        <f t="shared" si="213"/>
        <v>1</v>
      </c>
    </row>
    <row r="2142" spans="2:19" ht="18.75" x14ac:dyDescent="0.3">
      <c r="B2142" s="164">
        <v>45017</v>
      </c>
      <c r="C2142" s="95" t="s">
        <v>3337</v>
      </c>
      <c r="D2142" s="96" t="s">
        <v>559</v>
      </c>
      <c r="E2142" s="97">
        <v>1</v>
      </c>
      <c r="F2142" s="140">
        <v>4.4000000000000004</v>
      </c>
      <c r="G2142" s="103">
        <v>1.6</v>
      </c>
      <c r="H2142" s="99" t="s">
        <v>557</v>
      </c>
      <c r="I2142" s="104" t="s">
        <v>16</v>
      </c>
      <c r="J2142" s="105">
        <v>6</v>
      </c>
      <c r="K2142" s="142">
        <f t="shared" si="210"/>
        <v>-6</v>
      </c>
      <c r="L2142" s="102">
        <f t="shared" si="214"/>
        <v>1097.9976049382719</v>
      </c>
      <c r="N2142" s="214">
        <f t="shared" si="215"/>
        <v>-15.5</v>
      </c>
      <c r="Q2142" s="153">
        <f t="shared" si="211"/>
        <v>1</v>
      </c>
      <c r="R2142" s="154">
        <f t="shared" si="212"/>
        <v>0</v>
      </c>
      <c r="S2142" s="154">
        <f t="shared" si="213"/>
        <v>1</v>
      </c>
    </row>
    <row r="2143" spans="2:19" ht="18.75" x14ac:dyDescent="0.3">
      <c r="B2143" s="164">
        <v>45017</v>
      </c>
      <c r="C2143" s="95" t="s">
        <v>3338</v>
      </c>
      <c r="D2143" s="96" t="s">
        <v>559</v>
      </c>
      <c r="E2143" s="97">
        <v>2</v>
      </c>
      <c r="F2143" s="140">
        <v>5</v>
      </c>
      <c r="G2143" s="103">
        <v>2</v>
      </c>
      <c r="H2143" s="99" t="s">
        <v>557</v>
      </c>
      <c r="I2143" s="104" t="s">
        <v>16</v>
      </c>
      <c r="J2143" s="105">
        <v>4</v>
      </c>
      <c r="K2143" s="142">
        <f t="shared" si="210"/>
        <v>-4</v>
      </c>
      <c r="L2143" s="102">
        <f t="shared" si="214"/>
        <v>1093.9976049382719</v>
      </c>
      <c r="N2143" s="214">
        <f t="shared" si="215"/>
        <v>-19.5</v>
      </c>
      <c r="Q2143" s="153">
        <f t="shared" si="211"/>
        <v>1</v>
      </c>
      <c r="R2143" s="154">
        <f t="shared" si="212"/>
        <v>0</v>
      </c>
      <c r="S2143" s="154">
        <f t="shared" si="213"/>
        <v>1</v>
      </c>
    </row>
    <row r="2144" spans="2:19" ht="18.75" x14ac:dyDescent="0.3">
      <c r="B2144" s="164">
        <v>45017</v>
      </c>
      <c r="C2144" s="95" t="s">
        <v>3339</v>
      </c>
      <c r="D2144" s="96" t="s">
        <v>559</v>
      </c>
      <c r="E2144" s="97">
        <v>3</v>
      </c>
      <c r="F2144" s="140">
        <v>1.9</v>
      </c>
      <c r="G2144" s="103">
        <v>1.1000000000000001</v>
      </c>
      <c r="H2144" s="99" t="s">
        <v>557</v>
      </c>
      <c r="I2144" s="104" t="s">
        <v>24</v>
      </c>
      <c r="J2144" s="105">
        <v>3</v>
      </c>
      <c r="K2144" s="142">
        <f t="shared" si="210"/>
        <v>2.6999999999999993</v>
      </c>
      <c r="L2144" s="102">
        <f t="shared" si="214"/>
        <v>1096.697604938272</v>
      </c>
      <c r="N2144" s="214">
        <f t="shared" si="215"/>
        <v>-16.8</v>
      </c>
      <c r="Q2144" s="153">
        <f t="shared" si="211"/>
        <v>1</v>
      </c>
      <c r="R2144" s="154">
        <f t="shared" si="212"/>
        <v>1</v>
      </c>
      <c r="S2144" s="154">
        <f t="shared" si="213"/>
        <v>0</v>
      </c>
    </row>
    <row r="2145" spans="2:19" ht="18.75" x14ac:dyDescent="0.3">
      <c r="B2145" s="164">
        <v>45017</v>
      </c>
      <c r="C2145" s="95" t="s">
        <v>2436</v>
      </c>
      <c r="D2145" s="96" t="s">
        <v>801</v>
      </c>
      <c r="E2145" s="97">
        <v>4</v>
      </c>
      <c r="F2145" s="140">
        <v>10</v>
      </c>
      <c r="G2145" s="103">
        <v>3</v>
      </c>
      <c r="H2145" s="99" t="s">
        <v>557</v>
      </c>
      <c r="I2145" s="104" t="s">
        <v>26</v>
      </c>
      <c r="J2145" s="105">
        <v>1</v>
      </c>
      <c r="K2145" s="142">
        <f t="shared" si="210"/>
        <v>-1</v>
      </c>
      <c r="L2145" s="102">
        <f t="shared" si="214"/>
        <v>1095.697604938272</v>
      </c>
      <c r="N2145" s="214">
        <f t="shared" si="215"/>
        <v>-17.8</v>
      </c>
      <c r="Q2145" s="153">
        <f t="shared" si="211"/>
        <v>1</v>
      </c>
      <c r="R2145" s="154">
        <f t="shared" si="212"/>
        <v>0</v>
      </c>
      <c r="S2145" s="154">
        <f t="shared" si="213"/>
        <v>1</v>
      </c>
    </row>
    <row r="2146" spans="2:19" ht="18.75" x14ac:dyDescent="0.3">
      <c r="B2146" s="164">
        <v>45018</v>
      </c>
      <c r="C2146" s="95" t="s">
        <v>3340</v>
      </c>
      <c r="D2146" s="96" t="s">
        <v>707</v>
      </c>
      <c r="E2146" s="97">
        <v>5</v>
      </c>
      <c r="F2146" s="140">
        <v>6</v>
      </c>
      <c r="G2146" s="103">
        <v>2</v>
      </c>
      <c r="H2146" s="99" t="s">
        <v>557</v>
      </c>
      <c r="I2146" s="104" t="s">
        <v>24</v>
      </c>
      <c r="J2146" s="105">
        <v>3</v>
      </c>
      <c r="K2146" s="142">
        <f t="shared" si="210"/>
        <v>15</v>
      </c>
      <c r="L2146" s="102">
        <f t="shared" si="214"/>
        <v>1110.697604938272</v>
      </c>
      <c r="N2146" s="214">
        <f t="shared" si="215"/>
        <v>-2.8000000000000007</v>
      </c>
      <c r="Q2146" s="153">
        <f t="shared" si="211"/>
        <v>1</v>
      </c>
      <c r="R2146" s="154">
        <f t="shared" si="212"/>
        <v>1</v>
      </c>
      <c r="S2146" s="154">
        <f t="shared" si="213"/>
        <v>0</v>
      </c>
    </row>
    <row r="2147" spans="2:19" ht="18.75" x14ac:dyDescent="0.3">
      <c r="B2147" s="164">
        <v>45018</v>
      </c>
      <c r="C2147" s="95" t="s">
        <v>3341</v>
      </c>
      <c r="D2147" s="96" t="s">
        <v>634</v>
      </c>
      <c r="E2147" s="97">
        <v>3</v>
      </c>
      <c r="F2147" s="140">
        <v>2.5</v>
      </c>
      <c r="G2147" s="103">
        <v>1.3</v>
      </c>
      <c r="H2147" s="99" t="s">
        <v>557</v>
      </c>
      <c r="I2147" s="104" t="s">
        <v>24</v>
      </c>
      <c r="J2147" s="105">
        <v>3</v>
      </c>
      <c r="K2147" s="142">
        <f t="shared" si="210"/>
        <v>4.5</v>
      </c>
      <c r="L2147" s="102">
        <f t="shared" si="214"/>
        <v>1115.197604938272</v>
      </c>
      <c r="N2147" s="214">
        <f t="shared" si="215"/>
        <v>1.6999999999999993</v>
      </c>
      <c r="Q2147" s="153">
        <f t="shared" si="211"/>
        <v>1</v>
      </c>
      <c r="R2147" s="154">
        <f t="shared" si="212"/>
        <v>1</v>
      </c>
      <c r="S2147" s="154">
        <f t="shared" si="213"/>
        <v>0</v>
      </c>
    </row>
    <row r="2148" spans="2:19" ht="18.75" x14ac:dyDescent="0.3">
      <c r="B2148" s="164">
        <v>45018</v>
      </c>
      <c r="C2148" s="95" t="s">
        <v>3276</v>
      </c>
      <c r="D2148" s="96" t="s">
        <v>634</v>
      </c>
      <c r="E2148" s="97">
        <v>4</v>
      </c>
      <c r="F2148" s="140">
        <v>7.5</v>
      </c>
      <c r="G2148" s="103">
        <v>2</v>
      </c>
      <c r="H2148" s="99" t="s">
        <v>557</v>
      </c>
      <c r="I2148" s="104" t="s">
        <v>16</v>
      </c>
      <c r="J2148" s="105">
        <v>2.25</v>
      </c>
      <c r="K2148" s="142">
        <f t="shared" si="210"/>
        <v>-2.25</v>
      </c>
      <c r="L2148" s="102">
        <f t="shared" si="214"/>
        <v>1112.947604938272</v>
      </c>
      <c r="N2148" s="214">
        <f t="shared" si="215"/>
        <v>-0.55000000000000071</v>
      </c>
      <c r="Q2148" s="153">
        <f t="shared" si="211"/>
        <v>1</v>
      </c>
      <c r="R2148" s="154">
        <f t="shared" si="212"/>
        <v>0</v>
      </c>
      <c r="S2148" s="154">
        <f t="shared" si="213"/>
        <v>1</v>
      </c>
    </row>
    <row r="2149" spans="2:19" ht="18.75" x14ac:dyDescent="0.3">
      <c r="B2149" s="164">
        <v>45018</v>
      </c>
      <c r="C2149" s="95" t="s">
        <v>3342</v>
      </c>
      <c r="D2149" s="96" t="s">
        <v>1991</v>
      </c>
      <c r="E2149" s="97">
        <v>4</v>
      </c>
      <c r="F2149" s="140">
        <v>100</v>
      </c>
      <c r="G2149" s="103">
        <v>15</v>
      </c>
      <c r="H2149" s="99" t="s">
        <v>557</v>
      </c>
      <c r="I2149" s="104" t="s">
        <v>16</v>
      </c>
      <c r="J2149" s="105">
        <v>0.25</v>
      </c>
      <c r="K2149" s="142">
        <f t="shared" si="210"/>
        <v>-0.25</v>
      </c>
      <c r="L2149" s="102">
        <f t="shared" si="214"/>
        <v>1112.697604938272</v>
      </c>
      <c r="N2149" s="214">
        <f t="shared" si="215"/>
        <v>-0.80000000000000071</v>
      </c>
      <c r="Q2149" s="153">
        <f t="shared" si="211"/>
        <v>1</v>
      </c>
      <c r="R2149" s="154">
        <f t="shared" si="212"/>
        <v>0</v>
      </c>
      <c r="S2149" s="154">
        <f t="shared" si="213"/>
        <v>1</v>
      </c>
    </row>
    <row r="2150" spans="2:19" ht="18.75" x14ac:dyDescent="0.3">
      <c r="B2150" s="164">
        <v>45018</v>
      </c>
      <c r="C2150" s="95" t="s">
        <v>3342</v>
      </c>
      <c r="D2150" s="96" t="s">
        <v>1991</v>
      </c>
      <c r="E2150" s="97">
        <v>4</v>
      </c>
      <c r="F2150" s="140">
        <v>100</v>
      </c>
      <c r="G2150" s="103">
        <v>15</v>
      </c>
      <c r="H2150" s="99" t="s">
        <v>567</v>
      </c>
      <c r="I2150" s="104" t="s">
        <v>16</v>
      </c>
      <c r="J2150" s="105">
        <v>0.25</v>
      </c>
      <c r="K2150" s="142">
        <f t="shared" si="210"/>
        <v>-0.25</v>
      </c>
      <c r="L2150" s="102">
        <f t="shared" si="214"/>
        <v>1112.447604938272</v>
      </c>
      <c r="N2150" s="214">
        <f t="shared" si="215"/>
        <v>-1.0500000000000007</v>
      </c>
      <c r="Q2150" s="153">
        <f t="shared" si="211"/>
        <v>1</v>
      </c>
      <c r="R2150" s="154">
        <f t="shared" si="212"/>
        <v>0</v>
      </c>
      <c r="S2150" s="154">
        <f t="shared" si="213"/>
        <v>1</v>
      </c>
    </row>
    <row r="2151" spans="2:19" ht="18.75" x14ac:dyDescent="0.3">
      <c r="B2151" s="164">
        <v>45020</v>
      </c>
      <c r="C2151" s="95" t="s">
        <v>3301</v>
      </c>
      <c r="D2151" s="96" t="s">
        <v>556</v>
      </c>
      <c r="E2151" s="97">
        <v>3</v>
      </c>
      <c r="F2151" s="140">
        <v>5</v>
      </c>
      <c r="G2151" s="103">
        <v>1.7</v>
      </c>
      <c r="H2151" s="99" t="s">
        <v>557</v>
      </c>
      <c r="I2151" s="104" t="s">
        <v>24</v>
      </c>
      <c r="J2151" s="105">
        <v>2</v>
      </c>
      <c r="K2151" s="142">
        <f t="shared" si="210"/>
        <v>8</v>
      </c>
      <c r="L2151" s="102">
        <f t="shared" si="214"/>
        <v>1120.447604938272</v>
      </c>
      <c r="N2151" s="214">
        <f t="shared" si="215"/>
        <v>6.9499999999999993</v>
      </c>
      <c r="Q2151" s="153">
        <f t="shared" si="211"/>
        <v>1</v>
      </c>
      <c r="R2151" s="154">
        <f t="shared" si="212"/>
        <v>1</v>
      </c>
      <c r="S2151" s="154">
        <f t="shared" si="213"/>
        <v>0</v>
      </c>
    </row>
    <row r="2152" spans="2:19" ht="18.75" x14ac:dyDescent="0.3">
      <c r="B2152" s="164">
        <v>45020</v>
      </c>
      <c r="C2152" s="95" t="s">
        <v>3301</v>
      </c>
      <c r="D2152" s="96" t="s">
        <v>556</v>
      </c>
      <c r="E2152" s="97">
        <v>3</v>
      </c>
      <c r="F2152" s="140">
        <v>5</v>
      </c>
      <c r="G2152" s="103">
        <v>1.7</v>
      </c>
      <c r="H2152" s="99" t="s">
        <v>567</v>
      </c>
      <c r="I2152" s="104" t="s">
        <v>24</v>
      </c>
      <c r="J2152" s="105">
        <v>2</v>
      </c>
      <c r="K2152" s="142">
        <f t="shared" si="210"/>
        <v>1.4</v>
      </c>
      <c r="L2152" s="102">
        <f t="shared" si="214"/>
        <v>1121.8476049382721</v>
      </c>
      <c r="N2152" s="214">
        <f t="shared" si="215"/>
        <v>8.35</v>
      </c>
      <c r="Q2152" s="153">
        <f t="shared" si="211"/>
        <v>1</v>
      </c>
      <c r="R2152" s="154">
        <f t="shared" si="212"/>
        <v>1</v>
      </c>
      <c r="S2152" s="154">
        <f t="shared" si="213"/>
        <v>0</v>
      </c>
    </row>
    <row r="2153" spans="2:19" ht="18.75" x14ac:dyDescent="0.3">
      <c r="B2153" s="164">
        <v>45020</v>
      </c>
      <c r="C2153" s="95" t="s">
        <v>3343</v>
      </c>
      <c r="D2153" s="96" t="s">
        <v>556</v>
      </c>
      <c r="E2153" s="97">
        <v>7</v>
      </c>
      <c r="F2153" s="140">
        <v>2.9</v>
      </c>
      <c r="G2153" s="103">
        <v>1.1000000000000001</v>
      </c>
      <c r="H2153" s="99" t="s">
        <v>557</v>
      </c>
      <c r="I2153" s="104" t="s">
        <v>26</v>
      </c>
      <c r="J2153" s="105">
        <v>1.75</v>
      </c>
      <c r="K2153" s="142">
        <f t="shared" si="210"/>
        <v>-1.75</v>
      </c>
      <c r="L2153" s="102">
        <f t="shared" si="214"/>
        <v>1120.0976049382721</v>
      </c>
      <c r="N2153" s="214">
        <f t="shared" si="215"/>
        <v>6.6</v>
      </c>
      <c r="Q2153" s="153">
        <f t="shared" si="211"/>
        <v>1</v>
      </c>
      <c r="R2153" s="154">
        <f t="shared" si="212"/>
        <v>0</v>
      </c>
      <c r="S2153" s="154">
        <f t="shared" si="213"/>
        <v>1</v>
      </c>
    </row>
    <row r="2154" spans="2:19" ht="18.75" x14ac:dyDescent="0.3">
      <c r="B2154" s="164">
        <v>45021</v>
      </c>
      <c r="C2154" s="95" t="s">
        <v>3344</v>
      </c>
      <c r="D2154" s="96" t="s">
        <v>83</v>
      </c>
      <c r="E2154" s="97">
        <v>6</v>
      </c>
      <c r="F2154" s="140">
        <v>3</v>
      </c>
      <c r="G2154" s="103">
        <v>1.3</v>
      </c>
      <c r="H2154" s="99" t="s">
        <v>557</v>
      </c>
      <c r="I2154" s="104" t="s">
        <v>24</v>
      </c>
      <c r="J2154" s="105">
        <v>2.75</v>
      </c>
      <c r="K2154" s="142">
        <f t="shared" si="210"/>
        <v>5.5</v>
      </c>
      <c r="L2154" s="102">
        <f t="shared" si="214"/>
        <v>1125.5976049382721</v>
      </c>
      <c r="N2154" s="214">
        <f t="shared" si="215"/>
        <v>12.1</v>
      </c>
      <c r="Q2154" s="153">
        <f t="shared" si="211"/>
        <v>1</v>
      </c>
      <c r="R2154" s="154">
        <f t="shared" si="212"/>
        <v>1</v>
      </c>
      <c r="S2154" s="154">
        <f t="shared" si="213"/>
        <v>0</v>
      </c>
    </row>
    <row r="2155" spans="2:19" ht="18.75" x14ac:dyDescent="0.3">
      <c r="B2155" s="164">
        <v>45021</v>
      </c>
      <c r="C2155" s="95" t="s">
        <v>3345</v>
      </c>
      <c r="D2155" s="96" t="s">
        <v>30</v>
      </c>
      <c r="E2155" s="97">
        <v>2</v>
      </c>
      <c r="F2155" s="140">
        <v>2</v>
      </c>
      <c r="G2155" s="103">
        <v>1.2</v>
      </c>
      <c r="H2155" s="99" t="s">
        <v>557</v>
      </c>
      <c r="I2155" s="104" t="s">
        <v>26</v>
      </c>
      <c r="J2155" s="105">
        <v>4</v>
      </c>
      <c r="K2155" s="142">
        <f t="shared" si="210"/>
        <v>-4</v>
      </c>
      <c r="L2155" s="102">
        <f t="shared" si="214"/>
        <v>1121.5976049382721</v>
      </c>
      <c r="N2155" s="214">
        <f t="shared" si="215"/>
        <v>8.1</v>
      </c>
      <c r="Q2155" s="153">
        <f t="shared" si="211"/>
        <v>1</v>
      </c>
      <c r="R2155" s="154">
        <f t="shared" si="212"/>
        <v>0</v>
      </c>
      <c r="S2155" s="154">
        <f t="shared" si="213"/>
        <v>1</v>
      </c>
    </row>
    <row r="2156" spans="2:19" ht="18.75" x14ac:dyDescent="0.3">
      <c r="B2156" s="164">
        <v>45021</v>
      </c>
      <c r="C2156" s="95" t="s">
        <v>3233</v>
      </c>
      <c r="D2156" s="96" t="s">
        <v>30</v>
      </c>
      <c r="E2156" s="97">
        <v>3</v>
      </c>
      <c r="F2156" s="140">
        <v>3.7</v>
      </c>
      <c r="G2156" s="103">
        <v>1.5</v>
      </c>
      <c r="H2156" s="99" t="s">
        <v>557</v>
      </c>
      <c r="I2156" s="104" t="s">
        <v>34</v>
      </c>
      <c r="J2156" s="105">
        <v>2</v>
      </c>
      <c r="K2156" s="142">
        <f t="shared" si="210"/>
        <v>-2</v>
      </c>
      <c r="L2156" s="102">
        <f t="shared" si="214"/>
        <v>1119.5976049382721</v>
      </c>
      <c r="N2156" s="214">
        <f t="shared" si="215"/>
        <v>6.1</v>
      </c>
      <c r="Q2156" s="153">
        <f t="shared" si="211"/>
        <v>1</v>
      </c>
      <c r="R2156" s="154">
        <f t="shared" si="212"/>
        <v>0</v>
      </c>
      <c r="S2156" s="154">
        <f t="shared" si="213"/>
        <v>1</v>
      </c>
    </row>
    <row r="2157" spans="2:19" ht="18.75" x14ac:dyDescent="0.3">
      <c r="B2157" s="164">
        <v>45021</v>
      </c>
      <c r="C2157" s="95" t="s">
        <v>3306</v>
      </c>
      <c r="D2157" s="96" t="s">
        <v>30</v>
      </c>
      <c r="E2157" s="97">
        <v>4</v>
      </c>
      <c r="F2157" s="140">
        <v>6</v>
      </c>
      <c r="G2157" s="103">
        <v>2</v>
      </c>
      <c r="H2157" s="99" t="s">
        <v>557</v>
      </c>
      <c r="I2157" s="104" t="s">
        <v>34</v>
      </c>
      <c r="J2157" s="105">
        <v>1</v>
      </c>
      <c r="K2157" s="142">
        <f t="shared" si="210"/>
        <v>-1</v>
      </c>
      <c r="L2157" s="102">
        <f t="shared" si="214"/>
        <v>1118.5976049382721</v>
      </c>
      <c r="N2157" s="214">
        <f t="shared" si="215"/>
        <v>5.0999999999999996</v>
      </c>
      <c r="Q2157" s="153">
        <f t="shared" si="211"/>
        <v>1</v>
      </c>
      <c r="R2157" s="154">
        <f t="shared" si="212"/>
        <v>0</v>
      </c>
      <c r="S2157" s="154">
        <f t="shared" si="213"/>
        <v>1</v>
      </c>
    </row>
    <row r="2158" spans="2:19" ht="18.75" x14ac:dyDescent="0.3">
      <c r="B2158" s="164">
        <v>45022</v>
      </c>
      <c r="C2158" s="95" t="s">
        <v>3346</v>
      </c>
      <c r="D2158" s="96" t="s">
        <v>616</v>
      </c>
      <c r="E2158" s="97">
        <v>1</v>
      </c>
      <c r="F2158" s="140">
        <v>4</v>
      </c>
      <c r="G2158" s="103">
        <v>2</v>
      </c>
      <c r="H2158" s="99" t="s">
        <v>557</v>
      </c>
      <c r="I2158" s="104" t="s">
        <v>24</v>
      </c>
      <c r="J2158" s="105">
        <v>8</v>
      </c>
      <c r="K2158" s="142">
        <f t="shared" si="210"/>
        <v>24</v>
      </c>
      <c r="L2158" s="102">
        <f t="shared" si="214"/>
        <v>1142.5976049382721</v>
      </c>
      <c r="N2158" s="214">
        <f t="shared" si="215"/>
        <v>29.1</v>
      </c>
      <c r="Q2158" s="153">
        <f t="shared" si="211"/>
        <v>1</v>
      </c>
      <c r="R2158" s="154">
        <f t="shared" si="212"/>
        <v>1</v>
      </c>
      <c r="S2158" s="154">
        <f t="shared" si="213"/>
        <v>0</v>
      </c>
    </row>
    <row r="2159" spans="2:19" ht="18.75" x14ac:dyDescent="0.3">
      <c r="B2159" s="164">
        <v>45022</v>
      </c>
      <c r="C2159" s="95" t="s">
        <v>818</v>
      </c>
      <c r="D2159" s="96" t="s">
        <v>616</v>
      </c>
      <c r="E2159" s="97">
        <v>1</v>
      </c>
      <c r="F2159" s="140">
        <v>1</v>
      </c>
      <c r="G2159" s="103">
        <v>0</v>
      </c>
      <c r="H2159" s="99" t="s">
        <v>557</v>
      </c>
      <c r="I2159" s="104" t="s">
        <v>16</v>
      </c>
      <c r="J2159" s="105">
        <v>0.5</v>
      </c>
      <c r="K2159" s="142">
        <f t="shared" si="210"/>
        <v>-0.5</v>
      </c>
      <c r="L2159" s="102">
        <f t="shared" si="214"/>
        <v>1142.0976049382721</v>
      </c>
      <c r="N2159" s="214">
        <f t="shared" si="215"/>
        <v>28.6</v>
      </c>
      <c r="Q2159" s="153">
        <f t="shared" si="211"/>
        <v>1</v>
      </c>
      <c r="R2159" s="154">
        <f t="shared" si="212"/>
        <v>0</v>
      </c>
      <c r="S2159" s="154">
        <f t="shared" si="213"/>
        <v>1</v>
      </c>
    </row>
    <row r="2160" spans="2:19" ht="18.75" x14ac:dyDescent="0.3">
      <c r="B2160" s="164">
        <v>45022</v>
      </c>
      <c r="C2160" s="95" t="s">
        <v>3347</v>
      </c>
      <c r="D2160" s="96" t="s">
        <v>616</v>
      </c>
      <c r="E2160" s="97">
        <v>3</v>
      </c>
      <c r="F2160" s="140">
        <v>9</v>
      </c>
      <c r="G2160" s="103">
        <v>3</v>
      </c>
      <c r="H2160" s="99" t="s">
        <v>557</v>
      </c>
      <c r="I2160" s="104" t="s">
        <v>16</v>
      </c>
      <c r="J2160" s="105">
        <v>8</v>
      </c>
      <c r="K2160" s="142">
        <f t="shared" si="210"/>
        <v>-8</v>
      </c>
      <c r="L2160" s="102">
        <f t="shared" si="214"/>
        <v>1134.0976049382721</v>
      </c>
      <c r="N2160" s="214">
        <f t="shared" si="215"/>
        <v>20.6</v>
      </c>
      <c r="Q2160" s="153">
        <f t="shared" si="211"/>
        <v>1</v>
      </c>
      <c r="R2160" s="154">
        <f t="shared" si="212"/>
        <v>0</v>
      </c>
      <c r="S2160" s="154">
        <f t="shared" si="213"/>
        <v>1</v>
      </c>
    </row>
    <row r="2161" spans="2:19" ht="18.75" x14ac:dyDescent="0.3">
      <c r="B2161" s="164">
        <v>45022</v>
      </c>
      <c r="C2161" s="95" t="s">
        <v>3347</v>
      </c>
      <c r="D2161" s="96" t="s">
        <v>616</v>
      </c>
      <c r="E2161" s="97">
        <v>3</v>
      </c>
      <c r="F2161" s="140">
        <v>4</v>
      </c>
      <c r="G2161" s="103">
        <v>2</v>
      </c>
      <c r="H2161" s="99" t="s">
        <v>567</v>
      </c>
      <c r="I2161" s="104" t="s">
        <v>16</v>
      </c>
      <c r="J2161" s="105">
        <v>2</v>
      </c>
      <c r="K2161" s="142">
        <f t="shared" si="210"/>
        <v>-2</v>
      </c>
      <c r="L2161" s="102">
        <f t="shared" si="214"/>
        <v>1132.0976049382721</v>
      </c>
      <c r="N2161" s="214">
        <f t="shared" si="215"/>
        <v>18.600000000000001</v>
      </c>
      <c r="Q2161" s="153">
        <f t="shared" si="211"/>
        <v>1</v>
      </c>
      <c r="R2161" s="154">
        <f t="shared" si="212"/>
        <v>0</v>
      </c>
      <c r="S2161" s="154">
        <f t="shared" si="213"/>
        <v>1</v>
      </c>
    </row>
    <row r="2162" spans="2:19" ht="18.75" x14ac:dyDescent="0.3">
      <c r="B2162" s="164">
        <v>45022</v>
      </c>
      <c r="C2162" s="95" t="s">
        <v>3348</v>
      </c>
      <c r="D2162" s="96" t="s">
        <v>616</v>
      </c>
      <c r="E2162" s="97">
        <v>4</v>
      </c>
      <c r="F2162" s="140">
        <v>6</v>
      </c>
      <c r="G2162" s="103">
        <v>2</v>
      </c>
      <c r="H2162" s="99" t="s">
        <v>557</v>
      </c>
      <c r="I2162" s="104" t="s">
        <v>24</v>
      </c>
      <c r="J2162" s="105">
        <v>2</v>
      </c>
      <c r="K2162" s="142">
        <f t="shared" si="210"/>
        <v>10</v>
      </c>
      <c r="L2162" s="102">
        <f t="shared" si="214"/>
        <v>1142.0976049382721</v>
      </c>
      <c r="N2162" s="214">
        <f t="shared" si="215"/>
        <v>28.6</v>
      </c>
      <c r="Q2162" s="153">
        <f t="shared" si="211"/>
        <v>1</v>
      </c>
      <c r="R2162" s="154">
        <f t="shared" si="212"/>
        <v>1</v>
      </c>
      <c r="S2162" s="154">
        <f t="shared" si="213"/>
        <v>0</v>
      </c>
    </row>
    <row r="2163" spans="2:19" ht="18.75" x14ac:dyDescent="0.3">
      <c r="B2163" s="164">
        <v>45022</v>
      </c>
      <c r="C2163" s="95" t="s">
        <v>2752</v>
      </c>
      <c r="D2163" s="96" t="s">
        <v>608</v>
      </c>
      <c r="E2163" s="97">
        <v>2</v>
      </c>
      <c r="F2163" s="140">
        <v>10</v>
      </c>
      <c r="G2163" s="103">
        <v>3</v>
      </c>
      <c r="H2163" s="99" t="s">
        <v>557</v>
      </c>
      <c r="I2163" s="104" t="s">
        <v>16</v>
      </c>
      <c r="J2163" s="105">
        <v>3</v>
      </c>
      <c r="K2163" s="142">
        <f t="shared" si="210"/>
        <v>-3</v>
      </c>
      <c r="L2163" s="102">
        <f t="shared" si="214"/>
        <v>1139.0976049382721</v>
      </c>
      <c r="N2163" s="214">
        <f t="shared" si="215"/>
        <v>25.6</v>
      </c>
      <c r="Q2163" s="153">
        <f t="shared" si="211"/>
        <v>1</v>
      </c>
      <c r="R2163" s="154">
        <f t="shared" si="212"/>
        <v>0</v>
      </c>
      <c r="S2163" s="154">
        <f t="shared" si="213"/>
        <v>1</v>
      </c>
    </row>
    <row r="2164" spans="2:19" ht="18.75" x14ac:dyDescent="0.3">
      <c r="B2164" s="164">
        <v>45022</v>
      </c>
      <c r="C2164" s="95" t="s">
        <v>3219</v>
      </c>
      <c r="D2164" s="96" t="s">
        <v>608</v>
      </c>
      <c r="E2164" s="97">
        <v>4</v>
      </c>
      <c r="F2164" s="140">
        <v>2.2000000000000002</v>
      </c>
      <c r="G2164" s="103">
        <v>1.2</v>
      </c>
      <c r="H2164" s="99" t="s">
        <v>557</v>
      </c>
      <c r="I2164" s="104" t="s">
        <v>16</v>
      </c>
      <c r="J2164" s="105">
        <v>5</v>
      </c>
      <c r="K2164" s="142">
        <f t="shared" si="210"/>
        <v>-5</v>
      </c>
      <c r="L2164" s="102">
        <f t="shared" si="214"/>
        <v>1134.0976049382721</v>
      </c>
      <c r="N2164" s="214">
        <f t="shared" si="215"/>
        <v>20.6</v>
      </c>
      <c r="Q2164" s="153">
        <f t="shared" si="211"/>
        <v>1</v>
      </c>
      <c r="R2164" s="154">
        <f t="shared" si="212"/>
        <v>0</v>
      </c>
      <c r="S2164" s="154">
        <f t="shared" si="213"/>
        <v>1</v>
      </c>
    </row>
    <row r="2165" spans="2:19" ht="18.75" x14ac:dyDescent="0.3">
      <c r="B2165" s="164">
        <v>45024</v>
      </c>
      <c r="C2165" s="95" t="s">
        <v>3264</v>
      </c>
      <c r="D2165" s="96" t="s">
        <v>652</v>
      </c>
      <c r="E2165" s="97">
        <v>3</v>
      </c>
      <c r="F2165" s="140">
        <v>7</v>
      </c>
      <c r="G2165" s="103">
        <v>2</v>
      </c>
      <c r="H2165" s="99" t="s">
        <v>557</v>
      </c>
      <c r="I2165" s="104" t="s">
        <v>34</v>
      </c>
      <c r="J2165" s="105">
        <v>1.5</v>
      </c>
      <c r="K2165" s="142">
        <f t="shared" si="210"/>
        <v>-1.5</v>
      </c>
      <c r="L2165" s="102">
        <f t="shared" si="214"/>
        <v>1132.5976049382721</v>
      </c>
      <c r="N2165" s="214">
        <f t="shared" si="215"/>
        <v>19.100000000000001</v>
      </c>
      <c r="Q2165" s="153">
        <f t="shared" si="211"/>
        <v>1</v>
      </c>
      <c r="R2165" s="154">
        <f t="shared" si="212"/>
        <v>0</v>
      </c>
      <c r="S2165" s="154">
        <f t="shared" si="213"/>
        <v>1</v>
      </c>
    </row>
    <row r="2166" spans="2:19" ht="18.75" x14ac:dyDescent="0.3">
      <c r="B2166" s="164">
        <v>45024</v>
      </c>
      <c r="C2166" s="95" t="s">
        <v>3256</v>
      </c>
      <c r="D2166" s="96" t="s">
        <v>652</v>
      </c>
      <c r="E2166" s="97">
        <v>3</v>
      </c>
      <c r="F2166" s="140">
        <v>7</v>
      </c>
      <c r="G2166" s="103">
        <v>2</v>
      </c>
      <c r="H2166" s="99" t="s">
        <v>557</v>
      </c>
      <c r="I2166" s="104" t="s">
        <v>34</v>
      </c>
      <c r="J2166" s="105">
        <v>3</v>
      </c>
      <c r="K2166" s="142">
        <f t="shared" si="210"/>
        <v>-3</v>
      </c>
      <c r="L2166" s="102">
        <f t="shared" si="214"/>
        <v>1129.5976049382721</v>
      </c>
      <c r="N2166" s="214">
        <f t="shared" si="215"/>
        <v>16.100000000000001</v>
      </c>
      <c r="Q2166" s="153">
        <f t="shared" si="211"/>
        <v>1</v>
      </c>
      <c r="R2166" s="154">
        <f t="shared" si="212"/>
        <v>0</v>
      </c>
      <c r="S2166" s="154">
        <f t="shared" si="213"/>
        <v>1</v>
      </c>
    </row>
    <row r="2167" spans="2:19" ht="18.75" x14ac:dyDescent="0.3">
      <c r="B2167" s="164">
        <v>45024</v>
      </c>
      <c r="C2167" s="95" t="s">
        <v>2668</v>
      </c>
      <c r="D2167" s="96" t="s">
        <v>619</v>
      </c>
      <c r="E2167" s="97">
        <v>5</v>
      </c>
      <c r="F2167" s="140">
        <v>6</v>
      </c>
      <c r="G2167" s="103">
        <v>2</v>
      </c>
      <c r="H2167" s="99" t="s">
        <v>557</v>
      </c>
      <c r="I2167" s="104" t="s">
        <v>21</v>
      </c>
      <c r="J2167" s="105">
        <v>4</v>
      </c>
      <c r="K2167" s="142">
        <f t="shared" si="210"/>
        <v>-4</v>
      </c>
      <c r="L2167" s="102">
        <f t="shared" si="214"/>
        <v>1125.5976049382721</v>
      </c>
      <c r="N2167" s="214">
        <f t="shared" si="215"/>
        <v>12.100000000000001</v>
      </c>
      <c r="Q2167" s="153">
        <f t="shared" si="211"/>
        <v>1</v>
      </c>
      <c r="R2167" s="154">
        <f t="shared" si="212"/>
        <v>0</v>
      </c>
      <c r="S2167" s="154">
        <f t="shared" si="213"/>
        <v>1</v>
      </c>
    </row>
    <row r="2168" spans="2:19" ht="18.75" x14ac:dyDescent="0.3">
      <c r="B2168" s="164">
        <v>45024</v>
      </c>
      <c r="C2168" s="95" t="s">
        <v>2668</v>
      </c>
      <c r="D2168" s="96" t="s">
        <v>619</v>
      </c>
      <c r="E2168" s="97">
        <v>5</v>
      </c>
      <c r="F2168" s="140">
        <v>6</v>
      </c>
      <c r="G2168" s="103">
        <v>2</v>
      </c>
      <c r="H2168" s="99" t="s">
        <v>567</v>
      </c>
      <c r="I2168" s="104" t="s">
        <v>21</v>
      </c>
      <c r="J2168" s="105">
        <v>4</v>
      </c>
      <c r="K2168" s="142">
        <f t="shared" si="210"/>
        <v>4</v>
      </c>
      <c r="L2168" s="102">
        <f t="shared" si="214"/>
        <v>1129.5976049382721</v>
      </c>
      <c r="N2168" s="214">
        <f t="shared" si="215"/>
        <v>16.100000000000001</v>
      </c>
      <c r="Q2168" s="153">
        <f t="shared" si="211"/>
        <v>1</v>
      </c>
      <c r="R2168" s="154">
        <f t="shared" si="212"/>
        <v>1</v>
      </c>
      <c r="S2168" s="154">
        <f t="shared" si="213"/>
        <v>0</v>
      </c>
    </row>
    <row r="2169" spans="2:19" ht="18.75" x14ac:dyDescent="0.3">
      <c r="B2169" s="164">
        <v>45024</v>
      </c>
      <c r="C2169" s="95" t="s">
        <v>3349</v>
      </c>
      <c r="D2169" s="96" t="s">
        <v>761</v>
      </c>
      <c r="E2169" s="97">
        <v>2</v>
      </c>
      <c r="F2169" s="140">
        <v>5.25</v>
      </c>
      <c r="G2169" s="103">
        <v>2</v>
      </c>
      <c r="H2169" s="99" t="s">
        <v>557</v>
      </c>
      <c r="I2169" s="104" t="s">
        <v>24</v>
      </c>
      <c r="J2169" s="105">
        <v>5</v>
      </c>
      <c r="K2169" s="142">
        <f t="shared" si="210"/>
        <v>21.25</v>
      </c>
      <c r="L2169" s="102">
        <f t="shared" si="214"/>
        <v>1150.8476049382721</v>
      </c>
      <c r="N2169" s="214">
        <f t="shared" si="215"/>
        <v>37.35</v>
      </c>
      <c r="Q2169" s="153">
        <f t="shared" si="211"/>
        <v>1</v>
      </c>
      <c r="R2169" s="154">
        <f t="shared" si="212"/>
        <v>1</v>
      </c>
      <c r="S2169" s="154">
        <f t="shared" si="213"/>
        <v>0</v>
      </c>
    </row>
    <row r="2170" spans="2:19" ht="18.75" x14ac:dyDescent="0.3">
      <c r="B2170" s="164">
        <v>45024</v>
      </c>
      <c r="C2170" s="95" t="s">
        <v>3349</v>
      </c>
      <c r="D2170" s="96" t="s">
        <v>761</v>
      </c>
      <c r="E2170" s="97">
        <v>2</v>
      </c>
      <c r="F2170" s="140">
        <v>5.25</v>
      </c>
      <c r="G2170" s="103">
        <v>2</v>
      </c>
      <c r="H2170" s="99" t="s">
        <v>567</v>
      </c>
      <c r="I2170" s="104" t="s">
        <v>24</v>
      </c>
      <c r="J2170" s="105">
        <v>3</v>
      </c>
      <c r="K2170" s="142">
        <f t="shared" si="210"/>
        <v>3</v>
      </c>
      <c r="L2170" s="102">
        <f t="shared" si="214"/>
        <v>1153.8476049382721</v>
      </c>
      <c r="N2170" s="214">
        <f t="shared" si="215"/>
        <v>40.35</v>
      </c>
      <c r="Q2170" s="153">
        <f t="shared" si="211"/>
        <v>1</v>
      </c>
      <c r="R2170" s="154">
        <f t="shared" si="212"/>
        <v>1</v>
      </c>
      <c r="S2170" s="154">
        <f t="shared" si="213"/>
        <v>0</v>
      </c>
    </row>
    <row r="2171" spans="2:19" ht="18.75" x14ac:dyDescent="0.3">
      <c r="B2171" s="164">
        <v>45025</v>
      </c>
      <c r="C2171" s="95" t="s">
        <v>3350</v>
      </c>
      <c r="D2171" s="96" t="s">
        <v>578</v>
      </c>
      <c r="E2171" s="97">
        <v>3</v>
      </c>
      <c r="F2171" s="140">
        <v>2</v>
      </c>
      <c r="G2171" s="103">
        <v>1.1000000000000001</v>
      </c>
      <c r="H2171" s="99" t="s">
        <v>557</v>
      </c>
      <c r="I2171" s="104" t="s">
        <v>16</v>
      </c>
      <c r="J2171" s="105">
        <v>2.5</v>
      </c>
      <c r="K2171" s="142">
        <f t="shared" si="210"/>
        <v>-2.5</v>
      </c>
      <c r="L2171" s="102">
        <f t="shared" si="214"/>
        <v>1151.3476049382721</v>
      </c>
      <c r="N2171" s="214">
        <f t="shared" si="215"/>
        <v>37.85</v>
      </c>
      <c r="Q2171" s="153">
        <f t="shared" si="211"/>
        <v>1</v>
      </c>
      <c r="R2171" s="154">
        <f t="shared" si="212"/>
        <v>0</v>
      </c>
      <c r="S2171" s="154">
        <f t="shared" si="213"/>
        <v>1</v>
      </c>
    </row>
    <row r="2172" spans="2:19" ht="18.75" x14ac:dyDescent="0.3">
      <c r="B2172" s="164">
        <v>45025</v>
      </c>
      <c r="C2172" s="95" t="s">
        <v>3351</v>
      </c>
      <c r="D2172" s="96" t="s">
        <v>573</v>
      </c>
      <c r="E2172" s="97">
        <v>3</v>
      </c>
      <c r="F2172" s="140">
        <v>3</v>
      </c>
      <c r="G2172" s="103">
        <v>1.2</v>
      </c>
      <c r="H2172" s="99" t="s">
        <v>557</v>
      </c>
      <c r="I2172" s="104" t="s">
        <v>24</v>
      </c>
      <c r="J2172" s="105">
        <v>3.5</v>
      </c>
      <c r="K2172" s="142">
        <f t="shared" si="210"/>
        <v>7</v>
      </c>
      <c r="L2172" s="102">
        <f t="shared" si="214"/>
        <v>1158.3476049382721</v>
      </c>
      <c r="N2172" s="214">
        <f t="shared" si="215"/>
        <v>44.85</v>
      </c>
      <c r="Q2172" s="153">
        <f t="shared" si="211"/>
        <v>1</v>
      </c>
      <c r="R2172" s="154">
        <f t="shared" si="212"/>
        <v>1</v>
      </c>
      <c r="S2172" s="154">
        <f t="shared" si="213"/>
        <v>0</v>
      </c>
    </row>
    <row r="2173" spans="2:19" ht="18.75" x14ac:dyDescent="0.3">
      <c r="B2173" s="164">
        <v>45025</v>
      </c>
      <c r="C2173" s="95" t="s">
        <v>3352</v>
      </c>
      <c r="D2173" s="96" t="s">
        <v>573</v>
      </c>
      <c r="E2173" s="97">
        <v>3</v>
      </c>
      <c r="F2173" s="140">
        <v>6</v>
      </c>
      <c r="G2173" s="103">
        <v>2</v>
      </c>
      <c r="H2173" s="99" t="s">
        <v>557</v>
      </c>
      <c r="I2173" s="104" t="s">
        <v>16</v>
      </c>
      <c r="J2173" s="105">
        <v>6.5</v>
      </c>
      <c r="K2173" s="142">
        <f t="shared" si="210"/>
        <v>-6.5</v>
      </c>
      <c r="L2173" s="102">
        <f t="shared" si="214"/>
        <v>1151.8476049382721</v>
      </c>
      <c r="N2173" s="214">
        <f t="shared" si="215"/>
        <v>38.35</v>
      </c>
      <c r="Q2173" s="153">
        <f t="shared" si="211"/>
        <v>1</v>
      </c>
      <c r="R2173" s="154">
        <f t="shared" si="212"/>
        <v>0</v>
      </c>
      <c r="S2173" s="154">
        <f t="shared" si="213"/>
        <v>1</v>
      </c>
    </row>
    <row r="2174" spans="2:19" ht="18.75" x14ac:dyDescent="0.3">
      <c r="B2174" s="164">
        <v>45025</v>
      </c>
      <c r="C2174" s="95" t="s">
        <v>3353</v>
      </c>
      <c r="D2174" s="96" t="s">
        <v>674</v>
      </c>
      <c r="E2174" s="97">
        <v>1</v>
      </c>
      <c r="F2174" s="140">
        <v>3.5</v>
      </c>
      <c r="G2174" s="103">
        <v>1.3</v>
      </c>
      <c r="H2174" s="99" t="s">
        <v>557</v>
      </c>
      <c r="I2174" s="104" t="s">
        <v>24</v>
      </c>
      <c r="J2174" s="105">
        <v>8.75</v>
      </c>
      <c r="K2174" s="142">
        <f t="shared" si="210"/>
        <v>21.875</v>
      </c>
      <c r="L2174" s="102">
        <f t="shared" si="214"/>
        <v>1173.7226049382721</v>
      </c>
      <c r="N2174" s="214">
        <f t="shared" si="215"/>
        <v>60.225000000000001</v>
      </c>
      <c r="Q2174" s="153">
        <f t="shared" si="211"/>
        <v>1</v>
      </c>
      <c r="R2174" s="154">
        <f t="shared" si="212"/>
        <v>1</v>
      </c>
      <c r="S2174" s="154">
        <f t="shared" si="213"/>
        <v>0</v>
      </c>
    </row>
    <row r="2175" spans="2:19" ht="18.75" x14ac:dyDescent="0.3">
      <c r="B2175" s="164">
        <v>45025</v>
      </c>
      <c r="C2175" s="95" t="s">
        <v>818</v>
      </c>
      <c r="D2175" s="96" t="s">
        <v>674</v>
      </c>
      <c r="E2175" s="97">
        <v>2</v>
      </c>
      <c r="F2175" s="140">
        <v>1</v>
      </c>
      <c r="G2175" s="103">
        <v>0</v>
      </c>
      <c r="H2175" s="99" t="s">
        <v>557</v>
      </c>
      <c r="I2175" s="104" t="s">
        <v>21</v>
      </c>
      <c r="J2175" s="105">
        <v>1</v>
      </c>
      <c r="K2175" s="142">
        <f t="shared" si="210"/>
        <v>-1</v>
      </c>
      <c r="L2175" s="102">
        <f t="shared" si="214"/>
        <v>1172.7226049382721</v>
      </c>
      <c r="N2175" s="214">
        <f t="shared" si="215"/>
        <v>59.225000000000001</v>
      </c>
      <c r="Q2175" s="153">
        <f t="shared" si="211"/>
        <v>1</v>
      </c>
      <c r="R2175" s="154">
        <f t="shared" si="212"/>
        <v>0</v>
      </c>
      <c r="S2175" s="154">
        <f t="shared" si="213"/>
        <v>1</v>
      </c>
    </row>
    <row r="2176" spans="2:19" ht="18.75" x14ac:dyDescent="0.3">
      <c r="B2176" s="164">
        <v>45025</v>
      </c>
      <c r="C2176" s="95" t="s">
        <v>819</v>
      </c>
      <c r="D2176" s="96" t="s">
        <v>674</v>
      </c>
      <c r="E2176" s="97">
        <v>2</v>
      </c>
      <c r="F2176" s="140">
        <v>1</v>
      </c>
      <c r="G2176" s="103">
        <v>0</v>
      </c>
      <c r="H2176" s="99" t="s">
        <v>557</v>
      </c>
      <c r="I2176" s="104" t="s">
        <v>21</v>
      </c>
      <c r="J2176" s="105">
        <v>1</v>
      </c>
      <c r="K2176" s="142">
        <f t="shared" si="210"/>
        <v>-1</v>
      </c>
      <c r="L2176" s="102">
        <f t="shared" si="214"/>
        <v>1171.7226049382721</v>
      </c>
      <c r="N2176" s="214">
        <f t="shared" si="215"/>
        <v>58.225000000000001</v>
      </c>
      <c r="Q2176" s="153">
        <f t="shared" si="211"/>
        <v>1</v>
      </c>
      <c r="R2176" s="154">
        <f t="shared" si="212"/>
        <v>0</v>
      </c>
      <c r="S2176" s="154">
        <f t="shared" si="213"/>
        <v>1</v>
      </c>
    </row>
    <row r="2177" spans="2:19" ht="18.75" x14ac:dyDescent="0.3">
      <c r="B2177" s="164">
        <v>45025</v>
      </c>
      <c r="C2177" s="95" t="s">
        <v>3354</v>
      </c>
      <c r="D2177" s="96" t="s">
        <v>674</v>
      </c>
      <c r="E2177" s="97">
        <v>3</v>
      </c>
      <c r="F2177" s="140">
        <v>1.8</v>
      </c>
      <c r="G2177" s="103">
        <v>1.1000000000000001</v>
      </c>
      <c r="H2177" s="99" t="s">
        <v>557</v>
      </c>
      <c r="I2177" s="104" t="s">
        <v>24</v>
      </c>
      <c r="J2177" s="105">
        <v>7</v>
      </c>
      <c r="K2177" s="142">
        <f t="shared" si="210"/>
        <v>5.6</v>
      </c>
      <c r="L2177" s="102">
        <f t="shared" si="214"/>
        <v>1177.322604938272</v>
      </c>
      <c r="N2177" s="214">
        <f t="shared" si="215"/>
        <v>63.825000000000003</v>
      </c>
      <c r="Q2177" s="153">
        <f t="shared" si="211"/>
        <v>1</v>
      </c>
      <c r="R2177" s="154">
        <f t="shared" si="212"/>
        <v>1</v>
      </c>
      <c r="S2177" s="154">
        <f t="shared" si="213"/>
        <v>0</v>
      </c>
    </row>
    <row r="2178" spans="2:19" ht="18.75" x14ac:dyDescent="0.3">
      <c r="B2178" s="164">
        <v>45025</v>
      </c>
      <c r="C2178" s="95" t="s">
        <v>3355</v>
      </c>
      <c r="D2178" s="96" t="s">
        <v>18</v>
      </c>
      <c r="E2178" s="97">
        <v>5</v>
      </c>
      <c r="F2178" s="140">
        <v>2.15</v>
      </c>
      <c r="G2178" s="103">
        <v>1.2</v>
      </c>
      <c r="H2178" s="99" t="s">
        <v>557</v>
      </c>
      <c r="I2178" s="104" t="s">
        <v>24</v>
      </c>
      <c r="J2178" s="105">
        <v>9.75</v>
      </c>
      <c r="K2178" s="142">
        <f t="shared" si="210"/>
        <v>11.212499999999999</v>
      </c>
      <c r="L2178" s="102">
        <f t="shared" si="214"/>
        <v>1188.5351049382721</v>
      </c>
      <c r="N2178" s="214">
        <f t="shared" si="215"/>
        <v>75.037499999999994</v>
      </c>
      <c r="Q2178" s="153">
        <f t="shared" si="211"/>
        <v>1</v>
      </c>
      <c r="R2178" s="154">
        <f t="shared" si="212"/>
        <v>1</v>
      </c>
      <c r="S2178" s="154">
        <f t="shared" si="213"/>
        <v>0</v>
      </c>
    </row>
    <row r="2179" spans="2:19" ht="18.75" x14ac:dyDescent="0.3">
      <c r="B2179" s="164">
        <v>45026</v>
      </c>
      <c r="C2179" s="95" t="s">
        <v>2757</v>
      </c>
      <c r="D2179" s="96" t="s">
        <v>1916</v>
      </c>
      <c r="E2179" s="97">
        <v>2</v>
      </c>
      <c r="F2179" s="140">
        <v>2.5</v>
      </c>
      <c r="G2179" s="103">
        <v>1.2</v>
      </c>
      <c r="H2179" s="99" t="s">
        <v>557</v>
      </c>
      <c r="I2179" s="104" t="s">
        <v>24</v>
      </c>
      <c r="J2179" s="105">
        <v>6</v>
      </c>
      <c r="K2179" s="142">
        <f t="shared" ref="K2179:K2242" si="216">IF(OR(I2179="",J2179=""),"",IF(AND(H2179="W",I2179="1st"),F2179*J2179-J2179,IF(AND(H2179="P",OR(I2179="1st",I2179="2nd",I2179="3rd")),G2179*J2179-J2179,IF(H2179="EW",-2*J2179,-J2179))))</f>
        <v>9</v>
      </c>
      <c r="L2179" s="102">
        <f t="shared" si="214"/>
        <v>1197.5351049382721</v>
      </c>
      <c r="N2179" s="214">
        <f t="shared" si="215"/>
        <v>84.037499999999994</v>
      </c>
      <c r="Q2179" s="153">
        <f t="shared" si="211"/>
        <v>1</v>
      </c>
      <c r="R2179" s="154">
        <f t="shared" si="212"/>
        <v>1</v>
      </c>
      <c r="S2179" s="154">
        <f t="shared" si="213"/>
        <v>0</v>
      </c>
    </row>
    <row r="2180" spans="2:19" ht="18.75" x14ac:dyDescent="0.3">
      <c r="B2180" s="164">
        <v>45026</v>
      </c>
      <c r="C2180" s="95" t="s">
        <v>3356</v>
      </c>
      <c r="D2180" s="96" t="s">
        <v>1916</v>
      </c>
      <c r="E2180" s="97">
        <v>1</v>
      </c>
      <c r="F2180" s="140">
        <v>8</v>
      </c>
      <c r="G2180" s="103">
        <v>2</v>
      </c>
      <c r="H2180" s="99" t="s">
        <v>557</v>
      </c>
      <c r="I2180" s="104" t="s">
        <v>26</v>
      </c>
      <c r="J2180" s="105">
        <v>5.25</v>
      </c>
      <c r="K2180" s="142">
        <f t="shared" si="216"/>
        <v>-5.25</v>
      </c>
      <c r="L2180" s="102">
        <f t="shared" si="214"/>
        <v>1192.2851049382721</v>
      </c>
      <c r="N2180" s="214">
        <f t="shared" si="215"/>
        <v>78.787499999999994</v>
      </c>
      <c r="Q2180" s="153">
        <f t="shared" ref="Q2180:Q2243" si="217">IF(B2180="",0,1)</f>
        <v>1</v>
      </c>
      <c r="R2180" s="154">
        <f t="shared" ref="R2180:R2243" si="218">IF(K2180&gt;0,1,0)</f>
        <v>0</v>
      </c>
      <c r="S2180" s="154">
        <f t="shared" ref="S2180:S2243" si="219">IF(K2180&lt;0,1,0)</f>
        <v>1</v>
      </c>
    </row>
    <row r="2181" spans="2:19" ht="18.75" x14ac:dyDescent="0.3">
      <c r="B2181" s="164">
        <v>45026</v>
      </c>
      <c r="C2181" s="95" t="s">
        <v>3297</v>
      </c>
      <c r="D2181" s="96" t="s">
        <v>1916</v>
      </c>
      <c r="E2181" s="97">
        <v>1</v>
      </c>
      <c r="F2181" s="140">
        <v>2</v>
      </c>
      <c r="G2181" s="103">
        <v>1.1000000000000001</v>
      </c>
      <c r="H2181" s="99" t="s">
        <v>557</v>
      </c>
      <c r="I2181" s="104" t="s">
        <v>34</v>
      </c>
      <c r="J2181" s="105">
        <v>4.75</v>
      </c>
      <c r="K2181" s="142">
        <f t="shared" si="216"/>
        <v>-4.75</v>
      </c>
      <c r="L2181" s="102">
        <f t="shared" si="214"/>
        <v>1187.5351049382721</v>
      </c>
      <c r="N2181" s="214">
        <f t="shared" si="215"/>
        <v>74.037499999999994</v>
      </c>
      <c r="Q2181" s="153">
        <f t="shared" si="217"/>
        <v>1</v>
      </c>
      <c r="R2181" s="154">
        <f t="shared" si="218"/>
        <v>0</v>
      </c>
      <c r="S2181" s="154">
        <f t="shared" si="219"/>
        <v>1</v>
      </c>
    </row>
    <row r="2182" spans="2:19" ht="18.75" x14ac:dyDescent="0.3">
      <c r="B2182" s="164">
        <v>45027</v>
      </c>
      <c r="C2182" s="95" t="s">
        <v>3357</v>
      </c>
      <c r="D2182" s="96" t="s">
        <v>114</v>
      </c>
      <c r="E2182" s="97">
        <v>1</v>
      </c>
      <c r="F2182" s="140">
        <v>9</v>
      </c>
      <c r="G2182" s="103">
        <v>2.5</v>
      </c>
      <c r="H2182" s="99" t="s">
        <v>557</v>
      </c>
      <c r="I2182" s="104" t="s">
        <v>24</v>
      </c>
      <c r="J2182" s="105">
        <v>3.5</v>
      </c>
      <c r="K2182" s="142">
        <f t="shared" si="216"/>
        <v>28</v>
      </c>
      <c r="L2182" s="102">
        <f t="shared" si="214"/>
        <v>1215.5351049382721</v>
      </c>
      <c r="N2182" s="214">
        <f t="shared" si="215"/>
        <v>102.03749999999999</v>
      </c>
      <c r="Q2182" s="153">
        <f t="shared" si="217"/>
        <v>1</v>
      </c>
      <c r="R2182" s="154">
        <f t="shared" si="218"/>
        <v>1</v>
      </c>
      <c r="S2182" s="154">
        <f t="shared" si="219"/>
        <v>0</v>
      </c>
    </row>
    <row r="2183" spans="2:19" ht="18.75" x14ac:dyDescent="0.3">
      <c r="B2183" s="164">
        <v>45027</v>
      </c>
      <c r="C2183" s="95" t="s">
        <v>3357</v>
      </c>
      <c r="D2183" s="96" t="s">
        <v>114</v>
      </c>
      <c r="E2183" s="97">
        <v>1</v>
      </c>
      <c r="F2183" s="140">
        <v>9</v>
      </c>
      <c r="G2183" s="103">
        <v>2.5</v>
      </c>
      <c r="H2183" s="99" t="s">
        <v>567</v>
      </c>
      <c r="I2183" s="104" t="s">
        <v>24</v>
      </c>
      <c r="J2183" s="105">
        <v>3</v>
      </c>
      <c r="K2183" s="142">
        <f t="shared" si="216"/>
        <v>4.5</v>
      </c>
      <c r="L2183" s="102">
        <f t="shared" si="214"/>
        <v>1220.0351049382721</v>
      </c>
      <c r="N2183" s="214">
        <f t="shared" si="215"/>
        <v>106.53749999999999</v>
      </c>
      <c r="Q2183" s="153">
        <f t="shared" si="217"/>
        <v>1</v>
      </c>
      <c r="R2183" s="154">
        <f t="shared" si="218"/>
        <v>1</v>
      </c>
      <c r="S2183" s="154">
        <f t="shared" si="219"/>
        <v>0</v>
      </c>
    </row>
    <row r="2184" spans="2:19" ht="18.75" x14ac:dyDescent="0.3">
      <c r="B2184" s="164">
        <v>45027</v>
      </c>
      <c r="C2184" s="95" t="s">
        <v>3216</v>
      </c>
      <c r="D2184" s="96" t="s">
        <v>114</v>
      </c>
      <c r="E2184" s="97">
        <v>2</v>
      </c>
      <c r="F2184" s="140">
        <v>4</v>
      </c>
      <c r="G2184" s="103">
        <v>2</v>
      </c>
      <c r="H2184" s="99" t="s">
        <v>557</v>
      </c>
      <c r="I2184" s="104" t="s">
        <v>26</v>
      </c>
      <c r="J2184" s="105">
        <v>0.75</v>
      </c>
      <c r="K2184" s="142">
        <f t="shared" si="216"/>
        <v>-0.75</v>
      </c>
      <c r="L2184" s="102">
        <f t="shared" si="214"/>
        <v>1219.2851049382721</v>
      </c>
      <c r="N2184" s="214">
        <f t="shared" si="215"/>
        <v>105.78749999999999</v>
      </c>
      <c r="Q2184" s="153">
        <f t="shared" si="217"/>
        <v>1</v>
      </c>
      <c r="R2184" s="154">
        <f t="shared" si="218"/>
        <v>0</v>
      </c>
      <c r="S2184" s="154">
        <f t="shared" si="219"/>
        <v>1</v>
      </c>
    </row>
    <row r="2185" spans="2:19" ht="18.75" x14ac:dyDescent="0.3">
      <c r="B2185" s="164">
        <v>45027</v>
      </c>
      <c r="C2185" s="95" t="s">
        <v>3358</v>
      </c>
      <c r="D2185" s="96" t="s">
        <v>114</v>
      </c>
      <c r="E2185" s="97">
        <v>3</v>
      </c>
      <c r="F2185" s="140">
        <v>2.7</v>
      </c>
      <c r="G2185" s="103">
        <v>1.2</v>
      </c>
      <c r="H2185" s="99" t="s">
        <v>557</v>
      </c>
      <c r="I2185" s="104" t="s">
        <v>26</v>
      </c>
      <c r="J2185" s="105">
        <v>1</v>
      </c>
      <c r="K2185" s="142">
        <f t="shared" si="216"/>
        <v>-1</v>
      </c>
      <c r="L2185" s="102">
        <f t="shared" si="214"/>
        <v>1218.2851049382721</v>
      </c>
      <c r="N2185" s="214">
        <f t="shared" si="215"/>
        <v>104.78749999999999</v>
      </c>
      <c r="Q2185" s="153">
        <f t="shared" si="217"/>
        <v>1</v>
      </c>
      <c r="R2185" s="154">
        <f t="shared" si="218"/>
        <v>0</v>
      </c>
      <c r="S2185" s="154">
        <f t="shared" si="219"/>
        <v>1</v>
      </c>
    </row>
    <row r="2186" spans="2:19" ht="18.75" x14ac:dyDescent="0.3">
      <c r="B2186" s="164">
        <v>45028</v>
      </c>
      <c r="C2186" s="95" t="s">
        <v>2804</v>
      </c>
      <c r="D2186" s="96" t="s">
        <v>619</v>
      </c>
      <c r="E2186" s="97">
        <v>1</v>
      </c>
      <c r="F2186" s="140">
        <v>7</v>
      </c>
      <c r="G2186" s="103">
        <v>2</v>
      </c>
      <c r="H2186" s="99" t="s">
        <v>557</v>
      </c>
      <c r="I2186" s="104" t="s">
        <v>34</v>
      </c>
      <c r="J2186" s="105">
        <v>0.5</v>
      </c>
      <c r="K2186" s="142">
        <f t="shared" si="216"/>
        <v>-0.5</v>
      </c>
      <c r="L2186" s="102">
        <f t="shared" si="214"/>
        <v>1217.7851049382721</v>
      </c>
      <c r="N2186" s="214">
        <f t="shared" si="215"/>
        <v>104.28749999999999</v>
      </c>
      <c r="Q2186" s="153">
        <f t="shared" si="217"/>
        <v>1</v>
      </c>
      <c r="R2186" s="154">
        <f t="shared" si="218"/>
        <v>0</v>
      </c>
      <c r="S2186" s="154">
        <f t="shared" si="219"/>
        <v>1</v>
      </c>
    </row>
    <row r="2187" spans="2:19" ht="18.75" x14ac:dyDescent="0.3">
      <c r="B2187" s="164">
        <v>45028</v>
      </c>
      <c r="C2187" s="95" t="s">
        <v>3359</v>
      </c>
      <c r="D2187" s="96" t="s">
        <v>619</v>
      </c>
      <c r="E2187" s="97">
        <v>6</v>
      </c>
      <c r="F2187" s="140">
        <v>30</v>
      </c>
      <c r="G2187" s="103">
        <v>3.8</v>
      </c>
      <c r="H2187" s="99" t="s">
        <v>557</v>
      </c>
      <c r="I2187" s="104" t="s">
        <v>21</v>
      </c>
      <c r="J2187" s="105">
        <v>1.75</v>
      </c>
      <c r="K2187" s="142">
        <f t="shared" si="216"/>
        <v>-1.75</v>
      </c>
      <c r="L2187" s="102">
        <f t="shared" si="214"/>
        <v>1216.0351049382721</v>
      </c>
      <c r="N2187" s="214">
        <f t="shared" si="215"/>
        <v>102.53749999999999</v>
      </c>
      <c r="Q2187" s="153">
        <f t="shared" si="217"/>
        <v>1</v>
      </c>
      <c r="R2187" s="154">
        <f t="shared" si="218"/>
        <v>0</v>
      </c>
      <c r="S2187" s="154">
        <f t="shared" si="219"/>
        <v>1</v>
      </c>
    </row>
    <row r="2188" spans="2:19" ht="18.75" x14ac:dyDescent="0.3">
      <c r="B2188" s="164">
        <v>45028</v>
      </c>
      <c r="C2188" s="95" t="s">
        <v>3359</v>
      </c>
      <c r="D2188" s="96" t="s">
        <v>619</v>
      </c>
      <c r="E2188" s="97">
        <v>6</v>
      </c>
      <c r="F2188" s="140">
        <v>30</v>
      </c>
      <c r="G2188" s="103">
        <v>3.8</v>
      </c>
      <c r="H2188" s="99" t="s">
        <v>567</v>
      </c>
      <c r="I2188" s="104" t="s">
        <v>21</v>
      </c>
      <c r="J2188" s="105">
        <v>3</v>
      </c>
      <c r="K2188" s="142">
        <f t="shared" si="216"/>
        <v>8.3999999999999986</v>
      </c>
      <c r="L2188" s="102">
        <f t="shared" si="214"/>
        <v>1224.4351049382722</v>
      </c>
      <c r="N2188" s="214">
        <f t="shared" si="215"/>
        <v>110.9375</v>
      </c>
      <c r="Q2188" s="153">
        <f t="shared" si="217"/>
        <v>1</v>
      </c>
      <c r="R2188" s="154">
        <f t="shared" si="218"/>
        <v>1</v>
      </c>
      <c r="S2188" s="154">
        <f t="shared" si="219"/>
        <v>0</v>
      </c>
    </row>
    <row r="2189" spans="2:19" ht="18.75" x14ac:dyDescent="0.3">
      <c r="B2189" s="164">
        <v>45029</v>
      </c>
      <c r="C2189" s="95" t="s">
        <v>3360</v>
      </c>
      <c r="D2189" s="96" t="s">
        <v>788</v>
      </c>
      <c r="E2189" s="97">
        <v>2</v>
      </c>
      <c r="F2189" s="140">
        <v>13</v>
      </c>
      <c r="G2189" s="103">
        <v>2</v>
      </c>
      <c r="H2189" s="99" t="s">
        <v>557</v>
      </c>
      <c r="I2189" s="104" t="s">
        <v>16</v>
      </c>
      <c r="J2189" s="105">
        <v>6</v>
      </c>
      <c r="K2189" s="142">
        <f t="shared" si="216"/>
        <v>-6</v>
      </c>
      <c r="L2189" s="102">
        <f t="shared" si="214"/>
        <v>1218.4351049382722</v>
      </c>
      <c r="N2189" s="214">
        <f t="shared" si="215"/>
        <v>104.9375</v>
      </c>
      <c r="Q2189" s="153">
        <f t="shared" si="217"/>
        <v>1</v>
      </c>
      <c r="R2189" s="154">
        <f t="shared" si="218"/>
        <v>0</v>
      </c>
      <c r="S2189" s="154">
        <f t="shared" si="219"/>
        <v>1</v>
      </c>
    </row>
    <row r="2190" spans="2:19" ht="18.75" x14ac:dyDescent="0.3">
      <c r="B2190" s="164">
        <v>45029</v>
      </c>
      <c r="C2190" s="95" t="s">
        <v>3360</v>
      </c>
      <c r="D2190" s="96" t="s">
        <v>788</v>
      </c>
      <c r="E2190" s="97">
        <v>2</v>
      </c>
      <c r="F2190" s="140">
        <v>13</v>
      </c>
      <c r="G2190" s="103">
        <v>3</v>
      </c>
      <c r="H2190" s="99" t="s">
        <v>567</v>
      </c>
      <c r="I2190" s="104" t="s">
        <v>16</v>
      </c>
      <c r="J2190" s="105">
        <v>4</v>
      </c>
      <c r="K2190" s="142">
        <f t="shared" si="216"/>
        <v>-4</v>
      </c>
      <c r="L2190" s="102">
        <f t="shared" si="214"/>
        <v>1214.4351049382722</v>
      </c>
      <c r="N2190" s="214">
        <f t="shared" si="215"/>
        <v>100.9375</v>
      </c>
      <c r="Q2190" s="153">
        <f t="shared" si="217"/>
        <v>1</v>
      </c>
      <c r="R2190" s="154">
        <f t="shared" si="218"/>
        <v>0</v>
      </c>
      <c r="S2190" s="154">
        <f t="shared" si="219"/>
        <v>1</v>
      </c>
    </row>
    <row r="2191" spans="2:19" ht="18.75" x14ac:dyDescent="0.3">
      <c r="B2191" s="164">
        <v>45029</v>
      </c>
      <c r="C2191" s="95" t="s">
        <v>3361</v>
      </c>
      <c r="D2191" s="96" t="s">
        <v>616</v>
      </c>
      <c r="E2191" s="97">
        <v>1</v>
      </c>
      <c r="F2191" s="140">
        <v>2</v>
      </c>
      <c r="G2191" s="103">
        <v>1.1000000000000001</v>
      </c>
      <c r="H2191" s="99" t="s">
        <v>557</v>
      </c>
      <c r="I2191" s="104" t="s">
        <v>16</v>
      </c>
      <c r="J2191" s="105">
        <v>9.75</v>
      </c>
      <c r="K2191" s="142">
        <f t="shared" si="216"/>
        <v>-9.75</v>
      </c>
      <c r="L2191" s="102">
        <f t="shared" si="214"/>
        <v>1204.6851049382722</v>
      </c>
      <c r="N2191" s="214">
        <f t="shared" si="215"/>
        <v>91.1875</v>
      </c>
      <c r="Q2191" s="153">
        <f t="shared" si="217"/>
        <v>1</v>
      </c>
      <c r="R2191" s="154">
        <f t="shared" si="218"/>
        <v>0</v>
      </c>
      <c r="S2191" s="154">
        <f t="shared" si="219"/>
        <v>1</v>
      </c>
    </row>
    <row r="2192" spans="2:19" ht="18.75" x14ac:dyDescent="0.3">
      <c r="B2192" s="164">
        <v>45029</v>
      </c>
      <c r="C2192" s="95" t="s">
        <v>3362</v>
      </c>
      <c r="D2192" s="96" t="s">
        <v>638</v>
      </c>
      <c r="E2192" s="97">
        <v>2</v>
      </c>
      <c r="F2192" s="140">
        <v>13</v>
      </c>
      <c r="G2192" s="103">
        <v>3</v>
      </c>
      <c r="H2192" s="99" t="s">
        <v>557</v>
      </c>
      <c r="I2192" s="104" t="s">
        <v>16</v>
      </c>
      <c r="J2192" s="105">
        <v>0.5</v>
      </c>
      <c r="K2192" s="142">
        <f t="shared" si="216"/>
        <v>-0.5</v>
      </c>
      <c r="L2192" s="102">
        <f t="shared" si="214"/>
        <v>1204.1851049382722</v>
      </c>
      <c r="N2192" s="214">
        <f t="shared" si="215"/>
        <v>90.6875</v>
      </c>
      <c r="Q2192" s="153">
        <f t="shared" si="217"/>
        <v>1</v>
      </c>
      <c r="R2192" s="154">
        <f t="shared" si="218"/>
        <v>0</v>
      </c>
      <c r="S2192" s="154">
        <f t="shared" si="219"/>
        <v>1</v>
      </c>
    </row>
    <row r="2193" spans="2:19" ht="18.75" x14ac:dyDescent="0.3">
      <c r="B2193" s="164">
        <v>45029</v>
      </c>
      <c r="C2193" s="95" t="s">
        <v>3362</v>
      </c>
      <c r="D2193" s="96" t="s">
        <v>638</v>
      </c>
      <c r="E2193" s="97">
        <v>2</v>
      </c>
      <c r="F2193" s="140">
        <v>13</v>
      </c>
      <c r="G2193" s="103">
        <v>3</v>
      </c>
      <c r="H2193" s="99" t="s">
        <v>567</v>
      </c>
      <c r="I2193" s="104" t="s">
        <v>16</v>
      </c>
      <c r="J2193" s="105">
        <v>1.75</v>
      </c>
      <c r="K2193" s="142">
        <f t="shared" si="216"/>
        <v>-1.75</v>
      </c>
      <c r="L2193" s="102">
        <f t="shared" si="214"/>
        <v>1202.4351049382722</v>
      </c>
      <c r="N2193" s="214">
        <f t="shared" si="215"/>
        <v>88.9375</v>
      </c>
      <c r="Q2193" s="153">
        <f t="shared" si="217"/>
        <v>1</v>
      </c>
      <c r="R2193" s="154">
        <f t="shared" si="218"/>
        <v>0</v>
      </c>
      <c r="S2193" s="154">
        <f t="shared" si="219"/>
        <v>1</v>
      </c>
    </row>
    <row r="2194" spans="2:19" ht="18.75" x14ac:dyDescent="0.3">
      <c r="B2194" s="164">
        <v>45030</v>
      </c>
      <c r="C2194" s="95" t="s">
        <v>3317</v>
      </c>
      <c r="D2194" s="96" t="s">
        <v>32</v>
      </c>
      <c r="E2194" s="97">
        <v>1</v>
      </c>
      <c r="F2194" s="140">
        <v>4</v>
      </c>
      <c r="G2194" s="103">
        <v>2</v>
      </c>
      <c r="H2194" s="99" t="s">
        <v>557</v>
      </c>
      <c r="I2194" s="104" t="s">
        <v>34</v>
      </c>
      <c r="J2194" s="105">
        <v>5</v>
      </c>
      <c r="K2194" s="142">
        <f t="shared" si="216"/>
        <v>-5</v>
      </c>
      <c r="L2194" s="102">
        <f t="shared" si="214"/>
        <v>1197.4351049382722</v>
      </c>
      <c r="N2194" s="214">
        <f t="shared" si="215"/>
        <v>83.9375</v>
      </c>
      <c r="Q2194" s="153">
        <f t="shared" si="217"/>
        <v>1</v>
      </c>
      <c r="R2194" s="154">
        <f t="shared" si="218"/>
        <v>0</v>
      </c>
      <c r="S2194" s="154">
        <f t="shared" si="219"/>
        <v>1</v>
      </c>
    </row>
    <row r="2195" spans="2:19" ht="18.75" x14ac:dyDescent="0.3">
      <c r="B2195" s="164">
        <v>45030</v>
      </c>
      <c r="C2195" s="95" t="s">
        <v>3363</v>
      </c>
      <c r="D2195" s="96" t="s">
        <v>32</v>
      </c>
      <c r="E2195" s="97">
        <v>2</v>
      </c>
      <c r="F2195" s="140">
        <v>3</v>
      </c>
      <c r="G2195" s="103">
        <v>1.4</v>
      </c>
      <c r="H2195" s="99" t="s">
        <v>557</v>
      </c>
      <c r="I2195" s="104" t="s">
        <v>34</v>
      </c>
      <c r="J2195" s="105">
        <v>9.25</v>
      </c>
      <c r="K2195" s="142">
        <f t="shared" si="216"/>
        <v>-9.25</v>
      </c>
      <c r="L2195" s="102">
        <f t="shared" si="214"/>
        <v>1188.1851049382722</v>
      </c>
      <c r="N2195" s="214">
        <f t="shared" si="215"/>
        <v>74.6875</v>
      </c>
      <c r="Q2195" s="153">
        <f t="shared" si="217"/>
        <v>1</v>
      </c>
      <c r="R2195" s="154">
        <f t="shared" si="218"/>
        <v>0</v>
      </c>
      <c r="S2195" s="154">
        <f t="shared" si="219"/>
        <v>1</v>
      </c>
    </row>
    <row r="2196" spans="2:19" ht="18.75" x14ac:dyDescent="0.3">
      <c r="B2196" s="164">
        <v>45030</v>
      </c>
      <c r="C2196" s="95" t="s">
        <v>3325</v>
      </c>
      <c r="D2196" s="96" t="s">
        <v>32</v>
      </c>
      <c r="E2196" s="97">
        <v>3</v>
      </c>
      <c r="F2196" s="140">
        <v>2</v>
      </c>
      <c r="G2196" s="103">
        <v>1.1000000000000001</v>
      </c>
      <c r="H2196" s="99" t="s">
        <v>557</v>
      </c>
      <c r="I2196" s="104" t="s">
        <v>34</v>
      </c>
      <c r="J2196" s="105">
        <v>2.75</v>
      </c>
      <c r="K2196" s="142">
        <f t="shared" si="216"/>
        <v>-2.75</v>
      </c>
      <c r="L2196" s="102">
        <f t="shared" si="214"/>
        <v>1185.4351049382722</v>
      </c>
      <c r="N2196" s="214">
        <f t="shared" si="215"/>
        <v>71.9375</v>
      </c>
      <c r="Q2196" s="153">
        <f t="shared" si="217"/>
        <v>1</v>
      </c>
      <c r="R2196" s="154">
        <f t="shared" si="218"/>
        <v>0</v>
      </c>
      <c r="S2196" s="154">
        <f t="shared" si="219"/>
        <v>1</v>
      </c>
    </row>
    <row r="2197" spans="2:19" ht="18.75" x14ac:dyDescent="0.3">
      <c r="B2197" s="164">
        <v>45030</v>
      </c>
      <c r="C2197" s="95" t="s">
        <v>3364</v>
      </c>
      <c r="D2197" s="96" t="s">
        <v>3290</v>
      </c>
      <c r="E2197" s="97">
        <v>1</v>
      </c>
      <c r="F2197" s="140">
        <v>2</v>
      </c>
      <c r="G2197" s="103">
        <v>1.1000000000000001</v>
      </c>
      <c r="H2197" s="99" t="s">
        <v>557</v>
      </c>
      <c r="I2197" s="104" t="s">
        <v>16</v>
      </c>
      <c r="J2197" s="105">
        <v>7</v>
      </c>
      <c r="K2197" s="142">
        <f t="shared" si="216"/>
        <v>-7</v>
      </c>
      <c r="L2197" s="102">
        <f t="shared" si="214"/>
        <v>1178.4351049382722</v>
      </c>
      <c r="N2197" s="214">
        <f t="shared" si="215"/>
        <v>64.9375</v>
      </c>
      <c r="Q2197" s="153">
        <f t="shared" si="217"/>
        <v>1</v>
      </c>
      <c r="R2197" s="154">
        <f t="shared" si="218"/>
        <v>0</v>
      </c>
      <c r="S2197" s="154">
        <f t="shared" si="219"/>
        <v>1</v>
      </c>
    </row>
    <row r="2198" spans="2:19" ht="18.75" x14ac:dyDescent="0.3">
      <c r="B2198" s="164">
        <v>45030</v>
      </c>
      <c r="C2198" s="95" t="s">
        <v>3365</v>
      </c>
      <c r="D2198" s="96" t="s">
        <v>3290</v>
      </c>
      <c r="E2198" s="97">
        <v>1</v>
      </c>
      <c r="F2198" s="140">
        <v>3.9</v>
      </c>
      <c r="G2198" s="103">
        <v>1.5</v>
      </c>
      <c r="H2198" s="99" t="s">
        <v>557</v>
      </c>
      <c r="I2198" s="104" t="s">
        <v>24</v>
      </c>
      <c r="J2198" s="105">
        <v>3</v>
      </c>
      <c r="K2198" s="142">
        <f t="shared" si="216"/>
        <v>8.6999999999999993</v>
      </c>
      <c r="L2198" s="102">
        <f t="shared" si="214"/>
        <v>1187.1351049382722</v>
      </c>
      <c r="N2198" s="214">
        <f t="shared" si="215"/>
        <v>73.637500000000003</v>
      </c>
      <c r="Q2198" s="153">
        <f t="shared" si="217"/>
        <v>1</v>
      </c>
      <c r="R2198" s="154">
        <f t="shared" si="218"/>
        <v>1</v>
      </c>
      <c r="S2198" s="154">
        <f t="shared" si="219"/>
        <v>0</v>
      </c>
    </row>
    <row r="2199" spans="2:19" ht="18.75" x14ac:dyDescent="0.3">
      <c r="B2199" s="164">
        <v>45030</v>
      </c>
      <c r="C2199" s="95" t="s">
        <v>3366</v>
      </c>
      <c r="D2199" s="96" t="s">
        <v>3290</v>
      </c>
      <c r="E2199" s="97">
        <v>2</v>
      </c>
      <c r="F2199" s="140">
        <v>2</v>
      </c>
      <c r="G2199" s="103">
        <v>1.3</v>
      </c>
      <c r="H2199" s="99" t="s">
        <v>557</v>
      </c>
      <c r="I2199" s="104" t="s">
        <v>16</v>
      </c>
      <c r="J2199" s="105">
        <v>3.75</v>
      </c>
      <c r="K2199" s="142">
        <f t="shared" si="216"/>
        <v>-3.75</v>
      </c>
      <c r="L2199" s="102">
        <f t="shared" si="214"/>
        <v>1183.3851049382722</v>
      </c>
      <c r="N2199" s="214">
        <f t="shared" si="215"/>
        <v>69.887500000000003</v>
      </c>
      <c r="Q2199" s="153">
        <f t="shared" si="217"/>
        <v>1</v>
      </c>
      <c r="R2199" s="154">
        <f t="shared" si="218"/>
        <v>0</v>
      </c>
      <c r="S2199" s="154">
        <f t="shared" si="219"/>
        <v>1</v>
      </c>
    </row>
    <row r="2200" spans="2:19" ht="18.75" x14ac:dyDescent="0.3">
      <c r="B2200" s="164">
        <v>45030</v>
      </c>
      <c r="C2200" s="95" t="s">
        <v>3367</v>
      </c>
      <c r="D2200" s="96" t="s">
        <v>2814</v>
      </c>
      <c r="E2200" s="97">
        <v>2</v>
      </c>
      <c r="F2200" s="140">
        <v>6</v>
      </c>
      <c r="G2200" s="103">
        <v>2</v>
      </c>
      <c r="H2200" s="99" t="s">
        <v>557</v>
      </c>
      <c r="I2200" s="104" t="s">
        <v>16</v>
      </c>
      <c r="J2200" s="105">
        <v>1.75</v>
      </c>
      <c r="K2200" s="142">
        <f t="shared" si="216"/>
        <v>-1.75</v>
      </c>
      <c r="L2200" s="102">
        <f t="shared" si="214"/>
        <v>1181.6351049382722</v>
      </c>
      <c r="N2200" s="214">
        <f t="shared" si="215"/>
        <v>68.137500000000003</v>
      </c>
      <c r="Q2200" s="153">
        <f t="shared" si="217"/>
        <v>1</v>
      </c>
      <c r="R2200" s="154">
        <f t="shared" si="218"/>
        <v>0</v>
      </c>
      <c r="S2200" s="154">
        <f t="shared" si="219"/>
        <v>1</v>
      </c>
    </row>
    <row r="2201" spans="2:19" ht="18.75" x14ac:dyDescent="0.3">
      <c r="B2201" s="164">
        <v>45030</v>
      </c>
      <c r="C2201" s="95" t="s">
        <v>3368</v>
      </c>
      <c r="D2201" s="96" t="s">
        <v>2814</v>
      </c>
      <c r="E2201" s="97">
        <v>2</v>
      </c>
      <c r="F2201" s="140">
        <v>10</v>
      </c>
      <c r="G2201" s="103">
        <v>3</v>
      </c>
      <c r="H2201" s="99" t="s">
        <v>557</v>
      </c>
      <c r="I2201" s="104" t="s">
        <v>16</v>
      </c>
      <c r="J2201" s="105">
        <v>0.25</v>
      </c>
      <c r="K2201" s="142">
        <f t="shared" si="216"/>
        <v>-0.25</v>
      </c>
      <c r="L2201" s="102">
        <f t="shared" si="214"/>
        <v>1181.3851049382722</v>
      </c>
      <c r="N2201" s="214">
        <f t="shared" si="215"/>
        <v>67.887500000000003</v>
      </c>
      <c r="Q2201" s="153">
        <f t="shared" si="217"/>
        <v>1</v>
      </c>
      <c r="R2201" s="154">
        <f t="shared" si="218"/>
        <v>0</v>
      </c>
      <c r="S2201" s="154">
        <f t="shared" si="219"/>
        <v>1</v>
      </c>
    </row>
    <row r="2202" spans="2:19" ht="18.75" x14ac:dyDescent="0.3">
      <c r="B2202" s="164">
        <v>45030</v>
      </c>
      <c r="C2202" s="95" t="s">
        <v>3288</v>
      </c>
      <c r="D2202" s="96" t="s">
        <v>2814</v>
      </c>
      <c r="E2202" s="97">
        <v>3</v>
      </c>
      <c r="F2202" s="140">
        <v>2</v>
      </c>
      <c r="G2202" s="103">
        <v>1.1000000000000001</v>
      </c>
      <c r="H2202" s="99" t="s">
        <v>557</v>
      </c>
      <c r="I2202" s="104" t="s">
        <v>34</v>
      </c>
      <c r="J2202" s="105">
        <v>2.75</v>
      </c>
      <c r="K2202" s="142">
        <f t="shared" si="216"/>
        <v>-2.75</v>
      </c>
      <c r="L2202" s="102">
        <f t="shared" si="214"/>
        <v>1178.6351049382722</v>
      </c>
      <c r="N2202" s="214">
        <f t="shared" si="215"/>
        <v>65.137500000000003</v>
      </c>
      <c r="Q2202" s="153">
        <f t="shared" si="217"/>
        <v>1</v>
      </c>
      <c r="R2202" s="154">
        <f t="shared" si="218"/>
        <v>0</v>
      </c>
      <c r="S2202" s="154">
        <f t="shared" si="219"/>
        <v>1</v>
      </c>
    </row>
    <row r="2203" spans="2:19" ht="18.75" x14ac:dyDescent="0.3">
      <c r="B2203" s="164">
        <v>45031</v>
      </c>
      <c r="C2203" s="95" t="s">
        <v>3369</v>
      </c>
      <c r="D2203" s="96" t="s">
        <v>561</v>
      </c>
      <c r="E2203" s="97">
        <v>5</v>
      </c>
      <c r="F2203" s="140">
        <v>3</v>
      </c>
      <c r="G2203" s="103">
        <v>1.3</v>
      </c>
      <c r="H2203" s="99" t="s">
        <v>557</v>
      </c>
      <c r="I2203" s="104" t="s">
        <v>34</v>
      </c>
      <c r="J2203" s="105">
        <v>10</v>
      </c>
      <c r="K2203" s="142">
        <f t="shared" si="216"/>
        <v>-10</v>
      </c>
      <c r="L2203" s="102">
        <f t="shared" ref="L2203:L2266" si="220">IF(K2203="",L2202,L2202+K2203)</f>
        <v>1168.6351049382722</v>
      </c>
      <c r="N2203" s="214">
        <f t="shared" si="215"/>
        <v>55.137500000000003</v>
      </c>
      <c r="Q2203" s="153">
        <f t="shared" si="217"/>
        <v>1</v>
      </c>
      <c r="R2203" s="154">
        <f t="shared" si="218"/>
        <v>0</v>
      </c>
      <c r="S2203" s="154">
        <f t="shared" si="219"/>
        <v>1</v>
      </c>
    </row>
    <row r="2204" spans="2:19" ht="18.75" x14ac:dyDescent="0.3">
      <c r="B2204" s="164">
        <v>45031</v>
      </c>
      <c r="C2204" s="95" t="s">
        <v>3370</v>
      </c>
      <c r="D2204" s="96" t="s">
        <v>685</v>
      </c>
      <c r="E2204" s="97">
        <v>3</v>
      </c>
      <c r="F2204" s="140">
        <v>2</v>
      </c>
      <c r="G2204" s="103">
        <v>1.1000000000000001</v>
      </c>
      <c r="H2204" s="99" t="s">
        <v>557</v>
      </c>
      <c r="I2204" s="104" t="s">
        <v>34</v>
      </c>
      <c r="J2204" s="105">
        <v>7</v>
      </c>
      <c r="K2204" s="142">
        <f t="shared" si="216"/>
        <v>-7</v>
      </c>
      <c r="L2204" s="102">
        <f t="shared" si="220"/>
        <v>1161.6351049382722</v>
      </c>
      <c r="N2204" s="214">
        <f t="shared" si="215"/>
        <v>48.137500000000003</v>
      </c>
      <c r="Q2204" s="153">
        <f t="shared" si="217"/>
        <v>1</v>
      </c>
      <c r="R2204" s="154">
        <f t="shared" si="218"/>
        <v>0</v>
      </c>
      <c r="S2204" s="154">
        <f t="shared" si="219"/>
        <v>1</v>
      </c>
    </row>
    <row r="2205" spans="2:19" ht="18.75" x14ac:dyDescent="0.3">
      <c r="B2205" s="164">
        <v>45031</v>
      </c>
      <c r="C2205" s="95" t="s">
        <v>3371</v>
      </c>
      <c r="D2205" s="96" t="s">
        <v>685</v>
      </c>
      <c r="E2205" s="97">
        <v>3</v>
      </c>
      <c r="F2205" s="140">
        <v>1</v>
      </c>
      <c r="G2205" s="103">
        <v>0</v>
      </c>
      <c r="H2205" s="99" t="s">
        <v>557</v>
      </c>
      <c r="I2205" s="104" t="s">
        <v>34</v>
      </c>
      <c r="J2205" s="105">
        <v>2</v>
      </c>
      <c r="K2205" s="142">
        <f t="shared" si="216"/>
        <v>-2</v>
      </c>
      <c r="L2205" s="102">
        <f t="shared" si="220"/>
        <v>1159.6351049382722</v>
      </c>
      <c r="N2205" s="214">
        <f t="shared" ref="N2205:N2268" si="221">N2204+K2205</f>
        <v>46.137500000000003</v>
      </c>
      <c r="Q2205" s="153">
        <f t="shared" si="217"/>
        <v>1</v>
      </c>
      <c r="R2205" s="154">
        <f t="shared" si="218"/>
        <v>0</v>
      </c>
      <c r="S2205" s="154">
        <f t="shared" si="219"/>
        <v>1</v>
      </c>
    </row>
    <row r="2206" spans="2:19" ht="18.75" x14ac:dyDescent="0.3">
      <c r="B2206" s="164">
        <v>45031</v>
      </c>
      <c r="C2206" s="95" t="s">
        <v>3372</v>
      </c>
      <c r="D2206" s="96" t="s">
        <v>685</v>
      </c>
      <c r="E2206" s="97">
        <v>4</v>
      </c>
      <c r="F2206" s="140">
        <v>2</v>
      </c>
      <c r="G2206" s="103">
        <v>1.1000000000000001</v>
      </c>
      <c r="H2206" s="99" t="s">
        <v>557</v>
      </c>
      <c r="I2206" s="104" t="s">
        <v>16</v>
      </c>
      <c r="J2206" s="105">
        <v>1</v>
      </c>
      <c r="K2206" s="142">
        <f t="shared" si="216"/>
        <v>-1</v>
      </c>
      <c r="L2206" s="102">
        <f t="shared" si="220"/>
        <v>1158.6351049382722</v>
      </c>
      <c r="N2206" s="214">
        <f t="shared" si="221"/>
        <v>45.137500000000003</v>
      </c>
      <c r="Q2206" s="153">
        <f t="shared" si="217"/>
        <v>1</v>
      </c>
      <c r="R2206" s="154">
        <f t="shared" si="218"/>
        <v>0</v>
      </c>
      <c r="S2206" s="154">
        <f t="shared" si="219"/>
        <v>1</v>
      </c>
    </row>
    <row r="2207" spans="2:19" ht="18.75" x14ac:dyDescent="0.3">
      <c r="B2207" s="164">
        <v>45032</v>
      </c>
      <c r="C2207" s="95" t="s">
        <v>3373</v>
      </c>
      <c r="D2207" s="96" t="s">
        <v>581</v>
      </c>
      <c r="E2207" s="97">
        <v>1</v>
      </c>
      <c r="F2207" s="140">
        <v>4</v>
      </c>
      <c r="G2207" s="103">
        <v>2</v>
      </c>
      <c r="H2207" s="99" t="s">
        <v>557</v>
      </c>
      <c r="I2207" s="104" t="s">
        <v>26</v>
      </c>
      <c r="J2207" s="105">
        <v>9.75</v>
      </c>
      <c r="K2207" s="142">
        <f t="shared" si="216"/>
        <v>-9.75</v>
      </c>
      <c r="L2207" s="102">
        <f t="shared" si="220"/>
        <v>1148.8851049382722</v>
      </c>
      <c r="N2207" s="214">
        <f t="shared" si="221"/>
        <v>35.387500000000003</v>
      </c>
      <c r="Q2207" s="153">
        <f t="shared" si="217"/>
        <v>1</v>
      </c>
      <c r="R2207" s="154">
        <f t="shared" si="218"/>
        <v>0</v>
      </c>
      <c r="S2207" s="154">
        <f t="shared" si="219"/>
        <v>1</v>
      </c>
    </row>
    <row r="2208" spans="2:19" ht="18.75" x14ac:dyDescent="0.3">
      <c r="B2208" s="164">
        <v>45032</v>
      </c>
      <c r="C2208" s="95" t="s">
        <v>3060</v>
      </c>
      <c r="D2208" s="96" t="s">
        <v>581</v>
      </c>
      <c r="E2208" s="97">
        <v>2</v>
      </c>
      <c r="F2208" s="140">
        <v>1.7</v>
      </c>
      <c r="G2208" s="103">
        <v>1.2</v>
      </c>
      <c r="H2208" s="99" t="s">
        <v>557</v>
      </c>
      <c r="I2208" s="104" t="s">
        <v>16</v>
      </c>
      <c r="J2208" s="105">
        <v>2</v>
      </c>
      <c r="K2208" s="142">
        <f t="shared" si="216"/>
        <v>-2</v>
      </c>
      <c r="L2208" s="102">
        <f t="shared" si="220"/>
        <v>1146.8851049382722</v>
      </c>
      <c r="N2208" s="214">
        <f t="shared" si="221"/>
        <v>33.387500000000003</v>
      </c>
      <c r="Q2208" s="153">
        <f t="shared" si="217"/>
        <v>1</v>
      </c>
      <c r="R2208" s="154">
        <f t="shared" si="218"/>
        <v>0</v>
      </c>
      <c r="S2208" s="154">
        <f t="shared" si="219"/>
        <v>1</v>
      </c>
    </row>
    <row r="2209" spans="2:19" ht="18.75" x14ac:dyDescent="0.3">
      <c r="B2209" s="164">
        <v>45032</v>
      </c>
      <c r="C2209" s="95" t="s">
        <v>3374</v>
      </c>
      <c r="D2209" s="96" t="s">
        <v>581</v>
      </c>
      <c r="E2209" s="97">
        <v>2</v>
      </c>
      <c r="F2209" s="140">
        <v>2</v>
      </c>
      <c r="G2209" s="103">
        <v>1.1000000000000001</v>
      </c>
      <c r="H2209" s="99" t="s">
        <v>557</v>
      </c>
      <c r="I2209" s="104" t="s">
        <v>24</v>
      </c>
      <c r="J2209" s="105">
        <v>2</v>
      </c>
      <c r="K2209" s="142">
        <f t="shared" si="216"/>
        <v>2</v>
      </c>
      <c r="L2209" s="102">
        <f t="shared" si="220"/>
        <v>1148.8851049382722</v>
      </c>
      <c r="N2209" s="214">
        <f t="shared" si="221"/>
        <v>35.387500000000003</v>
      </c>
      <c r="Q2209" s="153">
        <f t="shared" si="217"/>
        <v>1</v>
      </c>
      <c r="R2209" s="154">
        <f t="shared" si="218"/>
        <v>1</v>
      </c>
      <c r="S2209" s="154">
        <f t="shared" si="219"/>
        <v>0</v>
      </c>
    </row>
    <row r="2210" spans="2:19" ht="18.75" x14ac:dyDescent="0.3">
      <c r="B2210" s="164">
        <v>45032</v>
      </c>
      <c r="C2210" s="95" t="s">
        <v>3375</v>
      </c>
      <c r="D2210" s="96" t="s">
        <v>581</v>
      </c>
      <c r="E2210" s="97">
        <v>3</v>
      </c>
      <c r="F2210" s="140">
        <v>30</v>
      </c>
      <c r="G2210" s="103">
        <v>5</v>
      </c>
      <c r="H2210" s="99" t="s">
        <v>557</v>
      </c>
      <c r="I2210" s="104" t="s">
        <v>16</v>
      </c>
      <c r="J2210" s="105">
        <v>3.5</v>
      </c>
      <c r="K2210" s="142">
        <f t="shared" si="216"/>
        <v>-3.5</v>
      </c>
      <c r="L2210" s="102">
        <f t="shared" si="220"/>
        <v>1145.3851049382722</v>
      </c>
      <c r="N2210" s="214">
        <f t="shared" si="221"/>
        <v>31.887500000000003</v>
      </c>
      <c r="Q2210" s="153">
        <f t="shared" si="217"/>
        <v>1</v>
      </c>
      <c r="R2210" s="154">
        <f t="shared" si="218"/>
        <v>0</v>
      </c>
      <c r="S2210" s="154">
        <f t="shared" si="219"/>
        <v>1</v>
      </c>
    </row>
    <row r="2211" spans="2:19" ht="18.75" x14ac:dyDescent="0.3">
      <c r="B2211" s="164">
        <v>45032</v>
      </c>
      <c r="C2211" s="95" t="s">
        <v>3329</v>
      </c>
      <c r="D2211" s="96" t="s">
        <v>2385</v>
      </c>
      <c r="E2211" s="97">
        <v>3</v>
      </c>
      <c r="F2211" s="140">
        <v>3</v>
      </c>
      <c r="G2211" s="103">
        <v>1.3</v>
      </c>
      <c r="H2211" s="99" t="s">
        <v>557</v>
      </c>
      <c r="I2211" s="104" t="s">
        <v>16</v>
      </c>
      <c r="J2211" s="105">
        <v>2.5</v>
      </c>
      <c r="K2211" s="142">
        <f t="shared" si="216"/>
        <v>-2.5</v>
      </c>
      <c r="L2211" s="102">
        <f t="shared" si="220"/>
        <v>1142.8851049382722</v>
      </c>
      <c r="N2211" s="214">
        <f t="shared" si="221"/>
        <v>29.387500000000003</v>
      </c>
      <c r="Q2211" s="153">
        <f t="shared" si="217"/>
        <v>1</v>
      </c>
      <c r="R2211" s="154">
        <f t="shared" si="218"/>
        <v>0</v>
      </c>
      <c r="S2211" s="154">
        <f t="shared" si="219"/>
        <v>1</v>
      </c>
    </row>
    <row r="2212" spans="2:19" ht="18.75" x14ac:dyDescent="0.3">
      <c r="B2212" s="164">
        <v>45033</v>
      </c>
      <c r="C2212" s="95" t="s">
        <v>3376</v>
      </c>
      <c r="D2212" s="96" t="s">
        <v>662</v>
      </c>
      <c r="E2212" s="97">
        <v>2</v>
      </c>
      <c r="F2212" s="140">
        <v>2</v>
      </c>
      <c r="G2212" s="103">
        <v>1.1000000000000001</v>
      </c>
      <c r="H2212" s="99" t="s">
        <v>557</v>
      </c>
      <c r="I2212" s="104" t="s">
        <v>16</v>
      </c>
      <c r="J2212" s="105">
        <v>8.75</v>
      </c>
      <c r="K2212" s="142">
        <f t="shared" si="216"/>
        <v>-8.75</v>
      </c>
      <c r="L2212" s="102">
        <f t="shared" si="220"/>
        <v>1134.1351049382722</v>
      </c>
      <c r="N2212" s="214">
        <f t="shared" si="221"/>
        <v>20.637500000000003</v>
      </c>
      <c r="Q2212" s="153">
        <f t="shared" si="217"/>
        <v>1</v>
      </c>
      <c r="R2212" s="154">
        <f t="shared" si="218"/>
        <v>0</v>
      </c>
      <c r="S2212" s="154">
        <f t="shared" si="219"/>
        <v>1</v>
      </c>
    </row>
    <row r="2213" spans="2:19" ht="18.75" x14ac:dyDescent="0.3">
      <c r="B2213" s="164">
        <v>45033</v>
      </c>
      <c r="C2213" s="95" t="s">
        <v>3377</v>
      </c>
      <c r="D2213" s="96" t="s">
        <v>662</v>
      </c>
      <c r="E2213" s="97">
        <v>4</v>
      </c>
      <c r="F2213" s="140">
        <v>5</v>
      </c>
      <c r="G2213" s="103">
        <v>2</v>
      </c>
      <c r="H2213" s="99" t="s">
        <v>557</v>
      </c>
      <c r="I2213" s="104" t="s">
        <v>16</v>
      </c>
      <c r="J2213" s="105">
        <v>7</v>
      </c>
      <c r="K2213" s="142">
        <f t="shared" si="216"/>
        <v>-7</v>
      </c>
      <c r="L2213" s="102">
        <f t="shared" si="220"/>
        <v>1127.1351049382722</v>
      </c>
      <c r="N2213" s="214">
        <f t="shared" si="221"/>
        <v>13.637500000000003</v>
      </c>
      <c r="Q2213" s="153">
        <f t="shared" si="217"/>
        <v>1</v>
      </c>
      <c r="R2213" s="154">
        <f t="shared" si="218"/>
        <v>0</v>
      </c>
      <c r="S2213" s="154">
        <f t="shared" si="219"/>
        <v>1</v>
      </c>
    </row>
    <row r="2214" spans="2:19" ht="18.75" x14ac:dyDescent="0.3">
      <c r="B2214" s="164">
        <v>45033</v>
      </c>
      <c r="C2214" s="95" t="s">
        <v>3309</v>
      </c>
      <c r="D2214" s="96" t="s">
        <v>747</v>
      </c>
      <c r="E2214" s="97">
        <v>1</v>
      </c>
      <c r="F2214" s="140">
        <v>19</v>
      </c>
      <c r="G2214" s="103">
        <v>4</v>
      </c>
      <c r="H2214" s="99" t="s">
        <v>557</v>
      </c>
      <c r="I2214" s="104" t="s">
        <v>34</v>
      </c>
      <c r="J2214" s="105">
        <v>2.75</v>
      </c>
      <c r="K2214" s="142">
        <f t="shared" si="216"/>
        <v>-2.75</v>
      </c>
      <c r="L2214" s="102">
        <f t="shared" si="220"/>
        <v>1124.3851049382722</v>
      </c>
      <c r="N2214" s="214">
        <f t="shared" si="221"/>
        <v>10.887500000000003</v>
      </c>
      <c r="Q2214" s="153">
        <f t="shared" si="217"/>
        <v>1</v>
      </c>
      <c r="R2214" s="154">
        <f t="shared" si="218"/>
        <v>0</v>
      </c>
      <c r="S2214" s="154">
        <f t="shared" si="219"/>
        <v>1</v>
      </c>
    </row>
    <row r="2215" spans="2:19" ht="18.75" x14ac:dyDescent="0.3">
      <c r="B2215" s="164">
        <v>45033</v>
      </c>
      <c r="C2215" s="95" t="s">
        <v>3309</v>
      </c>
      <c r="D2215" s="96" t="s">
        <v>747</v>
      </c>
      <c r="E2215" s="97">
        <v>1</v>
      </c>
      <c r="F2215" s="140">
        <v>13</v>
      </c>
      <c r="G2215" s="103">
        <v>3</v>
      </c>
      <c r="H2215" s="99" t="s">
        <v>567</v>
      </c>
      <c r="I2215" s="104" t="s">
        <v>34</v>
      </c>
      <c r="J2215" s="105">
        <v>3</v>
      </c>
      <c r="K2215" s="142">
        <f t="shared" si="216"/>
        <v>-3</v>
      </c>
      <c r="L2215" s="102">
        <f t="shared" si="220"/>
        <v>1121.3851049382722</v>
      </c>
      <c r="N2215" s="214">
        <f t="shared" si="221"/>
        <v>7.8875000000000028</v>
      </c>
      <c r="Q2215" s="153">
        <f t="shared" si="217"/>
        <v>1</v>
      </c>
      <c r="R2215" s="154">
        <f t="shared" si="218"/>
        <v>0</v>
      </c>
      <c r="S2215" s="154">
        <f t="shared" si="219"/>
        <v>1</v>
      </c>
    </row>
    <row r="2216" spans="2:19" ht="18.75" x14ac:dyDescent="0.3">
      <c r="B2216" s="164">
        <v>45033</v>
      </c>
      <c r="C2216" s="95" t="s">
        <v>3378</v>
      </c>
      <c r="D2216" s="96" t="s">
        <v>747</v>
      </c>
      <c r="E2216" s="97">
        <v>3</v>
      </c>
      <c r="F2216" s="140">
        <v>13</v>
      </c>
      <c r="G2216" s="103">
        <v>3</v>
      </c>
      <c r="H2216" s="99" t="s">
        <v>557</v>
      </c>
      <c r="I2216" s="104" t="s">
        <v>26</v>
      </c>
      <c r="J2216" s="105">
        <v>3</v>
      </c>
      <c r="K2216" s="142">
        <f t="shared" si="216"/>
        <v>-3</v>
      </c>
      <c r="L2216" s="102">
        <f t="shared" si="220"/>
        <v>1118.3851049382722</v>
      </c>
      <c r="N2216" s="214">
        <f t="shared" si="221"/>
        <v>4.8875000000000028</v>
      </c>
      <c r="Q2216" s="153">
        <f t="shared" si="217"/>
        <v>1</v>
      </c>
      <c r="R2216" s="154">
        <f t="shared" si="218"/>
        <v>0</v>
      </c>
      <c r="S2216" s="154">
        <f t="shared" si="219"/>
        <v>1</v>
      </c>
    </row>
    <row r="2217" spans="2:19" ht="18.75" x14ac:dyDescent="0.3">
      <c r="B2217" s="164">
        <v>45033</v>
      </c>
      <c r="C2217" s="95" t="s">
        <v>3378</v>
      </c>
      <c r="D2217" s="96" t="s">
        <v>747</v>
      </c>
      <c r="E2217" s="97">
        <v>3</v>
      </c>
      <c r="F2217" s="140">
        <v>13</v>
      </c>
      <c r="G2217" s="103">
        <v>3</v>
      </c>
      <c r="H2217" s="99" t="s">
        <v>567</v>
      </c>
      <c r="I2217" s="104" t="s">
        <v>26</v>
      </c>
      <c r="J2217" s="105">
        <v>3</v>
      </c>
      <c r="K2217" s="142">
        <f t="shared" si="216"/>
        <v>6</v>
      </c>
      <c r="L2217" s="102">
        <f t="shared" si="220"/>
        <v>1124.3851049382722</v>
      </c>
      <c r="N2217" s="214">
        <f t="shared" si="221"/>
        <v>10.887500000000003</v>
      </c>
      <c r="Q2217" s="153">
        <f t="shared" si="217"/>
        <v>1</v>
      </c>
      <c r="R2217" s="154">
        <f t="shared" si="218"/>
        <v>1</v>
      </c>
      <c r="S2217" s="154">
        <f t="shared" si="219"/>
        <v>0</v>
      </c>
    </row>
    <row r="2218" spans="2:19" ht="18.75" x14ac:dyDescent="0.3">
      <c r="B2218" s="164">
        <v>45034</v>
      </c>
      <c r="C2218" s="95" t="s">
        <v>3379</v>
      </c>
      <c r="D2218" s="96" t="s">
        <v>43</v>
      </c>
      <c r="E2218" s="97">
        <v>4</v>
      </c>
      <c r="F2218" s="140">
        <v>1.85</v>
      </c>
      <c r="G2218" s="103">
        <v>1.1000000000000001</v>
      </c>
      <c r="H2218" s="99" t="s">
        <v>557</v>
      </c>
      <c r="I2218" s="104" t="s">
        <v>24</v>
      </c>
      <c r="J2218" s="105">
        <v>4</v>
      </c>
      <c r="K2218" s="142">
        <f t="shared" si="216"/>
        <v>3.4000000000000004</v>
      </c>
      <c r="L2218" s="102">
        <f t="shared" si="220"/>
        <v>1127.7851049382723</v>
      </c>
      <c r="N2218" s="214">
        <f t="shared" si="221"/>
        <v>14.287500000000003</v>
      </c>
      <c r="Q2218" s="153">
        <f t="shared" si="217"/>
        <v>1</v>
      </c>
      <c r="R2218" s="154">
        <f t="shared" si="218"/>
        <v>1</v>
      </c>
      <c r="S2218" s="154">
        <f t="shared" si="219"/>
        <v>0</v>
      </c>
    </row>
    <row r="2219" spans="2:19" ht="18.75" x14ac:dyDescent="0.3">
      <c r="B2219" s="164">
        <v>45034</v>
      </c>
      <c r="C2219" s="95" t="s">
        <v>3380</v>
      </c>
      <c r="D2219" s="96" t="s">
        <v>660</v>
      </c>
      <c r="E2219" s="97">
        <v>3</v>
      </c>
      <c r="F2219" s="140">
        <v>12</v>
      </c>
      <c r="G2219" s="103">
        <v>3</v>
      </c>
      <c r="H2219" s="99" t="s">
        <v>557</v>
      </c>
      <c r="I2219" s="104" t="s">
        <v>34</v>
      </c>
      <c r="J2219" s="105">
        <v>1</v>
      </c>
      <c r="K2219" s="142">
        <f t="shared" si="216"/>
        <v>-1</v>
      </c>
      <c r="L2219" s="102">
        <f t="shared" si="220"/>
        <v>1126.7851049382723</v>
      </c>
      <c r="N2219" s="214">
        <f t="shared" si="221"/>
        <v>13.287500000000003</v>
      </c>
      <c r="Q2219" s="153">
        <f t="shared" si="217"/>
        <v>1</v>
      </c>
      <c r="R2219" s="154">
        <f t="shared" si="218"/>
        <v>0</v>
      </c>
      <c r="S2219" s="154">
        <f t="shared" si="219"/>
        <v>1</v>
      </c>
    </row>
    <row r="2220" spans="2:19" ht="18.75" x14ac:dyDescent="0.3">
      <c r="B2220" s="164">
        <v>45034</v>
      </c>
      <c r="C2220" s="95" t="s">
        <v>3380</v>
      </c>
      <c r="D2220" s="96" t="s">
        <v>660</v>
      </c>
      <c r="E2220" s="97">
        <v>3</v>
      </c>
      <c r="F2220" s="140">
        <v>12</v>
      </c>
      <c r="G2220" s="103">
        <v>3</v>
      </c>
      <c r="H2220" s="99" t="s">
        <v>567</v>
      </c>
      <c r="I2220" s="104" t="s">
        <v>34</v>
      </c>
      <c r="J2220" s="105">
        <v>1</v>
      </c>
      <c r="K2220" s="142">
        <f t="shared" si="216"/>
        <v>-1</v>
      </c>
      <c r="L2220" s="102">
        <f t="shared" si="220"/>
        <v>1125.7851049382723</v>
      </c>
      <c r="N2220" s="214">
        <f t="shared" si="221"/>
        <v>12.287500000000003</v>
      </c>
      <c r="Q2220" s="153">
        <f t="shared" si="217"/>
        <v>1</v>
      </c>
      <c r="R2220" s="154">
        <f t="shared" si="218"/>
        <v>0</v>
      </c>
      <c r="S2220" s="154">
        <f t="shared" si="219"/>
        <v>1</v>
      </c>
    </row>
    <row r="2221" spans="2:19" ht="18.75" x14ac:dyDescent="0.3">
      <c r="B2221" s="164">
        <v>45035</v>
      </c>
      <c r="C2221" s="95" t="s">
        <v>3381</v>
      </c>
      <c r="D2221" s="96" t="s">
        <v>3382</v>
      </c>
      <c r="E2221" s="97">
        <v>2</v>
      </c>
      <c r="F2221" s="140">
        <v>4</v>
      </c>
      <c r="G2221" s="103">
        <v>2</v>
      </c>
      <c r="H2221" s="99" t="s">
        <v>557</v>
      </c>
      <c r="I2221" s="104" t="s">
        <v>21</v>
      </c>
      <c r="J2221" s="105">
        <v>3.75</v>
      </c>
      <c r="K2221" s="142">
        <f t="shared" si="216"/>
        <v>-3.75</v>
      </c>
      <c r="L2221" s="102">
        <f t="shared" si="220"/>
        <v>1122.0351049382723</v>
      </c>
      <c r="N2221" s="214">
        <f t="shared" si="221"/>
        <v>8.5375000000000032</v>
      </c>
      <c r="Q2221" s="153">
        <f t="shared" si="217"/>
        <v>1</v>
      </c>
      <c r="R2221" s="154">
        <f t="shared" si="218"/>
        <v>0</v>
      </c>
      <c r="S2221" s="154">
        <f t="shared" si="219"/>
        <v>1</v>
      </c>
    </row>
    <row r="2222" spans="2:19" ht="18.75" x14ac:dyDescent="0.3">
      <c r="B2222" s="164">
        <v>45035</v>
      </c>
      <c r="C2222" s="95" t="s">
        <v>3383</v>
      </c>
      <c r="D2222" s="96" t="s">
        <v>1916</v>
      </c>
      <c r="E2222" s="97">
        <v>2</v>
      </c>
      <c r="F2222" s="140">
        <v>13</v>
      </c>
      <c r="G2222" s="103">
        <v>4</v>
      </c>
      <c r="H2222" s="99" t="s">
        <v>557</v>
      </c>
      <c r="I2222" s="104" t="s">
        <v>21</v>
      </c>
      <c r="J2222" s="105">
        <v>1.75</v>
      </c>
      <c r="K2222" s="142">
        <f t="shared" si="216"/>
        <v>-1.75</v>
      </c>
      <c r="L2222" s="102">
        <f t="shared" si="220"/>
        <v>1120.2851049382723</v>
      </c>
      <c r="N2222" s="214">
        <f t="shared" si="221"/>
        <v>6.7875000000000032</v>
      </c>
      <c r="Q2222" s="153">
        <f t="shared" si="217"/>
        <v>1</v>
      </c>
      <c r="R2222" s="154">
        <f t="shared" si="218"/>
        <v>0</v>
      </c>
      <c r="S2222" s="154">
        <f t="shared" si="219"/>
        <v>1</v>
      </c>
    </row>
    <row r="2223" spans="2:19" ht="18.75" x14ac:dyDescent="0.3">
      <c r="B2223" s="164">
        <v>45035</v>
      </c>
      <c r="C2223" s="95" t="s">
        <v>3335</v>
      </c>
      <c r="D2223" s="96" t="s">
        <v>1916</v>
      </c>
      <c r="E2223" s="97">
        <v>3</v>
      </c>
      <c r="F2223" s="140">
        <v>5</v>
      </c>
      <c r="G2223" s="103">
        <v>2</v>
      </c>
      <c r="H2223" s="99" t="s">
        <v>557</v>
      </c>
      <c r="I2223" s="104" t="s">
        <v>34</v>
      </c>
      <c r="J2223" s="105">
        <v>2.75</v>
      </c>
      <c r="K2223" s="142">
        <f t="shared" si="216"/>
        <v>-2.75</v>
      </c>
      <c r="L2223" s="102">
        <f t="shared" si="220"/>
        <v>1117.5351049382723</v>
      </c>
      <c r="N2223" s="214">
        <f t="shared" si="221"/>
        <v>4.0375000000000032</v>
      </c>
      <c r="Q2223" s="153">
        <f t="shared" si="217"/>
        <v>1</v>
      </c>
      <c r="R2223" s="154">
        <f t="shared" si="218"/>
        <v>0</v>
      </c>
      <c r="S2223" s="154">
        <f t="shared" si="219"/>
        <v>1</v>
      </c>
    </row>
    <row r="2224" spans="2:19" ht="18.75" x14ac:dyDescent="0.3">
      <c r="B2224" s="164">
        <v>45036</v>
      </c>
      <c r="C2224" s="95" t="s">
        <v>3311</v>
      </c>
      <c r="D2224" s="96" t="s">
        <v>616</v>
      </c>
      <c r="E2224" s="97">
        <v>3</v>
      </c>
      <c r="F2224" s="140">
        <v>9</v>
      </c>
      <c r="G2224" s="103">
        <v>3</v>
      </c>
      <c r="H2224" s="99" t="s">
        <v>557</v>
      </c>
      <c r="I2224" s="104" t="s">
        <v>16</v>
      </c>
      <c r="J2224" s="105">
        <v>1</v>
      </c>
      <c r="K2224" s="142">
        <f t="shared" si="216"/>
        <v>-1</v>
      </c>
      <c r="L2224" s="102">
        <f t="shared" si="220"/>
        <v>1116.5351049382723</v>
      </c>
      <c r="N2224" s="214">
        <f t="shared" si="221"/>
        <v>3.0375000000000032</v>
      </c>
      <c r="Q2224" s="153">
        <f t="shared" si="217"/>
        <v>1</v>
      </c>
      <c r="R2224" s="154">
        <f t="shared" si="218"/>
        <v>0</v>
      </c>
      <c r="S2224" s="154">
        <f t="shared" si="219"/>
        <v>1</v>
      </c>
    </row>
    <row r="2225" spans="2:19" ht="18.75" x14ac:dyDescent="0.3">
      <c r="B2225" s="164">
        <v>45036</v>
      </c>
      <c r="C2225" s="95" t="s">
        <v>3384</v>
      </c>
      <c r="D2225" s="96" t="s">
        <v>616</v>
      </c>
      <c r="E2225" s="97">
        <v>3</v>
      </c>
      <c r="F2225" s="140">
        <v>6</v>
      </c>
      <c r="G2225" s="103">
        <v>2</v>
      </c>
      <c r="H2225" s="99" t="s">
        <v>557</v>
      </c>
      <c r="I2225" s="104" t="s">
        <v>16</v>
      </c>
      <c r="J2225" s="105">
        <v>0.75</v>
      </c>
      <c r="K2225" s="142">
        <f t="shared" si="216"/>
        <v>-0.75</v>
      </c>
      <c r="L2225" s="102">
        <f t="shared" si="220"/>
        <v>1115.7851049382723</v>
      </c>
      <c r="N2225" s="214">
        <f t="shared" si="221"/>
        <v>2.2875000000000032</v>
      </c>
      <c r="Q2225" s="153">
        <f t="shared" si="217"/>
        <v>1</v>
      </c>
      <c r="R2225" s="154">
        <f t="shared" si="218"/>
        <v>0</v>
      </c>
      <c r="S2225" s="154">
        <f t="shared" si="219"/>
        <v>1</v>
      </c>
    </row>
    <row r="2226" spans="2:19" ht="18.75" x14ac:dyDescent="0.3">
      <c r="B2226" s="164">
        <v>45036</v>
      </c>
      <c r="C2226" s="95" t="s">
        <v>3385</v>
      </c>
      <c r="D2226" s="96" t="s">
        <v>559</v>
      </c>
      <c r="E2226" s="97">
        <v>2</v>
      </c>
      <c r="F2226" s="140">
        <v>2</v>
      </c>
      <c r="G2226" s="103">
        <v>1.1000000000000001</v>
      </c>
      <c r="H2226" s="99" t="s">
        <v>557</v>
      </c>
      <c r="I2226" s="104" t="s">
        <v>16</v>
      </c>
      <c r="J2226" s="105">
        <v>2</v>
      </c>
      <c r="K2226" s="142">
        <f t="shared" si="216"/>
        <v>-2</v>
      </c>
      <c r="L2226" s="102">
        <f t="shared" si="220"/>
        <v>1113.7851049382723</v>
      </c>
      <c r="N2226" s="214">
        <f t="shared" si="221"/>
        <v>0.2875000000000032</v>
      </c>
      <c r="Q2226" s="153">
        <f t="shared" si="217"/>
        <v>1</v>
      </c>
      <c r="R2226" s="154">
        <f t="shared" si="218"/>
        <v>0</v>
      </c>
      <c r="S2226" s="154">
        <f t="shared" si="219"/>
        <v>1</v>
      </c>
    </row>
    <row r="2227" spans="2:19" ht="18.75" x14ac:dyDescent="0.3">
      <c r="B2227" s="164">
        <v>45036</v>
      </c>
      <c r="C2227" s="95" t="s">
        <v>3169</v>
      </c>
      <c r="D2227" s="96" t="s">
        <v>559</v>
      </c>
      <c r="E2227" s="97">
        <v>5</v>
      </c>
      <c r="F2227" s="140">
        <v>2.7</v>
      </c>
      <c r="G2227" s="103">
        <v>1.2</v>
      </c>
      <c r="H2227" s="99" t="s">
        <v>557</v>
      </c>
      <c r="I2227" s="104" t="s">
        <v>24</v>
      </c>
      <c r="J2227" s="105">
        <v>5</v>
      </c>
      <c r="K2227" s="142">
        <f t="shared" si="216"/>
        <v>8.5</v>
      </c>
      <c r="L2227" s="102">
        <f t="shared" si="220"/>
        <v>1122.2851049382723</v>
      </c>
      <c r="N2227" s="214">
        <f t="shared" si="221"/>
        <v>8.7875000000000032</v>
      </c>
      <c r="Q2227" s="153">
        <f t="shared" si="217"/>
        <v>1</v>
      </c>
      <c r="R2227" s="154">
        <f t="shared" si="218"/>
        <v>1</v>
      </c>
      <c r="S2227" s="154">
        <f t="shared" si="219"/>
        <v>0</v>
      </c>
    </row>
    <row r="2228" spans="2:19" ht="18.75" x14ac:dyDescent="0.3">
      <c r="B2228" s="164">
        <v>45037</v>
      </c>
      <c r="C2228" s="95" t="s">
        <v>3386</v>
      </c>
      <c r="D2228" s="96" t="s">
        <v>668</v>
      </c>
      <c r="E2228" s="97">
        <v>2</v>
      </c>
      <c r="F2228" s="140">
        <v>9</v>
      </c>
      <c r="G2228" s="103">
        <v>2.7</v>
      </c>
      <c r="H2228" s="99" t="s">
        <v>557</v>
      </c>
      <c r="I2228" s="104" t="s">
        <v>21</v>
      </c>
      <c r="J2228" s="105">
        <v>3</v>
      </c>
      <c r="K2228" s="142">
        <f t="shared" si="216"/>
        <v>-3</v>
      </c>
      <c r="L2228" s="102">
        <f t="shared" si="220"/>
        <v>1119.2851049382723</v>
      </c>
      <c r="N2228" s="214">
        <f t="shared" si="221"/>
        <v>5.7875000000000032</v>
      </c>
      <c r="Q2228" s="153">
        <f t="shared" si="217"/>
        <v>1</v>
      </c>
      <c r="R2228" s="154">
        <f t="shared" si="218"/>
        <v>0</v>
      </c>
      <c r="S2228" s="154">
        <f t="shared" si="219"/>
        <v>1</v>
      </c>
    </row>
    <row r="2229" spans="2:19" ht="18.75" x14ac:dyDescent="0.3">
      <c r="B2229" s="164">
        <v>45037</v>
      </c>
      <c r="C2229" s="95" t="s">
        <v>3386</v>
      </c>
      <c r="D2229" s="96" t="s">
        <v>668</v>
      </c>
      <c r="E2229" s="97">
        <v>2</v>
      </c>
      <c r="F2229" s="140">
        <v>9</v>
      </c>
      <c r="G2229" s="103">
        <v>2.7</v>
      </c>
      <c r="H2229" s="99" t="s">
        <v>567</v>
      </c>
      <c r="I2229" s="104" t="s">
        <v>21</v>
      </c>
      <c r="J2229" s="105">
        <v>1.25</v>
      </c>
      <c r="K2229" s="142">
        <f t="shared" si="216"/>
        <v>2.125</v>
      </c>
      <c r="L2229" s="102">
        <f t="shared" si="220"/>
        <v>1121.4101049382723</v>
      </c>
      <c r="N2229" s="214">
        <f t="shared" si="221"/>
        <v>7.9125000000000032</v>
      </c>
      <c r="Q2229" s="153">
        <f t="shared" si="217"/>
        <v>1</v>
      </c>
      <c r="R2229" s="154">
        <f t="shared" si="218"/>
        <v>1</v>
      </c>
      <c r="S2229" s="154">
        <f t="shared" si="219"/>
        <v>0</v>
      </c>
    </row>
    <row r="2230" spans="2:19" ht="18.75" x14ac:dyDescent="0.3">
      <c r="B2230" s="164">
        <v>45037</v>
      </c>
      <c r="C2230" s="95" t="s">
        <v>3277</v>
      </c>
      <c r="D2230" s="96" t="s">
        <v>32</v>
      </c>
      <c r="E2230" s="97">
        <v>2</v>
      </c>
      <c r="F2230" s="140">
        <v>2.2999999999999998</v>
      </c>
      <c r="G2230" s="103">
        <v>1.2</v>
      </c>
      <c r="H2230" s="99" t="s">
        <v>557</v>
      </c>
      <c r="I2230" s="104" t="s">
        <v>24</v>
      </c>
      <c r="J2230" s="105">
        <v>8</v>
      </c>
      <c r="K2230" s="142">
        <f t="shared" si="216"/>
        <v>10.399999999999999</v>
      </c>
      <c r="L2230" s="102">
        <f t="shared" si="220"/>
        <v>1131.8101049382724</v>
      </c>
      <c r="N2230" s="214">
        <f t="shared" si="221"/>
        <v>18.3125</v>
      </c>
      <c r="Q2230" s="153">
        <f t="shared" si="217"/>
        <v>1</v>
      </c>
      <c r="R2230" s="154">
        <f t="shared" si="218"/>
        <v>1</v>
      </c>
      <c r="S2230" s="154">
        <f t="shared" si="219"/>
        <v>0</v>
      </c>
    </row>
    <row r="2231" spans="2:19" ht="18.75" x14ac:dyDescent="0.3">
      <c r="B2231" s="164">
        <v>45037</v>
      </c>
      <c r="C2231" s="95" t="s">
        <v>3387</v>
      </c>
      <c r="D2231" s="96" t="s">
        <v>2467</v>
      </c>
      <c r="E2231" s="97">
        <v>4</v>
      </c>
      <c r="F2231" s="140">
        <v>2.4</v>
      </c>
      <c r="G2231" s="103">
        <v>1.3</v>
      </c>
      <c r="H2231" s="99" t="s">
        <v>557</v>
      </c>
      <c r="I2231" s="104" t="s">
        <v>24</v>
      </c>
      <c r="J2231" s="105">
        <v>2</v>
      </c>
      <c r="K2231" s="142">
        <f t="shared" si="216"/>
        <v>2.8</v>
      </c>
      <c r="L2231" s="102">
        <f t="shared" si="220"/>
        <v>1134.6101049382723</v>
      </c>
      <c r="N2231" s="214">
        <f t="shared" si="221"/>
        <v>21.112500000000001</v>
      </c>
      <c r="Q2231" s="153">
        <f t="shared" si="217"/>
        <v>1</v>
      </c>
      <c r="R2231" s="154">
        <f t="shared" si="218"/>
        <v>1</v>
      </c>
      <c r="S2231" s="154">
        <f t="shared" si="219"/>
        <v>0</v>
      </c>
    </row>
    <row r="2232" spans="2:19" ht="18.75" x14ac:dyDescent="0.3">
      <c r="B2232" s="164">
        <v>45037</v>
      </c>
      <c r="C2232" s="95" t="s">
        <v>3321</v>
      </c>
      <c r="D2232" s="96" t="s">
        <v>2467</v>
      </c>
      <c r="E2232" s="97">
        <v>5</v>
      </c>
      <c r="F2232" s="140">
        <v>2.2999999999999998</v>
      </c>
      <c r="G2232" s="103">
        <v>1.3</v>
      </c>
      <c r="H2232" s="99" t="s">
        <v>557</v>
      </c>
      <c r="I2232" s="104" t="s">
        <v>24</v>
      </c>
      <c r="J2232" s="105">
        <v>2</v>
      </c>
      <c r="K2232" s="142">
        <f t="shared" si="216"/>
        <v>2.5999999999999996</v>
      </c>
      <c r="L2232" s="102">
        <f t="shared" si="220"/>
        <v>1137.2101049382723</v>
      </c>
      <c r="N2232" s="214">
        <f t="shared" si="221"/>
        <v>23.712499999999999</v>
      </c>
      <c r="Q2232" s="153">
        <f t="shared" si="217"/>
        <v>1</v>
      </c>
      <c r="R2232" s="154">
        <f t="shared" si="218"/>
        <v>1</v>
      </c>
      <c r="S2232" s="154">
        <f t="shared" si="219"/>
        <v>0</v>
      </c>
    </row>
    <row r="2233" spans="2:19" ht="18.75" x14ac:dyDescent="0.3">
      <c r="B2233" s="164">
        <v>45038</v>
      </c>
      <c r="C2233" s="95" t="s">
        <v>3388</v>
      </c>
      <c r="D2233" s="96" t="s">
        <v>674</v>
      </c>
      <c r="E2233" s="97">
        <v>1</v>
      </c>
      <c r="F2233" s="140">
        <v>1</v>
      </c>
      <c r="G2233" s="103">
        <v>0</v>
      </c>
      <c r="H2233" s="99" t="s">
        <v>557</v>
      </c>
      <c r="I2233" s="104" t="s">
        <v>34</v>
      </c>
      <c r="J2233" s="105">
        <v>0.75</v>
      </c>
      <c r="K2233" s="142">
        <f t="shared" si="216"/>
        <v>-0.75</v>
      </c>
      <c r="L2233" s="102">
        <f t="shared" si="220"/>
        <v>1136.4601049382723</v>
      </c>
      <c r="N2233" s="214">
        <f t="shared" si="221"/>
        <v>22.962499999999999</v>
      </c>
      <c r="Q2233" s="153">
        <f t="shared" si="217"/>
        <v>1</v>
      </c>
      <c r="R2233" s="154">
        <f t="shared" si="218"/>
        <v>0</v>
      </c>
      <c r="S2233" s="154">
        <f t="shared" si="219"/>
        <v>1</v>
      </c>
    </row>
    <row r="2234" spans="2:19" ht="18.75" x14ac:dyDescent="0.3">
      <c r="B2234" s="164">
        <v>45038</v>
      </c>
      <c r="C2234" s="95" t="s">
        <v>3389</v>
      </c>
      <c r="D2234" s="96" t="s">
        <v>619</v>
      </c>
      <c r="E2234" s="97">
        <v>2</v>
      </c>
      <c r="F2234" s="140">
        <v>2.9</v>
      </c>
      <c r="G2234" s="103">
        <v>1.4</v>
      </c>
      <c r="H2234" s="99" t="s">
        <v>557</v>
      </c>
      <c r="I2234" s="104" t="s">
        <v>21</v>
      </c>
      <c r="J2234" s="105">
        <v>8.5</v>
      </c>
      <c r="K2234" s="142">
        <f t="shared" si="216"/>
        <v>-8.5</v>
      </c>
      <c r="L2234" s="102">
        <f t="shared" si="220"/>
        <v>1127.9601049382723</v>
      </c>
      <c r="N2234" s="214">
        <f t="shared" si="221"/>
        <v>14.462499999999999</v>
      </c>
      <c r="Q2234" s="153">
        <f t="shared" si="217"/>
        <v>1</v>
      </c>
      <c r="R2234" s="154">
        <f t="shared" si="218"/>
        <v>0</v>
      </c>
      <c r="S2234" s="154">
        <f t="shared" si="219"/>
        <v>1</v>
      </c>
    </row>
    <row r="2235" spans="2:19" ht="18.75" x14ac:dyDescent="0.3">
      <c r="B2235" s="164">
        <v>45038</v>
      </c>
      <c r="C2235" s="95" t="s">
        <v>2668</v>
      </c>
      <c r="D2235" s="96" t="s">
        <v>619</v>
      </c>
      <c r="E2235" s="97">
        <v>5</v>
      </c>
      <c r="F2235" s="140">
        <v>3</v>
      </c>
      <c r="G2235" s="103">
        <v>1.4</v>
      </c>
      <c r="H2235" s="99" t="s">
        <v>557</v>
      </c>
      <c r="I2235" s="104" t="s">
        <v>21</v>
      </c>
      <c r="J2235" s="105">
        <v>5</v>
      </c>
      <c r="K2235" s="142">
        <f t="shared" si="216"/>
        <v>-5</v>
      </c>
      <c r="L2235" s="102">
        <f t="shared" si="220"/>
        <v>1122.9601049382723</v>
      </c>
      <c r="N2235" s="214">
        <f t="shared" si="221"/>
        <v>9.4624999999999986</v>
      </c>
      <c r="Q2235" s="153">
        <f t="shared" si="217"/>
        <v>1</v>
      </c>
      <c r="R2235" s="154">
        <f t="shared" si="218"/>
        <v>0</v>
      </c>
      <c r="S2235" s="154">
        <f t="shared" si="219"/>
        <v>1</v>
      </c>
    </row>
    <row r="2236" spans="2:19" ht="18.75" x14ac:dyDescent="0.3">
      <c r="B2236" s="164">
        <v>45039</v>
      </c>
      <c r="C2236" s="95" t="s">
        <v>3390</v>
      </c>
      <c r="D2236" s="96" t="s">
        <v>1936</v>
      </c>
      <c r="E2236" s="97">
        <v>4</v>
      </c>
      <c r="F2236" s="140">
        <v>2.9</v>
      </c>
      <c r="G2236" s="103">
        <v>1.4</v>
      </c>
      <c r="H2236" s="99" t="s">
        <v>557</v>
      </c>
      <c r="I2236" s="104" t="s">
        <v>148</v>
      </c>
      <c r="J2236" s="105">
        <v>3.75</v>
      </c>
      <c r="K2236" s="142">
        <f t="shared" si="216"/>
        <v>-3.75</v>
      </c>
      <c r="L2236" s="102">
        <f t="shared" si="220"/>
        <v>1119.2101049382723</v>
      </c>
      <c r="N2236" s="214">
        <f t="shared" si="221"/>
        <v>5.7124999999999986</v>
      </c>
      <c r="Q2236" s="153">
        <f t="shared" si="217"/>
        <v>1</v>
      </c>
      <c r="R2236" s="154">
        <f t="shared" si="218"/>
        <v>0</v>
      </c>
      <c r="S2236" s="154">
        <f t="shared" si="219"/>
        <v>1</v>
      </c>
    </row>
    <row r="2237" spans="2:19" ht="18.75" x14ac:dyDescent="0.3">
      <c r="B2237" s="164">
        <v>45039</v>
      </c>
      <c r="C2237" s="95" t="s">
        <v>3391</v>
      </c>
      <c r="D2237" s="96" t="s">
        <v>93</v>
      </c>
      <c r="E2237" s="97">
        <v>2</v>
      </c>
      <c r="F2237" s="140">
        <v>2.2999999999999998</v>
      </c>
      <c r="G2237" s="103">
        <v>1.2</v>
      </c>
      <c r="H2237" s="99" t="s">
        <v>557</v>
      </c>
      <c r="I2237" s="104" t="s">
        <v>24</v>
      </c>
      <c r="J2237" s="105">
        <v>3.75</v>
      </c>
      <c r="K2237" s="142">
        <f t="shared" si="216"/>
        <v>4.875</v>
      </c>
      <c r="L2237" s="102">
        <f t="shared" si="220"/>
        <v>1124.0851049382723</v>
      </c>
      <c r="N2237" s="214">
        <f t="shared" si="221"/>
        <v>10.587499999999999</v>
      </c>
      <c r="Q2237" s="153">
        <f t="shared" si="217"/>
        <v>1</v>
      </c>
      <c r="R2237" s="154">
        <f t="shared" si="218"/>
        <v>1</v>
      </c>
      <c r="S2237" s="154">
        <f t="shared" si="219"/>
        <v>0</v>
      </c>
    </row>
    <row r="2238" spans="2:19" ht="18.75" x14ac:dyDescent="0.3">
      <c r="B2238" s="164">
        <v>45039</v>
      </c>
      <c r="C2238" s="95" t="s">
        <v>3252</v>
      </c>
      <c r="D2238" s="96" t="s">
        <v>93</v>
      </c>
      <c r="E2238" s="97">
        <v>4</v>
      </c>
      <c r="F2238" s="140">
        <v>1.7</v>
      </c>
      <c r="G2238" s="103">
        <v>1.2</v>
      </c>
      <c r="H2238" s="99" t="s">
        <v>557</v>
      </c>
      <c r="I2238" s="104" t="s">
        <v>21</v>
      </c>
      <c r="J2238" s="105">
        <v>5</v>
      </c>
      <c r="K2238" s="142">
        <f t="shared" si="216"/>
        <v>-5</v>
      </c>
      <c r="L2238" s="102">
        <f t="shared" si="220"/>
        <v>1119.0851049382723</v>
      </c>
      <c r="N2238" s="214">
        <f t="shared" si="221"/>
        <v>5.5874999999999986</v>
      </c>
      <c r="Q2238" s="153">
        <f t="shared" si="217"/>
        <v>1</v>
      </c>
      <c r="R2238" s="154">
        <f t="shared" si="218"/>
        <v>0</v>
      </c>
      <c r="S2238" s="154">
        <f t="shared" si="219"/>
        <v>1</v>
      </c>
    </row>
    <row r="2239" spans="2:19" ht="18.75" x14ac:dyDescent="0.3">
      <c r="B2239" s="164">
        <v>45039</v>
      </c>
      <c r="C2239" s="95" t="s">
        <v>3392</v>
      </c>
      <c r="D2239" s="96" t="s">
        <v>634</v>
      </c>
      <c r="E2239" s="97">
        <v>1</v>
      </c>
      <c r="F2239" s="140">
        <v>3</v>
      </c>
      <c r="G2239" s="103">
        <v>1.2</v>
      </c>
      <c r="H2239" s="99" t="s">
        <v>557</v>
      </c>
      <c r="I2239" s="104" t="s">
        <v>171</v>
      </c>
      <c r="J2239" s="105">
        <v>2.5</v>
      </c>
      <c r="K2239" s="142">
        <f t="shared" si="216"/>
        <v>-2.5</v>
      </c>
      <c r="L2239" s="102">
        <f t="shared" si="220"/>
        <v>1116.5851049382723</v>
      </c>
      <c r="N2239" s="214">
        <f t="shared" si="221"/>
        <v>3.0874999999999986</v>
      </c>
      <c r="Q2239" s="153">
        <f t="shared" si="217"/>
        <v>1</v>
      </c>
      <c r="R2239" s="154">
        <f t="shared" si="218"/>
        <v>0</v>
      </c>
      <c r="S2239" s="154">
        <f t="shared" si="219"/>
        <v>1</v>
      </c>
    </row>
    <row r="2240" spans="2:19" ht="18.75" x14ac:dyDescent="0.3">
      <c r="B2240" s="164">
        <v>45039</v>
      </c>
      <c r="C2240" s="95" t="s">
        <v>3393</v>
      </c>
      <c r="D2240" s="96" t="s">
        <v>634</v>
      </c>
      <c r="E2240" s="97">
        <v>1</v>
      </c>
      <c r="F2240" s="140">
        <v>1</v>
      </c>
      <c r="G2240" s="103">
        <v>0</v>
      </c>
      <c r="H2240" s="99" t="s">
        <v>557</v>
      </c>
      <c r="I2240" s="104" t="s">
        <v>171</v>
      </c>
      <c r="J2240" s="105">
        <v>1.5</v>
      </c>
      <c r="K2240" s="142">
        <f t="shared" si="216"/>
        <v>-1.5</v>
      </c>
      <c r="L2240" s="102">
        <f t="shared" si="220"/>
        <v>1115.0851049382723</v>
      </c>
      <c r="N2240" s="214">
        <f t="shared" si="221"/>
        <v>1.5874999999999986</v>
      </c>
      <c r="Q2240" s="153">
        <f t="shared" si="217"/>
        <v>1</v>
      </c>
      <c r="R2240" s="154">
        <f t="shared" si="218"/>
        <v>0</v>
      </c>
      <c r="S2240" s="154">
        <f t="shared" si="219"/>
        <v>1</v>
      </c>
    </row>
    <row r="2241" spans="2:19" ht="18.75" x14ac:dyDescent="0.3">
      <c r="B2241" s="164">
        <v>45039</v>
      </c>
      <c r="C2241" s="95" t="s">
        <v>3061</v>
      </c>
      <c r="D2241" s="96" t="s">
        <v>634</v>
      </c>
      <c r="E2241" s="97">
        <v>2</v>
      </c>
      <c r="F2241" s="140">
        <v>2.6</v>
      </c>
      <c r="G2241" s="103">
        <v>1.2</v>
      </c>
      <c r="H2241" s="99" t="s">
        <v>557</v>
      </c>
      <c r="I2241" s="104" t="s">
        <v>24</v>
      </c>
      <c r="J2241" s="105">
        <v>3.5</v>
      </c>
      <c r="K2241" s="142">
        <f t="shared" si="216"/>
        <v>5.6</v>
      </c>
      <c r="L2241" s="102">
        <f t="shared" si="220"/>
        <v>1120.6851049382722</v>
      </c>
      <c r="N2241" s="214">
        <f t="shared" si="221"/>
        <v>7.1874999999999982</v>
      </c>
      <c r="Q2241" s="153">
        <f t="shared" si="217"/>
        <v>1</v>
      </c>
      <c r="R2241" s="154">
        <f t="shared" si="218"/>
        <v>1</v>
      </c>
      <c r="S2241" s="154">
        <f t="shared" si="219"/>
        <v>0</v>
      </c>
    </row>
    <row r="2242" spans="2:19" ht="18.75" x14ac:dyDescent="0.3">
      <c r="B2242" s="164">
        <v>45039</v>
      </c>
      <c r="C2242" s="95" t="s">
        <v>3214</v>
      </c>
      <c r="D2242" s="96" t="s">
        <v>1912</v>
      </c>
      <c r="E2242" s="97">
        <v>3</v>
      </c>
      <c r="F2242" s="140">
        <v>7</v>
      </c>
      <c r="G2242" s="103">
        <v>2</v>
      </c>
      <c r="H2242" s="99" t="s">
        <v>557</v>
      </c>
      <c r="I2242" s="104" t="s">
        <v>24</v>
      </c>
      <c r="J2242" s="105">
        <v>2.75</v>
      </c>
      <c r="K2242" s="142">
        <f t="shared" si="216"/>
        <v>16.5</v>
      </c>
      <c r="L2242" s="102">
        <f t="shared" si="220"/>
        <v>1137.1851049382722</v>
      </c>
      <c r="N2242" s="214">
        <f t="shared" si="221"/>
        <v>23.6875</v>
      </c>
      <c r="Q2242" s="153">
        <f t="shared" si="217"/>
        <v>1</v>
      </c>
      <c r="R2242" s="154">
        <f t="shared" si="218"/>
        <v>1</v>
      </c>
      <c r="S2242" s="154">
        <f t="shared" si="219"/>
        <v>0</v>
      </c>
    </row>
    <row r="2243" spans="2:19" ht="18.75" x14ac:dyDescent="0.3">
      <c r="B2243" s="164">
        <v>45039</v>
      </c>
      <c r="C2243" s="95" t="s">
        <v>3394</v>
      </c>
      <c r="D2243" s="96" t="s">
        <v>3253</v>
      </c>
      <c r="E2243" s="97">
        <v>1</v>
      </c>
      <c r="F2243" s="140">
        <v>2</v>
      </c>
      <c r="G2243" s="103">
        <v>1.2</v>
      </c>
      <c r="H2243" s="99" t="s">
        <v>557</v>
      </c>
      <c r="I2243" s="104" t="s">
        <v>21</v>
      </c>
      <c r="J2243" s="105">
        <v>1.25</v>
      </c>
      <c r="K2243" s="142">
        <f t="shared" ref="K2243:K2306" si="222">IF(OR(I2243="",J2243=""),"",IF(AND(H2243="W",I2243="1st"),F2243*J2243-J2243,IF(AND(H2243="P",OR(I2243="1st",I2243="2nd",I2243="3rd")),G2243*J2243-J2243,IF(H2243="EW",-2*J2243,-J2243))))</f>
        <v>-1.25</v>
      </c>
      <c r="L2243" s="102">
        <f t="shared" si="220"/>
        <v>1135.9351049382722</v>
      </c>
      <c r="N2243" s="214">
        <f t="shared" si="221"/>
        <v>22.4375</v>
      </c>
      <c r="Q2243" s="153">
        <f t="shared" si="217"/>
        <v>1</v>
      </c>
      <c r="R2243" s="154">
        <f t="shared" si="218"/>
        <v>0</v>
      </c>
      <c r="S2243" s="154">
        <f t="shared" si="219"/>
        <v>1</v>
      </c>
    </row>
    <row r="2244" spans="2:19" ht="18.75" x14ac:dyDescent="0.3">
      <c r="B2244" s="164">
        <v>45039</v>
      </c>
      <c r="C2244" s="95" t="s">
        <v>3395</v>
      </c>
      <c r="D2244" s="96" t="s">
        <v>3253</v>
      </c>
      <c r="E2244" s="97">
        <v>2</v>
      </c>
      <c r="F2244" s="140">
        <v>5</v>
      </c>
      <c r="G2244" s="103">
        <v>2</v>
      </c>
      <c r="H2244" s="99" t="s">
        <v>557</v>
      </c>
      <c r="I2244" s="104" t="s">
        <v>26</v>
      </c>
      <c r="J2244" s="105">
        <v>1</v>
      </c>
      <c r="K2244" s="142">
        <f t="shared" si="222"/>
        <v>-1</v>
      </c>
      <c r="L2244" s="102">
        <f t="shared" si="220"/>
        <v>1134.9351049382722</v>
      </c>
      <c r="N2244" s="214">
        <f t="shared" si="221"/>
        <v>21.4375</v>
      </c>
      <c r="Q2244" s="153">
        <f t="shared" ref="Q2244:Q2269" si="223">IF(B2244="",0,1)</f>
        <v>1</v>
      </c>
      <c r="R2244" s="154">
        <f t="shared" ref="R2244:R2269" si="224">IF(K2244&gt;0,1,0)</f>
        <v>0</v>
      </c>
      <c r="S2244" s="154">
        <f t="shared" ref="S2244:S2269" si="225">IF(K2244&lt;0,1,0)</f>
        <v>1</v>
      </c>
    </row>
    <row r="2245" spans="2:19" ht="18.75" x14ac:dyDescent="0.3">
      <c r="B2245" s="164">
        <v>45040</v>
      </c>
      <c r="C2245" s="95" t="s">
        <v>3396</v>
      </c>
      <c r="D2245" s="96" t="s">
        <v>705</v>
      </c>
      <c r="E2245" s="97">
        <v>1</v>
      </c>
      <c r="F2245" s="140">
        <v>5</v>
      </c>
      <c r="G2245" s="103">
        <v>2</v>
      </c>
      <c r="H2245" s="99" t="s">
        <v>557</v>
      </c>
      <c r="I2245" s="104" t="s">
        <v>34</v>
      </c>
      <c r="J2245" s="105">
        <v>9.75</v>
      </c>
      <c r="K2245" s="142">
        <f t="shared" si="222"/>
        <v>-9.75</v>
      </c>
      <c r="L2245" s="102">
        <f t="shared" si="220"/>
        <v>1125.1851049382722</v>
      </c>
      <c r="N2245" s="214">
        <f t="shared" si="221"/>
        <v>11.6875</v>
      </c>
      <c r="Q2245" s="153">
        <f t="shared" si="223"/>
        <v>1</v>
      </c>
      <c r="R2245" s="154">
        <f t="shared" si="224"/>
        <v>0</v>
      </c>
      <c r="S2245" s="154">
        <f t="shared" si="225"/>
        <v>1</v>
      </c>
    </row>
    <row r="2246" spans="2:19" ht="18.75" x14ac:dyDescent="0.3">
      <c r="B2246" s="164">
        <v>45041</v>
      </c>
      <c r="C2246" s="95" t="s">
        <v>3397</v>
      </c>
      <c r="D2246" s="96" t="s">
        <v>231</v>
      </c>
      <c r="E2246" s="97">
        <v>2</v>
      </c>
      <c r="F2246" s="140">
        <v>15</v>
      </c>
      <c r="G2246" s="103">
        <v>4</v>
      </c>
      <c r="H2246" s="99" t="s">
        <v>557</v>
      </c>
      <c r="I2246" s="104" t="s">
        <v>34</v>
      </c>
      <c r="J2246" s="105">
        <v>6</v>
      </c>
      <c r="K2246" s="142">
        <f t="shared" si="222"/>
        <v>-6</v>
      </c>
      <c r="L2246" s="102">
        <f t="shared" si="220"/>
        <v>1119.1851049382722</v>
      </c>
      <c r="N2246" s="214">
        <f t="shared" si="221"/>
        <v>5.6875</v>
      </c>
      <c r="Q2246" s="153">
        <f t="shared" si="223"/>
        <v>1</v>
      </c>
      <c r="R2246" s="154">
        <f t="shared" si="224"/>
        <v>0</v>
      </c>
      <c r="S2246" s="154">
        <f t="shared" si="225"/>
        <v>1</v>
      </c>
    </row>
    <row r="2247" spans="2:19" ht="18.75" x14ac:dyDescent="0.3">
      <c r="B2247" s="164">
        <v>45041</v>
      </c>
      <c r="C2247" s="95" t="s">
        <v>3397</v>
      </c>
      <c r="D2247" s="96" t="s">
        <v>231</v>
      </c>
      <c r="E2247" s="97">
        <v>2</v>
      </c>
      <c r="F2247" s="140">
        <v>15</v>
      </c>
      <c r="G2247" s="103">
        <v>4</v>
      </c>
      <c r="H2247" s="99" t="s">
        <v>567</v>
      </c>
      <c r="I2247" s="104" t="s">
        <v>34</v>
      </c>
      <c r="J2247" s="105">
        <v>4</v>
      </c>
      <c r="K2247" s="142">
        <f t="shared" si="222"/>
        <v>-4</v>
      </c>
      <c r="L2247" s="102">
        <f t="shared" si="220"/>
        <v>1115.1851049382722</v>
      </c>
      <c r="N2247" s="214">
        <f t="shared" si="221"/>
        <v>1.6875</v>
      </c>
      <c r="Q2247" s="153">
        <f t="shared" si="223"/>
        <v>1</v>
      </c>
      <c r="R2247" s="154">
        <f t="shared" si="224"/>
        <v>0</v>
      </c>
      <c r="S2247" s="154">
        <f t="shared" si="225"/>
        <v>1</v>
      </c>
    </row>
    <row r="2248" spans="2:19" ht="18.75" x14ac:dyDescent="0.3">
      <c r="B2248" s="164">
        <v>45042</v>
      </c>
      <c r="C2248" s="95" t="s">
        <v>3297</v>
      </c>
      <c r="D2248" s="96" t="s">
        <v>561</v>
      </c>
      <c r="E2248" s="97">
        <v>2</v>
      </c>
      <c r="F2248" s="140">
        <v>3.3</v>
      </c>
      <c r="G2248" s="103">
        <v>1.2</v>
      </c>
      <c r="H2248" s="99" t="s">
        <v>557</v>
      </c>
      <c r="I2248" s="104" t="s">
        <v>24</v>
      </c>
      <c r="J2248" s="105">
        <v>1</v>
      </c>
      <c r="K2248" s="142">
        <f t="shared" si="222"/>
        <v>2.2999999999999998</v>
      </c>
      <c r="L2248" s="102">
        <f t="shared" si="220"/>
        <v>1117.4851049382721</v>
      </c>
      <c r="N2248" s="214">
        <f t="shared" si="221"/>
        <v>3.9874999999999998</v>
      </c>
      <c r="Q2248" s="153">
        <f t="shared" si="223"/>
        <v>1</v>
      </c>
      <c r="R2248" s="154">
        <f t="shared" si="224"/>
        <v>1</v>
      </c>
      <c r="S2248" s="154">
        <f t="shared" si="225"/>
        <v>0</v>
      </c>
    </row>
    <row r="2249" spans="2:19" ht="18.75" x14ac:dyDescent="0.3">
      <c r="B2249" s="164">
        <v>45042</v>
      </c>
      <c r="C2249" s="95" t="s">
        <v>2843</v>
      </c>
      <c r="D2249" s="96" t="s">
        <v>561</v>
      </c>
      <c r="E2249" s="97">
        <v>7</v>
      </c>
      <c r="F2249" s="140">
        <v>3</v>
      </c>
      <c r="G2249" s="103">
        <v>1.4</v>
      </c>
      <c r="H2249" s="99" t="s">
        <v>557</v>
      </c>
      <c r="I2249" s="104" t="s">
        <v>34</v>
      </c>
      <c r="J2249" s="105">
        <v>2</v>
      </c>
      <c r="K2249" s="142">
        <f t="shared" si="222"/>
        <v>-2</v>
      </c>
      <c r="L2249" s="102">
        <f t="shared" si="220"/>
        <v>1115.4851049382721</v>
      </c>
      <c r="N2249" s="214">
        <f t="shared" si="221"/>
        <v>1.9874999999999998</v>
      </c>
      <c r="Q2249" s="153">
        <f t="shared" si="223"/>
        <v>1</v>
      </c>
      <c r="R2249" s="154">
        <f t="shared" si="224"/>
        <v>0</v>
      </c>
      <c r="S2249" s="154">
        <f t="shared" si="225"/>
        <v>1</v>
      </c>
    </row>
    <row r="2250" spans="2:19" ht="18.75" x14ac:dyDescent="0.3">
      <c r="B2250" s="164">
        <v>45042</v>
      </c>
      <c r="C2250" s="95" t="s">
        <v>3345</v>
      </c>
      <c r="D2250" s="96" t="s">
        <v>30</v>
      </c>
      <c r="E2250" s="97">
        <v>2</v>
      </c>
      <c r="F2250" s="140">
        <v>1.4</v>
      </c>
      <c r="G2250" s="103">
        <v>1.1000000000000001</v>
      </c>
      <c r="H2250" s="99" t="s">
        <v>557</v>
      </c>
      <c r="I2250" s="104" t="s">
        <v>24</v>
      </c>
      <c r="J2250" s="105">
        <v>4</v>
      </c>
      <c r="K2250" s="142">
        <f t="shared" si="222"/>
        <v>1.5999999999999996</v>
      </c>
      <c r="L2250" s="102">
        <f t="shared" si="220"/>
        <v>1117.085104938272</v>
      </c>
      <c r="N2250" s="214">
        <f t="shared" si="221"/>
        <v>3.5874999999999995</v>
      </c>
      <c r="Q2250" s="153">
        <f t="shared" si="223"/>
        <v>1</v>
      </c>
      <c r="R2250" s="154">
        <f t="shared" si="224"/>
        <v>1</v>
      </c>
      <c r="S2250" s="154">
        <f t="shared" si="225"/>
        <v>0</v>
      </c>
    </row>
    <row r="2251" spans="2:19" ht="18.75" x14ac:dyDescent="0.3">
      <c r="B2251" s="164">
        <v>45043</v>
      </c>
      <c r="C2251" s="95" t="s">
        <v>3398</v>
      </c>
      <c r="D2251" s="96" t="s">
        <v>2814</v>
      </c>
      <c r="E2251" s="97">
        <v>3</v>
      </c>
      <c r="F2251" s="140">
        <v>100</v>
      </c>
      <c r="G2251" s="103">
        <v>24</v>
      </c>
      <c r="H2251" s="99" t="s">
        <v>557</v>
      </c>
      <c r="I2251" s="104" t="s">
        <v>34</v>
      </c>
      <c r="J2251" s="105">
        <v>1</v>
      </c>
      <c r="K2251" s="142">
        <f t="shared" si="222"/>
        <v>-1</v>
      </c>
      <c r="L2251" s="102">
        <f t="shared" si="220"/>
        <v>1116.085104938272</v>
      </c>
      <c r="N2251" s="214">
        <f t="shared" si="221"/>
        <v>2.5874999999999995</v>
      </c>
      <c r="Q2251" s="153">
        <f t="shared" si="223"/>
        <v>1</v>
      </c>
      <c r="R2251" s="154">
        <f t="shared" si="224"/>
        <v>0</v>
      </c>
      <c r="S2251" s="154">
        <f t="shared" si="225"/>
        <v>1</v>
      </c>
    </row>
    <row r="2252" spans="2:19" ht="18.75" x14ac:dyDescent="0.3">
      <c r="B2252" s="164">
        <v>45043</v>
      </c>
      <c r="C2252" s="95" t="s">
        <v>3398</v>
      </c>
      <c r="D2252" s="96" t="s">
        <v>2814</v>
      </c>
      <c r="E2252" s="97">
        <v>3</v>
      </c>
      <c r="F2252" s="140">
        <v>100</v>
      </c>
      <c r="G2252" s="103">
        <v>24</v>
      </c>
      <c r="H2252" s="99" t="s">
        <v>567</v>
      </c>
      <c r="I2252" s="104" t="s">
        <v>34</v>
      </c>
      <c r="J2252" s="105">
        <v>2</v>
      </c>
      <c r="K2252" s="142">
        <f t="shared" si="222"/>
        <v>-2</v>
      </c>
      <c r="L2252" s="102">
        <f t="shared" si="220"/>
        <v>1114.085104938272</v>
      </c>
      <c r="N2252" s="214">
        <f t="shared" si="221"/>
        <v>0.58749999999999947</v>
      </c>
      <c r="Q2252" s="153">
        <f t="shared" si="223"/>
        <v>1</v>
      </c>
      <c r="R2252" s="154">
        <f t="shared" si="224"/>
        <v>0</v>
      </c>
      <c r="S2252" s="154">
        <f t="shared" si="225"/>
        <v>1</v>
      </c>
    </row>
    <row r="2253" spans="2:19" ht="18.75" x14ac:dyDescent="0.3">
      <c r="B2253" s="164">
        <v>45043</v>
      </c>
      <c r="C2253" s="95" t="s">
        <v>3347</v>
      </c>
      <c r="D2253" s="96" t="s">
        <v>616</v>
      </c>
      <c r="E2253" s="97">
        <v>4</v>
      </c>
      <c r="F2253" s="140">
        <v>15</v>
      </c>
      <c r="G2253" s="103">
        <v>3</v>
      </c>
      <c r="H2253" s="99" t="s">
        <v>557</v>
      </c>
      <c r="I2253" s="104" t="s">
        <v>34</v>
      </c>
      <c r="J2253" s="105">
        <v>2</v>
      </c>
      <c r="K2253" s="142">
        <f t="shared" si="222"/>
        <v>-2</v>
      </c>
      <c r="L2253" s="102">
        <f t="shared" si="220"/>
        <v>1112.085104938272</v>
      </c>
      <c r="N2253" s="214">
        <f t="shared" si="221"/>
        <v>-1.4125000000000005</v>
      </c>
      <c r="Q2253" s="153">
        <f t="shared" si="223"/>
        <v>1</v>
      </c>
      <c r="R2253" s="154">
        <f t="shared" si="224"/>
        <v>0</v>
      </c>
      <c r="S2253" s="154">
        <f t="shared" si="225"/>
        <v>1</v>
      </c>
    </row>
    <row r="2254" spans="2:19" ht="18.75" x14ac:dyDescent="0.3">
      <c r="B2254" s="164">
        <v>45043</v>
      </c>
      <c r="C2254" s="95" t="s">
        <v>3347</v>
      </c>
      <c r="D2254" s="96" t="s">
        <v>616</v>
      </c>
      <c r="E2254" s="97">
        <v>4</v>
      </c>
      <c r="F2254" s="140">
        <v>15</v>
      </c>
      <c r="G2254" s="103">
        <v>3</v>
      </c>
      <c r="H2254" s="99" t="s">
        <v>567</v>
      </c>
      <c r="I2254" s="104" t="s">
        <v>34</v>
      </c>
      <c r="J2254" s="105">
        <v>2</v>
      </c>
      <c r="K2254" s="142">
        <f t="shared" si="222"/>
        <v>-2</v>
      </c>
      <c r="L2254" s="102">
        <f t="shared" si="220"/>
        <v>1110.085104938272</v>
      </c>
      <c r="N2254" s="214">
        <f t="shared" si="221"/>
        <v>-3.4125000000000005</v>
      </c>
      <c r="Q2254" s="153">
        <f t="shared" si="223"/>
        <v>1</v>
      </c>
      <c r="R2254" s="154">
        <f>IF(K2254&gt;0,1,0)</f>
        <v>0</v>
      </c>
      <c r="S2254" s="154">
        <f t="shared" si="225"/>
        <v>1</v>
      </c>
    </row>
    <row r="2255" spans="2:19" ht="18.75" x14ac:dyDescent="0.3">
      <c r="B2255" s="164">
        <v>45043</v>
      </c>
      <c r="C2255" s="95" t="s">
        <v>3231</v>
      </c>
      <c r="D2255" s="96" t="s">
        <v>2814</v>
      </c>
      <c r="E2255" s="97">
        <v>2</v>
      </c>
      <c r="F2255" s="140">
        <v>3</v>
      </c>
      <c r="G2255" s="103">
        <v>1.2</v>
      </c>
      <c r="H2255" s="99" t="s">
        <v>557</v>
      </c>
      <c r="I2255" s="104" t="s">
        <v>16</v>
      </c>
      <c r="J2255" s="105">
        <v>9</v>
      </c>
      <c r="K2255" s="142">
        <f t="shared" si="222"/>
        <v>-9</v>
      </c>
      <c r="L2255" s="102">
        <f t="shared" si="220"/>
        <v>1101.085104938272</v>
      </c>
      <c r="N2255" s="214">
        <f t="shared" si="221"/>
        <v>-12.412500000000001</v>
      </c>
      <c r="Q2255" s="153">
        <f t="shared" si="223"/>
        <v>1</v>
      </c>
      <c r="R2255" s="154">
        <f t="shared" si="224"/>
        <v>0</v>
      </c>
      <c r="S2255" s="154">
        <f t="shared" si="225"/>
        <v>1</v>
      </c>
    </row>
    <row r="2256" spans="2:19" ht="18.75" x14ac:dyDescent="0.3">
      <c r="B2256" s="164">
        <v>45044</v>
      </c>
      <c r="C2256" s="95" t="s">
        <v>3399</v>
      </c>
      <c r="D2256" s="96" t="s">
        <v>43</v>
      </c>
      <c r="E2256" s="97">
        <v>3</v>
      </c>
      <c r="F2256" s="140">
        <v>8</v>
      </c>
      <c r="G2256" s="103">
        <v>3</v>
      </c>
      <c r="H2256" s="99" t="s">
        <v>557</v>
      </c>
      <c r="I2256" s="104" t="s">
        <v>34</v>
      </c>
      <c r="J2256" s="105">
        <v>2.75</v>
      </c>
      <c r="K2256" s="142">
        <f t="shared" si="222"/>
        <v>-2.75</v>
      </c>
      <c r="L2256" s="102">
        <f t="shared" si="220"/>
        <v>1098.335104938272</v>
      </c>
      <c r="N2256" s="214">
        <f t="shared" si="221"/>
        <v>-15.162500000000001</v>
      </c>
      <c r="Q2256" s="153">
        <f t="shared" si="223"/>
        <v>1</v>
      </c>
      <c r="R2256" s="154">
        <f t="shared" si="224"/>
        <v>0</v>
      </c>
      <c r="S2256" s="154">
        <f t="shared" si="225"/>
        <v>1</v>
      </c>
    </row>
    <row r="2257" spans="2:19" ht="18.75" x14ac:dyDescent="0.3">
      <c r="B2257" s="164">
        <v>45044</v>
      </c>
      <c r="C2257" s="95" t="s">
        <v>3400</v>
      </c>
      <c r="D2257" s="96" t="s">
        <v>641</v>
      </c>
      <c r="E2257" s="97">
        <v>5</v>
      </c>
      <c r="F2257" s="140">
        <v>4</v>
      </c>
      <c r="G2257" s="103">
        <v>2</v>
      </c>
      <c r="H2257" s="99" t="s">
        <v>557</v>
      </c>
      <c r="I2257" s="104" t="s">
        <v>16</v>
      </c>
      <c r="J2257" s="105">
        <v>3</v>
      </c>
      <c r="K2257" s="142">
        <f t="shared" si="222"/>
        <v>-3</v>
      </c>
      <c r="L2257" s="102">
        <f t="shared" si="220"/>
        <v>1095.335104938272</v>
      </c>
      <c r="N2257" s="214">
        <f t="shared" si="221"/>
        <v>-18.162500000000001</v>
      </c>
      <c r="Q2257" s="153">
        <f t="shared" si="223"/>
        <v>1</v>
      </c>
      <c r="R2257" s="154">
        <f t="shared" si="224"/>
        <v>0</v>
      </c>
      <c r="S2257" s="154">
        <f t="shared" si="225"/>
        <v>1</v>
      </c>
    </row>
    <row r="2258" spans="2:19" ht="18.75" x14ac:dyDescent="0.3">
      <c r="B2258" s="164">
        <v>45044</v>
      </c>
      <c r="C2258" s="95" t="s">
        <v>3401</v>
      </c>
      <c r="D2258" s="96" t="s">
        <v>2043</v>
      </c>
      <c r="E2258" s="97">
        <v>4</v>
      </c>
      <c r="F2258" s="140">
        <v>5</v>
      </c>
      <c r="G2258" s="103">
        <v>2</v>
      </c>
      <c r="H2258" s="99" t="s">
        <v>557</v>
      </c>
      <c r="I2258" s="104" t="s">
        <v>24</v>
      </c>
      <c r="J2258" s="105">
        <v>5</v>
      </c>
      <c r="K2258" s="142">
        <f t="shared" si="222"/>
        <v>20</v>
      </c>
      <c r="L2258" s="102">
        <f t="shared" si="220"/>
        <v>1115.335104938272</v>
      </c>
      <c r="N2258" s="214">
        <f t="shared" si="221"/>
        <v>1.8374999999999986</v>
      </c>
      <c r="Q2258" s="153">
        <f t="shared" si="223"/>
        <v>1</v>
      </c>
      <c r="R2258" s="154">
        <f t="shared" si="224"/>
        <v>1</v>
      </c>
      <c r="S2258" s="154">
        <f t="shared" si="225"/>
        <v>0</v>
      </c>
    </row>
    <row r="2259" spans="2:19" ht="18.75" x14ac:dyDescent="0.3">
      <c r="B2259" s="164">
        <v>45044</v>
      </c>
      <c r="C2259" s="95" t="s">
        <v>3402</v>
      </c>
      <c r="D2259" s="96" t="s">
        <v>2043</v>
      </c>
      <c r="E2259" s="97">
        <v>5</v>
      </c>
      <c r="F2259" s="140">
        <v>2</v>
      </c>
      <c r="G2259" s="103">
        <v>1.1000000000000001</v>
      </c>
      <c r="H2259" s="99" t="s">
        <v>557</v>
      </c>
      <c r="I2259" s="104" t="s">
        <v>16</v>
      </c>
      <c r="J2259" s="105">
        <v>7</v>
      </c>
      <c r="K2259" s="142">
        <f t="shared" si="222"/>
        <v>-7</v>
      </c>
      <c r="L2259" s="102">
        <f t="shared" si="220"/>
        <v>1108.335104938272</v>
      </c>
      <c r="N2259" s="214">
        <f t="shared" si="221"/>
        <v>-5.1625000000000014</v>
      </c>
      <c r="Q2259" s="153">
        <f t="shared" si="223"/>
        <v>1</v>
      </c>
      <c r="R2259" s="154">
        <f t="shared" si="224"/>
        <v>0</v>
      </c>
      <c r="S2259" s="154">
        <f t="shared" si="225"/>
        <v>1</v>
      </c>
    </row>
    <row r="2260" spans="2:19" ht="18.75" x14ac:dyDescent="0.3">
      <c r="B2260" s="164">
        <v>45044</v>
      </c>
      <c r="C2260" s="95" t="s">
        <v>3403</v>
      </c>
      <c r="D2260" s="96" t="s">
        <v>32</v>
      </c>
      <c r="E2260" s="97">
        <v>2</v>
      </c>
      <c r="F2260" s="140">
        <v>7</v>
      </c>
      <c r="G2260" s="103">
        <v>2</v>
      </c>
      <c r="H2260" s="99" t="s">
        <v>557</v>
      </c>
      <c r="I2260" s="104" t="s">
        <v>16</v>
      </c>
      <c r="J2260" s="105">
        <v>7</v>
      </c>
      <c r="K2260" s="142">
        <f t="shared" si="222"/>
        <v>-7</v>
      </c>
      <c r="L2260" s="102">
        <f t="shared" si="220"/>
        <v>1101.335104938272</v>
      </c>
      <c r="N2260" s="214">
        <f t="shared" si="221"/>
        <v>-12.162500000000001</v>
      </c>
      <c r="Q2260" s="153">
        <f t="shared" si="223"/>
        <v>1</v>
      </c>
      <c r="R2260" s="154">
        <f t="shared" si="224"/>
        <v>0</v>
      </c>
      <c r="S2260" s="154">
        <f t="shared" si="225"/>
        <v>1</v>
      </c>
    </row>
    <row r="2261" spans="2:19" ht="18.75" x14ac:dyDescent="0.3">
      <c r="B2261" s="164">
        <v>45045</v>
      </c>
      <c r="C2261" s="95" t="s">
        <v>3404</v>
      </c>
      <c r="D2261" s="96" t="s">
        <v>3405</v>
      </c>
      <c r="E2261" s="97">
        <v>1</v>
      </c>
      <c r="F2261" s="140">
        <v>5</v>
      </c>
      <c r="G2261" s="103">
        <v>2</v>
      </c>
      <c r="H2261" s="99" t="s">
        <v>557</v>
      </c>
      <c r="I2261" s="104" t="s">
        <v>24</v>
      </c>
      <c r="J2261" s="105">
        <v>2</v>
      </c>
      <c r="K2261" s="142">
        <f t="shared" si="222"/>
        <v>8</v>
      </c>
      <c r="L2261" s="102">
        <f t="shared" si="220"/>
        <v>1109.335104938272</v>
      </c>
      <c r="N2261" s="214">
        <f t="shared" si="221"/>
        <v>-4.1625000000000014</v>
      </c>
      <c r="Q2261" s="153">
        <f t="shared" si="223"/>
        <v>1</v>
      </c>
      <c r="R2261" s="154">
        <f t="shared" si="224"/>
        <v>1</v>
      </c>
      <c r="S2261" s="154">
        <f t="shared" si="225"/>
        <v>0</v>
      </c>
    </row>
    <row r="2262" spans="2:19" ht="18.75" x14ac:dyDescent="0.3">
      <c r="B2262" s="164">
        <v>45045</v>
      </c>
      <c r="C2262" s="95" t="s">
        <v>3360</v>
      </c>
      <c r="D2262" s="96" t="s">
        <v>619</v>
      </c>
      <c r="E2262" s="97">
        <v>6</v>
      </c>
      <c r="F2262" s="140">
        <v>6</v>
      </c>
      <c r="G2262" s="103">
        <v>2</v>
      </c>
      <c r="H2262" s="99" t="s">
        <v>557</v>
      </c>
      <c r="I2262" s="104" t="s">
        <v>24</v>
      </c>
      <c r="J2262" s="105">
        <v>4.75</v>
      </c>
      <c r="K2262" s="142">
        <f t="shared" si="222"/>
        <v>23.75</v>
      </c>
      <c r="L2262" s="102">
        <f t="shared" si="220"/>
        <v>1133.085104938272</v>
      </c>
      <c r="N2262" s="214">
        <f t="shared" si="221"/>
        <v>19.587499999999999</v>
      </c>
      <c r="Q2262" s="153">
        <f t="shared" si="223"/>
        <v>1</v>
      </c>
      <c r="R2262" s="154">
        <f t="shared" si="224"/>
        <v>1</v>
      </c>
      <c r="S2262" s="154">
        <f t="shared" si="225"/>
        <v>0</v>
      </c>
    </row>
    <row r="2263" spans="2:19" ht="18.75" x14ac:dyDescent="0.3">
      <c r="B2263" s="164">
        <v>45045</v>
      </c>
      <c r="C2263" s="95" t="s">
        <v>3406</v>
      </c>
      <c r="D2263" s="96" t="s">
        <v>619</v>
      </c>
      <c r="E2263" s="97">
        <v>7</v>
      </c>
      <c r="F2263" s="140">
        <v>7</v>
      </c>
      <c r="G2263" s="103">
        <v>3</v>
      </c>
      <c r="H2263" s="99" t="s">
        <v>557</v>
      </c>
      <c r="I2263" s="104" t="s">
        <v>16</v>
      </c>
      <c r="J2263" s="105">
        <v>7</v>
      </c>
      <c r="K2263" s="142">
        <f t="shared" si="222"/>
        <v>-7</v>
      </c>
      <c r="L2263" s="102">
        <f t="shared" si="220"/>
        <v>1126.085104938272</v>
      </c>
      <c r="N2263" s="214">
        <f t="shared" si="221"/>
        <v>12.587499999999999</v>
      </c>
      <c r="Q2263" s="153">
        <f t="shared" si="223"/>
        <v>1</v>
      </c>
      <c r="R2263" s="154">
        <f t="shared" si="224"/>
        <v>0</v>
      </c>
      <c r="S2263" s="154">
        <f t="shared" si="225"/>
        <v>1</v>
      </c>
    </row>
    <row r="2264" spans="2:19" ht="18.75" x14ac:dyDescent="0.3">
      <c r="B2264" s="164">
        <v>45045</v>
      </c>
      <c r="C2264" s="95" t="s">
        <v>2875</v>
      </c>
      <c r="D2264" s="96" t="s">
        <v>619</v>
      </c>
      <c r="E2264" s="97">
        <v>7</v>
      </c>
      <c r="F2264" s="140">
        <v>7</v>
      </c>
      <c r="G2264" s="103">
        <v>3</v>
      </c>
      <c r="H2264" s="99" t="s">
        <v>557</v>
      </c>
      <c r="I2264" s="104" t="s">
        <v>34</v>
      </c>
      <c r="J2264" s="105">
        <v>1</v>
      </c>
      <c r="K2264" s="142">
        <f t="shared" si="222"/>
        <v>-1</v>
      </c>
      <c r="L2264" s="102">
        <f t="shared" si="220"/>
        <v>1125.085104938272</v>
      </c>
      <c r="N2264" s="214">
        <f t="shared" si="221"/>
        <v>11.587499999999999</v>
      </c>
      <c r="Q2264" s="153">
        <f t="shared" si="223"/>
        <v>1</v>
      </c>
      <c r="R2264" s="154">
        <f t="shared" si="224"/>
        <v>0</v>
      </c>
      <c r="S2264" s="154">
        <f t="shared" si="225"/>
        <v>1</v>
      </c>
    </row>
    <row r="2265" spans="2:19" ht="18.75" x14ac:dyDescent="0.3">
      <c r="B2265" s="164">
        <v>45046</v>
      </c>
      <c r="C2265" s="95" t="s">
        <v>3367</v>
      </c>
      <c r="D2265" s="96" t="s">
        <v>114</v>
      </c>
      <c r="E2265" s="97">
        <v>4</v>
      </c>
      <c r="F2265" s="218">
        <v>4.8</v>
      </c>
      <c r="G2265" s="217">
        <v>2</v>
      </c>
      <c r="H2265" s="99" t="s">
        <v>557</v>
      </c>
      <c r="I2265" s="104" t="s">
        <v>24</v>
      </c>
      <c r="J2265" s="105">
        <v>2</v>
      </c>
      <c r="K2265" s="142">
        <f t="shared" si="222"/>
        <v>7.6</v>
      </c>
      <c r="L2265" s="102">
        <f t="shared" si="220"/>
        <v>1132.6851049382719</v>
      </c>
      <c r="N2265" s="214">
        <f t="shared" si="221"/>
        <v>19.1875</v>
      </c>
      <c r="Q2265" s="153">
        <f t="shared" si="223"/>
        <v>1</v>
      </c>
      <c r="R2265" s="154">
        <f t="shared" si="224"/>
        <v>1</v>
      </c>
      <c r="S2265" s="154">
        <f t="shared" si="225"/>
        <v>0</v>
      </c>
    </row>
    <row r="2266" spans="2:19" ht="18.75" x14ac:dyDescent="0.3">
      <c r="B2266" s="164">
        <v>45046</v>
      </c>
      <c r="C2266" s="95" t="s">
        <v>3317</v>
      </c>
      <c r="D2266" s="96" t="s">
        <v>114</v>
      </c>
      <c r="E2266" s="97">
        <v>1</v>
      </c>
      <c r="F2266" s="218">
        <v>2.6</v>
      </c>
      <c r="G2266" s="217">
        <v>1.2</v>
      </c>
      <c r="H2266" s="99" t="s">
        <v>557</v>
      </c>
      <c r="I2266" s="104" t="s">
        <v>24</v>
      </c>
      <c r="J2266" s="105">
        <v>6</v>
      </c>
      <c r="K2266" s="142">
        <f t="shared" si="222"/>
        <v>9.6000000000000014</v>
      </c>
      <c r="L2266" s="102">
        <f t="shared" si="220"/>
        <v>1142.2851049382718</v>
      </c>
      <c r="N2266" s="214">
        <f t="shared" si="221"/>
        <v>28.787500000000001</v>
      </c>
      <c r="Q2266" s="153">
        <f t="shared" si="223"/>
        <v>1</v>
      </c>
      <c r="R2266" s="154">
        <f t="shared" si="224"/>
        <v>1</v>
      </c>
      <c r="S2266" s="154">
        <f t="shared" si="225"/>
        <v>0</v>
      </c>
    </row>
    <row r="2267" spans="2:19" ht="18.75" x14ac:dyDescent="0.3">
      <c r="B2267" s="164">
        <v>45046</v>
      </c>
      <c r="C2267" s="95" t="s">
        <v>3407</v>
      </c>
      <c r="D2267" s="96" t="s">
        <v>660</v>
      </c>
      <c r="E2267" s="97">
        <v>2</v>
      </c>
      <c r="F2267" s="218">
        <v>26</v>
      </c>
      <c r="G2267" s="217">
        <v>6</v>
      </c>
      <c r="H2267" s="99" t="s">
        <v>557</v>
      </c>
      <c r="I2267" s="104" t="s">
        <v>34</v>
      </c>
      <c r="J2267" s="105">
        <v>1.25</v>
      </c>
      <c r="K2267" s="142">
        <f t="shared" si="222"/>
        <v>-1.25</v>
      </c>
      <c r="L2267" s="102">
        <f t="shared" ref="L2267:L2330" si="226">IF(K2267="",L2266,L2266+K2267)</f>
        <v>1141.0351049382718</v>
      </c>
      <c r="N2267" s="214">
        <f t="shared" si="221"/>
        <v>27.537500000000001</v>
      </c>
      <c r="Q2267" s="153">
        <f t="shared" si="223"/>
        <v>1</v>
      </c>
      <c r="R2267" s="154">
        <f t="shared" si="224"/>
        <v>0</v>
      </c>
      <c r="S2267" s="154">
        <f t="shared" si="225"/>
        <v>1</v>
      </c>
    </row>
    <row r="2268" spans="2:19" ht="18.75" x14ac:dyDescent="0.3">
      <c r="B2268" s="164">
        <v>45046</v>
      </c>
      <c r="C2268" s="95" t="s">
        <v>3407</v>
      </c>
      <c r="D2268" s="96" t="s">
        <v>660</v>
      </c>
      <c r="E2268" s="97">
        <v>2</v>
      </c>
      <c r="F2268" s="218">
        <v>26</v>
      </c>
      <c r="G2268" s="217">
        <v>5</v>
      </c>
      <c r="H2268" s="99" t="s">
        <v>567</v>
      </c>
      <c r="I2268" s="104" t="s">
        <v>34</v>
      </c>
      <c r="J2268" s="105">
        <v>1.75</v>
      </c>
      <c r="K2268" s="142">
        <f t="shared" si="222"/>
        <v>-1.75</v>
      </c>
      <c r="L2268" s="102">
        <f t="shared" si="226"/>
        <v>1139.2851049382718</v>
      </c>
      <c r="N2268" s="214">
        <f t="shared" si="221"/>
        <v>25.787500000000001</v>
      </c>
      <c r="Q2268" s="153">
        <f t="shared" si="223"/>
        <v>1</v>
      </c>
      <c r="R2268" s="154">
        <f t="shared" si="224"/>
        <v>0</v>
      </c>
      <c r="S2268" s="154">
        <f t="shared" si="225"/>
        <v>1</v>
      </c>
    </row>
    <row r="2269" spans="2:19" ht="18.75" x14ac:dyDescent="0.3">
      <c r="B2269" s="164">
        <v>45046</v>
      </c>
      <c r="C2269" s="95" t="s">
        <v>3352</v>
      </c>
      <c r="D2269" s="96" t="s">
        <v>573</v>
      </c>
      <c r="E2269" s="97">
        <v>2</v>
      </c>
      <c r="F2269" s="218">
        <v>5.5</v>
      </c>
      <c r="G2269" s="217">
        <v>2</v>
      </c>
      <c r="H2269" s="99" t="s">
        <v>557</v>
      </c>
      <c r="I2269" s="104" t="s">
        <v>24</v>
      </c>
      <c r="J2269" s="105">
        <v>1.5</v>
      </c>
      <c r="K2269" s="142">
        <f t="shared" si="222"/>
        <v>6.75</v>
      </c>
      <c r="L2269" s="102">
        <f t="shared" si="226"/>
        <v>1146.0351049382718</v>
      </c>
      <c r="N2269" s="214">
        <f t="shared" ref="N2269" si="227">N2268+K2269</f>
        <v>32.537500000000001</v>
      </c>
      <c r="Q2269" s="153">
        <f t="shared" si="223"/>
        <v>1</v>
      </c>
      <c r="R2269" s="154">
        <f t="shared" si="224"/>
        <v>1</v>
      </c>
      <c r="S2269" s="154">
        <f t="shared" si="225"/>
        <v>0</v>
      </c>
    </row>
    <row r="2270" spans="2:19" ht="18.75" x14ac:dyDescent="0.3">
      <c r="B2270" s="164">
        <v>45047</v>
      </c>
      <c r="C2270" s="95" t="s">
        <v>3363</v>
      </c>
      <c r="D2270" s="96" t="s">
        <v>2195</v>
      </c>
      <c r="E2270" s="97">
        <v>2</v>
      </c>
      <c r="F2270" s="218">
        <v>5</v>
      </c>
      <c r="G2270" s="217">
        <v>2</v>
      </c>
      <c r="H2270" s="99" t="s">
        <v>557</v>
      </c>
      <c r="I2270" s="104" t="s">
        <v>21</v>
      </c>
      <c r="J2270" s="105">
        <v>2.5</v>
      </c>
      <c r="K2270" s="142">
        <f t="shared" si="222"/>
        <v>-2.5</v>
      </c>
      <c r="L2270" s="102">
        <f t="shared" si="226"/>
        <v>1143.5351049382718</v>
      </c>
      <c r="M2270" s="214">
        <f>K2270</f>
        <v>-2.5</v>
      </c>
      <c r="Q2270" s="153">
        <f t="shared" ref="Q2270:Q2333" si="228">IF(B2270="",0,1)</f>
        <v>1</v>
      </c>
      <c r="R2270" s="154">
        <f t="shared" ref="R2270:R2333" si="229">IF(K2270&gt;0,1,0)</f>
        <v>0</v>
      </c>
      <c r="S2270" s="154">
        <f t="shared" ref="S2270:S2333" si="230">IF(K2270&lt;0,1,0)</f>
        <v>1</v>
      </c>
    </row>
    <row r="2271" spans="2:19" ht="18.75" x14ac:dyDescent="0.3">
      <c r="B2271" s="164">
        <v>45047</v>
      </c>
      <c r="C2271" s="95" t="s">
        <v>3363</v>
      </c>
      <c r="D2271" s="96" t="s">
        <v>2195</v>
      </c>
      <c r="E2271" s="97">
        <v>2</v>
      </c>
      <c r="F2271" s="218">
        <v>5</v>
      </c>
      <c r="G2271" s="217">
        <v>2.2000000000000002</v>
      </c>
      <c r="H2271" s="99" t="s">
        <v>567</v>
      </c>
      <c r="I2271" s="104" t="s">
        <v>21</v>
      </c>
      <c r="J2271" s="105">
        <v>2.5</v>
      </c>
      <c r="K2271" s="142">
        <f t="shared" si="222"/>
        <v>3</v>
      </c>
      <c r="L2271" s="102">
        <f t="shared" si="226"/>
        <v>1146.5351049382718</v>
      </c>
      <c r="M2271" s="214">
        <f>M2270+K2271</f>
        <v>0.5</v>
      </c>
      <c r="Q2271" s="153">
        <f t="shared" si="228"/>
        <v>1</v>
      </c>
      <c r="R2271" s="154">
        <f t="shared" si="229"/>
        <v>1</v>
      </c>
      <c r="S2271" s="154">
        <f t="shared" si="230"/>
        <v>0</v>
      </c>
    </row>
    <row r="2272" spans="2:19" ht="18.75" x14ac:dyDescent="0.3">
      <c r="B2272" s="164">
        <v>45047</v>
      </c>
      <c r="C2272" s="95" t="s">
        <v>3215</v>
      </c>
      <c r="D2272" s="96" t="s">
        <v>2195</v>
      </c>
      <c r="E2272" s="97">
        <v>1</v>
      </c>
      <c r="F2272" s="218">
        <v>10</v>
      </c>
      <c r="G2272" s="217">
        <v>3.3333333333333335</v>
      </c>
      <c r="H2272" s="99" t="s">
        <v>557</v>
      </c>
      <c r="I2272" s="104" t="s">
        <v>21</v>
      </c>
      <c r="J2272" s="105">
        <v>0.25</v>
      </c>
      <c r="K2272" s="142">
        <f t="shared" si="222"/>
        <v>-0.25</v>
      </c>
      <c r="L2272" s="102">
        <f t="shared" si="226"/>
        <v>1146.2851049382718</v>
      </c>
      <c r="M2272" s="214">
        <f t="shared" ref="M2272:M2335" si="231">M2271+K2272</f>
        <v>0.25</v>
      </c>
      <c r="Q2272" s="153">
        <f t="shared" si="228"/>
        <v>1</v>
      </c>
      <c r="R2272" s="154">
        <f t="shared" si="229"/>
        <v>0</v>
      </c>
      <c r="S2272" s="154">
        <f t="shared" si="230"/>
        <v>1</v>
      </c>
    </row>
    <row r="2273" spans="2:19" ht="18.75" x14ac:dyDescent="0.3">
      <c r="B2273" s="164">
        <v>45047</v>
      </c>
      <c r="C2273" s="95" t="s">
        <v>3408</v>
      </c>
      <c r="D2273" s="96" t="s">
        <v>2195</v>
      </c>
      <c r="E2273" s="97">
        <v>3</v>
      </c>
      <c r="F2273" s="218">
        <v>6</v>
      </c>
      <c r="G2273" s="217">
        <v>2</v>
      </c>
      <c r="H2273" s="99" t="s">
        <v>557</v>
      </c>
      <c r="I2273" s="104" t="s">
        <v>24</v>
      </c>
      <c r="J2273" s="105">
        <v>0.25</v>
      </c>
      <c r="K2273" s="142">
        <f t="shared" si="222"/>
        <v>1.25</v>
      </c>
      <c r="L2273" s="102">
        <f t="shared" si="226"/>
        <v>1147.5351049382718</v>
      </c>
      <c r="M2273" s="214">
        <f t="shared" si="231"/>
        <v>1.5</v>
      </c>
      <c r="Q2273" s="153">
        <f t="shared" si="228"/>
        <v>1</v>
      </c>
      <c r="R2273" s="154">
        <f t="shared" si="229"/>
        <v>1</v>
      </c>
      <c r="S2273" s="154">
        <f t="shared" si="230"/>
        <v>0</v>
      </c>
    </row>
    <row r="2274" spans="2:19" ht="18.75" x14ac:dyDescent="0.3">
      <c r="B2274" s="164">
        <v>45047</v>
      </c>
      <c r="C2274" s="95" t="s">
        <v>3409</v>
      </c>
      <c r="D2274" s="96" t="s">
        <v>2195</v>
      </c>
      <c r="E2274" s="97">
        <v>4</v>
      </c>
      <c r="F2274" s="218">
        <v>2</v>
      </c>
      <c r="G2274" s="217">
        <v>1.1000000000000001</v>
      </c>
      <c r="H2274" s="99" t="s">
        <v>557</v>
      </c>
      <c r="I2274" s="104" t="s">
        <v>26</v>
      </c>
      <c r="J2274" s="105">
        <v>2</v>
      </c>
      <c r="K2274" s="142">
        <f t="shared" si="222"/>
        <v>-2</v>
      </c>
      <c r="L2274" s="102">
        <f t="shared" si="226"/>
        <v>1145.5351049382718</v>
      </c>
      <c r="M2274" s="214">
        <f t="shared" si="231"/>
        <v>-0.5</v>
      </c>
      <c r="Q2274" s="153">
        <f t="shared" si="228"/>
        <v>1</v>
      </c>
      <c r="R2274" s="154">
        <f t="shared" si="229"/>
        <v>0</v>
      </c>
      <c r="S2274" s="154">
        <f t="shared" si="230"/>
        <v>1</v>
      </c>
    </row>
    <row r="2275" spans="2:19" ht="18.75" x14ac:dyDescent="0.3">
      <c r="B2275" s="164">
        <v>45048</v>
      </c>
      <c r="C2275" s="95" t="s">
        <v>3410</v>
      </c>
      <c r="D2275" s="96" t="s">
        <v>173</v>
      </c>
      <c r="E2275" s="97">
        <v>2</v>
      </c>
      <c r="F2275" s="218">
        <v>19</v>
      </c>
      <c r="G2275" s="217">
        <v>3.7</v>
      </c>
      <c r="H2275" s="99" t="s">
        <v>557</v>
      </c>
      <c r="I2275" s="104" t="s">
        <v>148</v>
      </c>
      <c r="J2275" s="105">
        <v>0.25</v>
      </c>
      <c r="K2275" s="142">
        <f t="shared" si="222"/>
        <v>-0.25</v>
      </c>
      <c r="L2275" s="102">
        <f t="shared" si="226"/>
        <v>1145.2851049382718</v>
      </c>
      <c r="M2275" s="214">
        <f t="shared" si="231"/>
        <v>-0.75</v>
      </c>
      <c r="Q2275" s="153">
        <f t="shared" si="228"/>
        <v>1</v>
      </c>
      <c r="R2275" s="154">
        <f t="shared" si="229"/>
        <v>0</v>
      </c>
      <c r="S2275" s="154">
        <f t="shared" si="230"/>
        <v>1</v>
      </c>
    </row>
    <row r="2276" spans="2:19" ht="18.75" x14ac:dyDescent="0.3">
      <c r="B2276" s="164">
        <v>45048</v>
      </c>
      <c r="C2276" s="95" t="s">
        <v>3410</v>
      </c>
      <c r="D2276" s="96" t="s">
        <v>173</v>
      </c>
      <c r="E2276" s="97">
        <v>2</v>
      </c>
      <c r="F2276" s="218">
        <v>19</v>
      </c>
      <c r="G2276" s="217">
        <v>3.7</v>
      </c>
      <c r="H2276" s="99" t="s">
        <v>567</v>
      </c>
      <c r="I2276" s="104" t="s">
        <v>148</v>
      </c>
      <c r="J2276" s="105">
        <v>0.25</v>
      </c>
      <c r="K2276" s="142">
        <f t="shared" si="222"/>
        <v>-0.25</v>
      </c>
      <c r="L2276" s="102">
        <f t="shared" si="226"/>
        <v>1145.0351049382718</v>
      </c>
      <c r="M2276" s="214">
        <f t="shared" si="231"/>
        <v>-1</v>
      </c>
      <c r="Q2276" s="153">
        <f t="shared" si="228"/>
        <v>1</v>
      </c>
      <c r="R2276" s="154">
        <f t="shared" si="229"/>
        <v>0</v>
      </c>
      <c r="S2276" s="154">
        <f t="shared" si="230"/>
        <v>1</v>
      </c>
    </row>
    <row r="2277" spans="2:19" ht="18.75" x14ac:dyDescent="0.3">
      <c r="B2277" s="164">
        <v>45048</v>
      </c>
      <c r="C2277" s="95" t="s">
        <v>3411</v>
      </c>
      <c r="D2277" s="96" t="s">
        <v>173</v>
      </c>
      <c r="E2277" s="97">
        <v>4</v>
      </c>
      <c r="F2277" s="218">
        <v>8</v>
      </c>
      <c r="G2277" s="217">
        <v>2.6666666666666665</v>
      </c>
      <c r="H2277" s="99" t="s">
        <v>557</v>
      </c>
      <c r="I2277" s="104" t="s">
        <v>24</v>
      </c>
      <c r="J2277" s="105">
        <v>6</v>
      </c>
      <c r="K2277" s="142">
        <f t="shared" si="222"/>
        <v>42</v>
      </c>
      <c r="L2277" s="102">
        <f t="shared" si="226"/>
        <v>1187.0351049382718</v>
      </c>
      <c r="M2277" s="214">
        <f t="shared" si="231"/>
        <v>41</v>
      </c>
      <c r="Q2277" s="153">
        <f t="shared" si="228"/>
        <v>1</v>
      </c>
      <c r="R2277" s="154">
        <f t="shared" si="229"/>
        <v>1</v>
      </c>
      <c r="S2277" s="154">
        <f t="shared" si="230"/>
        <v>0</v>
      </c>
    </row>
    <row r="2278" spans="2:19" ht="18.75" x14ac:dyDescent="0.3">
      <c r="B2278" s="164">
        <v>45048</v>
      </c>
      <c r="C2278" s="95" t="s">
        <v>3396</v>
      </c>
      <c r="D2278" s="96" t="s">
        <v>173</v>
      </c>
      <c r="E2278" s="97">
        <v>4</v>
      </c>
      <c r="F2278" s="218">
        <v>11</v>
      </c>
      <c r="G2278" s="217">
        <v>3.6666666666666665</v>
      </c>
      <c r="H2278" s="99" t="s">
        <v>557</v>
      </c>
      <c r="I2278" s="104" t="s">
        <v>107</v>
      </c>
      <c r="J2278" s="105">
        <v>4</v>
      </c>
      <c r="K2278" s="142">
        <f t="shared" si="222"/>
        <v>-4</v>
      </c>
      <c r="L2278" s="102">
        <f t="shared" si="226"/>
        <v>1183.0351049382718</v>
      </c>
      <c r="M2278" s="214">
        <f t="shared" si="231"/>
        <v>37</v>
      </c>
      <c r="Q2278" s="153">
        <f t="shared" si="228"/>
        <v>1</v>
      </c>
      <c r="R2278" s="154">
        <f t="shared" si="229"/>
        <v>0</v>
      </c>
      <c r="S2278" s="154">
        <f t="shared" si="230"/>
        <v>1</v>
      </c>
    </row>
    <row r="2279" spans="2:19" ht="18.75" x14ac:dyDescent="0.3">
      <c r="B2279" s="164">
        <v>45048</v>
      </c>
      <c r="C2279" s="95" t="s">
        <v>3412</v>
      </c>
      <c r="D2279" s="96" t="s">
        <v>173</v>
      </c>
      <c r="E2279" s="97">
        <v>5</v>
      </c>
      <c r="F2279" s="218">
        <v>18</v>
      </c>
      <c r="G2279" s="217">
        <v>7</v>
      </c>
      <c r="H2279" s="99" t="s">
        <v>557</v>
      </c>
      <c r="I2279" s="104" t="s">
        <v>107</v>
      </c>
      <c r="J2279" s="105">
        <v>1.75</v>
      </c>
      <c r="K2279" s="142">
        <f t="shared" si="222"/>
        <v>-1.75</v>
      </c>
      <c r="L2279" s="102">
        <f t="shared" si="226"/>
        <v>1181.2851049382718</v>
      </c>
      <c r="M2279" s="214">
        <f t="shared" si="231"/>
        <v>35.25</v>
      </c>
      <c r="Q2279" s="153">
        <f t="shared" si="228"/>
        <v>1</v>
      </c>
      <c r="R2279" s="154">
        <f t="shared" si="229"/>
        <v>0</v>
      </c>
      <c r="S2279" s="154">
        <f t="shared" si="230"/>
        <v>1</v>
      </c>
    </row>
    <row r="2280" spans="2:19" ht="18.75" x14ac:dyDescent="0.3">
      <c r="B2280" s="164">
        <v>45048</v>
      </c>
      <c r="C2280" s="95" t="s">
        <v>3412</v>
      </c>
      <c r="D2280" s="96" t="s">
        <v>173</v>
      </c>
      <c r="E2280" s="97">
        <v>5</v>
      </c>
      <c r="F2280" s="218">
        <v>18</v>
      </c>
      <c r="G2280" s="217">
        <v>7</v>
      </c>
      <c r="H2280" s="99" t="s">
        <v>567</v>
      </c>
      <c r="I2280" s="104" t="s">
        <v>107</v>
      </c>
      <c r="J2280" s="105">
        <v>1.75</v>
      </c>
      <c r="K2280" s="142">
        <f t="shared" si="222"/>
        <v>-1.75</v>
      </c>
      <c r="L2280" s="102">
        <f t="shared" si="226"/>
        <v>1179.5351049382718</v>
      </c>
      <c r="M2280" s="214">
        <f t="shared" si="231"/>
        <v>33.5</v>
      </c>
      <c r="Q2280" s="153">
        <f t="shared" si="228"/>
        <v>1</v>
      </c>
      <c r="R2280" s="154">
        <f t="shared" si="229"/>
        <v>0</v>
      </c>
      <c r="S2280" s="154">
        <f t="shared" si="230"/>
        <v>1</v>
      </c>
    </row>
    <row r="2281" spans="2:19" ht="18.75" x14ac:dyDescent="0.3">
      <c r="B2281" s="164">
        <v>45049</v>
      </c>
      <c r="C2281" s="95" t="s">
        <v>3413</v>
      </c>
      <c r="D2281" s="96" t="s">
        <v>173</v>
      </c>
      <c r="E2281" s="97">
        <v>5</v>
      </c>
      <c r="F2281" s="218">
        <v>4</v>
      </c>
      <c r="G2281" s="217">
        <v>1.3333333333333333</v>
      </c>
      <c r="H2281" s="99" t="s">
        <v>557</v>
      </c>
      <c r="I2281" s="104" t="s">
        <v>24</v>
      </c>
      <c r="J2281" s="105">
        <v>2</v>
      </c>
      <c r="K2281" s="142">
        <f t="shared" si="222"/>
        <v>6</v>
      </c>
      <c r="L2281" s="102">
        <f t="shared" si="226"/>
        <v>1185.5351049382718</v>
      </c>
      <c r="M2281" s="214">
        <f t="shared" si="231"/>
        <v>39.5</v>
      </c>
      <c r="Q2281" s="153">
        <f t="shared" si="228"/>
        <v>1</v>
      </c>
      <c r="R2281" s="154">
        <f t="shared" si="229"/>
        <v>1</v>
      </c>
      <c r="S2281" s="154">
        <f t="shared" si="230"/>
        <v>0</v>
      </c>
    </row>
    <row r="2282" spans="2:19" ht="18.75" x14ac:dyDescent="0.3">
      <c r="B2282" s="164">
        <v>45049</v>
      </c>
      <c r="C2282" s="95" t="s">
        <v>3414</v>
      </c>
      <c r="D2282" s="96" t="s">
        <v>3035</v>
      </c>
      <c r="E2282" s="97">
        <v>1</v>
      </c>
      <c r="F2282" s="218">
        <v>5</v>
      </c>
      <c r="G2282" s="217">
        <v>1.6666666666666667</v>
      </c>
      <c r="H2282" s="99" t="s">
        <v>557</v>
      </c>
      <c r="I2282" s="104" t="s">
        <v>16</v>
      </c>
      <c r="J2282" s="105">
        <v>6.25</v>
      </c>
      <c r="K2282" s="142">
        <f t="shared" si="222"/>
        <v>-6.25</v>
      </c>
      <c r="L2282" s="102">
        <f t="shared" si="226"/>
        <v>1179.2851049382718</v>
      </c>
      <c r="M2282" s="214">
        <f t="shared" si="231"/>
        <v>33.25</v>
      </c>
      <c r="Q2282" s="153">
        <f t="shared" si="228"/>
        <v>1</v>
      </c>
      <c r="R2282" s="154">
        <f t="shared" si="229"/>
        <v>0</v>
      </c>
      <c r="S2282" s="154">
        <f t="shared" si="230"/>
        <v>1</v>
      </c>
    </row>
    <row r="2283" spans="2:19" ht="18.75" x14ac:dyDescent="0.3">
      <c r="B2283" s="164">
        <v>45049</v>
      </c>
      <c r="C2283" s="95" t="s">
        <v>3415</v>
      </c>
      <c r="D2283" s="96" t="s">
        <v>173</v>
      </c>
      <c r="E2283" s="97">
        <v>2</v>
      </c>
      <c r="F2283" s="218">
        <v>2</v>
      </c>
      <c r="G2283" s="217">
        <v>1.2</v>
      </c>
      <c r="H2283" s="99" t="s">
        <v>557</v>
      </c>
      <c r="I2283" s="104" t="s">
        <v>16</v>
      </c>
      <c r="J2283" s="105">
        <v>5</v>
      </c>
      <c r="K2283" s="142">
        <f t="shared" si="222"/>
        <v>-5</v>
      </c>
      <c r="L2283" s="102">
        <f t="shared" si="226"/>
        <v>1174.2851049382718</v>
      </c>
      <c r="M2283" s="214">
        <f t="shared" si="231"/>
        <v>28.25</v>
      </c>
      <c r="Q2283" s="153">
        <f t="shared" si="228"/>
        <v>1</v>
      </c>
      <c r="R2283" s="154">
        <f t="shared" si="229"/>
        <v>0</v>
      </c>
      <c r="S2283" s="154">
        <f t="shared" si="230"/>
        <v>1</v>
      </c>
    </row>
    <row r="2284" spans="2:19" ht="18.75" x14ac:dyDescent="0.3">
      <c r="B2284" s="164">
        <v>45049</v>
      </c>
      <c r="C2284" s="95" t="s">
        <v>3416</v>
      </c>
      <c r="D2284" s="96" t="s">
        <v>2001</v>
      </c>
      <c r="E2284" s="97">
        <v>1</v>
      </c>
      <c r="F2284" s="218">
        <v>11</v>
      </c>
      <c r="G2284" s="217">
        <v>3.6666666666666665</v>
      </c>
      <c r="H2284" s="99" t="s">
        <v>557</v>
      </c>
      <c r="I2284" s="104" t="s">
        <v>16</v>
      </c>
      <c r="J2284" s="105">
        <v>6.5</v>
      </c>
      <c r="K2284" s="142">
        <f t="shared" si="222"/>
        <v>-6.5</v>
      </c>
      <c r="L2284" s="102">
        <f t="shared" si="226"/>
        <v>1167.7851049382718</v>
      </c>
      <c r="M2284" s="214">
        <f t="shared" si="231"/>
        <v>21.75</v>
      </c>
      <c r="Q2284" s="153">
        <f t="shared" si="228"/>
        <v>1</v>
      </c>
      <c r="R2284" s="154">
        <f t="shared" si="229"/>
        <v>0</v>
      </c>
      <c r="S2284" s="154">
        <f t="shared" si="230"/>
        <v>1</v>
      </c>
    </row>
    <row r="2285" spans="2:19" ht="18.75" x14ac:dyDescent="0.3">
      <c r="B2285" s="164">
        <v>45049</v>
      </c>
      <c r="C2285" s="95" t="s">
        <v>3417</v>
      </c>
      <c r="D2285" s="96" t="s">
        <v>2001</v>
      </c>
      <c r="E2285" s="97">
        <v>1</v>
      </c>
      <c r="F2285" s="218">
        <v>10</v>
      </c>
      <c r="G2285" s="217">
        <v>3</v>
      </c>
      <c r="H2285" s="99" t="s">
        <v>557</v>
      </c>
      <c r="I2285" s="104" t="s">
        <v>148</v>
      </c>
      <c r="J2285" s="105">
        <v>1.75</v>
      </c>
      <c r="K2285" s="142">
        <f t="shared" si="222"/>
        <v>-1.75</v>
      </c>
      <c r="L2285" s="102">
        <f t="shared" si="226"/>
        <v>1166.0351049382718</v>
      </c>
      <c r="M2285" s="214">
        <f t="shared" si="231"/>
        <v>20</v>
      </c>
      <c r="Q2285" s="153">
        <f t="shared" si="228"/>
        <v>1</v>
      </c>
      <c r="R2285" s="154">
        <f t="shared" si="229"/>
        <v>0</v>
      </c>
      <c r="S2285" s="154">
        <f t="shared" si="230"/>
        <v>1</v>
      </c>
    </row>
    <row r="2286" spans="2:19" ht="18.75" x14ac:dyDescent="0.3">
      <c r="B2286" s="164">
        <v>45049</v>
      </c>
      <c r="C2286" s="95" t="s">
        <v>3418</v>
      </c>
      <c r="D2286" s="96" t="s">
        <v>2001</v>
      </c>
      <c r="E2286" s="97">
        <v>2</v>
      </c>
      <c r="F2286" s="218">
        <v>20</v>
      </c>
      <c r="G2286" s="217">
        <v>4</v>
      </c>
      <c r="H2286" s="99" t="s">
        <v>557</v>
      </c>
      <c r="I2286" s="104" t="s">
        <v>21</v>
      </c>
      <c r="J2286" s="105">
        <v>4</v>
      </c>
      <c r="K2286" s="142">
        <f t="shared" si="222"/>
        <v>-4</v>
      </c>
      <c r="L2286" s="102">
        <f t="shared" si="226"/>
        <v>1162.0351049382718</v>
      </c>
      <c r="M2286" s="214">
        <f t="shared" si="231"/>
        <v>16</v>
      </c>
      <c r="Q2286" s="153">
        <f t="shared" si="228"/>
        <v>1</v>
      </c>
      <c r="R2286" s="154">
        <f t="shared" si="229"/>
        <v>0</v>
      </c>
      <c r="S2286" s="154">
        <f t="shared" si="230"/>
        <v>1</v>
      </c>
    </row>
    <row r="2287" spans="2:19" ht="18.75" x14ac:dyDescent="0.3">
      <c r="B2287" s="164">
        <v>45049</v>
      </c>
      <c r="C2287" s="95" t="s">
        <v>3418</v>
      </c>
      <c r="D2287" s="96" t="s">
        <v>2001</v>
      </c>
      <c r="E2287" s="97">
        <v>2</v>
      </c>
      <c r="F2287" s="218">
        <v>10</v>
      </c>
      <c r="G2287" s="217">
        <v>3.5</v>
      </c>
      <c r="H2287" s="99" t="s">
        <v>567</v>
      </c>
      <c r="I2287" s="104" t="s">
        <v>21</v>
      </c>
      <c r="J2287" s="105">
        <v>2</v>
      </c>
      <c r="K2287" s="142">
        <f t="shared" si="222"/>
        <v>5</v>
      </c>
      <c r="L2287" s="102">
        <f t="shared" si="226"/>
        <v>1167.0351049382718</v>
      </c>
      <c r="M2287" s="214">
        <f t="shared" si="231"/>
        <v>21</v>
      </c>
      <c r="Q2287" s="153">
        <f t="shared" si="228"/>
        <v>1</v>
      </c>
      <c r="R2287" s="154">
        <f t="shared" si="229"/>
        <v>1</v>
      </c>
      <c r="S2287" s="154">
        <f t="shared" si="230"/>
        <v>0</v>
      </c>
    </row>
    <row r="2288" spans="2:19" ht="18.75" x14ac:dyDescent="0.3">
      <c r="B2288" s="164">
        <v>45049</v>
      </c>
      <c r="C2288" s="95" t="s">
        <v>3114</v>
      </c>
      <c r="D2288" s="96" t="s">
        <v>2001</v>
      </c>
      <c r="E2288" s="97">
        <v>2</v>
      </c>
      <c r="F2288" s="218">
        <v>10</v>
      </c>
      <c r="G2288" s="217">
        <v>3</v>
      </c>
      <c r="H2288" s="99" t="s">
        <v>557</v>
      </c>
      <c r="I2288" s="104" t="s">
        <v>16</v>
      </c>
      <c r="J2288" s="105">
        <v>2.25</v>
      </c>
      <c r="K2288" s="142">
        <f t="shared" si="222"/>
        <v>-2.25</v>
      </c>
      <c r="L2288" s="102">
        <f t="shared" si="226"/>
        <v>1164.7851049382718</v>
      </c>
      <c r="M2288" s="214">
        <f t="shared" si="231"/>
        <v>18.75</v>
      </c>
      <c r="Q2288" s="153">
        <f t="shared" si="228"/>
        <v>1</v>
      </c>
      <c r="R2288" s="154">
        <f t="shared" si="229"/>
        <v>0</v>
      </c>
      <c r="S2288" s="154">
        <f t="shared" si="230"/>
        <v>1</v>
      </c>
    </row>
    <row r="2289" spans="2:19" ht="18.75" x14ac:dyDescent="0.3">
      <c r="B2289" s="165">
        <v>45049</v>
      </c>
      <c r="C2289" s="95" t="s">
        <v>3419</v>
      </c>
      <c r="D2289" s="96" t="s">
        <v>2001</v>
      </c>
      <c r="E2289" s="97">
        <v>3</v>
      </c>
      <c r="F2289" s="218">
        <v>6</v>
      </c>
      <c r="G2289" s="217">
        <v>2</v>
      </c>
      <c r="H2289" s="99" t="s">
        <v>557</v>
      </c>
      <c r="I2289" s="104" t="s">
        <v>26</v>
      </c>
      <c r="J2289" s="105">
        <v>3.75</v>
      </c>
      <c r="K2289" s="142">
        <f t="shared" si="222"/>
        <v>-3.75</v>
      </c>
      <c r="L2289" s="102">
        <f t="shared" si="226"/>
        <v>1161.0351049382718</v>
      </c>
      <c r="M2289" s="214">
        <f t="shared" si="231"/>
        <v>15</v>
      </c>
      <c r="Q2289" s="153">
        <f t="shared" si="228"/>
        <v>1</v>
      </c>
      <c r="R2289" s="154">
        <f t="shared" si="229"/>
        <v>0</v>
      </c>
      <c r="S2289" s="154">
        <f t="shared" si="230"/>
        <v>1</v>
      </c>
    </row>
    <row r="2290" spans="2:19" ht="18.75" x14ac:dyDescent="0.3">
      <c r="B2290" s="164">
        <v>45050</v>
      </c>
      <c r="C2290" s="95" t="s">
        <v>3359</v>
      </c>
      <c r="D2290" s="96" t="s">
        <v>619</v>
      </c>
      <c r="E2290" s="97">
        <v>5</v>
      </c>
      <c r="F2290" s="218">
        <v>2.2999999999999998</v>
      </c>
      <c r="G2290" s="217">
        <v>1.3</v>
      </c>
      <c r="H2290" s="99" t="s">
        <v>557</v>
      </c>
      <c r="I2290" s="104" t="s">
        <v>171</v>
      </c>
      <c r="J2290" s="105">
        <v>10</v>
      </c>
      <c r="K2290" s="142">
        <f t="shared" si="222"/>
        <v>-10</v>
      </c>
      <c r="L2290" s="102">
        <f t="shared" si="226"/>
        <v>1151.0351049382718</v>
      </c>
      <c r="M2290" s="214">
        <f t="shared" si="231"/>
        <v>5</v>
      </c>
      <c r="Q2290" s="153">
        <f t="shared" si="228"/>
        <v>1</v>
      </c>
      <c r="R2290" s="154">
        <f t="shared" si="229"/>
        <v>0</v>
      </c>
      <c r="S2290" s="154">
        <f t="shared" si="230"/>
        <v>1</v>
      </c>
    </row>
    <row r="2291" spans="2:19" ht="18.75" x14ac:dyDescent="0.3">
      <c r="B2291" s="164">
        <v>45050</v>
      </c>
      <c r="C2291" s="95" t="s">
        <v>3420</v>
      </c>
      <c r="D2291" s="96" t="s">
        <v>619</v>
      </c>
      <c r="E2291" s="97">
        <v>7</v>
      </c>
      <c r="F2291" s="218">
        <v>20</v>
      </c>
      <c r="G2291" s="217">
        <v>4</v>
      </c>
      <c r="H2291" s="99" t="s">
        <v>557</v>
      </c>
      <c r="I2291" s="104" t="s">
        <v>171</v>
      </c>
      <c r="J2291" s="105">
        <v>1</v>
      </c>
      <c r="K2291" s="142">
        <f t="shared" si="222"/>
        <v>-1</v>
      </c>
      <c r="L2291" s="102">
        <f t="shared" si="226"/>
        <v>1150.0351049382718</v>
      </c>
      <c r="M2291" s="214">
        <f t="shared" si="231"/>
        <v>4</v>
      </c>
      <c r="Q2291" s="153">
        <f t="shared" si="228"/>
        <v>1</v>
      </c>
      <c r="R2291" s="154">
        <f t="shared" si="229"/>
        <v>0</v>
      </c>
      <c r="S2291" s="154">
        <f t="shared" si="230"/>
        <v>1</v>
      </c>
    </row>
    <row r="2292" spans="2:19" ht="18.75" x14ac:dyDescent="0.3">
      <c r="B2292" s="164">
        <v>45050</v>
      </c>
      <c r="C2292" s="95" t="s">
        <v>3420</v>
      </c>
      <c r="D2292" s="96" t="s">
        <v>619</v>
      </c>
      <c r="E2292" s="97">
        <v>7</v>
      </c>
      <c r="F2292" s="218">
        <v>20</v>
      </c>
      <c r="G2292" s="217">
        <v>5</v>
      </c>
      <c r="H2292" s="99" t="s">
        <v>567</v>
      </c>
      <c r="I2292" s="104" t="s">
        <v>171</v>
      </c>
      <c r="J2292" s="105">
        <v>2.5</v>
      </c>
      <c r="K2292" s="142">
        <f t="shared" si="222"/>
        <v>-2.5</v>
      </c>
      <c r="L2292" s="102">
        <f t="shared" si="226"/>
        <v>1147.5351049382718</v>
      </c>
      <c r="M2292" s="214">
        <f t="shared" si="231"/>
        <v>1.5</v>
      </c>
      <c r="Q2292" s="153">
        <f t="shared" si="228"/>
        <v>1</v>
      </c>
      <c r="R2292" s="154">
        <f t="shared" si="229"/>
        <v>0</v>
      </c>
      <c r="S2292" s="154">
        <f t="shared" si="230"/>
        <v>1</v>
      </c>
    </row>
    <row r="2293" spans="2:19" ht="18.75" x14ac:dyDescent="0.3">
      <c r="B2293" s="164">
        <v>45051</v>
      </c>
      <c r="C2293" s="95" t="s">
        <v>3421</v>
      </c>
      <c r="D2293" s="96" t="s">
        <v>634</v>
      </c>
      <c r="E2293" s="97">
        <v>1</v>
      </c>
      <c r="F2293" s="218">
        <v>5</v>
      </c>
      <c r="G2293" s="217">
        <v>2</v>
      </c>
      <c r="H2293" s="99" t="s">
        <v>557</v>
      </c>
      <c r="I2293" s="104" t="s">
        <v>148</v>
      </c>
      <c r="J2293" s="105">
        <v>2.75</v>
      </c>
      <c r="K2293" s="142">
        <f t="shared" si="222"/>
        <v>-2.75</v>
      </c>
      <c r="L2293" s="102">
        <f t="shared" si="226"/>
        <v>1144.7851049382718</v>
      </c>
      <c r="M2293" s="214">
        <f t="shared" si="231"/>
        <v>-1.25</v>
      </c>
      <c r="Q2293" s="153">
        <f t="shared" si="228"/>
        <v>1</v>
      </c>
      <c r="R2293" s="154">
        <f t="shared" si="229"/>
        <v>0</v>
      </c>
      <c r="S2293" s="154">
        <f t="shared" si="230"/>
        <v>1</v>
      </c>
    </row>
    <row r="2294" spans="2:19" ht="18.75" x14ac:dyDescent="0.3">
      <c r="B2294" s="164">
        <v>45051</v>
      </c>
      <c r="C2294" s="95" t="s">
        <v>3422</v>
      </c>
      <c r="D2294" s="96" t="s">
        <v>32</v>
      </c>
      <c r="E2294" s="97">
        <v>1</v>
      </c>
      <c r="F2294" s="218">
        <v>5</v>
      </c>
      <c r="G2294" s="217">
        <v>2</v>
      </c>
      <c r="H2294" s="99" t="s">
        <v>557</v>
      </c>
      <c r="I2294" s="104" t="s">
        <v>148</v>
      </c>
      <c r="J2294" s="105">
        <v>1.5</v>
      </c>
      <c r="K2294" s="142">
        <f t="shared" si="222"/>
        <v>-1.5</v>
      </c>
      <c r="L2294" s="102">
        <f t="shared" si="226"/>
        <v>1143.2851049382718</v>
      </c>
      <c r="M2294" s="214">
        <f t="shared" si="231"/>
        <v>-2.75</v>
      </c>
      <c r="Q2294" s="153">
        <f t="shared" si="228"/>
        <v>1</v>
      </c>
      <c r="R2294" s="154">
        <f t="shared" si="229"/>
        <v>0</v>
      </c>
      <c r="S2294" s="154">
        <f t="shared" si="230"/>
        <v>1</v>
      </c>
    </row>
    <row r="2295" spans="2:19" ht="18.75" x14ac:dyDescent="0.3">
      <c r="B2295" s="164">
        <v>45051</v>
      </c>
      <c r="C2295" s="95" t="s">
        <v>3398</v>
      </c>
      <c r="D2295" s="96" t="s">
        <v>32</v>
      </c>
      <c r="E2295" s="97">
        <v>2</v>
      </c>
      <c r="F2295" s="218">
        <v>80</v>
      </c>
      <c r="G2295" s="217">
        <v>20</v>
      </c>
      <c r="H2295" s="99" t="s">
        <v>557</v>
      </c>
      <c r="I2295" s="104" t="s">
        <v>2189</v>
      </c>
      <c r="J2295" s="105">
        <v>0.25</v>
      </c>
      <c r="K2295" s="142">
        <f t="shared" si="222"/>
        <v>-0.25</v>
      </c>
      <c r="L2295" s="102">
        <f t="shared" si="226"/>
        <v>1143.0351049382718</v>
      </c>
      <c r="M2295" s="214">
        <f t="shared" si="231"/>
        <v>-3</v>
      </c>
      <c r="Q2295" s="153">
        <f t="shared" si="228"/>
        <v>1</v>
      </c>
      <c r="R2295" s="154">
        <f t="shared" si="229"/>
        <v>0</v>
      </c>
      <c r="S2295" s="154">
        <f t="shared" si="230"/>
        <v>1</v>
      </c>
    </row>
    <row r="2296" spans="2:19" ht="18.75" x14ac:dyDescent="0.3">
      <c r="B2296" s="164">
        <v>45051</v>
      </c>
      <c r="C2296" s="95" t="s">
        <v>3423</v>
      </c>
      <c r="D2296" s="96" t="s">
        <v>556</v>
      </c>
      <c r="E2296" s="97">
        <v>1</v>
      </c>
      <c r="F2296" s="218">
        <v>6</v>
      </c>
      <c r="G2296" s="217">
        <v>2</v>
      </c>
      <c r="H2296" s="99" t="s">
        <v>557</v>
      </c>
      <c r="I2296" s="104" t="s">
        <v>2189</v>
      </c>
      <c r="J2296" s="105">
        <v>0.5</v>
      </c>
      <c r="K2296" s="142">
        <f t="shared" si="222"/>
        <v>-0.5</v>
      </c>
      <c r="L2296" s="102">
        <f t="shared" si="226"/>
        <v>1142.5351049382718</v>
      </c>
      <c r="M2296" s="214">
        <f t="shared" si="231"/>
        <v>-3.5</v>
      </c>
      <c r="Q2296" s="153">
        <f t="shared" si="228"/>
        <v>1</v>
      </c>
      <c r="R2296" s="154">
        <f t="shared" si="229"/>
        <v>0</v>
      </c>
      <c r="S2296" s="154">
        <f t="shared" si="230"/>
        <v>1</v>
      </c>
    </row>
    <row r="2297" spans="2:19" ht="18.75" x14ac:dyDescent="0.3">
      <c r="B2297" s="164">
        <v>45051</v>
      </c>
      <c r="C2297" s="95" t="s">
        <v>2360</v>
      </c>
      <c r="D2297" s="96" t="s">
        <v>556</v>
      </c>
      <c r="E2297" s="97">
        <v>1</v>
      </c>
      <c r="F2297" s="218">
        <v>10</v>
      </c>
      <c r="G2297" s="217">
        <v>2</v>
      </c>
      <c r="H2297" s="99" t="s">
        <v>557</v>
      </c>
      <c r="I2297" s="104" t="s">
        <v>171</v>
      </c>
      <c r="J2297" s="105">
        <v>3.75</v>
      </c>
      <c r="K2297" s="142">
        <f t="shared" si="222"/>
        <v>-3.75</v>
      </c>
      <c r="L2297" s="102">
        <f t="shared" si="226"/>
        <v>1138.7851049382718</v>
      </c>
      <c r="M2297" s="214">
        <f t="shared" si="231"/>
        <v>-7.25</v>
      </c>
      <c r="Q2297" s="153">
        <f t="shared" si="228"/>
        <v>1</v>
      </c>
      <c r="R2297" s="154">
        <f t="shared" si="229"/>
        <v>0</v>
      </c>
      <c r="S2297" s="154">
        <f t="shared" si="230"/>
        <v>1</v>
      </c>
    </row>
    <row r="2298" spans="2:19" ht="18.75" x14ac:dyDescent="0.3">
      <c r="B2298" s="164">
        <v>45051</v>
      </c>
      <c r="C2298" s="95" t="s">
        <v>3424</v>
      </c>
      <c r="D2298" s="96" t="s">
        <v>556</v>
      </c>
      <c r="E2298" s="97">
        <v>3</v>
      </c>
      <c r="F2298" s="218">
        <v>3</v>
      </c>
      <c r="G2298" s="217">
        <v>1.2</v>
      </c>
      <c r="H2298" s="99" t="s">
        <v>557</v>
      </c>
      <c r="I2298" s="104" t="s">
        <v>21</v>
      </c>
      <c r="J2298" s="105">
        <v>3.75</v>
      </c>
      <c r="K2298" s="142">
        <f t="shared" si="222"/>
        <v>-3.75</v>
      </c>
      <c r="L2298" s="102">
        <f t="shared" si="226"/>
        <v>1135.0351049382718</v>
      </c>
      <c r="M2298" s="214">
        <f t="shared" si="231"/>
        <v>-11</v>
      </c>
      <c r="Q2298" s="153">
        <f t="shared" si="228"/>
        <v>1</v>
      </c>
      <c r="R2298" s="154">
        <f t="shared" si="229"/>
        <v>0</v>
      </c>
      <c r="S2298" s="154">
        <f t="shared" si="230"/>
        <v>1</v>
      </c>
    </row>
    <row r="2299" spans="2:19" ht="18.75" x14ac:dyDescent="0.3">
      <c r="B2299" s="164">
        <v>45052</v>
      </c>
      <c r="C2299" s="95" t="s">
        <v>3356</v>
      </c>
      <c r="D2299" s="96" t="s">
        <v>231</v>
      </c>
      <c r="E2299" s="97">
        <v>1</v>
      </c>
      <c r="F2299" s="218">
        <v>4</v>
      </c>
      <c r="G2299" s="217">
        <v>2</v>
      </c>
      <c r="H2299" s="99" t="s">
        <v>557</v>
      </c>
      <c r="I2299" s="104" t="s">
        <v>34</v>
      </c>
      <c r="J2299" s="105">
        <v>3.25</v>
      </c>
      <c r="K2299" s="142">
        <f t="shared" si="222"/>
        <v>-3.25</v>
      </c>
      <c r="L2299" s="102">
        <f t="shared" si="226"/>
        <v>1131.7851049382718</v>
      </c>
      <c r="M2299" s="214">
        <f t="shared" si="231"/>
        <v>-14.25</v>
      </c>
      <c r="Q2299" s="153">
        <f t="shared" si="228"/>
        <v>1</v>
      </c>
      <c r="R2299" s="154">
        <f t="shared" si="229"/>
        <v>0</v>
      </c>
      <c r="S2299" s="154">
        <f t="shared" si="230"/>
        <v>1</v>
      </c>
    </row>
    <row r="2300" spans="2:19" ht="18.75" x14ac:dyDescent="0.3">
      <c r="B2300" s="164">
        <v>45052</v>
      </c>
      <c r="C2300" s="95" t="s">
        <v>3425</v>
      </c>
      <c r="D2300" s="96" t="s">
        <v>231</v>
      </c>
      <c r="E2300" s="97">
        <v>1</v>
      </c>
      <c r="F2300" s="218">
        <v>12</v>
      </c>
      <c r="G2300" s="217">
        <v>3</v>
      </c>
      <c r="H2300" s="99" t="s">
        <v>557</v>
      </c>
      <c r="I2300" s="104" t="s">
        <v>614</v>
      </c>
      <c r="J2300" s="105">
        <v>1.25</v>
      </c>
      <c r="K2300" s="142">
        <f t="shared" si="222"/>
        <v>-1.25</v>
      </c>
      <c r="L2300" s="102">
        <f t="shared" si="226"/>
        <v>1130.5351049382718</v>
      </c>
      <c r="M2300" s="214">
        <f t="shared" si="231"/>
        <v>-15.5</v>
      </c>
      <c r="Q2300" s="153">
        <f t="shared" si="228"/>
        <v>1</v>
      </c>
      <c r="R2300" s="154">
        <f t="shared" si="229"/>
        <v>0</v>
      </c>
      <c r="S2300" s="154">
        <f t="shared" si="230"/>
        <v>1</v>
      </c>
    </row>
    <row r="2301" spans="2:19" ht="18.75" x14ac:dyDescent="0.3">
      <c r="B2301" s="164">
        <v>45052</v>
      </c>
      <c r="C2301" s="95" t="s">
        <v>3369</v>
      </c>
      <c r="D2301" s="96" t="s">
        <v>561</v>
      </c>
      <c r="E2301" s="97">
        <v>1</v>
      </c>
      <c r="F2301" s="218">
        <v>2</v>
      </c>
      <c r="G2301" s="217">
        <v>1.2</v>
      </c>
      <c r="H2301" s="99" t="s">
        <v>557</v>
      </c>
      <c r="I2301" s="104" t="s">
        <v>148</v>
      </c>
      <c r="J2301" s="105">
        <v>3.75</v>
      </c>
      <c r="K2301" s="142">
        <f t="shared" si="222"/>
        <v>-3.75</v>
      </c>
      <c r="L2301" s="102">
        <f t="shared" si="226"/>
        <v>1126.7851049382718</v>
      </c>
      <c r="M2301" s="214">
        <f t="shared" si="231"/>
        <v>-19.25</v>
      </c>
      <c r="Q2301" s="153">
        <f t="shared" si="228"/>
        <v>1</v>
      </c>
      <c r="R2301" s="154">
        <f t="shared" si="229"/>
        <v>0</v>
      </c>
      <c r="S2301" s="154">
        <f t="shared" si="230"/>
        <v>1</v>
      </c>
    </row>
    <row r="2302" spans="2:19" ht="18.75" x14ac:dyDescent="0.3">
      <c r="B2302" s="164">
        <v>45052</v>
      </c>
      <c r="C2302" s="95" t="s">
        <v>3397</v>
      </c>
      <c r="D2302" s="96" t="s">
        <v>561</v>
      </c>
      <c r="E2302" s="97">
        <v>4</v>
      </c>
      <c r="F2302" s="218">
        <v>17</v>
      </c>
      <c r="G2302" s="217">
        <v>4</v>
      </c>
      <c r="H2302" s="99" t="s">
        <v>557</v>
      </c>
      <c r="I2302" s="104" t="s">
        <v>16</v>
      </c>
      <c r="J2302" s="105">
        <v>1.75</v>
      </c>
      <c r="K2302" s="142">
        <f t="shared" si="222"/>
        <v>-1.75</v>
      </c>
      <c r="L2302" s="102">
        <f t="shared" si="226"/>
        <v>1125.0351049382718</v>
      </c>
      <c r="M2302" s="214">
        <f t="shared" si="231"/>
        <v>-21</v>
      </c>
      <c r="Q2302" s="153">
        <f t="shared" si="228"/>
        <v>1</v>
      </c>
      <c r="R2302" s="154">
        <f t="shared" si="229"/>
        <v>0</v>
      </c>
      <c r="S2302" s="154">
        <f t="shared" si="230"/>
        <v>1</v>
      </c>
    </row>
    <row r="2303" spans="2:19" ht="18.75" x14ac:dyDescent="0.3">
      <c r="B2303" s="164">
        <v>45052</v>
      </c>
      <c r="C2303" s="95" t="s">
        <v>3426</v>
      </c>
      <c r="D2303" s="96" t="s">
        <v>561</v>
      </c>
      <c r="E2303" s="97">
        <v>6</v>
      </c>
      <c r="F2303" s="218">
        <v>6.25</v>
      </c>
      <c r="G2303" s="217">
        <v>2</v>
      </c>
      <c r="H2303" s="99" t="s">
        <v>557</v>
      </c>
      <c r="I2303" s="104" t="s">
        <v>24</v>
      </c>
      <c r="J2303" s="105">
        <v>8.5</v>
      </c>
      <c r="K2303" s="142">
        <f t="shared" si="222"/>
        <v>44.625</v>
      </c>
      <c r="L2303" s="102">
        <f t="shared" si="226"/>
        <v>1169.6601049382718</v>
      </c>
      <c r="M2303" s="214">
        <f t="shared" si="231"/>
        <v>23.625</v>
      </c>
      <c r="Q2303" s="153">
        <f t="shared" si="228"/>
        <v>1</v>
      </c>
      <c r="R2303" s="154">
        <f t="shared" si="229"/>
        <v>1</v>
      </c>
      <c r="S2303" s="154">
        <f t="shared" si="230"/>
        <v>0</v>
      </c>
    </row>
    <row r="2304" spans="2:19" ht="18.75" x14ac:dyDescent="0.3">
      <c r="B2304" s="164">
        <v>45052</v>
      </c>
      <c r="C2304" s="95" t="s">
        <v>3381</v>
      </c>
      <c r="D2304" s="96" t="s">
        <v>1936</v>
      </c>
      <c r="E2304" s="97">
        <v>4</v>
      </c>
      <c r="F2304" s="218">
        <v>3</v>
      </c>
      <c r="G2304" s="217">
        <v>1.1000000000000001</v>
      </c>
      <c r="H2304" s="99" t="s">
        <v>557</v>
      </c>
      <c r="I2304" s="104" t="s">
        <v>16</v>
      </c>
      <c r="J2304" s="105">
        <v>3</v>
      </c>
      <c r="K2304" s="142">
        <f t="shared" si="222"/>
        <v>-3</v>
      </c>
      <c r="L2304" s="102">
        <f t="shared" si="226"/>
        <v>1166.6601049382718</v>
      </c>
      <c r="M2304" s="214">
        <f t="shared" si="231"/>
        <v>20.625</v>
      </c>
      <c r="Q2304" s="153">
        <f t="shared" si="228"/>
        <v>1</v>
      </c>
      <c r="R2304" s="154">
        <f t="shared" si="229"/>
        <v>0</v>
      </c>
      <c r="S2304" s="154">
        <f t="shared" si="230"/>
        <v>1</v>
      </c>
    </row>
    <row r="2305" spans="2:19" ht="18.75" x14ac:dyDescent="0.3">
      <c r="B2305" s="164">
        <v>45052</v>
      </c>
      <c r="C2305" s="95" t="s">
        <v>3427</v>
      </c>
      <c r="D2305" s="96" t="s">
        <v>761</v>
      </c>
      <c r="E2305" s="97">
        <v>1</v>
      </c>
      <c r="F2305" s="218">
        <v>6</v>
      </c>
      <c r="G2305" s="217">
        <v>2</v>
      </c>
      <c r="H2305" s="99" t="s">
        <v>557</v>
      </c>
      <c r="I2305" s="104" t="s">
        <v>171</v>
      </c>
      <c r="J2305" s="105">
        <v>5</v>
      </c>
      <c r="K2305" s="142">
        <f t="shared" si="222"/>
        <v>-5</v>
      </c>
      <c r="L2305" s="102">
        <f t="shared" si="226"/>
        <v>1161.6601049382718</v>
      </c>
      <c r="M2305" s="214">
        <f t="shared" si="231"/>
        <v>15.625</v>
      </c>
      <c r="Q2305" s="153">
        <f t="shared" si="228"/>
        <v>1</v>
      </c>
      <c r="R2305" s="154">
        <f t="shared" si="229"/>
        <v>0</v>
      </c>
      <c r="S2305" s="154">
        <f t="shared" si="230"/>
        <v>1</v>
      </c>
    </row>
    <row r="2306" spans="2:19" ht="18.75" x14ac:dyDescent="0.3">
      <c r="B2306" s="164">
        <v>45053</v>
      </c>
      <c r="C2306" s="95" t="s">
        <v>3342</v>
      </c>
      <c r="D2306" s="96" t="s">
        <v>1991</v>
      </c>
      <c r="E2306" s="97">
        <v>1</v>
      </c>
      <c r="F2306" s="218">
        <v>14</v>
      </c>
      <c r="G2306" s="217">
        <v>3</v>
      </c>
      <c r="H2306" s="99" t="s">
        <v>557</v>
      </c>
      <c r="I2306" s="104" t="s">
        <v>16</v>
      </c>
      <c r="J2306" s="105">
        <v>2.25</v>
      </c>
      <c r="K2306" s="142">
        <f t="shared" si="222"/>
        <v>-2.25</v>
      </c>
      <c r="L2306" s="102">
        <f t="shared" si="226"/>
        <v>1159.4101049382718</v>
      </c>
      <c r="M2306" s="214">
        <f t="shared" si="231"/>
        <v>13.375</v>
      </c>
      <c r="Q2306" s="153">
        <f t="shared" si="228"/>
        <v>1</v>
      </c>
      <c r="R2306" s="154">
        <f t="shared" si="229"/>
        <v>0</v>
      </c>
      <c r="S2306" s="154">
        <f t="shared" si="230"/>
        <v>1</v>
      </c>
    </row>
    <row r="2307" spans="2:19" ht="18.75" x14ac:dyDescent="0.3">
      <c r="B2307" s="164">
        <v>45053</v>
      </c>
      <c r="C2307" s="95" t="s">
        <v>3342</v>
      </c>
      <c r="D2307" s="96" t="s">
        <v>1991</v>
      </c>
      <c r="E2307" s="97">
        <v>1</v>
      </c>
      <c r="F2307" s="218">
        <v>14</v>
      </c>
      <c r="G2307" s="217">
        <v>3</v>
      </c>
      <c r="H2307" s="99" t="s">
        <v>567</v>
      </c>
      <c r="I2307" s="104" t="s">
        <v>16</v>
      </c>
      <c r="J2307" s="105">
        <v>1.75</v>
      </c>
      <c r="K2307" s="142">
        <f t="shared" ref="K2307:K2370" si="232">IF(OR(I2307="",J2307=""),"",IF(AND(H2307="W",I2307="1st"),F2307*J2307-J2307,IF(AND(H2307="P",OR(I2307="1st",I2307="2nd",I2307="3rd")),G2307*J2307-J2307,IF(H2307="EW",-2*J2307,-J2307))))</f>
        <v>-1.75</v>
      </c>
      <c r="L2307" s="102">
        <f t="shared" si="226"/>
        <v>1157.6601049382718</v>
      </c>
      <c r="M2307" s="214">
        <f t="shared" si="231"/>
        <v>11.625</v>
      </c>
      <c r="Q2307" s="153">
        <f t="shared" si="228"/>
        <v>1</v>
      </c>
      <c r="R2307" s="154">
        <f t="shared" si="229"/>
        <v>0</v>
      </c>
      <c r="S2307" s="154">
        <f t="shared" si="230"/>
        <v>1</v>
      </c>
    </row>
    <row r="2308" spans="2:19" ht="18.75" x14ac:dyDescent="0.3">
      <c r="B2308" s="164">
        <v>45054</v>
      </c>
      <c r="C2308" s="95" t="s">
        <v>3428</v>
      </c>
      <c r="D2308" s="96" t="s">
        <v>2845</v>
      </c>
      <c r="E2308" s="97">
        <v>2</v>
      </c>
      <c r="F2308" s="218">
        <v>30</v>
      </c>
      <c r="G2308" s="217">
        <v>5</v>
      </c>
      <c r="H2308" s="99" t="s">
        <v>557</v>
      </c>
      <c r="I2308" s="104" t="s">
        <v>107</v>
      </c>
      <c r="J2308" s="105">
        <v>1.75</v>
      </c>
      <c r="K2308" s="142">
        <f t="shared" si="232"/>
        <v>-1.75</v>
      </c>
      <c r="L2308" s="102">
        <f t="shared" si="226"/>
        <v>1155.9101049382718</v>
      </c>
      <c r="M2308" s="214">
        <f t="shared" si="231"/>
        <v>9.875</v>
      </c>
      <c r="Q2308" s="153">
        <f t="shared" si="228"/>
        <v>1</v>
      </c>
      <c r="R2308" s="154">
        <f t="shared" si="229"/>
        <v>0</v>
      </c>
      <c r="S2308" s="154">
        <f t="shared" si="230"/>
        <v>1</v>
      </c>
    </row>
    <row r="2309" spans="2:19" ht="18.75" x14ac:dyDescent="0.3">
      <c r="B2309" s="164">
        <v>45054</v>
      </c>
      <c r="C2309" s="95" t="s">
        <v>3428</v>
      </c>
      <c r="D2309" s="96" t="s">
        <v>2845</v>
      </c>
      <c r="E2309" s="97">
        <v>2</v>
      </c>
      <c r="F2309" s="218">
        <v>30</v>
      </c>
      <c r="G2309" s="217">
        <v>5</v>
      </c>
      <c r="H2309" s="99" t="s">
        <v>567</v>
      </c>
      <c r="I2309" s="104" t="s">
        <v>107</v>
      </c>
      <c r="J2309" s="105">
        <v>1.75</v>
      </c>
      <c r="K2309" s="142">
        <f t="shared" si="232"/>
        <v>-1.75</v>
      </c>
      <c r="L2309" s="102">
        <f t="shared" si="226"/>
        <v>1154.1601049382718</v>
      </c>
      <c r="M2309" s="214">
        <f t="shared" si="231"/>
        <v>8.125</v>
      </c>
      <c r="Q2309" s="153">
        <f t="shared" si="228"/>
        <v>1</v>
      </c>
      <c r="R2309" s="154">
        <f t="shared" si="229"/>
        <v>0</v>
      </c>
      <c r="S2309" s="154">
        <f t="shared" si="230"/>
        <v>1</v>
      </c>
    </row>
    <row r="2310" spans="2:19" ht="18.75" x14ac:dyDescent="0.3">
      <c r="B2310" s="164">
        <v>45054</v>
      </c>
      <c r="C2310" s="95" t="s">
        <v>3376</v>
      </c>
      <c r="D2310" s="96" t="s">
        <v>2845</v>
      </c>
      <c r="E2310" s="97">
        <v>2</v>
      </c>
      <c r="F2310" s="218">
        <v>2.7</v>
      </c>
      <c r="G2310" s="217">
        <v>1.2</v>
      </c>
      <c r="H2310" s="99" t="s">
        <v>557</v>
      </c>
      <c r="I2310" s="104" t="s">
        <v>24</v>
      </c>
      <c r="J2310" s="105">
        <v>2</v>
      </c>
      <c r="K2310" s="142">
        <f t="shared" si="232"/>
        <v>3.4000000000000004</v>
      </c>
      <c r="L2310" s="102">
        <f t="shared" si="226"/>
        <v>1157.5601049382719</v>
      </c>
      <c r="M2310" s="214">
        <f t="shared" si="231"/>
        <v>11.525</v>
      </c>
      <c r="Q2310" s="153">
        <f t="shared" si="228"/>
        <v>1</v>
      </c>
      <c r="R2310" s="154">
        <f t="shared" si="229"/>
        <v>1</v>
      </c>
      <c r="S2310" s="154">
        <f t="shared" si="230"/>
        <v>0</v>
      </c>
    </row>
    <row r="2311" spans="2:19" ht="18.75" x14ac:dyDescent="0.3">
      <c r="B2311" s="164">
        <v>45055</v>
      </c>
      <c r="C2311" s="95" t="s">
        <v>3429</v>
      </c>
      <c r="D2311" s="96" t="s">
        <v>2011</v>
      </c>
      <c r="E2311" s="97">
        <v>5</v>
      </c>
      <c r="F2311" s="218">
        <v>3</v>
      </c>
      <c r="G2311" s="217">
        <v>1.2</v>
      </c>
      <c r="H2311" s="99" t="s">
        <v>557</v>
      </c>
      <c r="I2311" s="104" t="s">
        <v>2281</v>
      </c>
      <c r="J2311" s="105">
        <v>4.75</v>
      </c>
      <c r="K2311" s="142">
        <f t="shared" si="232"/>
        <v>-4.75</v>
      </c>
      <c r="L2311" s="102">
        <f t="shared" si="226"/>
        <v>1152.8101049382719</v>
      </c>
      <c r="M2311" s="214">
        <f t="shared" si="231"/>
        <v>6.7750000000000004</v>
      </c>
      <c r="Q2311" s="153">
        <f t="shared" si="228"/>
        <v>1</v>
      </c>
      <c r="R2311" s="154">
        <f t="shared" si="229"/>
        <v>0</v>
      </c>
      <c r="S2311" s="154">
        <f t="shared" si="230"/>
        <v>1</v>
      </c>
    </row>
    <row r="2312" spans="2:19" ht="18.75" x14ac:dyDescent="0.3">
      <c r="B2312" s="164">
        <v>45056</v>
      </c>
      <c r="C2312" s="95" t="s">
        <v>3364</v>
      </c>
      <c r="D2312" s="96" t="s">
        <v>3405</v>
      </c>
      <c r="E2312" s="97">
        <v>1</v>
      </c>
      <c r="F2312" s="218">
        <v>4</v>
      </c>
      <c r="G2312" s="217">
        <v>2</v>
      </c>
      <c r="H2312" s="99" t="s">
        <v>557</v>
      </c>
      <c r="I2312" s="104" t="s">
        <v>26</v>
      </c>
      <c r="J2312" s="105">
        <v>0.75</v>
      </c>
      <c r="K2312" s="142">
        <f t="shared" si="232"/>
        <v>-0.75</v>
      </c>
      <c r="L2312" s="102">
        <f t="shared" si="226"/>
        <v>1152.0601049382719</v>
      </c>
      <c r="M2312" s="214">
        <f t="shared" si="231"/>
        <v>6.0250000000000004</v>
      </c>
      <c r="Q2312" s="153">
        <f t="shared" si="228"/>
        <v>1</v>
      </c>
      <c r="R2312" s="154">
        <f t="shared" si="229"/>
        <v>0</v>
      </c>
      <c r="S2312" s="154">
        <f t="shared" si="230"/>
        <v>1</v>
      </c>
    </row>
    <row r="2313" spans="2:19" ht="18.75" x14ac:dyDescent="0.3">
      <c r="B2313" s="164">
        <v>45057</v>
      </c>
      <c r="C2313" s="95" t="s">
        <v>3430</v>
      </c>
      <c r="D2313" s="96" t="s">
        <v>584</v>
      </c>
      <c r="E2313" s="97">
        <v>2</v>
      </c>
      <c r="F2313" s="218">
        <v>80</v>
      </c>
      <c r="G2313" s="217">
        <v>11</v>
      </c>
      <c r="H2313" s="99" t="s">
        <v>557</v>
      </c>
      <c r="I2313" s="104" t="s">
        <v>34</v>
      </c>
      <c r="J2313" s="105">
        <v>0.75</v>
      </c>
      <c r="K2313" s="142">
        <f t="shared" si="232"/>
        <v>-0.75</v>
      </c>
      <c r="L2313" s="102">
        <f t="shared" si="226"/>
        <v>1151.3101049382719</v>
      </c>
      <c r="M2313" s="214">
        <f t="shared" si="231"/>
        <v>5.2750000000000004</v>
      </c>
      <c r="Q2313" s="153">
        <f t="shared" si="228"/>
        <v>1</v>
      </c>
      <c r="R2313" s="154">
        <f t="shared" si="229"/>
        <v>0</v>
      </c>
      <c r="S2313" s="154">
        <f t="shared" si="230"/>
        <v>1</v>
      </c>
    </row>
    <row r="2314" spans="2:19" ht="18.75" x14ac:dyDescent="0.3">
      <c r="B2314" s="164">
        <v>45057</v>
      </c>
      <c r="C2314" s="95" t="s">
        <v>3430</v>
      </c>
      <c r="D2314" s="96" t="s">
        <v>584</v>
      </c>
      <c r="E2314" s="97">
        <v>2</v>
      </c>
      <c r="F2314" s="218">
        <v>80</v>
      </c>
      <c r="G2314" s="217">
        <v>11</v>
      </c>
      <c r="H2314" s="99" t="s">
        <v>567</v>
      </c>
      <c r="I2314" s="104" t="s">
        <v>34</v>
      </c>
      <c r="J2314" s="105">
        <v>3</v>
      </c>
      <c r="K2314" s="142">
        <f t="shared" si="232"/>
        <v>-3</v>
      </c>
      <c r="L2314" s="102">
        <f t="shared" si="226"/>
        <v>1148.3101049382719</v>
      </c>
      <c r="M2314" s="214">
        <f t="shared" si="231"/>
        <v>2.2750000000000004</v>
      </c>
      <c r="Q2314" s="153">
        <f t="shared" si="228"/>
        <v>1</v>
      </c>
      <c r="R2314" s="154">
        <f t="shared" si="229"/>
        <v>0</v>
      </c>
      <c r="S2314" s="154">
        <f t="shared" si="230"/>
        <v>1</v>
      </c>
    </row>
    <row r="2315" spans="2:19" ht="18.75" x14ac:dyDescent="0.3">
      <c r="B2315" s="164">
        <v>45057</v>
      </c>
      <c r="C2315" s="95" t="s">
        <v>3431</v>
      </c>
      <c r="D2315" s="96" t="s">
        <v>584</v>
      </c>
      <c r="E2315" s="97">
        <v>3</v>
      </c>
      <c r="F2315" s="218">
        <v>8</v>
      </c>
      <c r="G2315" s="217">
        <v>2</v>
      </c>
      <c r="H2315" s="99" t="s">
        <v>557</v>
      </c>
      <c r="I2315" s="104" t="s">
        <v>24</v>
      </c>
      <c r="J2315" s="105">
        <v>2.25</v>
      </c>
      <c r="K2315" s="142">
        <f t="shared" si="232"/>
        <v>15.75</v>
      </c>
      <c r="L2315" s="102">
        <f t="shared" si="226"/>
        <v>1164.0601049382719</v>
      </c>
      <c r="M2315" s="214">
        <f t="shared" si="231"/>
        <v>18.024999999999999</v>
      </c>
      <c r="Q2315" s="153">
        <f t="shared" si="228"/>
        <v>1</v>
      </c>
      <c r="R2315" s="154">
        <f t="shared" si="229"/>
        <v>1</v>
      </c>
      <c r="S2315" s="154">
        <f t="shared" si="230"/>
        <v>0</v>
      </c>
    </row>
    <row r="2316" spans="2:19" ht="18.75" x14ac:dyDescent="0.3">
      <c r="B2316" s="164">
        <v>45057</v>
      </c>
      <c r="C2316" s="95" t="s">
        <v>3431</v>
      </c>
      <c r="D2316" s="96" t="s">
        <v>584</v>
      </c>
      <c r="E2316" s="97">
        <v>3</v>
      </c>
      <c r="F2316" s="218">
        <v>8</v>
      </c>
      <c r="G2316" s="217">
        <v>2</v>
      </c>
      <c r="H2316" s="99" t="s">
        <v>567</v>
      </c>
      <c r="I2316" s="104" t="s">
        <v>24</v>
      </c>
      <c r="J2316" s="105">
        <v>3</v>
      </c>
      <c r="K2316" s="142">
        <f t="shared" si="232"/>
        <v>3</v>
      </c>
      <c r="L2316" s="102">
        <f t="shared" si="226"/>
        <v>1167.0601049382719</v>
      </c>
      <c r="M2316" s="214">
        <f t="shared" si="231"/>
        <v>21.024999999999999</v>
      </c>
      <c r="Q2316" s="153">
        <f t="shared" si="228"/>
        <v>1</v>
      </c>
      <c r="R2316" s="154">
        <f t="shared" si="229"/>
        <v>1</v>
      </c>
      <c r="S2316" s="154">
        <f t="shared" si="230"/>
        <v>0</v>
      </c>
    </row>
    <row r="2317" spans="2:19" ht="18.75" x14ac:dyDescent="0.3">
      <c r="B2317" s="164">
        <v>45057</v>
      </c>
      <c r="C2317" s="95" t="s">
        <v>3432</v>
      </c>
      <c r="D2317" s="96" t="s">
        <v>638</v>
      </c>
      <c r="E2317" s="97">
        <v>1</v>
      </c>
      <c r="F2317" s="218">
        <v>15</v>
      </c>
      <c r="G2317" s="217">
        <v>3</v>
      </c>
      <c r="H2317" s="99" t="s">
        <v>557</v>
      </c>
      <c r="I2317" s="104" t="s">
        <v>16</v>
      </c>
      <c r="J2317" s="105">
        <v>1.75</v>
      </c>
      <c r="K2317" s="142">
        <f t="shared" si="232"/>
        <v>-1.75</v>
      </c>
      <c r="L2317" s="102">
        <f t="shared" si="226"/>
        <v>1165.3101049382719</v>
      </c>
      <c r="M2317" s="214">
        <f t="shared" si="231"/>
        <v>19.274999999999999</v>
      </c>
      <c r="Q2317" s="153">
        <f t="shared" si="228"/>
        <v>1</v>
      </c>
      <c r="R2317" s="154">
        <f t="shared" si="229"/>
        <v>0</v>
      </c>
      <c r="S2317" s="154">
        <f t="shared" si="230"/>
        <v>1</v>
      </c>
    </row>
    <row r="2318" spans="2:19" ht="18.75" x14ac:dyDescent="0.3">
      <c r="B2318" s="164">
        <v>45057</v>
      </c>
      <c r="C2318" s="95" t="s">
        <v>3433</v>
      </c>
      <c r="D2318" s="96" t="s">
        <v>638</v>
      </c>
      <c r="E2318" s="97">
        <v>1</v>
      </c>
      <c r="F2318" s="218">
        <v>13</v>
      </c>
      <c r="G2318" s="217">
        <v>3</v>
      </c>
      <c r="H2318" s="99" t="s">
        <v>557</v>
      </c>
      <c r="I2318" s="104" t="s">
        <v>16</v>
      </c>
      <c r="J2318" s="105">
        <v>4.25</v>
      </c>
      <c r="K2318" s="142">
        <f t="shared" si="232"/>
        <v>-4.25</v>
      </c>
      <c r="L2318" s="102">
        <f t="shared" si="226"/>
        <v>1161.0601049382719</v>
      </c>
      <c r="M2318" s="214">
        <f t="shared" si="231"/>
        <v>15.024999999999999</v>
      </c>
      <c r="Q2318" s="153">
        <f t="shared" si="228"/>
        <v>1</v>
      </c>
      <c r="R2318" s="154">
        <f t="shared" si="229"/>
        <v>0</v>
      </c>
      <c r="S2318" s="154">
        <f t="shared" si="230"/>
        <v>1</v>
      </c>
    </row>
    <row r="2319" spans="2:19" ht="18.75" x14ac:dyDescent="0.3">
      <c r="B2319" s="164">
        <v>45057</v>
      </c>
      <c r="C2319" s="95" t="s">
        <v>3433</v>
      </c>
      <c r="D2319" s="96" t="s">
        <v>638</v>
      </c>
      <c r="E2319" s="97">
        <v>1</v>
      </c>
      <c r="F2319" s="218">
        <v>13</v>
      </c>
      <c r="G2319" s="217">
        <v>3</v>
      </c>
      <c r="H2319" s="99" t="s">
        <v>567</v>
      </c>
      <c r="I2319" s="104" t="s">
        <v>16</v>
      </c>
      <c r="J2319" s="105">
        <v>2.25</v>
      </c>
      <c r="K2319" s="142">
        <f t="shared" si="232"/>
        <v>-2.25</v>
      </c>
      <c r="L2319" s="102">
        <f t="shared" si="226"/>
        <v>1158.8101049382719</v>
      </c>
      <c r="M2319" s="214">
        <f t="shared" si="231"/>
        <v>12.774999999999999</v>
      </c>
      <c r="Q2319" s="153">
        <f t="shared" si="228"/>
        <v>1</v>
      </c>
      <c r="R2319" s="154">
        <f t="shared" si="229"/>
        <v>0</v>
      </c>
      <c r="S2319" s="154">
        <f t="shared" si="230"/>
        <v>1</v>
      </c>
    </row>
    <row r="2320" spans="2:19" ht="18.75" x14ac:dyDescent="0.3">
      <c r="B2320" s="164">
        <v>45057</v>
      </c>
      <c r="C2320" s="95" t="s">
        <v>3434</v>
      </c>
      <c r="D2320" s="96" t="s">
        <v>638</v>
      </c>
      <c r="E2320" s="97">
        <v>2</v>
      </c>
      <c r="F2320" s="218">
        <v>4</v>
      </c>
      <c r="G2320" s="217">
        <v>2</v>
      </c>
      <c r="H2320" s="99" t="s">
        <v>557</v>
      </c>
      <c r="I2320" s="104" t="s">
        <v>21</v>
      </c>
      <c r="J2320" s="105">
        <v>7</v>
      </c>
      <c r="K2320" s="142">
        <f t="shared" si="232"/>
        <v>-7</v>
      </c>
      <c r="L2320" s="102">
        <f t="shared" si="226"/>
        <v>1151.8101049382719</v>
      </c>
      <c r="M2320" s="214">
        <f t="shared" si="231"/>
        <v>5.7749999999999986</v>
      </c>
      <c r="Q2320" s="153">
        <f t="shared" si="228"/>
        <v>1</v>
      </c>
      <c r="R2320" s="154">
        <f t="shared" si="229"/>
        <v>0</v>
      </c>
      <c r="S2320" s="154">
        <f t="shared" si="230"/>
        <v>1</v>
      </c>
    </row>
    <row r="2321" spans="2:19" ht="18.75" x14ac:dyDescent="0.3">
      <c r="B2321" s="164">
        <v>45057</v>
      </c>
      <c r="C2321" s="95" t="s">
        <v>3435</v>
      </c>
      <c r="D2321" s="96" t="s">
        <v>616</v>
      </c>
      <c r="E2321" s="97">
        <v>1</v>
      </c>
      <c r="F2321" s="218">
        <v>13</v>
      </c>
      <c r="G2321" s="217">
        <v>3</v>
      </c>
      <c r="H2321" s="99" t="s">
        <v>557</v>
      </c>
      <c r="I2321" s="104" t="s">
        <v>16</v>
      </c>
      <c r="J2321" s="105">
        <v>0.75</v>
      </c>
      <c r="K2321" s="142">
        <f t="shared" si="232"/>
        <v>-0.75</v>
      </c>
      <c r="L2321" s="102">
        <f t="shared" si="226"/>
        <v>1151.0601049382719</v>
      </c>
      <c r="M2321" s="214">
        <f t="shared" si="231"/>
        <v>5.0249999999999986</v>
      </c>
      <c r="Q2321" s="153">
        <f t="shared" si="228"/>
        <v>1</v>
      </c>
      <c r="R2321" s="154">
        <f t="shared" si="229"/>
        <v>0</v>
      </c>
      <c r="S2321" s="154">
        <f t="shared" si="230"/>
        <v>1</v>
      </c>
    </row>
    <row r="2322" spans="2:19" ht="18.75" x14ac:dyDescent="0.3">
      <c r="B2322" s="164">
        <v>45057</v>
      </c>
      <c r="C2322" s="95" t="s">
        <v>3436</v>
      </c>
      <c r="D2322" s="96" t="s">
        <v>616</v>
      </c>
      <c r="E2322" s="97">
        <v>1</v>
      </c>
      <c r="F2322" s="218">
        <v>15</v>
      </c>
      <c r="G2322" s="217">
        <v>3</v>
      </c>
      <c r="H2322" s="99" t="s">
        <v>557</v>
      </c>
      <c r="I2322" s="104" t="s">
        <v>24</v>
      </c>
      <c r="J2322" s="105">
        <v>0.25</v>
      </c>
      <c r="K2322" s="142">
        <f t="shared" si="232"/>
        <v>3.5</v>
      </c>
      <c r="L2322" s="102">
        <f t="shared" si="226"/>
        <v>1154.5601049382719</v>
      </c>
      <c r="M2322" s="214">
        <f t="shared" si="231"/>
        <v>8.5249999999999986</v>
      </c>
      <c r="Q2322" s="153">
        <f t="shared" si="228"/>
        <v>1</v>
      </c>
      <c r="R2322" s="154">
        <f t="shared" si="229"/>
        <v>1</v>
      </c>
      <c r="S2322" s="154">
        <f t="shared" si="230"/>
        <v>0</v>
      </c>
    </row>
    <row r="2323" spans="2:19" ht="18.75" x14ac:dyDescent="0.3">
      <c r="B2323" s="164">
        <v>45057</v>
      </c>
      <c r="C2323" s="95" t="s">
        <v>3437</v>
      </c>
      <c r="D2323" s="96" t="s">
        <v>616</v>
      </c>
      <c r="E2323" s="97">
        <v>2</v>
      </c>
      <c r="F2323" s="218">
        <v>8</v>
      </c>
      <c r="G2323" s="217">
        <v>2</v>
      </c>
      <c r="H2323" s="99" t="s">
        <v>557</v>
      </c>
      <c r="I2323" s="104" t="s">
        <v>26</v>
      </c>
      <c r="J2323" s="105">
        <v>7</v>
      </c>
      <c r="K2323" s="142">
        <f t="shared" si="232"/>
        <v>-7</v>
      </c>
      <c r="L2323" s="102">
        <f t="shared" si="226"/>
        <v>1147.5601049382719</v>
      </c>
      <c r="M2323" s="214">
        <f t="shared" si="231"/>
        <v>1.5249999999999986</v>
      </c>
      <c r="Q2323" s="153">
        <f t="shared" si="228"/>
        <v>1</v>
      </c>
      <c r="R2323" s="154">
        <f t="shared" si="229"/>
        <v>0</v>
      </c>
      <c r="S2323" s="154">
        <f t="shared" si="230"/>
        <v>1</v>
      </c>
    </row>
    <row r="2324" spans="2:19" ht="18.75" x14ac:dyDescent="0.3">
      <c r="B2324" s="164">
        <v>45057</v>
      </c>
      <c r="C2324" s="95" t="s">
        <v>2953</v>
      </c>
      <c r="D2324" s="96" t="s">
        <v>616</v>
      </c>
      <c r="E2324" s="97">
        <v>2</v>
      </c>
      <c r="F2324" s="218">
        <v>4.4000000000000004</v>
      </c>
      <c r="G2324" s="217">
        <v>1.3</v>
      </c>
      <c r="H2324" s="99" t="s">
        <v>557</v>
      </c>
      <c r="I2324" s="104" t="s">
        <v>24</v>
      </c>
      <c r="J2324" s="105">
        <v>2.75</v>
      </c>
      <c r="K2324" s="142">
        <f t="shared" si="232"/>
        <v>9.3500000000000014</v>
      </c>
      <c r="L2324" s="102">
        <f t="shared" si="226"/>
        <v>1156.9101049382718</v>
      </c>
      <c r="M2324" s="214">
        <f t="shared" si="231"/>
        <v>10.875</v>
      </c>
      <c r="Q2324" s="153">
        <f t="shared" si="228"/>
        <v>1</v>
      </c>
      <c r="R2324" s="154">
        <f t="shared" si="229"/>
        <v>1</v>
      </c>
      <c r="S2324" s="154">
        <f t="shared" si="230"/>
        <v>0</v>
      </c>
    </row>
    <row r="2325" spans="2:19" ht="18.75" x14ac:dyDescent="0.3">
      <c r="B2325" s="164">
        <v>45057</v>
      </c>
      <c r="C2325" s="95" t="s">
        <v>2633</v>
      </c>
      <c r="D2325" s="96" t="s">
        <v>616</v>
      </c>
      <c r="E2325" s="97">
        <v>2</v>
      </c>
      <c r="F2325" s="218">
        <v>20</v>
      </c>
      <c r="G2325" s="217">
        <v>4</v>
      </c>
      <c r="H2325" s="99" t="s">
        <v>557</v>
      </c>
      <c r="I2325" s="104" t="s">
        <v>171</v>
      </c>
      <c r="J2325" s="105">
        <v>0.25</v>
      </c>
      <c r="K2325" s="142">
        <f t="shared" si="232"/>
        <v>-0.25</v>
      </c>
      <c r="L2325" s="102">
        <f t="shared" si="226"/>
        <v>1156.6601049382718</v>
      </c>
      <c r="M2325" s="214">
        <f t="shared" si="231"/>
        <v>10.625</v>
      </c>
      <c r="Q2325" s="153">
        <f t="shared" si="228"/>
        <v>1</v>
      </c>
      <c r="R2325" s="154">
        <f t="shared" si="229"/>
        <v>0</v>
      </c>
      <c r="S2325" s="154">
        <f t="shared" si="230"/>
        <v>1</v>
      </c>
    </row>
    <row r="2326" spans="2:19" ht="18.75" x14ac:dyDescent="0.3">
      <c r="B2326" s="164">
        <v>45057</v>
      </c>
      <c r="C2326" s="95" t="s">
        <v>3438</v>
      </c>
      <c r="D2326" s="96" t="s">
        <v>616</v>
      </c>
      <c r="E2326" s="97">
        <v>3</v>
      </c>
      <c r="F2326" s="218">
        <v>3</v>
      </c>
      <c r="G2326" s="217">
        <v>1.2</v>
      </c>
      <c r="H2326" s="99" t="s">
        <v>557</v>
      </c>
      <c r="I2326" s="104" t="s">
        <v>21</v>
      </c>
      <c r="J2326" s="105">
        <v>5</v>
      </c>
      <c r="K2326" s="142">
        <f t="shared" si="232"/>
        <v>-5</v>
      </c>
      <c r="L2326" s="102">
        <f t="shared" si="226"/>
        <v>1151.6601049382718</v>
      </c>
      <c r="M2326" s="214">
        <f t="shared" si="231"/>
        <v>5.625</v>
      </c>
      <c r="Q2326" s="153">
        <f t="shared" si="228"/>
        <v>1</v>
      </c>
      <c r="R2326" s="154">
        <f t="shared" si="229"/>
        <v>0</v>
      </c>
      <c r="S2326" s="154">
        <f t="shared" si="230"/>
        <v>1</v>
      </c>
    </row>
    <row r="2327" spans="2:19" ht="18.75" x14ac:dyDescent="0.3">
      <c r="B2327" s="164">
        <v>45058</v>
      </c>
      <c r="C2327" s="95" t="s">
        <v>3439</v>
      </c>
      <c r="D2327" s="96" t="s">
        <v>43</v>
      </c>
      <c r="E2327" s="97">
        <v>3</v>
      </c>
      <c r="F2327" s="218">
        <v>3</v>
      </c>
      <c r="G2327" s="217">
        <v>1.2</v>
      </c>
      <c r="H2327" s="99" t="s">
        <v>557</v>
      </c>
      <c r="I2327" s="104" t="s">
        <v>148</v>
      </c>
      <c r="J2327" s="105">
        <v>2.5</v>
      </c>
      <c r="K2327" s="142">
        <f t="shared" si="232"/>
        <v>-2.5</v>
      </c>
      <c r="L2327" s="102">
        <f t="shared" si="226"/>
        <v>1149.1601049382718</v>
      </c>
      <c r="M2327" s="214">
        <f t="shared" si="231"/>
        <v>3.125</v>
      </c>
      <c r="Q2327" s="153">
        <f t="shared" si="228"/>
        <v>1</v>
      </c>
      <c r="R2327" s="154">
        <f t="shared" si="229"/>
        <v>0</v>
      </c>
      <c r="S2327" s="154">
        <f t="shared" si="230"/>
        <v>1</v>
      </c>
    </row>
    <row r="2328" spans="2:19" ht="18.75" x14ac:dyDescent="0.3">
      <c r="B2328" s="164">
        <v>45058</v>
      </c>
      <c r="C2328" s="95" t="s">
        <v>3440</v>
      </c>
      <c r="D2328" s="96" t="s">
        <v>43</v>
      </c>
      <c r="E2328" s="97">
        <v>4</v>
      </c>
      <c r="F2328" s="218">
        <v>7</v>
      </c>
      <c r="G2328" s="217">
        <v>2</v>
      </c>
      <c r="H2328" s="99" t="s">
        <v>557</v>
      </c>
      <c r="I2328" s="104" t="s">
        <v>16</v>
      </c>
      <c r="J2328" s="105">
        <v>3.75</v>
      </c>
      <c r="K2328" s="142">
        <f t="shared" si="232"/>
        <v>-3.75</v>
      </c>
      <c r="L2328" s="102">
        <f t="shared" si="226"/>
        <v>1145.4101049382718</v>
      </c>
      <c r="M2328" s="214">
        <f t="shared" si="231"/>
        <v>-0.625</v>
      </c>
      <c r="Q2328" s="153">
        <f t="shared" si="228"/>
        <v>1</v>
      </c>
      <c r="R2328" s="154">
        <f t="shared" si="229"/>
        <v>0</v>
      </c>
      <c r="S2328" s="154">
        <f t="shared" si="230"/>
        <v>1</v>
      </c>
    </row>
    <row r="2329" spans="2:19" ht="18.75" x14ac:dyDescent="0.3">
      <c r="B2329" s="164">
        <v>45058</v>
      </c>
      <c r="C2329" s="95" t="s">
        <v>3441</v>
      </c>
      <c r="D2329" s="96" t="s">
        <v>43</v>
      </c>
      <c r="E2329" s="97">
        <v>5</v>
      </c>
      <c r="F2329" s="218">
        <v>17</v>
      </c>
      <c r="G2329" s="217">
        <v>4</v>
      </c>
      <c r="H2329" s="99" t="s">
        <v>557</v>
      </c>
      <c r="I2329" s="104" t="s">
        <v>16</v>
      </c>
      <c r="J2329" s="105">
        <v>2.5</v>
      </c>
      <c r="K2329" s="142">
        <f t="shared" si="232"/>
        <v>-2.5</v>
      </c>
      <c r="L2329" s="102">
        <f t="shared" si="226"/>
        <v>1142.9101049382718</v>
      </c>
      <c r="M2329" s="214">
        <f t="shared" si="231"/>
        <v>-3.125</v>
      </c>
      <c r="Q2329" s="153">
        <f t="shared" si="228"/>
        <v>1</v>
      </c>
      <c r="R2329" s="154">
        <f t="shared" si="229"/>
        <v>0</v>
      </c>
      <c r="S2329" s="154">
        <f t="shared" si="230"/>
        <v>1</v>
      </c>
    </row>
    <row r="2330" spans="2:19" ht="18.75" x14ac:dyDescent="0.3">
      <c r="B2330" s="164">
        <v>45058</v>
      </c>
      <c r="C2330" s="95" t="s">
        <v>3441</v>
      </c>
      <c r="D2330" s="96" t="s">
        <v>43</v>
      </c>
      <c r="E2330" s="97">
        <v>5</v>
      </c>
      <c r="F2330" s="218">
        <v>17</v>
      </c>
      <c r="G2330" s="217">
        <v>4</v>
      </c>
      <c r="H2330" s="99" t="s">
        <v>567</v>
      </c>
      <c r="I2330" s="104" t="s">
        <v>16</v>
      </c>
      <c r="J2330" s="105">
        <v>2</v>
      </c>
      <c r="K2330" s="142">
        <f t="shared" si="232"/>
        <v>-2</v>
      </c>
      <c r="L2330" s="102">
        <f t="shared" si="226"/>
        <v>1140.9101049382718</v>
      </c>
      <c r="M2330" s="214">
        <f t="shared" si="231"/>
        <v>-5.125</v>
      </c>
      <c r="Q2330" s="153">
        <f t="shared" si="228"/>
        <v>1</v>
      </c>
      <c r="R2330" s="154">
        <f t="shared" si="229"/>
        <v>0</v>
      </c>
      <c r="S2330" s="154">
        <f t="shared" si="230"/>
        <v>1</v>
      </c>
    </row>
    <row r="2331" spans="2:19" ht="18.75" x14ac:dyDescent="0.3">
      <c r="B2331" s="164">
        <v>45058</v>
      </c>
      <c r="C2331" s="95" t="s">
        <v>3442</v>
      </c>
      <c r="D2331" s="96" t="s">
        <v>43</v>
      </c>
      <c r="E2331" s="97">
        <v>5</v>
      </c>
      <c r="F2331" s="218">
        <v>10</v>
      </c>
      <c r="G2331" s="217">
        <v>2</v>
      </c>
      <c r="H2331" s="99" t="s">
        <v>557</v>
      </c>
      <c r="I2331" s="104" t="s">
        <v>171</v>
      </c>
      <c r="J2331" s="105">
        <v>3.5</v>
      </c>
      <c r="K2331" s="142">
        <f t="shared" si="232"/>
        <v>-3.5</v>
      </c>
      <c r="L2331" s="102">
        <f t="shared" ref="L2331:L2394" si="233">IF(K2331="",L2330,L2330+K2331)</f>
        <v>1137.4101049382718</v>
      </c>
      <c r="M2331" s="214">
        <f t="shared" si="231"/>
        <v>-8.625</v>
      </c>
      <c r="Q2331" s="153">
        <f t="shared" si="228"/>
        <v>1</v>
      </c>
      <c r="R2331" s="154">
        <f t="shared" si="229"/>
        <v>0</v>
      </c>
      <c r="S2331" s="154">
        <f t="shared" si="230"/>
        <v>1</v>
      </c>
    </row>
    <row r="2332" spans="2:19" ht="18.75" x14ac:dyDescent="0.3">
      <c r="B2332" s="164">
        <v>45058</v>
      </c>
      <c r="C2332" s="95" t="s">
        <v>3442</v>
      </c>
      <c r="D2332" s="96" t="s">
        <v>43</v>
      </c>
      <c r="E2332" s="97">
        <v>5</v>
      </c>
      <c r="F2332" s="218">
        <v>10</v>
      </c>
      <c r="G2332" s="217">
        <v>2</v>
      </c>
      <c r="H2332" s="99" t="s">
        <v>567</v>
      </c>
      <c r="I2332" s="104" t="s">
        <v>171</v>
      </c>
      <c r="J2332" s="105">
        <v>2</v>
      </c>
      <c r="K2332" s="142">
        <f t="shared" si="232"/>
        <v>-2</v>
      </c>
      <c r="L2332" s="102">
        <f t="shared" si="233"/>
        <v>1135.4101049382718</v>
      </c>
      <c r="M2332" s="214">
        <f t="shared" si="231"/>
        <v>-10.625</v>
      </c>
      <c r="Q2332" s="153">
        <f t="shared" si="228"/>
        <v>1</v>
      </c>
      <c r="R2332" s="154">
        <f t="shared" si="229"/>
        <v>0</v>
      </c>
      <c r="S2332" s="154">
        <f t="shared" si="230"/>
        <v>1</v>
      </c>
    </row>
    <row r="2333" spans="2:19" ht="18.75" x14ac:dyDescent="0.3">
      <c r="B2333" s="164">
        <v>45058</v>
      </c>
      <c r="C2333" s="95" t="s">
        <v>3443</v>
      </c>
      <c r="D2333" s="96" t="s">
        <v>32</v>
      </c>
      <c r="E2333" s="97">
        <v>2</v>
      </c>
      <c r="F2333" s="218">
        <v>4</v>
      </c>
      <c r="G2333" s="217">
        <v>2</v>
      </c>
      <c r="H2333" s="99" t="s">
        <v>557</v>
      </c>
      <c r="I2333" s="104" t="s">
        <v>148</v>
      </c>
      <c r="J2333" s="105">
        <v>5</v>
      </c>
      <c r="K2333" s="142">
        <f t="shared" si="232"/>
        <v>-5</v>
      </c>
      <c r="L2333" s="102">
        <f t="shared" si="233"/>
        <v>1130.4101049382718</v>
      </c>
      <c r="M2333" s="214">
        <f t="shared" si="231"/>
        <v>-15.625</v>
      </c>
      <c r="Q2333" s="153">
        <f t="shared" si="228"/>
        <v>1</v>
      </c>
      <c r="R2333" s="154">
        <f t="shared" si="229"/>
        <v>0</v>
      </c>
      <c r="S2333" s="154">
        <f t="shared" si="230"/>
        <v>1</v>
      </c>
    </row>
    <row r="2334" spans="2:19" ht="18.75" x14ac:dyDescent="0.3">
      <c r="B2334" s="164">
        <v>45059</v>
      </c>
      <c r="C2334" s="95" t="s">
        <v>3395</v>
      </c>
      <c r="D2334" s="96" t="s">
        <v>3253</v>
      </c>
      <c r="E2334" s="97">
        <v>2</v>
      </c>
      <c r="F2334" s="218">
        <v>2</v>
      </c>
      <c r="G2334" s="217">
        <v>1.3</v>
      </c>
      <c r="H2334" s="99" t="s">
        <v>557</v>
      </c>
      <c r="I2334" s="104" t="s">
        <v>24</v>
      </c>
      <c r="J2334" s="105">
        <v>3.5</v>
      </c>
      <c r="K2334" s="142">
        <f t="shared" si="232"/>
        <v>3.5</v>
      </c>
      <c r="L2334" s="102">
        <f t="shared" si="233"/>
        <v>1133.9101049382718</v>
      </c>
      <c r="M2334" s="214">
        <f t="shared" si="231"/>
        <v>-12.125</v>
      </c>
      <c r="Q2334" s="153">
        <f t="shared" ref="Q2334:Q2397" si="234">IF(B2334="",0,1)</f>
        <v>1</v>
      </c>
      <c r="R2334" s="154">
        <f t="shared" ref="R2334:R2397" si="235">IF(K2334&gt;0,1,0)</f>
        <v>1</v>
      </c>
      <c r="S2334" s="154">
        <f t="shared" ref="S2334:S2397" si="236">IF(K2334&lt;0,1,0)</f>
        <v>0</v>
      </c>
    </row>
    <row r="2335" spans="2:19" ht="18.75" x14ac:dyDescent="0.3">
      <c r="B2335" s="164">
        <v>45059</v>
      </c>
      <c r="C2335" s="95" t="s">
        <v>3444</v>
      </c>
      <c r="D2335" s="96" t="s">
        <v>3253</v>
      </c>
      <c r="E2335" s="97">
        <v>4</v>
      </c>
      <c r="F2335" s="218">
        <v>4</v>
      </c>
      <c r="G2335" s="217">
        <v>2</v>
      </c>
      <c r="H2335" s="99" t="s">
        <v>557</v>
      </c>
      <c r="I2335" s="104" t="s">
        <v>16</v>
      </c>
      <c r="J2335" s="105">
        <v>9.5</v>
      </c>
      <c r="K2335" s="142">
        <f t="shared" si="232"/>
        <v>-9.5</v>
      </c>
      <c r="L2335" s="102">
        <f t="shared" si="233"/>
        <v>1124.4101049382718</v>
      </c>
      <c r="M2335" s="214">
        <f t="shared" si="231"/>
        <v>-21.625</v>
      </c>
      <c r="Q2335" s="153">
        <f t="shared" si="234"/>
        <v>1</v>
      </c>
      <c r="R2335" s="154">
        <f t="shared" si="235"/>
        <v>0</v>
      </c>
      <c r="S2335" s="154">
        <f t="shared" si="236"/>
        <v>1</v>
      </c>
    </row>
    <row r="2336" spans="2:19" ht="18.75" x14ac:dyDescent="0.3">
      <c r="B2336" s="164">
        <v>45059</v>
      </c>
      <c r="C2336" s="95" t="s">
        <v>3373</v>
      </c>
      <c r="D2336" s="96" t="s">
        <v>587</v>
      </c>
      <c r="E2336" s="97">
        <v>1</v>
      </c>
      <c r="F2336" s="218">
        <v>10</v>
      </c>
      <c r="G2336" s="217">
        <v>2</v>
      </c>
      <c r="H2336" s="99" t="s">
        <v>557</v>
      </c>
      <c r="I2336" s="104" t="s">
        <v>16</v>
      </c>
      <c r="J2336" s="105">
        <v>5</v>
      </c>
      <c r="K2336" s="142">
        <f t="shared" si="232"/>
        <v>-5</v>
      </c>
      <c r="L2336" s="102">
        <f t="shared" si="233"/>
        <v>1119.4101049382718</v>
      </c>
      <c r="M2336" s="214">
        <f t="shared" ref="M2336:M2399" si="237">M2335+K2336</f>
        <v>-26.625</v>
      </c>
      <c r="Q2336" s="153">
        <f t="shared" si="234"/>
        <v>1</v>
      </c>
      <c r="R2336" s="154">
        <f t="shared" si="235"/>
        <v>0</v>
      </c>
      <c r="S2336" s="154">
        <f t="shared" si="236"/>
        <v>1</v>
      </c>
    </row>
    <row r="2337" spans="2:19" ht="18.75" x14ac:dyDescent="0.3">
      <c r="B2337" s="164">
        <v>45060</v>
      </c>
      <c r="C2337" s="95" t="s">
        <v>3445</v>
      </c>
      <c r="D2337" s="96" t="s">
        <v>772</v>
      </c>
      <c r="E2337" s="97">
        <v>4</v>
      </c>
      <c r="F2337" s="218">
        <v>23</v>
      </c>
      <c r="G2337" s="217">
        <v>4</v>
      </c>
      <c r="H2337" s="99" t="s">
        <v>557</v>
      </c>
      <c r="I2337" s="104" t="s">
        <v>16</v>
      </c>
      <c r="J2337" s="105">
        <v>1.25</v>
      </c>
      <c r="K2337" s="142">
        <f t="shared" si="232"/>
        <v>-1.25</v>
      </c>
      <c r="L2337" s="102">
        <f t="shared" si="233"/>
        <v>1118.1601049382718</v>
      </c>
      <c r="M2337" s="214">
        <f t="shared" si="237"/>
        <v>-27.875</v>
      </c>
      <c r="Q2337" s="153">
        <f t="shared" si="234"/>
        <v>1</v>
      </c>
      <c r="R2337" s="154">
        <f t="shared" si="235"/>
        <v>0</v>
      </c>
      <c r="S2337" s="154">
        <f t="shared" si="236"/>
        <v>1</v>
      </c>
    </row>
    <row r="2338" spans="2:19" ht="18.75" x14ac:dyDescent="0.3">
      <c r="B2338" s="164">
        <v>45060</v>
      </c>
      <c r="C2338" s="95" t="s">
        <v>3445</v>
      </c>
      <c r="D2338" s="96" t="s">
        <v>772</v>
      </c>
      <c r="E2338" s="97">
        <v>4</v>
      </c>
      <c r="F2338" s="218">
        <v>23</v>
      </c>
      <c r="G2338" s="217">
        <v>4</v>
      </c>
      <c r="H2338" s="99" t="s">
        <v>567</v>
      </c>
      <c r="I2338" s="104" t="s">
        <v>16</v>
      </c>
      <c r="J2338" s="105">
        <v>1</v>
      </c>
      <c r="K2338" s="142">
        <f t="shared" si="232"/>
        <v>-1</v>
      </c>
      <c r="L2338" s="102">
        <f t="shared" si="233"/>
        <v>1117.1601049382718</v>
      </c>
      <c r="M2338" s="214">
        <f t="shared" si="237"/>
        <v>-28.875</v>
      </c>
      <c r="Q2338" s="153">
        <f t="shared" si="234"/>
        <v>1</v>
      </c>
      <c r="R2338" s="154">
        <f t="shared" si="235"/>
        <v>0</v>
      </c>
      <c r="S2338" s="154">
        <f t="shared" si="236"/>
        <v>1</v>
      </c>
    </row>
    <row r="2339" spans="2:19" ht="18.75" x14ac:dyDescent="0.3">
      <c r="B2339" s="164">
        <v>45060</v>
      </c>
      <c r="C2339" s="95" t="s">
        <v>3446</v>
      </c>
      <c r="D2339" s="96" t="s">
        <v>30</v>
      </c>
      <c r="E2339" s="97">
        <v>1</v>
      </c>
      <c r="F2339" s="218">
        <v>3</v>
      </c>
      <c r="G2339" s="217">
        <v>1.1000000000000001</v>
      </c>
      <c r="H2339" s="99" t="s">
        <v>557</v>
      </c>
      <c r="I2339" s="104" t="s">
        <v>16</v>
      </c>
      <c r="J2339" s="105">
        <v>5</v>
      </c>
      <c r="K2339" s="142">
        <f t="shared" si="232"/>
        <v>-5</v>
      </c>
      <c r="L2339" s="102">
        <f t="shared" si="233"/>
        <v>1112.1601049382718</v>
      </c>
      <c r="M2339" s="214">
        <f t="shared" si="237"/>
        <v>-33.875</v>
      </c>
      <c r="Q2339" s="153">
        <f t="shared" si="234"/>
        <v>1</v>
      </c>
      <c r="R2339" s="154">
        <f t="shared" si="235"/>
        <v>0</v>
      </c>
      <c r="S2339" s="154">
        <f t="shared" si="236"/>
        <v>1</v>
      </c>
    </row>
    <row r="2340" spans="2:19" ht="18.75" x14ac:dyDescent="0.3">
      <c r="B2340" s="164">
        <v>45060</v>
      </c>
      <c r="C2340" s="95" t="s">
        <v>3221</v>
      </c>
      <c r="D2340" s="96" t="s">
        <v>30</v>
      </c>
      <c r="E2340" s="97">
        <v>2</v>
      </c>
      <c r="F2340" s="218">
        <v>21</v>
      </c>
      <c r="G2340" s="217">
        <v>3</v>
      </c>
      <c r="H2340" s="99" t="s">
        <v>557</v>
      </c>
      <c r="I2340" s="104" t="s">
        <v>16</v>
      </c>
      <c r="J2340" s="105">
        <v>0.5</v>
      </c>
      <c r="K2340" s="142">
        <f t="shared" si="232"/>
        <v>-0.5</v>
      </c>
      <c r="L2340" s="102">
        <f t="shared" si="233"/>
        <v>1111.6601049382718</v>
      </c>
      <c r="M2340" s="214">
        <f t="shared" si="237"/>
        <v>-34.375</v>
      </c>
      <c r="Q2340" s="153">
        <f t="shared" si="234"/>
        <v>1</v>
      </c>
      <c r="R2340" s="154">
        <f t="shared" si="235"/>
        <v>0</v>
      </c>
      <c r="S2340" s="154">
        <f t="shared" si="236"/>
        <v>1</v>
      </c>
    </row>
    <row r="2341" spans="2:19" ht="18.75" x14ac:dyDescent="0.3">
      <c r="B2341" s="164">
        <v>45062</v>
      </c>
      <c r="C2341" s="95" t="s">
        <v>3447</v>
      </c>
      <c r="D2341" s="96" t="s">
        <v>1912</v>
      </c>
      <c r="E2341" s="97">
        <v>3</v>
      </c>
      <c r="F2341" s="218">
        <v>100</v>
      </c>
      <c r="G2341" s="217">
        <v>16</v>
      </c>
      <c r="H2341" s="99" t="s">
        <v>557</v>
      </c>
      <c r="I2341" s="104" t="s">
        <v>148</v>
      </c>
      <c r="J2341" s="105">
        <v>0.25</v>
      </c>
      <c r="K2341" s="142">
        <f t="shared" si="232"/>
        <v>-0.25</v>
      </c>
      <c r="L2341" s="102">
        <f t="shared" si="233"/>
        <v>1111.4101049382718</v>
      </c>
      <c r="M2341" s="214">
        <f t="shared" si="237"/>
        <v>-34.625</v>
      </c>
      <c r="Q2341" s="153">
        <f t="shared" si="234"/>
        <v>1</v>
      </c>
      <c r="R2341" s="154">
        <f t="shared" si="235"/>
        <v>0</v>
      </c>
      <c r="S2341" s="154">
        <f t="shared" si="236"/>
        <v>1</v>
      </c>
    </row>
    <row r="2342" spans="2:19" ht="18.75" x14ac:dyDescent="0.3">
      <c r="B2342" s="164">
        <v>45062</v>
      </c>
      <c r="C2342" s="95" t="s">
        <v>3447</v>
      </c>
      <c r="D2342" s="96" t="s">
        <v>1912</v>
      </c>
      <c r="E2342" s="97">
        <v>3</v>
      </c>
      <c r="F2342" s="218">
        <v>100</v>
      </c>
      <c r="G2342" s="217">
        <v>16</v>
      </c>
      <c r="H2342" s="99" t="s">
        <v>567</v>
      </c>
      <c r="I2342" s="104" t="s">
        <v>148</v>
      </c>
      <c r="J2342" s="105">
        <v>0.25</v>
      </c>
      <c r="K2342" s="142">
        <f t="shared" si="232"/>
        <v>-0.25</v>
      </c>
      <c r="L2342" s="102">
        <f t="shared" si="233"/>
        <v>1111.1601049382718</v>
      </c>
      <c r="M2342" s="214">
        <f t="shared" si="237"/>
        <v>-34.875</v>
      </c>
      <c r="Q2342" s="153">
        <f t="shared" si="234"/>
        <v>1</v>
      </c>
      <c r="R2342" s="154">
        <f t="shared" si="235"/>
        <v>0</v>
      </c>
      <c r="S2342" s="154">
        <f t="shared" si="236"/>
        <v>1</v>
      </c>
    </row>
    <row r="2343" spans="2:19" ht="18.75" x14ac:dyDescent="0.3">
      <c r="B2343" s="164">
        <v>45062</v>
      </c>
      <c r="C2343" s="95" t="s">
        <v>3448</v>
      </c>
      <c r="D2343" s="96" t="s">
        <v>578</v>
      </c>
      <c r="E2343" s="97">
        <v>5</v>
      </c>
      <c r="F2343" s="218">
        <v>3</v>
      </c>
      <c r="G2343" s="217">
        <v>1.2</v>
      </c>
      <c r="H2343" s="99" t="s">
        <v>557</v>
      </c>
      <c r="I2343" s="104" t="s">
        <v>614</v>
      </c>
      <c r="J2343" s="105">
        <v>7.5</v>
      </c>
      <c r="K2343" s="142">
        <f t="shared" si="232"/>
        <v>-7.5</v>
      </c>
      <c r="L2343" s="102">
        <f t="shared" si="233"/>
        <v>1103.6601049382718</v>
      </c>
      <c r="M2343" s="214">
        <f t="shared" si="237"/>
        <v>-42.375</v>
      </c>
      <c r="Q2343" s="153">
        <f t="shared" si="234"/>
        <v>1</v>
      </c>
      <c r="R2343" s="154">
        <f t="shared" si="235"/>
        <v>0</v>
      </c>
      <c r="S2343" s="154">
        <f t="shared" si="236"/>
        <v>1</v>
      </c>
    </row>
    <row r="2344" spans="2:19" ht="18.75" x14ac:dyDescent="0.3">
      <c r="B2344" s="164">
        <v>45062</v>
      </c>
      <c r="C2344" s="95" t="s">
        <v>3449</v>
      </c>
      <c r="D2344" s="96" t="s">
        <v>578</v>
      </c>
      <c r="E2344" s="97">
        <v>1</v>
      </c>
      <c r="F2344" s="218">
        <v>8</v>
      </c>
      <c r="G2344" s="217">
        <v>2</v>
      </c>
      <c r="H2344" s="99" t="s">
        <v>557</v>
      </c>
      <c r="I2344" s="104" t="s">
        <v>16</v>
      </c>
      <c r="J2344" s="105">
        <v>2.75</v>
      </c>
      <c r="K2344" s="142">
        <f t="shared" si="232"/>
        <v>-2.75</v>
      </c>
      <c r="L2344" s="102">
        <f t="shared" si="233"/>
        <v>1100.9101049382718</v>
      </c>
      <c r="M2344" s="214">
        <f t="shared" si="237"/>
        <v>-45.125</v>
      </c>
      <c r="Q2344" s="153">
        <f t="shared" si="234"/>
        <v>1</v>
      </c>
      <c r="R2344" s="154">
        <f t="shared" si="235"/>
        <v>0</v>
      </c>
      <c r="S2344" s="154">
        <f t="shared" si="236"/>
        <v>1</v>
      </c>
    </row>
    <row r="2345" spans="2:19" ht="18.75" x14ac:dyDescent="0.3">
      <c r="B2345" s="164">
        <v>45063</v>
      </c>
      <c r="C2345" s="95" t="s">
        <v>3450</v>
      </c>
      <c r="D2345" s="96" t="s">
        <v>114</v>
      </c>
      <c r="E2345" s="97">
        <v>1</v>
      </c>
      <c r="F2345" s="218">
        <v>5</v>
      </c>
      <c r="G2345" s="217">
        <v>1.3</v>
      </c>
      <c r="H2345" s="99" t="s">
        <v>557</v>
      </c>
      <c r="I2345" s="104" t="s">
        <v>26</v>
      </c>
      <c r="J2345" s="105">
        <v>6</v>
      </c>
      <c r="K2345" s="142">
        <f t="shared" si="232"/>
        <v>-6</v>
      </c>
      <c r="L2345" s="102">
        <f t="shared" si="233"/>
        <v>1094.9101049382718</v>
      </c>
      <c r="M2345" s="214">
        <f t="shared" si="237"/>
        <v>-51.125</v>
      </c>
      <c r="Q2345" s="153">
        <f t="shared" si="234"/>
        <v>1</v>
      </c>
      <c r="R2345" s="154">
        <f t="shared" si="235"/>
        <v>0</v>
      </c>
      <c r="S2345" s="154">
        <f t="shared" si="236"/>
        <v>1</v>
      </c>
    </row>
    <row r="2346" spans="2:19" ht="18.75" x14ac:dyDescent="0.3">
      <c r="B2346" s="164">
        <v>45063</v>
      </c>
      <c r="C2346" s="95" t="s">
        <v>3451</v>
      </c>
      <c r="D2346" s="96" t="s">
        <v>114</v>
      </c>
      <c r="E2346" s="97">
        <v>1</v>
      </c>
      <c r="F2346" s="218">
        <v>4</v>
      </c>
      <c r="G2346" s="217">
        <v>2</v>
      </c>
      <c r="H2346" s="99" t="s">
        <v>557</v>
      </c>
      <c r="I2346" s="104" t="s">
        <v>21</v>
      </c>
      <c r="J2346" s="105">
        <v>3.25</v>
      </c>
      <c r="K2346" s="142">
        <f t="shared" si="232"/>
        <v>-3.25</v>
      </c>
      <c r="L2346" s="102">
        <f t="shared" si="233"/>
        <v>1091.6601049382718</v>
      </c>
      <c r="M2346" s="214">
        <f t="shared" si="237"/>
        <v>-54.375</v>
      </c>
      <c r="Q2346" s="153">
        <f t="shared" si="234"/>
        <v>1</v>
      </c>
      <c r="R2346" s="154">
        <f t="shared" si="235"/>
        <v>0</v>
      </c>
      <c r="S2346" s="154">
        <f t="shared" si="236"/>
        <v>1</v>
      </c>
    </row>
    <row r="2347" spans="2:19" ht="18.75" x14ac:dyDescent="0.3">
      <c r="B2347" s="164">
        <v>45063</v>
      </c>
      <c r="C2347" s="95" t="s">
        <v>3452</v>
      </c>
      <c r="D2347" s="96" t="s">
        <v>114</v>
      </c>
      <c r="E2347" s="97">
        <v>1</v>
      </c>
      <c r="F2347" s="218">
        <v>30</v>
      </c>
      <c r="G2347" s="217">
        <v>4</v>
      </c>
      <c r="H2347" s="99" t="s">
        <v>557</v>
      </c>
      <c r="I2347" s="104" t="s">
        <v>16</v>
      </c>
      <c r="J2347" s="105">
        <v>0.75</v>
      </c>
      <c r="K2347" s="142">
        <f t="shared" si="232"/>
        <v>-0.75</v>
      </c>
      <c r="L2347" s="102">
        <f t="shared" si="233"/>
        <v>1090.9101049382718</v>
      </c>
      <c r="M2347" s="214">
        <f t="shared" si="237"/>
        <v>-55.125</v>
      </c>
      <c r="Q2347" s="153">
        <f t="shared" si="234"/>
        <v>1</v>
      </c>
      <c r="R2347" s="154">
        <f t="shared" si="235"/>
        <v>0</v>
      </c>
      <c r="S2347" s="154">
        <f t="shared" si="236"/>
        <v>1</v>
      </c>
    </row>
    <row r="2348" spans="2:19" ht="18.75" x14ac:dyDescent="0.3">
      <c r="B2348" s="164">
        <v>45064</v>
      </c>
      <c r="C2348" s="95" t="s">
        <v>3420</v>
      </c>
      <c r="D2348" s="96" t="s">
        <v>788</v>
      </c>
      <c r="E2348" s="97">
        <v>3</v>
      </c>
      <c r="F2348" s="218">
        <v>50</v>
      </c>
      <c r="G2348" s="217">
        <v>8</v>
      </c>
      <c r="H2348" s="99" t="s">
        <v>557</v>
      </c>
      <c r="I2348" s="104" t="s">
        <v>16</v>
      </c>
      <c r="J2348" s="105">
        <v>0.25</v>
      </c>
      <c r="K2348" s="142">
        <f t="shared" si="232"/>
        <v>-0.25</v>
      </c>
      <c r="L2348" s="102">
        <f t="shared" si="233"/>
        <v>1090.6601049382718</v>
      </c>
      <c r="M2348" s="214">
        <f t="shared" si="237"/>
        <v>-55.375</v>
      </c>
      <c r="Q2348" s="153">
        <f t="shared" si="234"/>
        <v>1</v>
      </c>
      <c r="R2348" s="154">
        <f t="shared" si="235"/>
        <v>0</v>
      </c>
      <c r="S2348" s="154">
        <f t="shared" si="236"/>
        <v>1</v>
      </c>
    </row>
    <row r="2349" spans="2:19" ht="18.75" x14ac:dyDescent="0.3">
      <c r="B2349" s="164">
        <v>45064</v>
      </c>
      <c r="C2349" s="95" t="s">
        <v>3428</v>
      </c>
      <c r="D2349" s="96" t="s">
        <v>3453</v>
      </c>
      <c r="E2349" s="97">
        <v>4</v>
      </c>
      <c r="F2349" s="218">
        <v>8</v>
      </c>
      <c r="G2349" s="217">
        <v>2</v>
      </c>
      <c r="H2349" s="99" t="s">
        <v>557</v>
      </c>
      <c r="I2349" s="104" t="s">
        <v>3506</v>
      </c>
      <c r="J2349" s="105">
        <v>3.75</v>
      </c>
      <c r="K2349" s="142">
        <f t="shared" si="232"/>
        <v>-3.75</v>
      </c>
      <c r="L2349" s="102">
        <f t="shared" si="233"/>
        <v>1086.9101049382718</v>
      </c>
      <c r="M2349" s="214">
        <f t="shared" si="237"/>
        <v>-59.125</v>
      </c>
      <c r="Q2349" s="153">
        <f t="shared" si="234"/>
        <v>1</v>
      </c>
      <c r="R2349" s="154">
        <f t="shared" si="235"/>
        <v>0</v>
      </c>
      <c r="S2349" s="154">
        <f t="shared" si="236"/>
        <v>1</v>
      </c>
    </row>
    <row r="2350" spans="2:19" ht="18.75" x14ac:dyDescent="0.3">
      <c r="B2350" s="164">
        <v>45064</v>
      </c>
      <c r="C2350" s="95" t="s">
        <v>3454</v>
      </c>
      <c r="D2350" s="96" t="s">
        <v>556</v>
      </c>
      <c r="E2350" s="97">
        <v>1</v>
      </c>
      <c r="F2350" s="218">
        <v>17</v>
      </c>
      <c r="G2350" s="217">
        <v>2.8</v>
      </c>
      <c r="H2350" s="99" t="s">
        <v>557</v>
      </c>
      <c r="I2350" s="104" t="s">
        <v>26</v>
      </c>
      <c r="J2350" s="105">
        <v>3.75</v>
      </c>
      <c r="K2350" s="142">
        <f t="shared" si="232"/>
        <v>-3.75</v>
      </c>
      <c r="L2350" s="102">
        <f t="shared" si="233"/>
        <v>1083.1601049382718</v>
      </c>
      <c r="M2350" s="214">
        <f t="shared" si="237"/>
        <v>-62.875</v>
      </c>
      <c r="Q2350" s="153">
        <f t="shared" si="234"/>
        <v>1</v>
      </c>
      <c r="R2350" s="154">
        <f t="shared" si="235"/>
        <v>0</v>
      </c>
      <c r="S2350" s="154">
        <f t="shared" si="236"/>
        <v>1</v>
      </c>
    </row>
    <row r="2351" spans="2:19" ht="18.75" x14ac:dyDescent="0.3">
      <c r="B2351" s="164">
        <v>45064</v>
      </c>
      <c r="C2351" s="95" t="s">
        <v>3454</v>
      </c>
      <c r="D2351" s="96" t="s">
        <v>556</v>
      </c>
      <c r="E2351" s="97">
        <v>1</v>
      </c>
      <c r="F2351" s="218">
        <v>17</v>
      </c>
      <c r="G2351" s="217">
        <v>2.8</v>
      </c>
      <c r="H2351" s="99" t="s">
        <v>567</v>
      </c>
      <c r="I2351" s="104" t="s">
        <v>26</v>
      </c>
      <c r="J2351" s="105">
        <v>2.25</v>
      </c>
      <c r="K2351" s="142">
        <f t="shared" si="232"/>
        <v>4.05</v>
      </c>
      <c r="L2351" s="102">
        <f t="shared" si="233"/>
        <v>1087.2101049382718</v>
      </c>
      <c r="M2351" s="214">
        <f t="shared" si="237"/>
        <v>-58.825000000000003</v>
      </c>
      <c r="Q2351" s="153">
        <f t="shared" si="234"/>
        <v>1</v>
      </c>
      <c r="R2351" s="154">
        <f t="shared" si="235"/>
        <v>1</v>
      </c>
      <c r="S2351" s="154">
        <f t="shared" si="236"/>
        <v>0</v>
      </c>
    </row>
    <row r="2352" spans="2:19" ht="18.75" x14ac:dyDescent="0.3">
      <c r="B2352" s="164">
        <v>45064</v>
      </c>
      <c r="C2352" s="95" t="s">
        <v>3455</v>
      </c>
      <c r="D2352" s="96" t="s">
        <v>556</v>
      </c>
      <c r="E2352" s="97">
        <v>2</v>
      </c>
      <c r="F2352" s="218">
        <v>4.4000000000000004</v>
      </c>
      <c r="G2352" s="217">
        <v>2</v>
      </c>
      <c r="H2352" s="99" t="s">
        <v>557</v>
      </c>
      <c r="I2352" s="104" t="s">
        <v>24</v>
      </c>
      <c r="J2352" s="105">
        <v>7</v>
      </c>
      <c r="K2352" s="142">
        <f t="shared" si="232"/>
        <v>23.800000000000004</v>
      </c>
      <c r="L2352" s="102">
        <f t="shared" si="233"/>
        <v>1111.0101049382718</v>
      </c>
      <c r="M2352" s="214">
        <f t="shared" si="237"/>
        <v>-35.024999999999999</v>
      </c>
      <c r="Q2352" s="153">
        <f t="shared" si="234"/>
        <v>1</v>
      </c>
      <c r="R2352" s="154">
        <f t="shared" si="235"/>
        <v>1</v>
      </c>
      <c r="S2352" s="154">
        <f t="shared" si="236"/>
        <v>0</v>
      </c>
    </row>
    <row r="2353" spans="2:19" ht="18.75" x14ac:dyDescent="0.3">
      <c r="B2353" s="164">
        <v>45064</v>
      </c>
      <c r="C2353" s="95" t="s">
        <v>3456</v>
      </c>
      <c r="D2353" s="96" t="s">
        <v>616</v>
      </c>
      <c r="E2353" s="97">
        <v>1</v>
      </c>
      <c r="F2353" s="218">
        <v>2</v>
      </c>
      <c r="G2353" s="217">
        <v>1.1000000000000001</v>
      </c>
      <c r="H2353" s="99" t="s">
        <v>557</v>
      </c>
      <c r="I2353" s="104" t="s">
        <v>21</v>
      </c>
      <c r="J2353" s="105">
        <v>3</v>
      </c>
      <c r="K2353" s="142">
        <f t="shared" si="232"/>
        <v>-3</v>
      </c>
      <c r="L2353" s="102">
        <f t="shared" si="233"/>
        <v>1108.0101049382718</v>
      </c>
      <c r="M2353" s="214">
        <f t="shared" si="237"/>
        <v>-38.024999999999999</v>
      </c>
      <c r="Q2353" s="153">
        <f t="shared" si="234"/>
        <v>1</v>
      </c>
      <c r="R2353" s="154">
        <f t="shared" si="235"/>
        <v>0</v>
      </c>
      <c r="S2353" s="154">
        <f t="shared" si="236"/>
        <v>1</v>
      </c>
    </row>
    <row r="2354" spans="2:19" ht="18.75" x14ac:dyDescent="0.3">
      <c r="B2354" s="164">
        <v>45064</v>
      </c>
      <c r="C2354" s="95" t="s">
        <v>3215</v>
      </c>
      <c r="D2354" s="96" t="s">
        <v>616</v>
      </c>
      <c r="E2354" s="97">
        <v>2</v>
      </c>
      <c r="F2354" s="218">
        <v>20</v>
      </c>
      <c r="G2354" s="217">
        <v>4</v>
      </c>
      <c r="H2354" s="99" t="s">
        <v>557</v>
      </c>
      <c r="I2354" s="104" t="s">
        <v>26</v>
      </c>
      <c r="J2354" s="105">
        <v>0.25</v>
      </c>
      <c r="K2354" s="142">
        <f t="shared" si="232"/>
        <v>-0.25</v>
      </c>
      <c r="L2354" s="102">
        <f t="shared" si="233"/>
        <v>1107.7601049382718</v>
      </c>
      <c r="M2354" s="214">
        <f t="shared" si="237"/>
        <v>-38.274999999999999</v>
      </c>
      <c r="Q2354" s="153">
        <f t="shared" si="234"/>
        <v>1</v>
      </c>
      <c r="R2354" s="154">
        <f t="shared" si="235"/>
        <v>0</v>
      </c>
      <c r="S2354" s="154">
        <f t="shared" si="236"/>
        <v>1</v>
      </c>
    </row>
    <row r="2355" spans="2:19" ht="18.75" x14ac:dyDescent="0.3">
      <c r="B2355" s="164">
        <v>45064</v>
      </c>
      <c r="C2355" s="95" t="s">
        <v>3457</v>
      </c>
      <c r="D2355" s="96" t="s">
        <v>616</v>
      </c>
      <c r="E2355" s="97">
        <v>4</v>
      </c>
      <c r="F2355" s="218">
        <v>3.4</v>
      </c>
      <c r="G2355" s="217">
        <v>1.2</v>
      </c>
      <c r="H2355" s="99" t="s">
        <v>557</v>
      </c>
      <c r="I2355" s="104" t="s">
        <v>24</v>
      </c>
      <c r="J2355" s="105">
        <v>6</v>
      </c>
      <c r="K2355" s="142">
        <f t="shared" si="232"/>
        <v>14.399999999999999</v>
      </c>
      <c r="L2355" s="102">
        <f t="shared" si="233"/>
        <v>1122.1601049382718</v>
      </c>
      <c r="M2355" s="214">
        <f t="shared" si="237"/>
        <v>-23.875</v>
      </c>
      <c r="Q2355" s="153">
        <f t="shared" si="234"/>
        <v>1</v>
      </c>
      <c r="R2355" s="154">
        <f t="shared" si="235"/>
        <v>1</v>
      </c>
      <c r="S2355" s="154">
        <f t="shared" si="236"/>
        <v>0</v>
      </c>
    </row>
    <row r="2356" spans="2:19" ht="18.75" x14ac:dyDescent="0.3">
      <c r="B2356" s="164">
        <v>45064</v>
      </c>
      <c r="C2356" s="95" t="s">
        <v>3458</v>
      </c>
      <c r="D2356" s="96" t="s">
        <v>616</v>
      </c>
      <c r="E2356" s="97">
        <v>4</v>
      </c>
      <c r="F2356" s="218">
        <v>1</v>
      </c>
      <c r="G2356" s="217">
        <v>0</v>
      </c>
      <c r="H2356" s="99" t="s">
        <v>557</v>
      </c>
      <c r="I2356" s="104" t="s">
        <v>34</v>
      </c>
      <c r="J2356" s="105">
        <v>4</v>
      </c>
      <c r="K2356" s="142">
        <f t="shared" si="232"/>
        <v>-4</v>
      </c>
      <c r="L2356" s="102">
        <f t="shared" si="233"/>
        <v>1118.1601049382718</v>
      </c>
      <c r="M2356" s="214">
        <f t="shared" si="237"/>
        <v>-27.875</v>
      </c>
      <c r="Q2356" s="153">
        <f t="shared" si="234"/>
        <v>1</v>
      </c>
      <c r="R2356" s="154">
        <f t="shared" si="235"/>
        <v>0</v>
      </c>
      <c r="S2356" s="154">
        <f t="shared" si="236"/>
        <v>1</v>
      </c>
    </row>
    <row r="2357" spans="2:19" ht="18.75" x14ac:dyDescent="0.3">
      <c r="B2357" s="164">
        <v>45065</v>
      </c>
      <c r="C2357" s="95" t="s">
        <v>3459</v>
      </c>
      <c r="D2357" s="96" t="s">
        <v>600</v>
      </c>
      <c r="E2357" s="97">
        <v>4</v>
      </c>
      <c r="F2357" s="218">
        <v>5</v>
      </c>
      <c r="G2357" s="217">
        <v>2</v>
      </c>
      <c r="H2357" s="99" t="s">
        <v>557</v>
      </c>
      <c r="I2357" s="104" t="s">
        <v>16</v>
      </c>
      <c r="J2357" s="105">
        <v>8.5</v>
      </c>
      <c r="K2357" s="142">
        <f t="shared" si="232"/>
        <v>-8.5</v>
      </c>
      <c r="L2357" s="102">
        <f t="shared" si="233"/>
        <v>1109.6601049382718</v>
      </c>
      <c r="M2357" s="214">
        <f t="shared" si="237"/>
        <v>-36.375</v>
      </c>
      <c r="Q2357" s="153">
        <f t="shared" si="234"/>
        <v>1</v>
      </c>
      <c r="R2357" s="154">
        <f t="shared" si="235"/>
        <v>0</v>
      </c>
      <c r="S2357" s="154">
        <f t="shared" si="236"/>
        <v>1</v>
      </c>
    </row>
    <row r="2358" spans="2:19" ht="18.75" x14ac:dyDescent="0.3">
      <c r="B2358" s="164">
        <v>45065</v>
      </c>
      <c r="C2358" s="95" t="s">
        <v>2816</v>
      </c>
      <c r="D2358" s="96" t="s">
        <v>600</v>
      </c>
      <c r="E2358" s="97">
        <v>4</v>
      </c>
      <c r="F2358" s="218">
        <v>3</v>
      </c>
      <c r="G2358" s="217">
        <v>1.2</v>
      </c>
      <c r="H2358" s="99" t="s">
        <v>557</v>
      </c>
      <c r="I2358" s="104" t="s">
        <v>21</v>
      </c>
      <c r="J2358" s="105">
        <v>1.75</v>
      </c>
      <c r="K2358" s="142">
        <f t="shared" si="232"/>
        <v>-1.75</v>
      </c>
      <c r="L2358" s="102">
        <f t="shared" si="233"/>
        <v>1107.9101049382718</v>
      </c>
      <c r="M2358" s="214">
        <f t="shared" si="237"/>
        <v>-38.125</v>
      </c>
      <c r="Q2358" s="153">
        <f t="shared" si="234"/>
        <v>1</v>
      </c>
      <c r="R2358" s="154">
        <f t="shared" si="235"/>
        <v>0</v>
      </c>
      <c r="S2358" s="154">
        <f t="shared" si="236"/>
        <v>1</v>
      </c>
    </row>
    <row r="2359" spans="2:19" ht="18.75" x14ac:dyDescent="0.3">
      <c r="B2359" s="164">
        <v>45065</v>
      </c>
      <c r="C2359" s="95" t="s">
        <v>3460</v>
      </c>
      <c r="D2359" s="96" t="s">
        <v>43</v>
      </c>
      <c r="E2359" s="97">
        <v>2</v>
      </c>
      <c r="F2359" s="218">
        <v>4.8</v>
      </c>
      <c r="G2359" s="217">
        <v>2</v>
      </c>
      <c r="H2359" s="99" t="s">
        <v>557</v>
      </c>
      <c r="I2359" s="104" t="s">
        <v>24</v>
      </c>
      <c r="J2359" s="105">
        <v>7</v>
      </c>
      <c r="K2359" s="142">
        <f t="shared" si="232"/>
        <v>26.6</v>
      </c>
      <c r="L2359" s="102">
        <f t="shared" si="233"/>
        <v>1134.5101049382718</v>
      </c>
      <c r="M2359" s="214">
        <f t="shared" si="237"/>
        <v>-11.524999999999999</v>
      </c>
      <c r="Q2359" s="153">
        <f t="shared" si="234"/>
        <v>1</v>
      </c>
      <c r="R2359" s="154">
        <f t="shared" si="235"/>
        <v>1</v>
      </c>
      <c r="S2359" s="154">
        <f t="shared" si="236"/>
        <v>0</v>
      </c>
    </row>
    <row r="2360" spans="2:19" ht="18.75" x14ac:dyDescent="0.3">
      <c r="B2360" s="164">
        <v>45065</v>
      </c>
      <c r="C2360" s="95" t="s">
        <v>3461</v>
      </c>
      <c r="D2360" s="96" t="s">
        <v>43</v>
      </c>
      <c r="E2360" s="97">
        <v>2</v>
      </c>
      <c r="F2360" s="218">
        <v>6</v>
      </c>
      <c r="G2360" s="217">
        <v>2.5</v>
      </c>
      <c r="H2360" s="99" t="s">
        <v>557</v>
      </c>
      <c r="I2360" s="104" t="s">
        <v>16</v>
      </c>
      <c r="J2360" s="105">
        <v>3</v>
      </c>
      <c r="K2360" s="142">
        <f t="shared" si="232"/>
        <v>-3</v>
      </c>
      <c r="L2360" s="102">
        <f t="shared" si="233"/>
        <v>1131.5101049382718</v>
      </c>
      <c r="M2360" s="214">
        <f t="shared" si="237"/>
        <v>-14.524999999999999</v>
      </c>
      <c r="Q2360" s="153">
        <f t="shared" si="234"/>
        <v>1</v>
      </c>
      <c r="R2360" s="154">
        <f t="shared" si="235"/>
        <v>0</v>
      </c>
      <c r="S2360" s="154">
        <f t="shared" si="236"/>
        <v>1</v>
      </c>
    </row>
    <row r="2361" spans="2:19" ht="18.75" x14ac:dyDescent="0.3">
      <c r="B2361" s="164">
        <v>45065</v>
      </c>
      <c r="C2361" s="95" t="s">
        <v>3462</v>
      </c>
      <c r="D2361" s="96" t="s">
        <v>43</v>
      </c>
      <c r="E2361" s="97">
        <v>3</v>
      </c>
      <c r="F2361" s="218">
        <v>1.6</v>
      </c>
      <c r="G2361" s="217">
        <v>1.1000000000000001</v>
      </c>
      <c r="H2361" s="99" t="s">
        <v>557</v>
      </c>
      <c r="I2361" s="104" t="s">
        <v>24</v>
      </c>
      <c r="J2361" s="105">
        <v>10</v>
      </c>
      <c r="K2361" s="142">
        <f t="shared" si="232"/>
        <v>6</v>
      </c>
      <c r="L2361" s="102">
        <f t="shared" si="233"/>
        <v>1137.5101049382718</v>
      </c>
      <c r="M2361" s="214">
        <f t="shared" si="237"/>
        <v>-8.5249999999999986</v>
      </c>
      <c r="Q2361" s="153">
        <f t="shared" si="234"/>
        <v>1</v>
      </c>
      <c r="R2361" s="154">
        <f t="shared" si="235"/>
        <v>1</v>
      </c>
      <c r="S2361" s="154">
        <f t="shared" si="236"/>
        <v>0</v>
      </c>
    </row>
    <row r="2362" spans="2:19" ht="18.75" x14ac:dyDescent="0.3">
      <c r="B2362" s="164">
        <v>45065</v>
      </c>
      <c r="C2362" s="95" t="s">
        <v>3463</v>
      </c>
      <c r="D2362" s="96" t="s">
        <v>43</v>
      </c>
      <c r="E2362" s="97">
        <v>4</v>
      </c>
      <c r="F2362" s="218">
        <v>8</v>
      </c>
      <c r="G2362" s="217">
        <v>2</v>
      </c>
      <c r="H2362" s="99" t="s">
        <v>557</v>
      </c>
      <c r="I2362" s="104" t="s">
        <v>24</v>
      </c>
      <c r="J2362" s="105">
        <v>6</v>
      </c>
      <c r="K2362" s="142">
        <f t="shared" si="232"/>
        <v>42</v>
      </c>
      <c r="L2362" s="102">
        <f t="shared" si="233"/>
        <v>1179.5101049382718</v>
      </c>
      <c r="M2362" s="214">
        <f t="shared" si="237"/>
        <v>33.475000000000001</v>
      </c>
      <c r="Q2362" s="153">
        <f t="shared" si="234"/>
        <v>1</v>
      </c>
      <c r="R2362" s="154">
        <f t="shared" si="235"/>
        <v>1</v>
      </c>
      <c r="S2362" s="154">
        <f t="shared" si="236"/>
        <v>0</v>
      </c>
    </row>
    <row r="2363" spans="2:19" ht="18.75" x14ac:dyDescent="0.3">
      <c r="B2363" s="164">
        <v>45065</v>
      </c>
      <c r="C2363" s="95" t="s">
        <v>3098</v>
      </c>
      <c r="D2363" s="96" t="s">
        <v>43</v>
      </c>
      <c r="E2363" s="97">
        <v>4</v>
      </c>
      <c r="F2363" s="218">
        <v>3</v>
      </c>
      <c r="G2363" s="217">
        <v>1.2</v>
      </c>
      <c r="H2363" s="99" t="s">
        <v>557</v>
      </c>
      <c r="I2363" s="104" t="s">
        <v>26</v>
      </c>
      <c r="J2363" s="105">
        <v>1.5</v>
      </c>
      <c r="K2363" s="142">
        <f t="shared" si="232"/>
        <v>-1.5</v>
      </c>
      <c r="L2363" s="102">
        <f t="shared" si="233"/>
        <v>1178.0101049382718</v>
      </c>
      <c r="M2363" s="214">
        <f t="shared" si="237"/>
        <v>31.975000000000001</v>
      </c>
      <c r="Q2363" s="153">
        <f t="shared" si="234"/>
        <v>1</v>
      </c>
      <c r="R2363" s="154">
        <f t="shared" si="235"/>
        <v>0</v>
      </c>
      <c r="S2363" s="154">
        <f t="shared" si="236"/>
        <v>1</v>
      </c>
    </row>
    <row r="2364" spans="2:19" ht="18.75" x14ac:dyDescent="0.3">
      <c r="B2364" s="164">
        <v>45065</v>
      </c>
      <c r="C2364" s="95" t="s">
        <v>3464</v>
      </c>
      <c r="D2364" s="96" t="s">
        <v>32</v>
      </c>
      <c r="E2364" s="97">
        <v>1</v>
      </c>
      <c r="F2364" s="218">
        <v>3</v>
      </c>
      <c r="G2364" s="217">
        <v>1.2</v>
      </c>
      <c r="H2364" s="99" t="s">
        <v>557</v>
      </c>
      <c r="I2364" s="104" t="s">
        <v>24</v>
      </c>
      <c r="J2364" s="105">
        <v>1.75</v>
      </c>
      <c r="K2364" s="142">
        <f t="shared" si="232"/>
        <v>3.5</v>
      </c>
      <c r="L2364" s="102">
        <f t="shared" si="233"/>
        <v>1181.5101049382718</v>
      </c>
      <c r="M2364" s="214">
        <f t="shared" si="237"/>
        <v>35.475000000000001</v>
      </c>
      <c r="Q2364" s="153">
        <f t="shared" si="234"/>
        <v>1</v>
      </c>
      <c r="R2364" s="154">
        <f t="shared" si="235"/>
        <v>1</v>
      </c>
      <c r="S2364" s="154">
        <f t="shared" si="236"/>
        <v>0</v>
      </c>
    </row>
    <row r="2365" spans="2:19" ht="18.75" x14ac:dyDescent="0.3">
      <c r="B2365" s="164">
        <v>45065</v>
      </c>
      <c r="C2365" s="95" t="s">
        <v>3363</v>
      </c>
      <c r="D2365" s="96" t="s">
        <v>32</v>
      </c>
      <c r="E2365" s="97">
        <v>4</v>
      </c>
      <c r="F2365" s="218">
        <v>5</v>
      </c>
      <c r="G2365" s="217">
        <v>2</v>
      </c>
      <c r="H2365" s="99" t="s">
        <v>557</v>
      </c>
      <c r="I2365" s="104" t="s">
        <v>34</v>
      </c>
      <c r="J2365" s="105">
        <v>1</v>
      </c>
      <c r="K2365" s="142">
        <f t="shared" si="232"/>
        <v>-1</v>
      </c>
      <c r="L2365" s="102">
        <f t="shared" si="233"/>
        <v>1180.5101049382718</v>
      </c>
      <c r="M2365" s="214">
        <f t="shared" si="237"/>
        <v>34.475000000000001</v>
      </c>
      <c r="Q2365" s="153">
        <f t="shared" si="234"/>
        <v>1</v>
      </c>
      <c r="R2365" s="154">
        <f t="shared" si="235"/>
        <v>0</v>
      </c>
      <c r="S2365" s="154">
        <f t="shared" si="236"/>
        <v>1</v>
      </c>
    </row>
    <row r="2366" spans="2:19" ht="18.75" x14ac:dyDescent="0.3">
      <c r="B2366" s="164">
        <v>45066</v>
      </c>
      <c r="C2366" s="95" t="s">
        <v>3465</v>
      </c>
      <c r="D2366" s="96" t="s">
        <v>619</v>
      </c>
      <c r="E2366" s="97">
        <v>5</v>
      </c>
      <c r="F2366" s="218">
        <v>1</v>
      </c>
      <c r="G2366" s="217">
        <v>0</v>
      </c>
      <c r="H2366" s="99" t="s">
        <v>557</v>
      </c>
      <c r="I2366" s="104" t="s">
        <v>16</v>
      </c>
      <c r="J2366" s="105">
        <v>3.75</v>
      </c>
      <c r="K2366" s="142">
        <f t="shared" si="232"/>
        <v>-3.75</v>
      </c>
      <c r="L2366" s="102">
        <f t="shared" si="233"/>
        <v>1176.7601049382718</v>
      </c>
      <c r="M2366" s="214">
        <f t="shared" si="237"/>
        <v>30.725000000000001</v>
      </c>
      <c r="Q2366" s="153">
        <f t="shared" si="234"/>
        <v>1</v>
      </c>
      <c r="R2366" s="154">
        <f t="shared" si="235"/>
        <v>0</v>
      </c>
      <c r="S2366" s="154">
        <f t="shared" si="236"/>
        <v>1</v>
      </c>
    </row>
    <row r="2367" spans="2:19" ht="18.75" x14ac:dyDescent="0.3">
      <c r="B2367" s="164">
        <v>45066</v>
      </c>
      <c r="C2367" s="95" t="s">
        <v>3418</v>
      </c>
      <c r="D2367" s="96" t="s">
        <v>2064</v>
      </c>
      <c r="E2367" s="97">
        <v>1</v>
      </c>
      <c r="F2367" s="218">
        <v>2.5</v>
      </c>
      <c r="G2367" s="217">
        <v>1.2</v>
      </c>
      <c r="H2367" s="99" t="s">
        <v>557</v>
      </c>
      <c r="I2367" s="104" t="s">
        <v>24</v>
      </c>
      <c r="J2367" s="105">
        <v>2</v>
      </c>
      <c r="K2367" s="142">
        <f t="shared" si="232"/>
        <v>3</v>
      </c>
      <c r="L2367" s="102">
        <f t="shared" si="233"/>
        <v>1179.7601049382718</v>
      </c>
      <c r="M2367" s="214">
        <f t="shared" si="237"/>
        <v>33.725000000000001</v>
      </c>
      <c r="Q2367" s="153">
        <f t="shared" si="234"/>
        <v>1</v>
      </c>
      <c r="R2367" s="154">
        <f t="shared" si="235"/>
        <v>1</v>
      </c>
      <c r="S2367" s="154">
        <f t="shared" si="236"/>
        <v>0</v>
      </c>
    </row>
    <row r="2368" spans="2:19" ht="18.75" x14ac:dyDescent="0.3">
      <c r="B2368" s="164">
        <v>45066</v>
      </c>
      <c r="C2368" s="95" t="s">
        <v>3052</v>
      </c>
      <c r="D2368" s="96" t="s">
        <v>753</v>
      </c>
      <c r="E2368" s="97">
        <v>3</v>
      </c>
      <c r="F2368" s="218">
        <v>4</v>
      </c>
      <c r="G2368" s="217">
        <v>2</v>
      </c>
      <c r="H2368" s="99" t="s">
        <v>557</v>
      </c>
      <c r="I2368" s="104" t="s">
        <v>16</v>
      </c>
      <c r="J2368" s="105">
        <v>2</v>
      </c>
      <c r="K2368" s="142">
        <f t="shared" si="232"/>
        <v>-2</v>
      </c>
      <c r="L2368" s="102">
        <f t="shared" si="233"/>
        <v>1177.7601049382718</v>
      </c>
      <c r="M2368" s="214">
        <f t="shared" si="237"/>
        <v>31.725000000000001</v>
      </c>
      <c r="Q2368" s="153">
        <f t="shared" si="234"/>
        <v>1</v>
      </c>
      <c r="R2368" s="154">
        <f t="shared" si="235"/>
        <v>0</v>
      </c>
      <c r="S2368" s="154">
        <f t="shared" si="236"/>
        <v>1</v>
      </c>
    </row>
    <row r="2369" spans="2:19" ht="18.75" x14ac:dyDescent="0.3">
      <c r="B2369" s="164">
        <v>45066</v>
      </c>
      <c r="C2369" s="95" t="s">
        <v>3466</v>
      </c>
      <c r="D2369" s="96" t="s">
        <v>2349</v>
      </c>
      <c r="E2369" s="97">
        <v>2</v>
      </c>
      <c r="F2369" s="218">
        <v>2</v>
      </c>
      <c r="G2369" s="217">
        <v>1.1000000000000001</v>
      </c>
      <c r="H2369" s="99" t="s">
        <v>557</v>
      </c>
      <c r="I2369" s="104" t="s">
        <v>21</v>
      </c>
      <c r="J2369" s="105">
        <v>2.75</v>
      </c>
      <c r="K2369" s="142">
        <f t="shared" si="232"/>
        <v>-2.75</v>
      </c>
      <c r="L2369" s="102">
        <f t="shared" si="233"/>
        <v>1175.0101049382718</v>
      </c>
      <c r="M2369" s="214">
        <f t="shared" si="237"/>
        <v>28.975000000000001</v>
      </c>
      <c r="Q2369" s="153">
        <f t="shared" si="234"/>
        <v>1</v>
      </c>
      <c r="R2369" s="154">
        <f t="shared" si="235"/>
        <v>0</v>
      </c>
      <c r="S2369" s="154">
        <f t="shared" si="236"/>
        <v>1</v>
      </c>
    </row>
    <row r="2370" spans="2:19" ht="18.75" x14ac:dyDescent="0.3">
      <c r="B2370" s="164">
        <v>45066</v>
      </c>
      <c r="C2370" s="95" t="s">
        <v>3467</v>
      </c>
      <c r="D2370" s="96" t="s">
        <v>761</v>
      </c>
      <c r="E2370" s="97">
        <v>1</v>
      </c>
      <c r="F2370" s="218">
        <v>2</v>
      </c>
      <c r="G2370" s="217">
        <v>1.1000000000000001</v>
      </c>
      <c r="H2370" s="99" t="s">
        <v>557</v>
      </c>
      <c r="I2370" s="104" t="s">
        <v>16</v>
      </c>
      <c r="J2370" s="105">
        <v>2</v>
      </c>
      <c r="K2370" s="142">
        <f t="shared" si="232"/>
        <v>-2</v>
      </c>
      <c r="L2370" s="102">
        <f t="shared" si="233"/>
        <v>1173.0101049382718</v>
      </c>
      <c r="M2370" s="214">
        <f t="shared" si="237"/>
        <v>26.975000000000001</v>
      </c>
      <c r="Q2370" s="153">
        <f t="shared" si="234"/>
        <v>1</v>
      </c>
      <c r="R2370" s="154">
        <f t="shared" si="235"/>
        <v>0</v>
      </c>
      <c r="S2370" s="154">
        <f t="shared" si="236"/>
        <v>1</v>
      </c>
    </row>
    <row r="2371" spans="2:19" ht="18.75" x14ac:dyDescent="0.3">
      <c r="B2371" s="164">
        <v>45067</v>
      </c>
      <c r="C2371" s="95" t="s">
        <v>3468</v>
      </c>
      <c r="D2371" s="96" t="s">
        <v>2814</v>
      </c>
      <c r="E2371" s="97">
        <v>1</v>
      </c>
      <c r="F2371" s="218">
        <v>2</v>
      </c>
      <c r="G2371" s="217">
        <v>1.1000000000000001</v>
      </c>
      <c r="H2371" s="99" t="s">
        <v>557</v>
      </c>
      <c r="I2371" s="104" t="s">
        <v>21</v>
      </c>
      <c r="J2371" s="105">
        <v>9.5</v>
      </c>
      <c r="K2371" s="142">
        <f t="shared" ref="K2371:K2423" si="238">IF(OR(I2371="",J2371=""),"",IF(AND(H2371="W",I2371="1st"),F2371*J2371-J2371,IF(AND(H2371="P",OR(I2371="1st",I2371="2nd",I2371="3rd")),G2371*J2371-J2371,IF(H2371="EW",-2*J2371,-J2371))))</f>
        <v>-9.5</v>
      </c>
      <c r="L2371" s="102">
        <f t="shared" si="233"/>
        <v>1163.5101049382718</v>
      </c>
      <c r="M2371" s="214">
        <f t="shared" si="237"/>
        <v>17.475000000000001</v>
      </c>
      <c r="Q2371" s="153">
        <f t="shared" si="234"/>
        <v>1</v>
      </c>
      <c r="R2371" s="154">
        <f t="shared" si="235"/>
        <v>0</v>
      </c>
      <c r="S2371" s="154">
        <f t="shared" si="236"/>
        <v>1</v>
      </c>
    </row>
    <row r="2372" spans="2:19" ht="18.75" x14ac:dyDescent="0.3">
      <c r="B2372" s="164">
        <v>45067</v>
      </c>
      <c r="C2372" s="95" t="s">
        <v>3469</v>
      </c>
      <c r="D2372" s="96" t="s">
        <v>2814</v>
      </c>
      <c r="E2372" s="97">
        <v>1</v>
      </c>
      <c r="F2372" s="218">
        <v>15</v>
      </c>
      <c r="G2372" s="217">
        <v>3</v>
      </c>
      <c r="H2372" s="99" t="s">
        <v>557</v>
      </c>
      <c r="I2372" s="104" t="s">
        <v>26</v>
      </c>
      <c r="J2372" s="105">
        <v>0.5</v>
      </c>
      <c r="K2372" s="142">
        <f t="shared" si="238"/>
        <v>-0.5</v>
      </c>
      <c r="L2372" s="102">
        <f t="shared" si="233"/>
        <v>1163.0101049382718</v>
      </c>
      <c r="M2372" s="214">
        <f t="shared" si="237"/>
        <v>16.975000000000001</v>
      </c>
      <c r="Q2372" s="153">
        <f t="shared" si="234"/>
        <v>1</v>
      </c>
      <c r="R2372" s="154">
        <f t="shared" si="235"/>
        <v>0</v>
      </c>
      <c r="S2372" s="154">
        <f t="shared" si="236"/>
        <v>1</v>
      </c>
    </row>
    <row r="2373" spans="2:19" ht="18.75" x14ac:dyDescent="0.3">
      <c r="B2373" s="164">
        <v>45067</v>
      </c>
      <c r="C2373" s="95" t="s">
        <v>3470</v>
      </c>
      <c r="D2373" s="96" t="s">
        <v>18</v>
      </c>
      <c r="E2373" s="97">
        <v>3</v>
      </c>
      <c r="F2373" s="218">
        <v>3</v>
      </c>
      <c r="G2373" s="217">
        <v>1.1000000000000001</v>
      </c>
      <c r="H2373" s="99" t="s">
        <v>557</v>
      </c>
      <c r="I2373" s="104" t="s">
        <v>26</v>
      </c>
      <c r="J2373" s="105">
        <v>3.5</v>
      </c>
      <c r="K2373" s="142">
        <f t="shared" si="238"/>
        <v>-3.5</v>
      </c>
      <c r="L2373" s="102">
        <f t="shared" si="233"/>
        <v>1159.5101049382718</v>
      </c>
      <c r="M2373" s="214">
        <f t="shared" si="237"/>
        <v>13.475000000000001</v>
      </c>
      <c r="Q2373" s="153">
        <f t="shared" si="234"/>
        <v>1</v>
      </c>
      <c r="R2373" s="154">
        <f t="shared" si="235"/>
        <v>0</v>
      </c>
      <c r="S2373" s="154">
        <f t="shared" si="236"/>
        <v>1</v>
      </c>
    </row>
    <row r="2374" spans="2:19" ht="18.75" x14ac:dyDescent="0.3">
      <c r="B2374" s="164">
        <v>45067</v>
      </c>
      <c r="C2374" s="95" t="s">
        <v>3430</v>
      </c>
      <c r="D2374" s="96" t="s">
        <v>18</v>
      </c>
      <c r="E2374" s="97">
        <v>6</v>
      </c>
      <c r="F2374" s="218">
        <v>18</v>
      </c>
      <c r="G2374" s="217">
        <v>3</v>
      </c>
      <c r="H2374" s="99" t="s">
        <v>557</v>
      </c>
      <c r="I2374" s="104" t="s">
        <v>107</v>
      </c>
      <c r="J2374" s="105">
        <v>0.5</v>
      </c>
      <c r="K2374" s="142">
        <f t="shared" si="238"/>
        <v>-0.5</v>
      </c>
      <c r="L2374" s="102">
        <f t="shared" si="233"/>
        <v>1159.0101049382718</v>
      </c>
      <c r="M2374" s="214">
        <f t="shared" si="237"/>
        <v>12.975000000000001</v>
      </c>
      <c r="Q2374" s="153">
        <f t="shared" si="234"/>
        <v>1</v>
      </c>
      <c r="R2374" s="154">
        <f t="shared" si="235"/>
        <v>0</v>
      </c>
      <c r="S2374" s="154">
        <f t="shared" si="236"/>
        <v>1</v>
      </c>
    </row>
    <row r="2375" spans="2:19" ht="18.75" x14ac:dyDescent="0.3">
      <c r="B2375" s="164">
        <v>45069</v>
      </c>
      <c r="C2375" s="95" t="s">
        <v>3471</v>
      </c>
      <c r="D2375" s="96" t="s">
        <v>561</v>
      </c>
      <c r="E2375" s="97">
        <v>2</v>
      </c>
      <c r="F2375" s="218">
        <v>5</v>
      </c>
      <c r="G2375" s="217">
        <v>2</v>
      </c>
      <c r="H2375" s="99" t="s">
        <v>557</v>
      </c>
      <c r="I2375" s="104" t="s">
        <v>21</v>
      </c>
      <c r="J2375" s="105">
        <v>2.5</v>
      </c>
      <c r="K2375" s="142">
        <f t="shared" si="238"/>
        <v>-2.5</v>
      </c>
      <c r="L2375" s="102">
        <f t="shared" si="233"/>
        <v>1156.5101049382718</v>
      </c>
      <c r="M2375" s="214">
        <f t="shared" si="237"/>
        <v>10.475000000000001</v>
      </c>
      <c r="Q2375" s="153">
        <f t="shared" si="234"/>
        <v>1</v>
      </c>
      <c r="R2375" s="154">
        <f t="shared" si="235"/>
        <v>0</v>
      </c>
      <c r="S2375" s="154">
        <f t="shared" si="236"/>
        <v>1</v>
      </c>
    </row>
    <row r="2376" spans="2:19" ht="18.75" x14ac:dyDescent="0.3">
      <c r="B2376" s="164">
        <v>45069</v>
      </c>
      <c r="C2376" s="95" t="s">
        <v>3472</v>
      </c>
      <c r="D2376" s="96" t="s">
        <v>561</v>
      </c>
      <c r="E2376" s="97">
        <v>2</v>
      </c>
      <c r="F2376" s="218">
        <v>4</v>
      </c>
      <c r="G2376" s="217">
        <v>2</v>
      </c>
      <c r="H2376" s="99" t="s">
        <v>557</v>
      </c>
      <c r="I2376" s="104" t="s">
        <v>16</v>
      </c>
      <c r="J2376" s="105">
        <v>2.5</v>
      </c>
      <c r="K2376" s="142">
        <f t="shared" si="238"/>
        <v>-2.5</v>
      </c>
      <c r="L2376" s="102">
        <f t="shared" si="233"/>
        <v>1154.0101049382718</v>
      </c>
      <c r="M2376" s="214">
        <f t="shared" si="237"/>
        <v>7.9750000000000014</v>
      </c>
      <c r="Q2376" s="153">
        <f t="shared" si="234"/>
        <v>1</v>
      </c>
      <c r="R2376" s="154">
        <f t="shared" si="235"/>
        <v>0</v>
      </c>
      <c r="S2376" s="154">
        <f t="shared" si="236"/>
        <v>1</v>
      </c>
    </row>
    <row r="2377" spans="2:19" ht="18.75" x14ac:dyDescent="0.3">
      <c r="B2377" s="164">
        <v>45069</v>
      </c>
      <c r="C2377" s="95" t="s">
        <v>3416</v>
      </c>
      <c r="D2377" s="96" t="s">
        <v>561</v>
      </c>
      <c r="E2377" s="97">
        <v>4</v>
      </c>
      <c r="F2377" s="218">
        <v>8</v>
      </c>
      <c r="G2377" s="217">
        <v>3</v>
      </c>
      <c r="H2377" s="99" t="s">
        <v>557</v>
      </c>
      <c r="I2377" s="104" t="s">
        <v>2189</v>
      </c>
      <c r="J2377" s="105">
        <v>3</v>
      </c>
      <c r="K2377" s="142">
        <f t="shared" si="238"/>
        <v>-3</v>
      </c>
      <c r="L2377" s="102">
        <f t="shared" si="233"/>
        <v>1151.0101049382718</v>
      </c>
      <c r="M2377" s="214">
        <f t="shared" si="237"/>
        <v>4.9750000000000014</v>
      </c>
      <c r="Q2377" s="153">
        <f t="shared" si="234"/>
        <v>1</v>
      </c>
      <c r="R2377" s="154">
        <f t="shared" si="235"/>
        <v>0</v>
      </c>
      <c r="S2377" s="154">
        <f t="shared" si="236"/>
        <v>1</v>
      </c>
    </row>
    <row r="2378" spans="2:19" ht="18.75" x14ac:dyDescent="0.3">
      <c r="B2378" s="164">
        <v>45069</v>
      </c>
      <c r="C2378" s="95" t="s">
        <v>3473</v>
      </c>
      <c r="D2378" s="96" t="s">
        <v>674</v>
      </c>
      <c r="E2378" s="97">
        <v>3</v>
      </c>
      <c r="F2378" s="218">
        <v>2.6</v>
      </c>
      <c r="G2378" s="217">
        <v>1.2</v>
      </c>
      <c r="H2378" s="99" t="s">
        <v>557</v>
      </c>
      <c r="I2378" s="104" t="s">
        <v>24</v>
      </c>
      <c r="J2378" s="105">
        <v>9.5</v>
      </c>
      <c r="K2378" s="142">
        <f t="shared" si="238"/>
        <v>15.2</v>
      </c>
      <c r="L2378" s="102">
        <f t="shared" si="233"/>
        <v>1166.2101049382718</v>
      </c>
      <c r="M2378" s="214">
        <f t="shared" si="237"/>
        <v>20.175000000000001</v>
      </c>
      <c r="Q2378" s="153">
        <f t="shared" si="234"/>
        <v>1</v>
      </c>
      <c r="R2378" s="154">
        <f t="shared" si="235"/>
        <v>1</v>
      </c>
      <c r="S2378" s="154">
        <f t="shared" si="236"/>
        <v>0</v>
      </c>
    </row>
    <row r="2379" spans="2:19" ht="18.75" x14ac:dyDescent="0.3">
      <c r="B2379" s="164">
        <v>45069</v>
      </c>
      <c r="C2379" s="95" t="s">
        <v>3474</v>
      </c>
      <c r="D2379" s="96" t="s">
        <v>3475</v>
      </c>
      <c r="E2379" s="97">
        <v>1</v>
      </c>
      <c r="F2379" s="218">
        <v>5</v>
      </c>
      <c r="G2379" s="217">
        <v>2</v>
      </c>
      <c r="H2379" s="99" t="s">
        <v>557</v>
      </c>
      <c r="I2379" s="104" t="s">
        <v>148</v>
      </c>
      <c r="J2379" s="105">
        <v>3</v>
      </c>
      <c r="K2379" s="142">
        <f t="shared" si="238"/>
        <v>-3</v>
      </c>
      <c r="L2379" s="102">
        <f t="shared" si="233"/>
        <v>1163.2101049382718</v>
      </c>
      <c r="M2379" s="214">
        <f t="shared" si="237"/>
        <v>17.175000000000001</v>
      </c>
      <c r="Q2379" s="153">
        <f t="shared" si="234"/>
        <v>1</v>
      </c>
      <c r="R2379" s="154">
        <f t="shared" si="235"/>
        <v>0</v>
      </c>
      <c r="S2379" s="154">
        <f t="shared" si="236"/>
        <v>1</v>
      </c>
    </row>
    <row r="2380" spans="2:19" ht="18.75" x14ac:dyDescent="0.3">
      <c r="B2380" s="164">
        <v>45070</v>
      </c>
      <c r="C2380" s="95" t="s">
        <v>3476</v>
      </c>
      <c r="D2380" s="96" t="s">
        <v>93</v>
      </c>
      <c r="E2380" s="97">
        <v>1</v>
      </c>
      <c r="F2380" s="218">
        <v>2</v>
      </c>
      <c r="G2380" s="217">
        <v>1.2</v>
      </c>
      <c r="H2380" s="99" t="s">
        <v>557</v>
      </c>
      <c r="I2380" s="104" t="s">
        <v>148</v>
      </c>
      <c r="J2380" s="105">
        <v>10</v>
      </c>
      <c r="K2380" s="142">
        <f t="shared" si="238"/>
        <v>-10</v>
      </c>
      <c r="L2380" s="102">
        <f t="shared" si="233"/>
        <v>1153.2101049382718</v>
      </c>
      <c r="M2380" s="214">
        <f t="shared" si="237"/>
        <v>7.1750000000000007</v>
      </c>
      <c r="Q2380" s="153">
        <f t="shared" si="234"/>
        <v>1</v>
      </c>
      <c r="R2380" s="154">
        <f t="shared" si="235"/>
        <v>0</v>
      </c>
      <c r="S2380" s="154">
        <f t="shared" si="236"/>
        <v>1</v>
      </c>
    </row>
    <row r="2381" spans="2:19" ht="18.75" x14ac:dyDescent="0.3">
      <c r="B2381" s="164">
        <v>45070</v>
      </c>
      <c r="C2381" s="95" t="s">
        <v>3477</v>
      </c>
      <c r="D2381" s="96" t="s">
        <v>93</v>
      </c>
      <c r="E2381" s="97">
        <v>2</v>
      </c>
      <c r="F2381" s="218">
        <v>4</v>
      </c>
      <c r="G2381" s="217">
        <v>2</v>
      </c>
      <c r="H2381" s="99" t="s">
        <v>557</v>
      </c>
      <c r="I2381" s="104" t="s">
        <v>107</v>
      </c>
      <c r="J2381" s="105">
        <v>6</v>
      </c>
      <c r="K2381" s="142">
        <f t="shared" si="238"/>
        <v>-6</v>
      </c>
      <c r="L2381" s="102">
        <f t="shared" si="233"/>
        <v>1147.2101049382718</v>
      </c>
      <c r="M2381" s="214">
        <f t="shared" si="237"/>
        <v>1.1750000000000007</v>
      </c>
      <c r="Q2381" s="153">
        <f t="shared" si="234"/>
        <v>1</v>
      </c>
      <c r="R2381" s="154">
        <f t="shared" si="235"/>
        <v>0</v>
      </c>
      <c r="S2381" s="154">
        <f t="shared" si="236"/>
        <v>1</v>
      </c>
    </row>
    <row r="2382" spans="2:19" ht="18.75" x14ac:dyDescent="0.3">
      <c r="B2382" s="164">
        <v>45070</v>
      </c>
      <c r="C2382" s="95" t="s">
        <v>3438</v>
      </c>
      <c r="D2382" s="96" t="s">
        <v>93</v>
      </c>
      <c r="E2382" s="97">
        <v>4</v>
      </c>
      <c r="F2382" s="218">
        <v>2</v>
      </c>
      <c r="G2382" s="217">
        <v>1.1000000000000001</v>
      </c>
      <c r="H2382" s="99" t="s">
        <v>557</v>
      </c>
      <c r="I2382" s="104" t="s">
        <v>26</v>
      </c>
      <c r="J2382" s="105">
        <v>7.5</v>
      </c>
      <c r="K2382" s="142">
        <f t="shared" si="238"/>
        <v>-7.5</v>
      </c>
      <c r="L2382" s="102">
        <f t="shared" si="233"/>
        <v>1139.7101049382718</v>
      </c>
      <c r="M2382" s="214">
        <f t="shared" si="237"/>
        <v>-6.3249999999999993</v>
      </c>
      <c r="Q2382" s="153">
        <f t="shared" si="234"/>
        <v>1</v>
      </c>
      <c r="R2382" s="154">
        <f t="shared" si="235"/>
        <v>0</v>
      </c>
      <c r="S2382" s="154">
        <f t="shared" si="236"/>
        <v>1</v>
      </c>
    </row>
    <row r="2383" spans="2:19" ht="18.75" x14ac:dyDescent="0.3">
      <c r="B2383" s="164">
        <v>45070</v>
      </c>
      <c r="C2383" s="95" t="s">
        <v>3478</v>
      </c>
      <c r="D2383" s="96" t="s">
        <v>93</v>
      </c>
      <c r="E2383" s="97">
        <v>1</v>
      </c>
      <c r="F2383" s="218">
        <v>4</v>
      </c>
      <c r="G2383" s="217">
        <v>2</v>
      </c>
      <c r="H2383" s="99" t="s">
        <v>557</v>
      </c>
      <c r="I2383" s="104" t="s">
        <v>16</v>
      </c>
      <c r="J2383" s="105">
        <v>2.5</v>
      </c>
      <c r="K2383" s="142">
        <f t="shared" si="238"/>
        <v>-2.5</v>
      </c>
      <c r="L2383" s="102">
        <f t="shared" si="233"/>
        <v>1137.2101049382718</v>
      </c>
      <c r="M2383" s="214">
        <f t="shared" si="237"/>
        <v>-8.8249999999999993</v>
      </c>
      <c r="Q2383" s="153">
        <f t="shared" si="234"/>
        <v>1</v>
      </c>
      <c r="R2383" s="154">
        <f t="shared" si="235"/>
        <v>0</v>
      </c>
      <c r="S2383" s="154">
        <f t="shared" si="236"/>
        <v>1</v>
      </c>
    </row>
    <row r="2384" spans="2:19" ht="18.75" x14ac:dyDescent="0.3">
      <c r="B2384" s="164">
        <v>45070</v>
      </c>
      <c r="C2384" s="95" t="s">
        <v>3479</v>
      </c>
      <c r="D2384" s="96" t="s">
        <v>2001</v>
      </c>
      <c r="E2384" s="97">
        <v>1</v>
      </c>
      <c r="F2384" s="218">
        <v>4</v>
      </c>
      <c r="G2384" s="217">
        <v>2</v>
      </c>
      <c r="H2384" s="99" t="s">
        <v>557</v>
      </c>
      <c r="I2384" s="104" t="s">
        <v>26</v>
      </c>
      <c r="J2384" s="105">
        <v>1.25</v>
      </c>
      <c r="K2384" s="142">
        <f t="shared" si="238"/>
        <v>-1.25</v>
      </c>
      <c r="L2384" s="102">
        <f t="shared" si="233"/>
        <v>1135.9601049382718</v>
      </c>
      <c r="M2384" s="214">
        <f t="shared" si="237"/>
        <v>-10.074999999999999</v>
      </c>
      <c r="Q2384" s="153">
        <f t="shared" si="234"/>
        <v>1</v>
      </c>
      <c r="R2384" s="154">
        <f t="shared" si="235"/>
        <v>0</v>
      </c>
      <c r="S2384" s="154">
        <f t="shared" si="236"/>
        <v>1</v>
      </c>
    </row>
    <row r="2385" spans="2:19" ht="18.75" x14ac:dyDescent="0.3">
      <c r="B2385" s="164">
        <v>45070</v>
      </c>
      <c r="C2385" s="95" t="s">
        <v>3480</v>
      </c>
      <c r="D2385" s="96" t="s">
        <v>2001</v>
      </c>
      <c r="E2385" s="97">
        <v>2</v>
      </c>
      <c r="F2385" s="218">
        <v>5</v>
      </c>
      <c r="G2385" s="217">
        <v>2</v>
      </c>
      <c r="H2385" s="99" t="s">
        <v>557</v>
      </c>
      <c r="I2385" s="104" t="s">
        <v>614</v>
      </c>
      <c r="J2385" s="105">
        <v>1</v>
      </c>
      <c r="K2385" s="142">
        <f t="shared" si="238"/>
        <v>-1</v>
      </c>
      <c r="L2385" s="102">
        <f t="shared" si="233"/>
        <v>1134.9601049382718</v>
      </c>
      <c r="M2385" s="214">
        <f t="shared" si="237"/>
        <v>-11.074999999999999</v>
      </c>
      <c r="Q2385" s="153">
        <f t="shared" si="234"/>
        <v>1</v>
      </c>
      <c r="R2385" s="154">
        <f t="shared" si="235"/>
        <v>0</v>
      </c>
      <c r="S2385" s="154">
        <f t="shared" si="236"/>
        <v>1</v>
      </c>
    </row>
    <row r="2386" spans="2:19" ht="18.75" x14ac:dyDescent="0.3">
      <c r="B2386" s="164">
        <v>45070</v>
      </c>
      <c r="C2386" s="95" t="s">
        <v>3481</v>
      </c>
      <c r="D2386" s="96" t="s">
        <v>753</v>
      </c>
      <c r="E2386" s="97">
        <v>3</v>
      </c>
      <c r="F2386" s="218">
        <v>4</v>
      </c>
      <c r="G2386" s="217">
        <v>2</v>
      </c>
      <c r="H2386" s="99" t="s">
        <v>557</v>
      </c>
      <c r="I2386" s="104" t="s">
        <v>26</v>
      </c>
      <c r="J2386" s="105">
        <v>3</v>
      </c>
      <c r="K2386" s="142">
        <f t="shared" si="238"/>
        <v>-3</v>
      </c>
      <c r="L2386" s="102">
        <f t="shared" si="233"/>
        <v>1131.9601049382718</v>
      </c>
      <c r="M2386" s="214">
        <f t="shared" si="237"/>
        <v>-14.074999999999999</v>
      </c>
      <c r="Q2386" s="153">
        <f t="shared" si="234"/>
        <v>1</v>
      </c>
      <c r="R2386" s="154">
        <f t="shared" si="235"/>
        <v>0</v>
      </c>
      <c r="S2386" s="154">
        <f t="shared" si="236"/>
        <v>1</v>
      </c>
    </row>
    <row r="2387" spans="2:19" ht="18.75" x14ac:dyDescent="0.3">
      <c r="B2387" s="164">
        <v>45071</v>
      </c>
      <c r="C2387" s="95" t="s">
        <v>3482</v>
      </c>
      <c r="D2387" s="96" t="s">
        <v>616</v>
      </c>
      <c r="E2387" s="97">
        <v>1</v>
      </c>
      <c r="F2387" s="218">
        <v>6</v>
      </c>
      <c r="G2387" s="217">
        <v>2</v>
      </c>
      <c r="H2387" s="99" t="s">
        <v>557</v>
      </c>
      <c r="I2387" s="104" t="s">
        <v>16</v>
      </c>
      <c r="J2387" s="105">
        <v>3</v>
      </c>
      <c r="K2387" s="142">
        <f t="shared" si="238"/>
        <v>-3</v>
      </c>
      <c r="L2387" s="102">
        <f t="shared" si="233"/>
        <v>1128.9601049382718</v>
      </c>
      <c r="M2387" s="214">
        <f t="shared" si="237"/>
        <v>-17.074999999999999</v>
      </c>
      <c r="Q2387" s="153">
        <f t="shared" si="234"/>
        <v>1</v>
      </c>
      <c r="R2387" s="154">
        <f t="shared" si="235"/>
        <v>0</v>
      </c>
      <c r="S2387" s="154">
        <f t="shared" si="236"/>
        <v>1</v>
      </c>
    </row>
    <row r="2388" spans="2:19" ht="18.75" x14ac:dyDescent="0.3">
      <c r="B2388" s="164">
        <v>45071</v>
      </c>
      <c r="C2388" s="95" t="s">
        <v>3483</v>
      </c>
      <c r="D2388" s="96" t="s">
        <v>231</v>
      </c>
      <c r="E2388" s="97">
        <v>3</v>
      </c>
      <c r="F2388" s="218">
        <v>2.6</v>
      </c>
      <c r="G2388" s="217">
        <v>1.4</v>
      </c>
      <c r="H2388" s="99" t="s">
        <v>557</v>
      </c>
      <c r="I2388" s="104" t="s">
        <v>24</v>
      </c>
      <c r="J2388" s="105">
        <v>1.25</v>
      </c>
      <c r="K2388" s="142">
        <f t="shared" si="238"/>
        <v>2</v>
      </c>
      <c r="L2388" s="102">
        <f t="shared" si="233"/>
        <v>1130.9601049382718</v>
      </c>
      <c r="M2388" s="214">
        <f t="shared" si="237"/>
        <v>-15.074999999999999</v>
      </c>
      <c r="Q2388" s="153">
        <f t="shared" si="234"/>
        <v>1</v>
      </c>
      <c r="R2388" s="154">
        <f t="shared" si="235"/>
        <v>1</v>
      </c>
      <c r="S2388" s="154">
        <f t="shared" si="236"/>
        <v>0</v>
      </c>
    </row>
    <row r="2389" spans="2:19" ht="18.75" x14ac:dyDescent="0.3">
      <c r="B2389" s="164">
        <v>45071</v>
      </c>
      <c r="C2389" s="95" t="s">
        <v>3366</v>
      </c>
      <c r="D2389" s="96" t="s">
        <v>231</v>
      </c>
      <c r="E2389" s="97">
        <v>6</v>
      </c>
      <c r="F2389" s="218">
        <v>7</v>
      </c>
      <c r="G2389" s="217">
        <v>2.5</v>
      </c>
      <c r="H2389" s="99" t="s">
        <v>557</v>
      </c>
      <c r="I2389" s="104" t="s">
        <v>107</v>
      </c>
      <c r="J2389" s="105">
        <v>3</v>
      </c>
      <c r="K2389" s="142">
        <f t="shared" si="238"/>
        <v>-3</v>
      </c>
      <c r="L2389" s="102">
        <f t="shared" si="233"/>
        <v>1127.9601049382718</v>
      </c>
      <c r="M2389" s="214">
        <f t="shared" si="237"/>
        <v>-18.074999999999999</v>
      </c>
      <c r="Q2389" s="153">
        <f t="shared" si="234"/>
        <v>1</v>
      </c>
      <c r="R2389" s="154">
        <f t="shared" si="235"/>
        <v>0</v>
      </c>
      <c r="S2389" s="154">
        <f t="shared" si="236"/>
        <v>1</v>
      </c>
    </row>
    <row r="2390" spans="2:19" ht="18.75" x14ac:dyDescent="0.3">
      <c r="B2390" s="164">
        <v>45071</v>
      </c>
      <c r="C2390" s="95" t="s">
        <v>3484</v>
      </c>
      <c r="D2390" s="96" t="s">
        <v>231</v>
      </c>
      <c r="E2390" s="97">
        <v>6</v>
      </c>
      <c r="F2390" s="218">
        <v>11</v>
      </c>
      <c r="G2390" s="217">
        <v>3</v>
      </c>
      <c r="H2390" s="99" t="s">
        <v>557</v>
      </c>
      <c r="I2390" s="104" t="s">
        <v>26</v>
      </c>
      <c r="J2390" s="105">
        <v>2</v>
      </c>
      <c r="K2390" s="142">
        <f t="shared" si="238"/>
        <v>-2</v>
      </c>
      <c r="L2390" s="102">
        <f t="shared" si="233"/>
        <v>1125.9601049382718</v>
      </c>
      <c r="M2390" s="214">
        <f t="shared" si="237"/>
        <v>-20.074999999999999</v>
      </c>
      <c r="Q2390" s="153">
        <f t="shared" si="234"/>
        <v>1</v>
      </c>
      <c r="R2390" s="154">
        <f t="shared" si="235"/>
        <v>0</v>
      </c>
      <c r="S2390" s="154">
        <f t="shared" si="236"/>
        <v>1</v>
      </c>
    </row>
    <row r="2391" spans="2:19" ht="18.75" x14ac:dyDescent="0.3">
      <c r="B2391" s="164">
        <v>45071</v>
      </c>
      <c r="C2391" s="95" t="s">
        <v>2938</v>
      </c>
      <c r="D2391" s="96" t="s">
        <v>638</v>
      </c>
      <c r="E2391" s="97">
        <v>3</v>
      </c>
      <c r="F2391" s="218">
        <v>4.5999999999999996</v>
      </c>
      <c r="G2391" s="217">
        <v>2</v>
      </c>
      <c r="H2391" s="99" t="s">
        <v>557</v>
      </c>
      <c r="I2391" s="104" t="s">
        <v>24</v>
      </c>
      <c r="J2391" s="105">
        <v>2</v>
      </c>
      <c r="K2391" s="142">
        <f t="shared" si="238"/>
        <v>7.1999999999999993</v>
      </c>
      <c r="L2391" s="102">
        <f t="shared" si="233"/>
        <v>1133.1601049382718</v>
      </c>
      <c r="M2391" s="214">
        <f t="shared" si="237"/>
        <v>-12.875</v>
      </c>
      <c r="Q2391" s="153">
        <f t="shared" si="234"/>
        <v>1</v>
      </c>
      <c r="R2391" s="154">
        <f t="shared" si="235"/>
        <v>1</v>
      </c>
      <c r="S2391" s="154">
        <f t="shared" si="236"/>
        <v>0</v>
      </c>
    </row>
    <row r="2392" spans="2:19" ht="18.75" x14ac:dyDescent="0.3">
      <c r="B2392" s="164">
        <v>45071</v>
      </c>
      <c r="C2392" s="95" t="s">
        <v>2879</v>
      </c>
      <c r="D2392" s="96" t="s">
        <v>638</v>
      </c>
      <c r="E2392" s="97">
        <v>4</v>
      </c>
      <c r="F2392" s="218">
        <v>17</v>
      </c>
      <c r="G2392" s="217">
        <v>3</v>
      </c>
      <c r="H2392" s="99" t="s">
        <v>557</v>
      </c>
      <c r="I2392" s="104" t="s">
        <v>107</v>
      </c>
      <c r="J2392" s="105">
        <v>2</v>
      </c>
      <c r="K2392" s="142">
        <f t="shared" si="238"/>
        <v>-2</v>
      </c>
      <c r="L2392" s="102">
        <f t="shared" si="233"/>
        <v>1131.1601049382718</v>
      </c>
      <c r="M2392" s="214">
        <f t="shared" si="237"/>
        <v>-14.875</v>
      </c>
      <c r="Q2392" s="153">
        <f t="shared" si="234"/>
        <v>1</v>
      </c>
      <c r="R2392" s="154">
        <f t="shared" si="235"/>
        <v>0</v>
      </c>
      <c r="S2392" s="154">
        <f t="shared" si="236"/>
        <v>1</v>
      </c>
    </row>
    <row r="2393" spans="2:19" ht="18.75" x14ac:dyDescent="0.3">
      <c r="B2393" s="164">
        <v>45071</v>
      </c>
      <c r="C2393" s="95" t="s">
        <v>3485</v>
      </c>
      <c r="D2393" s="96" t="s">
        <v>616</v>
      </c>
      <c r="E2393" s="97">
        <v>2</v>
      </c>
      <c r="F2393" s="218">
        <v>1</v>
      </c>
      <c r="G2393" s="217">
        <v>0</v>
      </c>
      <c r="H2393" s="99" t="s">
        <v>557</v>
      </c>
      <c r="I2393" s="104" t="s">
        <v>16</v>
      </c>
      <c r="J2393" s="105">
        <v>4</v>
      </c>
      <c r="K2393" s="142">
        <f t="shared" si="238"/>
        <v>-4</v>
      </c>
      <c r="L2393" s="102">
        <f t="shared" si="233"/>
        <v>1127.1601049382718</v>
      </c>
      <c r="M2393" s="214">
        <f t="shared" si="237"/>
        <v>-18.875</v>
      </c>
      <c r="Q2393" s="153">
        <f t="shared" si="234"/>
        <v>1</v>
      </c>
      <c r="R2393" s="154">
        <f t="shared" si="235"/>
        <v>0</v>
      </c>
      <c r="S2393" s="154">
        <f t="shared" si="236"/>
        <v>1</v>
      </c>
    </row>
    <row r="2394" spans="2:19" ht="18.75" x14ac:dyDescent="0.3">
      <c r="B2394" s="164">
        <v>45071</v>
      </c>
      <c r="C2394" s="95" t="s">
        <v>3486</v>
      </c>
      <c r="D2394" s="96" t="s">
        <v>616</v>
      </c>
      <c r="E2394" s="97">
        <v>3</v>
      </c>
      <c r="F2394" s="218">
        <v>2.25</v>
      </c>
      <c r="G2394" s="217">
        <v>1.2</v>
      </c>
      <c r="H2394" s="99" t="s">
        <v>557</v>
      </c>
      <c r="I2394" s="104" t="s">
        <v>24</v>
      </c>
      <c r="J2394" s="105">
        <v>6.5</v>
      </c>
      <c r="K2394" s="142">
        <f t="shared" si="238"/>
        <v>8.125</v>
      </c>
      <c r="L2394" s="102">
        <f t="shared" si="233"/>
        <v>1135.2851049382718</v>
      </c>
      <c r="M2394" s="214">
        <f t="shared" si="237"/>
        <v>-10.75</v>
      </c>
      <c r="Q2394" s="153">
        <f t="shared" si="234"/>
        <v>1</v>
      </c>
      <c r="R2394" s="154">
        <f t="shared" si="235"/>
        <v>1</v>
      </c>
      <c r="S2394" s="154">
        <f t="shared" si="236"/>
        <v>0</v>
      </c>
    </row>
    <row r="2395" spans="2:19" ht="18.75" x14ac:dyDescent="0.3">
      <c r="B2395" s="164">
        <v>45072</v>
      </c>
      <c r="C2395" s="95" t="s">
        <v>3487</v>
      </c>
      <c r="D2395" s="96" t="s">
        <v>2011</v>
      </c>
      <c r="E2395" s="97">
        <v>6</v>
      </c>
      <c r="F2395" s="218">
        <v>100</v>
      </c>
      <c r="G2395" s="217">
        <v>20</v>
      </c>
      <c r="H2395" s="99" t="s">
        <v>557</v>
      </c>
      <c r="I2395" s="104" t="s">
        <v>171</v>
      </c>
      <c r="J2395" s="105">
        <v>0.25</v>
      </c>
      <c r="K2395" s="142">
        <f t="shared" si="238"/>
        <v>-0.25</v>
      </c>
      <c r="L2395" s="102">
        <f t="shared" ref="L2395:L2458" si="239">IF(K2395="",L2394,L2394+K2395)</f>
        <v>1135.0351049382718</v>
      </c>
      <c r="M2395" s="214">
        <f t="shared" si="237"/>
        <v>-11</v>
      </c>
      <c r="Q2395" s="153">
        <f t="shared" si="234"/>
        <v>1</v>
      </c>
      <c r="R2395" s="154">
        <f t="shared" si="235"/>
        <v>0</v>
      </c>
      <c r="S2395" s="154">
        <f t="shared" si="236"/>
        <v>1</v>
      </c>
    </row>
    <row r="2396" spans="2:19" ht="18.75" x14ac:dyDescent="0.3">
      <c r="B2396" s="164">
        <v>45072</v>
      </c>
      <c r="C2396" s="95" t="s">
        <v>3431</v>
      </c>
      <c r="D2396" s="96" t="s">
        <v>2011</v>
      </c>
      <c r="E2396" s="97">
        <v>6</v>
      </c>
      <c r="F2396" s="218">
        <v>13</v>
      </c>
      <c r="G2396" s="217">
        <v>3</v>
      </c>
      <c r="H2396" s="99" t="s">
        <v>557</v>
      </c>
      <c r="I2396" s="104" t="s">
        <v>34</v>
      </c>
      <c r="J2396" s="105">
        <v>0.5</v>
      </c>
      <c r="K2396" s="142">
        <f t="shared" si="238"/>
        <v>-0.5</v>
      </c>
      <c r="L2396" s="102">
        <f t="shared" si="239"/>
        <v>1134.5351049382718</v>
      </c>
      <c r="M2396" s="214">
        <f t="shared" si="237"/>
        <v>-11.5</v>
      </c>
      <c r="Q2396" s="153">
        <f t="shared" si="234"/>
        <v>1</v>
      </c>
      <c r="R2396" s="154">
        <f t="shared" si="235"/>
        <v>0</v>
      </c>
      <c r="S2396" s="154">
        <f t="shared" si="236"/>
        <v>1</v>
      </c>
    </row>
    <row r="2397" spans="2:19" ht="18.75" x14ac:dyDescent="0.3">
      <c r="B2397" s="164">
        <v>45072</v>
      </c>
      <c r="C2397" s="95" t="s">
        <v>3488</v>
      </c>
      <c r="D2397" s="96" t="s">
        <v>30</v>
      </c>
      <c r="E2397" s="97">
        <v>1</v>
      </c>
      <c r="F2397" s="218">
        <v>2</v>
      </c>
      <c r="G2397" s="217">
        <v>1.2</v>
      </c>
      <c r="H2397" s="99" t="s">
        <v>557</v>
      </c>
      <c r="I2397" s="104" t="s">
        <v>34</v>
      </c>
      <c r="J2397" s="105">
        <v>9.25</v>
      </c>
      <c r="K2397" s="142">
        <f t="shared" si="238"/>
        <v>-9.25</v>
      </c>
      <c r="L2397" s="102">
        <f t="shared" si="239"/>
        <v>1125.2851049382718</v>
      </c>
      <c r="M2397" s="214">
        <f t="shared" si="237"/>
        <v>-20.75</v>
      </c>
      <c r="Q2397" s="153">
        <f t="shared" si="234"/>
        <v>1</v>
      </c>
      <c r="R2397" s="154">
        <f t="shared" si="235"/>
        <v>0</v>
      </c>
      <c r="S2397" s="154">
        <f t="shared" si="236"/>
        <v>1</v>
      </c>
    </row>
    <row r="2398" spans="2:19" ht="18.75" x14ac:dyDescent="0.3">
      <c r="B2398" s="164">
        <v>45072</v>
      </c>
      <c r="C2398" s="95" t="s">
        <v>3489</v>
      </c>
      <c r="D2398" s="96" t="s">
        <v>32</v>
      </c>
      <c r="E2398" s="97">
        <v>1</v>
      </c>
      <c r="F2398" s="218">
        <v>1.95</v>
      </c>
      <c r="G2398" s="217">
        <v>1.2</v>
      </c>
      <c r="H2398" s="99" t="s">
        <v>557</v>
      </c>
      <c r="I2398" s="104" t="s">
        <v>24</v>
      </c>
      <c r="J2398" s="105">
        <v>6.5</v>
      </c>
      <c r="K2398" s="142">
        <f t="shared" si="238"/>
        <v>6.1749999999999989</v>
      </c>
      <c r="L2398" s="102">
        <f t="shared" si="239"/>
        <v>1131.4601049382718</v>
      </c>
      <c r="M2398" s="214">
        <f t="shared" si="237"/>
        <v>-14.575000000000001</v>
      </c>
      <c r="Q2398" s="153">
        <f t="shared" ref="Q2398:Q2420" si="240">IF(B2398="",0,1)</f>
        <v>1</v>
      </c>
      <c r="R2398" s="154">
        <f t="shared" ref="R2398:R2420" si="241">IF(K2398&gt;0,1,0)</f>
        <v>1</v>
      </c>
      <c r="S2398" s="154">
        <f t="shared" ref="S2398:S2420" si="242">IF(K2398&lt;0,1,0)</f>
        <v>0</v>
      </c>
    </row>
    <row r="2399" spans="2:19" ht="18.75" x14ac:dyDescent="0.3">
      <c r="B2399" s="164">
        <v>45072</v>
      </c>
      <c r="C2399" s="95" t="s">
        <v>2687</v>
      </c>
      <c r="D2399" s="96" t="s">
        <v>32</v>
      </c>
      <c r="E2399" s="97">
        <v>2</v>
      </c>
      <c r="F2399" s="218">
        <v>2</v>
      </c>
      <c r="G2399" s="217">
        <v>1.2</v>
      </c>
      <c r="H2399" s="99" t="s">
        <v>557</v>
      </c>
      <c r="I2399" s="104" t="s">
        <v>21</v>
      </c>
      <c r="J2399" s="105">
        <v>1.5</v>
      </c>
      <c r="K2399" s="142">
        <f t="shared" si="238"/>
        <v>-1.5</v>
      </c>
      <c r="L2399" s="102">
        <f t="shared" si="239"/>
        <v>1129.9601049382718</v>
      </c>
      <c r="M2399" s="214">
        <f t="shared" si="237"/>
        <v>-16.075000000000003</v>
      </c>
      <c r="Q2399" s="153">
        <f t="shared" si="240"/>
        <v>1</v>
      </c>
      <c r="R2399" s="154">
        <f t="shared" si="241"/>
        <v>0</v>
      </c>
      <c r="S2399" s="154">
        <f t="shared" si="242"/>
        <v>1</v>
      </c>
    </row>
    <row r="2400" spans="2:19" ht="18.75" x14ac:dyDescent="0.3">
      <c r="B2400" s="164">
        <v>45073</v>
      </c>
      <c r="C2400" s="95" t="s">
        <v>3490</v>
      </c>
      <c r="D2400" s="96" t="s">
        <v>3405</v>
      </c>
      <c r="E2400" s="97">
        <v>1</v>
      </c>
      <c r="F2400" s="218">
        <v>10</v>
      </c>
      <c r="G2400" s="217">
        <v>3</v>
      </c>
      <c r="H2400" s="99" t="s">
        <v>557</v>
      </c>
      <c r="I2400" s="104" t="s">
        <v>24</v>
      </c>
      <c r="J2400" s="105">
        <v>3</v>
      </c>
      <c r="K2400" s="142">
        <f t="shared" si="238"/>
        <v>27</v>
      </c>
      <c r="L2400" s="102">
        <f t="shared" si="239"/>
        <v>1156.9601049382718</v>
      </c>
      <c r="M2400" s="214">
        <f t="shared" ref="M2400:M2420" si="243">M2399+K2400</f>
        <v>10.924999999999997</v>
      </c>
      <c r="Q2400" s="153">
        <f t="shared" si="240"/>
        <v>1</v>
      </c>
      <c r="R2400" s="154">
        <f t="shared" si="241"/>
        <v>1</v>
      </c>
      <c r="S2400" s="154">
        <f t="shared" si="242"/>
        <v>0</v>
      </c>
    </row>
    <row r="2401" spans="2:19" ht="18.75" x14ac:dyDescent="0.3">
      <c r="B2401" s="164">
        <v>45073</v>
      </c>
      <c r="C2401" s="95" t="s">
        <v>3491</v>
      </c>
      <c r="D2401" s="96" t="s">
        <v>3405</v>
      </c>
      <c r="E2401" s="97">
        <v>1</v>
      </c>
      <c r="F2401" s="218">
        <v>5</v>
      </c>
      <c r="G2401" s="217">
        <v>2</v>
      </c>
      <c r="H2401" s="99" t="s">
        <v>557</v>
      </c>
      <c r="I2401" s="104" t="s">
        <v>34</v>
      </c>
      <c r="J2401" s="105">
        <v>4</v>
      </c>
      <c r="K2401" s="142">
        <f t="shared" si="238"/>
        <v>-4</v>
      </c>
      <c r="L2401" s="102">
        <f t="shared" si="239"/>
        <v>1152.9601049382718</v>
      </c>
      <c r="M2401" s="214">
        <f t="shared" si="243"/>
        <v>6.9249999999999972</v>
      </c>
      <c r="Q2401" s="153">
        <f t="shared" si="240"/>
        <v>1</v>
      </c>
      <c r="R2401" s="154">
        <f t="shared" si="241"/>
        <v>0</v>
      </c>
      <c r="S2401" s="154">
        <f t="shared" si="242"/>
        <v>1</v>
      </c>
    </row>
    <row r="2402" spans="2:19" ht="18.75" x14ac:dyDescent="0.3">
      <c r="B2402" s="164">
        <v>45073</v>
      </c>
      <c r="C2402" s="95" t="s">
        <v>3492</v>
      </c>
      <c r="D2402" s="96" t="s">
        <v>3405</v>
      </c>
      <c r="E2402" s="97">
        <v>1</v>
      </c>
      <c r="F2402" s="218">
        <v>10</v>
      </c>
      <c r="G2402" s="217">
        <v>3</v>
      </c>
      <c r="H2402" s="99" t="s">
        <v>557</v>
      </c>
      <c r="I2402" s="104" t="s">
        <v>34</v>
      </c>
      <c r="J2402" s="105">
        <v>3</v>
      </c>
      <c r="K2402" s="142">
        <f t="shared" si="238"/>
        <v>-3</v>
      </c>
      <c r="L2402" s="102">
        <f t="shared" si="239"/>
        <v>1149.9601049382718</v>
      </c>
      <c r="M2402" s="214">
        <f t="shared" si="243"/>
        <v>3.9249999999999972</v>
      </c>
      <c r="Q2402" s="153">
        <f t="shared" si="240"/>
        <v>1</v>
      </c>
      <c r="R2402" s="154">
        <f t="shared" si="241"/>
        <v>0</v>
      </c>
      <c r="S2402" s="154">
        <f t="shared" si="242"/>
        <v>1</v>
      </c>
    </row>
    <row r="2403" spans="2:19" ht="18.75" x14ac:dyDescent="0.3">
      <c r="B2403" s="164">
        <v>45073</v>
      </c>
      <c r="C2403" s="95" t="s">
        <v>3493</v>
      </c>
      <c r="D2403" s="96" t="s">
        <v>3405</v>
      </c>
      <c r="E2403" s="97">
        <v>2</v>
      </c>
      <c r="F2403" s="218">
        <v>100</v>
      </c>
      <c r="G2403" s="217">
        <v>20</v>
      </c>
      <c r="H2403" s="99" t="s">
        <v>557</v>
      </c>
      <c r="I2403" s="104" t="s">
        <v>614</v>
      </c>
      <c r="J2403" s="105">
        <v>1.5</v>
      </c>
      <c r="K2403" s="142">
        <f t="shared" si="238"/>
        <v>-1.5</v>
      </c>
      <c r="L2403" s="102">
        <f t="shared" si="239"/>
        <v>1148.4601049382718</v>
      </c>
      <c r="M2403" s="214">
        <f t="shared" si="243"/>
        <v>2.4249999999999972</v>
      </c>
      <c r="Q2403" s="153">
        <f t="shared" si="240"/>
        <v>1</v>
      </c>
      <c r="R2403" s="154">
        <f t="shared" si="241"/>
        <v>0</v>
      </c>
      <c r="S2403" s="154">
        <f t="shared" si="242"/>
        <v>1</v>
      </c>
    </row>
    <row r="2404" spans="2:19" ht="18.75" x14ac:dyDescent="0.3">
      <c r="B2404" s="164">
        <v>45073</v>
      </c>
      <c r="C2404" s="95" t="s">
        <v>3493</v>
      </c>
      <c r="D2404" s="96" t="s">
        <v>3405</v>
      </c>
      <c r="E2404" s="97">
        <v>2</v>
      </c>
      <c r="F2404" s="218">
        <v>20</v>
      </c>
      <c r="G2404" s="217">
        <v>4</v>
      </c>
      <c r="H2404" s="99" t="s">
        <v>567</v>
      </c>
      <c r="I2404" s="104" t="s">
        <v>614</v>
      </c>
      <c r="J2404" s="105">
        <v>3.5</v>
      </c>
      <c r="K2404" s="142">
        <f t="shared" si="238"/>
        <v>-3.5</v>
      </c>
      <c r="L2404" s="102">
        <f t="shared" si="239"/>
        <v>1144.9601049382718</v>
      </c>
      <c r="M2404" s="214">
        <f t="shared" si="243"/>
        <v>-1.0750000000000028</v>
      </c>
      <c r="Q2404" s="153">
        <f t="shared" si="240"/>
        <v>1</v>
      </c>
      <c r="R2404" s="154">
        <f t="shared" si="241"/>
        <v>0</v>
      </c>
      <c r="S2404" s="154">
        <f t="shared" si="242"/>
        <v>1</v>
      </c>
    </row>
    <row r="2405" spans="2:19" ht="18.75" x14ac:dyDescent="0.3">
      <c r="B2405" s="164">
        <v>45074</v>
      </c>
      <c r="C2405" s="95" t="s">
        <v>3494</v>
      </c>
      <c r="D2405" s="96" t="s">
        <v>30</v>
      </c>
      <c r="E2405" s="97">
        <v>1</v>
      </c>
      <c r="F2405" s="218">
        <v>7</v>
      </c>
      <c r="G2405" s="217">
        <v>2</v>
      </c>
      <c r="H2405" s="99" t="s">
        <v>557</v>
      </c>
      <c r="I2405" s="104" t="s">
        <v>26</v>
      </c>
      <c r="J2405" s="105">
        <v>5.75</v>
      </c>
      <c r="K2405" s="142">
        <f t="shared" si="238"/>
        <v>-5.75</v>
      </c>
      <c r="L2405" s="102">
        <f t="shared" si="239"/>
        <v>1139.2101049382718</v>
      </c>
      <c r="M2405" s="214">
        <f t="shared" si="243"/>
        <v>-6.8250000000000028</v>
      </c>
      <c r="Q2405" s="153">
        <f t="shared" si="240"/>
        <v>1</v>
      </c>
      <c r="R2405" s="154">
        <f t="shared" si="241"/>
        <v>0</v>
      </c>
      <c r="S2405" s="154">
        <f t="shared" si="242"/>
        <v>1</v>
      </c>
    </row>
    <row r="2406" spans="2:19" ht="18.75" x14ac:dyDescent="0.3">
      <c r="B2406" s="164">
        <v>45074</v>
      </c>
      <c r="C2406" s="95" t="s">
        <v>3452</v>
      </c>
      <c r="D2406" s="96" t="s">
        <v>30</v>
      </c>
      <c r="E2406" s="97">
        <v>1</v>
      </c>
      <c r="F2406" s="218">
        <v>23</v>
      </c>
      <c r="G2406" s="217">
        <v>5</v>
      </c>
      <c r="H2406" s="99" t="s">
        <v>557</v>
      </c>
      <c r="I2406" s="104" t="s">
        <v>21</v>
      </c>
      <c r="J2406" s="105">
        <v>2.25</v>
      </c>
      <c r="K2406" s="142">
        <f t="shared" si="238"/>
        <v>-2.25</v>
      </c>
      <c r="L2406" s="102">
        <f t="shared" si="239"/>
        <v>1136.9601049382718</v>
      </c>
      <c r="M2406" s="214">
        <f t="shared" si="243"/>
        <v>-9.0750000000000028</v>
      </c>
      <c r="Q2406" s="153">
        <f t="shared" si="240"/>
        <v>1</v>
      </c>
      <c r="R2406" s="154">
        <f t="shared" si="241"/>
        <v>0</v>
      </c>
      <c r="S2406" s="154">
        <f t="shared" si="242"/>
        <v>1</v>
      </c>
    </row>
    <row r="2407" spans="2:19" ht="18.75" x14ac:dyDescent="0.3">
      <c r="B2407" s="164">
        <v>45074</v>
      </c>
      <c r="C2407" s="95" t="s">
        <v>3495</v>
      </c>
      <c r="D2407" s="96" t="s">
        <v>30</v>
      </c>
      <c r="E2407" s="97">
        <v>1</v>
      </c>
      <c r="F2407" s="218">
        <v>11</v>
      </c>
      <c r="G2407" s="217">
        <v>3</v>
      </c>
      <c r="H2407" s="99" t="s">
        <v>557</v>
      </c>
      <c r="I2407" s="104" t="s">
        <v>34</v>
      </c>
      <c r="J2407" s="105">
        <v>0.5</v>
      </c>
      <c r="K2407" s="142">
        <f t="shared" si="238"/>
        <v>-0.5</v>
      </c>
      <c r="L2407" s="102">
        <f t="shared" si="239"/>
        <v>1136.4601049382718</v>
      </c>
      <c r="M2407" s="214">
        <f t="shared" si="243"/>
        <v>-9.5750000000000028</v>
      </c>
      <c r="Q2407" s="153">
        <f t="shared" si="240"/>
        <v>1</v>
      </c>
      <c r="R2407" s="154">
        <f t="shared" si="241"/>
        <v>0</v>
      </c>
      <c r="S2407" s="154">
        <f t="shared" si="242"/>
        <v>1</v>
      </c>
    </row>
    <row r="2408" spans="2:19" ht="18.75" x14ac:dyDescent="0.3">
      <c r="B2408" s="164">
        <v>45074</v>
      </c>
      <c r="C2408" s="95" t="s">
        <v>3496</v>
      </c>
      <c r="D2408" s="96" t="s">
        <v>30</v>
      </c>
      <c r="E2408" s="97">
        <v>1</v>
      </c>
      <c r="F2408" s="218">
        <v>1</v>
      </c>
      <c r="G2408" s="217">
        <v>0</v>
      </c>
      <c r="H2408" s="99" t="s">
        <v>557</v>
      </c>
      <c r="I2408" s="104" t="s">
        <v>16</v>
      </c>
      <c r="J2408" s="105">
        <v>1.5</v>
      </c>
      <c r="K2408" s="142">
        <f t="shared" si="238"/>
        <v>-1.5</v>
      </c>
      <c r="L2408" s="102">
        <f t="shared" si="239"/>
        <v>1134.9601049382718</v>
      </c>
      <c r="M2408" s="214">
        <f t="shared" si="243"/>
        <v>-11.075000000000003</v>
      </c>
      <c r="Q2408" s="153">
        <f t="shared" si="240"/>
        <v>1</v>
      </c>
      <c r="R2408" s="154">
        <f t="shared" si="241"/>
        <v>0</v>
      </c>
      <c r="S2408" s="154">
        <f t="shared" si="242"/>
        <v>1</v>
      </c>
    </row>
    <row r="2409" spans="2:19" ht="18.75" x14ac:dyDescent="0.3">
      <c r="B2409" s="164">
        <v>45074</v>
      </c>
      <c r="C2409" s="95" t="s">
        <v>3004</v>
      </c>
      <c r="D2409" s="96" t="s">
        <v>30</v>
      </c>
      <c r="E2409" s="97">
        <v>2</v>
      </c>
      <c r="F2409" s="218">
        <v>15</v>
      </c>
      <c r="G2409" s="217">
        <v>3</v>
      </c>
      <c r="H2409" s="99" t="s">
        <v>557</v>
      </c>
      <c r="I2409" s="104" t="s">
        <v>24</v>
      </c>
      <c r="J2409" s="105">
        <v>0.25</v>
      </c>
      <c r="K2409" s="142">
        <f t="shared" si="238"/>
        <v>3.5</v>
      </c>
      <c r="L2409" s="102">
        <f t="shared" si="239"/>
        <v>1138.4601049382718</v>
      </c>
      <c r="M2409" s="214">
        <f t="shared" si="243"/>
        <v>-7.5750000000000028</v>
      </c>
      <c r="Q2409" s="153">
        <f t="shared" si="240"/>
        <v>1</v>
      </c>
      <c r="R2409" s="154">
        <f t="shared" si="241"/>
        <v>1</v>
      </c>
      <c r="S2409" s="154">
        <f t="shared" si="242"/>
        <v>0</v>
      </c>
    </row>
    <row r="2410" spans="2:19" ht="18.75" x14ac:dyDescent="0.3">
      <c r="B2410" s="164">
        <v>45074</v>
      </c>
      <c r="C2410" s="95" t="s">
        <v>3497</v>
      </c>
      <c r="D2410" s="96" t="s">
        <v>30</v>
      </c>
      <c r="E2410" s="97">
        <v>4</v>
      </c>
      <c r="F2410" s="218">
        <v>2</v>
      </c>
      <c r="G2410" s="217">
        <v>1.2</v>
      </c>
      <c r="H2410" s="99" t="s">
        <v>557</v>
      </c>
      <c r="I2410" s="104" t="s">
        <v>16</v>
      </c>
      <c r="J2410" s="105">
        <v>9.75</v>
      </c>
      <c r="K2410" s="142">
        <f t="shared" si="238"/>
        <v>-9.75</v>
      </c>
      <c r="L2410" s="102">
        <f t="shared" si="239"/>
        <v>1128.7101049382718</v>
      </c>
      <c r="M2410" s="214">
        <f t="shared" si="243"/>
        <v>-17.325000000000003</v>
      </c>
      <c r="Q2410" s="153">
        <f t="shared" si="240"/>
        <v>1</v>
      </c>
      <c r="R2410" s="154">
        <f t="shared" si="241"/>
        <v>0</v>
      </c>
      <c r="S2410" s="154">
        <f t="shared" si="242"/>
        <v>1</v>
      </c>
    </row>
    <row r="2411" spans="2:19" ht="18.75" x14ac:dyDescent="0.3">
      <c r="B2411" s="164">
        <v>45074</v>
      </c>
      <c r="C2411" s="95" t="s">
        <v>3498</v>
      </c>
      <c r="D2411" s="96" t="s">
        <v>1936</v>
      </c>
      <c r="E2411" s="97">
        <v>4</v>
      </c>
      <c r="F2411" s="218">
        <v>4</v>
      </c>
      <c r="G2411" s="217">
        <v>2</v>
      </c>
      <c r="H2411" s="99" t="s">
        <v>557</v>
      </c>
      <c r="I2411" s="104" t="s">
        <v>16</v>
      </c>
      <c r="J2411" s="105">
        <v>5</v>
      </c>
      <c r="K2411" s="142">
        <f t="shared" si="238"/>
        <v>-5</v>
      </c>
      <c r="L2411" s="102">
        <f t="shared" si="239"/>
        <v>1123.7101049382718</v>
      </c>
      <c r="M2411" s="214">
        <f t="shared" si="243"/>
        <v>-22.325000000000003</v>
      </c>
      <c r="Q2411" s="153">
        <f t="shared" si="240"/>
        <v>1</v>
      </c>
      <c r="R2411" s="154">
        <f t="shared" si="241"/>
        <v>0</v>
      </c>
      <c r="S2411" s="154">
        <f t="shared" si="242"/>
        <v>1</v>
      </c>
    </row>
    <row r="2412" spans="2:19" ht="18.75" x14ac:dyDescent="0.3">
      <c r="B2412" s="164">
        <v>45074</v>
      </c>
      <c r="C2412" s="95" t="s">
        <v>3499</v>
      </c>
      <c r="D2412" s="96" t="s">
        <v>28</v>
      </c>
      <c r="E2412" s="97">
        <v>1</v>
      </c>
      <c r="F2412" s="218">
        <v>5</v>
      </c>
      <c r="G2412" s="217">
        <v>2</v>
      </c>
      <c r="H2412" s="99" t="s">
        <v>557</v>
      </c>
      <c r="I2412" s="104" t="s">
        <v>16</v>
      </c>
      <c r="J2412" s="105">
        <v>4</v>
      </c>
      <c r="K2412" s="142">
        <f t="shared" si="238"/>
        <v>-4</v>
      </c>
      <c r="L2412" s="102">
        <f t="shared" si="239"/>
        <v>1119.7101049382718</v>
      </c>
      <c r="M2412" s="214">
        <f t="shared" si="243"/>
        <v>-26.325000000000003</v>
      </c>
      <c r="Q2412" s="153">
        <f t="shared" si="240"/>
        <v>1</v>
      </c>
      <c r="R2412" s="154">
        <f t="shared" si="241"/>
        <v>0</v>
      </c>
      <c r="S2412" s="154">
        <f t="shared" si="242"/>
        <v>1</v>
      </c>
    </row>
    <row r="2413" spans="2:19" ht="18.75" x14ac:dyDescent="0.3">
      <c r="B2413" s="164">
        <v>45075</v>
      </c>
      <c r="C2413" s="95" t="s">
        <v>3500</v>
      </c>
      <c r="D2413" s="96" t="s">
        <v>616</v>
      </c>
      <c r="E2413" s="97">
        <v>1</v>
      </c>
      <c r="F2413" s="218">
        <v>1.85</v>
      </c>
      <c r="G2413" s="217">
        <v>1.2</v>
      </c>
      <c r="H2413" s="99" t="s">
        <v>557</v>
      </c>
      <c r="I2413" s="104" t="s">
        <v>24</v>
      </c>
      <c r="J2413" s="105">
        <v>6.75</v>
      </c>
      <c r="K2413" s="142">
        <f t="shared" si="238"/>
        <v>5.7375000000000007</v>
      </c>
      <c r="L2413" s="102">
        <f t="shared" si="239"/>
        <v>1125.4476049382718</v>
      </c>
      <c r="M2413" s="214">
        <f t="shared" si="243"/>
        <v>-20.587500000000002</v>
      </c>
      <c r="Q2413" s="153">
        <f t="shared" si="240"/>
        <v>1</v>
      </c>
      <c r="R2413" s="154">
        <f t="shared" si="241"/>
        <v>1</v>
      </c>
      <c r="S2413" s="154">
        <f t="shared" si="242"/>
        <v>0</v>
      </c>
    </row>
    <row r="2414" spans="2:19" ht="18.75" x14ac:dyDescent="0.3">
      <c r="B2414" s="164">
        <v>45076</v>
      </c>
      <c r="C2414" s="95" t="s">
        <v>3501</v>
      </c>
      <c r="D2414" s="96" t="s">
        <v>619</v>
      </c>
      <c r="E2414" s="97">
        <v>1</v>
      </c>
      <c r="F2414" s="218">
        <v>7</v>
      </c>
      <c r="G2414" s="217">
        <v>2</v>
      </c>
      <c r="H2414" s="99" t="s">
        <v>557</v>
      </c>
      <c r="I2414" s="104" t="s">
        <v>16</v>
      </c>
      <c r="J2414" s="105">
        <v>2</v>
      </c>
      <c r="K2414" s="142">
        <f t="shared" si="238"/>
        <v>-2</v>
      </c>
      <c r="L2414" s="102">
        <f t="shared" si="239"/>
        <v>1123.4476049382718</v>
      </c>
      <c r="M2414" s="214">
        <f t="shared" si="243"/>
        <v>-22.587500000000002</v>
      </c>
      <c r="Q2414" s="153">
        <f t="shared" si="240"/>
        <v>1</v>
      </c>
      <c r="R2414" s="154">
        <f t="shared" si="241"/>
        <v>0</v>
      </c>
      <c r="S2414" s="154">
        <f t="shared" si="242"/>
        <v>1</v>
      </c>
    </row>
    <row r="2415" spans="2:19" ht="18.75" x14ac:dyDescent="0.3">
      <c r="B2415" s="164">
        <v>45076</v>
      </c>
      <c r="C2415" s="95" t="s">
        <v>2832</v>
      </c>
      <c r="D2415" s="96" t="s">
        <v>619</v>
      </c>
      <c r="E2415" s="97">
        <v>5</v>
      </c>
      <c r="F2415" s="218">
        <v>10</v>
      </c>
      <c r="G2415" s="217">
        <v>3</v>
      </c>
      <c r="H2415" s="99" t="s">
        <v>557</v>
      </c>
      <c r="I2415" s="104" t="s">
        <v>34</v>
      </c>
      <c r="J2415" s="105">
        <v>1.25</v>
      </c>
      <c r="K2415" s="142">
        <f t="shared" si="238"/>
        <v>-1.25</v>
      </c>
      <c r="L2415" s="102">
        <f t="shared" si="239"/>
        <v>1122.1976049382718</v>
      </c>
      <c r="M2415" s="214">
        <f t="shared" si="243"/>
        <v>-23.837500000000002</v>
      </c>
      <c r="Q2415" s="153">
        <f t="shared" si="240"/>
        <v>1</v>
      </c>
      <c r="R2415" s="154">
        <f t="shared" si="241"/>
        <v>0</v>
      </c>
      <c r="S2415" s="154">
        <f t="shared" si="242"/>
        <v>1</v>
      </c>
    </row>
    <row r="2416" spans="2:19" ht="18.75" x14ac:dyDescent="0.3">
      <c r="B2416" s="164">
        <v>45076</v>
      </c>
      <c r="C2416" s="95" t="s">
        <v>3502</v>
      </c>
      <c r="D2416" s="96" t="s">
        <v>619</v>
      </c>
      <c r="E2416" s="97">
        <v>5</v>
      </c>
      <c r="F2416" s="218">
        <v>50</v>
      </c>
      <c r="G2416" s="217">
        <v>10</v>
      </c>
      <c r="H2416" s="99" t="s">
        <v>557</v>
      </c>
      <c r="I2416" s="104" t="s">
        <v>171</v>
      </c>
      <c r="J2416" s="105">
        <v>0.5</v>
      </c>
      <c r="K2416" s="142">
        <f t="shared" si="238"/>
        <v>-0.5</v>
      </c>
      <c r="L2416" s="102">
        <f t="shared" si="239"/>
        <v>1121.6976049382718</v>
      </c>
      <c r="M2416" s="214">
        <f t="shared" si="243"/>
        <v>-24.337500000000002</v>
      </c>
      <c r="Q2416" s="153">
        <f t="shared" si="240"/>
        <v>1</v>
      </c>
      <c r="R2416" s="154">
        <f t="shared" si="241"/>
        <v>0</v>
      </c>
      <c r="S2416" s="154">
        <f t="shared" si="242"/>
        <v>1</v>
      </c>
    </row>
    <row r="2417" spans="2:19" ht="18.75" x14ac:dyDescent="0.3">
      <c r="B2417" s="164">
        <v>45077</v>
      </c>
      <c r="C2417" s="95" t="s">
        <v>3503</v>
      </c>
      <c r="D2417" s="96" t="s">
        <v>1916</v>
      </c>
      <c r="E2417" s="97">
        <v>2</v>
      </c>
      <c r="F2417" s="218">
        <v>4</v>
      </c>
      <c r="G2417" s="217">
        <v>2</v>
      </c>
      <c r="H2417" s="99" t="s">
        <v>557</v>
      </c>
      <c r="I2417" s="104" t="s">
        <v>34</v>
      </c>
      <c r="J2417" s="105">
        <v>6</v>
      </c>
      <c r="K2417" s="142">
        <f t="shared" si="238"/>
        <v>-6</v>
      </c>
      <c r="L2417" s="102">
        <f t="shared" si="239"/>
        <v>1115.6976049382718</v>
      </c>
      <c r="M2417" s="214">
        <f t="shared" si="243"/>
        <v>-30.337500000000002</v>
      </c>
      <c r="Q2417" s="153">
        <f t="shared" si="240"/>
        <v>1</v>
      </c>
      <c r="R2417" s="154">
        <f t="shared" si="241"/>
        <v>0</v>
      </c>
      <c r="S2417" s="154">
        <f t="shared" si="242"/>
        <v>1</v>
      </c>
    </row>
    <row r="2418" spans="2:19" ht="18.75" x14ac:dyDescent="0.3">
      <c r="B2418" s="164">
        <v>45077</v>
      </c>
      <c r="C2418" s="95" t="s">
        <v>3504</v>
      </c>
      <c r="D2418" s="96" t="s">
        <v>1916</v>
      </c>
      <c r="E2418" s="97">
        <v>2</v>
      </c>
      <c r="F2418" s="218">
        <v>8</v>
      </c>
      <c r="G2418" s="217">
        <v>3</v>
      </c>
      <c r="H2418" s="99" t="s">
        <v>557</v>
      </c>
      <c r="I2418" s="104" t="s">
        <v>16</v>
      </c>
      <c r="J2418" s="105">
        <v>4</v>
      </c>
      <c r="K2418" s="142">
        <f t="shared" si="238"/>
        <v>-4</v>
      </c>
      <c r="L2418" s="102">
        <f t="shared" si="239"/>
        <v>1111.6976049382718</v>
      </c>
      <c r="M2418" s="214">
        <f t="shared" si="243"/>
        <v>-34.337500000000006</v>
      </c>
      <c r="Q2418" s="153">
        <f t="shared" si="240"/>
        <v>1</v>
      </c>
      <c r="R2418" s="154">
        <f t="shared" si="241"/>
        <v>0</v>
      </c>
      <c r="S2418" s="154">
        <f t="shared" si="242"/>
        <v>1</v>
      </c>
    </row>
    <row r="2419" spans="2:19" ht="18.75" x14ac:dyDescent="0.3">
      <c r="B2419" s="164">
        <v>45077</v>
      </c>
      <c r="C2419" s="95" t="s">
        <v>2991</v>
      </c>
      <c r="D2419" s="96" t="s">
        <v>1916</v>
      </c>
      <c r="E2419" s="97">
        <v>3</v>
      </c>
      <c r="F2419" s="218">
        <v>4</v>
      </c>
      <c r="G2419" s="217">
        <v>2</v>
      </c>
      <c r="H2419" s="99" t="s">
        <v>557</v>
      </c>
      <c r="I2419" s="104" t="s">
        <v>171</v>
      </c>
      <c r="J2419" s="105">
        <v>1</v>
      </c>
      <c r="K2419" s="142">
        <f t="shared" si="238"/>
        <v>-1</v>
      </c>
      <c r="L2419" s="102">
        <f t="shared" si="239"/>
        <v>1110.6976049382718</v>
      </c>
      <c r="M2419" s="214">
        <f t="shared" si="243"/>
        <v>-35.337500000000006</v>
      </c>
      <c r="Q2419" s="153">
        <f t="shared" si="240"/>
        <v>1</v>
      </c>
      <c r="R2419" s="154">
        <f t="shared" si="241"/>
        <v>0</v>
      </c>
      <c r="S2419" s="154">
        <f t="shared" si="242"/>
        <v>1</v>
      </c>
    </row>
    <row r="2420" spans="2:19" ht="18.75" x14ac:dyDescent="0.3">
      <c r="B2420" s="164">
        <v>45077</v>
      </c>
      <c r="C2420" s="95" t="s">
        <v>3505</v>
      </c>
      <c r="D2420" s="96" t="s">
        <v>753</v>
      </c>
      <c r="E2420" s="97">
        <v>2</v>
      </c>
      <c r="F2420" s="218">
        <v>1.85</v>
      </c>
      <c r="G2420" s="217">
        <v>1.1000000000000001</v>
      </c>
      <c r="H2420" s="99" t="s">
        <v>557</v>
      </c>
      <c r="I2420" s="104" t="s">
        <v>24</v>
      </c>
      <c r="J2420" s="105">
        <v>3</v>
      </c>
      <c r="K2420" s="142">
        <f t="shared" si="238"/>
        <v>2.5500000000000007</v>
      </c>
      <c r="L2420" s="102">
        <f t="shared" si="239"/>
        <v>1113.2476049382717</v>
      </c>
      <c r="M2420" s="214">
        <f t="shared" si="243"/>
        <v>-32.787500000000009</v>
      </c>
      <c r="Q2420" s="153">
        <f t="shared" si="240"/>
        <v>1</v>
      </c>
      <c r="R2420" s="154">
        <f t="shared" si="241"/>
        <v>1</v>
      </c>
      <c r="S2420" s="154">
        <f t="shared" si="242"/>
        <v>0</v>
      </c>
    </row>
    <row r="2421" spans="2:19" ht="18.75" x14ac:dyDescent="0.3">
      <c r="B2421" s="164">
        <v>45078</v>
      </c>
      <c r="C2421" s="95" t="s">
        <v>3429</v>
      </c>
      <c r="D2421" s="96" t="s">
        <v>18</v>
      </c>
      <c r="E2421" s="97">
        <v>2</v>
      </c>
      <c r="F2421" s="218">
        <v>6</v>
      </c>
      <c r="G2421" s="217">
        <v>2</v>
      </c>
      <c r="H2421" s="99" t="s">
        <v>557</v>
      </c>
      <c r="I2421" s="104" t="s">
        <v>16</v>
      </c>
      <c r="J2421" s="105">
        <v>2.5</v>
      </c>
      <c r="K2421" s="142">
        <f t="shared" si="238"/>
        <v>-2.5</v>
      </c>
      <c r="L2421" s="102">
        <f t="shared" si="239"/>
        <v>1110.7476049382717</v>
      </c>
      <c r="N2421" s="214">
        <f>K2421</f>
        <v>-2.5</v>
      </c>
      <c r="Q2421" s="153">
        <f t="shared" ref="Q2421:Q2423" si="244">IF(B2421="",0,1)</f>
        <v>1</v>
      </c>
      <c r="R2421" s="154">
        <f t="shared" ref="R2421:R2423" si="245">IF(K2421&gt;0,1,0)</f>
        <v>0</v>
      </c>
      <c r="S2421" s="154">
        <f t="shared" ref="S2421:S2423" si="246">IF(K2421&lt;0,1,0)</f>
        <v>1</v>
      </c>
    </row>
    <row r="2422" spans="2:19" ht="18.75" x14ac:dyDescent="0.3">
      <c r="B2422" s="164">
        <v>45078</v>
      </c>
      <c r="C2422" s="95" t="s">
        <v>3370</v>
      </c>
      <c r="D2422" s="96" t="s">
        <v>3253</v>
      </c>
      <c r="E2422" s="97">
        <v>2</v>
      </c>
      <c r="F2422" s="218">
        <v>2.2999999999999998</v>
      </c>
      <c r="G2422" s="217">
        <v>1.1000000000000001</v>
      </c>
      <c r="H2422" s="99" t="s">
        <v>557</v>
      </c>
      <c r="I2422" s="104" t="s">
        <v>3525</v>
      </c>
      <c r="J2422" s="105">
        <v>7</v>
      </c>
      <c r="K2422" s="142">
        <f t="shared" si="238"/>
        <v>-7</v>
      </c>
      <c r="L2422" s="102">
        <f t="shared" si="239"/>
        <v>1103.7476049382717</v>
      </c>
      <c r="N2422" s="214">
        <f>K2422+N2421</f>
        <v>-9.5</v>
      </c>
      <c r="Q2422" s="153">
        <f t="shared" si="244"/>
        <v>1</v>
      </c>
      <c r="R2422" s="154">
        <f t="shared" si="245"/>
        <v>0</v>
      </c>
      <c r="S2422" s="154">
        <f t="shared" si="246"/>
        <v>1</v>
      </c>
    </row>
    <row r="2423" spans="2:19" ht="18.75" x14ac:dyDescent="0.3">
      <c r="B2423" s="164">
        <v>45078</v>
      </c>
      <c r="C2423" s="95" t="s">
        <v>3507</v>
      </c>
      <c r="D2423" s="96" t="s">
        <v>3253</v>
      </c>
      <c r="E2423" s="97">
        <v>3</v>
      </c>
      <c r="F2423" s="218">
        <v>3</v>
      </c>
      <c r="G2423" s="217">
        <v>1.2</v>
      </c>
      <c r="H2423" s="99" t="s">
        <v>557</v>
      </c>
      <c r="I2423" s="104" t="s">
        <v>16</v>
      </c>
      <c r="J2423" s="105">
        <v>9</v>
      </c>
      <c r="K2423" s="142">
        <f t="shared" si="238"/>
        <v>-9</v>
      </c>
      <c r="L2423" s="102">
        <f t="shared" si="239"/>
        <v>1094.7476049382717</v>
      </c>
      <c r="N2423" s="214">
        <f t="shared" ref="N2423:N2486" si="247">K2423+N2422</f>
        <v>-18.5</v>
      </c>
      <c r="Q2423" s="153">
        <f t="shared" si="244"/>
        <v>1</v>
      </c>
      <c r="R2423" s="154">
        <f t="shared" si="245"/>
        <v>0</v>
      </c>
      <c r="S2423" s="154">
        <f t="shared" si="246"/>
        <v>1</v>
      </c>
    </row>
    <row r="2424" spans="2:19" ht="18.75" x14ac:dyDescent="0.3">
      <c r="B2424" s="164">
        <v>45078</v>
      </c>
      <c r="C2424" s="95" t="s">
        <v>3508</v>
      </c>
      <c r="D2424" s="96" t="s">
        <v>3253</v>
      </c>
      <c r="E2424" s="97">
        <v>4</v>
      </c>
      <c r="F2424" s="218">
        <v>6</v>
      </c>
      <c r="G2424" s="217">
        <v>2</v>
      </c>
      <c r="H2424" s="99" t="s">
        <v>557</v>
      </c>
      <c r="I2424" s="104" t="s">
        <v>16</v>
      </c>
      <c r="J2424" s="105">
        <v>8.75</v>
      </c>
      <c r="K2424" s="142">
        <f t="shared" ref="K2424:K2487" si="248">IF(OR(I2424="",J2424=""),"",IF(AND(H2424="W",I2424="1st"),F2424*J2424-J2424,IF(AND(H2424="P",OR(I2424="1st",I2424="2nd",I2424="3rd")),G2424*J2424-J2424,IF(H2424="EW",-2*J2424,-J2424))))</f>
        <v>-8.75</v>
      </c>
      <c r="L2424" s="102">
        <f t="shared" si="239"/>
        <v>1085.9976049382717</v>
      </c>
      <c r="N2424" s="214">
        <f t="shared" si="247"/>
        <v>-27.25</v>
      </c>
      <c r="Q2424" s="153">
        <f t="shared" ref="Q2424:Q2487" si="249">IF(B2424="",0,1)</f>
        <v>1</v>
      </c>
      <c r="R2424" s="154">
        <f t="shared" ref="R2424:R2487" si="250">IF(K2424&gt;0,1,0)</f>
        <v>0</v>
      </c>
      <c r="S2424" s="154">
        <f t="shared" ref="S2424:S2487" si="251">IF(K2424&lt;0,1,0)</f>
        <v>1</v>
      </c>
    </row>
    <row r="2425" spans="2:19" ht="18.75" x14ac:dyDescent="0.3">
      <c r="B2425" s="164">
        <v>45079</v>
      </c>
      <c r="C2425" s="95" t="s">
        <v>3509</v>
      </c>
      <c r="D2425" s="96" t="s">
        <v>634</v>
      </c>
      <c r="E2425" s="97">
        <v>1</v>
      </c>
      <c r="F2425" s="218">
        <v>1.8</v>
      </c>
      <c r="G2425" s="217">
        <v>1.1000000000000001</v>
      </c>
      <c r="H2425" s="99" t="s">
        <v>557</v>
      </c>
      <c r="I2425" s="104" t="s">
        <v>16</v>
      </c>
      <c r="J2425" s="105">
        <v>2</v>
      </c>
      <c r="K2425" s="142">
        <f t="shared" si="248"/>
        <v>-2</v>
      </c>
      <c r="L2425" s="102">
        <f t="shared" si="239"/>
        <v>1083.9976049382717</v>
      </c>
      <c r="N2425" s="214">
        <f t="shared" si="247"/>
        <v>-29.25</v>
      </c>
      <c r="Q2425" s="153">
        <f t="shared" si="249"/>
        <v>1</v>
      </c>
      <c r="R2425" s="154">
        <f t="shared" si="250"/>
        <v>0</v>
      </c>
      <c r="S2425" s="154">
        <f t="shared" si="251"/>
        <v>1</v>
      </c>
    </row>
    <row r="2426" spans="2:19" ht="18.75" x14ac:dyDescent="0.3">
      <c r="B2426" s="164">
        <v>45079</v>
      </c>
      <c r="C2426" s="95" t="s">
        <v>3510</v>
      </c>
      <c r="D2426" s="96" t="s">
        <v>634</v>
      </c>
      <c r="E2426" s="97">
        <v>3</v>
      </c>
      <c r="F2426" s="218">
        <v>18</v>
      </c>
      <c r="G2426" s="217">
        <v>3</v>
      </c>
      <c r="H2426" s="99" t="s">
        <v>557</v>
      </c>
      <c r="I2426" s="104" t="s">
        <v>16</v>
      </c>
      <c r="J2426" s="105">
        <v>2.75</v>
      </c>
      <c r="K2426" s="142">
        <f t="shared" si="248"/>
        <v>-2.75</v>
      </c>
      <c r="L2426" s="102">
        <f t="shared" si="239"/>
        <v>1081.2476049382717</v>
      </c>
      <c r="N2426" s="214">
        <f t="shared" si="247"/>
        <v>-32</v>
      </c>
      <c r="Q2426" s="153">
        <f t="shared" si="249"/>
        <v>1</v>
      </c>
      <c r="R2426" s="154">
        <f t="shared" si="250"/>
        <v>0</v>
      </c>
      <c r="S2426" s="154">
        <f t="shared" si="251"/>
        <v>1</v>
      </c>
    </row>
    <row r="2427" spans="2:19" ht="18.75" x14ac:dyDescent="0.3">
      <c r="B2427" s="164">
        <v>45079</v>
      </c>
      <c r="C2427" s="95" t="s">
        <v>3510</v>
      </c>
      <c r="D2427" s="96" t="s">
        <v>634</v>
      </c>
      <c r="E2427" s="97">
        <v>3</v>
      </c>
      <c r="F2427" s="218">
        <v>18</v>
      </c>
      <c r="G2427" s="217">
        <v>3</v>
      </c>
      <c r="H2427" s="99" t="s">
        <v>567</v>
      </c>
      <c r="I2427" s="104" t="s">
        <v>16</v>
      </c>
      <c r="J2427" s="105">
        <v>2.25</v>
      </c>
      <c r="K2427" s="142">
        <f t="shared" si="248"/>
        <v>-2.25</v>
      </c>
      <c r="L2427" s="102">
        <f t="shared" si="239"/>
        <v>1078.9976049382717</v>
      </c>
      <c r="N2427" s="214">
        <f t="shared" si="247"/>
        <v>-34.25</v>
      </c>
      <c r="Q2427" s="153">
        <f t="shared" si="249"/>
        <v>1</v>
      </c>
      <c r="R2427" s="154">
        <f t="shared" si="250"/>
        <v>0</v>
      </c>
      <c r="S2427" s="154">
        <f t="shared" si="251"/>
        <v>1</v>
      </c>
    </row>
    <row r="2428" spans="2:19" ht="18.75" x14ac:dyDescent="0.3">
      <c r="B2428" s="164">
        <v>45080</v>
      </c>
      <c r="C2428" s="95" t="s">
        <v>3511</v>
      </c>
      <c r="D2428" s="96" t="s">
        <v>587</v>
      </c>
      <c r="E2428" s="97">
        <v>1</v>
      </c>
      <c r="F2428" s="218">
        <v>3.6</v>
      </c>
      <c r="G2428" s="217">
        <v>1.5</v>
      </c>
      <c r="H2428" s="99" t="s">
        <v>557</v>
      </c>
      <c r="I2428" s="104" t="s">
        <v>24</v>
      </c>
      <c r="J2428" s="105">
        <v>2.75</v>
      </c>
      <c r="K2428" s="142">
        <f t="shared" si="248"/>
        <v>7.15</v>
      </c>
      <c r="L2428" s="102">
        <f t="shared" si="239"/>
        <v>1086.1476049382718</v>
      </c>
      <c r="N2428" s="214">
        <f t="shared" si="247"/>
        <v>-27.1</v>
      </c>
      <c r="Q2428" s="153">
        <f t="shared" si="249"/>
        <v>1</v>
      </c>
      <c r="R2428" s="154">
        <f t="shared" si="250"/>
        <v>1</v>
      </c>
      <c r="S2428" s="154">
        <f t="shared" si="251"/>
        <v>0</v>
      </c>
    </row>
    <row r="2429" spans="2:19" ht="18.75" x14ac:dyDescent="0.3">
      <c r="B2429" s="164">
        <v>45080</v>
      </c>
      <c r="C2429" s="95" t="s">
        <v>3512</v>
      </c>
      <c r="D2429" s="96" t="s">
        <v>619</v>
      </c>
      <c r="E2429" s="97">
        <v>2</v>
      </c>
      <c r="F2429" s="218">
        <v>11</v>
      </c>
      <c r="G2429" s="217">
        <v>2</v>
      </c>
      <c r="H2429" s="99" t="s">
        <v>557</v>
      </c>
      <c r="I2429" s="104" t="s">
        <v>16</v>
      </c>
      <c r="J2429" s="105">
        <v>4</v>
      </c>
      <c r="K2429" s="142">
        <f t="shared" si="248"/>
        <v>-4</v>
      </c>
      <c r="L2429" s="102">
        <f t="shared" si="239"/>
        <v>1082.1476049382718</v>
      </c>
      <c r="N2429" s="214">
        <f t="shared" si="247"/>
        <v>-31.1</v>
      </c>
      <c r="Q2429" s="153">
        <f t="shared" si="249"/>
        <v>1</v>
      </c>
      <c r="R2429" s="154">
        <f t="shared" si="250"/>
        <v>0</v>
      </c>
      <c r="S2429" s="154">
        <f t="shared" si="251"/>
        <v>1</v>
      </c>
    </row>
    <row r="2430" spans="2:19" ht="18.75" x14ac:dyDescent="0.3">
      <c r="B2430" s="164">
        <v>45080</v>
      </c>
      <c r="C2430" s="95" t="s">
        <v>3512</v>
      </c>
      <c r="D2430" s="96" t="s">
        <v>619</v>
      </c>
      <c r="E2430" s="97">
        <v>2</v>
      </c>
      <c r="F2430" s="218">
        <v>11</v>
      </c>
      <c r="G2430" s="217">
        <v>2</v>
      </c>
      <c r="H2430" s="99" t="s">
        <v>567</v>
      </c>
      <c r="I2430" s="104" t="s">
        <v>16</v>
      </c>
      <c r="J2430" s="105">
        <v>3.75</v>
      </c>
      <c r="K2430" s="142">
        <f t="shared" si="248"/>
        <v>-3.75</v>
      </c>
      <c r="L2430" s="102">
        <f t="shared" si="239"/>
        <v>1078.3976049382718</v>
      </c>
      <c r="N2430" s="214">
        <f t="shared" si="247"/>
        <v>-34.85</v>
      </c>
      <c r="Q2430" s="153">
        <f t="shared" si="249"/>
        <v>1</v>
      </c>
      <c r="R2430" s="154">
        <f t="shared" si="250"/>
        <v>0</v>
      </c>
      <c r="S2430" s="154">
        <f t="shared" si="251"/>
        <v>1</v>
      </c>
    </row>
    <row r="2431" spans="2:19" ht="18.75" x14ac:dyDescent="0.3">
      <c r="B2431" s="164">
        <v>45080</v>
      </c>
      <c r="C2431" s="95" t="s">
        <v>3513</v>
      </c>
      <c r="D2431" s="96" t="s">
        <v>619</v>
      </c>
      <c r="E2431" s="97">
        <v>3</v>
      </c>
      <c r="F2431" s="218">
        <v>4.8</v>
      </c>
      <c r="G2431" s="217">
        <v>2</v>
      </c>
      <c r="H2431" s="99" t="s">
        <v>557</v>
      </c>
      <c r="I2431" s="104" t="s">
        <v>24</v>
      </c>
      <c r="J2431" s="105">
        <v>9.75</v>
      </c>
      <c r="K2431" s="142">
        <f t="shared" si="248"/>
        <v>37.049999999999997</v>
      </c>
      <c r="L2431" s="102">
        <f t="shared" si="239"/>
        <v>1115.4476049382718</v>
      </c>
      <c r="N2431" s="214">
        <f t="shared" si="247"/>
        <v>2.1999999999999957</v>
      </c>
      <c r="Q2431" s="153">
        <f t="shared" si="249"/>
        <v>1</v>
      </c>
      <c r="R2431" s="154">
        <f t="shared" si="250"/>
        <v>1</v>
      </c>
      <c r="S2431" s="154">
        <f t="shared" si="251"/>
        <v>0</v>
      </c>
    </row>
    <row r="2432" spans="2:19" ht="18.75" x14ac:dyDescent="0.3">
      <c r="B2432" s="164">
        <v>45080</v>
      </c>
      <c r="C2432" s="95" t="s">
        <v>3419</v>
      </c>
      <c r="D2432" s="96" t="s">
        <v>619</v>
      </c>
      <c r="E2432" s="97">
        <v>4</v>
      </c>
      <c r="F2432" s="218">
        <v>3</v>
      </c>
      <c r="G2432" s="217">
        <v>1.2</v>
      </c>
      <c r="H2432" s="99" t="s">
        <v>557</v>
      </c>
      <c r="I2432" s="104" t="s">
        <v>16</v>
      </c>
      <c r="J2432" s="105">
        <v>3.75</v>
      </c>
      <c r="K2432" s="142">
        <f t="shared" si="248"/>
        <v>-3.75</v>
      </c>
      <c r="L2432" s="102">
        <f t="shared" si="239"/>
        <v>1111.6976049382718</v>
      </c>
      <c r="N2432" s="214">
        <f t="shared" si="247"/>
        <v>-1.5500000000000043</v>
      </c>
      <c r="Q2432" s="153">
        <f t="shared" si="249"/>
        <v>1</v>
      </c>
      <c r="R2432" s="154">
        <f t="shared" si="250"/>
        <v>0</v>
      </c>
      <c r="S2432" s="154">
        <f t="shared" si="251"/>
        <v>1</v>
      </c>
    </row>
    <row r="2433" spans="2:19" ht="18.75" x14ac:dyDescent="0.3">
      <c r="B2433" s="164">
        <v>45080</v>
      </c>
      <c r="C2433" s="95" t="s">
        <v>3514</v>
      </c>
      <c r="D2433" s="96" t="s">
        <v>114</v>
      </c>
      <c r="E2433" s="97">
        <v>1</v>
      </c>
      <c r="F2433" s="218">
        <v>14</v>
      </c>
      <c r="G2433" s="217">
        <v>4</v>
      </c>
      <c r="H2433" s="99" t="s">
        <v>557</v>
      </c>
      <c r="I2433" s="104" t="s">
        <v>16</v>
      </c>
      <c r="J2433" s="105">
        <v>1</v>
      </c>
      <c r="K2433" s="142">
        <f t="shared" si="248"/>
        <v>-1</v>
      </c>
      <c r="L2433" s="102">
        <f t="shared" si="239"/>
        <v>1110.6976049382718</v>
      </c>
      <c r="N2433" s="214">
        <f t="shared" si="247"/>
        <v>-2.5500000000000043</v>
      </c>
      <c r="Q2433" s="153">
        <f t="shared" si="249"/>
        <v>1</v>
      </c>
      <c r="R2433" s="154">
        <f t="shared" si="250"/>
        <v>0</v>
      </c>
      <c r="S2433" s="154">
        <f t="shared" si="251"/>
        <v>1</v>
      </c>
    </row>
    <row r="2434" spans="2:19" ht="18.75" x14ac:dyDescent="0.3">
      <c r="B2434" s="164">
        <v>45080</v>
      </c>
      <c r="C2434" s="95" t="s">
        <v>3515</v>
      </c>
      <c r="D2434" s="96" t="s">
        <v>114</v>
      </c>
      <c r="E2434" s="97">
        <v>1</v>
      </c>
      <c r="F2434" s="218">
        <v>6</v>
      </c>
      <c r="G2434" s="217">
        <v>2</v>
      </c>
      <c r="H2434" s="99" t="s">
        <v>557</v>
      </c>
      <c r="I2434" s="104" t="s">
        <v>16</v>
      </c>
      <c r="J2434" s="105">
        <v>4</v>
      </c>
      <c r="K2434" s="142">
        <f t="shared" si="248"/>
        <v>-4</v>
      </c>
      <c r="L2434" s="102">
        <f t="shared" si="239"/>
        <v>1106.6976049382718</v>
      </c>
      <c r="N2434" s="214">
        <f t="shared" si="247"/>
        <v>-6.5500000000000043</v>
      </c>
      <c r="Q2434" s="153">
        <f t="shared" si="249"/>
        <v>1</v>
      </c>
      <c r="R2434" s="154">
        <f t="shared" si="250"/>
        <v>0</v>
      </c>
      <c r="S2434" s="154">
        <f t="shared" si="251"/>
        <v>1</v>
      </c>
    </row>
    <row r="2435" spans="2:19" ht="18.75" x14ac:dyDescent="0.3">
      <c r="B2435" s="164">
        <v>45080</v>
      </c>
      <c r="C2435" s="95" t="s">
        <v>3516</v>
      </c>
      <c r="D2435" s="96" t="s">
        <v>114</v>
      </c>
      <c r="E2435" s="97">
        <v>1</v>
      </c>
      <c r="F2435" s="218">
        <v>20</v>
      </c>
      <c r="G2435" s="217">
        <v>5</v>
      </c>
      <c r="H2435" s="99" t="s">
        <v>557</v>
      </c>
      <c r="I2435" s="104" t="s">
        <v>16</v>
      </c>
      <c r="J2435" s="105">
        <v>3.75</v>
      </c>
      <c r="K2435" s="142">
        <f t="shared" si="248"/>
        <v>-3.75</v>
      </c>
      <c r="L2435" s="102">
        <f t="shared" si="239"/>
        <v>1102.9476049382718</v>
      </c>
      <c r="N2435" s="214">
        <f t="shared" si="247"/>
        <v>-10.300000000000004</v>
      </c>
      <c r="Q2435" s="153">
        <f t="shared" si="249"/>
        <v>1</v>
      </c>
      <c r="R2435" s="154">
        <f t="shared" si="250"/>
        <v>0</v>
      </c>
      <c r="S2435" s="154">
        <f t="shared" si="251"/>
        <v>1</v>
      </c>
    </row>
    <row r="2436" spans="2:19" ht="18.75" x14ac:dyDescent="0.3">
      <c r="B2436" s="164">
        <v>45080</v>
      </c>
      <c r="C2436" s="95" t="s">
        <v>3516</v>
      </c>
      <c r="D2436" s="96" t="s">
        <v>114</v>
      </c>
      <c r="E2436" s="97">
        <v>1</v>
      </c>
      <c r="F2436" s="218">
        <v>20</v>
      </c>
      <c r="G2436" s="217">
        <v>5</v>
      </c>
      <c r="H2436" s="99" t="s">
        <v>567</v>
      </c>
      <c r="I2436" s="104" t="s">
        <v>16</v>
      </c>
      <c r="J2436" s="105">
        <v>1.25</v>
      </c>
      <c r="K2436" s="142">
        <f t="shared" si="248"/>
        <v>-1.25</v>
      </c>
      <c r="L2436" s="102">
        <f t="shared" si="239"/>
        <v>1101.6976049382718</v>
      </c>
      <c r="N2436" s="214">
        <f t="shared" si="247"/>
        <v>-11.550000000000004</v>
      </c>
      <c r="Q2436" s="153">
        <f t="shared" si="249"/>
        <v>1</v>
      </c>
      <c r="R2436" s="154">
        <f t="shared" si="250"/>
        <v>0</v>
      </c>
      <c r="S2436" s="154">
        <f t="shared" si="251"/>
        <v>1</v>
      </c>
    </row>
    <row r="2437" spans="2:19" ht="18.75" x14ac:dyDescent="0.3">
      <c r="B2437" s="164">
        <v>45080</v>
      </c>
      <c r="C2437" s="95" t="s">
        <v>3454</v>
      </c>
      <c r="D2437" s="96" t="s">
        <v>114</v>
      </c>
      <c r="E2437" s="97">
        <v>2</v>
      </c>
      <c r="F2437" s="218">
        <v>7</v>
      </c>
      <c r="G2437" s="217">
        <v>2</v>
      </c>
      <c r="H2437" s="99" t="s">
        <v>557</v>
      </c>
      <c r="I2437" s="104" t="s">
        <v>16</v>
      </c>
      <c r="J2437" s="105">
        <v>3.75</v>
      </c>
      <c r="K2437" s="142">
        <f t="shared" si="248"/>
        <v>-3.75</v>
      </c>
      <c r="L2437" s="102">
        <f t="shared" si="239"/>
        <v>1097.9476049382718</v>
      </c>
      <c r="N2437" s="214">
        <f t="shared" si="247"/>
        <v>-15.300000000000004</v>
      </c>
      <c r="Q2437" s="153">
        <f t="shared" si="249"/>
        <v>1</v>
      </c>
      <c r="R2437" s="154">
        <f t="shared" si="250"/>
        <v>0</v>
      </c>
      <c r="S2437" s="154">
        <f t="shared" si="251"/>
        <v>1</v>
      </c>
    </row>
    <row r="2438" spans="2:19" ht="18.75" x14ac:dyDescent="0.3">
      <c r="B2438" s="164">
        <v>45080</v>
      </c>
      <c r="C2438" s="95" t="s">
        <v>3517</v>
      </c>
      <c r="D2438" s="96" t="s">
        <v>114</v>
      </c>
      <c r="E2438" s="97">
        <v>3</v>
      </c>
      <c r="F2438" s="218">
        <v>9</v>
      </c>
      <c r="G2438" s="217">
        <v>3</v>
      </c>
      <c r="H2438" s="99" t="s">
        <v>557</v>
      </c>
      <c r="I2438" s="104" t="s">
        <v>16</v>
      </c>
      <c r="J2438" s="105">
        <v>1.75</v>
      </c>
      <c r="K2438" s="142">
        <f t="shared" si="248"/>
        <v>-1.75</v>
      </c>
      <c r="L2438" s="102">
        <f t="shared" si="239"/>
        <v>1096.1976049382718</v>
      </c>
      <c r="N2438" s="214">
        <f t="shared" si="247"/>
        <v>-17.050000000000004</v>
      </c>
      <c r="Q2438" s="153">
        <f t="shared" si="249"/>
        <v>1</v>
      </c>
      <c r="R2438" s="154">
        <f t="shared" si="250"/>
        <v>0</v>
      </c>
      <c r="S2438" s="154">
        <f t="shared" si="251"/>
        <v>1</v>
      </c>
    </row>
    <row r="2439" spans="2:19" ht="18.75" x14ac:dyDescent="0.3">
      <c r="B2439" s="164">
        <v>45080</v>
      </c>
      <c r="C2439" s="95" t="s">
        <v>2806</v>
      </c>
      <c r="D2439" s="96" t="s">
        <v>114</v>
      </c>
      <c r="E2439" s="97">
        <v>3</v>
      </c>
      <c r="F2439" s="218">
        <v>6</v>
      </c>
      <c r="G2439" s="217">
        <v>2</v>
      </c>
      <c r="H2439" s="99" t="s">
        <v>557</v>
      </c>
      <c r="I2439" s="104" t="s">
        <v>16</v>
      </c>
      <c r="J2439" s="105">
        <v>2.75</v>
      </c>
      <c r="K2439" s="142">
        <f t="shared" si="248"/>
        <v>-2.75</v>
      </c>
      <c r="L2439" s="102">
        <f t="shared" si="239"/>
        <v>1093.4476049382718</v>
      </c>
      <c r="N2439" s="214">
        <f t="shared" si="247"/>
        <v>-19.800000000000004</v>
      </c>
      <c r="Q2439" s="153">
        <f t="shared" si="249"/>
        <v>1</v>
      </c>
      <c r="R2439" s="154">
        <f t="shared" si="250"/>
        <v>0</v>
      </c>
      <c r="S2439" s="154">
        <f t="shared" si="251"/>
        <v>1</v>
      </c>
    </row>
    <row r="2440" spans="2:19" ht="18.75" x14ac:dyDescent="0.3">
      <c r="B2440" s="164">
        <v>45081</v>
      </c>
      <c r="C2440" s="95" t="s">
        <v>3446</v>
      </c>
      <c r="D2440" s="96" t="s">
        <v>43</v>
      </c>
      <c r="E2440" s="97">
        <v>1</v>
      </c>
      <c r="F2440" s="218">
        <v>2</v>
      </c>
      <c r="G2440" s="217">
        <v>1.1000000000000001</v>
      </c>
      <c r="H2440" s="99" t="s">
        <v>557</v>
      </c>
      <c r="I2440" s="104" t="s">
        <v>16</v>
      </c>
      <c r="J2440" s="105">
        <v>5</v>
      </c>
      <c r="K2440" s="142">
        <f t="shared" si="248"/>
        <v>-5</v>
      </c>
      <c r="L2440" s="102">
        <f t="shared" si="239"/>
        <v>1088.4476049382718</v>
      </c>
      <c r="N2440" s="214">
        <f t="shared" si="247"/>
        <v>-24.800000000000004</v>
      </c>
      <c r="Q2440" s="153">
        <f t="shared" si="249"/>
        <v>1</v>
      </c>
      <c r="R2440" s="154">
        <f t="shared" si="250"/>
        <v>0</v>
      </c>
      <c r="S2440" s="154">
        <f t="shared" si="251"/>
        <v>1</v>
      </c>
    </row>
    <row r="2441" spans="2:19" ht="18.75" x14ac:dyDescent="0.3">
      <c r="B2441" s="164">
        <v>45081</v>
      </c>
      <c r="C2441" s="95" t="s">
        <v>3098</v>
      </c>
      <c r="D2441" s="96" t="s">
        <v>43</v>
      </c>
      <c r="E2441" s="97">
        <v>2</v>
      </c>
      <c r="F2441" s="218">
        <v>6</v>
      </c>
      <c r="G2441" s="217">
        <v>2</v>
      </c>
      <c r="H2441" s="99" t="s">
        <v>557</v>
      </c>
      <c r="I2441" s="104" t="s">
        <v>16</v>
      </c>
      <c r="J2441" s="105">
        <v>1.75</v>
      </c>
      <c r="K2441" s="142">
        <f t="shared" si="248"/>
        <v>-1.75</v>
      </c>
      <c r="L2441" s="102">
        <f t="shared" si="239"/>
        <v>1086.6976049382718</v>
      </c>
      <c r="N2441" s="214">
        <f t="shared" si="247"/>
        <v>-26.550000000000004</v>
      </c>
      <c r="Q2441" s="153">
        <f t="shared" si="249"/>
        <v>1</v>
      </c>
      <c r="R2441" s="154">
        <f t="shared" si="250"/>
        <v>0</v>
      </c>
      <c r="S2441" s="154">
        <f t="shared" si="251"/>
        <v>1</v>
      </c>
    </row>
    <row r="2442" spans="2:19" ht="18.75" x14ac:dyDescent="0.3">
      <c r="B2442" s="164">
        <v>45081</v>
      </c>
      <c r="C2442" s="95" t="s">
        <v>3518</v>
      </c>
      <c r="D2442" s="96" t="s">
        <v>43</v>
      </c>
      <c r="E2442" s="97">
        <v>2</v>
      </c>
      <c r="F2442" s="218">
        <v>5</v>
      </c>
      <c r="G2442" s="217">
        <v>2</v>
      </c>
      <c r="H2442" s="99" t="s">
        <v>557</v>
      </c>
      <c r="I2442" s="104" t="s">
        <v>16</v>
      </c>
      <c r="J2442" s="105">
        <v>2</v>
      </c>
      <c r="K2442" s="142">
        <f t="shared" si="248"/>
        <v>-2</v>
      </c>
      <c r="L2442" s="102">
        <f t="shared" si="239"/>
        <v>1084.6976049382718</v>
      </c>
      <c r="N2442" s="214">
        <f t="shared" si="247"/>
        <v>-28.550000000000004</v>
      </c>
      <c r="Q2442" s="153">
        <f t="shared" si="249"/>
        <v>1</v>
      </c>
      <c r="R2442" s="154">
        <f t="shared" si="250"/>
        <v>0</v>
      </c>
      <c r="S2442" s="154">
        <f t="shared" si="251"/>
        <v>1</v>
      </c>
    </row>
    <row r="2443" spans="2:19" ht="18.75" x14ac:dyDescent="0.3">
      <c r="B2443" s="164">
        <v>45081</v>
      </c>
      <c r="C2443" s="95" t="s">
        <v>3519</v>
      </c>
      <c r="D2443" s="96" t="s">
        <v>43</v>
      </c>
      <c r="E2443" s="97">
        <v>4</v>
      </c>
      <c r="F2443" s="218">
        <v>3.3</v>
      </c>
      <c r="G2443" s="217">
        <v>1.4</v>
      </c>
      <c r="H2443" s="99" t="s">
        <v>557</v>
      </c>
      <c r="I2443" s="104" t="s">
        <v>24</v>
      </c>
      <c r="J2443" s="105">
        <v>8.75</v>
      </c>
      <c r="K2443" s="142">
        <f t="shared" si="248"/>
        <v>20.125</v>
      </c>
      <c r="L2443" s="102">
        <f t="shared" si="239"/>
        <v>1104.8226049382718</v>
      </c>
      <c r="N2443" s="214">
        <f t="shared" si="247"/>
        <v>-8.4250000000000043</v>
      </c>
      <c r="Q2443" s="153">
        <f t="shared" si="249"/>
        <v>1</v>
      </c>
      <c r="R2443" s="154">
        <f t="shared" si="250"/>
        <v>1</v>
      </c>
      <c r="S2443" s="154">
        <f t="shared" si="251"/>
        <v>0</v>
      </c>
    </row>
    <row r="2444" spans="2:19" ht="18.75" x14ac:dyDescent="0.3">
      <c r="B2444" s="164">
        <v>45081</v>
      </c>
      <c r="C2444" s="95" t="s">
        <v>3362</v>
      </c>
      <c r="D2444" s="96" t="s">
        <v>43</v>
      </c>
      <c r="E2444" s="97">
        <v>4</v>
      </c>
      <c r="F2444" s="218">
        <v>19</v>
      </c>
      <c r="G2444" s="217">
        <v>4</v>
      </c>
      <c r="H2444" s="99" t="s">
        <v>557</v>
      </c>
      <c r="I2444" s="104" t="s">
        <v>16</v>
      </c>
      <c r="J2444" s="105">
        <v>0.25</v>
      </c>
      <c r="K2444" s="142">
        <f t="shared" si="248"/>
        <v>-0.25</v>
      </c>
      <c r="L2444" s="102">
        <f t="shared" si="239"/>
        <v>1104.5726049382718</v>
      </c>
      <c r="N2444" s="214">
        <f t="shared" si="247"/>
        <v>-8.6750000000000043</v>
      </c>
      <c r="Q2444" s="153">
        <f t="shared" si="249"/>
        <v>1</v>
      </c>
      <c r="R2444" s="154">
        <f t="shared" si="250"/>
        <v>0</v>
      </c>
      <c r="S2444" s="154">
        <f t="shared" si="251"/>
        <v>1</v>
      </c>
    </row>
    <row r="2445" spans="2:19" ht="18.75" x14ac:dyDescent="0.3">
      <c r="B2445" s="164">
        <v>45081</v>
      </c>
      <c r="C2445" s="95" t="s">
        <v>3434</v>
      </c>
      <c r="D2445" s="96" t="s">
        <v>813</v>
      </c>
      <c r="E2445" s="97">
        <v>2</v>
      </c>
      <c r="F2445" s="218">
        <v>3</v>
      </c>
      <c r="G2445" s="217">
        <v>1.5</v>
      </c>
      <c r="H2445" s="99" t="s">
        <v>557</v>
      </c>
      <c r="I2445" s="104" t="s">
        <v>16</v>
      </c>
      <c r="J2445" s="105">
        <v>4.5</v>
      </c>
      <c r="K2445" s="142">
        <f t="shared" si="248"/>
        <v>-4.5</v>
      </c>
      <c r="L2445" s="102">
        <f t="shared" si="239"/>
        <v>1100.0726049382718</v>
      </c>
      <c r="N2445" s="214">
        <f t="shared" si="247"/>
        <v>-13.175000000000004</v>
      </c>
      <c r="Q2445" s="153">
        <f t="shared" si="249"/>
        <v>1</v>
      </c>
      <c r="R2445" s="154">
        <f t="shared" si="250"/>
        <v>0</v>
      </c>
      <c r="S2445" s="154">
        <f t="shared" si="251"/>
        <v>1</v>
      </c>
    </row>
    <row r="2446" spans="2:19" ht="18.75" x14ac:dyDescent="0.3">
      <c r="B2446" s="164">
        <v>45082</v>
      </c>
      <c r="C2446" s="95" t="s">
        <v>3520</v>
      </c>
      <c r="D2446" s="96" t="s">
        <v>2011</v>
      </c>
      <c r="E2446" s="97">
        <v>5</v>
      </c>
      <c r="F2446" s="218">
        <v>1.6</v>
      </c>
      <c r="G2446" s="217">
        <v>1.1000000000000001</v>
      </c>
      <c r="H2446" s="99" t="s">
        <v>557</v>
      </c>
      <c r="I2446" s="104" t="s">
        <v>16</v>
      </c>
      <c r="J2446" s="105">
        <v>9.75</v>
      </c>
      <c r="K2446" s="142">
        <f t="shared" si="248"/>
        <v>-9.75</v>
      </c>
      <c r="L2446" s="102">
        <f t="shared" si="239"/>
        <v>1090.3226049382718</v>
      </c>
      <c r="N2446" s="214">
        <f t="shared" si="247"/>
        <v>-22.925000000000004</v>
      </c>
      <c r="Q2446" s="153">
        <f t="shared" si="249"/>
        <v>1</v>
      </c>
      <c r="R2446" s="154">
        <f t="shared" si="250"/>
        <v>0</v>
      </c>
      <c r="S2446" s="154">
        <f t="shared" si="251"/>
        <v>1</v>
      </c>
    </row>
    <row r="2447" spans="2:19" ht="18.75" x14ac:dyDescent="0.3">
      <c r="B2447" s="164">
        <v>45082</v>
      </c>
      <c r="C2447" s="95" t="s">
        <v>3521</v>
      </c>
      <c r="D2447" s="96" t="s">
        <v>2011</v>
      </c>
      <c r="E2447" s="97">
        <v>5</v>
      </c>
      <c r="F2447" s="218">
        <v>30</v>
      </c>
      <c r="G2447" s="217">
        <v>5</v>
      </c>
      <c r="H2447" s="99" t="s">
        <v>557</v>
      </c>
      <c r="I2447" s="104" t="s">
        <v>16</v>
      </c>
      <c r="J2447" s="105">
        <v>0.25</v>
      </c>
      <c r="K2447" s="142">
        <f t="shared" si="248"/>
        <v>-0.25</v>
      </c>
      <c r="L2447" s="102">
        <f t="shared" si="239"/>
        <v>1090.0726049382718</v>
      </c>
      <c r="N2447" s="214">
        <f t="shared" si="247"/>
        <v>-23.175000000000004</v>
      </c>
      <c r="Q2447" s="153">
        <f t="shared" si="249"/>
        <v>1</v>
      </c>
      <c r="R2447" s="154">
        <f t="shared" si="250"/>
        <v>0</v>
      </c>
      <c r="S2447" s="154">
        <f t="shared" si="251"/>
        <v>1</v>
      </c>
    </row>
    <row r="2448" spans="2:19" ht="18.75" x14ac:dyDescent="0.3">
      <c r="B2448" s="164">
        <v>45083</v>
      </c>
      <c r="C2448" s="95" t="s">
        <v>3468</v>
      </c>
      <c r="D2448" s="96" t="s">
        <v>2814</v>
      </c>
      <c r="E2448" s="97">
        <v>1</v>
      </c>
      <c r="F2448" s="218">
        <v>2.2999999999999998</v>
      </c>
      <c r="G2448" s="217">
        <v>1.4</v>
      </c>
      <c r="H2448" s="99" t="s">
        <v>557</v>
      </c>
      <c r="I2448" s="104" t="s">
        <v>24</v>
      </c>
      <c r="J2448" s="105">
        <v>3.75</v>
      </c>
      <c r="K2448" s="142">
        <f t="shared" si="248"/>
        <v>4.875</v>
      </c>
      <c r="L2448" s="102">
        <f t="shared" si="239"/>
        <v>1094.9476049382718</v>
      </c>
      <c r="N2448" s="214">
        <f t="shared" si="247"/>
        <v>-18.300000000000004</v>
      </c>
      <c r="Q2448" s="153">
        <f t="shared" si="249"/>
        <v>1</v>
      </c>
      <c r="R2448" s="154">
        <f t="shared" si="250"/>
        <v>1</v>
      </c>
      <c r="S2448" s="154">
        <f t="shared" si="251"/>
        <v>0</v>
      </c>
    </row>
    <row r="2449" spans="2:19" ht="18.75" x14ac:dyDescent="0.3">
      <c r="B2449" s="164">
        <v>45083</v>
      </c>
      <c r="C2449" s="95" t="s">
        <v>3522</v>
      </c>
      <c r="D2449" s="96" t="s">
        <v>2814</v>
      </c>
      <c r="E2449" s="97">
        <v>2</v>
      </c>
      <c r="F2449" s="218">
        <v>20</v>
      </c>
      <c r="G2449" s="217">
        <v>4</v>
      </c>
      <c r="H2449" s="99" t="s">
        <v>557</v>
      </c>
      <c r="I2449" s="104" t="s">
        <v>34</v>
      </c>
      <c r="J2449" s="105">
        <v>4</v>
      </c>
      <c r="K2449" s="142">
        <f t="shared" si="248"/>
        <v>-4</v>
      </c>
      <c r="L2449" s="102">
        <f t="shared" si="239"/>
        <v>1090.9476049382718</v>
      </c>
      <c r="N2449" s="214">
        <f t="shared" si="247"/>
        <v>-22.300000000000004</v>
      </c>
      <c r="Q2449" s="153">
        <f t="shared" si="249"/>
        <v>1</v>
      </c>
      <c r="R2449" s="154">
        <f t="shared" si="250"/>
        <v>0</v>
      </c>
      <c r="S2449" s="154">
        <f t="shared" si="251"/>
        <v>1</v>
      </c>
    </row>
    <row r="2450" spans="2:19" ht="18.75" x14ac:dyDescent="0.3">
      <c r="B2450" s="164">
        <v>45083</v>
      </c>
      <c r="C2450" s="95" t="s">
        <v>3523</v>
      </c>
      <c r="D2450" s="96" t="s">
        <v>2814</v>
      </c>
      <c r="E2450" s="97">
        <v>2</v>
      </c>
      <c r="F2450" s="218">
        <v>2</v>
      </c>
      <c r="G2450" s="217">
        <v>1.2</v>
      </c>
      <c r="H2450" s="99" t="s">
        <v>557</v>
      </c>
      <c r="I2450" s="104" t="s">
        <v>34</v>
      </c>
      <c r="J2450" s="105">
        <v>4</v>
      </c>
      <c r="K2450" s="142">
        <f t="shared" si="248"/>
        <v>-4</v>
      </c>
      <c r="L2450" s="102">
        <f t="shared" si="239"/>
        <v>1086.9476049382718</v>
      </c>
      <c r="N2450" s="214">
        <f t="shared" si="247"/>
        <v>-26.300000000000004</v>
      </c>
      <c r="Q2450" s="153">
        <f t="shared" si="249"/>
        <v>1</v>
      </c>
      <c r="R2450" s="154">
        <f t="shared" si="250"/>
        <v>0</v>
      </c>
      <c r="S2450" s="154">
        <f t="shared" si="251"/>
        <v>1</v>
      </c>
    </row>
    <row r="2451" spans="2:19" ht="18.75" x14ac:dyDescent="0.3">
      <c r="B2451" s="164">
        <v>45083</v>
      </c>
      <c r="C2451" s="95" t="s">
        <v>3444</v>
      </c>
      <c r="D2451" s="96" t="s">
        <v>2814</v>
      </c>
      <c r="E2451" s="97">
        <v>4</v>
      </c>
      <c r="F2451" s="218">
        <v>3</v>
      </c>
      <c r="G2451" s="217">
        <v>1.4</v>
      </c>
      <c r="H2451" s="99" t="s">
        <v>557</v>
      </c>
      <c r="I2451" s="104" t="s">
        <v>34</v>
      </c>
      <c r="J2451" s="105">
        <v>5</v>
      </c>
      <c r="K2451" s="142">
        <f t="shared" si="248"/>
        <v>-5</v>
      </c>
      <c r="L2451" s="102">
        <f t="shared" si="239"/>
        <v>1081.9476049382718</v>
      </c>
      <c r="N2451" s="214">
        <f t="shared" si="247"/>
        <v>-31.300000000000004</v>
      </c>
      <c r="Q2451" s="153">
        <f t="shared" si="249"/>
        <v>1</v>
      </c>
      <c r="R2451" s="154">
        <f t="shared" si="250"/>
        <v>0</v>
      </c>
      <c r="S2451" s="154">
        <f t="shared" si="251"/>
        <v>1</v>
      </c>
    </row>
    <row r="2452" spans="2:19" ht="18.75" x14ac:dyDescent="0.3">
      <c r="B2452" s="164">
        <v>45083</v>
      </c>
      <c r="C2452" s="95" t="s">
        <v>3522</v>
      </c>
      <c r="D2452" s="96" t="s">
        <v>2814</v>
      </c>
      <c r="E2452" s="97">
        <v>2</v>
      </c>
      <c r="F2452" s="218">
        <v>4</v>
      </c>
      <c r="G2452" s="217">
        <v>2</v>
      </c>
      <c r="H2452" s="99" t="s">
        <v>567</v>
      </c>
      <c r="I2452" s="104" t="s">
        <v>34</v>
      </c>
      <c r="J2452" s="105">
        <v>2</v>
      </c>
      <c r="K2452" s="142">
        <f t="shared" si="248"/>
        <v>-2</v>
      </c>
      <c r="L2452" s="102">
        <f t="shared" si="239"/>
        <v>1079.9476049382718</v>
      </c>
      <c r="N2452" s="214">
        <f t="shared" si="247"/>
        <v>-33.300000000000004</v>
      </c>
      <c r="Q2452" s="153">
        <f t="shared" si="249"/>
        <v>1</v>
      </c>
      <c r="R2452" s="154">
        <f t="shared" si="250"/>
        <v>0</v>
      </c>
      <c r="S2452" s="154">
        <f t="shared" si="251"/>
        <v>1</v>
      </c>
    </row>
    <row r="2453" spans="2:19" ht="18.75" x14ac:dyDescent="0.3">
      <c r="B2453" s="164">
        <v>45084</v>
      </c>
      <c r="C2453" s="95" t="s">
        <v>3459</v>
      </c>
      <c r="D2453" s="96" t="s">
        <v>2001</v>
      </c>
      <c r="E2453" s="97">
        <v>2</v>
      </c>
      <c r="F2453" s="218">
        <v>70</v>
      </c>
      <c r="G2453" s="217">
        <v>9</v>
      </c>
      <c r="H2453" s="99" t="s">
        <v>557</v>
      </c>
      <c r="I2453" s="104" t="s">
        <v>34</v>
      </c>
      <c r="J2453" s="105">
        <v>1.25</v>
      </c>
      <c r="K2453" s="142">
        <f t="shared" si="248"/>
        <v>-1.25</v>
      </c>
      <c r="L2453" s="102">
        <f t="shared" si="239"/>
        <v>1078.6976049382718</v>
      </c>
      <c r="N2453" s="214">
        <f t="shared" si="247"/>
        <v>-34.550000000000004</v>
      </c>
      <c r="Q2453" s="153">
        <f t="shared" si="249"/>
        <v>1</v>
      </c>
      <c r="R2453" s="154">
        <f t="shared" si="250"/>
        <v>0</v>
      </c>
      <c r="S2453" s="154">
        <f t="shared" si="251"/>
        <v>1</v>
      </c>
    </row>
    <row r="2454" spans="2:19" ht="18.75" x14ac:dyDescent="0.3">
      <c r="B2454" s="164">
        <v>45084</v>
      </c>
      <c r="C2454" s="95" t="s">
        <v>3459</v>
      </c>
      <c r="D2454" s="96" t="s">
        <v>2001</v>
      </c>
      <c r="E2454" s="97">
        <v>2</v>
      </c>
      <c r="F2454" s="218">
        <v>70</v>
      </c>
      <c r="G2454" s="217">
        <v>9</v>
      </c>
      <c r="H2454" s="99" t="s">
        <v>567</v>
      </c>
      <c r="I2454" s="104" t="s">
        <v>34</v>
      </c>
      <c r="J2454" s="105">
        <v>1.5</v>
      </c>
      <c r="K2454" s="142">
        <f t="shared" si="248"/>
        <v>-1.5</v>
      </c>
      <c r="L2454" s="102">
        <f t="shared" si="239"/>
        <v>1077.1976049382718</v>
      </c>
      <c r="N2454" s="214">
        <f t="shared" si="247"/>
        <v>-36.050000000000004</v>
      </c>
      <c r="Q2454" s="153">
        <f t="shared" si="249"/>
        <v>1</v>
      </c>
      <c r="R2454" s="154">
        <f t="shared" si="250"/>
        <v>0</v>
      </c>
      <c r="S2454" s="154">
        <f t="shared" si="251"/>
        <v>1</v>
      </c>
    </row>
    <row r="2455" spans="2:19" ht="18.75" x14ac:dyDescent="0.3">
      <c r="B2455" s="164">
        <v>45084</v>
      </c>
      <c r="C2455" s="95" t="s">
        <v>3524</v>
      </c>
      <c r="D2455" s="96" t="s">
        <v>2001</v>
      </c>
      <c r="E2455" s="97">
        <v>2</v>
      </c>
      <c r="F2455" s="218">
        <v>6</v>
      </c>
      <c r="G2455" s="217">
        <v>2</v>
      </c>
      <c r="H2455" s="99" t="s">
        <v>557</v>
      </c>
      <c r="I2455" s="104" t="s">
        <v>34</v>
      </c>
      <c r="J2455" s="105">
        <v>6</v>
      </c>
      <c r="K2455" s="142">
        <f t="shared" si="248"/>
        <v>-6</v>
      </c>
      <c r="L2455" s="102">
        <f t="shared" si="239"/>
        <v>1071.1976049382718</v>
      </c>
      <c r="N2455" s="214">
        <f t="shared" si="247"/>
        <v>-42.050000000000004</v>
      </c>
      <c r="Q2455" s="153">
        <f t="shared" si="249"/>
        <v>1</v>
      </c>
      <c r="R2455" s="154">
        <f t="shared" si="250"/>
        <v>0</v>
      </c>
      <c r="S2455" s="154">
        <f t="shared" si="251"/>
        <v>1</v>
      </c>
    </row>
    <row r="2456" spans="2:19" ht="18.75" x14ac:dyDescent="0.3">
      <c r="B2456" s="164">
        <v>45084</v>
      </c>
      <c r="C2456" s="95" t="s">
        <v>3481</v>
      </c>
      <c r="D2456" s="96" t="s">
        <v>753</v>
      </c>
      <c r="E2456" s="97">
        <v>4</v>
      </c>
      <c r="F2456" s="218">
        <v>2.5</v>
      </c>
      <c r="G2456" s="217">
        <v>1.3</v>
      </c>
      <c r="H2456" s="99" t="s">
        <v>557</v>
      </c>
      <c r="I2456" s="104" t="s">
        <v>24</v>
      </c>
      <c r="J2456" s="105">
        <v>2.5</v>
      </c>
      <c r="K2456" s="142">
        <f>IF(OR(I2456="",J2456=""),"",IF(AND(H2456="W",I2456="1st"),F2456*J2456-J2456,IF(AND(H2456="P",OR(I2456="1st",I2456="2nd",I2456="3rd")),G2456*J2456-J2456,IF(H2456="EW",-2*J2456,-J2456))))</f>
        <v>3.75</v>
      </c>
      <c r="L2456" s="102">
        <f t="shared" si="239"/>
        <v>1074.9476049382718</v>
      </c>
      <c r="N2456" s="214">
        <f t="shared" si="247"/>
        <v>-38.300000000000004</v>
      </c>
      <c r="Q2456" s="153">
        <f t="shared" si="249"/>
        <v>1</v>
      </c>
      <c r="R2456" s="154">
        <f t="shared" si="250"/>
        <v>1</v>
      </c>
      <c r="S2456" s="154">
        <f t="shared" si="251"/>
        <v>0</v>
      </c>
    </row>
    <row r="2457" spans="2:19" ht="18.75" x14ac:dyDescent="0.3">
      <c r="B2457" s="164">
        <v>45085</v>
      </c>
      <c r="C2457" s="95" t="s">
        <v>3526</v>
      </c>
      <c r="D2457" s="96" t="s">
        <v>685</v>
      </c>
      <c r="E2457" s="97">
        <v>2</v>
      </c>
      <c r="F2457" s="218">
        <v>2</v>
      </c>
      <c r="G2457" s="217">
        <v>1.2</v>
      </c>
      <c r="H2457" s="99" t="s">
        <v>557</v>
      </c>
      <c r="I2457" s="104" t="s">
        <v>24</v>
      </c>
      <c r="J2457" s="105">
        <v>9.5</v>
      </c>
      <c r="K2457" s="142">
        <f t="shared" si="248"/>
        <v>9.5</v>
      </c>
      <c r="L2457" s="102">
        <f t="shared" si="239"/>
        <v>1084.4476049382718</v>
      </c>
      <c r="N2457" s="214">
        <f t="shared" si="247"/>
        <v>-28.800000000000004</v>
      </c>
      <c r="Q2457" s="153">
        <f t="shared" si="249"/>
        <v>1</v>
      </c>
      <c r="R2457" s="154">
        <f t="shared" si="250"/>
        <v>1</v>
      </c>
      <c r="S2457" s="154">
        <f t="shared" si="251"/>
        <v>0</v>
      </c>
    </row>
    <row r="2458" spans="2:19" ht="18.75" x14ac:dyDescent="0.3">
      <c r="B2458" s="164">
        <v>45085</v>
      </c>
      <c r="C2458" s="95" t="s">
        <v>3527</v>
      </c>
      <c r="D2458" s="96" t="s">
        <v>685</v>
      </c>
      <c r="E2458" s="97">
        <v>3</v>
      </c>
      <c r="F2458" s="218">
        <v>7</v>
      </c>
      <c r="G2458" s="217">
        <v>2</v>
      </c>
      <c r="H2458" s="99" t="s">
        <v>557</v>
      </c>
      <c r="I2458" s="104" t="s">
        <v>34</v>
      </c>
      <c r="J2458" s="105">
        <v>9.75</v>
      </c>
      <c r="K2458" s="142">
        <f t="shared" si="248"/>
        <v>-9.75</v>
      </c>
      <c r="L2458" s="102">
        <f t="shared" si="239"/>
        <v>1074.6976049382718</v>
      </c>
      <c r="N2458" s="214">
        <f t="shared" si="247"/>
        <v>-38.550000000000004</v>
      </c>
      <c r="Q2458" s="153">
        <f t="shared" si="249"/>
        <v>1</v>
      </c>
      <c r="R2458" s="154">
        <f t="shared" si="250"/>
        <v>0</v>
      </c>
      <c r="S2458" s="154">
        <f t="shared" si="251"/>
        <v>1</v>
      </c>
    </row>
    <row r="2459" spans="2:19" ht="18.75" x14ac:dyDescent="0.3">
      <c r="B2459" s="164">
        <v>45086</v>
      </c>
      <c r="C2459" s="95" t="s">
        <v>3528</v>
      </c>
      <c r="D2459" s="96" t="s">
        <v>668</v>
      </c>
      <c r="E2459" s="97">
        <v>2</v>
      </c>
      <c r="F2459" s="218">
        <v>4</v>
      </c>
      <c r="G2459" s="217">
        <v>1.8</v>
      </c>
      <c r="H2459" s="99" t="s">
        <v>557</v>
      </c>
      <c r="I2459" s="104" t="s">
        <v>34</v>
      </c>
      <c r="J2459" s="105">
        <v>2.75</v>
      </c>
      <c r="K2459" s="142">
        <f t="shared" si="248"/>
        <v>-2.75</v>
      </c>
      <c r="L2459" s="102">
        <f t="shared" ref="L2459:L2522" si="252">IF(K2459="",L2458,L2458+K2459)</f>
        <v>1071.9476049382718</v>
      </c>
      <c r="N2459" s="214">
        <f t="shared" si="247"/>
        <v>-41.300000000000004</v>
      </c>
      <c r="Q2459" s="153">
        <f t="shared" si="249"/>
        <v>1</v>
      </c>
      <c r="R2459" s="154">
        <f t="shared" si="250"/>
        <v>0</v>
      </c>
      <c r="S2459" s="154">
        <f t="shared" si="251"/>
        <v>1</v>
      </c>
    </row>
    <row r="2460" spans="2:19" ht="18.75" x14ac:dyDescent="0.3">
      <c r="B2460" s="164">
        <v>45086</v>
      </c>
      <c r="C2460" s="95" t="s">
        <v>3529</v>
      </c>
      <c r="D2460" s="96" t="s">
        <v>747</v>
      </c>
      <c r="E2460" s="97">
        <v>1</v>
      </c>
      <c r="F2460" s="218">
        <v>4</v>
      </c>
      <c r="G2460" s="217">
        <v>1.8</v>
      </c>
      <c r="H2460" s="99" t="s">
        <v>557</v>
      </c>
      <c r="I2460" s="104" t="s">
        <v>24</v>
      </c>
      <c r="J2460" s="105">
        <v>3</v>
      </c>
      <c r="K2460" s="142">
        <f t="shared" si="248"/>
        <v>9</v>
      </c>
      <c r="L2460" s="102">
        <f t="shared" si="252"/>
        <v>1080.9476049382718</v>
      </c>
      <c r="N2460" s="214">
        <f t="shared" si="247"/>
        <v>-32.300000000000004</v>
      </c>
      <c r="Q2460" s="153">
        <f t="shared" si="249"/>
        <v>1</v>
      </c>
      <c r="R2460" s="154">
        <f t="shared" si="250"/>
        <v>1</v>
      </c>
      <c r="S2460" s="154">
        <f t="shared" si="251"/>
        <v>0</v>
      </c>
    </row>
    <row r="2461" spans="2:19" ht="18.75" x14ac:dyDescent="0.3">
      <c r="B2461" s="164">
        <v>45086</v>
      </c>
      <c r="C2461" s="95" t="s">
        <v>3452</v>
      </c>
      <c r="D2461" s="96" t="s">
        <v>747</v>
      </c>
      <c r="E2461" s="97">
        <v>4</v>
      </c>
      <c r="F2461" s="218">
        <v>7</v>
      </c>
      <c r="G2461" s="217">
        <v>3</v>
      </c>
      <c r="H2461" s="99" t="s">
        <v>557</v>
      </c>
      <c r="I2461" s="104" t="s">
        <v>34</v>
      </c>
      <c r="J2461" s="105">
        <v>3</v>
      </c>
      <c r="K2461" s="142">
        <f t="shared" si="248"/>
        <v>-3</v>
      </c>
      <c r="L2461" s="102">
        <f t="shared" si="252"/>
        <v>1077.9476049382718</v>
      </c>
      <c r="N2461" s="214">
        <f t="shared" si="247"/>
        <v>-35.300000000000004</v>
      </c>
      <c r="Q2461" s="153">
        <f t="shared" si="249"/>
        <v>1</v>
      </c>
      <c r="R2461" s="154">
        <f t="shared" si="250"/>
        <v>0</v>
      </c>
      <c r="S2461" s="154">
        <f t="shared" si="251"/>
        <v>1</v>
      </c>
    </row>
    <row r="2462" spans="2:19" ht="18.75" x14ac:dyDescent="0.3">
      <c r="B2462" s="164">
        <v>45087</v>
      </c>
      <c r="C2462" s="95" t="s">
        <v>3530</v>
      </c>
      <c r="D2462" s="96" t="s">
        <v>652</v>
      </c>
      <c r="E2462" s="97">
        <v>1</v>
      </c>
      <c r="F2462" s="218">
        <v>1.85</v>
      </c>
      <c r="G2462" s="217">
        <v>1.1000000000000001</v>
      </c>
      <c r="H2462" s="99" t="s">
        <v>557</v>
      </c>
      <c r="I2462" s="104" t="s">
        <v>24</v>
      </c>
      <c r="J2462" s="105">
        <v>2.75</v>
      </c>
      <c r="K2462" s="142">
        <f t="shared" si="248"/>
        <v>2.3375000000000004</v>
      </c>
      <c r="L2462" s="102">
        <f t="shared" si="252"/>
        <v>1080.2851049382718</v>
      </c>
      <c r="N2462" s="214">
        <f t="shared" si="247"/>
        <v>-32.962500000000006</v>
      </c>
      <c r="Q2462" s="153">
        <f t="shared" si="249"/>
        <v>1</v>
      </c>
      <c r="R2462" s="154">
        <f t="shared" si="250"/>
        <v>1</v>
      </c>
      <c r="S2462" s="154">
        <f t="shared" si="251"/>
        <v>0</v>
      </c>
    </row>
    <row r="2463" spans="2:19" ht="18.75" x14ac:dyDescent="0.3">
      <c r="B2463" s="164">
        <v>45087</v>
      </c>
      <c r="C2463" s="95" t="s">
        <v>3451</v>
      </c>
      <c r="D2463" s="96" t="s">
        <v>3405</v>
      </c>
      <c r="E2463" s="97">
        <v>1</v>
      </c>
      <c r="F2463" s="218">
        <v>9</v>
      </c>
      <c r="G2463" s="217">
        <v>2</v>
      </c>
      <c r="H2463" s="99" t="s">
        <v>557</v>
      </c>
      <c r="I2463" s="104" t="s">
        <v>16</v>
      </c>
      <c r="J2463" s="105">
        <v>3.75</v>
      </c>
      <c r="K2463" s="142">
        <f t="shared" si="248"/>
        <v>-3.75</v>
      </c>
      <c r="L2463" s="102">
        <f t="shared" si="252"/>
        <v>1076.5351049382718</v>
      </c>
      <c r="N2463" s="214">
        <f t="shared" si="247"/>
        <v>-36.712500000000006</v>
      </c>
      <c r="Q2463" s="153">
        <f t="shared" si="249"/>
        <v>1</v>
      </c>
      <c r="R2463" s="154">
        <f t="shared" si="250"/>
        <v>0</v>
      </c>
      <c r="S2463" s="154">
        <f t="shared" si="251"/>
        <v>1</v>
      </c>
    </row>
    <row r="2464" spans="2:19" ht="18.75" x14ac:dyDescent="0.3">
      <c r="B2464" s="164">
        <v>45087</v>
      </c>
      <c r="C2464" s="95" t="s">
        <v>3531</v>
      </c>
      <c r="D2464" s="96" t="s">
        <v>3405</v>
      </c>
      <c r="E2464" s="97">
        <v>1</v>
      </c>
      <c r="F2464" s="218">
        <v>126</v>
      </c>
      <c r="G2464" s="217">
        <v>19</v>
      </c>
      <c r="H2464" s="99" t="s">
        <v>557</v>
      </c>
      <c r="I2464" s="104" t="s">
        <v>16</v>
      </c>
      <c r="J2464" s="105">
        <v>0.5</v>
      </c>
      <c r="K2464" s="142">
        <f t="shared" si="248"/>
        <v>-0.5</v>
      </c>
      <c r="L2464" s="102">
        <f t="shared" si="252"/>
        <v>1076.0351049382718</v>
      </c>
      <c r="N2464" s="214">
        <f t="shared" si="247"/>
        <v>-37.212500000000006</v>
      </c>
      <c r="Q2464" s="153">
        <f t="shared" si="249"/>
        <v>1</v>
      </c>
      <c r="R2464" s="154">
        <f t="shared" si="250"/>
        <v>0</v>
      </c>
      <c r="S2464" s="154">
        <f t="shared" si="251"/>
        <v>1</v>
      </c>
    </row>
    <row r="2465" spans="2:19" ht="18.75" x14ac:dyDescent="0.3">
      <c r="B2465" s="164">
        <v>45087</v>
      </c>
      <c r="C2465" s="95" t="s">
        <v>3531</v>
      </c>
      <c r="D2465" s="96" t="s">
        <v>3405</v>
      </c>
      <c r="E2465" s="97">
        <v>1</v>
      </c>
      <c r="F2465" s="218">
        <v>126</v>
      </c>
      <c r="G2465" s="217">
        <v>19</v>
      </c>
      <c r="H2465" s="99" t="s">
        <v>567</v>
      </c>
      <c r="I2465" s="104" t="s">
        <v>16</v>
      </c>
      <c r="J2465" s="105">
        <v>0.5</v>
      </c>
      <c r="K2465" s="142">
        <f t="shared" si="248"/>
        <v>-0.5</v>
      </c>
      <c r="L2465" s="102">
        <f t="shared" si="252"/>
        <v>1075.5351049382718</v>
      </c>
      <c r="N2465" s="214">
        <f t="shared" si="247"/>
        <v>-37.712500000000006</v>
      </c>
      <c r="Q2465" s="153">
        <f t="shared" si="249"/>
        <v>1</v>
      </c>
      <c r="R2465" s="154">
        <f t="shared" si="250"/>
        <v>0</v>
      </c>
      <c r="S2465" s="154">
        <f t="shared" si="251"/>
        <v>1</v>
      </c>
    </row>
    <row r="2466" spans="2:19" ht="18.75" x14ac:dyDescent="0.3">
      <c r="B2466" s="164">
        <v>45087</v>
      </c>
      <c r="C2466" s="95" t="s">
        <v>3532</v>
      </c>
      <c r="D2466" s="96" t="s">
        <v>3405</v>
      </c>
      <c r="E2466" s="97">
        <v>2</v>
      </c>
      <c r="F2466" s="218">
        <v>21</v>
      </c>
      <c r="G2466" s="217">
        <v>4</v>
      </c>
      <c r="H2466" s="99" t="s">
        <v>557</v>
      </c>
      <c r="I2466" s="104" t="s">
        <v>16</v>
      </c>
      <c r="J2466" s="105">
        <v>1.75</v>
      </c>
      <c r="K2466" s="142">
        <f t="shared" si="248"/>
        <v>-1.75</v>
      </c>
      <c r="L2466" s="102">
        <f t="shared" si="252"/>
        <v>1073.7851049382718</v>
      </c>
      <c r="N2466" s="214">
        <f t="shared" si="247"/>
        <v>-39.462500000000006</v>
      </c>
      <c r="Q2466" s="153">
        <f t="shared" si="249"/>
        <v>1</v>
      </c>
      <c r="R2466" s="154">
        <f t="shared" si="250"/>
        <v>0</v>
      </c>
      <c r="S2466" s="154">
        <f t="shared" si="251"/>
        <v>1</v>
      </c>
    </row>
    <row r="2467" spans="2:19" ht="18.75" x14ac:dyDescent="0.3">
      <c r="B2467" s="164">
        <v>45087</v>
      </c>
      <c r="C2467" s="95" t="s">
        <v>3532</v>
      </c>
      <c r="D2467" s="96" t="s">
        <v>3405</v>
      </c>
      <c r="E2467" s="97">
        <v>2</v>
      </c>
      <c r="F2467" s="218">
        <v>21</v>
      </c>
      <c r="G2467" s="217">
        <v>4</v>
      </c>
      <c r="H2467" s="99" t="s">
        <v>567</v>
      </c>
      <c r="I2467" s="104" t="s">
        <v>16</v>
      </c>
      <c r="J2467" s="105">
        <v>1.75</v>
      </c>
      <c r="K2467" s="142">
        <f t="shared" si="248"/>
        <v>-1.75</v>
      </c>
      <c r="L2467" s="102">
        <f t="shared" si="252"/>
        <v>1072.0351049382718</v>
      </c>
      <c r="N2467" s="214">
        <f t="shared" si="247"/>
        <v>-41.212500000000006</v>
      </c>
      <c r="Q2467" s="153">
        <f t="shared" si="249"/>
        <v>1</v>
      </c>
      <c r="R2467" s="154">
        <f t="shared" si="250"/>
        <v>0</v>
      </c>
      <c r="S2467" s="154">
        <f t="shared" si="251"/>
        <v>1</v>
      </c>
    </row>
    <row r="2468" spans="2:19" ht="18.75" x14ac:dyDescent="0.3">
      <c r="B2468" s="164">
        <v>45087</v>
      </c>
      <c r="C2468" s="95" t="s">
        <v>3533</v>
      </c>
      <c r="D2468" s="96" t="s">
        <v>747</v>
      </c>
      <c r="E2468" s="97">
        <v>2</v>
      </c>
      <c r="F2468" s="218">
        <v>2.5</v>
      </c>
      <c r="G2468" s="217">
        <v>1.3</v>
      </c>
      <c r="H2468" s="99" t="s">
        <v>557</v>
      </c>
      <c r="I2468" s="104" t="s">
        <v>24</v>
      </c>
      <c r="J2468" s="105">
        <v>6.75</v>
      </c>
      <c r="K2468" s="142">
        <f t="shared" si="248"/>
        <v>10.125</v>
      </c>
      <c r="L2468" s="102">
        <f t="shared" si="252"/>
        <v>1082.1601049382718</v>
      </c>
      <c r="N2468" s="214">
        <f t="shared" si="247"/>
        <v>-31.087500000000006</v>
      </c>
      <c r="Q2468" s="153">
        <f t="shared" si="249"/>
        <v>1</v>
      </c>
      <c r="R2468" s="154">
        <f t="shared" si="250"/>
        <v>1</v>
      </c>
      <c r="S2468" s="154">
        <f t="shared" si="251"/>
        <v>0</v>
      </c>
    </row>
    <row r="2469" spans="2:19" ht="18.75" x14ac:dyDescent="0.3">
      <c r="B2469" s="164">
        <v>45087</v>
      </c>
      <c r="C2469" s="95" t="s">
        <v>3534</v>
      </c>
      <c r="D2469" s="96" t="s">
        <v>747</v>
      </c>
      <c r="E2469" s="97">
        <v>2</v>
      </c>
      <c r="F2469" s="218">
        <v>26</v>
      </c>
      <c r="G2469" s="217">
        <v>4</v>
      </c>
      <c r="H2469" s="99" t="s">
        <v>557</v>
      </c>
      <c r="I2469" s="104" t="s">
        <v>16</v>
      </c>
      <c r="J2469" s="105">
        <v>0.75</v>
      </c>
      <c r="K2469" s="142">
        <f t="shared" si="248"/>
        <v>-0.75</v>
      </c>
      <c r="L2469" s="102">
        <f t="shared" si="252"/>
        <v>1081.4101049382718</v>
      </c>
      <c r="N2469" s="214">
        <f t="shared" si="247"/>
        <v>-31.837500000000006</v>
      </c>
      <c r="Q2469" s="153">
        <f t="shared" si="249"/>
        <v>1</v>
      </c>
      <c r="R2469" s="154">
        <f t="shared" si="250"/>
        <v>0</v>
      </c>
      <c r="S2469" s="154">
        <f t="shared" si="251"/>
        <v>1</v>
      </c>
    </row>
    <row r="2470" spans="2:19" ht="18.75" x14ac:dyDescent="0.3">
      <c r="B2470" s="164">
        <v>45087</v>
      </c>
      <c r="C2470" s="95" t="s">
        <v>3535</v>
      </c>
      <c r="D2470" s="96" t="s">
        <v>747</v>
      </c>
      <c r="E2470" s="97">
        <v>2</v>
      </c>
      <c r="F2470" s="218">
        <v>10</v>
      </c>
      <c r="G2470" s="217">
        <v>3</v>
      </c>
      <c r="H2470" s="99" t="s">
        <v>557</v>
      </c>
      <c r="I2470" s="104" t="s">
        <v>16</v>
      </c>
      <c r="J2470" s="105">
        <v>0.25</v>
      </c>
      <c r="K2470" s="142">
        <f t="shared" si="248"/>
        <v>-0.25</v>
      </c>
      <c r="L2470" s="102">
        <f t="shared" si="252"/>
        <v>1081.1601049382718</v>
      </c>
      <c r="N2470" s="214">
        <f t="shared" si="247"/>
        <v>-32.087500000000006</v>
      </c>
      <c r="Q2470" s="153">
        <f t="shared" si="249"/>
        <v>1</v>
      </c>
      <c r="R2470" s="154">
        <f t="shared" si="250"/>
        <v>0</v>
      </c>
      <c r="S2470" s="154">
        <f t="shared" si="251"/>
        <v>1</v>
      </c>
    </row>
    <row r="2471" spans="2:19" ht="18.75" x14ac:dyDescent="0.3">
      <c r="B2471" s="164">
        <v>45087</v>
      </c>
      <c r="C2471" s="95" t="s">
        <v>3536</v>
      </c>
      <c r="D2471" s="96" t="s">
        <v>747</v>
      </c>
      <c r="E2471" s="97">
        <v>3</v>
      </c>
      <c r="F2471" s="218">
        <v>2.5</v>
      </c>
      <c r="G2471" s="217">
        <v>1.3</v>
      </c>
      <c r="H2471" s="99" t="s">
        <v>557</v>
      </c>
      <c r="I2471" s="104" t="s">
        <v>24</v>
      </c>
      <c r="J2471" s="105">
        <v>4</v>
      </c>
      <c r="K2471" s="142">
        <f t="shared" si="248"/>
        <v>6</v>
      </c>
      <c r="L2471" s="102">
        <f t="shared" si="252"/>
        <v>1087.1601049382718</v>
      </c>
      <c r="N2471" s="214">
        <f t="shared" si="247"/>
        <v>-26.087500000000006</v>
      </c>
      <c r="Q2471" s="153">
        <f t="shared" si="249"/>
        <v>1</v>
      </c>
      <c r="R2471" s="154">
        <f t="shared" si="250"/>
        <v>1</v>
      </c>
      <c r="S2471" s="154">
        <f t="shared" si="251"/>
        <v>0</v>
      </c>
    </row>
    <row r="2472" spans="2:19" ht="18.75" x14ac:dyDescent="0.3">
      <c r="B2472" s="164">
        <v>45087</v>
      </c>
      <c r="C2472" s="95" t="s">
        <v>3537</v>
      </c>
      <c r="D2472" s="96" t="s">
        <v>747</v>
      </c>
      <c r="E2472" s="97">
        <v>3</v>
      </c>
      <c r="F2472" s="218">
        <v>10</v>
      </c>
      <c r="G2472" s="217">
        <v>2</v>
      </c>
      <c r="H2472" s="99" t="s">
        <v>557</v>
      </c>
      <c r="I2472" s="104" t="s">
        <v>34</v>
      </c>
      <c r="J2472" s="105">
        <v>4</v>
      </c>
      <c r="K2472" s="142">
        <f t="shared" si="248"/>
        <v>-4</v>
      </c>
      <c r="L2472" s="102">
        <f t="shared" si="252"/>
        <v>1083.1601049382718</v>
      </c>
      <c r="N2472" s="214">
        <f t="shared" si="247"/>
        <v>-30.087500000000006</v>
      </c>
      <c r="Q2472" s="153">
        <f t="shared" si="249"/>
        <v>1</v>
      </c>
      <c r="R2472" s="154">
        <f t="shared" si="250"/>
        <v>0</v>
      </c>
      <c r="S2472" s="154">
        <f t="shared" si="251"/>
        <v>1</v>
      </c>
    </row>
    <row r="2473" spans="2:19" ht="18.75" x14ac:dyDescent="0.3">
      <c r="B2473" s="164">
        <v>45088</v>
      </c>
      <c r="C2473" s="95" t="s">
        <v>2353</v>
      </c>
      <c r="D2473" s="96" t="s">
        <v>747</v>
      </c>
      <c r="E2473" s="97">
        <v>1</v>
      </c>
      <c r="F2473" s="218">
        <v>30</v>
      </c>
      <c r="G2473" s="217">
        <v>6</v>
      </c>
      <c r="H2473" s="99" t="s">
        <v>557</v>
      </c>
      <c r="I2473" s="104" t="s">
        <v>34</v>
      </c>
      <c r="J2473" s="105">
        <v>3</v>
      </c>
      <c r="K2473" s="142">
        <f t="shared" si="248"/>
        <v>-3</v>
      </c>
      <c r="L2473" s="102">
        <f t="shared" si="252"/>
        <v>1080.1601049382718</v>
      </c>
      <c r="N2473" s="214">
        <f t="shared" si="247"/>
        <v>-33.087500000000006</v>
      </c>
      <c r="Q2473" s="153">
        <f t="shared" si="249"/>
        <v>1</v>
      </c>
      <c r="R2473" s="154">
        <f t="shared" si="250"/>
        <v>0</v>
      </c>
      <c r="S2473" s="154">
        <f t="shared" si="251"/>
        <v>1</v>
      </c>
    </row>
    <row r="2474" spans="2:19" ht="18.75" x14ac:dyDescent="0.3">
      <c r="B2474" s="164">
        <v>45088</v>
      </c>
      <c r="C2474" s="95" t="s">
        <v>2353</v>
      </c>
      <c r="D2474" s="96" t="s">
        <v>747</v>
      </c>
      <c r="E2474" s="97">
        <v>1</v>
      </c>
      <c r="F2474" s="218">
        <v>30</v>
      </c>
      <c r="G2474" s="217">
        <v>6</v>
      </c>
      <c r="H2474" s="99" t="s">
        <v>567</v>
      </c>
      <c r="I2474" s="104" t="s">
        <v>34</v>
      </c>
      <c r="J2474" s="105">
        <v>1.75</v>
      </c>
      <c r="K2474" s="142">
        <f t="shared" si="248"/>
        <v>-1.75</v>
      </c>
      <c r="L2474" s="102">
        <f t="shared" si="252"/>
        <v>1078.4101049382718</v>
      </c>
      <c r="N2474" s="214">
        <f t="shared" si="247"/>
        <v>-34.837500000000006</v>
      </c>
      <c r="Q2474" s="153">
        <f t="shared" si="249"/>
        <v>1</v>
      </c>
      <c r="R2474" s="154">
        <f t="shared" si="250"/>
        <v>0</v>
      </c>
      <c r="S2474" s="154">
        <f t="shared" si="251"/>
        <v>1</v>
      </c>
    </row>
    <row r="2475" spans="2:19" ht="18.75" x14ac:dyDescent="0.3">
      <c r="B2475" s="164">
        <v>45088</v>
      </c>
      <c r="C2475" s="95" t="s">
        <v>3060</v>
      </c>
      <c r="D2475" s="96" t="s">
        <v>747</v>
      </c>
      <c r="E2475" s="97">
        <v>2</v>
      </c>
      <c r="F2475" s="218">
        <v>1.9</v>
      </c>
      <c r="G2475" s="217">
        <v>1.1000000000000001</v>
      </c>
      <c r="H2475" s="99" t="s">
        <v>557</v>
      </c>
      <c r="I2475" s="104" t="s">
        <v>24</v>
      </c>
      <c r="J2475" s="105">
        <v>5</v>
      </c>
      <c r="K2475" s="142">
        <f t="shared" si="248"/>
        <v>4.5</v>
      </c>
      <c r="L2475" s="102">
        <f t="shared" si="252"/>
        <v>1082.9101049382718</v>
      </c>
      <c r="N2475" s="214">
        <f t="shared" si="247"/>
        <v>-30.337500000000006</v>
      </c>
      <c r="Q2475" s="153">
        <f t="shared" si="249"/>
        <v>1</v>
      </c>
      <c r="R2475" s="154">
        <f t="shared" si="250"/>
        <v>1</v>
      </c>
      <c r="S2475" s="154">
        <f t="shared" si="251"/>
        <v>0</v>
      </c>
    </row>
    <row r="2476" spans="2:19" ht="18.75" x14ac:dyDescent="0.3">
      <c r="B2476" s="164">
        <v>45089</v>
      </c>
      <c r="C2476" s="95" t="s">
        <v>3538</v>
      </c>
      <c r="D2476" s="96" t="s">
        <v>1916</v>
      </c>
      <c r="E2476" s="97">
        <v>1</v>
      </c>
      <c r="F2476" s="218">
        <v>5</v>
      </c>
      <c r="G2476" s="217">
        <v>2</v>
      </c>
      <c r="H2476" s="99" t="s">
        <v>557</v>
      </c>
      <c r="I2476" s="104" t="s">
        <v>34</v>
      </c>
      <c r="J2476" s="105">
        <v>3</v>
      </c>
      <c r="K2476" s="142">
        <f t="shared" si="248"/>
        <v>-3</v>
      </c>
      <c r="L2476" s="102">
        <f t="shared" si="252"/>
        <v>1079.9101049382718</v>
      </c>
      <c r="N2476" s="214">
        <f t="shared" si="247"/>
        <v>-33.337500000000006</v>
      </c>
      <c r="Q2476" s="153">
        <f t="shared" si="249"/>
        <v>1</v>
      </c>
      <c r="R2476" s="154">
        <f t="shared" si="250"/>
        <v>0</v>
      </c>
      <c r="S2476" s="154">
        <f t="shared" si="251"/>
        <v>1</v>
      </c>
    </row>
    <row r="2477" spans="2:19" ht="18.75" x14ac:dyDescent="0.3">
      <c r="B2477" s="164">
        <v>45089</v>
      </c>
      <c r="C2477" s="95" t="s">
        <v>3539</v>
      </c>
      <c r="D2477" s="96" t="s">
        <v>1916</v>
      </c>
      <c r="E2477" s="97">
        <v>5</v>
      </c>
      <c r="F2477" s="218">
        <v>5</v>
      </c>
      <c r="G2477" s="217">
        <v>2</v>
      </c>
      <c r="H2477" s="99" t="s">
        <v>557</v>
      </c>
      <c r="I2477" s="104" t="s">
        <v>24</v>
      </c>
      <c r="J2477" s="105">
        <v>2</v>
      </c>
      <c r="K2477" s="142">
        <f t="shared" si="248"/>
        <v>8</v>
      </c>
      <c r="L2477" s="102">
        <f t="shared" si="252"/>
        <v>1087.9101049382718</v>
      </c>
      <c r="N2477" s="214">
        <f t="shared" si="247"/>
        <v>-25.337500000000006</v>
      </c>
      <c r="Q2477" s="153">
        <f t="shared" si="249"/>
        <v>1</v>
      </c>
      <c r="R2477" s="154">
        <f t="shared" si="250"/>
        <v>1</v>
      </c>
      <c r="S2477" s="154">
        <f t="shared" si="251"/>
        <v>0</v>
      </c>
    </row>
    <row r="2478" spans="2:19" ht="18.75" x14ac:dyDescent="0.3">
      <c r="B2478" s="164">
        <v>45089</v>
      </c>
      <c r="C2478" s="95" t="s">
        <v>3540</v>
      </c>
      <c r="D2478" s="96" t="s">
        <v>674</v>
      </c>
      <c r="E2478" s="97">
        <v>1</v>
      </c>
      <c r="F2478" s="218">
        <v>10</v>
      </c>
      <c r="G2478" s="217">
        <v>3</v>
      </c>
      <c r="H2478" s="99" t="s">
        <v>557</v>
      </c>
      <c r="I2478" s="104" t="s">
        <v>26</v>
      </c>
      <c r="J2478" s="105">
        <v>0.5</v>
      </c>
      <c r="K2478" s="142">
        <f t="shared" si="248"/>
        <v>-0.5</v>
      </c>
      <c r="L2478" s="102">
        <f t="shared" si="252"/>
        <v>1087.4101049382718</v>
      </c>
      <c r="N2478" s="214">
        <f t="shared" si="247"/>
        <v>-25.837500000000006</v>
      </c>
      <c r="Q2478" s="153">
        <f t="shared" si="249"/>
        <v>1</v>
      </c>
      <c r="R2478" s="154">
        <f t="shared" si="250"/>
        <v>0</v>
      </c>
      <c r="S2478" s="154">
        <f t="shared" si="251"/>
        <v>1</v>
      </c>
    </row>
    <row r="2479" spans="2:19" ht="18.75" x14ac:dyDescent="0.3">
      <c r="B2479" s="164">
        <v>45089</v>
      </c>
      <c r="C2479" s="95" t="s">
        <v>3541</v>
      </c>
      <c r="D2479" s="96" t="s">
        <v>674</v>
      </c>
      <c r="E2479" s="97">
        <v>1</v>
      </c>
      <c r="F2479" s="218">
        <v>6</v>
      </c>
      <c r="G2479" s="217">
        <v>2</v>
      </c>
      <c r="H2479" s="99" t="s">
        <v>557</v>
      </c>
      <c r="I2479" s="104" t="s">
        <v>26</v>
      </c>
      <c r="J2479" s="105">
        <v>0.5</v>
      </c>
      <c r="K2479" s="142">
        <f t="shared" si="248"/>
        <v>-0.5</v>
      </c>
      <c r="L2479" s="102">
        <f t="shared" si="252"/>
        <v>1086.9101049382718</v>
      </c>
      <c r="N2479" s="214">
        <f t="shared" si="247"/>
        <v>-26.337500000000006</v>
      </c>
      <c r="Q2479" s="153">
        <f t="shared" si="249"/>
        <v>1</v>
      </c>
      <c r="R2479" s="154">
        <f t="shared" si="250"/>
        <v>0</v>
      </c>
      <c r="S2479" s="154">
        <f t="shared" si="251"/>
        <v>1</v>
      </c>
    </row>
    <row r="2480" spans="2:19" ht="18.75" x14ac:dyDescent="0.3">
      <c r="B2480" s="164">
        <v>45089</v>
      </c>
      <c r="C2480" s="95" t="s">
        <v>3542</v>
      </c>
      <c r="D2480" s="96" t="s">
        <v>674</v>
      </c>
      <c r="E2480" s="97">
        <v>2</v>
      </c>
      <c r="F2480" s="218">
        <v>4</v>
      </c>
      <c r="G2480" s="217">
        <v>2</v>
      </c>
      <c r="H2480" s="99" t="s">
        <v>557</v>
      </c>
      <c r="I2480" s="104" t="s">
        <v>26</v>
      </c>
      <c r="J2480" s="105">
        <v>8</v>
      </c>
      <c r="K2480" s="142">
        <f t="shared" si="248"/>
        <v>-8</v>
      </c>
      <c r="L2480" s="102">
        <f t="shared" si="252"/>
        <v>1078.9101049382718</v>
      </c>
      <c r="N2480" s="214">
        <f t="shared" si="247"/>
        <v>-34.337500000000006</v>
      </c>
      <c r="Q2480" s="153">
        <f t="shared" si="249"/>
        <v>1</v>
      </c>
      <c r="R2480" s="154">
        <f t="shared" si="250"/>
        <v>0</v>
      </c>
      <c r="S2480" s="154">
        <f t="shared" si="251"/>
        <v>1</v>
      </c>
    </row>
    <row r="2481" spans="2:19" ht="18.75" x14ac:dyDescent="0.3">
      <c r="B2481" s="164">
        <v>45090</v>
      </c>
      <c r="C2481" s="95" t="s">
        <v>3543</v>
      </c>
      <c r="D2481" s="96" t="s">
        <v>2731</v>
      </c>
      <c r="E2481" s="97">
        <v>2</v>
      </c>
      <c r="F2481" s="218">
        <v>5.5</v>
      </c>
      <c r="G2481" s="217">
        <v>2</v>
      </c>
      <c r="H2481" s="99" t="s">
        <v>557</v>
      </c>
      <c r="I2481" s="104" t="s">
        <v>24</v>
      </c>
      <c r="J2481" s="105">
        <v>5.5</v>
      </c>
      <c r="K2481" s="142">
        <f t="shared" si="248"/>
        <v>24.75</v>
      </c>
      <c r="L2481" s="102">
        <f t="shared" si="252"/>
        <v>1103.6601049382718</v>
      </c>
      <c r="N2481" s="214">
        <f t="shared" si="247"/>
        <v>-9.5875000000000057</v>
      </c>
      <c r="Q2481" s="153">
        <f t="shared" si="249"/>
        <v>1</v>
      </c>
      <c r="R2481" s="154">
        <f t="shared" si="250"/>
        <v>1</v>
      </c>
      <c r="S2481" s="154">
        <f t="shared" si="251"/>
        <v>0</v>
      </c>
    </row>
    <row r="2482" spans="2:19" ht="18.75" x14ac:dyDescent="0.3">
      <c r="B2482" s="164">
        <v>45090</v>
      </c>
      <c r="C2482" s="95" t="s">
        <v>3440</v>
      </c>
      <c r="D2482" s="96" t="s">
        <v>2731</v>
      </c>
      <c r="E2482" s="97">
        <v>2</v>
      </c>
      <c r="F2482" s="218">
        <v>13</v>
      </c>
      <c r="G2482" s="217">
        <v>3</v>
      </c>
      <c r="H2482" s="99" t="s">
        <v>557</v>
      </c>
      <c r="I2482" s="104" t="s">
        <v>34</v>
      </c>
      <c r="J2482" s="105">
        <v>3</v>
      </c>
      <c r="K2482" s="142">
        <f t="shared" si="248"/>
        <v>-3</v>
      </c>
      <c r="L2482" s="102">
        <f t="shared" si="252"/>
        <v>1100.6601049382718</v>
      </c>
      <c r="N2482" s="214">
        <f t="shared" si="247"/>
        <v>-12.587500000000006</v>
      </c>
      <c r="Q2482" s="153">
        <f t="shared" si="249"/>
        <v>1</v>
      </c>
      <c r="R2482" s="154">
        <f t="shared" si="250"/>
        <v>0</v>
      </c>
      <c r="S2482" s="154">
        <f t="shared" si="251"/>
        <v>1</v>
      </c>
    </row>
    <row r="2483" spans="2:19" ht="18.75" x14ac:dyDescent="0.3">
      <c r="B2483" s="164">
        <v>45090</v>
      </c>
      <c r="C2483" s="95" t="s">
        <v>3544</v>
      </c>
      <c r="D2483" s="96" t="s">
        <v>2731</v>
      </c>
      <c r="E2483" s="97">
        <v>3</v>
      </c>
      <c r="F2483" s="218">
        <v>2</v>
      </c>
      <c r="G2483" s="217">
        <v>1.1000000000000001</v>
      </c>
      <c r="H2483" s="99" t="s">
        <v>557</v>
      </c>
      <c r="I2483" s="104" t="s">
        <v>34</v>
      </c>
      <c r="J2483" s="105">
        <v>5</v>
      </c>
      <c r="K2483" s="142">
        <f t="shared" si="248"/>
        <v>-5</v>
      </c>
      <c r="L2483" s="102">
        <f t="shared" si="252"/>
        <v>1095.6601049382718</v>
      </c>
      <c r="N2483" s="214">
        <f t="shared" si="247"/>
        <v>-17.587500000000006</v>
      </c>
      <c r="Q2483" s="153">
        <f t="shared" si="249"/>
        <v>1</v>
      </c>
      <c r="R2483" s="154">
        <f t="shared" si="250"/>
        <v>0</v>
      </c>
      <c r="S2483" s="154">
        <f t="shared" si="251"/>
        <v>1</v>
      </c>
    </row>
    <row r="2484" spans="2:19" ht="18.75" x14ac:dyDescent="0.3">
      <c r="B2484" s="164">
        <v>45090</v>
      </c>
      <c r="C2484" s="95" t="s">
        <v>3545</v>
      </c>
      <c r="D2484" s="96" t="s">
        <v>2731</v>
      </c>
      <c r="E2484" s="97">
        <v>5</v>
      </c>
      <c r="F2484" s="218">
        <v>3</v>
      </c>
      <c r="G2484" s="217">
        <v>1.4</v>
      </c>
      <c r="H2484" s="99" t="s">
        <v>557</v>
      </c>
      <c r="I2484" s="104" t="s">
        <v>34</v>
      </c>
      <c r="J2484" s="105">
        <v>1</v>
      </c>
      <c r="K2484" s="142">
        <f t="shared" si="248"/>
        <v>-1</v>
      </c>
      <c r="L2484" s="102">
        <f t="shared" si="252"/>
        <v>1094.6601049382718</v>
      </c>
      <c r="N2484" s="214">
        <f t="shared" si="247"/>
        <v>-18.587500000000006</v>
      </c>
      <c r="Q2484" s="153">
        <f t="shared" si="249"/>
        <v>1</v>
      </c>
      <c r="R2484" s="154">
        <f t="shared" si="250"/>
        <v>0</v>
      </c>
      <c r="S2484" s="154">
        <f t="shared" si="251"/>
        <v>1</v>
      </c>
    </row>
    <row r="2485" spans="2:19" ht="18.75" x14ac:dyDescent="0.3">
      <c r="B2485" s="164">
        <v>45090</v>
      </c>
      <c r="C2485" s="95" t="s">
        <v>3449</v>
      </c>
      <c r="D2485" s="96" t="s">
        <v>2731</v>
      </c>
      <c r="E2485" s="97">
        <v>5</v>
      </c>
      <c r="F2485" s="218">
        <v>10</v>
      </c>
      <c r="G2485" s="217">
        <v>3</v>
      </c>
      <c r="H2485" s="99" t="s">
        <v>557</v>
      </c>
      <c r="I2485" s="104" t="s">
        <v>34</v>
      </c>
      <c r="J2485" s="105">
        <v>1</v>
      </c>
      <c r="K2485" s="142">
        <f t="shared" si="248"/>
        <v>-1</v>
      </c>
      <c r="L2485" s="102">
        <f t="shared" si="252"/>
        <v>1093.6601049382718</v>
      </c>
      <c r="N2485" s="214">
        <f t="shared" si="247"/>
        <v>-19.587500000000006</v>
      </c>
      <c r="Q2485" s="153">
        <f t="shared" si="249"/>
        <v>1</v>
      </c>
      <c r="R2485" s="154">
        <f t="shared" si="250"/>
        <v>0</v>
      </c>
      <c r="S2485" s="154">
        <f t="shared" si="251"/>
        <v>1</v>
      </c>
    </row>
    <row r="2486" spans="2:19" ht="18.75" x14ac:dyDescent="0.3">
      <c r="B2486" s="164">
        <v>45091</v>
      </c>
      <c r="C2486" s="95" t="s">
        <v>3546</v>
      </c>
      <c r="D2486" s="96" t="s">
        <v>2275</v>
      </c>
      <c r="E2486" s="97">
        <v>3</v>
      </c>
      <c r="F2486" s="218">
        <v>2</v>
      </c>
      <c r="G2486" s="217">
        <v>1.1000000000000001</v>
      </c>
      <c r="H2486" s="99" t="s">
        <v>557</v>
      </c>
      <c r="I2486" s="104" t="s">
        <v>24</v>
      </c>
      <c r="J2486" s="105">
        <v>9.75</v>
      </c>
      <c r="K2486" s="142">
        <f t="shared" si="248"/>
        <v>9.75</v>
      </c>
      <c r="L2486" s="102">
        <f t="shared" si="252"/>
        <v>1103.4101049382718</v>
      </c>
      <c r="N2486" s="214">
        <f t="shared" si="247"/>
        <v>-9.8375000000000057</v>
      </c>
      <c r="Q2486" s="153">
        <f t="shared" si="249"/>
        <v>1</v>
      </c>
      <c r="R2486" s="154">
        <f t="shared" si="250"/>
        <v>1</v>
      </c>
      <c r="S2486" s="154">
        <f t="shared" si="251"/>
        <v>0</v>
      </c>
    </row>
    <row r="2487" spans="2:19" ht="18.75" x14ac:dyDescent="0.3">
      <c r="B2487" s="164">
        <v>45091</v>
      </c>
      <c r="C2487" s="95" t="s">
        <v>3547</v>
      </c>
      <c r="D2487" s="96" t="s">
        <v>623</v>
      </c>
      <c r="E2487" s="97">
        <v>1</v>
      </c>
      <c r="F2487" s="218">
        <v>4</v>
      </c>
      <c r="G2487" s="217">
        <v>1.6</v>
      </c>
      <c r="H2487" s="99" t="s">
        <v>557</v>
      </c>
      <c r="I2487" s="104" t="s">
        <v>24</v>
      </c>
      <c r="J2487" s="105">
        <v>3</v>
      </c>
      <c r="K2487" s="142">
        <f t="shared" si="248"/>
        <v>9</v>
      </c>
      <c r="L2487" s="102">
        <f t="shared" si="252"/>
        <v>1112.4101049382718</v>
      </c>
      <c r="N2487" s="214">
        <f t="shared" ref="N2487:N2533" si="253">K2487+N2486</f>
        <v>-0.83750000000000568</v>
      </c>
      <c r="Q2487" s="153">
        <f t="shared" si="249"/>
        <v>1</v>
      </c>
      <c r="R2487" s="154">
        <f t="shared" si="250"/>
        <v>1</v>
      </c>
      <c r="S2487" s="154">
        <f t="shared" si="251"/>
        <v>0</v>
      </c>
    </row>
    <row r="2488" spans="2:19" ht="18.75" x14ac:dyDescent="0.3">
      <c r="B2488" s="164">
        <v>45091</v>
      </c>
      <c r="C2488" s="95" t="s">
        <v>3548</v>
      </c>
      <c r="D2488" s="96" t="s">
        <v>623</v>
      </c>
      <c r="E2488" s="97">
        <v>2</v>
      </c>
      <c r="F2488" s="218">
        <v>4</v>
      </c>
      <c r="G2488" s="217">
        <v>1.6</v>
      </c>
      <c r="H2488" s="99" t="s">
        <v>557</v>
      </c>
      <c r="I2488" s="104" t="s">
        <v>16</v>
      </c>
      <c r="J2488" s="105">
        <v>6.5</v>
      </c>
      <c r="K2488" s="142">
        <f t="shared" ref="K2488:K2535" si="254">IF(OR(I2488="",J2488=""),"",IF(AND(H2488="W",I2488="1st"),F2488*J2488-J2488,IF(AND(H2488="P",OR(I2488="1st",I2488="2nd",I2488="3rd")),G2488*J2488-J2488,IF(H2488="EW",-2*J2488,-J2488))))</f>
        <v>-6.5</v>
      </c>
      <c r="L2488" s="102">
        <f t="shared" si="252"/>
        <v>1105.9101049382718</v>
      </c>
      <c r="N2488" s="214">
        <f t="shared" si="253"/>
        <v>-7.3375000000000057</v>
      </c>
      <c r="Q2488" s="153">
        <f t="shared" ref="Q2488:Q2533" si="255">IF(B2488="",0,1)</f>
        <v>1</v>
      </c>
      <c r="R2488" s="154">
        <f t="shared" ref="R2488:R2533" si="256">IF(K2488&gt;0,1,0)</f>
        <v>0</v>
      </c>
      <c r="S2488" s="154">
        <f t="shared" ref="S2488:S2533" si="257">IF(K2488&lt;0,1,0)</f>
        <v>1</v>
      </c>
    </row>
    <row r="2489" spans="2:19" ht="18.75" x14ac:dyDescent="0.3">
      <c r="B2489" s="164">
        <v>45091</v>
      </c>
      <c r="C2489" s="95" t="s">
        <v>3549</v>
      </c>
      <c r="D2489" s="96" t="s">
        <v>3405</v>
      </c>
      <c r="E2489" s="97">
        <v>1</v>
      </c>
      <c r="F2489" s="218">
        <v>2.5</v>
      </c>
      <c r="G2489" s="217">
        <v>1.1000000000000001</v>
      </c>
      <c r="H2489" s="99" t="s">
        <v>557</v>
      </c>
      <c r="I2489" s="104" t="s">
        <v>24</v>
      </c>
      <c r="J2489" s="105">
        <v>2</v>
      </c>
      <c r="K2489" s="142">
        <f t="shared" si="254"/>
        <v>3</v>
      </c>
      <c r="L2489" s="102">
        <f t="shared" si="252"/>
        <v>1108.9101049382718</v>
      </c>
      <c r="N2489" s="214">
        <f t="shared" si="253"/>
        <v>-4.3375000000000057</v>
      </c>
      <c r="Q2489" s="153">
        <f t="shared" si="255"/>
        <v>1</v>
      </c>
      <c r="R2489" s="154">
        <f t="shared" si="256"/>
        <v>1</v>
      </c>
      <c r="S2489" s="154">
        <f t="shared" si="257"/>
        <v>0</v>
      </c>
    </row>
    <row r="2490" spans="2:19" ht="18.75" x14ac:dyDescent="0.3">
      <c r="B2490" s="164">
        <v>45092</v>
      </c>
      <c r="C2490" s="95" t="s">
        <v>3550</v>
      </c>
      <c r="D2490" s="96" t="s">
        <v>813</v>
      </c>
      <c r="E2490" s="97">
        <v>1</v>
      </c>
      <c r="F2490" s="218">
        <v>8</v>
      </c>
      <c r="G2490" s="217">
        <v>2</v>
      </c>
      <c r="H2490" s="99" t="s">
        <v>557</v>
      </c>
      <c r="I2490" s="104" t="s">
        <v>34</v>
      </c>
      <c r="J2490" s="105">
        <v>3</v>
      </c>
      <c r="K2490" s="142">
        <f t="shared" si="254"/>
        <v>-3</v>
      </c>
      <c r="L2490" s="102">
        <f t="shared" si="252"/>
        <v>1105.9101049382718</v>
      </c>
      <c r="N2490" s="214">
        <f t="shared" si="253"/>
        <v>-7.3375000000000057</v>
      </c>
      <c r="Q2490" s="153">
        <f t="shared" si="255"/>
        <v>1</v>
      </c>
      <c r="R2490" s="154">
        <f t="shared" si="256"/>
        <v>0</v>
      </c>
      <c r="S2490" s="154">
        <f t="shared" si="257"/>
        <v>1</v>
      </c>
    </row>
    <row r="2491" spans="2:19" ht="18.75" x14ac:dyDescent="0.3">
      <c r="B2491" s="164">
        <v>45092</v>
      </c>
      <c r="C2491" s="95" t="s">
        <v>3551</v>
      </c>
      <c r="D2491" s="96" t="s">
        <v>813</v>
      </c>
      <c r="E2491" s="97">
        <v>1</v>
      </c>
      <c r="F2491" s="218">
        <v>12</v>
      </c>
      <c r="G2491" s="217">
        <v>3</v>
      </c>
      <c r="H2491" s="99" t="s">
        <v>557</v>
      </c>
      <c r="I2491" s="104" t="s">
        <v>34</v>
      </c>
      <c r="J2491" s="105">
        <v>1.25</v>
      </c>
      <c r="K2491" s="142">
        <f t="shared" si="254"/>
        <v>-1.25</v>
      </c>
      <c r="L2491" s="102">
        <f t="shared" si="252"/>
        <v>1104.6601049382718</v>
      </c>
      <c r="N2491" s="214">
        <f t="shared" si="253"/>
        <v>-8.5875000000000057</v>
      </c>
      <c r="Q2491" s="153">
        <f t="shared" si="255"/>
        <v>1</v>
      </c>
      <c r="R2491" s="154">
        <f t="shared" si="256"/>
        <v>0</v>
      </c>
      <c r="S2491" s="154">
        <f t="shared" si="257"/>
        <v>1</v>
      </c>
    </row>
    <row r="2492" spans="2:19" ht="18.75" x14ac:dyDescent="0.3">
      <c r="B2492" s="164">
        <v>45092</v>
      </c>
      <c r="C2492" s="95" t="s">
        <v>3552</v>
      </c>
      <c r="D2492" s="96" t="s">
        <v>813</v>
      </c>
      <c r="E2492" s="97">
        <v>1</v>
      </c>
      <c r="F2492" s="218">
        <v>8</v>
      </c>
      <c r="G2492" s="217">
        <v>2</v>
      </c>
      <c r="H2492" s="99" t="s">
        <v>557</v>
      </c>
      <c r="I2492" s="104" t="s">
        <v>34</v>
      </c>
      <c r="J2492" s="105">
        <v>5.75</v>
      </c>
      <c r="K2492" s="142">
        <f t="shared" si="254"/>
        <v>-5.75</v>
      </c>
      <c r="L2492" s="102">
        <f t="shared" si="252"/>
        <v>1098.9101049382718</v>
      </c>
      <c r="N2492" s="214">
        <f t="shared" si="253"/>
        <v>-14.337500000000006</v>
      </c>
      <c r="Q2492" s="153">
        <f t="shared" si="255"/>
        <v>1</v>
      </c>
      <c r="R2492" s="154">
        <f t="shared" si="256"/>
        <v>0</v>
      </c>
      <c r="S2492" s="154">
        <f t="shared" si="257"/>
        <v>1</v>
      </c>
    </row>
    <row r="2493" spans="2:19" ht="18.75" x14ac:dyDescent="0.3">
      <c r="B2493" s="164">
        <v>45092</v>
      </c>
      <c r="C2493" s="95" t="s">
        <v>3553</v>
      </c>
      <c r="D2493" s="96" t="s">
        <v>813</v>
      </c>
      <c r="E2493" s="97">
        <v>2</v>
      </c>
      <c r="F2493" s="218">
        <v>30</v>
      </c>
      <c r="G2493" s="217">
        <v>5</v>
      </c>
      <c r="H2493" s="99" t="s">
        <v>557</v>
      </c>
      <c r="I2493" s="104" t="s">
        <v>34</v>
      </c>
      <c r="J2493" s="105">
        <v>4</v>
      </c>
      <c r="K2493" s="142">
        <f t="shared" si="254"/>
        <v>-4</v>
      </c>
      <c r="L2493" s="102">
        <f t="shared" si="252"/>
        <v>1094.9101049382718</v>
      </c>
      <c r="N2493" s="214">
        <f t="shared" si="253"/>
        <v>-18.337500000000006</v>
      </c>
      <c r="Q2493" s="153">
        <f t="shared" si="255"/>
        <v>1</v>
      </c>
      <c r="R2493" s="154">
        <f t="shared" si="256"/>
        <v>0</v>
      </c>
      <c r="S2493" s="154">
        <f t="shared" si="257"/>
        <v>1</v>
      </c>
    </row>
    <row r="2494" spans="2:19" ht="18.75" x14ac:dyDescent="0.3">
      <c r="B2494" s="164">
        <v>45092</v>
      </c>
      <c r="C2494" s="95" t="s">
        <v>3554</v>
      </c>
      <c r="D2494" s="96" t="s">
        <v>813</v>
      </c>
      <c r="E2494" s="97">
        <v>2</v>
      </c>
      <c r="F2494" s="218">
        <v>6</v>
      </c>
      <c r="G2494" s="217">
        <v>2</v>
      </c>
      <c r="H2494" s="99" t="s">
        <v>557</v>
      </c>
      <c r="I2494" s="104" t="s">
        <v>34</v>
      </c>
      <c r="J2494" s="105">
        <v>3.25</v>
      </c>
      <c r="K2494" s="142">
        <f t="shared" si="254"/>
        <v>-3.25</v>
      </c>
      <c r="L2494" s="102">
        <f t="shared" si="252"/>
        <v>1091.6601049382718</v>
      </c>
      <c r="N2494" s="214">
        <f t="shared" si="253"/>
        <v>-21.587500000000006</v>
      </c>
      <c r="Q2494" s="153">
        <f t="shared" si="255"/>
        <v>1</v>
      </c>
      <c r="R2494" s="154">
        <f t="shared" si="256"/>
        <v>0</v>
      </c>
      <c r="S2494" s="154">
        <f t="shared" si="257"/>
        <v>1</v>
      </c>
    </row>
    <row r="2495" spans="2:19" ht="18.75" x14ac:dyDescent="0.3">
      <c r="B2495" s="164">
        <v>45092</v>
      </c>
      <c r="C2495" s="95" t="s">
        <v>3555</v>
      </c>
      <c r="D2495" s="96" t="s">
        <v>813</v>
      </c>
      <c r="E2495" s="97">
        <v>2</v>
      </c>
      <c r="F2495" s="218">
        <v>17</v>
      </c>
      <c r="G2495" s="217">
        <v>4</v>
      </c>
      <c r="H2495" s="99" t="s">
        <v>557</v>
      </c>
      <c r="I2495" s="104" t="s">
        <v>34</v>
      </c>
      <c r="J2495" s="105">
        <v>2.75</v>
      </c>
      <c r="K2495" s="142">
        <f t="shared" si="254"/>
        <v>-2.75</v>
      </c>
      <c r="L2495" s="102">
        <f t="shared" si="252"/>
        <v>1088.9101049382718</v>
      </c>
      <c r="N2495" s="214">
        <f t="shared" si="253"/>
        <v>-24.337500000000006</v>
      </c>
      <c r="Q2495" s="153">
        <f t="shared" si="255"/>
        <v>1</v>
      </c>
      <c r="R2495" s="154">
        <f t="shared" si="256"/>
        <v>0</v>
      </c>
      <c r="S2495" s="154">
        <f t="shared" si="257"/>
        <v>1</v>
      </c>
    </row>
    <row r="2496" spans="2:19" ht="18.75" x14ac:dyDescent="0.3">
      <c r="B2496" s="164">
        <v>45092</v>
      </c>
      <c r="C2496" s="95" t="s">
        <v>3556</v>
      </c>
      <c r="D2496" s="96" t="s">
        <v>813</v>
      </c>
      <c r="E2496" s="97">
        <v>3</v>
      </c>
      <c r="F2496" s="218">
        <v>10</v>
      </c>
      <c r="G2496" s="217">
        <v>2</v>
      </c>
      <c r="H2496" s="99" t="s">
        <v>557</v>
      </c>
      <c r="I2496" s="104" t="s">
        <v>34</v>
      </c>
      <c r="J2496" s="105">
        <v>3.75</v>
      </c>
      <c r="K2496" s="142">
        <f t="shared" si="254"/>
        <v>-3.75</v>
      </c>
      <c r="L2496" s="102">
        <f t="shared" si="252"/>
        <v>1085.1601049382718</v>
      </c>
      <c r="N2496" s="214">
        <f t="shared" si="253"/>
        <v>-28.087500000000006</v>
      </c>
      <c r="Q2496" s="153">
        <f t="shared" si="255"/>
        <v>1</v>
      </c>
      <c r="R2496" s="154">
        <f t="shared" si="256"/>
        <v>0</v>
      </c>
      <c r="S2496" s="154">
        <f t="shared" si="257"/>
        <v>1</v>
      </c>
    </row>
    <row r="2497" spans="2:19" ht="18.75" x14ac:dyDescent="0.3">
      <c r="B2497" s="164">
        <v>45092</v>
      </c>
      <c r="C2497" s="95" t="s">
        <v>3557</v>
      </c>
      <c r="D2497" s="96" t="s">
        <v>813</v>
      </c>
      <c r="E2497" s="97">
        <v>3</v>
      </c>
      <c r="F2497" s="218">
        <v>30</v>
      </c>
      <c r="G2497" s="217">
        <v>5</v>
      </c>
      <c r="H2497" s="99" t="s">
        <v>557</v>
      </c>
      <c r="I2497" s="104" t="s">
        <v>34</v>
      </c>
      <c r="J2497" s="105">
        <v>1.25</v>
      </c>
      <c r="K2497" s="142">
        <f t="shared" si="254"/>
        <v>-1.25</v>
      </c>
      <c r="L2497" s="102">
        <f t="shared" si="252"/>
        <v>1083.9101049382718</v>
      </c>
      <c r="N2497" s="214">
        <f t="shared" si="253"/>
        <v>-29.337500000000006</v>
      </c>
      <c r="Q2497" s="153">
        <f t="shared" si="255"/>
        <v>1</v>
      </c>
      <c r="R2497" s="154">
        <f t="shared" si="256"/>
        <v>0</v>
      </c>
      <c r="S2497" s="154">
        <f t="shared" si="257"/>
        <v>1</v>
      </c>
    </row>
    <row r="2498" spans="2:19" ht="18.75" x14ac:dyDescent="0.3">
      <c r="B2498" s="164">
        <v>45093</v>
      </c>
      <c r="C2498" s="95" t="s">
        <v>3558</v>
      </c>
      <c r="D2498" s="96" t="s">
        <v>3033</v>
      </c>
      <c r="E2498" s="97">
        <v>2</v>
      </c>
      <c r="F2498" s="218">
        <v>8</v>
      </c>
      <c r="G2498" s="217">
        <v>2</v>
      </c>
      <c r="H2498" s="99" t="s">
        <v>557</v>
      </c>
      <c r="I2498" s="104" t="s">
        <v>34</v>
      </c>
      <c r="J2498" s="105">
        <v>2</v>
      </c>
      <c r="K2498" s="142">
        <f t="shared" si="254"/>
        <v>-2</v>
      </c>
      <c r="L2498" s="102">
        <f t="shared" si="252"/>
        <v>1081.9101049382718</v>
      </c>
      <c r="N2498" s="214">
        <f t="shared" si="253"/>
        <v>-31.337500000000006</v>
      </c>
      <c r="Q2498" s="153">
        <f t="shared" si="255"/>
        <v>1</v>
      </c>
      <c r="R2498" s="154">
        <f t="shared" si="256"/>
        <v>0</v>
      </c>
      <c r="S2498" s="154">
        <f t="shared" si="257"/>
        <v>1</v>
      </c>
    </row>
    <row r="2499" spans="2:19" ht="18.75" x14ac:dyDescent="0.3">
      <c r="B2499" s="164">
        <v>45093</v>
      </c>
      <c r="C2499" s="95" t="s">
        <v>3559</v>
      </c>
      <c r="D2499" s="96" t="s">
        <v>43</v>
      </c>
      <c r="E2499" s="97">
        <v>1</v>
      </c>
      <c r="F2499" s="218">
        <v>3.4</v>
      </c>
      <c r="G2499" s="217">
        <v>1.2</v>
      </c>
      <c r="H2499" s="99" t="s">
        <v>557</v>
      </c>
      <c r="I2499" s="104" t="s">
        <v>24</v>
      </c>
      <c r="J2499" s="105">
        <v>7</v>
      </c>
      <c r="K2499" s="142">
        <f t="shared" si="254"/>
        <v>16.8</v>
      </c>
      <c r="L2499" s="102">
        <f t="shared" si="252"/>
        <v>1098.7101049382718</v>
      </c>
      <c r="N2499" s="214">
        <f t="shared" si="253"/>
        <v>-14.537500000000005</v>
      </c>
      <c r="Q2499" s="153">
        <f t="shared" si="255"/>
        <v>1</v>
      </c>
      <c r="R2499" s="154">
        <f t="shared" si="256"/>
        <v>1</v>
      </c>
      <c r="S2499" s="154">
        <f t="shared" si="257"/>
        <v>0</v>
      </c>
    </row>
    <row r="2500" spans="2:19" ht="18.75" x14ac:dyDescent="0.3">
      <c r="B2500" s="164">
        <v>45093</v>
      </c>
      <c r="C2500" s="95" t="s">
        <v>3560</v>
      </c>
      <c r="D2500" s="96" t="s">
        <v>43</v>
      </c>
      <c r="E2500" s="97">
        <v>2</v>
      </c>
      <c r="F2500" s="218">
        <v>4</v>
      </c>
      <c r="G2500" s="217">
        <v>2</v>
      </c>
      <c r="H2500" s="99" t="s">
        <v>557</v>
      </c>
      <c r="I2500" s="104" t="s">
        <v>16</v>
      </c>
      <c r="J2500" s="105">
        <v>4</v>
      </c>
      <c r="K2500" s="142">
        <f t="shared" si="254"/>
        <v>-4</v>
      </c>
      <c r="L2500" s="102">
        <f t="shared" si="252"/>
        <v>1094.7101049382718</v>
      </c>
      <c r="N2500" s="214">
        <f t="shared" si="253"/>
        <v>-18.537500000000005</v>
      </c>
      <c r="Q2500" s="153">
        <f t="shared" si="255"/>
        <v>1</v>
      </c>
      <c r="R2500" s="154">
        <f t="shared" si="256"/>
        <v>0</v>
      </c>
      <c r="S2500" s="154">
        <f t="shared" si="257"/>
        <v>1</v>
      </c>
    </row>
    <row r="2501" spans="2:19" ht="18.75" x14ac:dyDescent="0.3">
      <c r="B2501" s="164">
        <v>45093</v>
      </c>
      <c r="C2501" s="95" t="s">
        <v>3561</v>
      </c>
      <c r="D2501" s="96" t="s">
        <v>43</v>
      </c>
      <c r="E2501" s="97">
        <v>2</v>
      </c>
      <c r="F2501" s="218">
        <v>30</v>
      </c>
      <c r="G2501" s="217">
        <v>5</v>
      </c>
      <c r="H2501" s="99" t="s">
        <v>557</v>
      </c>
      <c r="I2501" s="104" t="s">
        <v>16</v>
      </c>
      <c r="J2501" s="105">
        <v>5</v>
      </c>
      <c r="K2501" s="142">
        <f t="shared" si="254"/>
        <v>-5</v>
      </c>
      <c r="L2501" s="102">
        <f t="shared" si="252"/>
        <v>1089.7101049382718</v>
      </c>
      <c r="N2501" s="214">
        <f t="shared" si="253"/>
        <v>-23.537500000000005</v>
      </c>
      <c r="Q2501" s="153">
        <f t="shared" si="255"/>
        <v>1</v>
      </c>
      <c r="R2501" s="154">
        <f t="shared" si="256"/>
        <v>0</v>
      </c>
      <c r="S2501" s="154">
        <f t="shared" si="257"/>
        <v>1</v>
      </c>
    </row>
    <row r="2502" spans="2:19" ht="18.75" x14ac:dyDescent="0.3">
      <c r="B2502" s="165">
        <v>45093</v>
      </c>
      <c r="C2502" s="95" t="s">
        <v>3561</v>
      </c>
      <c r="D2502" s="96" t="s">
        <v>43</v>
      </c>
      <c r="E2502" s="97">
        <v>2</v>
      </c>
      <c r="F2502" s="218">
        <v>30</v>
      </c>
      <c r="G2502" s="217">
        <v>5</v>
      </c>
      <c r="H2502" s="99" t="s">
        <v>567</v>
      </c>
      <c r="I2502" s="104" t="s">
        <v>16</v>
      </c>
      <c r="J2502" s="105">
        <v>1</v>
      </c>
      <c r="K2502" s="142">
        <f t="shared" si="254"/>
        <v>-1</v>
      </c>
      <c r="L2502" s="102">
        <f t="shared" si="252"/>
        <v>1088.7101049382718</v>
      </c>
      <c r="N2502" s="214">
        <f t="shared" si="253"/>
        <v>-24.537500000000005</v>
      </c>
      <c r="Q2502" s="153">
        <f t="shared" si="255"/>
        <v>1</v>
      </c>
      <c r="R2502" s="154">
        <f t="shared" si="256"/>
        <v>0</v>
      </c>
      <c r="S2502" s="154">
        <f t="shared" si="257"/>
        <v>1</v>
      </c>
    </row>
    <row r="2503" spans="2:19" ht="18.75" x14ac:dyDescent="0.3">
      <c r="B2503" s="219">
        <v>45093</v>
      </c>
      <c r="C2503" s="95" t="s">
        <v>3507</v>
      </c>
      <c r="D2503" s="96" t="s">
        <v>43</v>
      </c>
      <c r="E2503" s="97">
        <v>3</v>
      </c>
      <c r="F2503" s="218">
        <v>5</v>
      </c>
      <c r="G2503" s="217">
        <v>2</v>
      </c>
      <c r="H2503" s="99" t="s">
        <v>557</v>
      </c>
      <c r="I2503" s="104" t="s">
        <v>16</v>
      </c>
      <c r="J2503" s="105">
        <v>1</v>
      </c>
      <c r="K2503" s="142">
        <f t="shared" si="254"/>
        <v>-1</v>
      </c>
      <c r="L2503" s="102">
        <f t="shared" si="252"/>
        <v>1087.7101049382718</v>
      </c>
      <c r="N2503" s="214">
        <f t="shared" si="253"/>
        <v>-25.537500000000005</v>
      </c>
      <c r="Q2503" s="153">
        <f t="shared" si="255"/>
        <v>1</v>
      </c>
      <c r="R2503" s="154">
        <f t="shared" si="256"/>
        <v>0</v>
      </c>
      <c r="S2503" s="154">
        <f t="shared" si="257"/>
        <v>1</v>
      </c>
    </row>
    <row r="2504" spans="2:19" ht="18.75" x14ac:dyDescent="0.3">
      <c r="B2504" s="164">
        <v>45094</v>
      </c>
      <c r="C2504" s="95" t="s">
        <v>3504</v>
      </c>
      <c r="D2504" s="96" t="s">
        <v>2064</v>
      </c>
      <c r="E2504" s="97">
        <v>1</v>
      </c>
      <c r="F2504" s="218">
        <v>20</v>
      </c>
      <c r="G2504" s="217">
        <v>3</v>
      </c>
      <c r="H2504" s="99" t="s">
        <v>557</v>
      </c>
      <c r="I2504" s="104" t="s">
        <v>26</v>
      </c>
      <c r="J2504" s="105">
        <v>1.5</v>
      </c>
      <c r="K2504" s="142">
        <f t="shared" si="254"/>
        <v>-1.5</v>
      </c>
      <c r="L2504" s="102">
        <f t="shared" si="252"/>
        <v>1086.2101049382718</v>
      </c>
      <c r="N2504" s="214">
        <f t="shared" si="253"/>
        <v>-27.037500000000005</v>
      </c>
      <c r="Q2504" s="153">
        <f t="shared" si="255"/>
        <v>1</v>
      </c>
      <c r="R2504" s="154">
        <f t="shared" si="256"/>
        <v>0</v>
      </c>
      <c r="S2504" s="154">
        <f t="shared" si="257"/>
        <v>1</v>
      </c>
    </row>
    <row r="2505" spans="2:19" ht="18.75" x14ac:dyDescent="0.3">
      <c r="B2505" s="164">
        <v>45094</v>
      </c>
      <c r="C2505" s="95" t="s">
        <v>3504</v>
      </c>
      <c r="D2505" s="96" t="s">
        <v>2064</v>
      </c>
      <c r="E2505" s="97">
        <v>1</v>
      </c>
      <c r="F2505" s="218">
        <v>20</v>
      </c>
      <c r="G2505" s="217">
        <v>3</v>
      </c>
      <c r="H2505" s="99" t="s">
        <v>567</v>
      </c>
      <c r="I2505" s="104" t="s">
        <v>26</v>
      </c>
      <c r="J2505" s="105">
        <v>1.5</v>
      </c>
      <c r="K2505" s="142">
        <f>IF(OR(I2505="",J2505=""),"",IF(AND(H2505="W",I2505="1st"),F2505*J2505-J2505,IF(AND(H2505="P",OR(I2505="1st",I2505="2nd",I2505="3rd")),G2505*J2505-J2505,IF(H2505="EW",-2*J2505,-J2505))))</f>
        <v>3</v>
      </c>
      <c r="L2505" s="102">
        <f t="shared" si="252"/>
        <v>1089.2101049382718</v>
      </c>
      <c r="N2505" s="214">
        <f t="shared" si="253"/>
        <v>-24.037500000000005</v>
      </c>
      <c r="Q2505" s="153">
        <f t="shared" si="255"/>
        <v>1</v>
      </c>
      <c r="R2505" s="154">
        <f t="shared" si="256"/>
        <v>1</v>
      </c>
      <c r="S2505" s="154">
        <f t="shared" si="257"/>
        <v>0</v>
      </c>
    </row>
    <row r="2506" spans="2:19" ht="18.75" x14ac:dyDescent="0.3">
      <c r="B2506" s="164">
        <v>45094</v>
      </c>
      <c r="C2506" s="95" t="s">
        <v>3497</v>
      </c>
      <c r="D2506" s="96" t="s">
        <v>705</v>
      </c>
      <c r="E2506" s="97">
        <v>1</v>
      </c>
      <c r="F2506" s="218">
        <v>3</v>
      </c>
      <c r="G2506" s="217">
        <v>1.1000000000000001</v>
      </c>
      <c r="H2506" s="99" t="s">
        <v>557</v>
      </c>
      <c r="I2506" s="104" t="s">
        <v>34</v>
      </c>
      <c r="J2506" s="105">
        <v>3</v>
      </c>
      <c r="K2506" s="142">
        <f t="shared" si="254"/>
        <v>-3</v>
      </c>
      <c r="L2506" s="102">
        <f t="shared" si="252"/>
        <v>1086.2101049382718</v>
      </c>
      <c r="N2506" s="214">
        <f t="shared" si="253"/>
        <v>-27.037500000000005</v>
      </c>
      <c r="Q2506" s="153">
        <f t="shared" si="255"/>
        <v>1</v>
      </c>
      <c r="R2506" s="154">
        <f t="shared" si="256"/>
        <v>0</v>
      </c>
      <c r="S2506" s="154">
        <f t="shared" si="257"/>
        <v>1</v>
      </c>
    </row>
    <row r="2507" spans="2:19" ht="18.75" x14ac:dyDescent="0.3">
      <c r="B2507" s="164">
        <v>45094</v>
      </c>
      <c r="C2507" s="95" t="s">
        <v>3508</v>
      </c>
      <c r="D2507" s="96" t="s">
        <v>705</v>
      </c>
      <c r="E2507" s="97">
        <v>1</v>
      </c>
      <c r="F2507" s="218">
        <v>5</v>
      </c>
      <c r="G2507" s="217">
        <v>2</v>
      </c>
      <c r="H2507" s="99" t="s">
        <v>557</v>
      </c>
      <c r="I2507" s="104" t="s">
        <v>34</v>
      </c>
      <c r="J2507" s="105">
        <v>1</v>
      </c>
      <c r="K2507" s="142">
        <f t="shared" si="254"/>
        <v>-1</v>
      </c>
      <c r="L2507" s="102">
        <f t="shared" si="252"/>
        <v>1085.2101049382718</v>
      </c>
      <c r="N2507" s="214">
        <f t="shared" si="253"/>
        <v>-28.037500000000005</v>
      </c>
      <c r="Q2507" s="153">
        <f t="shared" si="255"/>
        <v>1</v>
      </c>
      <c r="R2507" s="154">
        <f t="shared" si="256"/>
        <v>0</v>
      </c>
      <c r="S2507" s="154">
        <f t="shared" si="257"/>
        <v>1</v>
      </c>
    </row>
    <row r="2508" spans="2:19" ht="18.75" x14ac:dyDescent="0.3">
      <c r="B2508" s="164">
        <v>45094</v>
      </c>
      <c r="C2508" s="95" t="s">
        <v>3518</v>
      </c>
      <c r="D2508" s="96" t="s">
        <v>705</v>
      </c>
      <c r="E2508" s="97">
        <v>3</v>
      </c>
      <c r="F2508" s="218">
        <v>2.2000000000000002</v>
      </c>
      <c r="G2508" s="217">
        <v>1.1000000000000001</v>
      </c>
      <c r="H2508" s="99" t="s">
        <v>557</v>
      </c>
      <c r="I2508" s="104" t="s">
        <v>24</v>
      </c>
      <c r="J2508" s="105">
        <v>2</v>
      </c>
      <c r="K2508" s="142">
        <f t="shared" si="254"/>
        <v>2.4000000000000004</v>
      </c>
      <c r="L2508" s="102">
        <f t="shared" si="252"/>
        <v>1087.6101049382719</v>
      </c>
      <c r="N2508" s="214">
        <f t="shared" si="253"/>
        <v>-25.637500000000003</v>
      </c>
      <c r="Q2508" s="153">
        <f t="shared" si="255"/>
        <v>1</v>
      </c>
      <c r="R2508" s="154">
        <f t="shared" si="256"/>
        <v>1</v>
      </c>
      <c r="S2508" s="154">
        <f t="shared" si="257"/>
        <v>0</v>
      </c>
    </row>
    <row r="2509" spans="2:19" ht="18.75" x14ac:dyDescent="0.3">
      <c r="B2509" s="164">
        <v>45094</v>
      </c>
      <c r="C2509" s="95" t="s">
        <v>3562</v>
      </c>
      <c r="D2509" s="96" t="s">
        <v>705</v>
      </c>
      <c r="E2509" s="97">
        <v>4</v>
      </c>
      <c r="F2509" s="218">
        <v>2</v>
      </c>
      <c r="G2509" s="217">
        <v>1.1000000000000001</v>
      </c>
      <c r="H2509" s="99" t="s">
        <v>557</v>
      </c>
      <c r="I2509" s="104" t="s">
        <v>16</v>
      </c>
      <c r="J2509" s="105">
        <v>7</v>
      </c>
      <c r="K2509" s="142">
        <f t="shared" si="254"/>
        <v>-7</v>
      </c>
      <c r="L2509" s="102">
        <f t="shared" si="252"/>
        <v>1080.6101049382719</v>
      </c>
      <c r="N2509" s="214">
        <f t="shared" si="253"/>
        <v>-32.637500000000003</v>
      </c>
      <c r="Q2509" s="153">
        <f t="shared" si="255"/>
        <v>1</v>
      </c>
      <c r="R2509" s="154">
        <f t="shared" si="256"/>
        <v>0</v>
      </c>
      <c r="S2509" s="154">
        <f t="shared" si="257"/>
        <v>1</v>
      </c>
    </row>
    <row r="2510" spans="2:19" ht="18.75" x14ac:dyDescent="0.3">
      <c r="B2510" s="164">
        <v>45094</v>
      </c>
      <c r="C2510" s="95" t="s">
        <v>3563</v>
      </c>
      <c r="D2510" s="96" t="s">
        <v>705</v>
      </c>
      <c r="E2510" s="97">
        <v>4</v>
      </c>
      <c r="F2510" s="218">
        <v>5</v>
      </c>
      <c r="G2510" s="217">
        <v>2</v>
      </c>
      <c r="H2510" s="99" t="s">
        <v>557</v>
      </c>
      <c r="I2510" s="104" t="s">
        <v>16</v>
      </c>
      <c r="J2510" s="105">
        <v>3</v>
      </c>
      <c r="K2510" s="142">
        <f t="shared" si="254"/>
        <v>-3</v>
      </c>
      <c r="L2510" s="102">
        <f t="shared" si="252"/>
        <v>1077.6101049382719</v>
      </c>
      <c r="N2510" s="214">
        <f t="shared" si="253"/>
        <v>-35.637500000000003</v>
      </c>
      <c r="Q2510" s="153">
        <f t="shared" si="255"/>
        <v>1</v>
      </c>
      <c r="R2510" s="154">
        <f t="shared" si="256"/>
        <v>0</v>
      </c>
      <c r="S2510" s="154">
        <f t="shared" si="257"/>
        <v>1</v>
      </c>
    </row>
    <row r="2511" spans="2:19" ht="18.75" x14ac:dyDescent="0.3">
      <c r="B2511" s="164">
        <v>45096</v>
      </c>
      <c r="C2511" s="95" t="s">
        <v>3564</v>
      </c>
      <c r="D2511" s="96" t="s">
        <v>619</v>
      </c>
      <c r="E2511" s="97">
        <v>4</v>
      </c>
      <c r="F2511" s="218">
        <v>2</v>
      </c>
      <c r="G2511" s="217">
        <v>1.1000000000000001</v>
      </c>
      <c r="H2511" s="99" t="s">
        <v>557</v>
      </c>
      <c r="I2511" s="104" t="s">
        <v>16</v>
      </c>
      <c r="J2511" s="105">
        <v>7</v>
      </c>
      <c r="K2511" s="142">
        <f t="shared" si="254"/>
        <v>-7</v>
      </c>
      <c r="L2511" s="102">
        <f t="shared" si="252"/>
        <v>1070.6101049382719</v>
      </c>
      <c r="N2511" s="214">
        <f t="shared" si="253"/>
        <v>-42.637500000000003</v>
      </c>
      <c r="Q2511" s="153">
        <f t="shared" si="255"/>
        <v>1</v>
      </c>
      <c r="R2511" s="154">
        <f t="shared" si="256"/>
        <v>0</v>
      </c>
      <c r="S2511" s="154">
        <f t="shared" si="257"/>
        <v>1</v>
      </c>
    </row>
    <row r="2512" spans="2:19" ht="18.75" x14ac:dyDescent="0.3">
      <c r="B2512" s="164">
        <v>45096</v>
      </c>
      <c r="C2512" s="95" t="s">
        <v>3516</v>
      </c>
      <c r="D2512" s="96" t="s">
        <v>2731</v>
      </c>
      <c r="E2512" s="97">
        <v>1</v>
      </c>
      <c r="F2512" s="218">
        <v>4.4000000000000004</v>
      </c>
      <c r="G2512" s="217">
        <v>2</v>
      </c>
      <c r="H2512" s="99" t="s">
        <v>557</v>
      </c>
      <c r="I2512" s="104" t="s">
        <v>24</v>
      </c>
      <c r="J2512" s="105">
        <v>3.75</v>
      </c>
      <c r="K2512" s="142">
        <f t="shared" si="254"/>
        <v>12.75</v>
      </c>
      <c r="L2512" s="102">
        <f t="shared" si="252"/>
        <v>1083.3601049382719</v>
      </c>
      <c r="N2512" s="214">
        <f t="shared" si="253"/>
        <v>-29.887500000000003</v>
      </c>
      <c r="Q2512" s="153">
        <f t="shared" si="255"/>
        <v>1</v>
      </c>
      <c r="R2512" s="154">
        <f t="shared" si="256"/>
        <v>1</v>
      </c>
      <c r="S2512" s="154">
        <f t="shared" si="257"/>
        <v>0</v>
      </c>
    </row>
    <row r="2513" spans="2:19" ht="18.75" x14ac:dyDescent="0.3">
      <c r="B2513" s="164">
        <v>45096</v>
      </c>
      <c r="C2513" s="95" t="s">
        <v>3129</v>
      </c>
      <c r="D2513" s="96" t="s">
        <v>2731</v>
      </c>
      <c r="E2513" s="97">
        <v>1</v>
      </c>
      <c r="F2513" s="218">
        <v>3</v>
      </c>
      <c r="G2513" s="217">
        <v>1.5</v>
      </c>
      <c r="H2513" s="99" t="s">
        <v>557</v>
      </c>
      <c r="I2513" s="104" t="s">
        <v>34</v>
      </c>
      <c r="J2513" s="105">
        <v>4.75</v>
      </c>
      <c r="K2513" s="142">
        <f t="shared" si="254"/>
        <v>-4.75</v>
      </c>
      <c r="L2513" s="102">
        <f t="shared" si="252"/>
        <v>1078.6101049382719</v>
      </c>
      <c r="N2513" s="214">
        <f t="shared" si="253"/>
        <v>-34.637500000000003</v>
      </c>
      <c r="Q2513" s="153">
        <f t="shared" si="255"/>
        <v>1</v>
      </c>
      <c r="R2513" s="154">
        <f t="shared" si="256"/>
        <v>0</v>
      </c>
      <c r="S2513" s="154">
        <f t="shared" si="257"/>
        <v>1</v>
      </c>
    </row>
    <row r="2514" spans="2:19" ht="18.75" x14ac:dyDescent="0.3">
      <c r="B2514" s="164">
        <v>45096</v>
      </c>
      <c r="C2514" s="95" t="s">
        <v>3565</v>
      </c>
      <c r="D2514" s="96" t="s">
        <v>2731</v>
      </c>
      <c r="E2514" s="97">
        <v>3</v>
      </c>
      <c r="F2514" s="218">
        <v>5</v>
      </c>
      <c r="G2514" s="217">
        <v>2</v>
      </c>
      <c r="H2514" s="99" t="s">
        <v>557</v>
      </c>
      <c r="I2514" s="104" t="s">
        <v>34</v>
      </c>
      <c r="J2514" s="105">
        <v>2.75</v>
      </c>
      <c r="K2514" s="142">
        <f t="shared" si="254"/>
        <v>-2.75</v>
      </c>
      <c r="L2514" s="102">
        <f t="shared" si="252"/>
        <v>1075.8601049382719</v>
      </c>
      <c r="N2514" s="214">
        <f t="shared" si="253"/>
        <v>-37.387500000000003</v>
      </c>
      <c r="Q2514" s="153">
        <f t="shared" si="255"/>
        <v>1</v>
      </c>
      <c r="R2514" s="154">
        <f t="shared" si="256"/>
        <v>0</v>
      </c>
      <c r="S2514" s="154">
        <f t="shared" si="257"/>
        <v>1</v>
      </c>
    </row>
    <row r="2515" spans="2:19" ht="18.75" x14ac:dyDescent="0.3">
      <c r="B2515" s="164">
        <v>45097</v>
      </c>
      <c r="C2515" s="95" t="s">
        <v>3566</v>
      </c>
      <c r="D2515" s="96" t="s">
        <v>616</v>
      </c>
      <c r="E2515" s="97">
        <v>4</v>
      </c>
      <c r="F2515" s="218">
        <v>8</v>
      </c>
      <c r="G2515" s="217">
        <v>2</v>
      </c>
      <c r="H2515" s="99" t="s">
        <v>557</v>
      </c>
      <c r="I2515" s="104" t="s">
        <v>34</v>
      </c>
      <c r="J2515" s="105">
        <v>3.75</v>
      </c>
      <c r="K2515" s="142">
        <f t="shared" si="254"/>
        <v>-3.75</v>
      </c>
      <c r="L2515" s="102">
        <f t="shared" si="252"/>
        <v>1072.1101049382719</v>
      </c>
      <c r="N2515" s="214">
        <f t="shared" si="253"/>
        <v>-41.137500000000003</v>
      </c>
      <c r="Q2515" s="153">
        <f t="shared" si="255"/>
        <v>1</v>
      </c>
      <c r="R2515" s="154">
        <f t="shared" si="256"/>
        <v>0</v>
      </c>
      <c r="S2515" s="154">
        <f t="shared" si="257"/>
        <v>1</v>
      </c>
    </row>
    <row r="2516" spans="2:19" ht="18.75" x14ac:dyDescent="0.3">
      <c r="B2516" s="164">
        <v>45098</v>
      </c>
      <c r="C2516" s="95" t="s">
        <v>3567</v>
      </c>
      <c r="D2516" s="96" t="s">
        <v>2001</v>
      </c>
      <c r="E2516" s="97">
        <v>1</v>
      </c>
      <c r="F2516" s="218">
        <v>1.65</v>
      </c>
      <c r="G2516" s="217">
        <v>1.2</v>
      </c>
      <c r="H2516" s="99" t="s">
        <v>557</v>
      </c>
      <c r="I2516" s="104" t="s">
        <v>24</v>
      </c>
      <c r="J2516" s="105">
        <v>5</v>
      </c>
      <c r="K2516" s="142">
        <f t="shared" si="254"/>
        <v>3.25</v>
      </c>
      <c r="L2516" s="102">
        <f t="shared" si="252"/>
        <v>1075.3601049382719</v>
      </c>
      <c r="N2516" s="214">
        <f t="shared" si="253"/>
        <v>-37.887500000000003</v>
      </c>
      <c r="Q2516" s="153">
        <f t="shared" si="255"/>
        <v>1</v>
      </c>
      <c r="R2516" s="154">
        <f t="shared" si="256"/>
        <v>1</v>
      </c>
      <c r="S2516" s="154">
        <f t="shared" si="257"/>
        <v>0</v>
      </c>
    </row>
    <row r="2517" spans="2:19" ht="18.75" x14ac:dyDescent="0.3">
      <c r="B2517" s="164">
        <v>45098</v>
      </c>
      <c r="C2517" s="95" t="s">
        <v>3524</v>
      </c>
      <c r="D2517" s="96" t="s">
        <v>2001</v>
      </c>
      <c r="E2517" s="97">
        <v>3</v>
      </c>
      <c r="F2517" s="218">
        <v>1.5</v>
      </c>
      <c r="G2517" s="217">
        <v>1.1000000000000001</v>
      </c>
      <c r="H2517" s="99" t="s">
        <v>557</v>
      </c>
      <c r="I2517" s="104" t="s">
        <v>16</v>
      </c>
      <c r="J2517" s="105">
        <v>6</v>
      </c>
      <c r="K2517" s="142">
        <f t="shared" si="254"/>
        <v>-6</v>
      </c>
      <c r="L2517" s="102">
        <f t="shared" si="252"/>
        <v>1069.3601049382719</v>
      </c>
      <c r="N2517" s="214">
        <f t="shared" si="253"/>
        <v>-43.887500000000003</v>
      </c>
      <c r="Q2517" s="153">
        <f t="shared" si="255"/>
        <v>1</v>
      </c>
      <c r="R2517" s="154">
        <f t="shared" si="256"/>
        <v>0</v>
      </c>
      <c r="S2517" s="154">
        <f t="shared" si="257"/>
        <v>1</v>
      </c>
    </row>
    <row r="2518" spans="2:19" ht="18.75" x14ac:dyDescent="0.3">
      <c r="B2518" s="164">
        <v>45098</v>
      </c>
      <c r="C2518" s="95" t="s">
        <v>3568</v>
      </c>
      <c r="D2518" s="96" t="s">
        <v>674</v>
      </c>
      <c r="E2518" s="97">
        <v>1</v>
      </c>
      <c r="F2518" s="218">
        <v>1.8</v>
      </c>
      <c r="G2518" s="217">
        <v>1.3</v>
      </c>
      <c r="H2518" s="99" t="s">
        <v>557</v>
      </c>
      <c r="I2518" s="104" t="s">
        <v>16</v>
      </c>
      <c r="J2518" s="105">
        <v>8.75</v>
      </c>
      <c r="K2518" s="142">
        <f t="shared" si="254"/>
        <v>-8.75</v>
      </c>
      <c r="L2518" s="102">
        <f t="shared" si="252"/>
        <v>1060.6101049382719</v>
      </c>
      <c r="N2518" s="214">
        <f t="shared" si="253"/>
        <v>-52.637500000000003</v>
      </c>
      <c r="Q2518" s="153">
        <f t="shared" si="255"/>
        <v>1</v>
      </c>
      <c r="R2518" s="154">
        <f t="shared" si="256"/>
        <v>0</v>
      </c>
      <c r="S2518" s="154">
        <f t="shared" si="257"/>
        <v>1</v>
      </c>
    </row>
    <row r="2519" spans="2:19" ht="18.75" x14ac:dyDescent="0.3">
      <c r="B2519" s="164">
        <v>45098</v>
      </c>
      <c r="C2519" s="95" t="s">
        <v>3569</v>
      </c>
      <c r="D2519" s="96" t="s">
        <v>674</v>
      </c>
      <c r="E2519" s="97">
        <v>2</v>
      </c>
      <c r="F2519" s="218">
        <v>10</v>
      </c>
      <c r="G2519" s="217">
        <v>2</v>
      </c>
      <c r="H2519" s="99" t="s">
        <v>557</v>
      </c>
      <c r="I2519" s="104" t="s">
        <v>16</v>
      </c>
      <c r="J2519" s="105">
        <v>3</v>
      </c>
      <c r="K2519" s="142">
        <f t="shared" si="254"/>
        <v>-3</v>
      </c>
      <c r="L2519" s="102">
        <f t="shared" si="252"/>
        <v>1057.6101049382719</v>
      </c>
      <c r="N2519" s="214">
        <f t="shared" si="253"/>
        <v>-55.637500000000003</v>
      </c>
      <c r="Q2519" s="153">
        <f t="shared" si="255"/>
        <v>1</v>
      </c>
      <c r="R2519" s="154">
        <f t="shared" si="256"/>
        <v>0</v>
      </c>
      <c r="S2519" s="154">
        <f t="shared" si="257"/>
        <v>1</v>
      </c>
    </row>
    <row r="2520" spans="2:19" ht="18.75" x14ac:dyDescent="0.3">
      <c r="B2520" s="164">
        <v>45098</v>
      </c>
      <c r="C2520" s="95" t="s">
        <v>3569</v>
      </c>
      <c r="D2520" s="96" t="s">
        <v>674</v>
      </c>
      <c r="E2520" s="97">
        <v>2</v>
      </c>
      <c r="F2520" s="218">
        <v>10</v>
      </c>
      <c r="G2520" s="217">
        <v>2</v>
      </c>
      <c r="H2520" s="99" t="s">
        <v>567</v>
      </c>
      <c r="I2520" s="104" t="s">
        <v>16</v>
      </c>
      <c r="J2520" s="105">
        <v>2</v>
      </c>
      <c r="K2520" s="142">
        <f t="shared" si="254"/>
        <v>-2</v>
      </c>
      <c r="L2520" s="102">
        <f t="shared" si="252"/>
        <v>1055.6101049382719</v>
      </c>
      <c r="N2520" s="214">
        <f t="shared" si="253"/>
        <v>-57.637500000000003</v>
      </c>
      <c r="Q2520" s="153">
        <f t="shared" si="255"/>
        <v>1</v>
      </c>
      <c r="R2520" s="154">
        <f t="shared" si="256"/>
        <v>0</v>
      </c>
      <c r="S2520" s="154">
        <f t="shared" si="257"/>
        <v>1</v>
      </c>
    </row>
    <row r="2521" spans="2:19" ht="18.75" x14ac:dyDescent="0.3">
      <c r="B2521" s="164">
        <v>45099</v>
      </c>
      <c r="C2521" s="95" t="s">
        <v>3520</v>
      </c>
      <c r="D2521" s="96" t="s">
        <v>231</v>
      </c>
      <c r="E2521" s="97">
        <v>1</v>
      </c>
      <c r="F2521" s="218">
        <v>2</v>
      </c>
      <c r="G2521" s="217">
        <v>1.1000000000000001</v>
      </c>
      <c r="H2521" s="99" t="s">
        <v>557</v>
      </c>
      <c r="I2521" s="104" t="s">
        <v>16</v>
      </c>
      <c r="J2521" s="105">
        <v>3</v>
      </c>
      <c r="K2521" s="142">
        <f t="shared" si="254"/>
        <v>-3</v>
      </c>
      <c r="L2521" s="102">
        <f t="shared" si="252"/>
        <v>1052.6101049382719</v>
      </c>
      <c r="N2521" s="214">
        <f t="shared" si="253"/>
        <v>-60.637500000000003</v>
      </c>
      <c r="Q2521" s="153">
        <f t="shared" si="255"/>
        <v>1</v>
      </c>
      <c r="R2521" s="154">
        <f t="shared" si="256"/>
        <v>0</v>
      </c>
      <c r="S2521" s="154">
        <f t="shared" si="257"/>
        <v>1</v>
      </c>
    </row>
    <row r="2522" spans="2:19" ht="18.75" x14ac:dyDescent="0.3">
      <c r="B2522" s="164">
        <v>45099</v>
      </c>
      <c r="C2522" s="95" t="s">
        <v>3570</v>
      </c>
      <c r="D2522" s="96" t="s">
        <v>231</v>
      </c>
      <c r="E2522" s="97">
        <v>2</v>
      </c>
      <c r="F2522" s="218">
        <v>2.2000000000000002</v>
      </c>
      <c r="G2522" s="217">
        <v>1.1000000000000001</v>
      </c>
      <c r="H2522" s="99" t="s">
        <v>557</v>
      </c>
      <c r="I2522" s="104" t="s">
        <v>24</v>
      </c>
      <c r="J2522" s="105">
        <v>9</v>
      </c>
      <c r="K2522" s="142">
        <f t="shared" si="254"/>
        <v>10.8</v>
      </c>
      <c r="L2522" s="102">
        <f t="shared" si="252"/>
        <v>1063.4101049382718</v>
      </c>
      <c r="N2522" s="214">
        <f t="shared" si="253"/>
        <v>-49.837500000000006</v>
      </c>
      <c r="Q2522" s="153">
        <f t="shared" si="255"/>
        <v>1</v>
      </c>
      <c r="R2522" s="154">
        <f t="shared" si="256"/>
        <v>1</v>
      </c>
      <c r="S2522" s="154">
        <f t="shared" si="257"/>
        <v>0</v>
      </c>
    </row>
    <row r="2523" spans="2:19" ht="18.75" x14ac:dyDescent="0.3">
      <c r="B2523" s="164">
        <v>45099</v>
      </c>
      <c r="C2523" s="95" t="s">
        <v>3571</v>
      </c>
      <c r="D2523" s="96" t="s">
        <v>93</v>
      </c>
      <c r="E2523" s="97">
        <v>1</v>
      </c>
      <c r="F2523" s="218">
        <v>1.5</v>
      </c>
      <c r="G2523" s="217">
        <v>1.1000000000000001</v>
      </c>
      <c r="H2523" s="99" t="s">
        <v>557</v>
      </c>
      <c r="I2523" s="104" t="s">
        <v>34</v>
      </c>
      <c r="J2523" s="105">
        <v>9.5</v>
      </c>
      <c r="K2523" s="142">
        <f t="shared" si="254"/>
        <v>-9.5</v>
      </c>
      <c r="L2523" s="102">
        <f t="shared" ref="L2523:L2535" si="258">IF(K2523="",L2522,L2522+K2523)</f>
        <v>1053.9101049382718</v>
      </c>
      <c r="N2523" s="214">
        <f t="shared" si="253"/>
        <v>-59.337500000000006</v>
      </c>
      <c r="Q2523" s="153">
        <f t="shared" si="255"/>
        <v>1</v>
      </c>
      <c r="R2523" s="154">
        <f t="shared" si="256"/>
        <v>0</v>
      </c>
      <c r="S2523" s="154">
        <f t="shared" si="257"/>
        <v>1</v>
      </c>
    </row>
    <row r="2524" spans="2:19" ht="18.75" x14ac:dyDescent="0.3">
      <c r="B2524" s="164">
        <v>45099</v>
      </c>
      <c r="C2524" s="95" t="s">
        <v>3572</v>
      </c>
      <c r="D2524" s="96" t="s">
        <v>93</v>
      </c>
      <c r="E2524" s="97">
        <v>2</v>
      </c>
      <c r="F2524" s="218">
        <v>1.5</v>
      </c>
      <c r="G2524" s="217">
        <v>1.1000000000000001</v>
      </c>
      <c r="H2524" s="99" t="s">
        <v>557</v>
      </c>
      <c r="I2524" s="104" t="s">
        <v>24</v>
      </c>
      <c r="J2524" s="105">
        <v>3</v>
      </c>
      <c r="K2524" s="142">
        <f t="shared" si="254"/>
        <v>1.5</v>
      </c>
      <c r="L2524" s="102">
        <f t="shared" si="258"/>
        <v>1055.4101049382718</v>
      </c>
      <c r="N2524" s="214">
        <f t="shared" si="253"/>
        <v>-57.837500000000006</v>
      </c>
      <c r="Q2524" s="153">
        <f t="shared" si="255"/>
        <v>1</v>
      </c>
      <c r="R2524" s="154">
        <f t="shared" si="256"/>
        <v>1</v>
      </c>
      <c r="S2524" s="154">
        <f t="shared" si="257"/>
        <v>0</v>
      </c>
    </row>
    <row r="2525" spans="2:19" ht="18.75" x14ac:dyDescent="0.3">
      <c r="B2525" s="164">
        <v>45099</v>
      </c>
      <c r="C2525" s="95" t="s">
        <v>3573</v>
      </c>
      <c r="D2525" s="96" t="s">
        <v>93</v>
      </c>
      <c r="E2525" s="97">
        <v>3</v>
      </c>
      <c r="F2525" s="218">
        <v>5</v>
      </c>
      <c r="G2525" s="217">
        <v>2</v>
      </c>
      <c r="H2525" s="99" t="s">
        <v>557</v>
      </c>
      <c r="I2525" s="104" t="s">
        <v>34</v>
      </c>
      <c r="J2525" s="105">
        <v>7</v>
      </c>
      <c r="K2525" s="142">
        <f t="shared" si="254"/>
        <v>-7</v>
      </c>
      <c r="L2525" s="102">
        <f t="shared" si="258"/>
        <v>1048.4101049382718</v>
      </c>
      <c r="N2525" s="214">
        <f t="shared" si="253"/>
        <v>-64.837500000000006</v>
      </c>
      <c r="Q2525" s="153">
        <f t="shared" si="255"/>
        <v>1</v>
      </c>
      <c r="R2525" s="154">
        <f t="shared" si="256"/>
        <v>0</v>
      </c>
      <c r="S2525" s="154">
        <f t="shared" si="257"/>
        <v>1</v>
      </c>
    </row>
    <row r="2526" spans="2:19" ht="18.75" x14ac:dyDescent="0.3">
      <c r="B2526" s="164">
        <v>45099</v>
      </c>
      <c r="C2526" s="95" t="s">
        <v>3522</v>
      </c>
      <c r="D2526" s="96" t="s">
        <v>93</v>
      </c>
      <c r="E2526" s="97">
        <v>4</v>
      </c>
      <c r="F2526" s="218">
        <v>4</v>
      </c>
      <c r="G2526" s="217">
        <v>2</v>
      </c>
      <c r="H2526" s="99" t="s">
        <v>557</v>
      </c>
      <c r="I2526" s="104" t="s">
        <v>34</v>
      </c>
      <c r="J2526" s="105">
        <v>3.75</v>
      </c>
      <c r="K2526" s="142">
        <f t="shared" si="254"/>
        <v>-3.75</v>
      </c>
      <c r="L2526" s="102">
        <f t="shared" si="258"/>
        <v>1044.6601049382718</v>
      </c>
      <c r="N2526" s="214">
        <f t="shared" si="253"/>
        <v>-68.587500000000006</v>
      </c>
      <c r="Q2526" s="153">
        <f t="shared" si="255"/>
        <v>1</v>
      </c>
      <c r="R2526" s="154">
        <f t="shared" si="256"/>
        <v>0</v>
      </c>
      <c r="S2526" s="154">
        <f t="shared" si="257"/>
        <v>1</v>
      </c>
    </row>
    <row r="2527" spans="2:19" ht="18.75" x14ac:dyDescent="0.3">
      <c r="B2527" s="164">
        <v>45102</v>
      </c>
      <c r="C2527" s="95" t="s">
        <v>3574</v>
      </c>
      <c r="D2527" s="96" t="s">
        <v>685</v>
      </c>
      <c r="E2527" s="97">
        <v>1</v>
      </c>
      <c r="F2527" s="218">
        <v>3.3</v>
      </c>
      <c r="G2527" s="217">
        <v>1.5</v>
      </c>
      <c r="H2527" s="99" t="s">
        <v>557</v>
      </c>
      <c r="I2527" s="104" t="s">
        <v>24</v>
      </c>
      <c r="J2527" s="105">
        <v>10</v>
      </c>
      <c r="K2527" s="142">
        <f t="shared" si="254"/>
        <v>23</v>
      </c>
      <c r="L2527" s="102">
        <f t="shared" si="258"/>
        <v>1067.6601049382718</v>
      </c>
      <c r="N2527" s="214">
        <f t="shared" si="253"/>
        <v>-45.587500000000006</v>
      </c>
      <c r="Q2527" s="153">
        <f t="shared" si="255"/>
        <v>1</v>
      </c>
      <c r="R2527" s="154">
        <f t="shared" si="256"/>
        <v>1</v>
      </c>
      <c r="S2527" s="154">
        <f t="shared" si="257"/>
        <v>0</v>
      </c>
    </row>
    <row r="2528" spans="2:19" ht="18.75" x14ac:dyDescent="0.3">
      <c r="B2528" s="164">
        <v>45103</v>
      </c>
      <c r="C2528" s="95" t="s">
        <v>3575</v>
      </c>
      <c r="D2528" s="96" t="s">
        <v>2349</v>
      </c>
      <c r="E2528" s="97">
        <v>5</v>
      </c>
      <c r="F2528" s="218">
        <v>8</v>
      </c>
      <c r="G2528" s="217">
        <v>2</v>
      </c>
      <c r="H2528" s="99" t="s">
        <v>557</v>
      </c>
      <c r="I2528" s="104" t="s">
        <v>16</v>
      </c>
      <c r="J2528" s="105">
        <v>1</v>
      </c>
      <c r="K2528" s="142">
        <f t="shared" si="254"/>
        <v>-1</v>
      </c>
      <c r="L2528" s="102">
        <f t="shared" si="258"/>
        <v>1066.6601049382718</v>
      </c>
      <c r="N2528" s="214">
        <f t="shared" si="253"/>
        <v>-46.587500000000006</v>
      </c>
      <c r="Q2528" s="153">
        <f t="shared" si="255"/>
        <v>1</v>
      </c>
      <c r="R2528" s="154">
        <f t="shared" si="256"/>
        <v>0</v>
      </c>
      <c r="S2528" s="154">
        <f t="shared" si="257"/>
        <v>1</v>
      </c>
    </row>
    <row r="2529" spans="2:19" ht="18.75" x14ac:dyDescent="0.3">
      <c r="B2529" s="164">
        <v>45103</v>
      </c>
      <c r="C2529" s="95" t="s">
        <v>3576</v>
      </c>
      <c r="D2529" s="96" t="s">
        <v>1916</v>
      </c>
      <c r="E2529" s="97">
        <v>1</v>
      </c>
      <c r="F2529" s="218">
        <v>2</v>
      </c>
      <c r="G2529" s="217">
        <v>1.1000000000000001</v>
      </c>
      <c r="H2529" s="99" t="s">
        <v>557</v>
      </c>
      <c r="I2529" s="104" t="s">
        <v>16</v>
      </c>
      <c r="J2529" s="105">
        <v>8</v>
      </c>
      <c r="K2529" s="142">
        <f t="shared" si="254"/>
        <v>-8</v>
      </c>
      <c r="L2529" s="102">
        <f t="shared" si="258"/>
        <v>1058.6601049382718</v>
      </c>
      <c r="N2529" s="214">
        <f t="shared" si="253"/>
        <v>-54.587500000000006</v>
      </c>
      <c r="Q2529" s="153">
        <f t="shared" si="255"/>
        <v>1</v>
      </c>
      <c r="R2529" s="154">
        <f t="shared" si="256"/>
        <v>0</v>
      </c>
      <c r="S2529" s="154">
        <f t="shared" si="257"/>
        <v>1</v>
      </c>
    </row>
    <row r="2530" spans="2:19" ht="18.75" x14ac:dyDescent="0.3">
      <c r="B2530" s="164">
        <v>45106</v>
      </c>
      <c r="C2530" s="95" t="s">
        <v>3385</v>
      </c>
      <c r="D2530" s="96" t="s">
        <v>788</v>
      </c>
      <c r="E2530" s="97">
        <v>2</v>
      </c>
      <c r="F2530" s="218">
        <v>3</v>
      </c>
      <c r="G2530" s="217">
        <v>1.4</v>
      </c>
      <c r="H2530" s="99" t="s">
        <v>557</v>
      </c>
      <c r="I2530" s="104" t="s">
        <v>16</v>
      </c>
      <c r="J2530" s="105">
        <v>2.75</v>
      </c>
      <c r="K2530" s="142">
        <f t="shared" si="254"/>
        <v>-2.75</v>
      </c>
      <c r="L2530" s="102">
        <f t="shared" si="258"/>
        <v>1055.9101049382718</v>
      </c>
      <c r="N2530" s="214">
        <f t="shared" si="253"/>
        <v>-57.337500000000006</v>
      </c>
      <c r="Q2530" s="153">
        <f t="shared" si="255"/>
        <v>1</v>
      </c>
      <c r="R2530" s="154">
        <f t="shared" si="256"/>
        <v>0</v>
      </c>
      <c r="S2530" s="154">
        <f t="shared" si="257"/>
        <v>1</v>
      </c>
    </row>
    <row r="2531" spans="2:19" ht="18.75" x14ac:dyDescent="0.3">
      <c r="B2531" s="164">
        <v>45106</v>
      </c>
      <c r="C2531" s="95" t="s">
        <v>3542</v>
      </c>
      <c r="D2531" s="96" t="s">
        <v>114</v>
      </c>
      <c r="E2531" s="97">
        <v>3</v>
      </c>
      <c r="F2531" s="218">
        <v>1.8</v>
      </c>
      <c r="G2531" s="217">
        <v>1.1000000000000001</v>
      </c>
      <c r="H2531" s="99" t="s">
        <v>557</v>
      </c>
      <c r="I2531" s="104" t="s">
        <v>24</v>
      </c>
      <c r="J2531" s="105">
        <v>3.75</v>
      </c>
      <c r="K2531" s="142">
        <f t="shared" si="254"/>
        <v>3</v>
      </c>
      <c r="L2531" s="102">
        <f t="shared" si="258"/>
        <v>1058.9101049382718</v>
      </c>
      <c r="N2531" s="214">
        <f t="shared" si="253"/>
        <v>-54.337500000000006</v>
      </c>
      <c r="Q2531" s="153">
        <f t="shared" si="255"/>
        <v>1</v>
      </c>
      <c r="R2531" s="154">
        <f t="shared" si="256"/>
        <v>1</v>
      </c>
      <c r="S2531" s="154">
        <f t="shared" si="257"/>
        <v>0</v>
      </c>
    </row>
    <row r="2532" spans="2:19" ht="18.75" x14ac:dyDescent="0.3">
      <c r="B2532" s="164">
        <v>45107</v>
      </c>
      <c r="C2532" s="95" t="s">
        <v>3537</v>
      </c>
      <c r="D2532" s="96" t="s">
        <v>761</v>
      </c>
      <c r="E2532" s="97">
        <v>5</v>
      </c>
      <c r="F2532" s="218">
        <v>2</v>
      </c>
      <c r="G2532" s="217">
        <v>1.1000000000000001</v>
      </c>
      <c r="H2532" s="99" t="s">
        <v>557</v>
      </c>
      <c r="I2532" s="104" t="s">
        <v>26</v>
      </c>
      <c r="J2532" s="105">
        <v>3</v>
      </c>
      <c r="K2532" s="142">
        <f t="shared" si="254"/>
        <v>-3</v>
      </c>
      <c r="L2532" s="102">
        <f t="shared" si="258"/>
        <v>1055.9101049382718</v>
      </c>
      <c r="N2532" s="214">
        <f t="shared" si="253"/>
        <v>-57.337500000000006</v>
      </c>
      <c r="Q2532" s="153">
        <f t="shared" si="255"/>
        <v>1</v>
      </c>
      <c r="R2532" s="154">
        <f t="shared" si="256"/>
        <v>0</v>
      </c>
      <c r="S2532" s="154">
        <f t="shared" si="257"/>
        <v>1</v>
      </c>
    </row>
    <row r="2533" spans="2:19" ht="18.75" x14ac:dyDescent="0.3">
      <c r="B2533" s="164">
        <v>45107</v>
      </c>
      <c r="C2533" s="95" t="s">
        <v>3577</v>
      </c>
      <c r="D2533" s="96" t="s">
        <v>43</v>
      </c>
      <c r="E2533" s="97">
        <v>5</v>
      </c>
      <c r="F2533" s="218">
        <v>3</v>
      </c>
      <c r="G2533" s="217">
        <v>1.6</v>
      </c>
      <c r="H2533" s="99" t="s">
        <v>557</v>
      </c>
      <c r="I2533" s="104" t="s">
        <v>26</v>
      </c>
      <c r="J2533" s="105">
        <v>10</v>
      </c>
      <c r="K2533" s="142">
        <f t="shared" si="254"/>
        <v>-10</v>
      </c>
      <c r="L2533" s="102">
        <f t="shared" si="258"/>
        <v>1045.9101049382718</v>
      </c>
      <c r="N2533" s="214">
        <f t="shared" si="253"/>
        <v>-67.337500000000006</v>
      </c>
      <c r="Q2533" s="153">
        <f t="shared" si="255"/>
        <v>1</v>
      </c>
      <c r="R2533" s="154">
        <f t="shared" si="256"/>
        <v>0</v>
      </c>
      <c r="S2533" s="154">
        <f t="shared" si="257"/>
        <v>1</v>
      </c>
    </row>
    <row r="2534" spans="2:19" ht="18.75" x14ac:dyDescent="0.3">
      <c r="B2534" s="164">
        <v>45108</v>
      </c>
      <c r="C2534" s="95" t="s">
        <v>3142</v>
      </c>
      <c r="D2534" s="96" t="s">
        <v>587</v>
      </c>
      <c r="E2534" s="97">
        <v>1</v>
      </c>
      <c r="F2534" s="218">
        <v>12</v>
      </c>
      <c r="G2534" s="217">
        <v>4</v>
      </c>
      <c r="H2534" s="99" t="s">
        <v>557</v>
      </c>
      <c r="I2534" s="104" t="s">
        <v>34</v>
      </c>
      <c r="J2534" s="105">
        <v>2</v>
      </c>
      <c r="K2534" s="142">
        <f t="shared" si="254"/>
        <v>-2</v>
      </c>
      <c r="L2534" s="102">
        <f t="shared" si="258"/>
        <v>1043.9101049382718</v>
      </c>
      <c r="M2534" s="214">
        <f>K2534</f>
        <v>-2</v>
      </c>
      <c r="Q2534" s="153">
        <f t="shared" ref="Q2534" si="259">IF(B2534="",0,1)</f>
        <v>1</v>
      </c>
      <c r="R2534" s="154">
        <f t="shared" ref="R2534" si="260">IF(K2534&gt;0,1,0)</f>
        <v>0</v>
      </c>
      <c r="S2534" s="154">
        <f t="shared" ref="S2534" si="261">IF(K2534&lt;0,1,0)</f>
        <v>1</v>
      </c>
    </row>
    <row r="2535" spans="2:19" ht="18.75" x14ac:dyDescent="0.3">
      <c r="B2535" s="164">
        <v>45108</v>
      </c>
      <c r="C2535" s="95" t="s">
        <v>3554</v>
      </c>
      <c r="D2535" s="96" t="s">
        <v>3253</v>
      </c>
      <c r="E2535" s="97">
        <v>1</v>
      </c>
      <c r="F2535" s="218">
        <v>3.1</v>
      </c>
      <c r="G2535" s="217">
        <v>2</v>
      </c>
      <c r="H2535" s="99" t="s">
        <v>557</v>
      </c>
      <c r="I2535" s="104" t="s">
        <v>24</v>
      </c>
      <c r="J2535" s="105">
        <v>2.75</v>
      </c>
      <c r="K2535" s="142">
        <f t="shared" si="254"/>
        <v>5.7750000000000004</v>
      </c>
      <c r="L2535" s="102">
        <f t="shared" si="258"/>
        <v>1049.6851049382719</v>
      </c>
      <c r="M2535" s="214">
        <f>M2534+K2535</f>
        <v>3.7750000000000004</v>
      </c>
      <c r="Q2535" s="153">
        <f t="shared" ref="Q2535" si="262">IF(B2535="",0,1)</f>
        <v>1</v>
      </c>
      <c r="R2535" s="154">
        <f t="shared" ref="R2535" si="263">IF(K2535&gt;0,1,0)</f>
        <v>1</v>
      </c>
      <c r="S2535" s="154">
        <f t="shared" ref="S2535" si="264">IF(K2535&lt;0,1,0)</f>
        <v>0</v>
      </c>
    </row>
    <row r="2536" spans="2:19" ht="18.75" x14ac:dyDescent="0.3">
      <c r="B2536" s="164">
        <v>45109</v>
      </c>
      <c r="C2536" s="95" t="s">
        <v>3578</v>
      </c>
      <c r="D2536" s="96" t="s">
        <v>1991</v>
      </c>
      <c r="E2536" s="97">
        <v>2</v>
      </c>
      <c r="F2536" s="218">
        <v>3.1</v>
      </c>
      <c r="G2536" s="217">
        <v>2</v>
      </c>
      <c r="H2536" s="99" t="s">
        <v>567</v>
      </c>
      <c r="I2536" s="104" t="s">
        <v>34</v>
      </c>
      <c r="J2536" s="105">
        <v>2.75</v>
      </c>
      <c r="K2536" s="142">
        <f t="shared" ref="K2536:K2539" si="265">IF(OR(I2536="",J2536=""),"",IF(AND(H2536="W",I2536="1st"),F2536*J2536-J2536,IF(AND(H2536="P",OR(I2536="1st",I2536="2nd",I2536="3rd")),G2536*J2536-J2536,IF(H2536="EW",-2*J2536,-J2536))))</f>
        <v>-2.75</v>
      </c>
      <c r="L2536" s="102">
        <f t="shared" ref="L2536:L2539" si="266">IF(K2536="",L2535,L2535+K2536)</f>
        <v>1046.9351049382719</v>
      </c>
      <c r="M2536" s="214">
        <f t="shared" ref="M2536:M2539" si="267">M2535+K2536</f>
        <v>1.0250000000000004</v>
      </c>
      <c r="Q2536" s="153">
        <f t="shared" ref="Q2536:Q2539" si="268">IF(B2536="",0,1)</f>
        <v>1</v>
      </c>
      <c r="R2536" s="154">
        <f t="shared" ref="R2536:R2539" si="269">IF(K2536&gt;0,1,0)</f>
        <v>0</v>
      </c>
      <c r="S2536" s="154">
        <f t="shared" ref="S2536:S2539" si="270">IF(K2536&lt;0,1,0)</f>
        <v>1</v>
      </c>
    </row>
    <row r="2537" spans="2:19" ht="18.75" x14ac:dyDescent="0.3">
      <c r="B2537" s="164">
        <v>45110</v>
      </c>
      <c r="C2537" s="95" t="s">
        <v>3218</v>
      </c>
      <c r="D2537" s="96" t="s">
        <v>616</v>
      </c>
      <c r="E2537" s="97">
        <v>2</v>
      </c>
      <c r="F2537" s="218">
        <v>2</v>
      </c>
      <c r="G2537" s="217">
        <v>1.1000000000000001</v>
      </c>
      <c r="H2537" s="99" t="s">
        <v>557</v>
      </c>
      <c r="I2537" s="104" t="s">
        <v>24</v>
      </c>
      <c r="J2537" s="105">
        <v>3.75</v>
      </c>
      <c r="K2537" s="142">
        <f t="shared" si="265"/>
        <v>3.75</v>
      </c>
      <c r="L2537" s="102">
        <f t="shared" si="266"/>
        <v>1050.6851049382719</v>
      </c>
      <c r="M2537" s="214">
        <f t="shared" si="267"/>
        <v>4.7750000000000004</v>
      </c>
      <c r="Q2537" s="153">
        <f t="shared" si="268"/>
        <v>1</v>
      </c>
      <c r="R2537" s="154">
        <f t="shared" si="269"/>
        <v>1</v>
      </c>
      <c r="S2537" s="154">
        <f t="shared" si="270"/>
        <v>0</v>
      </c>
    </row>
    <row r="2538" spans="2:19" ht="18.75" x14ac:dyDescent="0.3">
      <c r="B2538" s="164">
        <v>45110</v>
      </c>
      <c r="C2538" s="95" t="s">
        <v>3566</v>
      </c>
      <c r="D2538" s="96" t="s">
        <v>616</v>
      </c>
      <c r="E2538" s="97">
        <v>2</v>
      </c>
      <c r="F2538" s="218">
        <v>20</v>
      </c>
      <c r="G2538" s="217">
        <v>4</v>
      </c>
      <c r="H2538" s="99" t="s">
        <v>557</v>
      </c>
      <c r="I2538" s="104" t="s">
        <v>34</v>
      </c>
      <c r="J2538" s="105">
        <v>1.25</v>
      </c>
      <c r="K2538" s="142">
        <f t="shared" si="265"/>
        <v>-1.25</v>
      </c>
      <c r="L2538" s="102">
        <f t="shared" si="266"/>
        <v>1049.4351049382719</v>
      </c>
      <c r="M2538" s="214">
        <f t="shared" si="267"/>
        <v>3.5250000000000004</v>
      </c>
      <c r="Q2538" s="153">
        <f t="shared" si="268"/>
        <v>1</v>
      </c>
      <c r="R2538" s="154">
        <f t="shared" si="269"/>
        <v>0</v>
      </c>
      <c r="S2538" s="154">
        <f t="shared" si="270"/>
        <v>1</v>
      </c>
    </row>
    <row r="2539" spans="2:19" ht="18.75" x14ac:dyDescent="0.3">
      <c r="B2539" s="164">
        <v>45110</v>
      </c>
      <c r="C2539" s="95" t="s">
        <v>3579</v>
      </c>
      <c r="D2539" s="96" t="s">
        <v>2971</v>
      </c>
      <c r="E2539" s="97">
        <v>1</v>
      </c>
      <c r="F2539" s="218">
        <v>12</v>
      </c>
      <c r="G2539" s="217">
        <v>2</v>
      </c>
      <c r="H2539" s="99" t="s">
        <v>557</v>
      </c>
      <c r="I2539" s="104" t="s">
        <v>34</v>
      </c>
      <c r="J2539" s="105">
        <v>3.25</v>
      </c>
      <c r="K2539" s="142">
        <f t="shared" si="265"/>
        <v>-3.25</v>
      </c>
      <c r="L2539" s="102">
        <f t="shared" si="266"/>
        <v>1046.1851049382719</v>
      </c>
      <c r="M2539" s="214">
        <f t="shared" si="267"/>
        <v>0.27500000000000036</v>
      </c>
      <c r="Q2539" s="153">
        <f t="shared" si="268"/>
        <v>1</v>
      </c>
      <c r="R2539" s="154">
        <f t="shared" si="269"/>
        <v>0</v>
      </c>
      <c r="S2539" s="154">
        <f t="shared" si="270"/>
        <v>1</v>
      </c>
    </row>
    <row r="2540" spans="2:19" ht="18.75" x14ac:dyDescent="0.3">
      <c r="B2540" s="164">
        <v>45110</v>
      </c>
      <c r="C2540" s="95" t="s">
        <v>3579</v>
      </c>
      <c r="D2540" s="96" t="s">
        <v>2971</v>
      </c>
      <c r="E2540" s="97">
        <v>1</v>
      </c>
      <c r="F2540" s="218">
        <v>12</v>
      </c>
      <c r="G2540" s="217">
        <v>2</v>
      </c>
      <c r="H2540" s="99" t="s">
        <v>567</v>
      </c>
      <c r="I2540" s="104" t="s">
        <v>34</v>
      </c>
      <c r="J2540" s="105">
        <v>1.75</v>
      </c>
      <c r="K2540" s="142">
        <f t="shared" ref="K2540:K2603" si="271">IF(OR(I2540="",J2540=""),"",IF(AND(H2540="W",I2540="1st"),F2540*J2540-J2540,IF(AND(H2540="P",OR(I2540="1st",I2540="2nd",I2540="3rd")),G2540*J2540-J2540,IF(H2540="EW",-2*J2540,-J2540))))</f>
        <v>-1.75</v>
      </c>
      <c r="L2540" s="102">
        <f t="shared" ref="L2540:L2603" si="272">IF(K2540="",L2539,L2539+K2540)</f>
        <v>1044.4351049382719</v>
      </c>
      <c r="M2540" s="214">
        <f t="shared" ref="M2540:M2603" si="273">M2539+K2540</f>
        <v>-1.4749999999999996</v>
      </c>
      <c r="Q2540" s="153">
        <f t="shared" ref="Q2540:Q2603" si="274">IF(B2540="",0,1)</f>
        <v>1</v>
      </c>
      <c r="R2540" s="154">
        <f t="shared" ref="R2540:R2603" si="275">IF(K2540&gt;0,1,0)</f>
        <v>0</v>
      </c>
      <c r="S2540" s="154">
        <f t="shared" ref="S2540:S2603" si="276">IF(K2540&lt;0,1,0)</f>
        <v>1</v>
      </c>
    </row>
    <row r="2541" spans="2:19" ht="18.75" x14ac:dyDescent="0.3">
      <c r="B2541" s="164">
        <v>45110</v>
      </c>
      <c r="C2541" s="95" t="s">
        <v>3580</v>
      </c>
      <c r="D2541" s="96" t="s">
        <v>573</v>
      </c>
      <c r="E2541" s="97">
        <v>3</v>
      </c>
      <c r="F2541" s="218">
        <v>16</v>
      </c>
      <c r="G2541" s="217">
        <v>2</v>
      </c>
      <c r="H2541" s="99" t="s">
        <v>557</v>
      </c>
      <c r="I2541" s="104" t="s">
        <v>34</v>
      </c>
      <c r="J2541" s="105">
        <v>2</v>
      </c>
      <c r="K2541" s="142">
        <f t="shared" si="271"/>
        <v>-2</v>
      </c>
      <c r="L2541" s="102">
        <f t="shared" si="272"/>
        <v>1042.4351049382719</v>
      </c>
      <c r="M2541" s="214">
        <f t="shared" si="273"/>
        <v>-3.4749999999999996</v>
      </c>
      <c r="Q2541" s="153">
        <f t="shared" si="274"/>
        <v>1</v>
      </c>
      <c r="R2541" s="154">
        <f t="shared" si="275"/>
        <v>0</v>
      </c>
      <c r="S2541" s="154">
        <f t="shared" si="276"/>
        <v>1</v>
      </c>
    </row>
    <row r="2542" spans="2:19" ht="18.75" x14ac:dyDescent="0.3">
      <c r="B2542" s="164">
        <v>45110</v>
      </c>
      <c r="C2542" s="95" t="s">
        <v>3580</v>
      </c>
      <c r="D2542" s="96" t="s">
        <v>573</v>
      </c>
      <c r="E2542" s="97">
        <v>3</v>
      </c>
      <c r="F2542" s="218">
        <v>16</v>
      </c>
      <c r="G2542" s="217">
        <v>2</v>
      </c>
      <c r="H2542" s="99" t="s">
        <v>567</v>
      </c>
      <c r="I2542" s="104" t="s">
        <v>34</v>
      </c>
      <c r="J2542" s="105">
        <v>1</v>
      </c>
      <c r="K2542" s="142">
        <f t="shared" si="271"/>
        <v>-1</v>
      </c>
      <c r="L2542" s="102">
        <f t="shared" si="272"/>
        <v>1041.4351049382719</v>
      </c>
      <c r="M2542" s="214">
        <f t="shared" si="273"/>
        <v>-4.4749999999999996</v>
      </c>
      <c r="Q2542" s="153">
        <f t="shared" si="274"/>
        <v>1</v>
      </c>
      <c r="R2542" s="154">
        <f t="shared" si="275"/>
        <v>0</v>
      </c>
      <c r="S2542" s="154">
        <f t="shared" si="276"/>
        <v>1</v>
      </c>
    </row>
    <row r="2543" spans="2:19" ht="18.75" x14ac:dyDescent="0.3">
      <c r="B2543" s="164">
        <v>45111</v>
      </c>
      <c r="C2543" s="95" t="s">
        <v>3581</v>
      </c>
      <c r="D2543" s="96" t="s">
        <v>2731</v>
      </c>
      <c r="E2543" s="97">
        <v>3</v>
      </c>
      <c r="F2543" s="218">
        <v>12</v>
      </c>
      <c r="G2543" s="217">
        <v>3</v>
      </c>
      <c r="H2543" s="99" t="s">
        <v>557</v>
      </c>
      <c r="I2543" s="104" t="s">
        <v>34</v>
      </c>
      <c r="J2543" s="105">
        <v>2</v>
      </c>
      <c r="K2543" s="142">
        <f t="shared" si="271"/>
        <v>-2</v>
      </c>
      <c r="L2543" s="102">
        <f t="shared" si="272"/>
        <v>1039.4351049382719</v>
      </c>
      <c r="M2543" s="214">
        <f t="shared" si="273"/>
        <v>-6.4749999999999996</v>
      </c>
      <c r="Q2543" s="153">
        <f t="shared" si="274"/>
        <v>1</v>
      </c>
      <c r="R2543" s="154">
        <f t="shared" si="275"/>
        <v>0</v>
      </c>
      <c r="S2543" s="154">
        <f t="shared" si="276"/>
        <v>1</v>
      </c>
    </row>
    <row r="2544" spans="2:19" ht="18.75" x14ac:dyDescent="0.3">
      <c r="B2544" s="164">
        <v>45111</v>
      </c>
      <c r="C2544" s="95" t="s">
        <v>3454</v>
      </c>
      <c r="D2544" s="96" t="s">
        <v>2731</v>
      </c>
      <c r="E2544" s="97">
        <v>3</v>
      </c>
      <c r="F2544" s="218">
        <v>5</v>
      </c>
      <c r="G2544" s="217">
        <v>2</v>
      </c>
      <c r="H2544" s="99" t="s">
        <v>557</v>
      </c>
      <c r="I2544" s="104" t="s">
        <v>34</v>
      </c>
      <c r="J2544" s="105">
        <v>1</v>
      </c>
      <c r="K2544" s="142">
        <f t="shared" si="271"/>
        <v>-1</v>
      </c>
      <c r="L2544" s="102">
        <f t="shared" si="272"/>
        <v>1038.4351049382719</v>
      </c>
      <c r="M2544" s="214">
        <f t="shared" si="273"/>
        <v>-7.4749999999999996</v>
      </c>
      <c r="Q2544" s="153">
        <f t="shared" si="274"/>
        <v>1</v>
      </c>
      <c r="R2544" s="154">
        <f t="shared" si="275"/>
        <v>0</v>
      </c>
      <c r="S2544" s="154">
        <f t="shared" si="276"/>
        <v>1</v>
      </c>
    </row>
    <row r="2545" spans="2:19" ht="18.75" x14ac:dyDescent="0.3">
      <c r="B2545" s="164">
        <v>45111</v>
      </c>
      <c r="C2545" s="95" t="s">
        <v>3582</v>
      </c>
      <c r="D2545" s="96" t="s">
        <v>584</v>
      </c>
      <c r="E2545" s="97">
        <v>3</v>
      </c>
      <c r="F2545" s="218">
        <v>2</v>
      </c>
      <c r="G2545" s="217">
        <v>1.1000000000000001</v>
      </c>
      <c r="H2545" s="99" t="s">
        <v>557</v>
      </c>
      <c r="I2545" s="104" t="s">
        <v>34</v>
      </c>
      <c r="J2545" s="105">
        <v>4</v>
      </c>
      <c r="K2545" s="142">
        <f t="shared" si="271"/>
        <v>-4</v>
      </c>
      <c r="L2545" s="102">
        <f t="shared" si="272"/>
        <v>1034.4351049382719</v>
      </c>
      <c r="M2545" s="214">
        <f t="shared" si="273"/>
        <v>-11.475</v>
      </c>
      <c r="Q2545" s="153">
        <f t="shared" si="274"/>
        <v>1</v>
      </c>
      <c r="R2545" s="154">
        <f t="shared" si="275"/>
        <v>0</v>
      </c>
      <c r="S2545" s="154">
        <f t="shared" si="276"/>
        <v>1</v>
      </c>
    </row>
    <row r="2546" spans="2:19" ht="18.75" x14ac:dyDescent="0.3">
      <c r="B2546" s="164">
        <v>45111</v>
      </c>
      <c r="C2546" s="95" t="s">
        <v>72</v>
      </c>
      <c r="D2546" s="96" t="s">
        <v>584</v>
      </c>
      <c r="E2546" s="97">
        <v>3</v>
      </c>
      <c r="F2546" s="218">
        <v>2</v>
      </c>
      <c r="G2546" s="217">
        <v>0</v>
      </c>
      <c r="H2546" s="99" t="s">
        <v>557</v>
      </c>
      <c r="I2546" s="104" t="s">
        <v>24</v>
      </c>
      <c r="J2546" s="105">
        <v>0.75</v>
      </c>
      <c r="K2546" s="142">
        <f t="shared" si="271"/>
        <v>0.75</v>
      </c>
      <c r="L2546" s="102">
        <f t="shared" si="272"/>
        <v>1035.1851049382719</v>
      </c>
      <c r="M2546" s="214">
        <f t="shared" si="273"/>
        <v>-10.725</v>
      </c>
      <c r="Q2546" s="153">
        <f t="shared" si="274"/>
        <v>1</v>
      </c>
      <c r="R2546" s="154">
        <f t="shared" si="275"/>
        <v>1</v>
      </c>
      <c r="S2546" s="154">
        <f t="shared" si="276"/>
        <v>0</v>
      </c>
    </row>
    <row r="2547" spans="2:19" ht="18.75" x14ac:dyDescent="0.3">
      <c r="B2547" s="164">
        <v>45112</v>
      </c>
      <c r="C2547" s="95" t="s">
        <v>3042</v>
      </c>
      <c r="D2547" s="96" t="s">
        <v>3583</v>
      </c>
      <c r="E2547" s="97">
        <v>1</v>
      </c>
      <c r="F2547" s="218">
        <v>3</v>
      </c>
      <c r="G2547" s="217">
        <v>1.4</v>
      </c>
      <c r="H2547" s="99" t="s">
        <v>557</v>
      </c>
      <c r="I2547" s="104" t="s">
        <v>34</v>
      </c>
      <c r="J2547" s="105">
        <v>2</v>
      </c>
      <c r="K2547" s="142">
        <f t="shared" si="271"/>
        <v>-2</v>
      </c>
      <c r="L2547" s="102">
        <f t="shared" si="272"/>
        <v>1033.1851049382719</v>
      </c>
      <c r="M2547" s="214">
        <f t="shared" si="273"/>
        <v>-12.725</v>
      </c>
      <c r="Q2547" s="153">
        <f t="shared" si="274"/>
        <v>1</v>
      </c>
      <c r="R2547" s="154">
        <f t="shared" si="275"/>
        <v>0</v>
      </c>
      <c r="S2547" s="154">
        <f t="shared" si="276"/>
        <v>1</v>
      </c>
    </row>
    <row r="2548" spans="2:19" ht="18.75" x14ac:dyDescent="0.3">
      <c r="B2548" s="164">
        <v>45112</v>
      </c>
      <c r="C2548" s="95" t="s">
        <v>3584</v>
      </c>
      <c r="D2548" s="96" t="s">
        <v>2003</v>
      </c>
      <c r="E2548" s="97">
        <v>1</v>
      </c>
      <c r="F2548" s="218">
        <v>2</v>
      </c>
      <c r="G2548" s="217">
        <v>1.1000000000000001</v>
      </c>
      <c r="H2548" s="99" t="s">
        <v>557</v>
      </c>
      <c r="I2548" s="104" t="s">
        <v>24</v>
      </c>
      <c r="J2548" s="105">
        <v>8.75</v>
      </c>
      <c r="K2548" s="142">
        <f t="shared" si="271"/>
        <v>8.75</v>
      </c>
      <c r="L2548" s="102">
        <f t="shared" si="272"/>
        <v>1041.9351049382719</v>
      </c>
      <c r="M2548" s="214">
        <f t="shared" si="273"/>
        <v>-3.9749999999999996</v>
      </c>
      <c r="Q2548" s="153">
        <f t="shared" si="274"/>
        <v>1</v>
      </c>
      <c r="R2548" s="154">
        <f t="shared" si="275"/>
        <v>1</v>
      </c>
      <c r="S2548" s="154">
        <f t="shared" si="276"/>
        <v>0</v>
      </c>
    </row>
    <row r="2549" spans="2:19" ht="18.75" x14ac:dyDescent="0.3">
      <c r="B2549" s="164">
        <v>45112</v>
      </c>
      <c r="C2549" s="95" t="s">
        <v>3585</v>
      </c>
      <c r="D2549" s="96" t="s">
        <v>623</v>
      </c>
      <c r="E2549" s="97">
        <v>1</v>
      </c>
      <c r="F2549" s="218">
        <v>9</v>
      </c>
      <c r="G2549" s="217">
        <v>3</v>
      </c>
      <c r="H2549" s="99" t="s">
        <v>557</v>
      </c>
      <c r="I2549" s="104" t="s">
        <v>34</v>
      </c>
      <c r="J2549" s="105">
        <v>7</v>
      </c>
      <c r="K2549" s="142">
        <f t="shared" si="271"/>
        <v>-7</v>
      </c>
      <c r="L2549" s="102">
        <f t="shared" si="272"/>
        <v>1034.9351049382719</v>
      </c>
      <c r="M2549" s="214">
        <f t="shared" si="273"/>
        <v>-10.975</v>
      </c>
      <c r="Q2549" s="153">
        <f t="shared" si="274"/>
        <v>1</v>
      </c>
      <c r="R2549" s="154">
        <f t="shared" si="275"/>
        <v>0</v>
      </c>
      <c r="S2549" s="154">
        <f t="shared" si="276"/>
        <v>1</v>
      </c>
    </row>
    <row r="2550" spans="2:19" ht="18.75" x14ac:dyDescent="0.3">
      <c r="B2550" s="164">
        <v>45112</v>
      </c>
      <c r="C2550" s="95" t="s">
        <v>3586</v>
      </c>
      <c r="D2550" s="96" t="s">
        <v>623</v>
      </c>
      <c r="E2550" s="97">
        <v>1</v>
      </c>
      <c r="F2550" s="218">
        <v>9</v>
      </c>
      <c r="G2550" s="217">
        <v>3</v>
      </c>
      <c r="H2550" s="99" t="s">
        <v>557</v>
      </c>
      <c r="I2550" s="104" t="s">
        <v>34</v>
      </c>
      <c r="J2550" s="105">
        <v>0.75</v>
      </c>
      <c r="K2550" s="142">
        <f t="shared" si="271"/>
        <v>-0.75</v>
      </c>
      <c r="L2550" s="102">
        <f t="shared" si="272"/>
        <v>1034.1851049382719</v>
      </c>
      <c r="M2550" s="214">
        <f t="shared" si="273"/>
        <v>-11.725</v>
      </c>
      <c r="Q2550" s="153">
        <f t="shared" si="274"/>
        <v>1</v>
      </c>
      <c r="R2550" s="154">
        <f t="shared" si="275"/>
        <v>0</v>
      </c>
      <c r="S2550" s="154">
        <f t="shared" si="276"/>
        <v>1</v>
      </c>
    </row>
    <row r="2551" spans="2:19" ht="18.75" x14ac:dyDescent="0.3">
      <c r="B2551" s="164">
        <v>45112</v>
      </c>
      <c r="C2551" s="95" t="s">
        <v>3548</v>
      </c>
      <c r="D2551" s="96" t="s">
        <v>623</v>
      </c>
      <c r="E2551" s="97">
        <v>2</v>
      </c>
      <c r="F2551" s="218">
        <v>8</v>
      </c>
      <c r="G2551" s="217">
        <v>2</v>
      </c>
      <c r="H2551" s="99" t="s">
        <v>557</v>
      </c>
      <c r="I2551" s="104" t="s">
        <v>34</v>
      </c>
      <c r="J2551" s="105">
        <v>2.5</v>
      </c>
      <c r="K2551" s="142">
        <f t="shared" si="271"/>
        <v>-2.5</v>
      </c>
      <c r="L2551" s="102">
        <f t="shared" si="272"/>
        <v>1031.6851049382719</v>
      </c>
      <c r="M2551" s="214">
        <f t="shared" si="273"/>
        <v>-14.225</v>
      </c>
      <c r="Q2551" s="153">
        <f t="shared" si="274"/>
        <v>1</v>
      </c>
      <c r="R2551" s="154">
        <f t="shared" si="275"/>
        <v>0</v>
      </c>
      <c r="S2551" s="154">
        <f t="shared" si="276"/>
        <v>1</v>
      </c>
    </row>
    <row r="2552" spans="2:19" ht="18.75" x14ac:dyDescent="0.3">
      <c r="B2552" s="164">
        <v>45113</v>
      </c>
      <c r="C2552" s="95" t="s">
        <v>3562</v>
      </c>
      <c r="D2552" s="96" t="s">
        <v>813</v>
      </c>
      <c r="E2552" s="97">
        <v>1</v>
      </c>
      <c r="F2552" s="218">
        <v>5</v>
      </c>
      <c r="G2552" s="217">
        <v>2</v>
      </c>
      <c r="H2552" s="99" t="s">
        <v>557</v>
      </c>
      <c r="I2552" s="104" t="s">
        <v>34</v>
      </c>
      <c r="J2552" s="105">
        <v>2</v>
      </c>
      <c r="K2552" s="142">
        <f t="shared" si="271"/>
        <v>-2</v>
      </c>
      <c r="L2552" s="102">
        <f t="shared" si="272"/>
        <v>1029.6851049382719</v>
      </c>
      <c r="M2552" s="214">
        <f t="shared" si="273"/>
        <v>-16.225000000000001</v>
      </c>
      <c r="Q2552" s="153">
        <f t="shared" si="274"/>
        <v>1</v>
      </c>
      <c r="R2552" s="154">
        <f t="shared" si="275"/>
        <v>0</v>
      </c>
      <c r="S2552" s="154">
        <f t="shared" si="276"/>
        <v>1</v>
      </c>
    </row>
    <row r="2553" spans="2:19" ht="18.75" x14ac:dyDescent="0.3">
      <c r="B2553" s="164">
        <v>45113</v>
      </c>
      <c r="C2553" s="95" t="s">
        <v>3587</v>
      </c>
      <c r="D2553" s="96" t="s">
        <v>813</v>
      </c>
      <c r="E2553" s="97">
        <v>4</v>
      </c>
      <c r="F2553" s="218">
        <v>3</v>
      </c>
      <c r="G2553" s="217">
        <v>0</v>
      </c>
      <c r="H2553" s="99" t="s">
        <v>557</v>
      </c>
      <c r="I2553" s="104" t="s">
        <v>34</v>
      </c>
      <c r="J2553" s="105">
        <v>7</v>
      </c>
      <c r="K2553" s="142">
        <f t="shared" si="271"/>
        <v>-7</v>
      </c>
      <c r="L2553" s="102">
        <f t="shared" si="272"/>
        <v>1022.6851049382719</v>
      </c>
      <c r="M2553" s="214">
        <f t="shared" si="273"/>
        <v>-23.225000000000001</v>
      </c>
      <c r="Q2553" s="153">
        <f t="shared" si="274"/>
        <v>1</v>
      </c>
      <c r="R2553" s="154">
        <f t="shared" si="275"/>
        <v>0</v>
      </c>
      <c r="S2553" s="154">
        <f t="shared" si="276"/>
        <v>1</v>
      </c>
    </row>
    <row r="2554" spans="2:19" ht="18.75" x14ac:dyDescent="0.3">
      <c r="B2554" s="164">
        <v>45114</v>
      </c>
      <c r="C2554" s="95" t="s">
        <v>3588</v>
      </c>
      <c r="D2554" s="96" t="s">
        <v>93</v>
      </c>
      <c r="E2554" s="97">
        <v>2</v>
      </c>
      <c r="F2554" s="218">
        <v>30</v>
      </c>
      <c r="G2554" s="217">
        <v>5</v>
      </c>
      <c r="H2554" s="99" t="s">
        <v>557</v>
      </c>
      <c r="I2554" s="104" t="s">
        <v>34</v>
      </c>
      <c r="J2554" s="105">
        <v>1.75</v>
      </c>
      <c r="K2554" s="142">
        <f t="shared" si="271"/>
        <v>-1.75</v>
      </c>
      <c r="L2554" s="102">
        <f t="shared" si="272"/>
        <v>1020.9351049382719</v>
      </c>
      <c r="M2554" s="214">
        <f t="shared" si="273"/>
        <v>-24.975000000000001</v>
      </c>
      <c r="Q2554" s="153">
        <f t="shared" si="274"/>
        <v>1</v>
      </c>
      <c r="R2554" s="154">
        <f t="shared" si="275"/>
        <v>0</v>
      </c>
      <c r="S2554" s="154">
        <f t="shared" si="276"/>
        <v>1</v>
      </c>
    </row>
    <row r="2555" spans="2:19" ht="18.75" x14ac:dyDescent="0.3">
      <c r="B2555" s="164">
        <v>45114</v>
      </c>
      <c r="C2555" s="95" t="s">
        <v>3588</v>
      </c>
      <c r="D2555" s="96" t="s">
        <v>93</v>
      </c>
      <c r="E2555" s="97">
        <v>2</v>
      </c>
      <c r="F2555" s="218">
        <v>30</v>
      </c>
      <c r="G2555" s="217">
        <v>5</v>
      </c>
      <c r="H2555" s="99" t="s">
        <v>567</v>
      </c>
      <c r="I2555" s="104" t="s">
        <v>34</v>
      </c>
      <c r="J2555" s="105">
        <v>1.75</v>
      </c>
      <c r="K2555" s="142">
        <f t="shared" si="271"/>
        <v>-1.75</v>
      </c>
      <c r="L2555" s="102">
        <f t="shared" si="272"/>
        <v>1019.1851049382719</v>
      </c>
      <c r="M2555" s="214">
        <f t="shared" si="273"/>
        <v>-26.725000000000001</v>
      </c>
      <c r="Q2555" s="153">
        <f t="shared" si="274"/>
        <v>1</v>
      </c>
      <c r="R2555" s="154">
        <f t="shared" si="275"/>
        <v>0</v>
      </c>
      <c r="S2555" s="154">
        <f t="shared" si="276"/>
        <v>1</v>
      </c>
    </row>
    <row r="2556" spans="2:19" ht="18.75" x14ac:dyDescent="0.3">
      <c r="B2556" s="164">
        <v>45114</v>
      </c>
      <c r="C2556" s="95" t="s">
        <v>3589</v>
      </c>
      <c r="D2556" s="96" t="s">
        <v>93</v>
      </c>
      <c r="E2556" s="97">
        <v>2</v>
      </c>
      <c r="F2556" s="218">
        <v>4.8</v>
      </c>
      <c r="G2556" s="217">
        <v>2</v>
      </c>
      <c r="H2556" s="99" t="s">
        <v>557</v>
      </c>
      <c r="I2556" s="104" t="s">
        <v>24</v>
      </c>
      <c r="J2556" s="105">
        <v>1.75</v>
      </c>
      <c r="K2556" s="142">
        <f t="shared" si="271"/>
        <v>6.65</v>
      </c>
      <c r="L2556" s="102">
        <f t="shared" si="272"/>
        <v>1025.835104938272</v>
      </c>
      <c r="M2556" s="214">
        <f t="shared" si="273"/>
        <v>-20.075000000000003</v>
      </c>
      <c r="Q2556" s="153">
        <f t="shared" si="274"/>
        <v>1</v>
      </c>
      <c r="R2556" s="154">
        <f t="shared" si="275"/>
        <v>1</v>
      </c>
      <c r="S2556" s="154">
        <f t="shared" si="276"/>
        <v>0</v>
      </c>
    </row>
    <row r="2557" spans="2:19" ht="18.75" x14ac:dyDescent="0.3">
      <c r="B2557" s="164">
        <v>45114</v>
      </c>
      <c r="C2557" s="95" t="s">
        <v>3073</v>
      </c>
      <c r="D2557" s="96" t="s">
        <v>93</v>
      </c>
      <c r="E2557" s="97">
        <v>3</v>
      </c>
      <c r="F2557" s="218">
        <v>3</v>
      </c>
      <c r="G2557" s="217">
        <v>1.3</v>
      </c>
      <c r="H2557" s="99" t="s">
        <v>557</v>
      </c>
      <c r="I2557" s="104" t="s">
        <v>34</v>
      </c>
      <c r="J2557" s="105">
        <v>3</v>
      </c>
      <c r="K2557" s="142">
        <f t="shared" si="271"/>
        <v>-3</v>
      </c>
      <c r="L2557" s="102">
        <f t="shared" si="272"/>
        <v>1022.835104938272</v>
      </c>
      <c r="M2557" s="214">
        <f t="shared" si="273"/>
        <v>-23.075000000000003</v>
      </c>
      <c r="Q2557" s="153">
        <f t="shared" si="274"/>
        <v>1</v>
      </c>
      <c r="R2557" s="154">
        <f t="shared" si="275"/>
        <v>0</v>
      </c>
      <c r="S2557" s="154">
        <f t="shared" si="276"/>
        <v>1</v>
      </c>
    </row>
    <row r="2558" spans="2:19" ht="18.75" x14ac:dyDescent="0.3">
      <c r="B2558" s="164">
        <v>45114</v>
      </c>
      <c r="C2558" s="95" t="s">
        <v>3590</v>
      </c>
      <c r="D2558" s="96" t="s">
        <v>93</v>
      </c>
      <c r="E2558" s="97">
        <v>3</v>
      </c>
      <c r="F2558" s="218">
        <v>8</v>
      </c>
      <c r="G2558" s="217">
        <v>3</v>
      </c>
      <c r="H2558" s="99" t="s">
        <v>557</v>
      </c>
      <c r="I2558" s="104" t="s">
        <v>34</v>
      </c>
      <c r="J2558" s="105">
        <v>1</v>
      </c>
      <c r="K2558" s="142">
        <f t="shared" si="271"/>
        <v>-1</v>
      </c>
      <c r="L2558" s="102">
        <f t="shared" si="272"/>
        <v>1021.835104938272</v>
      </c>
      <c r="M2558" s="214">
        <f t="shared" si="273"/>
        <v>-24.075000000000003</v>
      </c>
      <c r="Q2558" s="153">
        <f t="shared" si="274"/>
        <v>1</v>
      </c>
      <c r="R2558" s="154">
        <f t="shared" si="275"/>
        <v>0</v>
      </c>
      <c r="S2558" s="154">
        <f t="shared" si="276"/>
        <v>1</v>
      </c>
    </row>
    <row r="2559" spans="2:19" ht="18.75" x14ac:dyDescent="0.3">
      <c r="B2559" s="164">
        <v>45114</v>
      </c>
      <c r="C2559" s="95" t="s">
        <v>3591</v>
      </c>
      <c r="D2559" s="96" t="s">
        <v>93</v>
      </c>
      <c r="E2559" s="97">
        <v>4</v>
      </c>
      <c r="F2559" s="218">
        <v>3</v>
      </c>
      <c r="G2559" s="217">
        <v>1.2</v>
      </c>
      <c r="H2559" s="99" t="s">
        <v>557</v>
      </c>
      <c r="I2559" s="104" t="s">
        <v>34</v>
      </c>
      <c r="J2559" s="105">
        <v>7</v>
      </c>
      <c r="K2559" s="142">
        <f t="shared" si="271"/>
        <v>-7</v>
      </c>
      <c r="L2559" s="102">
        <f t="shared" si="272"/>
        <v>1014.835104938272</v>
      </c>
      <c r="M2559" s="214">
        <f t="shared" si="273"/>
        <v>-31.075000000000003</v>
      </c>
      <c r="Q2559" s="153">
        <f t="shared" si="274"/>
        <v>1</v>
      </c>
      <c r="R2559" s="154">
        <f t="shared" si="275"/>
        <v>0</v>
      </c>
      <c r="S2559" s="154">
        <f t="shared" si="276"/>
        <v>1</v>
      </c>
    </row>
    <row r="2560" spans="2:19" ht="18.75" x14ac:dyDescent="0.3">
      <c r="B2560" s="164">
        <v>45114</v>
      </c>
      <c r="C2560" s="95" t="s">
        <v>3592</v>
      </c>
      <c r="D2560" s="96" t="s">
        <v>93</v>
      </c>
      <c r="E2560" s="97">
        <v>4</v>
      </c>
      <c r="F2560" s="218">
        <v>2</v>
      </c>
      <c r="G2560" s="217">
        <v>1.1000000000000001</v>
      </c>
      <c r="H2560" s="99" t="s">
        <v>557</v>
      </c>
      <c r="I2560" s="104" t="s">
        <v>34</v>
      </c>
      <c r="J2560" s="105">
        <v>10</v>
      </c>
      <c r="K2560" s="142">
        <f t="shared" si="271"/>
        <v>-10</v>
      </c>
      <c r="L2560" s="102">
        <f t="shared" si="272"/>
        <v>1004.835104938272</v>
      </c>
      <c r="M2560" s="214">
        <f t="shared" si="273"/>
        <v>-41.075000000000003</v>
      </c>
      <c r="Q2560" s="153">
        <f t="shared" si="274"/>
        <v>1</v>
      </c>
      <c r="R2560" s="154">
        <f t="shared" si="275"/>
        <v>0</v>
      </c>
      <c r="S2560" s="154">
        <f t="shared" si="276"/>
        <v>1</v>
      </c>
    </row>
    <row r="2561" spans="2:19" ht="18.75" x14ac:dyDescent="0.3">
      <c r="B2561" s="164">
        <v>45115</v>
      </c>
      <c r="C2561" s="95" t="s">
        <v>3593</v>
      </c>
      <c r="D2561" s="96" t="s">
        <v>619</v>
      </c>
      <c r="E2561" s="97">
        <v>1</v>
      </c>
      <c r="F2561" s="218">
        <v>60</v>
      </c>
      <c r="G2561" s="217">
        <v>20</v>
      </c>
      <c r="H2561" s="99" t="s">
        <v>557</v>
      </c>
      <c r="I2561" s="104" t="s">
        <v>34</v>
      </c>
      <c r="J2561" s="105">
        <v>1.25</v>
      </c>
      <c r="K2561" s="142">
        <f t="shared" si="271"/>
        <v>-1.25</v>
      </c>
      <c r="L2561" s="102">
        <f t="shared" si="272"/>
        <v>1003.585104938272</v>
      </c>
      <c r="M2561" s="214">
        <f t="shared" si="273"/>
        <v>-42.325000000000003</v>
      </c>
      <c r="Q2561" s="153">
        <f t="shared" si="274"/>
        <v>1</v>
      </c>
      <c r="R2561" s="154">
        <f t="shared" si="275"/>
        <v>0</v>
      </c>
      <c r="S2561" s="154">
        <f t="shared" si="276"/>
        <v>1</v>
      </c>
    </row>
    <row r="2562" spans="2:19" ht="18.75" x14ac:dyDescent="0.3">
      <c r="B2562" s="164">
        <v>45115</v>
      </c>
      <c r="C2562" s="95" t="s">
        <v>3593</v>
      </c>
      <c r="D2562" s="96" t="s">
        <v>619</v>
      </c>
      <c r="E2562" s="97">
        <v>1</v>
      </c>
      <c r="F2562" s="218">
        <v>60</v>
      </c>
      <c r="G2562" s="217">
        <v>20</v>
      </c>
      <c r="H2562" s="99" t="s">
        <v>567</v>
      </c>
      <c r="I2562" s="104" t="s">
        <v>34</v>
      </c>
      <c r="J2562" s="105">
        <v>0.75</v>
      </c>
      <c r="K2562" s="142">
        <f t="shared" si="271"/>
        <v>-0.75</v>
      </c>
      <c r="L2562" s="102">
        <f t="shared" si="272"/>
        <v>1002.835104938272</v>
      </c>
      <c r="M2562" s="214">
        <f t="shared" si="273"/>
        <v>-43.075000000000003</v>
      </c>
      <c r="Q2562" s="153">
        <f t="shared" si="274"/>
        <v>1</v>
      </c>
      <c r="R2562" s="154">
        <f t="shared" si="275"/>
        <v>0</v>
      </c>
      <c r="S2562" s="154">
        <f t="shared" si="276"/>
        <v>1</v>
      </c>
    </row>
    <row r="2563" spans="2:19" ht="18.75" x14ac:dyDescent="0.3">
      <c r="B2563" s="164">
        <v>45116</v>
      </c>
      <c r="C2563" s="95" t="s">
        <v>3594</v>
      </c>
      <c r="D2563" s="96" t="s">
        <v>573</v>
      </c>
      <c r="E2563" s="97">
        <v>4</v>
      </c>
      <c r="F2563" s="218">
        <v>14</v>
      </c>
      <c r="G2563" s="217">
        <v>3</v>
      </c>
      <c r="H2563" s="99" t="s">
        <v>557</v>
      </c>
      <c r="I2563" s="104" t="s">
        <v>34</v>
      </c>
      <c r="J2563" s="105">
        <v>5.75</v>
      </c>
      <c r="K2563" s="142">
        <f t="shared" si="271"/>
        <v>-5.75</v>
      </c>
      <c r="L2563" s="102">
        <f t="shared" si="272"/>
        <v>997.08510493827202</v>
      </c>
      <c r="M2563" s="214">
        <f t="shared" si="273"/>
        <v>-48.825000000000003</v>
      </c>
      <c r="Q2563" s="153">
        <f t="shared" si="274"/>
        <v>1</v>
      </c>
      <c r="R2563" s="154">
        <f t="shared" si="275"/>
        <v>0</v>
      </c>
      <c r="S2563" s="154">
        <f t="shared" si="276"/>
        <v>1</v>
      </c>
    </row>
    <row r="2564" spans="2:19" ht="18.75" x14ac:dyDescent="0.3">
      <c r="B2564" s="164">
        <v>45116</v>
      </c>
      <c r="C2564" s="95" t="s">
        <v>3594</v>
      </c>
      <c r="D2564" s="96" t="s">
        <v>573</v>
      </c>
      <c r="E2564" s="97">
        <v>4</v>
      </c>
      <c r="F2564" s="218">
        <v>14</v>
      </c>
      <c r="G2564" s="217">
        <v>3</v>
      </c>
      <c r="H2564" s="99" t="s">
        <v>567</v>
      </c>
      <c r="I2564" s="104" t="s">
        <v>34</v>
      </c>
      <c r="J2564" s="105">
        <v>4</v>
      </c>
      <c r="K2564" s="142">
        <f t="shared" si="271"/>
        <v>-4</v>
      </c>
      <c r="L2564" s="102">
        <f t="shared" si="272"/>
        <v>993.08510493827202</v>
      </c>
      <c r="M2564" s="214">
        <f t="shared" si="273"/>
        <v>-52.825000000000003</v>
      </c>
      <c r="Q2564" s="153">
        <f t="shared" si="274"/>
        <v>1</v>
      </c>
      <c r="R2564" s="154">
        <f t="shared" si="275"/>
        <v>0</v>
      </c>
      <c r="S2564" s="154">
        <f t="shared" si="276"/>
        <v>1</v>
      </c>
    </row>
    <row r="2565" spans="2:19" ht="18.75" x14ac:dyDescent="0.3">
      <c r="B2565" s="164">
        <v>45116</v>
      </c>
      <c r="C2565" s="95" t="s">
        <v>3595</v>
      </c>
      <c r="D2565" s="96" t="s">
        <v>685</v>
      </c>
      <c r="E2565" s="97">
        <v>4</v>
      </c>
      <c r="F2565" s="218">
        <v>10</v>
      </c>
      <c r="G2565" s="217">
        <v>3</v>
      </c>
      <c r="H2565" s="99" t="s">
        <v>557</v>
      </c>
      <c r="I2565" s="104" t="s">
        <v>34</v>
      </c>
      <c r="J2565" s="105">
        <v>0.75</v>
      </c>
      <c r="K2565" s="142">
        <f t="shared" si="271"/>
        <v>-0.75</v>
      </c>
      <c r="L2565" s="102">
        <f t="shared" si="272"/>
        <v>992.33510493827202</v>
      </c>
      <c r="M2565" s="214">
        <f t="shared" si="273"/>
        <v>-53.575000000000003</v>
      </c>
      <c r="Q2565" s="153">
        <f t="shared" si="274"/>
        <v>1</v>
      </c>
      <c r="R2565" s="154">
        <f t="shared" si="275"/>
        <v>0</v>
      </c>
      <c r="S2565" s="154">
        <f t="shared" si="276"/>
        <v>1</v>
      </c>
    </row>
    <row r="2566" spans="2:19" ht="18.75" x14ac:dyDescent="0.3">
      <c r="B2566" s="164">
        <v>45116</v>
      </c>
      <c r="C2566" s="95" t="s">
        <v>3596</v>
      </c>
      <c r="D2566" s="96" t="s">
        <v>616</v>
      </c>
      <c r="E2566" s="97">
        <v>1</v>
      </c>
      <c r="F2566" s="218">
        <v>19</v>
      </c>
      <c r="G2566" s="217">
        <v>4</v>
      </c>
      <c r="H2566" s="99" t="s">
        <v>557</v>
      </c>
      <c r="I2566" s="104" t="s">
        <v>34</v>
      </c>
      <c r="J2566" s="105">
        <v>1</v>
      </c>
      <c r="K2566" s="142">
        <f t="shared" si="271"/>
        <v>-1</v>
      </c>
      <c r="L2566" s="102">
        <f t="shared" si="272"/>
        <v>991.33510493827202</v>
      </c>
      <c r="M2566" s="214">
        <f t="shared" si="273"/>
        <v>-54.575000000000003</v>
      </c>
      <c r="Q2566" s="153">
        <f t="shared" si="274"/>
        <v>1</v>
      </c>
      <c r="R2566" s="154">
        <f t="shared" si="275"/>
        <v>0</v>
      </c>
      <c r="S2566" s="154">
        <f t="shared" si="276"/>
        <v>1</v>
      </c>
    </row>
    <row r="2567" spans="2:19" ht="18.75" x14ac:dyDescent="0.3">
      <c r="B2567" s="164">
        <v>45116</v>
      </c>
      <c r="C2567" s="95" t="s">
        <v>3597</v>
      </c>
      <c r="D2567" s="96" t="s">
        <v>616</v>
      </c>
      <c r="E2567" s="97">
        <v>2</v>
      </c>
      <c r="F2567" s="218">
        <v>1.7</v>
      </c>
      <c r="G2567" s="217">
        <v>1.1000000000000001</v>
      </c>
      <c r="H2567" s="99" t="s">
        <v>557</v>
      </c>
      <c r="I2567" s="104" t="s">
        <v>34</v>
      </c>
      <c r="J2567" s="105">
        <v>6</v>
      </c>
      <c r="K2567" s="142">
        <f t="shared" si="271"/>
        <v>-6</v>
      </c>
      <c r="L2567" s="102">
        <f t="shared" si="272"/>
        <v>985.33510493827202</v>
      </c>
      <c r="M2567" s="214">
        <f t="shared" si="273"/>
        <v>-60.575000000000003</v>
      </c>
      <c r="Q2567" s="153">
        <f t="shared" si="274"/>
        <v>1</v>
      </c>
      <c r="R2567" s="154">
        <f t="shared" si="275"/>
        <v>0</v>
      </c>
      <c r="S2567" s="154">
        <f t="shared" si="276"/>
        <v>1</v>
      </c>
    </row>
    <row r="2568" spans="2:19" ht="18.75" x14ac:dyDescent="0.3">
      <c r="B2568" s="164">
        <v>45117</v>
      </c>
      <c r="C2568" s="95" t="s">
        <v>3598</v>
      </c>
      <c r="D2568" s="96" t="s">
        <v>705</v>
      </c>
      <c r="E2568" s="97">
        <v>1</v>
      </c>
      <c r="F2568" s="218">
        <v>4</v>
      </c>
      <c r="G2568" s="217">
        <v>2</v>
      </c>
      <c r="H2568" s="99" t="s">
        <v>557</v>
      </c>
      <c r="I2568" s="104" t="s">
        <v>34</v>
      </c>
      <c r="J2568" s="105">
        <v>2.75</v>
      </c>
      <c r="K2568" s="142">
        <f t="shared" si="271"/>
        <v>-2.75</v>
      </c>
      <c r="L2568" s="102">
        <f t="shared" si="272"/>
        <v>982.58510493827202</v>
      </c>
      <c r="M2568" s="214">
        <f t="shared" si="273"/>
        <v>-63.325000000000003</v>
      </c>
      <c r="Q2568" s="153">
        <f t="shared" si="274"/>
        <v>1</v>
      </c>
      <c r="R2568" s="154">
        <f t="shared" si="275"/>
        <v>0</v>
      </c>
      <c r="S2568" s="154">
        <f t="shared" si="276"/>
        <v>1</v>
      </c>
    </row>
    <row r="2569" spans="2:19" ht="18.75" x14ac:dyDescent="0.3">
      <c r="B2569" s="164">
        <v>45117</v>
      </c>
      <c r="C2569" s="95" t="s">
        <v>3599</v>
      </c>
      <c r="D2569" s="96" t="s">
        <v>705</v>
      </c>
      <c r="E2569" s="97">
        <v>1</v>
      </c>
      <c r="F2569" s="218">
        <v>60</v>
      </c>
      <c r="G2569" s="217">
        <v>20</v>
      </c>
      <c r="H2569" s="99" t="s">
        <v>557</v>
      </c>
      <c r="I2569" s="104" t="s">
        <v>34</v>
      </c>
      <c r="J2569" s="105">
        <v>0.75</v>
      </c>
      <c r="K2569" s="142">
        <f t="shared" si="271"/>
        <v>-0.75</v>
      </c>
      <c r="L2569" s="102">
        <f t="shared" si="272"/>
        <v>981.83510493827202</v>
      </c>
      <c r="M2569" s="214">
        <f t="shared" si="273"/>
        <v>-64.075000000000003</v>
      </c>
      <c r="Q2569" s="153">
        <f t="shared" si="274"/>
        <v>1</v>
      </c>
      <c r="R2569" s="154">
        <f t="shared" si="275"/>
        <v>0</v>
      </c>
      <c r="S2569" s="154">
        <f t="shared" si="276"/>
        <v>1</v>
      </c>
    </row>
    <row r="2570" spans="2:19" ht="18.75" x14ac:dyDescent="0.3">
      <c r="B2570" s="164">
        <v>45117</v>
      </c>
      <c r="C2570" s="95" t="s">
        <v>3600</v>
      </c>
      <c r="D2570" s="96" t="s">
        <v>705</v>
      </c>
      <c r="E2570" s="97">
        <v>2</v>
      </c>
      <c r="F2570" s="218">
        <v>2.7</v>
      </c>
      <c r="G2570" s="217">
        <v>1.2</v>
      </c>
      <c r="H2570" s="99" t="s">
        <v>557</v>
      </c>
      <c r="I2570" s="104" t="s">
        <v>24</v>
      </c>
      <c r="J2570" s="105">
        <v>1.25</v>
      </c>
      <c r="K2570" s="142">
        <f t="shared" si="271"/>
        <v>2.125</v>
      </c>
      <c r="L2570" s="102">
        <f t="shared" si="272"/>
        <v>983.96010493827202</v>
      </c>
      <c r="M2570" s="214">
        <f t="shared" si="273"/>
        <v>-61.95</v>
      </c>
      <c r="Q2570" s="153">
        <f t="shared" si="274"/>
        <v>1</v>
      </c>
      <c r="R2570" s="154">
        <f t="shared" si="275"/>
        <v>1</v>
      </c>
      <c r="S2570" s="154">
        <f t="shared" si="276"/>
        <v>0</v>
      </c>
    </row>
    <row r="2571" spans="2:19" ht="18.75" x14ac:dyDescent="0.3">
      <c r="B2571" s="164">
        <v>45118</v>
      </c>
      <c r="C2571" s="95" t="s">
        <v>3601</v>
      </c>
      <c r="D2571" s="96" t="s">
        <v>3602</v>
      </c>
      <c r="E2571" s="97">
        <v>3</v>
      </c>
      <c r="F2571" s="218">
        <v>2.9</v>
      </c>
      <c r="G2571" s="217">
        <v>1.5</v>
      </c>
      <c r="H2571" s="99" t="s">
        <v>557</v>
      </c>
      <c r="I2571" s="104" t="s">
        <v>24</v>
      </c>
      <c r="J2571" s="105">
        <v>2.25</v>
      </c>
      <c r="K2571" s="142">
        <f t="shared" si="271"/>
        <v>4.2749999999999995</v>
      </c>
      <c r="L2571" s="102">
        <f t="shared" si="272"/>
        <v>988.235104938272</v>
      </c>
      <c r="M2571" s="214">
        <f t="shared" si="273"/>
        <v>-57.675000000000004</v>
      </c>
      <c r="Q2571" s="153">
        <f t="shared" si="274"/>
        <v>1</v>
      </c>
      <c r="R2571" s="154">
        <f t="shared" si="275"/>
        <v>1</v>
      </c>
      <c r="S2571" s="154">
        <f t="shared" si="276"/>
        <v>0</v>
      </c>
    </row>
    <row r="2572" spans="2:19" ht="18.75" x14ac:dyDescent="0.3">
      <c r="B2572" s="164">
        <v>45118</v>
      </c>
      <c r="C2572" s="95" t="s">
        <v>3568</v>
      </c>
      <c r="D2572" s="96" t="s">
        <v>2731</v>
      </c>
      <c r="E2572" s="97">
        <v>2</v>
      </c>
      <c r="F2572" s="218">
        <v>1.6</v>
      </c>
      <c r="G2572" s="217">
        <v>1.1000000000000001</v>
      </c>
      <c r="H2572" s="99" t="s">
        <v>557</v>
      </c>
      <c r="I2572" s="104" t="s">
        <v>34</v>
      </c>
      <c r="J2572" s="105">
        <v>6</v>
      </c>
      <c r="K2572" s="142">
        <f t="shared" si="271"/>
        <v>-6</v>
      </c>
      <c r="L2572" s="102">
        <f t="shared" si="272"/>
        <v>982.235104938272</v>
      </c>
      <c r="M2572" s="214">
        <f t="shared" si="273"/>
        <v>-63.675000000000004</v>
      </c>
      <c r="Q2572" s="153">
        <f t="shared" si="274"/>
        <v>1</v>
      </c>
      <c r="R2572" s="154">
        <f t="shared" si="275"/>
        <v>0</v>
      </c>
      <c r="S2572" s="154">
        <f t="shared" si="276"/>
        <v>1</v>
      </c>
    </row>
    <row r="2573" spans="2:19" ht="18.75" x14ac:dyDescent="0.3">
      <c r="B2573" s="164">
        <v>45119</v>
      </c>
      <c r="C2573" s="95" t="s">
        <v>3603</v>
      </c>
      <c r="D2573" s="96" t="s">
        <v>3583</v>
      </c>
      <c r="E2573" s="97">
        <v>1</v>
      </c>
      <c r="F2573" s="218">
        <v>9</v>
      </c>
      <c r="G2573" s="217">
        <v>3</v>
      </c>
      <c r="H2573" s="99" t="s">
        <v>557</v>
      </c>
      <c r="I2573" s="104" t="s">
        <v>34</v>
      </c>
      <c r="J2573" s="105">
        <v>5.75</v>
      </c>
      <c r="K2573" s="142">
        <f t="shared" si="271"/>
        <v>-5.75</v>
      </c>
      <c r="L2573" s="102">
        <f t="shared" si="272"/>
        <v>976.485104938272</v>
      </c>
      <c r="M2573" s="214">
        <f t="shared" si="273"/>
        <v>-69.425000000000011</v>
      </c>
      <c r="Q2573" s="153">
        <f t="shared" si="274"/>
        <v>1</v>
      </c>
      <c r="R2573" s="154">
        <f t="shared" si="275"/>
        <v>0</v>
      </c>
      <c r="S2573" s="154">
        <f t="shared" si="276"/>
        <v>1</v>
      </c>
    </row>
    <row r="2574" spans="2:19" ht="18.75" x14ac:dyDescent="0.3">
      <c r="B2574" s="164">
        <v>45119</v>
      </c>
      <c r="C2574" s="95" t="s">
        <v>3604</v>
      </c>
      <c r="D2574" s="96" t="s">
        <v>3583</v>
      </c>
      <c r="E2574" s="97">
        <v>1</v>
      </c>
      <c r="F2574" s="218">
        <v>3</v>
      </c>
      <c r="G2574" s="217">
        <v>1.4</v>
      </c>
      <c r="H2574" s="99" t="s">
        <v>557</v>
      </c>
      <c r="I2574" s="104" t="s">
        <v>34</v>
      </c>
      <c r="J2574" s="105">
        <v>2.75</v>
      </c>
      <c r="K2574" s="142">
        <f t="shared" si="271"/>
        <v>-2.75</v>
      </c>
      <c r="L2574" s="102">
        <f t="shared" si="272"/>
        <v>973.735104938272</v>
      </c>
      <c r="M2574" s="214">
        <f t="shared" si="273"/>
        <v>-72.175000000000011</v>
      </c>
      <c r="Q2574" s="153">
        <f t="shared" si="274"/>
        <v>1</v>
      </c>
      <c r="R2574" s="154">
        <f t="shared" si="275"/>
        <v>0</v>
      </c>
      <c r="S2574" s="154">
        <f t="shared" si="276"/>
        <v>1</v>
      </c>
    </row>
    <row r="2575" spans="2:19" ht="18.75" x14ac:dyDescent="0.3">
      <c r="B2575" s="164">
        <v>45119</v>
      </c>
      <c r="C2575" s="95" t="s">
        <v>3605</v>
      </c>
      <c r="D2575" s="96" t="s">
        <v>3583</v>
      </c>
      <c r="E2575" s="97">
        <v>2</v>
      </c>
      <c r="F2575" s="218">
        <v>19</v>
      </c>
      <c r="G2575" s="217">
        <v>4</v>
      </c>
      <c r="H2575" s="99" t="s">
        <v>557</v>
      </c>
      <c r="I2575" s="104" t="s">
        <v>34</v>
      </c>
      <c r="J2575" s="105">
        <v>3</v>
      </c>
      <c r="K2575" s="142">
        <f t="shared" si="271"/>
        <v>-3</v>
      </c>
      <c r="L2575" s="102">
        <f t="shared" si="272"/>
        <v>970.735104938272</v>
      </c>
      <c r="M2575" s="214">
        <f t="shared" si="273"/>
        <v>-75.175000000000011</v>
      </c>
      <c r="Q2575" s="153">
        <f t="shared" si="274"/>
        <v>1</v>
      </c>
      <c r="R2575" s="154">
        <f t="shared" si="275"/>
        <v>0</v>
      </c>
      <c r="S2575" s="154">
        <f t="shared" si="276"/>
        <v>1</v>
      </c>
    </row>
    <row r="2576" spans="2:19" ht="18.75" x14ac:dyDescent="0.3">
      <c r="B2576" s="164">
        <v>45119</v>
      </c>
      <c r="C2576" s="95" t="s">
        <v>3605</v>
      </c>
      <c r="D2576" s="96" t="s">
        <v>3583</v>
      </c>
      <c r="E2576" s="97">
        <v>2</v>
      </c>
      <c r="F2576" s="218">
        <v>19</v>
      </c>
      <c r="G2576" s="217">
        <v>4</v>
      </c>
      <c r="H2576" s="99" t="s">
        <v>567</v>
      </c>
      <c r="I2576" s="104" t="s">
        <v>34</v>
      </c>
      <c r="J2576" s="105">
        <v>2</v>
      </c>
      <c r="K2576" s="142">
        <f t="shared" si="271"/>
        <v>-2</v>
      </c>
      <c r="L2576" s="102">
        <f t="shared" si="272"/>
        <v>968.735104938272</v>
      </c>
      <c r="M2576" s="214">
        <f t="shared" si="273"/>
        <v>-77.175000000000011</v>
      </c>
      <c r="Q2576" s="153">
        <f t="shared" si="274"/>
        <v>1</v>
      </c>
      <c r="R2576" s="154">
        <f t="shared" si="275"/>
        <v>0</v>
      </c>
      <c r="S2576" s="154">
        <f t="shared" si="276"/>
        <v>1</v>
      </c>
    </row>
    <row r="2577" spans="2:19" ht="18.75" x14ac:dyDescent="0.3">
      <c r="B2577" s="164">
        <v>45119</v>
      </c>
      <c r="C2577" s="95" t="s">
        <v>3407</v>
      </c>
      <c r="D2577" s="96" t="s">
        <v>660</v>
      </c>
      <c r="E2577" s="97">
        <v>2</v>
      </c>
      <c r="F2577" s="218">
        <v>21</v>
      </c>
      <c r="G2577" s="217">
        <v>4</v>
      </c>
      <c r="H2577" s="99" t="s">
        <v>557</v>
      </c>
      <c r="I2577" s="104" t="s">
        <v>34</v>
      </c>
      <c r="J2577" s="105">
        <v>1.5</v>
      </c>
      <c r="K2577" s="142">
        <f t="shared" si="271"/>
        <v>-1.5</v>
      </c>
      <c r="L2577" s="102">
        <f t="shared" si="272"/>
        <v>967.235104938272</v>
      </c>
      <c r="M2577" s="214">
        <f t="shared" si="273"/>
        <v>-78.675000000000011</v>
      </c>
      <c r="Q2577" s="153">
        <f t="shared" si="274"/>
        <v>1</v>
      </c>
      <c r="R2577" s="154">
        <f t="shared" si="275"/>
        <v>0</v>
      </c>
      <c r="S2577" s="154">
        <f t="shared" si="276"/>
        <v>1</v>
      </c>
    </row>
    <row r="2578" spans="2:19" ht="18.75" x14ac:dyDescent="0.3">
      <c r="B2578" s="164">
        <v>45119</v>
      </c>
      <c r="C2578" s="95" t="s">
        <v>3407</v>
      </c>
      <c r="D2578" s="96" t="s">
        <v>660</v>
      </c>
      <c r="E2578" s="97">
        <v>2</v>
      </c>
      <c r="F2578" s="218">
        <v>21</v>
      </c>
      <c r="G2578" s="217">
        <v>4</v>
      </c>
      <c r="H2578" s="99" t="s">
        <v>567</v>
      </c>
      <c r="I2578" s="104" t="s">
        <v>34</v>
      </c>
      <c r="J2578" s="105">
        <v>1.5</v>
      </c>
      <c r="K2578" s="142">
        <f t="shared" si="271"/>
        <v>-1.5</v>
      </c>
      <c r="L2578" s="102">
        <f t="shared" si="272"/>
        <v>965.735104938272</v>
      </c>
      <c r="M2578" s="214">
        <f t="shared" si="273"/>
        <v>-80.175000000000011</v>
      </c>
      <c r="Q2578" s="153">
        <f t="shared" si="274"/>
        <v>1</v>
      </c>
      <c r="R2578" s="154">
        <f t="shared" si="275"/>
        <v>0</v>
      </c>
      <c r="S2578" s="154">
        <f t="shared" si="276"/>
        <v>1</v>
      </c>
    </row>
    <row r="2579" spans="2:19" ht="18.75" x14ac:dyDescent="0.3">
      <c r="B2579" s="164">
        <v>45119</v>
      </c>
      <c r="C2579" s="95" t="s">
        <v>3606</v>
      </c>
      <c r="D2579" s="96" t="s">
        <v>2001</v>
      </c>
      <c r="E2579" s="97">
        <v>2</v>
      </c>
      <c r="F2579" s="218">
        <v>7</v>
      </c>
      <c r="G2579" s="217">
        <v>3</v>
      </c>
      <c r="H2579" s="99" t="s">
        <v>557</v>
      </c>
      <c r="I2579" s="104" t="s">
        <v>34</v>
      </c>
      <c r="J2579" s="105">
        <v>6</v>
      </c>
      <c r="K2579" s="142">
        <f t="shared" si="271"/>
        <v>-6</v>
      </c>
      <c r="L2579" s="102">
        <f t="shared" si="272"/>
        <v>959.735104938272</v>
      </c>
      <c r="M2579" s="214">
        <f t="shared" si="273"/>
        <v>-86.175000000000011</v>
      </c>
      <c r="Q2579" s="153">
        <f t="shared" si="274"/>
        <v>1</v>
      </c>
      <c r="R2579" s="154">
        <f t="shared" si="275"/>
        <v>0</v>
      </c>
      <c r="S2579" s="154">
        <f t="shared" si="276"/>
        <v>1</v>
      </c>
    </row>
    <row r="2580" spans="2:19" ht="18.75" x14ac:dyDescent="0.3">
      <c r="B2580" s="164">
        <v>45119</v>
      </c>
      <c r="C2580" s="95" t="s">
        <v>3607</v>
      </c>
      <c r="D2580" s="96" t="s">
        <v>2001</v>
      </c>
      <c r="E2580" s="97">
        <v>2</v>
      </c>
      <c r="F2580" s="218">
        <v>17</v>
      </c>
      <c r="G2580" s="217">
        <v>4</v>
      </c>
      <c r="H2580" s="99" t="s">
        <v>557</v>
      </c>
      <c r="I2580" s="104" t="s">
        <v>24</v>
      </c>
      <c r="J2580" s="105">
        <v>4</v>
      </c>
      <c r="K2580" s="142">
        <f t="shared" si="271"/>
        <v>64</v>
      </c>
      <c r="L2580" s="102">
        <f t="shared" si="272"/>
        <v>1023.735104938272</v>
      </c>
      <c r="M2580" s="214">
        <f t="shared" si="273"/>
        <v>-22.175000000000011</v>
      </c>
      <c r="Q2580" s="153">
        <f t="shared" si="274"/>
        <v>1</v>
      </c>
      <c r="R2580" s="154">
        <f t="shared" si="275"/>
        <v>1</v>
      </c>
      <c r="S2580" s="154">
        <f t="shared" si="276"/>
        <v>0</v>
      </c>
    </row>
    <row r="2581" spans="2:19" ht="18.75" x14ac:dyDescent="0.3">
      <c r="B2581" s="164">
        <v>45120</v>
      </c>
      <c r="C2581" s="95" t="s">
        <v>3608</v>
      </c>
      <c r="D2581" s="96" t="s">
        <v>114</v>
      </c>
      <c r="E2581" s="97">
        <v>1</v>
      </c>
      <c r="F2581" s="218">
        <v>20</v>
      </c>
      <c r="G2581" s="217">
        <v>5</v>
      </c>
      <c r="H2581" s="99" t="s">
        <v>557</v>
      </c>
      <c r="I2581" s="104" t="s">
        <v>34</v>
      </c>
      <c r="J2581" s="105">
        <v>1.75</v>
      </c>
      <c r="K2581" s="142">
        <f t="shared" si="271"/>
        <v>-1.75</v>
      </c>
      <c r="L2581" s="102">
        <f t="shared" si="272"/>
        <v>1021.985104938272</v>
      </c>
      <c r="M2581" s="214">
        <f t="shared" si="273"/>
        <v>-23.925000000000011</v>
      </c>
      <c r="Q2581" s="153">
        <f t="shared" si="274"/>
        <v>1</v>
      </c>
      <c r="R2581" s="154">
        <f t="shared" si="275"/>
        <v>0</v>
      </c>
      <c r="S2581" s="154">
        <f t="shared" si="276"/>
        <v>1</v>
      </c>
    </row>
    <row r="2582" spans="2:19" ht="18.75" x14ac:dyDescent="0.3">
      <c r="B2582" s="164">
        <v>45120</v>
      </c>
      <c r="C2582" s="95" t="s">
        <v>3609</v>
      </c>
      <c r="D2582" s="96" t="s">
        <v>114</v>
      </c>
      <c r="E2582" s="97">
        <v>1</v>
      </c>
      <c r="F2582" s="218">
        <v>10</v>
      </c>
      <c r="G2582" s="217">
        <v>3</v>
      </c>
      <c r="H2582" s="99" t="s">
        <v>557</v>
      </c>
      <c r="I2582" s="104" t="s">
        <v>34</v>
      </c>
      <c r="J2582" s="105">
        <v>2.25</v>
      </c>
      <c r="K2582" s="142">
        <f t="shared" si="271"/>
        <v>-2.25</v>
      </c>
      <c r="L2582" s="102">
        <f t="shared" si="272"/>
        <v>1019.735104938272</v>
      </c>
      <c r="M2582" s="214">
        <f t="shared" si="273"/>
        <v>-26.175000000000011</v>
      </c>
      <c r="Q2582" s="153">
        <f t="shared" si="274"/>
        <v>1</v>
      </c>
      <c r="R2582" s="154">
        <f t="shared" si="275"/>
        <v>0</v>
      </c>
      <c r="S2582" s="154">
        <f t="shared" si="276"/>
        <v>1</v>
      </c>
    </row>
    <row r="2583" spans="2:19" ht="18.75" x14ac:dyDescent="0.3">
      <c r="B2583" s="164">
        <v>45120</v>
      </c>
      <c r="C2583" s="95" t="s">
        <v>3610</v>
      </c>
      <c r="D2583" s="96" t="s">
        <v>114</v>
      </c>
      <c r="E2583" s="97">
        <v>2</v>
      </c>
      <c r="F2583" s="218">
        <v>4</v>
      </c>
      <c r="G2583" s="217">
        <v>2</v>
      </c>
      <c r="H2583" s="99" t="s">
        <v>557</v>
      </c>
      <c r="I2583" s="104" t="s">
        <v>34</v>
      </c>
      <c r="J2583" s="105">
        <v>4.75</v>
      </c>
      <c r="K2583" s="142">
        <f t="shared" si="271"/>
        <v>-4.75</v>
      </c>
      <c r="L2583" s="102">
        <f t="shared" si="272"/>
        <v>1014.985104938272</v>
      </c>
      <c r="M2583" s="214">
        <f t="shared" si="273"/>
        <v>-30.925000000000011</v>
      </c>
      <c r="Q2583" s="153">
        <f t="shared" si="274"/>
        <v>1</v>
      </c>
      <c r="R2583" s="154">
        <f t="shared" si="275"/>
        <v>0</v>
      </c>
      <c r="S2583" s="154">
        <f t="shared" si="276"/>
        <v>1</v>
      </c>
    </row>
    <row r="2584" spans="2:19" ht="18.75" x14ac:dyDescent="0.3">
      <c r="B2584" s="164">
        <v>45120</v>
      </c>
      <c r="C2584" s="95" t="s">
        <v>3611</v>
      </c>
      <c r="D2584" s="96" t="s">
        <v>114</v>
      </c>
      <c r="E2584" s="97">
        <v>2</v>
      </c>
      <c r="F2584" s="218">
        <v>18</v>
      </c>
      <c r="G2584" s="217">
        <v>4</v>
      </c>
      <c r="H2584" s="99" t="s">
        <v>557</v>
      </c>
      <c r="I2584" s="104" t="s">
        <v>34</v>
      </c>
      <c r="J2584" s="105">
        <v>3</v>
      </c>
      <c r="K2584" s="142">
        <f t="shared" si="271"/>
        <v>-3</v>
      </c>
      <c r="L2584" s="102">
        <f t="shared" si="272"/>
        <v>1011.985104938272</v>
      </c>
      <c r="M2584" s="214">
        <f t="shared" si="273"/>
        <v>-33.925000000000011</v>
      </c>
      <c r="Q2584" s="153">
        <f t="shared" si="274"/>
        <v>1</v>
      </c>
      <c r="R2584" s="154">
        <f t="shared" si="275"/>
        <v>0</v>
      </c>
      <c r="S2584" s="154">
        <f t="shared" si="276"/>
        <v>1</v>
      </c>
    </row>
    <row r="2585" spans="2:19" ht="18.75" x14ac:dyDescent="0.3">
      <c r="B2585" s="164">
        <v>45120</v>
      </c>
      <c r="C2585" s="95" t="s">
        <v>3611</v>
      </c>
      <c r="D2585" s="96" t="s">
        <v>114</v>
      </c>
      <c r="E2585" s="97">
        <v>2</v>
      </c>
      <c r="F2585" s="218">
        <v>18</v>
      </c>
      <c r="G2585" s="217">
        <v>4</v>
      </c>
      <c r="H2585" s="99" t="s">
        <v>567</v>
      </c>
      <c r="I2585" s="104" t="s">
        <v>34</v>
      </c>
      <c r="J2585" s="105">
        <v>2</v>
      </c>
      <c r="K2585" s="142">
        <f t="shared" si="271"/>
        <v>-2</v>
      </c>
      <c r="L2585" s="102">
        <f t="shared" si="272"/>
        <v>1009.985104938272</v>
      </c>
      <c r="M2585" s="214">
        <f t="shared" si="273"/>
        <v>-35.925000000000011</v>
      </c>
      <c r="Q2585" s="153">
        <f t="shared" si="274"/>
        <v>1</v>
      </c>
      <c r="R2585" s="154">
        <f t="shared" si="275"/>
        <v>0</v>
      </c>
      <c r="S2585" s="154">
        <f t="shared" si="276"/>
        <v>1</v>
      </c>
    </row>
    <row r="2586" spans="2:19" ht="18.75" x14ac:dyDescent="0.3">
      <c r="B2586" s="164">
        <v>45120</v>
      </c>
      <c r="C2586" s="95" t="s">
        <v>3612</v>
      </c>
      <c r="D2586" s="96" t="s">
        <v>114</v>
      </c>
      <c r="E2586" s="97">
        <v>3</v>
      </c>
      <c r="F2586" s="218">
        <v>34</v>
      </c>
      <c r="G2586" s="217">
        <v>7</v>
      </c>
      <c r="H2586" s="99" t="s">
        <v>557</v>
      </c>
      <c r="I2586" s="104" t="s">
        <v>34</v>
      </c>
      <c r="J2586" s="105">
        <v>2.75</v>
      </c>
      <c r="K2586" s="142">
        <f t="shared" si="271"/>
        <v>-2.75</v>
      </c>
      <c r="L2586" s="102">
        <f t="shared" si="272"/>
        <v>1007.235104938272</v>
      </c>
      <c r="M2586" s="214">
        <f t="shared" si="273"/>
        <v>-38.675000000000011</v>
      </c>
      <c r="Q2586" s="153">
        <f t="shared" si="274"/>
        <v>1</v>
      </c>
      <c r="R2586" s="154">
        <f t="shared" si="275"/>
        <v>0</v>
      </c>
      <c r="S2586" s="154">
        <f t="shared" si="276"/>
        <v>1</v>
      </c>
    </row>
    <row r="2587" spans="2:19" ht="18.75" x14ac:dyDescent="0.3">
      <c r="B2587" s="164">
        <v>45120</v>
      </c>
      <c r="C2587" s="95" t="s">
        <v>3612</v>
      </c>
      <c r="D2587" s="96" t="s">
        <v>114</v>
      </c>
      <c r="E2587" s="97">
        <v>3</v>
      </c>
      <c r="F2587" s="218">
        <v>34</v>
      </c>
      <c r="G2587" s="217">
        <v>7</v>
      </c>
      <c r="H2587" s="99" t="s">
        <v>567</v>
      </c>
      <c r="I2587" s="104" t="s">
        <v>26</v>
      </c>
      <c r="J2587" s="105">
        <v>2</v>
      </c>
      <c r="K2587" s="142">
        <f t="shared" si="271"/>
        <v>12</v>
      </c>
      <c r="L2587" s="102">
        <f t="shared" si="272"/>
        <v>1019.235104938272</v>
      </c>
      <c r="M2587" s="214">
        <f t="shared" si="273"/>
        <v>-26.675000000000011</v>
      </c>
      <c r="Q2587" s="153">
        <f t="shared" si="274"/>
        <v>1</v>
      </c>
      <c r="R2587" s="154">
        <f t="shared" si="275"/>
        <v>1</v>
      </c>
      <c r="S2587" s="154">
        <f t="shared" si="276"/>
        <v>0</v>
      </c>
    </row>
    <row r="2588" spans="2:19" ht="18.75" x14ac:dyDescent="0.3">
      <c r="B2588" s="164">
        <v>45121</v>
      </c>
      <c r="C2588" s="95" t="s">
        <v>3613</v>
      </c>
      <c r="D2588" s="96" t="s">
        <v>43</v>
      </c>
      <c r="E2588" s="97">
        <v>2</v>
      </c>
      <c r="F2588" s="218">
        <v>26</v>
      </c>
      <c r="G2588" s="217">
        <v>6</v>
      </c>
      <c r="H2588" s="99" t="s">
        <v>557</v>
      </c>
      <c r="I2588" s="104" t="s">
        <v>24</v>
      </c>
      <c r="J2588" s="105">
        <v>3</v>
      </c>
      <c r="K2588" s="142">
        <f t="shared" si="271"/>
        <v>75</v>
      </c>
      <c r="L2588" s="102">
        <f t="shared" si="272"/>
        <v>1094.2351049382719</v>
      </c>
      <c r="M2588" s="214">
        <f t="shared" si="273"/>
        <v>48.324999999999989</v>
      </c>
      <c r="Q2588" s="153">
        <f t="shared" si="274"/>
        <v>1</v>
      </c>
      <c r="R2588" s="154">
        <f t="shared" si="275"/>
        <v>1</v>
      </c>
      <c r="S2588" s="154">
        <f t="shared" si="276"/>
        <v>0</v>
      </c>
    </row>
    <row r="2589" spans="2:19" ht="18.75" x14ac:dyDescent="0.3">
      <c r="B2589" s="164">
        <v>45121</v>
      </c>
      <c r="C2589" s="95" t="s">
        <v>3613</v>
      </c>
      <c r="D2589" s="96" t="s">
        <v>43</v>
      </c>
      <c r="E2589" s="97">
        <v>2</v>
      </c>
      <c r="F2589" s="218">
        <v>26</v>
      </c>
      <c r="G2589" s="217">
        <v>6</v>
      </c>
      <c r="H2589" s="99" t="s">
        <v>567</v>
      </c>
      <c r="I2589" s="104" t="s">
        <v>24</v>
      </c>
      <c r="J2589" s="105">
        <v>3</v>
      </c>
      <c r="K2589" s="142">
        <f t="shared" si="271"/>
        <v>15</v>
      </c>
      <c r="L2589" s="102">
        <f t="shared" si="272"/>
        <v>1109.2351049382719</v>
      </c>
      <c r="M2589" s="214">
        <f t="shared" si="273"/>
        <v>63.324999999999989</v>
      </c>
      <c r="Q2589" s="153">
        <f t="shared" si="274"/>
        <v>1</v>
      </c>
      <c r="R2589" s="154">
        <f t="shared" si="275"/>
        <v>1</v>
      </c>
      <c r="S2589" s="154">
        <f t="shared" si="276"/>
        <v>0</v>
      </c>
    </row>
    <row r="2590" spans="2:19" ht="18.75" x14ac:dyDescent="0.3">
      <c r="B2590" s="164">
        <v>45121</v>
      </c>
      <c r="C2590" s="95" t="s">
        <v>3553</v>
      </c>
      <c r="D2590" s="96" t="s">
        <v>2195</v>
      </c>
      <c r="E2590" s="97">
        <v>2</v>
      </c>
      <c r="F2590" s="218">
        <v>4</v>
      </c>
      <c r="G2590" s="217">
        <v>2</v>
      </c>
      <c r="H2590" s="99" t="s">
        <v>557</v>
      </c>
      <c r="I2590" s="104" t="s">
        <v>34</v>
      </c>
      <c r="J2590" s="105">
        <v>0.5</v>
      </c>
      <c r="K2590" s="142">
        <f t="shared" si="271"/>
        <v>-0.5</v>
      </c>
      <c r="L2590" s="102">
        <f t="shared" si="272"/>
        <v>1108.7351049382719</v>
      </c>
      <c r="M2590" s="214">
        <f t="shared" si="273"/>
        <v>62.824999999999989</v>
      </c>
      <c r="Q2590" s="153">
        <f t="shared" si="274"/>
        <v>1</v>
      </c>
      <c r="R2590" s="154">
        <f t="shared" si="275"/>
        <v>0</v>
      </c>
      <c r="S2590" s="154">
        <f t="shared" si="276"/>
        <v>1</v>
      </c>
    </row>
    <row r="2591" spans="2:19" ht="18.75" x14ac:dyDescent="0.3">
      <c r="B2591" s="164">
        <v>45121</v>
      </c>
      <c r="C2591" s="95" t="s">
        <v>3614</v>
      </c>
      <c r="D2591" s="96" t="s">
        <v>2195</v>
      </c>
      <c r="E2591" s="97">
        <v>4</v>
      </c>
      <c r="F2591" s="218">
        <v>1</v>
      </c>
      <c r="G2591" s="217">
        <v>0</v>
      </c>
      <c r="H2591" s="99" t="s">
        <v>557</v>
      </c>
      <c r="I2591" s="104" t="s">
        <v>34</v>
      </c>
      <c r="J2591" s="105">
        <v>1</v>
      </c>
      <c r="K2591" s="142">
        <f t="shared" si="271"/>
        <v>-1</v>
      </c>
      <c r="L2591" s="102">
        <f t="shared" si="272"/>
        <v>1107.7351049382719</v>
      </c>
      <c r="M2591" s="214">
        <f t="shared" si="273"/>
        <v>61.824999999999989</v>
      </c>
      <c r="Q2591" s="153">
        <f t="shared" si="274"/>
        <v>1</v>
      </c>
      <c r="R2591" s="154">
        <f t="shared" si="275"/>
        <v>0</v>
      </c>
      <c r="S2591" s="154">
        <f t="shared" si="276"/>
        <v>1</v>
      </c>
    </row>
    <row r="2592" spans="2:19" ht="18.75" x14ac:dyDescent="0.3">
      <c r="B2592" s="164">
        <v>45122</v>
      </c>
      <c r="C2592" s="95" t="s">
        <v>3574</v>
      </c>
      <c r="D2592" s="96" t="s">
        <v>587</v>
      </c>
      <c r="E2592" s="97">
        <v>1</v>
      </c>
      <c r="F2592" s="218">
        <v>9</v>
      </c>
      <c r="G2592" s="217">
        <v>3</v>
      </c>
      <c r="H2592" s="99" t="s">
        <v>557</v>
      </c>
      <c r="I2592" s="104" t="s">
        <v>34</v>
      </c>
      <c r="J2592" s="105">
        <v>2.75</v>
      </c>
      <c r="K2592" s="142">
        <f t="shared" si="271"/>
        <v>-2.75</v>
      </c>
      <c r="L2592" s="102">
        <f t="shared" si="272"/>
        <v>1104.9851049382719</v>
      </c>
      <c r="M2592" s="214">
        <f t="shared" si="273"/>
        <v>59.074999999999989</v>
      </c>
      <c r="Q2592" s="153">
        <f t="shared" si="274"/>
        <v>1</v>
      </c>
      <c r="R2592" s="154">
        <f t="shared" si="275"/>
        <v>0</v>
      </c>
      <c r="S2592" s="154">
        <f t="shared" si="276"/>
        <v>1</v>
      </c>
    </row>
    <row r="2593" spans="2:19" ht="18.75" x14ac:dyDescent="0.3">
      <c r="B2593" s="164">
        <v>45122</v>
      </c>
      <c r="C2593" s="95" t="s">
        <v>3615</v>
      </c>
      <c r="D2593" s="96" t="s">
        <v>587</v>
      </c>
      <c r="E2593" s="97">
        <v>5</v>
      </c>
      <c r="F2593" s="218">
        <v>10</v>
      </c>
      <c r="G2593" s="217">
        <v>2</v>
      </c>
      <c r="H2593" s="99" t="s">
        <v>557</v>
      </c>
      <c r="I2593" s="104" t="s">
        <v>34</v>
      </c>
      <c r="J2593" s="105">
        <v>1</v>
      </c>
      <c r="K2593" s="142">
        <f t="shared" si="271"/>
        <v>-1</v>
      </c>
      <c r="L2593" s="102">
        <f t="shared" si="272"/>
        <v>1103.9851049382719</v>
      </c>
      <c r="M2593" s="214">
        <f t="shared" si="273"/>
        <v>58.074999999999989</v>
      </c>
      <c r="Q2593" s="153">
        <f t="shared" si="274"/>
        <v>1</v>
      </c>
      <c r="R2593" s="154">
        <f t="shared" si="275"/>
        <v>0</v>
      </c>
      <c r="S2593" s="154">
        <f t="shared" si="276"/>
        <v>1</v>
      </c>
    </row>
    <row r="2594" spans="2:19" ht="18.75" x14ac:dyDescent="0.3">
      <c r="B2594" s="164">
        <v>45122</v>
      </c>
      <c r="C2594" s="95" t="s">
        <v>3615</v>
      </c>
      <c r="D2594" s="96" t="s">
        <v>587</v>
      </c>
      <c r="E2594" s="97">
        <v>5</v>
      </c>
      <c r="F2594" s="218">
        <v>10</v>
      </c>
      <c r="G2594" s="217">
        <v>2</v>
      </c>
      <c r="H2594" s="99" t="s">
        <v>567</v>
      </c>
      <c r="I2594" s="104" t="s">
        <v>34</v>
      </c>
      <c r="J2594" s="105">
        <v>1</v>
      </c>
      <c r="K2594" s="142">
        <f t="shared" si="271"/>
        <v>-1</v>
      </c>
      <c r="L2594" s="102">
        <f t="shared" si="272"/>
        <v>1102.9851049382719</v>
      </c>
      <c r="M2594" s="214">
        <f t="shared" si="273"/>
        <v>57.074999999999989</v>
      </c>
      <c r="Q2594" s="153">
        <f t="shared" si="274"/>
        <v>1</v>
      </c>
      <c r="R2594" s="154">
        <f t="shared" si="275"/>
        <v>0</v>
      </c>
      <c r="S2594" s="154">
        <f t="shared" si="276"/>
        <v>1</v>
      </c>
    </row>
    <row r="2595" spans="2:19" ht="18.75" x14ac:dyDescent="0.3">
      <c r="B2595" s="164">
        <v>45122</v>
      </c>
      <c r="C2595" s="95" t="s">
        <v>3616</v>
      </c>
      <c r="D2595" s="96" t="s">
        <v>584</v>
      </c>
      <c r="E2595" s="97">
        <v>3</v>
      </c>
      <c r="F2595" s="218">
        <v>7</v>
      </c>
      <c r="G2595" s="217">
        <v>3</v>
      </c>
      <c r="H2595" s="99" t="s">
        <v>557</v>
      </c>
      <c r="I2595" s="104" t="s">
        <v>34</v>
      </c>
      <c r="J2595" s="105">
        <v>3.25</v>
      </c>
      <c r="K2595" s="142">
        <f t="shared" si="271"/>
        <v>-3.25</v>
      </c>
      <c r="L2595" s="102">
        <f t="shared" si="272"/>
        <v>1099.7351049382719</v>
      </c>
      <c r="M2595" s="214">
        <f t="shared" si="273"/>
        <v>53.824999999999989</v>
      </c>
      <c r="Q2595" s="153">
        <f t="shared" si="274"/>
        <v>1</v>
      </c>
      <c r="R2595" s="154">
        <f t="shared" si="275"/>
        <v>0</v>
      </c>
      <c r="S2595" s="154">
        <f t="shared" si="276"/>
        <v>1</v>
      </c>
    </row>
    <row r="2596" spans="2:19" ht="18.75" x14ac:dyDescent="0.3">
      <c r="B2596" s="164">
        <v>45122</v>
      </c>
      <c r="C2596" s="95" t="s">
        <v>3617</v>
      </c>
      <c r="D2596" s="96" t="s">
        <v>1901</v>
      </c>
      <c r="E2596" s="97">
        <v>1</v>
      </c>
      <c r="F2596" s="218">
        <v>1.9</v>
      </c>
      <c r="G2596" s="217">
        <v>1.3</v>
      </c>
      <c r="H2596" s="99" t="s">
        <v>557</v>
      </c>
      <c r="I2596" s="104" t="s">
        <v>24</v>
      </c>
      <c r="J2596" s="105">
        <v>3</v>
      </c>
      <c r="K2596" s="142">
        <f t="shared" si="271"/>
        <v>2.6999999999999993</v>
      </c>
      <c r="L2596" s="102">
        <f t="shared" si="272"/>
        <v>1102.4351049382719</v>
      </c>
      <c r="M2596" s="214">
        <f t="shared" si="273"/>
        <v>56.524999999999991</v>
      </c>
      <c r="Q2596" s="153">
        <f t="shared" si="274"/>
        <v>1</v>
      </c>
      <c r="R2596" s="154">
        <f t="shared" si="275"/>
        <v>1</v>
      </c>
      <c r="S2596" s="154">
        <f t="shared" si="276"/>
        <v>0</v>
      </c>
    </row>
    <row r="2597" spans="2:19" ht="18.75" x14ac:dyDescent="0.3">
      <c r="B2597" s="164">
        <v>45122</v>
      </c>
      <c r="C2597" s="95" t="s">
        <v>3618</v>
      </c>
      <c r="D2597" s="96" t="s">
        <v>587</v>
      </c>
      <c r="E2597" s="97">
        <v>1</v>
      </c>
      <c r="F2597" s="218">
        <v>26</v>
      </c>
      <c r="G2597" s="217">
        <v>5</v>
      </c>
      <c r="H2597" s="99" t="s">
        <v>557</v>
      </c>
      <c r="I2597" s="104" t="s">
        <v>34</v>
      </c>
      <c r="J2597" s="105">
        <v>0.75</v>
      </c>
      <c r="K2597" s="142">
        <f t="shared" si="271"/>
        <v>-0.75</v>
      </c>
      <c r="L2597" s="102">
        <f t="shared" si="272"/>
        <v>1101.6851049382719</v>
      </c>
      <c r="M2597" s="214">
        <f t="shared" si="273"/>
        <v>55.774999999999991</v>
      </c>
      <c r="Q2597" s="153">
        <f t="shared" si="274"/>
        <v>1</v>
      </c>
      <c r="R2597" s="154">
        <f t="shared" si="275"/>
        <v>0</v>
      </c>
      <c r="S2597" s="154">
        <f t="shared" si="276"/>
        <v>1</v>
      </c>
    </row>
    <row r="2598" spans="2:19" ht="18.75" x14ac:dyDescent="0.3">
      <c r="B2598" s="164">
        <v>45122</v>
      </c>
      <c r="C2598" s="95" t="s">
        <v>3619</v>
      </c>
      <c r="D2598" s="96" t="s">
        <v>587</v>
      </c>
      <c r="E2598" s="97">
        <v>1</v>
      </c>
      <c r="F2598" s="218">
        <v>34</v>
      </c>
      <c r="G2598" s="217">
        <v>5</v>
      </c>
      <c r="H2598" s="99" t="s">
        <v>557</v>
      </c>
      <c r="I2598" s="104" t="s">
        <v>34</v>
      </c>
      <c r="J2598" s="105">
        <v>1.5</v>
      </c>
      <c r="K2598" s="142">
        <f t="shared" si="271"/>
        <v>-1.5</v>
      </c>
      <c r="L2598" s="102">
        <f t="shared" si="272"/>
        <v>1100.1851049382719</v>
      </c>
      <c r="M2598" s="214">
        <f t="shared" si="273"/>
        <v>54.274999999999991</v>
      </c>
      <c r="Q2598" s="153">
        <f t="shared" si="274"/>
        <v>1</v>
      </c>
      <c r="R2598" s="154">
        <f t="shared" si="275"/>
        <v>0</v>
      </c>
      <c r="S2598" s="154">
        <f t="shared" si="276"/>
        <v>1</v>
      </c>
    </row>
    <row r="2599" spans="2:19" ht="18.75" x14ac:dyDescent="0.3">
      <c r="B2599" s="164">
        <v>45124</v>
      </c>
      <c r="C2599" s="95" t="s">
        <v>3620</v>
      </c>
      <c r="D2599" s="96" t="s">
        <v>3253</v>
      </c>
      <c r="E2599" s="97">
        <v>1</v>
      </c>
      <c r="F2599" s="218">
        <v>18</v>
      </c>
      <c r="G2599" s="217">
        <v>4</v>
      </c>
      <c r="H2599" s="99" t="s">
        <v>557</v>
      </c>
      <c r="I2599" s="104" t="s">
        <v>34</v>
      </c>
      <c r="J2599" s="105">
        <v>2</v>
      </c>
      <c r="K2599" s="142">
        <f t="shared" si="271"/>
        <v>-2</v>
      </c>
      <c r="L2599" s="102">
        <f t="shared" si="272"/>
        <v>1098.1851049382719</v>
      </c>
      <c r="M2599" s="214">
        <f t="shared" si="273"/>
        <v>52.274999999999991</v>
      </c>
      <c r="Q2599" s="153">
        <f t="shared" si="274"/>
        <v>1</v>
      </c>
      <c r="R2599" s="154">
        <f t="shared" si="275"/>
        <v>0</v>
      </c>
      <c r="S2599" s="154">
        <f t="shared" si="276"/>
        <v>1</v>
      </c>
    </row>
    <row r="2600" spans="2:19" ht="18.75" x14ac:dyDescent="0.3">
      <c r="B2600" s="164">
        <v>45124</v>
      </c>
      <c r="C2600" s="95" t="s">
        <v>3620</v>
      </c>
      <c r="D2600" s="96" t="s">
        <v>3253</v>
      </c>
      <c r="E2600" s="97">
        <v>1</v>
      </c>
      <c r="F2600" s="218">
        <v>18</v>
      </c>
      <c r="G2600" s="217">
        <v>4</v>
      </c>
      <c r="H2600" s="99" t="s">
        <v>567</v>
      </c>
      <c r="I2600" s="104" t="s">
        <v>34</v>
      </c>
      <c r="J2600" s="105">
        <v>1.75</v>
      </c>
      <c r="K2600" s="142">
        <f t="shared" si="271"/>
        <v>-1.75</v>
      </c>
      <c r="L2600" s="102">
        <f t="shared" si="272"/>
        <v>1096.4351049382719</v>
      </c>
      <c r="M2600" s="214">
        <f t="shared" si="273"/>
        <v>50.524999999999991</v>
      </c>
      <c r="Q2600" s="153">
        <f t="shared" si="274"/>
        <v>1</v>
      </c>
      <c r="R2600" s="154">
        <f t="shared" si="275"/>
        <v>0</v>
      </c>
      <c r="S2600" s="154">
        <f t="shared" si="276"/>
        <v>1</v>
      </c>
    </row>
    <row r="2601" spans="2:19" ht="18.75" x14ac:dyDescent="0.3">
      <c r="B2601" s="164">
        <v>45124</v>
      </c>
      <c r="C2601" s="95" t="s">
        <v>3577</v>
      </c>
      <c r="D2601" s="96" t="s">
        <v>3253</v>
      </c>
      <c r="E2601" s="97">
        <v>2</v>
      </c>
      <c r="F2601" s="218">
        <v>1.5</v>
      </c>
      <c r="G2601" s="217">
        <v>1.1000000000000001</v>
      </c>
      <c r="H2601" s="99" t="s">
        <v>557</v>
      </c>
      <c r="I2601" s="104" t="s">
        <v>34</v>
      </c>
      <c r="J2601" s="105">
        <v>3.75</v>
      </c>
      <c r="K2601" s="142">
        <f t="shared" si="271"/>
        <v>-3.75</v>
      </c>
      <c r="L2601" s="102">
        <f t="shared" si="272"/>
        <v>1092.6851049382719</v>
      </c>
      <c r="M2601" s="214">
        <f t="shared" si="273"/>
        <v>46.774999999999991</v>
      </c>
      <c r="Q2601" s="153">
        <f t="shared" si="274"/>
        <v>1</v>
      </c>
      <c r="R2601" s="154">
        <f t="shared" si="275"/>
        <v>0</v>
      </c>
      <c r="S2601" s="154">
        <f t="shared" si="276"/>
        <v>1</v>
      </c>
    </row>
    <row r="2602" spans="2:19" ht="18.75" x14ac:dyDescent="0.3">
      <c r="B2602" s="164">
        <v>45125</v>
      </c>
      <c r="C2602" s="95" t="s">
        <v>3621</v>
      </c>
      <c r="D2602" s="96" t="s">
        <v>30</v>
      </c>
      <c r="E2602" s="97">
        <v>1</v>
      </c>
      <c r="F2602" s="218">
        <v>1</v>
      </c>
      <c r="G2602" s="217">
        <v>0</v>
      </c>
      <c r="H2602" s="99" t="s">
        <v>557</v>
      </c>
      <c r="I2602" s="104" t="s">
        <v>34</v>
      </c>
      <c r="J2602" s="105">
        <v>3</v>
      </c>
      <c r="K2602" s="142">
        <f t="shared" si="271"/>
        <v>-3</v>
      </c>
      <c r="L2602" s="102">
        <f t="shared" si="272"/>
        <v>1089.6851049382719</v>
      </c>
      <c r="M2602" s="214">
        <f t="shared" si="273"/>
        <v>43.774999999999991</v>
      </c>
      <c r="Q2602" s="153">
        <f t="shared" si="274"/>
        <v>1</v>
      </c>
      <c r="R2602" s="154">
        <f t="shared" si="275"/>
        <v>0</v>
      </c>
      <c r="S2602" s="154">
        <f t="shared" si="276"/>
        <v>1</v>
      </c>
    </row>
    <row r="2603" spans="2:19" ht="18.75" x14ac:dyDescent="0.3">
      <c r="B2603" s="164">
        <v>45126</v>
      </c>
      <c r="C2603" s="95" t="s">
        <v>3622</v>
      </c>
      <c r="D2603" s="96" t="s">
        <v>3405</v>
      </c>
      <c r="E2603" s="97">
        <v>1</v>
      </c>
      <c r="F2603" s="218">
        <v>11</v>
      </c>
      <c r="G2603" s="217">
        <v>3</v>
      </c>
      <c r="H2603" s="99" t="s">
        <v>557</v>
      </c>
      <c r="I2603" s="104" t="s">
        <v>34</v>
      </c>
      <c r="J2603" s="105">
        <v>2.75</v>
      </c>
      <c r="K2603" s="142">
        <f t="shared" si="271"/>
        <v>-2.75</v>
      </c>
      <c r="L2603" s="102">
        <f t="shared" si="272"/>
        <v>1086.9351049382719</v>
      </c>
      <c r="M2603" s="214">
        <f t="shared" si="273"/>
        <v>41.024999999999991</v>
      </c>
      <c r="Q2603" s="153">
        <f t="shared" si="274"/>
        <v>1</v>
      </c>
      <c r="R2603" s="154">
        <f t="shared" si="275"/>
        <v>0</v>
      </c>
      <c r="S2603" s="154">
        <f t="shared" si="276"/>
        <v>1</v>
      </c>
    </row>
    <row r="2604" spans="2:19" ht="18.75" x14ac:dyDescent="0.3">
      <c r="B2604" s="164">
        <v>45126</v>
      </c>
      <c r="C2604" s="95" t="s">
        <v>3623</v>
      </c>
      <c r="D2604" s="96" t="s">
        <v>1916</v>
      </c>
      <c r="E2604" s="97">
        <v>1</v>
      </c>
      <c r="F2604" s="218">
        <v>5</v>
      </c>
      <c r="G2604" s="217">
        <v>2</v>
      </c>
      <c r="H2604" s="99" t="s">
        <v>557</v>
      </c>
      <c r="I2604" s="104" t="s">
        <v>34</v>
      </c>
      <c r="J2604" s="105">
        <v>0.75</v>
      </c>
      <c r="K2604" s="142">
        <f t="shared" ref="K2604:K2653" si="277">IF(OR(I2604="",J2604=""),"",IF(AND(H2604="W",I2604="1st"),F2604*J2604-J2604,IF(AND(H2604="P",OR(I2604="1st",I2604="2nd",I2604="3rd")),G2604*J2604-J2604,IF(H2604="EW",-2*J2604,-J2604))))</f>
        <v>-0.75</v>
      </c>
      <c r="L2604" s="102">
        <f t="shared" ref="L2604:L2653" si="278">IF(K2604="",L2603,L2603+K2604)</f>
        <v>1086.1851049382719</v>
      </c>
      <c r="M2604" s="214">
        <f t="shared" ref="M2604:M2653" si="279">M2603+K2604</f>
        <v>40.274999999999991</v>
      </c>
      <c r="Q2604" s="153">
        <f t="shared" ref="Q2604:Q2653" si="280">IF(B2604="",0,1)</f>
        <v>1</v>
      </c>
      <c r="R2604" s="154">
        <f t="shared" ref="R2604:R2653" si="281">IF(K2604&gt;0,1,0)</f>
        <v>0</v>
      </c>
      <c r="S2604" s="154">
        <f t="shared" ref="S2604:S2653" si="282">IF(K2604&lt;0,1,0)</f>
        <v>1</v>
      </c>
    </row>
    <row r="2605" spans="2:19" ht="18.75" x14ac:dyDescent="0.3">
      <c r="B2605" s="164">
        <v>45127</v>
      </c>
      <c r="C2605" s="95" t="s">
        <v>3624</v>
      </c>
      <c r="D2605" s="96" t="s">
        <v>616</v>
      </c>
      <c r="E2605" s="97">
        <v>5</v>
      </c>
      <c r="F2605" s="218">
        <v>10</v>
      </c>
      <c r="G2605" s="217">
        <v>3</v>
      </c>
      <c r="H2605" s="99" t="s">
        <v>557</v>
      </c>
      <c r="I2605" s="104" t="s">
        <v>34</v>
      </c>
      <c r="J2605" s="105">
        <v>2</v>
      </c>
      <c r="K2605" s="142">
        <f t="shared" si="277"/>
        <v>-2</v>
      </c>
      <c r="L2605" s="102">
        <f t="shared" si="278"/>
        <v>1084.1851049382719</v>
      </c>
      <c r="M2605" s="214">
        <f t="shared" si="279"/>
        <v>38.274999999999991</v>
      </c>
      <c r="Q2605" s="153">
        <f t="shared" si="280"/>
        <v>1</v>
      </c>
      <c r="R2605" s="154">
        <f t="shared" si="281"/>
        <v>0</v>
      </c>
      <c r="S2605" s="154">
        <f t="shared" si="282"/>
        <v>1</v>
      </c>
    </row>
    <row r="2606" spans="2:19" ht="18.75" x14ac:dyDescent="0.3">
      <c r="B2606" s="164">
        <v>45127</v>
      </c>
      <c r="C2606" s="95" t="s">
        <v>3625</v>
      </c>
      <c r="D2606" s="96" t="s">
        <v>616</v>
      </c>
      <c r="E2606" s="97">
        <v>4</v>
      </c>
      <c r="F2606" s="218">
        <v>3</v>
      </c>
      <c r="G2606" s="217">
        <v>1.3</v>
      </c>
      <c r="H2606" s="99" t="s">
        <v>557</v>
      </c>
      <c r="I2606" s="104" t="s">
        <v>34</v>
      </c>
      <c r="J2606" s="105">
        <v>10</v>
      </c>
      <c r="K2606" s="142">
        <f t="shared" si="277"/>
        <v>-10</v>
      </c>
      <c r="L2606" s="102">
        <f t="shared" si="278"/>
        <v>1074.1851049382719</v>
      </c>
      <c r="M2606" s="214">
        <f t="shared" si="279"/>
        <v>28.274999999999991</v>
      </c>
      <c r="Q2606" s="153">
        <f t="shared" si="280"/>
        <v>1</v>
      </c>
      <c r="R2606" s="154">
        <f t="shared" si="281"/>
        <v>0</v>
      </c>
      <c r="S2606" s="154">
        <f t="shared" si="282"/>
        <v>1</v>
      </c>
    </row>
    <row r="2607" spans="2:19" ht="18.75" x14ac:dyDescent="0.3">
      <c r="B2607" s="164">
        <v>45127</v>
      </c>
      <c r="C2607" s="95" t="s">
        <v>3185</v>
      </c>
      <c r="D2607" s="96" t="s">
        <v>561</v>
      </c>
      <c r="E2607" s="97">
        <v>3</v>
      </c>
      <c r="F2607" s="218">
        <v>3</v>
      </c>
      <c r="G2607" s="217">
        <v>1.3</v>
      </c>
      <c r="H2607" s="99" t="s">
        <v>557</v>
      </c>
      <c r="I2607" s="104" t="s">
        <v>34</v>
      </c>
      <c r="J2607" s="105">
        <v>1.75</v>
      </c>
      <c r="K2607" s="142">
        <f t="shared" si="277"/>
        <v>-1.75</v>
      </c>
      <c r="L2607" s="102">
        <f t="shared" si="278"/>
        <v>1072.4351049382719</v>
      </c>
      <c r="M2607" s="214">
        <f t="shared" si="279"/>
        <v>26.524999999999991</v>
      </c>
      <c r="Q2607" s="153">
        <f t="shared" si="280"/>
        <v>1</v>
      </c>
      <c r="R2607" s="154">
        <f t="shared" si="281"/>
        <v>0</v>
      </c>
      <c r="S2607" s="154">
        <f t="shared" si="282"/>
        <v>1</v>
      </c>
    </row>
    <row r="2608" spans="2:19" ht="18.75" x14ac:dyDescent="0.3">
      <c r="B2608" s="164">
        <v>45127</v>
      </c>
      <c r="C2608" s="95" t="s">
        <v>3626</v>
      </c>
      <c r="D2608" s="96" t="s">
        <v>561</v>
      </c>
      <c r="E2608" s="97">
        <v>4</v>
      </c>
      <c r="F2608" s="218">
        <v>15</v>
      </c>
      <c r="G2608" s="217">
        <v>4</v>
      </c>
      <c r="H2608" s="99" t="s">
        <v>557</v>
      </c>
      <c r="I2608" s="104" t="s">
        <v>34</v>
      </c>
      <c r="J2608" s="105">
        <v>0.5</v>
      </c>
      <c r="K2608" s="142">
        <f t="shared" si="277"/>
        <v>-0.5</v>
      </c>
      <c r="L2608" s="102">
        <f t="shared" si="278"/>
        <v>1071.9351049382719</v>
      </c>
      <c r="M2608" s="214">
        <f t="shared" si="279"/>
        <v>26.024999999999991</v>
      </c>
      <c r="Q2608" s="153">
        <f t="shared" si="280"/>
        <v>1</v>
      </c>
      <c r="R2608" s="154">
        <f t="shared" si="281"/>
        <v>0</v>
      </c>
      <c r="S2608" s="154">
        <f t="shared" si="282"/>
        <v>1</v>
      </c>
    </row>
    <row r="2609" spans="2:19" ht="18.75" x14ac:dyDescent="0.3">
      <c r="B2609" s="164">
        <v>45127</v>
      </c>
      <c r="C2609" s="95" t="s">
        <v>3627</v>
      </c>
      <c r="D2609" s="96" t="s">
        <v>561</v>
      </c>
      <c r="E2609" s="97">
        <v>4</v>
      </c>
      <c r="F2609" s="218">
        <v>5</v>
      </c>
      <c r="G2609" s="217">
        <v>2</v>
      </c>
      <c r="H2609" s="99" t="s">
        <v>557</v>
      </c>
      <c r="I2609" s="104" t="s">
        <v>34</v>
      </c>
      <c r="J2609" s="105">
        <v>5.5</v>
      </c>
      <c r="K2609" s="142">
        <f t="shared" si="277"/>
        <v>-5.5</v>
      </c>
      <c r="L2609" s="102">
        <f t="shared" si="278"/>
        <v>1066.4351049382719</v>
      </c>
      <c r="M2609" s="214">
        <f t="shared" si="279"/>
        <v>20.524999999999991</v>
      </c>
      <c r="Q2609" s="153">
        <f t="shared" si="280"/>
        <v>1</v>
      </c>
      <c r="R2609" s="154">
        <f t="shared" si="281"/>
        <v>0</v>
      </c>
      <c r="S2609" s="154">
        <f t="shared" si="282"/>
        <v>1</v>
      </c>
    </row>
    <row r="2610" spans="2:19" ht="18.75" x14ac:dyDescent="0.3">
      <c r="B2610" s="164">
        <v>45127</v>
      </c>
      <c r="C2610" s="95" t="s">
        <v>3628</v>
      </c>
      <c r="D2610" s="96" t="s">
        <v>561</v>
      </c>
      <c r="E2610" s="97">
        <v>4</v>
      </c>
      <c r="F2610" s="218">
        <v>4.5999999999999996</v>
      </c>
      <c r="G2610" s="217">
        <v>2</v>
      </c>
      <c r="H2610" s="99" t="s">
        <v>557</v>
      </c>
      <c r="I2610" s="104" t="s">
        <v>24</v>
      </c>
      <c r="J2610" s="105">
        <v>4</v>
      </c>
      <c r="K2610" s="142">
        <f t="shared" si="277"/>
        <v>14.399999999999999</v>
      </c>
      <c r="L2610" s="102">
        <f t="shared" si="278"/>
        <v>1080.835104938272</v>
      </c>
      <c r="M2610" s="214">
        <f t="shared" si="279"/>
        <v>34.92499999999999</v>
      </c>
      <c r="Q2610" s="153">
        <f t="shared" si="280"/>
        <v>1</v>
      </c>
      <c r="R2610" s="154">
        <f t="shared" si="281"/>
        <v>1</v>
      </c>
      <c r="S2610" s="154">
        <f t="shared" si="282"/>
        <v>0</v>
      </c>
    </row>
    <row r="2611" spans="2:19" ht="18.75" x14ac:dyDescent="0.3">
      <c r="B2611" s="164">
        <v>45128</v>
      </c>
      <c r="C2611" s="95" t="s">
        <v>3629</v>
      </c>
      <c r="D2611" s="96" t="s">
        <v>705</v>
      </c>
      <c r="E2611" s="97">
        <v>2</v>
      </c>
      <c r="F2611" s="218">
        <v>4</v>
      </c>
      <c r="G2611" s="217">
        <v>2</v>
      </c>
      <c r="H2611" s="99" t="s">
        <v>557</v>
      </c>
      <c r="I2611" s="104" t="s">
        <v>34</v>
      </c>
      <c r="J2611" s="105">
        <v>1.5</v>
      </c>
      <c r="K2611" s="142">
        <f t="shared" si="277"/>
        <v>-1.5</v>
      </c>
      <c r="L2611" s="102">
        <f t="shared" si="278"/>
        <v>1079.335104938272</v>
      </c>
      <c r="M2611" s="214">
        <f t="shared" si="279"/>
        <v>33.42499999999999</v>
      </c>
      <c r="Q2611" s="153">
        <f t="shared" si="280"/>
        <v>1</v>
      </c>
      <c r="R2611" s="154">
        <f t="shared" si="281"/>
        <v>0</v>
      </c>
      <c r="S2611" s="154">
        <f t="shared" si="282"/>
        <v>1</v>
      </c>
    </row>
    <row r="2612" spans="2:19" ht="18.75" x14ac:dyDescent="0.3">
      <c r="B2612" s="164">
        <v>45128</v>
      </c>
      <c r="C2612" s="95" t="s">
        <v>3630</v>
      </c>
      <c r="D2612" s="96" t="s">
        <v>600</v>
      </c>
      <c r="E2612" s="97">
        <v>5</v>
      </c>
      <c r="F2612" s="218">
        <v>1.8</v>
      </c>
      <c r="G2612" s="217">
        <v>1.1000000000000001</v>
      </c>
      <c r="H2612" s="99" t="s">
        <v>557</v>
      </c>
      <c r="I2612" s="104" t="s">
        <v>24</v>
      </c>
      <c r="J2612" s="105">
        <v>4</v>
      </c>
      <c r="K2612" s="142">
        <f t="shared" si="277"/>
        <v>3.2</v>
      </c>
      <c r="L2612" s="102">
        <f t="shared" si="278"/>
        <v>1082.5351049382721</v>
      </c>
      <c r="M2612" s="214">
        <f t="shared" si="279"/>
        <v>36.624999999999993</v>
      </c>
      <c r="Q2612" s="153">
        <f t="shared" si="280"/>
        <v>1</v>
      </c>
      <c r="R2612" s="154">
        <f t="shared" si="281"/>
        <v>1</v>
      </c>
      <c r="S2612" s="154">
        <f t="shared" si="282"/>
        <v>0</v>
      </c>
    </row>
    <row r="2613" spans="2:19" ht="18.75" x14ac:dyDescent="0.3">
      <c r="B2613" s="164">
        <v>45128</v>
      </c>
      <c r="C2613" s="95" t="s">
        <v>3631</v>
      </c>
      <c r="D2613" s="96" t="s">
        <v>705</v>
      </c>
      <c r="E2613" s="97">
        <v>2</v>
      </c>
      <c r="F2613" s="218">
        <v>3</v>
      </c>
      <c r="G2613" s="217">
        <v>1.2</v>
      </c>
      <c r="H2613" s="99" t="s">
        <v>557</v>
      </c>
      <c r="I2613" s="104" t="s">
        <v>34</v>
      </c>
      <c r="J2613" s="105">
        <v>1</v>
      </c>
      <c r="K2613" s="142">
        <f t="shared" si="277"/>
        <v>-1</v>
      </c>
      <c r="L2613" s="102">
        <f t="shared" si="278"/>
        <v>1081.5351049382721</v>
      </c>
      <c r="M2613" s="214">
        <f t="shared" si="279"/>
        <v>35.624999999999993</v>
      </c>
      <c r="Q2613" s="153">
        <f t="shared" si="280"/>
        <v>1</v>
      </c>
      <c r="R2613" s="154">
        <f t="shared" si="281"/>
        <v>0</v>
      </c>
      <c r="S2613" s="154">
        <f t="shared" si="282"/>
        <v>1</v>
      </c>
    </row>
    <row r="2614" spans="2:19" ht="18.75" x14ac:dyDescent="0.3">
      <c r="B2614" s="164">
        <v>45128</v>
      </c>
      <c r="C2614" s="95" t="s">
        <v>3632</v>
      </c>
      <c r="D2614" s="96" t="s">
        <v>3633</v>
      </c>
      <c r="E2614" s="97">
        <v>3</v>
      </c>
      <c r="F2614" s="218">
        <v>3.28</v>
      </c>
      <c r="G2614" s="217">
        <v>1.4</v>
      </c>
      <c r="H2614" s="99" t="s">
        <v>557</v>
      </c>
      <c r="I2614" s="104" t="s">
        <v>24</v>
      </c>
      <c r="J2614" s="105">
        <v>9.5</v>
      </c>
      <c r="K2614" s="142">
        <f t="shared" si="277"/>
        <v>21.659999999999997</v>
      </c>
      <c r="L2614" s="102">
        <f t="shared" si="278"/>
        <v>1103.1951049382722</v>
      </c>
      <c r="M2614" s="214">
        <f t="shared" si="279"/>
        <v>57.284999999999989</v>
      </c>
      <c r="Q2614" s="153">
        <f t="shared" si="280"/>
        <v>1</v>
      </c>
      <c r="R2614" s="154">
        <f t="shared" si="281"/>
        <v>1</v>
      </c>
      <c r="S2614" s="154">
        <f t="shared" si="282"/>
        <v>0</v>
      </c>
    </row>
    <row r="2615" spans="2:19" ht="18.75" x14ac:dyDescent="0.3">
      <c r="B2615" s="164">
        <v>45129</v>
      </c>
      <c r="C2615" s="95" t="s">
        <v>3142</v>
      </c>
      <c r="D2615" s="96" t="s">
        <v>602</v>
      </c>
      <c r="E2615" s="97">
        <v>4</v>
      </c>
      <c r="F2615" s="218">
        <v>7</v>
      </c>
      <c r="G2615" s="217">
        <v>3</v>
      </c>
      <c r="H2615" s="99" t="s">
        <v>557</v>
      </c>
      <c r="I2615" s="104" t="s">
        <v>34</v>
      </c>
      <c r="J2615" s="105">
        <v>1</v>
      </c>
      <c r="K2615" s="142">
        <f t="shared" si="277"/>
        <v>-1</v>
      </c>
      <c r="L2615" s="102">
        <f t="shared" si="278"/>
        <v>1102.1951049382722</v>
      </c>
      <c r="M2615" s="214">
        <f t="shared" si="279"/>
        <v>56.284999999999989</v>
      </c>
      <c r="Q2615" s="153">
        <f t="shared" si="280"/>
        <v>1</v>
      </c>
      <c r="R2615" s="154">
        <f t="shared" si="281"/>
        <v>0</v>
      </c>
      <c r="S2615" s="154">
        <f t="shared" si="282"/>
        <v>1</v>
      </c>
    </row>
    <row r="2616" spans="2:19" ht="18.75" x14ac:dyDescent="0.3">
      <c r="B2616" s="164">
        <v>45129</v>
      </c>
      <c r="C2616" s="95" t="s">
        <v>3553</v>
      </c>
      <c r="D2616" s="96" t="s">
        <v>616</v>
      </c>
      <c r="E2616" s="97">
        <v>3</v>
      </c>
      <c r="F2616" s="218">
        <v>13</v>
      </c>
      <c r="G2616" s="217">
        <v>4</v>
      </c>
      <c r="H2616" s="99" t="s">
        <v>557</v>
      </c>
      <c r="I2616" s="104" t="s">
        <v>34</v>
      </c>
      <c r="J2616" s="105">
        <v>2</v>
      </c>
      <c r="K2616" s="142">
        <f t="shared" si="277"/>
        <v>-2</v>
      </c>
      <c r="L2616" s="102">
        <f t="shared" si="278"/>
        <v>1100.1951049382722</v>
      </c>
      <c r="M2616" s="214">
        <f t="shared" si="279"/>
        <v>54.284999999999989</v>
      </c>
      <c r="Q2616" s="153">
        <f t="shared" si="280"/>
        <v>1</v>
      </c>
      <c r="R2616" s="154">
        <f t="shared" si="281"/>
        <v>0</v>
      </c>
      <c r="S2616" s="154">
        <f t="shared" si="282"/>
        <v>1</v>
      </c>
    </row>
    <row r="2617" spans="2:19" ht="18.75" x14ac:dyDescent="0.3">
      <c r="B2617" s="164">
        <v>45129</v>
      </c>
      <c r="C2617" s="95" t="s">
        <v>3599</v>
      </c>
      <c r="D2617" s="96" t="s">
        <v>616</v>
      </c>
      <c r="E2617" s="97">
        <v>3</v>
      </c>
      <c r="F2617" s="218">
        <v>18</v>
      </c>
      <c r="G2617" s="217">
        <v>4</v>
      </c>
      <c r="H2617" s="99" t="s">
        <v>557</v>
      </c>
      <c r="I2617" s="104" t="s">
        <v>34</v>
      </c>
      <c r="J2617" s="105">
        <v>1</v>
      </c>
      <c r="K2617" s="142">
        <f t="shared" si="277"/>
        <v>-1</v>
      </c>
      <c r="L2617" s="102">
        <f t="shared" si="278"/>
        <v>1099.1951049382722</v>
      </c>
      <c r="M2617" s="214">
        <f t="shared" si="279"/>
        <v>53.284999999999989</v>
      </c>
      <c r="Q2617" s="153">
        <f t="shared" si="280"/>
        <v>1</v>
      </c>
      <c r="R2617" s="154">
        <f t="shared" si="281"/>
        <v>0</v>
      </c>
      <c r="S2617" s="154">
        <f t="shared" si="282"/>
        <v>1</v>
      </c>
    </row>
    <row r="2618" spans="2:19" ht="18.75" x14ac:dyDescent="0.3">
      <c r="B2618" s="164">
        <v>45129</v>
      </c>
      <c r="C2618" s="95" t="s">
        <v>3634</v>
      </c>
      <c r="D2618" s="96" t="s">
        <v>93</v>
      </c>
      <c r="E2618" s="97">
        <v>1</v>
      </c>
      <c r="F2618" s="218">
        <v>1.95</v>
      </c>
      <c r="G2618" s="217">
        <v>1.1000000000000001</v>
      </c>
      <c r="H2618" s="99" t="s">
        <v>557</v>
      </c>
      <c r="I2618" s="104" t="s">
        <v>24</v>
      </c>
      <c r="J2618" s="105">
        <v>9</v>
      </c>
      <c r="K2618" s="142">
        <f t="shared" si="277"/>
        <v>8.5500000000000007</v>
      </c>
      <c r="L2618" s="102">
        <f t="shared" si="278"/>
        <v>1107.7451049382721</v>
      </c>
      <c r="M2618" s="214">
        <f t="shared" si="279"/>
        <v>61.834999999999994</v>
      </c>
      <c r="Q2618" s="153">
        <f t="shared" si="280"/>
        <v>1</v>
      </c>
      <c r="R2618" s="154">
        <f t="shared" si="281"/>
        <v>1</v>
      </c>
      <c r="S2618" s="154">
        <f t="shared" si="282"/>
        <v>0</v>
      </c>
    </row>
    <row r="2619" spans="2:19" ht="18.75" x14ac:dyDescent="0.3">
      <c r="B2619" s="164">
        <v>45129</v>
      </c>
      <c r="C2619" s="95" t="s">
        <v>3635</v>
      </c>
      <c r="D2619" s="96" t="s">
        <v>93</v>
      </c>
      <c r="E2619" s="97">
        <v>1</v>
      </c>
      <c r="F2619" s="218">
        <v>7</v>
      </c>
      <c r="G2619" s="217">
        <v>2</v>
      </c>
      <c r="H2619" s="99" t="s">
        <v>557</v>
      </c>
      <c r="I2619" s="104" t="s">
        <v>34</v>
      </c>
      <c r="J2619" s="105">
        <v>1</v>
      </c>
      <c r="K2619" s="142">
        <f t="shared" si="277"/>
        <v>-1</v>
      </c>
      <c r="L2619" s="102">
        <f t="shared" si="278"/>
        <v>1106.7451049382721</v>
      </c>
      <c r="M2619" s="214">
        <f t="shared" si="279"/>
        <v>60.834999999999994</v>
      </c>
      <c r="Q2619" s="153">
        <f t="shared" si="280"/>
        <v>1</v>
      </c>
      <c r="R2619" s="154">
        <f t="shared" si="281"/>
        <v>0</v>
      </c>
      <c r="S2619" s="154">
        <f t="shared" si="282"/>
        <v>1</v>
      </c>
    </row>
    <row r="2620" spans="2:19" ht="18.75" x14ac:dyDescent="0.3">
      <c r="B2620" s="164">
        <v>45129</v>
      </c>
      <c r="C2620" s="95" t="s">
        <v>3636</v>
      </c>
      <c r="D2620" s="96" t="s">
        <v>93</v>
      </c>
      <c r="E2620" s="97">
        <v>2</v>
      </c>
      <c r="F2620" s="218">
        <v>3</v>
      </c>
      <c r="G2620" s="217">
        <v>1.4</v>
      </c>
      <c r="H2620" s="99" t="s">
        <v>557</v>
      </c>
      <c r="I2620" s="104" t="s">
        <v>34</v>
      </c>
      <c r="J2620" s="105">
        <v>7.25</v>
      </c>
      <c r="K2620" s="142">
        <f t="shared" si="277"/>
        <v>-7.25</v>
      </c>
      <c r="L2620" s="102">
        <f t="shared" si="278"/>
        <v>1099.4951049382721</v>
      </c>
      <c r="M2620" s="214">
        <f t="shared" si="279"/>
        <v>53.584999999999994</v>
      </c>
      <c r="Q2620" s="153">
        <f t="shared" si="280"/>
        <v>1</v>
      </c>
      <c r="R2620" s="154">
        <f t="shared" si="281"/>
        <v>0</v>
      </c>
      <c r="S2620" s="154">
        <f t="shared" si="282"/>
        <v>1</v>
      </c>
    </row>
    <row r="2621" spans="2:19" ht="18.75" x14ac:dyDescent="0.3">
      <c r="B2621" s="164">
        <v>45129</v>
      </c>
      <c r="C2621" s="95" t="s">
        <v>3637</v>
      </c>
      <c r="D2621" s="96" t="s">
        <v>93</v>
      </c>
      <c r="E2621" s="97">
        <v>2</v>
      </c>
      <c r="F2621" s="218">
        <v>19</v>
      </c>
      <c r="G2621" s="217">
        <v>4</v>
      </c>
      <c r="H2621" s="99" t="s">
        <v>557</v>
      </c>
      <c r="I2621" s="104" t="s">
        <v>34</v>
      </c>
      <c r="J2621" s="105">
        <v>1.75</v>
      </c>
      <c r="K2621" s="142">
        <f t="shared" si="277"/>
        <v>-1.75</v>
      </c>
      <c r="L2621" s="102">
        <f t="shared" si="278"/>
        <v>1097.7451049382721</v>
      </c>
      <c r="M2621" s="214">
        <f t="shared" si="279"/>
        <v>51.834999999999994</v>
      </c>
      <c r="Q2621" s="153">
        <f t="shared" si="280"/>
        <v>1</v>
      </c>
      <c r="R2621" s="154">
        <f t="shared" si="281"/>
        <v>0</v>
      </c>
      <c r="S2621" s="154">
        <f t="shared" si="282"/>
        <v>1</v>
      </c>
    </row>
    <row r="2622" spans="2:19" ht="18.75" x14ac:dyDescent="0.3">
      <c r="B2622" s="164">
        <v>45129</v>
      </c>
      <c r="C2622" s="95" t="s">
        <v>3638</v>
      </c>
      <c r="D2622" s="96" t="s">
        <v>93</v>
      </c>
      <c r="E2622" s="97">
        <v>2</v>
      </c>
      <c r="F2622" s="218">
        <v>1</v>
      </c>
      <c r="G2622" s="217">
        <v>0</v>
      </c>
      <c r="H2622" s="99" t="s">
        <v>557</v>
      </c>
      <c r="I2622" s="104" t="s">
        <v>34</v>
      </c>
      <c r="J2622" s="105">
        <v>3</v>
      </c>
      <c r="K2622" s="142">
        <f t="shared" si="277"/>
        <v>-3</v>
      </c>
      <c r="L2622" s="102">
        <f t="shared" si="278"/>
        <v>1094.7451049382721</v>
      </c>
      <c r="M2622" s="214">
        <f t="shared" si="279"/>
        <v>48.834999999999994</v>
      </c>
      <c r="Q2622" s="153">
        <f t="shared" si="280"/>
        <v>1</v>
      </c>
      <c r="R2622" s="154">
        <f t="shared" si="281"/>
        <v>0</v>
      </c>
      <c r="S2622" s="154">
        <f t="shared" si="282"/>
        <v>1</v>
      </c>
    </row>
    <row r="2623" spans="2:19" ht="18.75" x14ac:dyDescent="0.3">
      <c r="B2623" s="164">
        <v>45129</v>
      </c>
      <c r="C2623" s="95" t="s">
        <v>3639</v>
      </c>
      <c r="D2623" s="96" t="s">
        <v>93</v>
      </c>
      <c r="E2623" s="97">
        <v>3</v>
      </c>
      <c r="F2623" s="218">
        <v>15</v>
      </c>
      <c r="G2623" s="217">
        <v>3</v>
      </c>
      <c r="H2623" s="99" t="s">
        <v>557</v>
      </c>
      <c r="I2623" s="104" t="s">
        <v>34</v>
      </c>
      <c r="J2623" s="105">
        <v>4.75</v>
      </c>
      <c r="K2623" s="142">
        <f t="shared" si="277"/>
        <v>-4.75</v>
      </c>
      <c r="L2623" s="102">
        <f t="shared" si="278"/>
        <v>1089.9951049382721</v>
      </c>
      <c r="M2623" s="214">
        <f t="shared" si="279"/>
        <v>44.084999999999994</v>
      </c>
      <c r="Q2623" s="153">
        <f t="shared" si="280"/>
        <v>1</v>
      </c>
      <c r="R2623" s="154">
        <f t="shared" si="281"/>
        <v>0</v>
      </c>
      <c r="S2623" s="154">
        <f t="shared" si="282"/>
        <v>1</v>
      </c>
    </row>
    <row r="2624" spans="2:19" ht="18.75" x14ac:dyDescent="0.3">
      <c r="B2624" s="164">
        <v>45129</v>
      </c>
      <c r="C2624" s="95" t="s">
        <v>3639</v>
      </c>
      <c r="D2624" s="96" t="s">
        <v>93</v>
      </c>
      <c r="E2624" s="97">
        <v>3</v>
      </c>
      <c r="F2624" s="218">
        <v>15</v>
      </c>
      <c r="G2624" s="217">
        <v>3</v>
      </c>
      <c r="H2624" s="99" t="s">
        <v>567</v>
      </c>
      <c r="I2624" s="104" t="s">
        <v>34</v>
      </c>
      <c r="J2624" s="105">
        <v>3.75</v>
      </c>
      <c r="K2624" s="142">
        <f t="shared" si="277"/>
        <v>-3.75</v>
      </c>
      <c r="L2624" s="102">
        <f t="shared" si="278"/>
        <v>1086.2451049382721</v>
      </c>
      <c r="M2624" s="214">
        <f t="shared" si="279"/>
        <v>40.334999999999994</v>
      </c>
      <c r="Q2624" s="153">
        <f t="shared" si="280"/>
        <v>1</v>
      </c>
      <c r="R2624" s="154">
        <f t="shared" si="281"/>
        <v>0</v>
      </c>
      <c r="S2624" s="154">
        <f t="shared" si="282"/>
        <v>1</v>
      </c>
    </row>
    <row r="2625" spans="2:19" ht="18.75" x14ac:dyDescent="0.3">
      <c r="B2625" s="164">
        <v>45129</v>
      </c>
      <c r="C2625" s="95" t="s">
        <v>3640</v>
      </c>
      <c r="D2625" s="96" t="s">
        <v>18</v>
      </c>
      <c r="E2625" s="97">
        <v>1</v>
      </c>
      <c r="F2625" s="218">
        <v>3</v>
      </c>
      <c r="G2625" s="217">
        <v>1.2</v>
      </c>
      <c r="H2625" s="99" t="s">
        <v>557</v>
      </c>
      <c r="I2625" s="104" t="s">
        <v>24</v>
      </c>
      <c r="J2625" s="105">
        <v>7</v>
      </c>
      <c r="K2625" s="142">
        <f t="shared" si="277"/>
        <v>14</v>
      </c>
      <c r="L2625" s="102">
        <f t="shared" si="278"/>
        <v>1100.2451049382721</v>
      </c>
      <c r="M2625" s="214">
        <f t="shared" si="279"/>
        <v>54.334999999999994</v>
      </c>
      <c r="Q2625" s="153">
        <f t="shared" si="280"/>
        <v>1</v>
      </c>
      <c r="R2625" s="154">
        <f t="shared" si="281"/>
        <v>1</v>
      </c>
      <c r="S2625" s="154">
        <f t="shared" si="282"/>
        <v>0</v>
      </c>
    </row>
    <row r="2626" spans="2:19" ht="18.75" x14ac:dyDescent="0.3">
      <c r="B2626" s="164">
        <v>45129</v>
      </c>
      <c r="C2626" s="95" t="s">
        <v>3641</v>
      </c>
      <c r="D2626" s="96" t="s">
        <v>3033</v>
      </c>
      <c r="E2626" s="97">
        <v>1</v>
      </c>
      <c r="F2626" s="218">
        <v>10</v>
      </c>
      <c r="G2626" s="217">
        <v>3</v>
      </c>
      <c r="H2626" s="99" t="s">
        <v>557</v>
      </c>
      <c r="I2626" s="104" t="s">
        <v>34</v>
      </c>
      <c r="J2626" s="105">
        <v>0.5</v>
      </c>
      <c r="K2626" s="142">
        <f t="shared" si="277"/>
        <v>-0.5</v>
      </c>
      <c r="L2626" s="102">
        <f t="shared" si="278"/>
        <v>1099.7451049382721</v>
      </c>
      <c r="M2626" s="214">
        <f t="shared" si="279"/>
        <v>53.834999999999994</v>
      </c>
      <c r="Q2626" s="153">
        <f t="shared" si="280"/>
        <v>1</v>
      </c>
      <c r="R2626" s="154">
        <f t="shared" si="281"/>
        <v>0</v>
      </c>
      <c r="S2626" s="154">
        <f t="shared" si="282"/>
        <v>1</v>
      </c>
    </row>
    <row r="2627" spans="2:19" ht="18.75" x14ac:dyDescent="0.3">
      <c r="B2627" s="164">
        <v>45131</v>
      </c>
      <c r="C2627" s="95" t="s">
        <v>3642</v>
      </c>
      <c r="D2627" s="96" t="s">
        <v>30</v>
      </c>
      <c r="E2627" s="97">
        <v>3</v>
      </c>
      <c r="F2627" s="218">
        <v>8</v>
      </c>
      <c r="G2627" s="217">
        <v>2</v>
      </c>
      <c r="H2627" s="99" t="s">
        <v>557</v>
      </c>
      <c r="I2627" s="104" t="s">
        <v>34</v>
      </c>
      <c r="J2627" s="105">
        <v>2.25</v>
      </c>
      <c r="K2627" s="142">
        <f t="shared" si="277"/>
        <v>-2.25</v>
      </c>
      <c r="L2627" s="102">
        <f t="shared" si="278"/>
        <v>1097.4951049382721</v>
      </c>
      <c r="M2627" s="214">
        <f t="shared" si="279"/>
        <v>51.584999999999994</v>
      </c>
      <c r="Q2627" s="153">
        <f t="shared" si="280"/>
        <v>1</v>
      </c>
      <c r="R2627" s="154">
        <f t="shared" si="281"/>
        <v>0</v>
      </c>
      <c r="S2627" s="154">
        <f t="shared" si="282"/>
        <v>1</v>
      </c>
    </row>
    <row r="2628" spans="2:19" ht="18.75" x14ac:dyDescent="0.3">
      <c r="B2628" s="164">
        <v>45132</v>
      </c>
      <c r="C2628" s="95" t="s">
        <v>3643</v>
      </c>
      <c r="D2628" s="96" t="s">
        <v>616</v>
      </c>
      <c r="E2628" s="97">
        <v>1</v>
      </c>
      <c r="F2628" s="218">
        <v>8</v>
      </c>
      <c r="G2628" s="217">
        <v>2</v>
      </c>
      <c r="H2628" s="99" t="s">
        <v>557</v>
      </c>
      <c r="I2628" s="104" t="s">
        <v>34</v>
      </c>
      <c r="J2628" s="105">
        <v>1</v>
      </c>
      <c r="K2628" s="142">
        <f t="shared" si="277"/>
        <v>-1</v>
      </c>
      <c r="L2628" s="102">
        <f t="shared" si="278"/>
        <v>1096.4951049382721</v>
      </c>
      <c r="M2628" s="214">
        <f t="shared" si="279"/>
        <v>50.584999999999994</v>
      </c>
      <c r="Q2628" s="153">
        <f t="shared" si="280"/>
        <v>1</v>
      </c>
      <c r="R2628" s="154">
        <f t="shared" si="281"/>
        <v>0</v>
      </c>
      <c r="S2628" s="154">
        <f t="shared" si="282"/>
        <v>1</v>
      </c>
    </row>
    <row r="2629" spans="2:19" ht="18.75" x14ac:dyDescent="0.3">
      <c r="B2629" s="164">
        <v>45132</v>
      </c>
      <c r="C2629" s="95" t="s">
        <v>3644</v>
      </c>
      <c r="D2629" s="96" t="s">
        <v>616</v>
      </c>
      <c r="E2629" s="97">
        <v>5</v>
      </c>
      <c r="F2629" s="218">
        <v>6</v>
      </c>
      <c r="G2629" s="217">
        <v>2</v>
      </c>
      <c r="H2629" s="99" t="s">
        <v>557</v>
      </c>
      <c r="I2629" s="104" t="s">
        <v>34</v>
      </c>
      <c r="J2629" s="105">
        <v>4</v>
      </c>
      <c r="K2629" s="142">
        <f t="shared" si="277"/>
        <v>-4</v>
      </c>
      <c r="L2629" s="102">
        <f t="shared" si="278"/>
        <v>1092.4951049382721</v>
      </c>
      <c r="M2629" s="214">
        <f t="shared" si="279"/>
        <v>46.584999999999994</v>
      </c>
      <c r="Q2629" s="153">
        <f t="shared" si="280"/>
        <v>1</v>
      </c>
      <c r="R2629" s="154">
        <f t="shared" si="281"/>
        <v>0</v>
      </c>
      <c r="S2629" s="154">
        <f t="shared" si="282"/>
        <v>1</v>
      </c>
    </row>
    <row r="2630" spans="2:19" ht="18.75" x14ac:dyDescent="0.3">
      <c r="B2630" s="164">
        <v>45132</v>
      </c>
      <c r="C2630" s="95" t="s">
        <v>3644</v>
      </c>
      <c r="D2630" s="96" t="s">
        <v>616</v>
      </c>
      <c r="E2630" s="97">
        <v>5</v>
      </c>
      <c r="F2630" s="218">
        <v>2</v>
      </c>
      <c r="G2630" s="217">
        <v>1.1000000000000001</v>
      </c>
      <c r="H2630" s="99" t="s">
        <v>567</v>
      </c>
      <c r="I2630" s="104" t="s">
        <v>34</v>
      </c>
      <c r="J2630" s="105">
        <v>3.75</v>
      </c>
      <c r="K2630" s="142">
        <f t="shared" si="277"/>
        <v>-3.75</v>
      </c>
      <c r="L2630" s="102">
        <f t="shared" si="278"/>
        <v>1088.7451049382721</v>
      </c>
      <c r="M2630" s="214">
        <f t="shared" si="279"/>
        <v>42.834999999999994</v>
      </c>
      <c r="Q2630" s="153">
        <f t="shared" si="280"/>
        <v>1</v>
      </c>
      <c r="R2630" s="154">
        <f t="shared" si="281"/>
        <v>0</v>
      </c>
      <c r="S2630" s="154">
        <f t="shared" si="282"/>
        <v>1</v>
      </c>
    </row>
    <row r="2631" spans="2:19" ht="18.75" x14ac:dyDescent="0.3">
      <c r="B2631" s="164">
        <v>45133</v>
      </c>
      <c r="C2631" s="95" t="s">
        <v>3645</v>
      </c>
      <c r="D2631" s="96" t="s">
        <v>2001</v>
      </c>
      <c r="E2631" s="97">
        <v>1</v>
      </c>
      <c r="F2631" s="218">
        <v>10</v>
      </c>
      <c r="G2631" s="217">
        <v>3</v>
      </c>
      <c r="H2631" s="99" t="s">
        <v>557</v>
      </c>
      <c r="I2631" s="104" t="s">
        <v>24</v>
      </c>
      <c r="J2631" s="105">
        <v>2</v>
      </c>
      <c r="K2631" s="142">
        <f t="shared" si="277"/>
        <v>18</v>
      </c>
      <c r="L2631" s="102">
        <f t="shared" si="278"/>
        <v>1106.7451049382721</v>
      </c>
      <c r="M2631" s="214">
        <f t="shared" si="279"/>
        <v>60.834999999999994</v>
      </c>
      <c r="Q2631" s="153">
        <f t="shared" si="280"/>
        <v>1</v>
      </c>
      <c r="R2631" s="154">
        <f t="shared" si="281"/>
        <v>1</v>
      </c>
      <c r="S2631" s="154">
        <f t="shared" si="282"/>
        <v>0</v>
      </c>
    </row>
    <row r="2632" spans="2:19" ht="18.75" x14ac:dyDescent="0.3">
      <c r="B2632" s="164">
        <v>45133</v>
      </c>
      <c r="C2632" s="95" t="s">
        <v>3585</v>
      </c>
      <c r="D2632" s="96" t="s">
        <v>2001</v>
      </c>
      <c r="E2632" s="97">
        <v>2</v>
      </c>
      <c r="F2632" s="218">
        <v>6</v>
      </c>
      <c r="G2632" s="217">
        <v>2</v>
      </c>
      <c r="H2632" s="99" t="s">
        <v>557</v>
      </c>
      <c r="I2632" s="104" t="s">
        <v>34</v>
      </c>
      <c r="J2632" s="105">
        <v>3.75</v>
      </c>
      <c r="K2632" s="142">
        <f t="shared" si="277"/>
        <v>-3.75</v>
      </c>
      <c r="L2632" s="102">
        <f t="shared" si="278"/>
        <v>1102.9951049382721</v>
      </c>
      <c r="M2632" s="214">
        <f t="shared" si="279"/>
        <v>57.084999999999994</v>
      </c>
      <c r="Q2632" s="153">
        <f t="shared" si="280"/>
        <v>1</v>
      </c>
      <c r="R2632" s="154">
        <f t="shared" si="281"/>
        <v>0</v>
      </c>
      <c r="S2632" s="154">
        <f t="shared" si="282"/>
        <v>1</v>
      </c>
    </row>
    <row r="2633" spans="2:19" ht="18.75" x14ac:dyDescent="0.3">
      <c r="B2633" s="164">
        <v>45133</v>
      </c>
      <c r="C2633" s="95" t="s">
        <v>3646</v>
      </c>
      <c r="D2633" s="96" t="s">
        <v>2001</v>
      </c>
      <c r="E2633" s="97">
        <v>2</v>
      </c>
      <c r="F2633" s="218">
        <v>15</v>
      </c>
      <c r="G2633" s="217">
        <v>4</v>
      </c>
      <c r="H2633" s="99" t="s">
        <v>557</v>
      </c>
      <c r="I2633" s="104" t="s">
        <v>34</v>
      </c>
      <c r="J2633" s="105">
        <v>1</v>
      </c>
      <c r="K2633" s="142">
        <f t="shared" si="277"/>
        <v>-1</v>
      </c>
      <c r="L2633" s="102">
        <f t="shared" si="278"/>
        <v>1101.9951049382721</v>
      </c>
      <c r="M2633" s="214">
        <f t="shared" si="279"/>
        <v>56.084999999999994</v>
      </c>
      <c r="Q2633" s="153">
        <f t="shared" si="280"/>
        <v>1</v>
      </c>
      <c r="R2633" s="154">
        <f t="shared" si="281"/>
        <v>0</v>
      </c>
      <c r="S2633" s="154">
        <f t="shared" si="282"/>
        <v>1</v>
      </c>
    </row>
    <row r="2634" spans="2:19" ht="18.75" x14ac:dyDescent="0.3">
      <c r="B2634" s="164">
        <v>45134</v>
      </c>
      <c r="C2634" s="95" t="s">
        <v>3647</v>
      </c>
      <c r="D2634" s="96" t="s">
        <v>114</v>
      </c>
      <c r="E2634" s="97">
        <v>1</v>
      </c>
      <c r="F2634" s="218">
        <v>8</v>
      </c>
      <c r="G2634" s="217">
        <v>2</v>
      </c>
      <c r="H2634" s="99" t="s">
        <v>557</v>
      </c>
      <c r="I2634" s="104" t="s">
        <v>34</v>
      </c>
      <c r="J2634" s="105">
        <v>4</v>
      </c>
      <c r="K2634" s="142">
        <f t="shared" si="277"/>
        <v>-4</v>
      </c>
      <c r="L2634" s="102">
        <f t="shared" si="278"/>
        <v>1097.9951049382721</v>
      </c>
      <c r="M2634" s="214">
        <f t="shared" si="279"/>
        <v>52.084999999999994</v>
      </c>
      <c r="Q2634" s="153">
        <f t="shared" si="280"/>
        <v>1</v>
      </c>
      <c r="R2634" s="154">
        <f t="shared" si="281"/>
        <v>0</v>
      </c>
      <c r="S2634" s="154">
        <f t="shared" si="282"/>
        <v>1</v>
      </c>
    </row>
    <row r="2635" spans="2:19" ht="18.75" x14ac:dyDescent="0.3">
      <c r="B2635" s="164">
        <v>45134</v>
      </c>
      <c r="C2635" s="95" t="s">
        <v>3648</v>
      </c>
      <c r="D2635" s="96" t="s">
        <v>114</v>
      </c>
      <c r="E2635" s="97">
        <v>1</v>
      </c>
      <c r="F2635" s="218">
        <v>8</v>
      </c>
      <c r="G2635" s="217">
        <v>2</v>
      </c>
      <c r="H2635" s="99" t="s">
        <v>557</v>
      </c>
      <c r="I2635" s="104" t="s">
        <v>34</v>
      </c>
      <c r="J2635" s="105">
        <v>1.25</v>
      </c>
      <c r="K2635" s="142">
        <f t="shared" si="277"/>
        <v>-1.25</v>
      </c>
      <c r="L2635" s="102">
        <f t="shared" si="278"/>
        <v>1096.7451049382721</v>
      </c>
      <c r="M2635" s="214">
        <f t="shared" si="279"/>
        <v>50.834999999999994</v>
      </c>
      <c r="Q2635" s="153">
        <f t="shared" si="280"/>
        <v>1</v>
      </c>
      <c r="R2635" s="154">
        <f t="shared" si="281"/>
        <v>0</v>
      </c>
      <c r="S2635" s="154">
        <f t="shared" si="282"/>
        <v>1</v>
      </c>
    </row>
    <row r="2636" spans="2:19" ht="18.75" x14ac:dyDescent="0.3">
      <c r="B2636" s="164">
        <v>45134</v>
      </c>
      <c r="C2636" s="95" t="s">
        <v>3562</v>
      </c>
      <c r="D2636" s="96" t="s">
        <v>114</v>
      </c>
      <c r="E2636" s="97">
        <v>2</v>
      </c>
      <c r="F2636" s="218">
        <v>10</v>
      </c>
      <c r="G2636" s="217">
        <v>3</v>
      </c>
      <c r="H2636" s="99" t="s">
        <v>557</v>
      </c>
      <c r="I2636" s="104" t="s">
        <v>34</v>
      </c>
      <c r="J2636" s="105">
        <v>1.25</v>
      </c>
      <c r="K2636" s="142">
        <f t="shared" si="277"/>
        <v>-1.25</v>
      </c>
      <c r="L2636" s="102">
        <f t="shared" si="278"/>
        <v>1095.4951049382721</v>
      </c>
      <c r="M2636" s="214">
        <f t="shared" si="279"/>
        <v>49.584999999999994</v>
      </c>
      <c r="Q2636" s="153">
        <f t="shared" si="280"/>
        <v>1</v>
      </c>
      <c r="R2636" s="154">
        <f t="shared" si="281"/>
        <v>0</v>
      </c>
      <c r="S2636" s="154">
        <f t="shared" si="282"/>
        <v>1</v>
      </c>
    </row>
    <row r="2637" spans="2:19" ht="18.75" x14ac:dyDescent="0.3">
      <c r="B2637" s="164">
        <v>45134</v>
      </c>
      <c r="C2637" s="95" t="s">
        <v>3649</v>
      </c>
      <c r="D2637" s="96" t="s">
        <v>114</v>
      </c>
      <c r="E2637" s="97">
        <v>2</v>
      </c>
      <c r="F2637" s="218">
        <v>10</v>
      </c>
      <c r="G2637" s="217">
        <v>3</v>
      </c>
      <c r="H2637" s="99" t="s">
        <v>557</v>
      </c>
      <c r="I2637" s="104" t="s">
        <v>34</v>
      </c>
      <c r="J2637" s="105">
        <v>2.75</v>
      </c>
      <c r="K2637" s="142">
        <f t="shared" si="277"/>
        <v>-2.75</v>
      </c>
      <c r="L2637" s="102">
        <f t="shared" si="278"/>
        <v>1092.7451049382721</v>
      </c>
      <c r="M2637" s="214">
        <f t="shared" si="279"/>
        <v>46.834999999999994</v>
      </c>
      <c r="Q2637" s="153">
        <f t="shared" si="280"/>
        <v>1</v>
      </c>
      <c r="R2637" s="154">
        <f t="shared" si="281"/>
        <v>0</v>
      </c>
      <c r="S2637" s="154">
        <f t="shared" si="282"/>
        <v>1</v>
      </c>
    </row>
    <row r="2638" spans="2:19" ht="18.75" x14ac:dyDescent="0.3">
      <c r="B2638" s="164">
        <v>45134</v>
      </c>
      <c r="C2638" s="95" t="s">
        <v>3650</v>
      </c>
      <c r="D2638" s="96" t="s">
        <v>114</v>
      </c>
      <c r="E2638" s="97">
        <v>2</v>
      </c>
      <c r="F2638" s="218">
        <v>5</v>
      </c>
      <c r="G2638" s="217">
        <v>2</v>
      </c>
      <c r="H2638" s="99" t="s">
        <v>557</v>
      </c>
      <c r="I2638" s="104" t="s">
        <v>34</v>
      </c>
      <c r="J2638" s="105">
        <v>1</v>
      </c>
      <c r="K2638" s="142">
        <f t="shared" si="277"/>
        <v>-1</v>
      </c>
      <c r="L2638" s="102">
        <f t="shared" si="278"/>
        <v>1091.7451049382721</v>
      </c>
      <c r="M2638" s="214">
        <f t="shared" si="279"/>
        <v>45.834999999999994</v>
      </c>
      <c r="Q2638" s="153">
        <f t="shared" si="280"/>
        <v>1</v>
      </c>
      <c r="R2638" s="154">
        <f t="shared" si="281"/>
        <v>0</v>
      </c>
      <c r="S2638" s="154">
        <f t="shared" si="282"/>
        <v>1</v>
      </c>
    </row>
    <row r="2639" spans="2:19" ht="18.75" x14ac:dyDescent="0.3">
      <c r="B2639" s="164">
        <v>45134</v>
      </c>
      <c r="C2639" s="95" t="s">
        <v>3651</v>
      </c>
      <c r="D2639" s="96" t="s">
        <v>114</v>
      </c>
      <c r="E2639" s="97">
        <v>3</v>
      </c>
      <c r="F2639" s="218">
        <v>2.9</v>
      </c>
      <c r="G2639" s="217">
        <v>1.4</v>
      </c>
      <c r="H2639" s="99" t="s">
        <v>557</v>
      </c>
      <c r="I2639" s="104" t="s">
        <v>24</v>
      </c>
      <c r="J2639" s="105">
        <v>9.25</v>
      </c>
      <c r="K2639" s="142">
        <f t="shared" si="277"/>
        <v>17.574999999999999</v>
      </c>
      <c r="L2639" s="102">
        <f t="shared" si="278"/>
        <v>1109.3201049382722</v>
      </c>
      <c r="M2639" s="214">
        <f t="shared" si="279"/>
        <v>63.41</v>
      </c>
      <c r="Q2639" s="153">
        <f t="shared" si="280"/>
        <v>1</v>
      </c>
      <c r="R2639" s="154">
        <f t="shared" si="281"/>
        <v>1</v>
      </c>
      <c r="S2639" s="154">
        <f t="shared" si="282"/>
        <v>0</v>
      </c>
    </row>
    <row r="2640" spans="2:19" ht="18.75" x14ac:dyDescent="0.3">
      <c r="B2640" s="164">
        <v>45134</v>
      </c>
      <c r="C2640" s="95" t="s">
        <v>3652</v>
      </c>
      <c r="D2640" s="96" t="s">
        <v>561</v>
      </c>
      <c r="E2640" s="97">
        <v>3</v>
      </c>
      <c r="F2640" s="218">
        <v>7.5</v>
      </c>
      <c r="G2640" s="217">
        <v>3</v>
      </c>
      <c r="H2640" s="99" t="s">
        <v>557</v>
      </c>
      <c r="I2640" s="104" t="s">
        <v>24</v>
      </c>
      <c r="J2640" s="105">
        <v>2.75</v>
      </c>
      <c r="K2640" s="142">
        <f t="shared" si="277"/>
        <v>17.875</v>
      </c>
      <c r="L2640" s="102">
        <f t="shared" si="278"/>
        <v>1127.1951049382722</v>
      </c>
      <c r="M2640" s="214">
        <f t="shared" si="279"/>
        <v>81.284999999999997</v>
      </c>
      <c r="Q2640" s="153">
        <f t="shared" si="280"/>
        <v>1</v>
      </c>
      <c r="R2640" s="154">
        <f t="shared" si="281"/>
        <v>1</v>
      </c>
      <c r="S2640" s="154">
        <f t="shared" si="282"/>
        <v>0</v>
      </c>
    </row>
    <row r="2641" spans="2:19" ht="18.75" x14ac:dyDescent="0.3">
      <c r="B2641" s="164">
        <v>45134</v>
      </c>
      <c r="C2641" s="95" t="s">
        <v>3653</v>
      </c>
      <c r="D2641" s="96" t="s">
        <v>561</v>
      </c>
      <c r="E2641" s="97">
        <v>3</v>
      </c>
      <c r="F2641" s="218">
        <v>4</v>
      </c>
      <c r="G2641" s="217">
        <v>2</v>
      </c>
      <c r="H2641" s="99" t="s">
        <v>557</v>
      </c>
      <c r="I2641" s="104" t="s">
        <v>34</v>
      </c>
      <c r="J2641" s="105">
        <v>2</v>
      </c>
      <c r="K2641" s="142">
        <f t="shared" si="277"/>
        <v>-2</v>
      </c>
      <c r="L2641" s="102">
        <f t="shared" si="278"/>
        <v>1125.1951049382722</v>
      </c>
      <c r="M2641" s="214">
        <f t="shared" si="279"/>
        <v>79.284999999999997</v>
      </c>
      <c r="Q2641" s="153">
        <f t="shared" si="280"/>
        <v>1</v>
      </c>
      <c r="R2641" s="154">
        <f t="shared" si="281"/>
        <v>0</v>
      </c>
      <c r="S2641" s="154">
        <f t="shared" si="282"/>
        <v>1</v>
      </c>
    </row>
    <row r="2642" spans="2:19" ht="18.75" x14ac:dyDescent="0.3">
      <c r="B2642" s="164">
        <v>45135</v>
      </c>
      <c r="C2642" s="95" t="s">
        <v>3654</v>
      </c>
      <c r="D2642" s="96" t="s">
        <v>668</v>
      </c>
      <c r="E2642" s="97">
        <v>1</v>
      </c>
      <c r="F2642" s="218">
        <v>8</v>
      </c>
      <c r="G2642" s="217">
        <v>3</v>
      </c>
      <c r="H2642" s="99" t="s">
        <v>557</v>
      </c>
      <c r="I2642" s="104" t="s">
        <v>34</v>
      </c>
      <c r="J2642" s="105">
        <v>1.25</v>
      </c>
      <c r="K2642" s="142">
        <f t="shared" si="277"/>
        <v>-1.25</v>
      </c>
      <c r="L2642" s="102">
        <f t="shared" si="278"/>
        <v>1123.9451049382722</v>
      </c>
      <c r="M2642" s="214">
        <f t="shared" si="279"/>
        <v>78.034999999999997</v>
      </c>
      <c r="Q2642" s="153">
        <f t="shared" si="280"/>
        <v>1</v>
      </c>
      <c r="R2642" s="154">
        <f t="shared" si="281"/>
        <v>0</v>
      </c>
      <c r="S2642" s="154">
        <f t="shared" si="282"/>
        <v>1</v>
      </c>
    </row>
    <row r="2643" spans="2:19" ht="18.75" x14ac:dyDescent="0.3">
      <c r="B2643" s="164">
        <v>45135</v>
      </c>
      <c r="C2643" s="95" t="s">
        <v>3655</v>
      </c>
      <c r="D2643" s="96" t="s">
        <v>668</v>
      </c>
      <c r="E2643" s="97">
        <v>1</v>
      </c>
      <c r="F2643" s="218">
        <v>60</v>
      </c>
      <c r="G2643" s="217">
        <v>11</v>
      </c>
      <c r="H2643" s="99" t="s">
        <v>557</v>
      </c>
      <c r="I2643" s="104" t="s">
        <v>34</v>
      </c>
      <c r="J2643" s="105">
        <v>0.75</v>
      </c>
      <c r="K2643" s="142">
        <f t="shared" si="277"/>
        <v>-0.75</v>
      </c>
      <c r="L2643" s="102">
        <f t="shared" si="278"/>
        <v>1123.1951049382722</v>
      </c>
      <c r="M2643" s="214">
        <f t="shared" si="279"/>
        <v>77.284999999999997</v>
      </c>
      <c r="Q2643" s="153">
        <f t="shared" si="280"/>
        <v>1</v>
      </c>
      <c r="R2643" s="154">
        <f t="shared" si="281"/>
        <v>0</v>
      </c>
      <c r="S2643" s="154">
        <f t="shared" si="282"/>
        <v>1</v>
      </c>
    </row>
    <row r="2644" spans="2:19" ht="18.75" x14ac:dyDescent="0.3">
      <c r="B2644" s="164">
        <v>45135</v>
      </c>
      <c r="C2644" s="95" t="s">
        <v>3655</v>
      </c>
      <c r="D2644" s="96" t="s">
        <v>668</v>
      </c>
      <c r="E2644" s="97">
        <v>1</v>
      </c>
      <c r="F2644" s="218">
        <v>60</v>
      </c>
      <c r="G2644" s="217">
        <v>11</v>
      </c>
      <c r="H2644" s="99" t="s">
        <v>567</v>
      </c>
      <c r="I2644" s="104" t="s">
        <v>34</v>
      </c>
      <c r="J2644" s="105">
        <v>0.75</v>
      </c>
      <c r="K2644" s="142">
        <f t="shared" si="277"/>
        <v>-0.75</v>
      </c>
      <c r="L2644" s="102">
        <f t="shared" si="278"/>
        <v>1122.4451049382722</v>
      </c>
      <c r="M2644" s="214">
        <f t="shared" si="279"/>
        <v>76.534999999999997</v>
      </c>
      <c r="Q2644" s="153">
        <f t="shared" si="280"/>
        <v>1</v>
      </c>
      <c r="R2644" s="154">
        <f t="shared" si="281"/>
        <v>0</v>
      </c>
      <c r="S2644" s="154">
        <f t="shared" si="282"/>
        <v>1</v>
      </c>
    </row>
    <row r="2645" spans="2:19" ht="18.75" x14ac:dyDescent="0.3">
      <c r="B2645" s="164">
        <v>45135</v>
      </c>
      <c r="C2645" s="95" t="s">
        <v>3609</v>
      </c>
      <c r="D2645" s="96" t="s">
        <v>3253</v>
      </c>
      <c r="E2645" s="97">
        <v>4</v>
      </c>
      <c r="F2645" s="218">
        <v>8</v>
      </c>
      <c r="G2645" s="217">
        <v>3</v>
      </c>
      <c r="H2645" s="99" t="s">
        <v>557</v>
      </c>
      <c r="I2645" s="104" t="s">
        <v>34</v>
      </c>
      <c r="J2645" s="105">
        <v>1.5</v>
      </c>
      <c r="K2645" s="142">
        <f t="shared" si="277"/>
        <v>-1.5</v>
      </c>
      <c r="L2645" s="102">
        <f t="shared" si="278"/>
        <v>1120.9451049382722</v>
      </c>
      <c r="M2645" s="214">
        <f t="shared" si="279"/>
        <v>75.034999999999997</v>
      </c>
      <c r="Q2645" s="153">
        <f t="shared" si="280"/>
        <v>1</v>
      </c>
      <c r="R2645" s="154">
        <f t="shared" si="281"/>
        <v>0</v>
      </c>
      <c r="S2645" s="154">
        <f t="shared" si="282"/>
        <v>1</v>
      </c>
    </row>
    <row r="2646" spans="2:19" ht="18.75" x14ac:dyDescent="0.3">
      <c r="B2646" s="164">
        <v>45136</v>
      </c>
      <c r="C2646" s="95" t="s">
        <v>3656</v>
      </c>
      <c r="D2646" s="96" t="s">
        <v>619</v>
      </c>
      <c r="E2646" s="97">
        <v>3</v>
      </c>
      <c r="F2646" s="218">
        <v>5</v>
      </c>
      <c r="G2646" s="217">
        <v>1.9</v>
      </c>
      <c r="H2646" s="99" t="s">
        <v>557</v>
      </c>
      <c r="I2646" s="104" t="s">
        <v>34</v>
      </c>
      <c r="J2646" s="105">
        <v>3.75</v>
      </c>
      <c r="K2646" s="142">
        <f t="shared" si="277"/>
        <v>-3.75</v>
      </c>
      <c r="L2646" s="102">
        <f t="shared" si="278"/>
        <v>1117.1951049382722</v>
      </c>
      <c r="M2646" s="214">
        <f t="shared" si="279"/>
        <v>71.284999999999997</v>
      </c>
      <c r="Q2646" s="153">
        <f t="shared" si="280"/>
        <v>1</v>
      </c>
      <c r="R2646" s="154">
        <f t="shared" si="281"/>
        <v>0</v>
      </c>
      <c r="S2646" s="154">
        <f t="shared" si="282"/>
        <v>1</v>
      </c>
    </row>
    <row r="2647" spans="2:19" ht="18.75" x14ac:dyDescent="0.3">
      <c r="B2647" s="164">
        <v>45136</v>
      </c>
      <c r="C2647" s="95" t="s">
        <v>3657</v>
      </c>
      <c r="D2647" s="96" t="s">
        <v>628</v>
      </c>
      <c r="E2647" s="97">
        <v>2</v>
      </c>
      <c r="F2647" s="218">
        <v>5</v>
      </c>
      <c r="G2647" s="217">
        <v>1.9</v>
      </c>
      <c r="H2647" s="99" t="s">
        <v>567</v>
      </c>
      <c r="I2647" s="104" t="s">
        <v>34</v>
      </c>
      <c r="J2647" s="105">
        <v>3.75</v>
      </c>
      <c r="K2647" s="142">
        <f t="shared" si="277"/>
        <v>-3.75</v>
      </c>
      <c r="L2647" s="102">
        <f t="shared" si="278"/>
        <v>1113.4451049382722</v>
      </c>
      <c r="M2647" s="214">
        <f t="shared" si="279"/>
        <v>67.534999999999997</v>
      </c>
      <c r="Q2647" s="153">
        <f t="shared" si="280"/>
        <v>1</v>
      </c>
      <c r="R2647" s="154">
        <f t="shared" si="281"/>
        <v>0</v>
      </c>
      <c r="S2647" s="154">
        <f t="shared" si="282"/>
        <v>1</v>
      </c>
    </row>
    <row r="2648" spans="2:19" ht="18.75" x14ac:dyDescent="0.3">
      <c r="B2648" s="164">
        <v>45137</v>
      </c>
      <c r="C2648" s="95" t="s">
        <v>2580</v>
      </c>
      <c r="D2648" s="96" t="s">
        <v>43</v>
      </c>
      <c r="E2648" s="97">
        <v>2</v>
      </c>
      <c r="F2648" s="218">
        <v>2.8</v>
      </c>
      <c r="G2648" s="217">
        <v>1.3</v>
      </c>
      <c r="H2648" s="99" t="s">
        <v>557</v>
      </c>
      <c r="I2648" s="104" t="s">
        <v>24</v>
      </c>
      <c r="J2648" s="105">
        <v>9.75</v>
      </c>
      <c r="K2648" s="142">
        <f t="shared" si="277"/>
        <v>17.549999999999997</v>
      </c>
      <c r="L2648" s="102">
        <f t="shared" si="278"/>
        <v>1130.9951049382721</v>
      </c>
      <c r="M2648" s="214">
        <f t="shared" si="279"/>
        <v>85.084999999999994</v>
      </c>
      <c r="Q2648" s="153">
        <f t="shared" si="280"/>
        <v>1</v>
      </c>
      <c r="R2648" s="154">
        <f t="shared" si="281"/>
        <v>1</v>
      </c>
      <c r="S2648" s="154">
        <f t="shared" si="282"/>
        <v>0</v>
      </c>
    </row>
    <row r="2649" spans="2:19" ht="18.75" x14ac:dyDescent="0.3">
      <c r="B2649" s="164">
        <v>45137</v>
      </c>
      <c r="C2649" s="95" t="s">
        <v>3658</v>
      </c>
      <c r="D2649" s="96" t="s">
        <v>43</v>
      </c>
      <c r="E2649" s="97">
        <v>4</v>
      </c>
      <c r="F2649" s="218">
        <v>8</v>
      </c>
      <c r="G2649" s="217">
        <v>3</v>
      </c>
      <c r="H2649" s="99" t="s">
        <v>557</v>
      </c>
      <c r="I2649" s="104" t="s">
        <v>34</v>
      </c>
      <c r="J2649" s="105">
        <v>9</v>
      </c>
      <c r="K2649" s="142">
        <f t="shared" si="277"/>
        <v>-9</v>
      </c>
      <c r="L2649" s="102">
        <f t="shared" si="278"/>
        <v>1121.9951049382721</v>
      </c>
      <c r="M2649" s="214">
        <f t="shared" si="279"/>
        <v>76.084999999999994</v>
      </c>
      <c r="Q2649" s="153">
        <f t="shared" si="280"/>
        <v>1</v>
      </c>
      <c r="R2649" s="154">
        <f t="shared" si="281"/>
        <v>0</v>
      </c>
      <c r="S2649" s="154">
        <f t="shared" si="282"/>
        <v>1</v>
      </c>
    </row>
    <row r="2650" spans="2:19" ht="18.75" x14ac:dyDescent="0.3">
      <c r="B2650" s="164">
        <v>45137</v>
      </c>
      <c r="C2650" s="95" t="s">
        <v>3659</v>
      </c>
      <c r="D2650" s="96" t="s">
        <v>43</v>
      </c>
      <c r="E2650" s="97">
        <v>4</v>
      </c>
      <c r="F2650" s="218">
        <v>100</v>
      </c>
      <c r="G2650" s="217">
        <v>20</v>
      </c>
      <c r="H2650" s="99" t="s">
        <v>557</v>
      </c>
      <c r="I2650" s="104" t="s">
        <v>34</v>
      </c>
      <c r="J2650" s="105">
        <v>0.5</v>
      </c>
      <c r="K2650" s="142">
        <f t="shared" si="277"/>
        <v>-0.5</v>
      </c>
      <c r="L2650" s="102">
        <f t="shared" si="278"/>
        <v>1121.4951049382721</v>
      </c>
      <c r="M2650" s="214">
        <f t="shared" si="279"/>
        <v>75.584999999999994</v>
      </c>
      <c r="Q2650" s="153">
        <f t="shared" si="280"/>
        <v>1</v>
      </c>
      <c r="R2650" s="154">
        <f t="shared" si="281"/>
        <v>0</v>
      </c>
      <c r="S2650" s="154">
        <f t="shared" si="282"/>
        <v>1</v>
      </c>
    </row>
    <row r="2651" spans="2:19" ht="18.75" x14ac:dyDescent="0.3">
      <c r="B2651" s="164">
        <v>45137</v>
      </c>
      <c r="C2651" s="95" t="s">
        <v>3660</v>
      </c>
      <c r="D2651" s="96" t="s">
        <v>2792</v>
      </c>
      <c r="E2651" s="97">
        <v>1</v>
      </c>
      <c r="F2651" s="218">
        <v>7</v>
      </c>
      <c r="G2651" s="217">
        <v>2</v>
      </c>
      <c r="H2651" s="99" t="s">
        <v>557</v>
      </c>
      <c r="I2651" s="104" t="s">
        <v>34</v>
      </c>
      <c r="J2651" s="105">
        <v>4.75</v>
      </c>
      <c r="K2651" s="142">
        <f t="shared" si="277"/>
        <v>-4.75</v>
      </c>
      <c r="L2651" s="102">
        <f t="shared" si="278"/>
        <v>1116.7451049382721</v>
      </c>
      <c r="M2651" s="214">
        <f t="shared" si="279"/>
        <v>70.834999999999994</v>
      </c>
      <c r="Q2651" s="153">
        <f t="shared" si="280"/>
        <v>1</v>
      </c>
      <c r="R2651" s="154">
        <f t="shared" si="281"/>
        <v>0</v>
      </c>
      <c r="S2651" s="154">
        <f t="shared" si="282"/>
        <v>1</v>
      </c>
    </row>
    <row r="2652" spans="2:19" ht="18.75" x14ac:dyDescent="0.3">
      <c r="B2652" s="164">
        <v>45138</v>
      </c>
      <c r="C2652" s="95" t="s">
        <v>3661</v>
      </c>
      <c r="D2652" s="96" t="s">
        <v>173</v>
      </c>
      <c r="E2652" s="97">
        <v>1</v>
      </c>
      <c r="F2652" s="218">
        <v>2.2999999999999998</v>
      </c>
      <c r="G2652" s="217">
        <v>1.5</v>
      </c>
      <c r="H2652" s="99" t="s">
        <v>557</v>
      </c>
      <c r="I2652" s="104" t="s">
        <v>24</v>
      </c>
      <c r="J2652" s="105">
        <v>8</v>
      </c>
      <c r="K2652" s="142">
        <f t="shared" si="277"/>
        <v>10.399999999999999</v>
      </c>
      <c r="L2652" s="102">
        <f t="shared" si="278"/>
        <v>1127.1451049382722</v>
      </c>
      <c r="M2652" s="214">
        <f t="shared" si="279"/>
        <v>81.234999999999985</v>
      </c>
      <c r="Q2652" s="153">
        <f t="shared" si="280"/>
        <v>1</v>
      </c>
      <c r="R2652" s="154">
        <f t="shared" si="281"/>
        <v>1</v>
      </c>
      <c r="S2652" s="154">
        <f t="shared" si="282"/>
        <v>0</v>
      </c>
    </row>
    <row r="2653" spans="2:19" ht="18.75" x14ac:dyDescent="0.3">
      <c r="B2653" s="164">
        <v>45138</v>
      </c>
      <c r="C2653" s="95" t="s">
        <v>3662</v>
      </c>
      <c r="D2653" s="96" t="s">
        <v>2971</v>
      </c>
      <c r="E2653" s="97">
        <v>2</v>
      </c>
      <c r="F2653" s="218">
        <v>3.8</v>
      </c>
      <c r="G2653" s="217">
        <v>1.4</v>
      </c>
      <c r="H2653" s="99" t="s">
        <v>557</v>
      </c>
      <c r="I2653" s="104" t="s">
        <v>24</v>
      </c>
      <c r="J2653" s="105">
        <v>3.75</v>
      </c>
      <c r="K2653" s="142">
        <f t="shared" si="277"/>
        <v>10.5</v>
      </c>
      <c r="L2653" s="102">
        <f t="shared" si="278"/>
        <v>1137.6451049382722</v>
      </c>
      <c r="M2653" s="214">
        <f t="shared" si="279"/>
        <v>91.734999999999985</v>
      </c>
      <c r="Q2653" s="153">
        <f t="shared" si="280"/>
        <v>1</v>
      </c>
      <c r="R2653" s="154">
        <f t="shared" si="281"/>
        <v>1</v>
      </c>
      <c r="S2653" s="154">
        <f t="shared" si="282"/>
        <v>0</v>
      </c>
    </row>
    <row r="2654" spans="2:19" ht="18.75" x14ac:dyDescent="0.3">
      <c r="B2654" s="164">
        <v>45139</v>
      </c>
      <c r="C2654" s="95" t="s">
        <v>3615</v>
      </c>
      <c r="D2654" s="96" t="s">
        <v>616</v>
      </c>
      <c r="E2654" s="97">
        <v>4</v>
      </c>
      <c r="F2654" s="140">
        <v>2.7</v>
      </c>
      <c r="G2654" s="103"/>
      <c r="H2654" s="99" t="s">
        <v>557</v>
      </c>
      <c r="I2654" s="104" t="s">
        <v>24</v>
      </c>
      <c r="J2654" s="105">
        <v>3.25</v>
      </c>
      <c r="K2654" s="142">
        <f t="shared" ref="K2654:K2717" si="283">IF(OR(I2654="",J2654=""),"",IF(AND(H2654="W",I2654="1st"),F2654*J2654-J2654,IF(AND(H2654="P",OR(I2654="1st",I2654="2nd",I2654="3rd")),G2654*J2654-J2654,IF(H2654="EW",-2*J2654,-J2654))))</f>
        <v>5.5250000000000004</v>
      </c>
      <c r="L2654" s="102">
        <f t="shared" ref="L2654:L2655" si="284">IF(K2654="",L2653,L2653+K2654)</f>
        <v>1143.1701049382723</v>
      </c>
      <c r="N2654" s="214">
        <f>K2654</f>
        <v>5.5250000000000004</v>
      </c>
      <c r="Q2654" s="153">
        <f t="shared" ref="Q2654" si="285">IF(B2654="",0,1)</f>
        <v>1</v>
      </c>
      <c r="R2654" s="154">
        <f t="shared" ref="R2654" si="286">IF(K2654&gt;0,1,0)</f>
        <v>1</v>
      </c>
      <c r="S2654" s="154">
        <f t="shared" ref="S2654" si="287">IF(K2654&lt;0,1,0)</f>
        <v>0</v>
      </c>
    </row>
    <row r="2655" spans="2:19" ht="18.75" x14ac:dyDescent="0.3">
      <c r="B2655" s="164">
        <v>45140</v>
      </c>
      <c r="C2655" s="95" t="s">
        <v>3663</v>
      </c>
      <c r="D2655" s="96" t="s">
        <v>93</v>
      </c>
      <c r="E2655" s="97">
        <v>3</v>
      </c>
      <c r="F2655" s="140">
        <v>2</v>
      </c>
      <c r="G2655" s="103"/>
      <c r="H2655" s="99" t="s">
        <v>557</v>
      </c>
      <c r="I2655" s="104" t="s">
        <v>24</v>
      </c>
      <c r="J2655" s="105">
        <v>3</v>
      </c>
      <c r="K2655" s="142">
        <f t="shared" si="283"/>
        <v>3</v>
      </c>
      <c r="L2655" s="102">
        <f t="shared" si="284"/>
        <v>1146.1701049382723</v>
      </c>
      <c r="N2655" s="214">
        <f>N2654+K2655</f>
        <v>8.5250000000000004</v>
      </c>
      <c r="Q2655" s="153">
        <f t="shared" ref="Q2655" si="288">IF(B2655="",0,1)</f>
        <v>1</v>
      </c>
      <c r="R2655" s="154">
        <f t="shared" ref="R2655" si="289">IF(K2655&gt;0,1,0)</f>
        <v>1</v>
      </c>
      <c r="S2655" s="154">
        <f t="shared" ref="S2655" si="290">IF(K2655&lt;0,1,0)</f>
        <v>0</v>
      </c>
    </row>
    <row r="2656" spans="2:19" ht="18.75" x14ac:dyDescent="0.3">
      <c r="B2656" s="164">
        <v>45140</v>
      </c>
      <c r="C2656" s="95" t="s">
        <v>3664</v>
      </c>
      <c r="D2656" s="96" t="s">
        <v>623</v>
      </c>
      <c r="E2656" s="97">
        <v>1</v>
      </c>
      <c r="F2656" s="140">
        <v>5</v>
      </c>
      <c r="G2656" s="103"/>
      <c r="H2656" s="99" t="s">
        <v>557</v>
      </c>
      <c r="I2656" s="104" t="s">
        <v>34</v>
      </c>
      <c r="J2656" s="105">
        <v>3.25</v>
      </c>
      <c r="K2656" s="142">
        <f t="shared" si="283"/>
        <v>-3.25</v>
      </c>
      <c r="L2656" s="102">
        <f t="shared" ref="L2656:L2719" si="291">IF(K2656="",L2655,L2655+K2656)</f>
        <v>1142.9201049382723</v>
      </c>
      <c r="N2656" s="214">
        <f t="shared" ref="N2656:N2719" si="292">N2655+K2656</f>
        <v>5.2750000000000004</v>
      </c>
      <c r="Q2656" s="153">
        <f t="shared" ref="Q2656:Q2719" si="293">IF(B2656="",0,1)</f>
        <v>1</v>
      </c>
      <c r="R2656" s="154">
        <f t="shared" ref="R2656:R2719" si="294">IF(K2656&gt;0,1,0)</f>
        <v>0</v>
      </c>
      <c r="S2656" s="154">
        <f t="shared" ref="S2656:S2719" si="295">IF(K2656&lt;0,1,0)</f>
        <v>1</v>
      </c>
    </row>
    <row r="2657" spans="2:19" ht="18.75" x14ac:dyDescent="0.3">
      <c r="B2657" s="164">
        <v>45140</v>
      </c>
      <c r="C2657" s="95" t="s">
        <v>3665</v>
      </c>
      <c r="D2657" s="96" t="s">
        <v>623</v>
      </c>
      <c r="E2657" s="97">
        <v>2</v>
      </c>
      <c r="F2657" s="140">
        <v>6</v>
      </c>
      <c r="G2657" s="103"/>
      <c r="H2657" s="99" t="s">
        <v>557</v>
      </c>
      <c r="I2657" s="104" t="s">
        <v>34</v>
      </c>
      <c r="J2657" s="105">
        <v>5</v>
      </c>
      <c r="K2657" s="142">
        <f t="shared" si="283"/>
        <v>-5</v>
      </c>
      <c r="L2657" s="102">
        <f t="shared" si="291"/>
        <v>1137.9201049382723</v>
      </c>
      <c r="N2657" s="214">
        <f t="shared" si="292"/>
        <v>0.27500000000000036</v>
      </c>
      <c r="Q2657" s="153">
        <f t="shared" si="293"/>
        <v>1</v>
      </c>
      <c r="R2657" s="154">
        <f t="shared" si="294"/>
        <v>0</v>
      </c>
      <c r="S2657" s="154">
        <f t="shared" si="295"/>
        <v>1</v>
      </c>
    </row>
    <row r="2658" spans="2:19" ht="18.75" x14ac:dyDescent="0.3">
      <c r="B2658" s="164">
        <v>45140</v>
      </c>
      <c r="C2658" s="95" t="s">
        <v>3616</v>
      </c>
      <c r="D2658" s="96" t="s">
        <v>623</v>
      </c>
      <c r="E2658" s="97">
        <v>2</v>
      </c>
      <c r="F2658" s="140">
        <v>11</v>
      </c>
      <c r="G2658" s="103"/>
      <c r="H2658" s="99" t="s">
        <v>557</v>
      </c>
      <c r="I2658" s="104" t="s">
        <v>34</v>
      </c>
      <c r="J2658" s="105">
        <v>2.25</v>
      </c>
      <c r="K2658" s="142">
        <f t="shared" si="283"/>
        <v>-2.25</v>
      </c>
      <c r="L2658" s="102">
        <f t="shared" si="291"/>
        <v>1135.6701049382723</v>
      </c>
      <c r="N2658" s="214">
        <f t="shared" si="292"/>
        <v>-1.9749999999999996</v>
      </c>
      <c r="Q2658" s="153">
        <f t="shared" si="293"/>
        <v>1</v>
      </c>
      <c r="R2658" s="154">
        <f t="shared" si="294"/>
        <v>0</v>
      </c>
      <c r="S2658" s="154">
        <f t="shared" si="295"/>
        <v>1</v>
      </c>
    </row>
    <row r="2659" spans="2:19" ht="18.75" x14ac:dyDescent="0.3">
      <c r="B2659" s="164">
        <v>45140</v>
      </c>
      <c r="C2659" s="95" t="s">
        <v>3666</v>
      </c>
      <c r="D2659" s="96" t="s">
        <v>93</v>
      </c>
      <c r="E2659" s="97">
        <v>2</v>
      </c>
      <c r="F2659" s="140">
        <v>15</v>
      </c>
      <c r="G2659" s="103"/>
      <c r="H2659" s="99" t="s">
        <v>557</v>
      </c>
      <c r="I2659" s="104" t="s">
        <v>34</v>
      </c>
      <c r="J2659" s="105">
        <v>2</v>
      </c>
      <c r="K2659" s="142">
        <f t="shared" si="283"/>
        <v>-2</v>
      </c>
      <c r="L2659" s="102">
        <f t="shared" si="291"/>
        <v>1133.6701049382723</v>
      </c>
      <c r="N2659" s="214">
        <f t="shared" si="292"/>
        <v>-3.9749999999999996</v>
      </c>
      <c r="Q2659" s="153">
        <f t="shared" si="293"/>
        <v>1</v>
      </c>
      <c r="R2659" s="154">
        <f t="shared" si="294"/>
        <v>0</v>
      </c>
      <c r="S2659" s="154">
        <f t="shared" si="295"/>
        <v>1</v>
      </c>
    </row>
    <row r="2660" spans="2:19" ht="18.75" x14ac:dyDescent="0.3">
      <c r="B2660" s="164">
        <v>45140</v>
      </c>
      <c r="C2660" s="95" t="s">
        <v>3667</v>
      </c>
      <c r="D2660" s="96" t="s">
        <v>93</v>
      </c>
      <c r="E2660" s="97">
        <v>2</v>
      </c>
      <c r="F2660" s="140">
        <v>26</v>
      </c>
      <c r="G2660" s="103"/>
      <c r="H2660" s="99" t="s">
        <v>557</v>
      </c>
      <c r="I2660" s="104" t="s">
        <v>34</v>
      </c>
      <c r="J2660" s="105">
        <v>0.75</v>
      </c>
      <c r="K2660" s="142">
        <f t="shared" si="283"/>
        <v>-0.75</v>
      </c>
      <c r="L2660" s="102">
        <f t="shared" si="291"/>
        <v>1132.9201049382723</v>
      </c>
      <c r="N2660" s="214">
        <f t="shared" si="292"/>
        <v>-4.7249999999999996</v>
      </c>
      <c r="Q2660" s="153">
        <f t="shared" si="293"/>
        <v>1</v>
      </c>
      <c r="R2660" s="154">
        <f t="shared" si="294"/>
        <v>0</v>
      </c>
      <c r="S2660" s="154">
        <f t="shared" si="295"/>
        <v>1</v>
      </c>
    </row>
    <row r="2661" spans="2:19" ht="18.75" x14ac:dyDescent="0.3">
      <c r="B2661" s="164">
        <v>45140</v>
      </c>
      <c r="C2661" s="95" t="s">
        <v>3668</v>
      </c>
      <c r="D2661" s="96" t="s">
        <v>93</v>
      </c>
      <c r="E2661" s="97">
        <v>2</v>
      </c>
      <c r="F2661" s="140">
        <v>16</v>
      </c>
      <c r="G2661" s="103"/>
      <c r="H2661" s="99" t="s">
        <v>557</v>
      </c>
      <c r="I2661" s="104" t="s">
        <v>34</v>
      </c>
      <c r="J2661" s="105">
        <v>1.5</v>
      </c>
      <c r="K2661" s="142">
        <f t="shared" si="283"/>
        <v>-1.5</v>
      </c>
      <c r="L2661" s="102">
        <f t="shared" si="291"/>
        <v>1131.4201049382723</v>
      </c>
      <c r="N2661" s="214">
        <f t="shared" si="292"/>
        <v>-6.2249999999999996</v>
      </c>
      <c r="Q2661" s="153">
        <f t="shared" si="293"/>
        <v>1</v>
      </c>
      <c r="R2661" s="154">
        <f t="shared" si="294"/>
        <v>0</v>
      </c>
      <c r="S2661" s="154">
        <f t="shared" si="295"/>
        <v>1</v>
      </c>
    </row>
    <row r="2662" spans="2:19" ht="18.75" x14ac:dyDescent="0.3">
      <c r="B2662" s="164">
        <v>45140</v>
      </c>
      <c r="C2662" s="95" t="s">
        <v>3669</v>
      </c>
      <c r="D2662" s="96" t="s">
        <v>93</v>
      </c>
      <c r="E2662" s="97">
        <v>1</v>
      </c>
      <c r="F2662" s="140">
        <v>6</v>
      </c>
      <c r="G2662" s="103"/>
      <c r="H2662" s="99" t="s">
        <v>557</v>
      </c>
      <c r="I2662" s="104" t="s">
        <v>34</v>
      </c>
      <c r="J2662" s="105">
        <v>6</v>
      </c>
      <c r="K2662" s="142">
        <f t="shared" si="283"/>
        <v>-6</v>
      </c>
      <c r="L2662" s="102">
        <f t="shared" si="291"/>
        <v>1125.4201049382723</v>
      </c>
      <c r="N2662" s="214">
        <f t="shared" si="292"/>
        <v>-12.225</v>
      </c>
      <c r="Q2662" s="153">
        <f t="shared" si="293"/>
        <v>1</v>
      </c>
      <c r="R2662" s="154">
        <f t="shared" si="294"/>
        <v>0</v>
      </c>
      <c r="S2662" s="154">
        <f t="shared" si="295"/>
        <v>1</v>
      </c>
    </row>
    <row r="2663" spans="2:19" ht="18.75" x14ac:dyDescent="0.3">
      <c r="B2663" s="164">
        <v>45141</v>
      </c>
      <c r="C2663" s="95" t="s">
        <v>3670</v>
      </c>
      <c r="D2663" s="96" t="s">
        <v>3453</v>
      </c>
      <c r="E2663" s="97">
        <v>3</v>
      </c>
      <c r="F2663" s="140">
        <v>4.2</v>
      </c>
      <c r="G2663" s="103"/>
      <c r="H2663" s="99" t="s">
        <v>557</v>
      </c>
      <c r="I2663" s="104" t="s">
        <v>24</v>
      </c>
      <c r="J2663" s="105">
        <v>4</v>
      </c>
      <c r="K2663" s="142">
        <f t="shared" si="283"/>
        <v>12.8</v>
      </c>
      <c r="L2663" s="102">
        <f t="shared" si="291"/>
        <v>1138.2201049382722</v>
      </c>
      <c r="N2663" s="214">
        <f t="shared" si="292"/>
        <v>0.57500000000000107</v>
      </c>
      <c r="Q2663" s="153">
        <f t="shared" si="293"/>
        <v>1</v>
      </c>
      <c r="R2663" s="154">
        <f t="shared" si="294"/>
        <v>1</v>
      </c>
      <c r="S2663" s="154">
        <f t="shared" si="295"/>
        <v>0</v>
      </c>
    </row>
    <row r="2664" spans="2:19" ht="18.75" x14ac:dyDescent="0.3">
      <c r="B2664" s="164">
        <v>45141</v>
      </c>
      <c r="C2664" s="95" t="s">
        <v>3671</v>
      </c>
      <c r="D2664" s="96" t="s">
        <v>747</v>
      </c>
      <c r="E2664" s="97">
        <v>4</v>
      </c>
      <c r="F2664" s="140">
        <v>3.1</v>
      </c>
      <c r="G2664" s="103"/>
      <c r="H2664" s="99" t="s">
        <v>557</v>
      </c>
      <c r="I2664" s="104" t="s">
        <v>24</v>
      </c>
      <c r="J2664" s="105">
        <v>7.75</v>
      </c>
      <c r="K2664" s="142">
        <f t="shared" si="283"/>
        <v>16.275000000000002</v>
      </c>
      <c r="L2664" s="102">
        <f t="shared" si="291"/>
        <v>1154.4951049382723</v>
      </c>
      <c r="N2664" s="214">
        <f t="shared" si="292"/>
        <v>16.850000000000001</v>
      </c>
      <c r="Q2664" s="153">
        <f t="shared" si="293"/>
        <v>1</v>
      </c>
      <c r="R2664" s="154">
        <f t="shared" si="294"/>
        <v>1</v>
      </c>
      <c r="S2664" s="154">
        <f t="shared" si="295"/>
        <v>0</v>
      </c>
    </row>
    <row r="2665" spans="2:19" ht="18.75" x14ac:dyDescent="0.3">
      <c r="B2665" s="164">
        <v>45141</v>
      </c>
      <c r="C2665" s="95" t="s">
        <v>3672</v>
      </c>
      <c r="D2665" s="96" t="s">
        <v>584</v>
      </c>
      <c r="E2665" s="97">
        <v>1</v>
      </c>
      <c r="F2665" s="140">
        <v>1.6</v>
      </c>
      <c r="G2665" s="103"/>
      <c r="H2665" s="99" t="s">
        <v>557</v>
      </c>
      <c r="I2665" s="104" t="s">
        <v>24</v>
      </c>
      <c r="J2665" s="105">
        <v>9.75</v>
      </c>
      <c r="K2665" s="142">
        <f t="shared" si="283"/>
        <v>5.8500000000000014</v>
      </c>
      <c r="L2665" s="102">
        <f t="shared" si="291"/>
        <v>1160.3451049382722</v>
      </c>
      <c r="N2665" s="214">
        <f t="shared" si="292"/>
        <v>22.700000000000003</v>
      </c>
      <c r="Q2665" s="153">
        <f t="shared" si="293"/>
        <v>1</v>
      </c>
      <c r="R2665" s="154">
        <f t="shared" si="294"/>
        <v>1</v>
      </c>
      <c r="S2665" s="154">
        <f t="shared" si="295"/>
        <v>0</v>
      </c>
    </row>
    <row r="2666" spans="2:19" ht="18.75" x14ac:dyDescent="0.3">
      <c r="B2666" s="164">
        <v>45143</v>
      </c>
      <c r="C2666" s="95" t="s">
        <v>3673</v>
      </c>
      <c r="D2666" s="96" t="s">
        <v>772</v>
      </c>
      <c r="E2666" s="97">
        <v>1</v>
      </c>
      <c r="F2666" s="140">
        <v>4</v>
      </c>
      <c r="G2666" s="103"/>
      <c r="H2666" s="99" t="s">
        <v>557</v>
      </c>
      <c r="I2666" s="104" t="s">
        <v>34</v>
      </c>
      <c r="J2666" s="105">
        <v>2</v>
      </c>
      <c r="K2666" s="142">
        <f t="shared" si="283"/>
        <v>-2</v>
      </c>
      <c r="L2666" s="102">
        <f t="shared" si="291"/>
        <v>1158.3451049382722</v>
      </c>
      <c r="N2666" s="214">
        <f t="shared" si="292"/>
        <v>20.700000000000003</v>
      </c>
      <c r="Q2666" s="153">
        <f t="shared" si="293"/>
        <v>1</v>
      </c>
      <c r="R2666" s="154">
        <f t="shared" si="294"/>
        <v>0</v>
      </c>
      <c r="S2666" s="154">
        <f t="shared" si="295"/>
        <v>1</v>
      </c>
    </row>
    <row r="2667" spans="2:19" ht="18.75" x14ac:dyDescent="0.3">
      <c r="B2667" s="164">
        <v>45143</v>
      </c>
      <c r="C2667" s="95" t="s">
        <v>3674</v>
      </c>
      <c r="D2667" s="96" t="s">
        <v>772</v>
      </c>
      <c r="E2667" s="97">
        <v>1</v>
      </c>
      <c r="F2667" s="140">
        <v>9</v>
      </c>
      <c r="G2667" s="103"/>
      <c r="H2667" s="99" t="s">
        <v>557</v>
      </c>
      <c r="I2667" s="104" t="s">
        <v>34</v>
      </c>
      <c r="J2667" s="105">
        <v>0.25</v>
      </c>
      <c r="K2667" s="142">
        <f t="shared" si="283"/>
        <v>-0.25</v>
      </c>
      <c r="L2667" s="102">
        <f t="shared" si="291"/>
        <v>1158.0951049382722</v>
      </c>
      <c r="N2667" s="214">
        <f t="shared" si="292"/>
        <v>20.450000000000003</v>
      </c>
      <c r="Q2667" s="153">
        <f t="shared" si="293"/>
        <v>1</v>
      </c>
      <c r="R2667" s="154">
        <f t="shared" si="294"/>
        <v>0</v>
      </c>
      <c r="S2667" s="154">
        <f t="shared" si="295"/>
        <v>1</v>
      </c>
    </row>
    <row r="2668" spans="2:19" ht="18.75" x14ac:dyDescent="0.3">
      <c r="B2668" s="164">
        <v>45143</v>
      </c>
      <c r="C2668" s="95" t="s">
        <v>3675</v>
      </c>
      <c r="D2668" s="96" t="s">
        <v>561</v>
      </c>
      <c r="E2668" s="97">
        <v>3</v>
      </c>
      <c r="F2668" s="140">
        <v>4.5999999999999996</v>
      </c>
      <c r="G2668" s="103"/>
      <c r="H2668" s="99" t="s">
        <v>557</v>
      </c>
      <c r="I2668" s="104" t="s">
        <v>24</v>
      </c>
      <c r="J2668" s="105">
        <v>5</v>
      </c>
      <c r="K2668" s="142">
        <f t="shared" si="283"/>
        <v>18</v>
      </c>
      <c r="L2668" s="102">
        <f t="shared" si="291"/>
        <v>1176.0951049382722</v>
      </c>
      <c r="N2668" s="214">
        <f t="shared" si="292"/>
        <v>38.450000000000003</v>
      </c>
      <c r="Q2668" s="153">
        <f t="shared" si="293"/>
        <v>1</v>
      </c>
      <c r="R2668" s="154">
        <f t="shared" si="294"/>
        <v>1</v>
      </c>
      <c r="S2668" s="154">
        <f t="shared" si="295"/>
        <v>0</v>
      </c>
    </row>
    <row r="2669" spans="2:19" ht="18.75" x14ac:dyDescent="0.3">
      <c r="B2669" s="164">
        <v>45143</v>
      </c>
      <c r="C2669" s="95" t="s">
        <v>3676</v>
      </c>
      <c r="D2669" s="96" t="s">
        <v>561</v>
      </c>
      <c r="E2669" s="97">
        <v>4</v>
      </c>
      <c r="F2669" s="140">
        <v>8</v>
      </c>
      <c r="G2669" s="103"/>
      <c r="H2669" s="99" t="s">
        <v>557</v>
      </c>
      <c r="I2669" s="104" t="s">
        <v>34</v>
      </c>
      <c r="J2669" s="105">
        <v>3.75</v>
      </c>
      <c r="K2669" s="142">
        <f t="shared" si="283"/>
        <v>-3.75</v>
      </c>
      <c r="L2669" s="102">
        <f t="shared" si="291"/>
        <v>1172.3451049382722</v>
      </c>
      <c r="N2669" s="214">
        <f t="shared" si="292"/>
        <v>34.700000000000003</v>
      </c>
      <c r="Q2669" s="153">
        <f t="shared" si="293"/>
        <v>1</v>
      </c>
      <c r="R2669" s="154">
        <f t="shared" si="294"/>
        <v>0</v>
      </c>
      <c r="S2669" s="154">
        <f t="shared" si="295"/>
        <v>1</v>
      </c>
    </row>
    <row r="2670" spans="2:19" ht="18.75" x14ac:dyDescent="0.3">
      <c r="B2670" s="164">
        <v>45143</v>
      </c>
      <c r="C2670" s="95" t="s">
        <v>3677</v>
      </c>
      <c r="D2670" s="96" t="s">
        <v>561</v>
      </c>
      <c r="E2670" s="97">
        <v>4</v>
      </c>
      <c r="F2670" s="140">
        <v>14</v>
      </c>
      <c r="G2670" s="103"/>
      <c r="H2670" s="99" t="s">
        <v>557</v>
      </c>
      <c r="I2670" s="104" t="s">
        <v>34</v>
      </c>
      <c r="J2670" s="105">
        <v>0.25</v>
      </c>
      <c r="K2670" s="142">
        <f t="shared" si="283"/>
        <v>-0.25</v>
      </c>
      <c r="L2670" s="102">
        <f t="shared" si="291"/>
        <v>1172.0951049382722</v>
      </c>
      <c r="N2670" s="214">
        <f t="shared" si="292"/>
        <v>34.450000000000003</v>
      </c>
      <c r="Q2670" s="153">
        <f t="shared" si="293"/>
        <v>1</v>
      </c>
      <c r="R2670" s="154">
        <f t="shared" si="294"/>
        <v>0</v>
      </c>
      <c r="S2670" s="154">
        <f t="shared" si="295"/>
        <v>1</v>
      </c>
    </row>
    <row r="2671" spans="2:19" ht="18.75" x14ac:dyDescent="0.3">
      <c r="B2671" s="164">
        <v>45144</v>
      </c>
      <c r="C2671" s="95" t="s">
        <v>3678</v>
      </c>
      <c r="D2671" s="96" t="s">
        <v>2467</v>
      </c>
      <c r="E2671" s="97">
        <v>1</v>
      </c>
      <c r="F2671" s="140">
        <v>19</v>
      </c>
      <c r="G2671" s="103"/>
      <c r="H2671" s="99" t="s">
        <v>557</v>
      </c>
      <c r="I2671" s="104" t="s">
        <v>34</v>
      </c>
      <c r="J2671" s="105">
        <v>1.75</v>
      </c>
      <c r="K2671" s="142">
        <f t="shared" si="283"/>
        <v>-1.75</v>
      </c>
      <c r="L2671" s="102">
        <f t="shared" si="291"/>
        <v>1170.3451049382722</v>
      </c>
      <c r="N2671" s="214">
        <f t="shared" si="292"/>
        <v>32.700000000000003</v>
      </c>
      <c r="Q2671" s="153">
        <f t="shared" si="293"/>
        <v>1</v>
      </c>
      <c r="R2671" s="154">
        <f t="shared" si="294"/>
        <v>0</v>
      </c>
      <c r="S2671" s="154">
        <f t="shared" si="295"/>
        <v>1</v>
      </c>
    </row>
    <row r="2672" spans="2:19" ht="18.75" x14ac:dyDescent="0.3">
      <c r="B2672" s="164">
        <v>45144</v>
      </c>
      <c r="C2672" s="95" t="s">
        <v>3679</v>
      </c>
      <c r="D2672" s="96" t="s">
        <v>2467</v>
      </c>
      <c r="E2672" s="97">
        <v>1</v>
      </c>
      <c r="F2672" s="140">
        <v>20</v>
      </c>
      <c r="G2672" s="103"/>
      <c r="H2672" s="99" t="s">
        <v>557</v>
      </c>
      <c r="I2672" s="104" t="s">
        <v>34</v>
      </c>
      <c r="J2672" s="105">
        <v>1.75</v>
      </c>
      <c r="K2672" s="142">
        <f t="shared" si="283"/>
        <v>-1.75</v>
      </c>
      <c r="L2672" s="102">
        <f t="shared" si="291"/>
        <v>1168.5951049382722</v>
      </c>
      <c r="N2672" s="214">
        <f t="shared" si="292"/>
        <v>30.950000000000003</v>
      </c>
      <c r="Q2672" s="153">
        <f t="shared" si="293"/>
        <v>1</v>
      </c>
      <c r="R2672" s="154">
        <f t="shared" si="294"/>
        <v>0</v>
      </c>
      <c r="S2672" s="154">
        <f t="shared" si="295"/>
        <v>1</v>
      </c>
    </row>
    <row r="2673" spans="2:19" ht="18.75" x14ac:dyDescent="0.3">
      <c r="B2673" s="164">
        <v>45144</v>
      </c>
      <c r="C2673" s="95" t="s">
        <v>3680</v>
      </c>
      <c r="D2673" s="96" t="s">
        <v>662</v>
      </c>
      <c r="E2673" s="97">
        <v>1</v>
      </c>
      <c r="F2673" s="140">
        <v>1.8</v>
      </c>
      <c r="G2673" s="103"/>
      <c r="H2673" s="99" t="s">
        <v>557</v>
      </c>
      <c r="I2673" s="104" t="s">
        <v>34</v>
      </c>
      <c r="J2673" s="105">
        <v>5.25</v>
      </c>
      <c r="K2673" s="142">
        <f t="shared" si="283"/>
        <v>-5.25</v>
      </c>
      <c r="L2673" s="102">
        <f t="shared" si="291"/>
        <v>1163.3451049382722</v>
      </c>
      <c r="N2673" s="214">
        <f t="shared" si="292"/>
        <v>25.700000000000003</v>
      </c>
      <c r="Q2673" s="153">
        <f t="shared" si="293"/>
        <v>1</v>
      </c>
      <c r="R2673" s="154">
        <f t="shared" si="294"/>
        <v>0</v>
      </c>
      <c r="S2673" s="154">
        <f t="shared" si="295"/>
        <v>1</v>
      </c>
    </row>
    <row r="2674" spans="2:19" ht="18.75" x14ac:dyDescent="0.3">
      <c r="B2674" s="164">
        <v>45144</v>
      </c>
      <c r="C2674" s="95" t="s">
        <v>3681</v>
      </c>
      <c r="D2674" s="96" t="s">
        <v>662</v>
      </c>
      <c r="E2674" s="97">
        <v>1</v>
      </c>
      <c r="F2674" s="140">
        <v>40</v>
      </c>
      <c r="G2674" s="103"/>
      <c r="H2674" s="99" t="s">
        <v>557</v>
      </c>
      <c r="I2674" s="104" t="s">
        <v>34</v>
      </c>
      <c r="J2674" s="105">
        <v>1</v>
      </c>
      <c r="K2674" s="142">
        <f t="shared" si="283"/>
        <v>-1</v>
      </c>
      <c r="L2674" s="102">
        <f t="shared" si="291"/>
        <v>1162.3451049382722</v>
      </c>
      <c r="N2674" s="214">
        <f t="shared" si="292"/>
        <v>24.700000000000003</v>
      </c>
      <c r="Q2674" s="153">
        <f t="shared" si="293"/>
        <v>1</v>
      </c>
      <c r="R2674" s="154">
        <f t="shared" si="294"/>
        <v>0</v>
      </c>
      <c r="S2674" s="154">
        <f t="shared" si="295"/>
        <v>1</v>
      </c>
    </row>
    <row r="2675" spans="2:19" ht="18.75" x14ac:dyDescent="0.3">
      <c r="B2675" s="164">
        <v>45144</v>
      </c>
      <c r="C2675" s="95" t="s">
        <v>3681</v>
      </c>
      <c r="D2675" s="96" t="s">
        <v>662</v>
      </c>
      <c r="E2675" s="97">
        <v>1</v>
      </c>
      <c r="F2675" s="140"/>
      <c r="G2675" s="103">
        <v>6</v>
      </c>
      <c r="H2675" s="99" t="s">
        <v>567</v>
      </c>
      <c r="I2675" s="104" t="s">
        <v>34</v>
      </c>
      <c r="J2675" s="105">
        <v>3.75</v>
      </c>
      <c r="K2675" s="142">
        <f t="shared" si="283"/>
        <v>-3.75</v>
      </c>
      <c r="L2675" s="102">
        <f t="shared" si="291"/>
        <v>1158.5951049382722</v>
      </c>
      <c r="N2675" s="214">
        <f t="shared" si="292"/>
        <v>20.950000000000003</v>
      </c>
      <c r="Q2675" s="153">
        <f t="shared" si="293"/>
        <v>1</v>
      </c>
      <c r="R2675" s="154">
        <f t="shared" si="294"/>
        <v>0</v>
      </c>
      <c r="S2675" s="154">
        <f t="shared" si="295"/>
        <v>1</v>
      </c>
    </row>
    <row r="2676" spans="2:19" ht="18.75" x14ac:dyDescent="0.3">
      <c r="B2676" s="164">
        <v>45144</v>
      </c>
      <c r="C2676" s="95" t="s">
        <v>3682</v>
      </c>
      <c r="D2676" s="96" t="s">
        <v>662</v>
      </c>
      <c r="E2676" s="97">
        <v>6</v>
      </c>
      <c r="F2676" s="140">
        <v>4</v>
      </c>
      <c r="G2676" s="103"/>
      <c r="H2676" s="99" t="s">
        <v>557</v>
      </c>
      <c r="I2676" s="104" t="s">
        <v>34</v>
      </c>
      <c r="J2676" s="105">
        <v>3.75</v>
      </c>
      <c r="K2676" s="142">
        <f t="shared" si="283"/>
        <v>-3.75</v>
      </c>
      <c r="L2676" s="102">
        <f t="shared" si="291"/>
        <v>1154.8451049382722</v>
      </c>
      <c r="N2676" s="214">
        <f t="shared" si="292"/>
        <v>17.200000000000003</v>
      </c>
      <c r="Q2676" s="153">
        <f t="shared" si="293"/>
        <v>1</v>
      </c>
      <c r="R2676" s="154">
        <f t="shared" si="294"/>
        <v>0</v>
      </c>
      <c r="S2676" s="154">
        <f t="shared" si="295"/>
        <v>1</v>
      </c>
    </row>
    <row r="2677" spans="2:19" ht="18.75" x14ac:dyDescent="0.3">
      <c r="B2677" s="164">
        <v>45145</v>
      </c>
      <c r="C2677" s="95" t="s">
        <v>3683</v>
      </c>
      <c r="D2677" s="96" t="s">
        <v>2011</v>
      </c>
      <c r="E2677" s="97">
        <v>3</v>
      </c>
      <c r="F2677" s="140">
        <v>7</v>
      </c>
      <c r="G2677" s="103"/>
      <c r="H2677" s="99" t="s">
        <v>557</v>
      </c>
      <c r="I2677" s="104" t="s">
        <v>34</v>
      </c>
      <c r="J2677" s="105">
        <v>1</v>
      </c>
      <c r="K2677" s="142">
        <f t="shared" si="283"/>
        <v>-1</v>
      </c>
      <c r="L2677" s="102">
        <f t="shared" si="291"/>
        <v>1153.8451049382722</v>
      </c>
      <c r="N2677" s="214">
        <f t="shared" si="292"/>
        <v>16.200000000000003</v>
      </c>
      <c r="Q2677" s="153">
        <f t="shared" si="293"/>
        <v>1</v>
      </c>
      <c r="R2677" s="154">
        <f t="shared" si="294"/>
        <v>0</v>
      </c>
      <c r="S2677" s="154">
        <f t="shared" si="295"/>
        <v>1</v>
      </c>
    </row>
    <row r="2678" spans="2:19" ht="18.75" x14ac:dyDescent="0.3">
      <c r="B2678" s="164">
        <v>45146</v>
      </c>
      <c r="C2678" s="95" t="s">
        <v>3684</v>
      </c>
      <c r="D2678" s="96" t="s">
        <v>788</v>
      </c>
      <c r="E2678" s="97">
        <v>2</v>
      </c>
      <c r="F2678" s="140">
        <v>6</v>
      </c>
      <c r="G2678" s="103"/>
      <c r="H2678" s="99" t="s">
        <v>557</v>
      </c>
      <c r="I2678" s="104" t="s">
        <v>34</v>
      </c>
      <c r="J2678" s="105">
        <v>8</v>
      </c>
      <c r="K2678" s="142">
        <f t="shared" si="283"/>
        <v>-8</v>
      </c>
      <c r="L2678" s="102">
        <f t="shared" si="291"/>
        <v>1145.8451049382722</v>
      </c>
      <c r="N2678" s="214">
        <f t="shared" si="292"/>
        <v>8.2000000000000028</v>
      </c>
      <c r="Q2678" s="153">
        <f t="shared" si="293"/>
        <v>1</v>
      </c>
      <c r="R2678" s="154">
        <f t="shared" si="294"/>
        <v>0</v>
      </c>
      <c r="S2678" s="154">
        <f t="shared" si="295"/>
        <v>1</v>
      </c>
    </row>
    <row r="2679" spans="2:19" ht="18.75" x14ac:dyDescent="0.3">
      <c r="B2679" s="164">
        <v>45146</v>
      </c>
      <c r="C2679" s="95" t="s">
        <v>3685</v>
      </c>
      <c r="D2679" s="96" t="s">
        <v>616</v>
      </c>
      <c r="E2679" s="97">
        <v>1</v>
      </c>
      <c r="F2679" s="140">
        <v>30</v>
      </c>
      <c r="G2679" s="103"/>
      <c r="H2679" s="99" t="s">
        <v>557</v>
      </c>
      <c r="I2679" s="104" t="s">
        <v>34</v>
      </c>
      <c r="J2679" s="105">
        <v>2.5</v>
      </c>
      <c r="K2679" s="142">
        <f t="shared" si="283"/>
        <v>-2.5</v>
      </c>
      <c r="L2679" s="102">
        <f t="shared" si="291"/>
        <v>1143.3451049382722</v>
      </c>
      <c r="N2679" s="214">
        <f t="shared" si="292"/>
        <v>5.7000000000000028</v>
      </c>
      <c r="Q2679" s="153">
        <f t="shared" si="293"/>
        <v>1</v>
      </c>
      <c r="R2679" s="154">
        <f t="shared" si="294"/>
        <v>0</v>
      </c>
      <c r="S2679" s="154">
        <f t="shared" si="295"/>
        <v>1</v>
      </c>
    </row>
    <row r="2680" spans="2:19" ht="18.75" x14ac:dyDescent="0.3">
      <c r="B2680" s="164">
        <v>45146</v>
      </c>
      <c r="C2680" s="95" t="s">
        <v>3686</v>
      </c>
      <c r="D2680" s="96" t="s">
        <v>616</v>
      </c>
      <c r="E2680" s="97">
        <v>1</v>
      </c>
      <c r="F2680" s="140">
        <v>7</v>
      </c>
      <c r="G2680" s="103"/>
      <c r="H2680" s="99" t="s">
        <v>557</v>
      </c>
      <c r="I2680" s="104" t="s">
        <v>34</v>
      </c>
      <c r="J2680" s="105">
        <v>5.25</v>
      </c>
      <c r="K2680" s="142">
        <f t="shared" si="283"/>
        <v>-5.25</v>
      </c>
      <c r="L2680" s="102">
        <f t="shared" si="291"/>
        <v>1138.0951049382722</v>
      </c>
      <c r="N2680" s="214">
        <f t="shared" si="292"/>
        <v>0.45000000000000284</v>
      </c>
      <c r="Q2680" s="153">
        <f t="shared" si="293"/>
        <v>1</v>
      </c>
      <c r="R2680" s="154">
        <f t="shared" si="294"/>
        <v>0</v>
      </c>
      <c r="S2680" s="154">
        <f t="shared" si="295"/>
        <v>1</v>
      </c>
    </row>
    <row r="2681" spans="2:19" ht="18.75" x14ac:dyDescent="0.3">
      <c r="B2681" s="164">
        <v>45146</v>
      </c>
      <c r="C2681" s="95" t="s">
        <v>3687</v>
      </c>
      <c r="D2681" s="96" t="s">
        <v>616</v>
      </c>
      <c r="E2681" s="97">
        <v>3</v>
      </c>
      <c r="F2681" s="140">
        <v>17</v>
      </c>
      <c r="G2681" s="103"/>
      <c r="H2681" s="99" t="s">
        <v>557</v>
      </c>
      <c r="I2681" s="104" t="s">
        <v>34</v>
      </c>
      <c r="J2681" s="105">
        <v>3</v>
      </c>
      <c r="K2681" s="142">
        <f t="shared" si="283"/>
        <v>-3</v>
      </c>
      <c r="L2681" s="102">
        <f t="shared" si="291"/>
        <v>1135.0951049382722</v>
      </c>
      <c r="N2681" s="214">
        <f t="shared" si="292"/>
        <v>-2.5499999999999972</v>
      </c>
      <c r="Q2681" s="153">
        <f t="shared" si="293"/>
        <v>1</v>
      </c>
      <c r="R2681" s="154">
        <f t="shared" si="294"/>
        <v>0</v>
      </c>
      <c r="S2681" s="154">
        <f t="shared" si="295"/>
        <v>1</v>
      </c>
    </row>
    <row r="2682" spans="2:19" ht="18.75" x14ac:dyDescent="0.3">
      <c r="B2682" s="164">
        <v>45146</v>
      </c>
      <c r="C2682" s="95" t="s">
        <v>3687</v>
      </c>
      <c r="D2682" s="96" t="s">
        <v>616</v>
      </c>
      <c r="E2682" s="97">
        <v>3</v>
      </c>
      <c r="F2682" s="140"/>
      <c r="G2682" s="103">
        <v>4</v>
      </c>
      <c r="H2682" s="99" t="s">
        <v>567</v>
      </c>
      <c r="I2682" s="104" t="s">
        <v>34</v>
      </c>
      <c r="J2682" s="105">
        <v>3</v>
      </c>
      <c r="K2682" s="142">
        <f t="shared" si="283"/>
        <v>-3</v>
      </c>
      <c r="L2682" s="102">
        <f t="shared" si="291"/>
        <v>1132.0951049382722</v>
      </c>
      <c r="N2682" s="214">
        <f t="shared" si="292"/>
        <v>-5.5499999999999972</v>
      </c>
      <c r="Q2682" s="153">
        <f t="shared" si="293"/>
        <v>1</v>
      </c>
      <c r="R2682" s="154">
        <f t="shared" si="294"/>
        <v>0</v>
      </c>
      <c r="S2682" s="154">
        <f t="shared" si="295"/>
        <v>1</v>
      </c>
    </row>
    <row r="2683" spans="2:19" ht="18.75" x14ac:dyDescent="0.3">
      <c r="B2683" s="164">
        <v>45146</v>
      </c>
      <c r="C2683" s="95" t="s">
        <v>3688</v>
      </c>
      <c r="D2683" s="96" t="s">
        <v>616</v>
      </c>
      <c r="E2683" s="97">
        <v>4</v>
      </c>
      <c r="F2683" s="140">
        <v>3</v>
      </c>
      <c r="G2683" s="103"/>
      <c r="H2683" s="99" t="s">
        <v>557</v>
      </c>
      <c r="I2683" s="104" t="s">
        <v>34</v>
      </c>
      <c r="J2683" s="105">
        <v>7.75</v>
      </c>
      <c r="K2683" s="142">
        <f t="shared" si="283"/>
        <v>-7.75</v>
      </c>
      <c r="L2683" s="102">
        <f t="shared" si="291"/>
        <v>1124.3451049382722</v>
      </c>
      <c r="N2683" s="214">
        <f t="shared" si="292"/>
        <v>-13.299999999999997</v>
      </c>
      <c r="Q2683" s="153">
        <f t="shared" si="293"/>
        <v>1</v>
      </c>
      <c r="R2683" s="154">
        <f t="shared" si="294"/>
        <v>0</v>
      </c>
      <c r="S2683" s="154">
        <f t="shared" si="295"/>
        <v>1</v>
      </c>
    </row>
    <row r="2684" spans="2:19" ht="18.75" x14ac:dyDescent="0.3">
      <c r="B2684" s="164">
        <v>45147</v>
      </c>
      <c r="C2684" s="95" t="s">
        <v>3689</v>
      </c>
      <c r="D2684" s="96" t="s">
        <v>3405</v>
      </c>
      <c r="E2684" s="97">
        <v>2</v>
      </c>
      <c r="F2684" s="140">
        <v>2</v>
      </c>
      <c r="G2684" s="103"/>
      <c r="H2684" s="99" t="s">
        <v>557</v>
      </c>
      <c r="I2684" s="104" t="s">
        <v>34</v>
      </c>
      <c r="J2684" s="105">
        <v>2</v>
      </c>
      <c r="K2684" s="142">
        <f t="shared" si="283"/>
        <v>-2</v>
      </c>
      <c r="L2684" s="102">
        <f t="shared" si="291"/>
        <v>1122.3451049382722</v>
      </c>
      <c r="N2684" s="214">
        <f t="shared" si="292"/>
        <v>-15.299999999999997</v>
      </c>
      <c r="Q2684" s="153">
        <f t="shared" si="293"/>
        <v>1</v>
      </c>
      <c r="R2684" s="154">
        <f t="shared" si="294"/>
        <v>0</v>
      </c>
      <c r="S2684" s="154">
        <f t="shared" si="295"/>
        <v>1</v>
      </c>
    </row>
    <row r="2685" spans="2:19" ht="18.75" x14ac:dyDescent="0.3">
      <c r="B2685" s="164">
        <v>45147</v>
      </c>
      <c r="C2685" s="95" t="s">
        <v>3690</v>
      </c>
      <c r="D2685" s="96" t="s">
        <v>1916</v>
      </c>
      <c r="E2685" s="97">
        <v>1</v>
      </c>
      <c r="F2685" s="140">
        <v>4</v>
      </c>
      <c r="G2685" s="103"/>
      <c r="H2685" s="99" t="s">
        <v>557</v>
      </c>
      <c r="I2685" s="104" t="s">
        <v>34</v>
      </c>
      <c r="J2685" s="105">
        <v>8.75</v>
      </c>
      <c r="K2685" s="142">
        <f t="shared" si="283"/>
        <v>-8.75</v>
      </c>
      <c r="L2685" s="102">
        <f t="shared" si="291"/>
        <v>1113.5951049382722</v>
      </c>
      <c r="N2685" s="214">
        <f t="shared" si="292"/>
        <v>-24.049999999999997</v>
      </c>
      <c r="Q2685" s="153">
        <f t="shared" si="293"/>
        <v>1</v>
      </c>
      <c r="R2685" s="154">
        <f t="shared" si="294"/>
        <v>0</v>
      </c>
      <c r="S2685" s="154">
        <f t="shared" si="295"/>
        <v>1</v>
      </c>
    </row>
    <row r="2686" spans="2:19" ht="18.75" x14ac:dyDescent="0.3">
      <c r="B2686" s="164">
        <v>45147</v>
      </c>
      <c r="C2686" s="95" t="s">
        <v>3691</v>
      </c>
      <c r="D2686" s="96" t="s">
        <v>3405</v>
      </c>
      <c r="E2686" s="97">
        <v>1</v>
      </c>
      <c r="F2686" s="140">
        <v>26</v>
      </c>
      <c r="G2686" s="103"/>
      <c r="H2686" s="99" t="s">
        <v>557</v>
      </c>
      <c r="I2686" s="104" t="s">
        <v>34</v>
      </c>
      <c r="J2686" s="105">
        <v>3</v>
      </c>
      <c r="K2686" s="142">
        <f t="shared" si="283"/>
        <v>-3</v>
      </c>
      <c r="L2686" s="102">
        <f t="shared" si="291"/>
        <v>1110.5951049382722</v>
      </c>
      <c r="N2686" s="214">
        <f t="shared" si="292"/>
        <v>-27.049999999999997</v>
      </c>
      <c r="Q2686" s="153">
        <f t="shared" si="293"/>
        <v>1</v>
      </c>
      <c r="R2686" s="154">
        <f t="shared" si="294"/>
        <v>0</v>
      </c>
      <c r="S2686" s="154">
        <f t="shared" si="295"/>
        <v>1</v>
      </c>
    </row>
    <row r="2687" spans="2:19" ht="18.75" x14ac:dyDescent="0.3">
      <c r="B2687" s="164">
        <v>45147</v>
      </c>
      <c r="C2687" s="95" t="s">
        <v>3691</v>
      </c>
      <c r="D2687" s="96" t="s">
        <v>3405</v>
      </c>
      <c r="E2687" s="97">
        <v>1</v>
      </c>
      <c r="F2687" s="140"/>
      <c r="G2687" s="103">
        <v>4</v>
      </c>
      <c r="H2687" s="99" t="s">
        <v>567</v>
      </c>
      <c r="I2687" s="104" t="s">
        <v>34</v>
      </c>
      <c r="J2687" s="105">
        <v>2</v>
      </c>
      <c r="K2687" s="142">
        <f t="shared" si="283"/>
        <v>-2</v>
      </c>
      <c r="L2687" s="102">
        <f t="shared" si="291"/>
        <v>1108.5951049382722</v>
      </c>
      <c r="N2687" s="214">
        <f t="shared" si="292"/>
        <v>-29.049999999999997</v>
      </c>
      <c r="Q2687" s="153">
        <f t="shared" si="293"/>
        <v>1</v>
      </c>
      <c r="R2687" s="154">
        <f t="shared" si="294"/>
        <v>0</v>
      </c>
      <c r="S2687" s="154">
        <f t="shared" si="295"/>
        <v>1</v>
      </c>
    </row>
    <row r="2688" spans="2:19" ht="18.75" x14ac:dyDescent="0.3">
      <c r="B2688" s="164">
        <v>45147</v>
      </c>
      <c r="C2688" s="95" t="s">
        <v>3692</v>
      </c>
      <c r="D2688" s="96" t="s">
        <v>3405</v>
      </c>
      <c r="E2688" s="97">
        <v>1</v>
      </c>
      <c r="F2688" s="140">
        <v>1.9</v>
      </c>
      <c r="G2688" s="103"/>
      <c r="H2688" s="99" t="s">
        <v>557</v>
      </c>
      <c r="I2688" s="104" t="s">
        <v>34</v>
      </c>
      <c r="J2688" s="105">
        <v>5</v>
      </c>
      <c r="K2688" s="142">
        <f t="shared" si="283"/>
        <v>-5</v>
      </c>
      <c r="L2688" s="102">
        <f t="shared" si="291"/>
        <v>1103.5951049382722</v>
      </c>
      <c r="N2688" s="214">
        <f t="shared" si="292"/>
        <v>-34.049999999999997</v>
      </c>
      <c r="Q2688" s="153">
        <f t="shared" si="293"/>
        <v>1</v>
      </c>
      <c r="R2688" s="154">
        <f t="shared" si="294"/>
        <v>0</v>
      </c>
      <c r="S2688" s="154">
        <f t="shared" si="295"/>
        <v>1</v>
      </c>
    </row>
    <row r="2689" spans="2:19" ht="18.75" x14ac:dyDescent="0.3">
      <c r="B2689" s="164">
        <v>45148</v>
      </c>
      <c r="C2689" s="95" t="s">
        <v>3693</v>
      </c>
      <c r="D2689" s="96" t="s">
        <v>619</v>
      </c>
      <c r="E2689" s="97">
        <v>1</v>
      </c>
      <c r="F2689" s="140">
        <v>8</v>
      </c>
      <c r="G2689" s="103"/>
      <c r="H2689" s="99" t="s">
        <v>557</v>
      </c>
      <c r="I2689" s="104" t="s">
        <v>34</v>
      </c>
      <c r="J2689" s="105">
        <v>7.25</v>
      </c>
      <c r="K2689" s="142">
        <f t="shared" si="283"/>
        <v>-7.25</v>
      </c>
      <c r="L2689" s="102">
        <f t="shared" si="291"/>
        <v>1096.3451049382722</v>
      </c>
      <c r="N2689" s="214">
        <f t="shared" si="292"/>
        <v>-41.3</v>
      </c>
      <c r="Q2689" s="153">
        <f t="shared" si="293"/>
        <v>1</v>
      </c>
      <c r="R2689" s="154">
        <f t="shared" si="294"/>
        <v>0</v>
      </c>
      <c r="S2689" s="154">
        <f t="shared" si="295"/>
        <v>1</v>
      </c>
    </row>
    <row r="2690" spans="2:19" ht="18.75" x14ac:dyDescent="0.3">
      <c r="B2690" s="164">
        <v>45148</v>
      </c>
      <c r="C2690" s="95" t="s">
        <v>3694</v>
      </c>
      <c r="D2690" s="96" t="s">
        <v>619</v>
      </c>
      <c r="E2690" s="97">
        <v>1</v>
      </c>
      <c r="F2690" s="140">
        <v>2.4500000000000002</v>
      </c>
      <c r="G2690" s="103"/>
      <c r="H2690" s="99" t="s">
        <v>557</v>
      </c>
      <c r="I2690" s="104" t="s">
        <v>24</v>
      </c>
      <c r="J2690" s="105">
        <v>2.5</v>
      </c>
      <c r="K2690" s="142">
        <f t="shared" si="283"/>
        <v>3.625</v>
      </c>
      <c r="L2690" s="102">
        <f t="shared" si="291"/>
        <v>1099.9701049382722</v>
      </c>
      <c r="N2690" s="214">
        <f t="shared" si="292"/>
        <v>-37.674999999999997</v>
      </c>
      <c r="Q2690" s="153">
        <f t="shared" si="293"/>
        <v>1</v>
      </c>
      <c r="R2690" s="154">
        <f t="shared" si="294"/>
        <v>1</v>
      </c>
      <c r="S2690" s="154">
        <f t="shared" si="295"/>
        <v>0</v>
      </c>
    </row>
    <row r="2691" spans="2:19" ht="18.75" x14ac:dyDescent="0.3">
      <c r="B2691" s="164">
        <v>45148</v>
      </c>
      <c r="C2691" s="95" t="s">
        <v>3695</v>
      </c>
      <c r="D2691" s="96" t="s">
        <v>619</v>
      </c>
      <c r="E2691" s="97">
        <v>1</v>
      </c>
      <c r="F2691" s="140">
        <v>20</v>
      </c>
      <c r="G2691" s="103"/>
      <c r="H2691" s="99" t="s">
        <v>557</v>
      </c>
      <c r="I2691" s="104" t="s">
        <v>34</v>
      </c>
      <c r="J2691" s="105">
        <v>0.25</v>
      </c>
      <c r="K2691" s="142">
        <f t="shared" si="283"/>
        <v>-0.25</v>
      </c>
      <c r="L2691" s="102">
        <f t="shared" si="291"/>
        <v>1099.7201049382722</v>
      </c>
      <c r="N2691" s="214">
        <f t="shared" si="292"/>
        <v>-37.924999999999997</v>
      </c>
      <c r="Q2691" s="153">
        <f t="shared" si="293"/>
        <v>1</v>
      </c>
      <c r="R2691" s="154">
        <f t="shared" si="294"/>
        <v>0</v>
      </c>
      <c r="S2691" s="154">
        <f t="shared" si="295"/>
        <v>1</v>
      </c>
    </row>
    <row r="2692" spans="2:19" ht="18.75" x14ac:dyDescent="0.3">
      <c r="B2692" s="164">
        <v>45148</v>
      </c>
      <c r="C2692" s="95" t="s">
        <v>3696</v>
      </c>
      <c r="D2692" s="96" t="s">
        <v>619</v>
      </c>
      <c r="E2692" s="97">
        <v>6</v>
      </c>
      <c r="F2692" s="140">
        <v>5</v>
      </c>
      <c r="G2692" s="103"/>
      <c r="H2692" s="99" t="s">
        <v>557</v>
      </c>
      <c r="I2692" s="104" t="s">
        <v>24</v>
      </c>
      <c r="J2692" s="105">
        <v>4</v>
      </c>
      <c r="K2692" s="142">
        <f t="shared" si="283"/>
        <v>16</v>
      </c>
      <c r="L2692" s="102">
        <f t="shared" si="291"/>
        <v>1115.7201049382722</v>
      </c>
      <c r="N2692" s="214">
        <f t="shared" si="292"/>
        <v>-21.924999999999997</v>
      </c>
      <c r="Q2692" s="153">
        <f t="shared" si="293"/>
        <v>1</v>
      </c>
      <c r="R2692" s="154">
        <f t="shared" si="294"/>
        <v>1</v>
      </c>
      <c r="S2692" s="154">
        <f t="shared" si="295"/>
        <v>0</v>
      </c>
    </row>
    <row r="2693" spans="2:19" ht="18.75" x14ac:dyDescent="0.3">
      <c r="B2693" s="164">
        <v>45148</v>
      </c>
      <c r="C2693" s="95" t="s">
        <v>3697</v>
      </c>
      <c r="D2693" s="96" t="s">
        <v>114</v>
      </c>
      <c r="E2693" s="97">
        <v>1</v>
      </c>
      <c r="F2693" s="140">
        <v>3</v>
      </c>
      <c r="G2693" s="103"/>
      <c r="H2693" s="99" t="s">
        <v>557</v>
      </c>
      <c r="I2693" s="104" t="s">
        <v>34</v>
      </c>
      <c r="J2693" s="105">
        <v>3.5</v>
      </c>
      <c r="K2693" s="142">
        <f t="shared" si="283"/>
        <v>-3.5</v>
      </c>
      <c r="L2693" s="102">
        <f t="shared" si="291"/>
        <v>1112.2201049382722</v>
      </c>
      <c r="N2693" s="214">
        <f t="shared" si="292"/>
        <v>-25.424999999999997</v>
      </c>
      <c r="Q2693" s="153">
        <f t="shared" si="293"/>
        <v>1</v>
      </c>
      <c r="R2693" s="154">
        <f t="shared" si="294"/>
        <v>0</v>
      </c>
      <c r="S2693" s="154">
        <f t="shared" si="295"/>
        <v>1</v>
      </c>
    </row>
    <row r="2694" spans="2:19" ht="18.75" x14ac:dyDescent="0.3">
      <c r="B2694" s="164">
        <v>45148</v>
      </c>
      <c r="C2694" s="95" t="s">
        <v>3698</v>
      </c>
      <c r="D2694" s="96" t="s">
        <v>114</v>
      </c>
      <c r="E2694" s="97">
        <v>1</v>
      </c>
      <c r="F2694" s="140">
        <v>6</v>
      </c>
      <c r="G2694" s="103"/>
      <c r="H2694" s="99" t="s">
        <v>557</v>
      </c>
      <c r="I2694" s="104" t="s">
        <v>34</v>
      </c>
      <c r="J2694" s="105">
        <v>1</v>
      </c>
      <c r="K2694" s="142">
        <f t="shared" si="283"/>
        <v>-1</v>
      </c>
      <c r="L2694" s="102">
        <f t="shared" si="291"/>
        <v>1111.2201049382722</v>
      </c>
      <c r="N2694" s="214">
        <f t="shared" si="292"/>
        <v>-26.424999999999997</v>
      </c>
      <c r="Q2694" s="153">
        <f t="shared" si="293"/>
        <v>1</v>
      </c>
      <c r="R2694" s="154">
        <f t="shared" si="294"/>
        <v>0</v>
      </c>
      <c r="S2694" s="154">
        <f t="shared" si="295"/>
        <v>1</v>
      </c>
    </row>
    <row r="2695" spans="2:19" ht="18.75" x14ac:dyDescent="0.3">
      <c r="B2695" s="164">
        <v>45148</v>
      </c>
      <c r="C2695" s="95" t="s">
        <v>3699</v>
      </c>
      <c r="D2695" s="96" t="s">
        <v>114</v>
      </c>
      <c r="E2695" s="97">
        <v>2</v>
      </c>
      <c r="F2695" s="140">
        <v>2.8</v>
      </c>
      <c r="G2695" s="103"/>
      <c r="H2695" s="99" t="s">
        <v>557</v>
      </c>
      <c r="I2695" s="104" t="s">
        <v>24</v>
      </c>
      <c r="J2695" s="105">
        <v>7</v>
      </c>
      <c r="K2695" s="142">
        <f t="shared" si="283"/>
        <v>12.599999999999998</v>
      </c>
      <c r="L2695" s="102">
        <f t="shared" si="291"/>
        <v>1123.8201049382722</v>
      </c>
      <c r="N2695" s="214">
        <f t="shared" si="292"/>
        <v>-13.824999999999999</v>
      </c>
      <c r="Q2695" s="153">
        <f t="shared" si="293"/>
        <v>1</v>
      </c>
      <c r="R2695" s="154">
        <f t="shared" si="294"/>
        <v>1</v>
      </c>
      <c r="S2695" s="154">
        <f t="shared" si="295"/>
        <v>0</v>
      </c>
    </row>
    <row r="2696" spans="2:19" ht="18.75" x14ac:dyDescent="0.3">
      <c r="B2696" s="164">
        <v>45148</v>
      </c>
      <c r="C2696" s="95" t="s">
        <v>3700</v>
      </c>
      <c r="D2696" s="96" t="s">
        <v>114</v>
      </c>
      <c r="E2696" s="97">
        <v>2</v>
      </c>
      <c r="F2696" s="140">
        <v>7</v>
      </c>
      <c r="G2696" s="103"/>
      <c r="H2696" s="99" t="s">
        <v>557</v>
      </c>
      <c r="I2696" s="104" t="s">
        <v>34</v>
      </c>
      <c r="J2696" s="105">
        <v>2</v>
      </c>
      <c r="K2696" s="142">
        <f t="shared" si="283"/>
        <v>-2</v>
      </c>
      <c r="L2696" s="102">
        <f t="shared" si="291"/>
        <v>1121.8201049382722</v>
      </c>
      <c r="N2696" s="214">
        <f t="shared" si="292"/>
        <v>-15.824999999999999</v>
      </c>
      <c r="Q2696" s="153">
        <f t="shared" si="293"/>
        <v>1</v>
      </c>
      <c r="R2696" s="154">
        <f t="shared" si="294"/>
        <v>0</v>
      </c>
      <c r="S2696" s="154">
        <f t="shared" si="295"/>
        <v>1</v>
      </c>
    </row>
    <row r="2697" spans="2:19" ht="18.75" x14ac:dyDescent="0.3">
      <c r="B2697" s="164">
        <v>45148</v>
      </c>
      <c r="C2697" s="95" t="s">
        <v>3701</v>
      </c>
      <c r="D2697" s="96" t="s">
        <v>114</v>
      </c>
      <c r="E2697" s="97">
        <v>3</v>
      </c>
      <c r="F2697" s="140">
        <v>3</v>
      </c>
      <c r="G2697" s="103"/>
      <c r="H2697" s="99" t="s">
        <v>557</v>
      </c>
      <c r="I2697" s="104" t="s">
        <v>34</v>
      </c>
      <c r="J2697" s="105">
        <v>2.75</v>
      </c>
      <c r="K2697" s="142">
        <f t="shared" si="283"/>
        <v>-2.75</v>
      </c>
      <c r="L2697" s="102">
        <f t="shared" si="291"/>
        <v>1119.0701049382722</v>
      </c>
      <c r="N2697" s="214">
        <f t="shared" si="292"/>
        <v>-18.574999999999999</v>
      </c>
      <c r="Q2697" s="153">
        <f t="shared" si="293"/>
        <v>1</v>
      </c>
      <c r="R2697" s="154">
        <f t="shared" si="294"/>
        <v>0</v>
      </c>
      <c r="S2697" s="154">
        <f t="shared" si="295"/>
        <v>1</v>
      </c>
    </row>
    <row r="2698" spans="2:19" ht="18.75" x14ac:dyDescent="0.3">
      <c r="B2698" s="164">
        <v>45148</v>
      </c>
      <c r="C2698" s="95" t="s">
        <v>3624</v>
      </c>
      <c r="D2698" s="96" t="s">
        <v>114</v>
      </c>
      <c r="E2698" s="97">
        <v>4</v>
      </c>
      <c r="F2698" s="140">
        <v>2</v>
      </c>
      <c r="G2698" s="103"/>
      <c r="H2698" s="99" t="s">
        <v>557</v>
      </c>
      <c r="I2698" s="104" t="s">
        <v>34</v>
      </c>
      <c r="J2698" s="105">
        <v>3.75</v>
      </c>
      <c r="K2698" s="142">
        <f t="shared" si="283"/>
        <v>-3.75</v>
      </c>
      <c r="L2698" s="102">
        <f t="shared" si="291"/>
        <v>1115.3201049382722</v>
      </c>
      <c r="N2698" s="214">
        <f t="shared" si="292"/>
        <v>-22.324999999999999</v>
      </c>
      <c r="Q2698" s="153">
        <f t="shared" si="293"/>
        <v>1</v>
      </c>
      <c r="R2698" s="154">
        <f t="shared" si="294"/>
        <v>0</v>
      </c>
      <c r="S2698" s="154">
        <f t="shared" si="295"/>
        <v>1</v>
      </c>
    </row>
    <row r="2699" spans="2:19" ht="18.75" x14ac:dyDescent="0.3">
      <c r="B2699" s="164">
        <v>45148</v>
      </c>
      <c r="C2699" s="95" t="s">
        <v>3702</v>
      </c>
      <c r="D2699" s="96" t="s">
        <v>114</v>
      </c>
      <c r="E2699" s="97">
        <v>4</v>
      </c>
      <c r="F2699" s="140">
        <v>12</v>
      </c>
      <c r="G2699" s="103"/>
      <c r="H2699" s="99" t="s">
        <v>557</v>
      </c>
      <c r="I2699" s="104" t="s">
        <v>34</v>
      </c>
      <c r="J2699" s="105">
        <v>2</v>
      </c>
      <c r="K2699" s="142">
        <f t="shared" si="283"/>
        <v>-2</v>
      </c>
      <c r="L2699" s="102">
        <f t="shared" si="291"/>
        <v>1113.3201049382722</v>
      </c>
      <c r="N2699" s="214">
        <f t="shared" si="292"/>
        <v>-24.324999999999999</v>
      </c>
      <c r="Q2699" s="153">
        <f t="shared" si="293"/>
        <v>1</v>
      </c>
      <c r="R2699" s="154">
        <f t="shared" si="294"/>
        <v>0</v>
      </c>
      <c r="S2699" s="154">
        <f t="shared" si="295"/>
        <v>1</v>
      </c>
    </row>
    <row r="2700" spans="2:19" ht="18.75" x14ac:dyDescent="0.3">
      <c r="B2700" s="164">
        <v>45149</v>
      </c>
      <c r="C2700" s="95" t="s">
        <v>3703</v>
      </c>
      <c r="D2700" s="96" t="s">
        <v>2043</v>
      </c>
      <c r="E2700" s="97">
        <v>1</v>
      </c>
      <c r="F2700" s="140">
        <v>6</v>
      </c>
      <c r="G2700" s="103"/>
      <c r="H2700" s="99" t="s">
        <v>557</v>
      </c>
      <c r="I2700" s="104" t="s">
        <v>34</v>
      </c>
      <c r="J2700" s="105">
        <v>3.25</v>
      </c>
      <c r="K2700" s="142">
        <f t="shared" si="283"/>
        <v>-3.25</v>
      </c>
      <c r="L2700" s="102">
        <f t="shared" si="291"/>
        <v>1110.0701049382722</v>
      </c>
      <c r="N2700" s="214">
        <f t="shared" si="292"/>
        <v>-27.574999999999999</v>
      </c>
      <c r="Q2700" s="153">
        <f t="shared" si="293"/>
        <v>1</v>
      </c>
      <c r="R2700" s="154">
        <f t="shared" si="294"/>
        <v>0</v>
      </c>
      <c r="S2700" s="154">
        <f t="shared" si="295"/>
        <v>1</v>
      </c>
    </row>
    <row r="2701" spans="2:19" ht="18.75" x14ac:dyDescent="0.3">
      <c r="B2701" s="164">
        <v>45149</v>
      </c>
      <c r="C2701" s="95" t="s">
        <v>3704</v>
      </c>
      <c r="D2701" s="96" t="s">
        <v>2043</v>
      </c>
      <c r="E2701" s="97">
        <v>7</v>
      </c>
      <c r="F2701" s="140">
        <v>4.5999999999999996</v>
      </c>
      <c r="G2701" s="103"/>
      <c r="H2701" s="99" t="s">
        <v>557</v>
      </c>
      <c r="I2701" s="104" t="s">
        <v>24</v>
      </c>
      <c r="J2701" s="105">
        <v>3</v>
      </c>
      <c r="K2701" s="142">
        <f t="shared" si="283"/>
        <v>10.799999999999999</v>
      </c>
      <c r="L2701" s="102">
        <f t="shared" si="291"/>
        <v>1120.8701049382721</v>
      </c>
      <c r="N2701" s="214">
        <f t="shared" si="292"/>
        <v>-16.774999999999999</v>
      </c>
      <c r="Q2701" s="153">
        <f t="shared" si="293"/>
        <v>1</v>
      </c>
      <c r="R2701" s="154">
        <f t="shared" si="294"/>
        <v>1</v>
      </c>
      <c r="S2701" s="154">
        <f t="shared" si="295"/>
        <v>0</v>
      </c>
    </row>
    <row r="2702" spans="2:19" ht="18.75" x14ac:dyDescent="0.3">
      <c r="B2702" s="164">
        <v>45149</v>
      </c>
      <c r="C2702" s="95" t="s">
        <v>3660</v>
      </c>
      <c r="D2702" s="96" t="s">
        <v>3705</v>
      </c>
      <c r="E2702" s="97">
        <v>1</v>
      </c>
      <c r="F2702" s="140">
        <v>15</v>
      </c>
      <c r="G2702" s="103"/>
      <c r="H2702" s="99" t="s">
        <v>557</v>
      </c>
      <c r="I2702" s="104" t="s">
        <v>34</v>
      </c>
      <c r="J2702" s="105">
        <v>1.75</v>
      </c>
      <c r="K2702" s="142">
        <f t="shared" si="283"/>
        <v>-1.75</v>
      </c>
      <c r="L2702" s="102">
        <f t="shared" si="291"/>
        <v>1119.1201049382721</v>
      </c>
      <c r="N2702" s="214">
        <f t="shared" si="292"/>
        <v>-18.524999999999999</v>
      </c>
      <c r="Q2702" s="153">
        <f t="shared" si="293"/>
        <v>1</v>
      </c>
      <c r="R2702" s="154">
        <f t="shared" si="294"/>
        <v>0</v>
      </c>
      <c r="S2702" s="154">
        <f t="shared" si="295"/>
        <v>1</v>
      </c>
    </row>
    <row r="2703" spans="2:19" ht="18.75" x14ac:dyDescent="0.3">
      <c r="B2703" s="164">
        <v>45149</v>
      </c>
      <c r="C2703" s="95" t="s">
        <v>3660</v>
      </c>
      <c r="D2703" s="96" t="s">
        <v>3705</v>
      </c>
      <c r="E2703" s="97">
        <v>1</v>
      </c>
      <c r="F2703" s="140"/>
      <c r="G2703" s="103">
        <v>3.2</v>
      </c>
      <c r="H2703" s="99" t="s">
        <v>567</v>
      </c>
      <c r="I2703" s="104" t="s">
        <v>3706</v>
      </c>
      <c r="J2703" s="105">
        <v>2</v>
      </c>
      <c r="K2703" s="142">
        <f t="shared" si="283"/>
        <v>4.4000000000000004</v>
      </c>
      <c r="L2703" s="102">
        <f t="shared" si="291"/>
        <v>1123.5201049382722</v>
      </c>
      <c r="N2703" s="214">
        <f t="shared" si="292"/>
        <v>-14.124999999999998</v>
      </c>
      <c r="Q2703" s="153">
        <f t="shared" si="293"/>
        <v>1</v>
      </c>
      <c r="R2703" s="154">
        <f t="shared" si="294"/>
        <v>1</v>
      </c>
      <c r="S2703" s="154">
        <f t="shared" si="295"/>
        <v>0</v>
      </c>
    </row>
    <row r="2704" spans="2:19" ht="18.75" x14ac:dyDescent="0.3">
      <c r="B2704" s="164">
        <v>45149</v>
      </c>
      <c r="C2704" s="95" t="s">
        <v>3707</v>
      </c>
      <c r="D2704" s="96" t="s">
        <v>3705</v>
      </c>
      <c r="E2704" s="97">
        <v>5</v>
      </c>
      <c r="F2704" s="140">
        <v>5.5</v>
      </c>
      <c r="G2704" s="103"/>
      <c r="H2704" s="99" t="s">
        <v>557</v>
      </c>
      <c r="I2704" s="104" t="s">
        <v>24</v>
      </c>
      <c r="J2704" s="105">
        <v>4</v>
      </c>
      <c r="K2704" s="142">
        <f t="shared" si="283"/>
        <v>18</v>
      </c>
      <c r="L2704" s="102">
        <f t="shared" si="291"/>
        <v>1141.5201049382722</v>
      </c>
      <c r="N2704" s="214">
        <f t="shared" si="292"/>
        <v>3.8750000000000018</v>
      </c>
      <c r="Q2704" s="153">
        <f t="shared" si="293"/>
        <v>1</v>
      </c>
      <c r="R2704" s="154">
        <f t="shared" si="294"/>
        <v>1</v>
      </c>
      <c r="S2704" s="154">
        <f t="shared" si="295"/>
        <v>0</v>
      </c>
    </row>
    <row r="2705" spans="2:19" ht="18.75" x14ac:dyDescent="0.3">
      <c r="B2705" s="164">
        <v>45149</v>
      </c>
      <c r="C2705" s="95" t="s">
        <v>3708</v>
      </c>
      <c r="D2705" s="96" t="s">
        <v>43</v>
      </c>
      <c r="E2705" s="97">
        <v>1</v>
      </c>
      <c r="F2705" s="140">
        <v>9</v>
      </c>
      <c r="G2705" s="103"/>
      <c r="H2705" s="99" t="s">
        <v>557</v>
      </c>
      <c r="I2705" s="104" t="s">
        <v>34</v>
      </c>
      <c r="J2705" s="105">
        <v>2</v>
      </c>
      <c r="K2705" s="142">
        <f t="shared" si="283"/>
        <v>-2</v>
      </c>
      <c r="L2705" s="102">
        <f t="shared" si="291"/>
        <v>1139.5201049382722</v>
      </c>
      <c r="N2705" s="214">
        <f t="shared" si="292"/>
        <v>1.8750000000000018</v>
      </c>
      <c r="Q2705" s="153">
        <f t="shared" si="293"/>
        <v>1</v>
      </c>
      <c r="R2705" s="154">
        <f t="shared" si="294"/>
        <v>0</v>
      </c>
      <c r="S2705" s="154">
        <f t="shared" si="295"/>
        <v>1</v>
      </c>
    </row>
    <row r="2706" spans="2:19" ht="18.75" x14ac:dyDescent="0.3">
      <c r="B2706" s="164">
        <v>45149</v>
      </c>
      <c r="C2706" s="95" t="s">
        <v>3709</v>
      </c>
      <c r="D2706" s="96" t="s">
        <v>43</v>
      </c>
      <c r="E2706" s="97">
        <v>1</v>
      </c>
      <c r="F2706" s="140">
        <v>2</v>
      </c>
      <c r="G2706" s="103"/>
      <c r="H2706" s="99" t="s">
        <v>557</v>
      </c>
      <c r="I2706" s="104" t="s">
        <v>34</v>
      </c>
      <c r="J2706" s="105">
        <v>3.75</v>
      </c>
      <c r="K2706" s="142">
        <f t="shared" si="283"/>
        <v>-3.75</v>
      </c>
      <c r="L2706" s="102">
        <f t="shared" si="291"/>
        <v>1135.7701049382722</v>
      </c>
      <c r="N2706" s="214">
        <f t="shared" si="292"/>
        <v>-1.8749999999999982</v>
      </c>
      <c r="Q2706" s="153">
        <f t="shared" si="293"/>
        <v>1</v>
      </c>
      <c r="R2706" s="154">
        <f t="shared" si="294"/>
        <v>0</v>
      </c>
      <c r="S2706" s="154">
        <f t="shared" si="295"/>
        <v>1</v>
      </c>
    </row>
    <row r="2707" spans="2:19" ht="18.75" x14ac:dyDescent="0.3">
      <c r="B2707" s="164">
        <v>45149</v>
      </c>
      <c r="C2707" s="95" t="s">
        <v>3710</v>
      </c>
      <c r="D2707" s="96" t="s">
        <v>43</v>
      </c>
      <c r="E2707" s="97">
        <v>4</v>
      </c>
      <c r="F2707" s="140">
        <v>2</v>
      </c>
      <c r="G2707" s="103"/>
      <c r="H2707" s="99" t="s">
        <v>557</v>
      </c>
      <c r="I2707" s="104" t="s">
        <v>34</v>
      </c>
      <c r="J2707" s="105">
        <v>8.75</v>
      </c>
      <c r="K2707" s="142">
        <f t="shared" si="283"/>
        <v>-8.75</v>
      </c>
      <c r="L2707" s="102">
        <f t="shared" si="291"/>
        <v>1127.0201049382722</v>
      </c>
      <c r="N2707" s="214">
        <f t="shared" si="292"/>
        <v>-10.624999999999998</v>
      </c>
      <c r="Q2707" s="153">
        <f t="shared" si="293"/>
        <v>1</v>
      </c>
      <c r="R2707" s="154">
        <f t="shared" si="294"/>
        <v>0</v>
      </c>
      <c r="S2707" s="154">
        <f t="shared" si="295"/>
        <v>1</v>
      </c>
    </row>
    <row r="2708" spans="2:19" ht="18.75" x14ac:dyDescent="0.3">
      <c r="B2708" s="164">
        <v>45150</v>
      </c>
      <c r="C2708" s="95" t="s">
        <v>3711</v>
      </c>
      <c r="D2708" s="96" t="s">
        <v>561</v>
      </c>
      <c r="E2708" s="97">
        <v>3</v>
      </c>
      <c r="F2708" s="140">
        <v>20</v>
      </c>
      <c r="G2708" s="103"/>
      <c r="H2708" s="99" t="s">
        <v>557</v>
      </c>
      <c r="I2708" s="104" t="s">
        <v>34</v>
      </c>
      <c r="J2708" s="105">
        <v>2.5</v>
      </c>
      <c r="K2708" s="142">
        <f t="shared" si="283"/>
        <v>-2.5</v>
      </c>
      <c r="L2708" s="102">
        <f t="shared" si="291"/>
        <v>1124.5201049382722</v>
      </c>
      <c r="N2708" s="214">
        <f t="shared" si="292"/>
        <v>-13.124999999999998</v>
      </c>
      <c r="Q2708" s="153">
        <f t="shared" si="293"/>
        <v>1</v>
      </c>
      <c r="R2708" s="154">
        <f t="shared" si="294"/>
        <v>0</v>
      </c>
      <c r="S2708" s="154">
        <f t="shared" si="295"/>
        <v>1</v>
      </c>
    </row>
    <row r="2709" spans="2:19" ht="18.75" x14ac:dyDescent="0.3">
      <c r="B2709" s="164">
        <v>45150</v>
      </c>
      <c r="C2709" s="95" t="s">
        <v>3711</v>
      </c>
      <c r="D2709" s="96" t="s">
        <v>561</v>
      </c>
      <c r="E2709" s="97">
        <v>3</v>
      </c>
      <c r="F2709" s="140"/>
      <c r="G2709" s="103">
        <v>6</v>
      </c>
      <c r="H2709" s="99" t="s">
        <v>567</v>
      </c>
      <c r="I2709" s="104" t="s">
        <v>34</v>
      </c>
      <c r="J2709" s="105">
        <v>2.5</v>
      </c>
      <c r="K2709" s="142">
        <f t="shared" si="283"/>
        <v>-2.5</v>
      </c>
      <c r="L2709" s="102">
        <f t="shared" si="291"/>
        <v>1122.0201049382722</v>
      </c>
      <c r="N2709" s="214">
        <f t="shared" si="292"/>
        <v>-15.624999999999998</v>
      </c>
      <c r="Q2709" s="153">
        <f t="shared" si="293"/>
        <v>1</v>
      </c>
      <c r="R2709" s="154">
        <f t="shared" si="294"/>
        <v>0</v>
      </c>
      <c r="S2709" s="154">
        <f t="shared" si="295"/>
        <v>1</v>
      </c>
    </row>
    <row r="2710" spans="2:19" ht="18.75" x14ac:dyDescent="0.3">
      <c r="B2710" s="164">
        <v>45150</v>
      </c>
      <c r="C2710" s="95" t="s">
        <v>3712</v>
      </c>
      <c r="D2710" s="96" t="s">
        <v>561</v>
      </c>
      <c r="E2710" s="97">
        <v>3</v>
      </c>
      <c r="F2710" s="140">
        <v>40</v>
      </c>
      <c r="G2710" s="103"/>
      <c r="H2710" s="99" t="s">
        <v>557</v>
      </c>
      <c r="I2710" s="104" t="s">
        <v>34</v>
      </c>
      <c r="J2710" s="105">
        <v>2.5</v>
      </c>
      <c r="K2710" s="142">
        <f t="shared" si="283"/>
        <v>-2.5</v>
      </c>
      <c r="L2710" s="102">
        <f t="shared" si="291"/>
        <v>1119.5201049382722</v>
      </c>
      <c r="N2710" s="214">
        <f t="shared" si="292"/>
        <v>-18.125</v>
      </c>
      <c r="Q2710" s="153">
        <f t="shared" si="293"/>
        <v>1</v>
      </c>
      <c r="R2710" s="154">
        <f t="shared" si="294"/>
        <v>0</v>
      </c>
      <c r="S2710" s="154">
        <f t="shared" si="295"/>
        <v>1</v>
      </c>
    </row>
    <row r="2711" spans="2:19" ht="18.75" x14ac:dyDescent="0.3">
      <c r="B2711" s="164">
        <v>45150</v>
      </c>
      <c r="C2711" s="95" t="s">
        <v>3712</v>
      </c>
      <c r="D2711" s="96" t="s">
        <v>561</v>
      </c>
      <c r="E2711" s="97">
        <v>3</v>
      </c>
      <c r="F2711" s="140"/>
      <c r="G2711" s="103">
        <v>11</v>
      </c>
      <c r="H2711" s="99" t="s">
        <v>567</v>
      </c>
      <c r="I2711" s="104" t="s">
        <v>34</v>
      </c>
      <c r="J2711" s="105">
        <v>2.5</v>
      </c>
      <c r="K2711" s="142">
        <f t="shared" si="283"/>
        <v>-2.5</v>
      </c>
      <c r="L2711" s="102">
        <f t="shared" si="291"/>
        <v>1117.0201049382722</v>
      </c>
      <c r="N2711" s="214">
        <f t="shared" si="292"/>
        <v>-20.625</v>
      </c>
      <c r="Q2711" s="153">
        <f t="shared" si="293"/>
        <v>1</v>
      </c>
      <c r="R2711" s="154">
        <f t="shared" si="294"/>
        <v>0</v>
      </c>
      <c r="S2711" s="154">
        <f t="shared" si="295"/>
        <v>1</v>
      </c>
    </row>
    <row r="2712" spans="2:19" ht="18.75" x14ac:dyDescent="0.3">
      <c r="B2712" s="164">
        <v>45150</v>
      </c>
      <c r="C2712" s="95" t="s">
        <v>3713</v>
      </c>
      <c r="D2712" s="96" t="s">
        <v>561</v>
      </c>
      <c r="E2712" s="97">
        <v>4</v>
      </c>
      <c r="F2712" s="140">
        <v>9</v>
      </c>
      <c r="G2712" s="103"/>
      <c r="H2712" s="99" t="s">
        <v>557</v>
      </c>
      <c r="I2712" s="104" t="s">
        <v>24</v>
      </c>
      <c r="J2712" s="105">
        <v>3</v>
      </c>
      <c r="K2712" s="142">
        <f t="shared" si="283"/>
        <v>24</v>
      </c>
      <c r="L2712" s="102">
        <f t="shared" si="291"/>
        <v>1141.0201049382722</v>
      </c>
      <c r="N2712" s="214">
        <f t="shared" si="292"/>
        <v>3.375</v>
      </c>
      <c r="Q2712" s="153">
        <f t="shared" si="293"/>
        <v>1</v>
      </c>
      <c r="R2712" s="154">
        <f t="shared" si="294"/>
        <v>1</v>
      </c>
      <c r="S2712" s="154">
        <f t="shared" si="295"/>
        <v>0</v>
      </c>
    </row>
    <row r="2713" spans="2:19" ht="18.75" x14ac:dyDescent="0.3">
      <c r="B2713" s="164">
        <v>45150</v>
      </c>
      <c r="C2713" s="95" t="s">
        <v>3714</v>
      </c>
      <c r="D2713" s="96" t="s">
        <v>3715</v>
      </c>
      <c r="E2713" s="97">
        <v>1</v>
      </c>
      <c r="F2713" s="140">
        <v>6</v>
      </c>
      <c r="G2713" s="103"/>
      <c r="H2713" s="99" t="s">
        <v>557</v>
      </c>
      <c r="I2713" s="104" t="s">
        <v>24</v>
      </c>
      <c r="J2713" s="105">
        <v>2</v>
      </c>
      <c r="K2713" s="142">
        <f t="shared" si="283"/>
        <v>10</v>
      </c>
      <c r="L2713" s="102">
        <f t="shared" si="291"/>
        <v>1151.0201049382722</v>
      </c>
      <c r="N2713" s="214">
        <f t="shared" si="292"/>
        <v>13.375</v>
      </c>
      <c r="Q2713" s="153">
        <f t="shared" si="293"/>
        <v>1</v>
      </c>
      <c r="R2713" s="154">
        <f t="shared" si="294"/>
        <v>1</v>
      </c>
      <c r="S2713" s="154">
        <f t="shared" si="295"/>
        <v>0</v>
      </c>
    </row>
    <row r="2714" spans="2:19" ht="18.75" x14ac:dyDescent="0.3">
      <c r="B2714" s="164">
        <v>45150</v>
      </c>
      <c r="C2714" s="95" t="s">
        <v>3716</v>
      </c>
      <c r="D2714" s="96" t="s">
        <v>3715</v>
      </c>
      <c r="E2714" s="97">
        <v>1</v>
      </c>
      <c r="F2714" s="140">
        <v>20</v>
      </c>
      <c r="G2714" s="103"/>
      <c r="H2714" s="99" t="s">
        <v>557</v>
      </c>
      <c r="I2714" s="104" t="s">
        <v>34</v>
      </c>
      <c r="J2714" s="105">
        <v>0.25</v>
      </c>
      <c r="K2714" s="142">
        <f t="shared" si="283"/>
        <v>-0.25</v>
      </c>
      <c r="L2714" s="102">
        <f t="shared" si="291"/>
        <v>1150.7701049382722</v>
      </c>
      <c r="N2714" s="214">
        <f t="shared" si="292"/>
        <v>13.125</v>
      </c>
      <c r="Q2714" s="153">
        <f t="shared" si="293"/>
        <v>1</v>
      </c>
      <c r="R2714" s="154">
        <f t="shared" si="294"/>
        <v>0</v>
      </c>
      <c r="S2714" s="154">
        <f t="shared" si="295"/>
        <v>1</v>
      </c>
    </row>
    <row r="2715" spans="2:19" ht="18.75" x14ac:dyDescent="0.3">
      <c r="B2715" s="164">
        <v>45151</v>
      </c>
      <c r="C2715" s="95" t="s">
        <v>3717</v>
      </c>
      <c r="D2715" s="96" t="s">
        <v>813</v>
      </c>
      <c r="E2715" s="97">
        <v>3</v>
      </c>
      <c r="F2715" s="140">
        <v>4</v>
      </c>
      <c r="G2715" s="103"/>
      <c r="H2715" s="99" t="s">
        <v>557</v>
      </c>
      <c r="I2715" s="104" t="s">
        <v>34</v>
      </c>
      <c r="J2715" s="105">
        <v>5.75</v>
      </c>
      <c r="K2715" s="142">
        <f t="shared" si="283"/>
        <v>-5.75</v>
      </c>
      <c r="L2715" s="102">
        <f t="shared" si="291"/>
        <v>1145.0201049382722</v>
      </c>
      <c r="N2715" s="214">
        <f t="shared" si="292"/>
        <v>7.375</v>
      </c>
      <c r="Q2715" s="153">
        <f t="shared" si="293"/>
        <v>1</v>
      </c>
      <c r="R2715" s="154">
        <f t="shared" si="294"/>
        <v>0</v>
      </c>
      <c r="S2715" s="154">
        <f t="shared" si="295"/>
        <v>1</v>
      </c>
    </row>
    <row r="2716" spans="2:19" ht="18.75" x14ac:dyDescent="0.3">
      <c r="B2716" s="164">
        <v>45151</v>
      </c>
      <c r="C2716" s="95" t="s">
        <v>3718</v>
      </c>
      <c r="D2716" s="96" t="s">
        <v>634</v>
      </c>
      <c r="E2716" s="97">
        <v>1</v>
      </c>
      <c r="F2716" s="140">
        <v>2</v>
      </c>
      <c r="G2716" s="103"/>
      <c r="H2716" s="99" t="s">
        <v>557</v>
      </c>
      <c r="I2716" s="104" t="s">
        <v>34</v>
      </c>
      <c r="J2716" s="105">
        <v>4.25</v>
      </c>
      <c r="K2716" s="142">
        <f t="shared" si="283"/>
        <v>-4.25</v>
      </c>
      <c r="L2716" s="102">
        <f t="shared" si="291"/>
        <v>1140.7701049382722</v>
      </c>
      <c r="N2716" s="214">
        <f t="shared" si="292"/>
        <v>3.125</v>
      </c>
      <c r="Q2716" s="153">
        <f t="shared" si="293"/>
        <v>1</v>
      </c>
      <c r="R2716" s="154">
        <f t="shared" si="294"/>
        <v>0</v>
      </c>
      <c r="S2716" s="154">
        <f t="shared" si="295"/>
        <v>1</v>
      </c>
    </row>
    <row r="2717" spans="2:19" ht="18.75" x14ac:dyDescent="0.3">
      <c r="B2717" s="164">
        <v>45152</v>
      </c>
      <c r="C2717" s="95" t="s">
        <v>3719</v>
      </c>
      <c r="D2717" s="96" t="s">
        <v>2011</v>
      </c>
      <c r="E2717" s="97">
        <v>1</v>
      </c>
      <c r="F2717" s="140">
        <v>2</v>
      </c>
      <c r="G2717" s="103"/>
      <c r="H2717" s="99" t="s">
        <v>557</v>
      </c>
      <c r="I2717" s="104" t="s">
        <v>34</v>
      </c>
      <c r="J2717" s="105">
        <v>3.75</v>
      </c>
      <c r="K2717" s="142">
        <f t="shared" si="283"/>
        <v>-3.75</v>
      </c>
      <c r="L2717" s="102">
        <f t="shared" si="291"/>
        <v>1137.0201049382722</v>
      </c>
      <c r="N2717" s="214">
        <f t="shared" si="292"/>
        <v>-0.625</v>
      </c>
      <c r="Q2717" s="153">
        <f t="shared" si="293"/>
        <v>1</v>
      </c>
      <c r="R2717" s="154">
        <f t="shared" si="294"/>
        <v>0</v>
      </c>
      <c r="S2717" s="154">
        <f t="shared" si="295"/>
        <v>1</v>
      </c>
    </row>
    <row r="2718" spans="2:19" ht="18.75" x14ac:dyDescent="0.3">
      <c r="B2718" s="164">
        <v>45152</v>
      </c>
      <c r="C2718" s="95" t="s">
        <v>3720</v>
      </c>
      <c r="D2718" s="96" t="s">
        <v>2011</v>
      </c>
      <c r="E2718" s="97">
        <v>6</v>
      </c>
      <c r="F2718" s="140">
        <v>11</v>
      </c>
      <c r="G2718" s="103"/>
      <c r="H2718" s="99" t="s">
        <v>557</v>
      </c>
      <c r="I2718" s="104" t="s">
        <v>34</v>
      </c>
      <c r="J2718" s="105">
        <v>3.25</v>
      </c>
      <c r="K2718" s="142">
        <f t="shared" ref="K2718:K2781" si="296">IF(OR(I2718="",J2718=""),"",IF(AND(H2718="W",I2718="1st"),F2718*J2718-J2718,IF(AND(H2718="P",OR(I2718="1st",I2718="2nd",I2718="3rd")),G2718*J2718-J2718,IF(H2718="EW",-2*J2718,-J2718))))</f>
        <v>-3.25</v>
      </c>
      <c r="L2718" s="102">
        <f t="shared" si="291"/>
        <v>1133.7701049382722</v>
      </c>
      <c r="N2718" s="214">
        <f t="shared" si="292"/>
        <v>-3.875</v>
      </c>
      <c r="Q2718" s="153">
        <f t="shared" si="293"/>
        <v>1</v>
      </c>
      <c r="R2718" s="154">
        <f t="shared" si="294"/>
        <v>0</v>
      </c>
      <c r="S2718" s="154">
        <f t="shared" si="295"/>
        <v>1</v>
      </c>
    </row>
    <row r="2719" spans="2:19" ht="18.75" x14ac:dyDescent="0.3">
      <c r="B2719" s="164">
        <v>45152</v>
      </c>
      <c r="C2719" s="95" t="s">
        <v>3720</v>
      </c>
      <c r="D2719" s="96" t="s">
        <v>2011</v>
      </c>
      <c r="E2719" s="97">
        <v>6</v>
      </c>
      <c r="F2719" s="140"/>
      <c r="G2719" s="103">
        <v>2.8</v>
      </c>
      <c r="H2719" s="99" t="s">
        <v>567</v>
      </c>
      <c r="I2719" s="104" t="s">
        <v>21</v>
      </c>
      <c r="J2719" s="105">
        <v>3</v>
      </c>
      <c r="K2719" s="142">
        <f t="shared" si="296"/>
        <v>5.3999999999999986</v>
      </c>
      <c r="L2719" s="102">
        <f t="shared" si="291"/>
        <v>1139.1701049382723</v>
      </c>
      <c r="N2719" s="214">
        <f t="shared" si="292"/>
        <v>1.5249999999999986</v>
      </c>
      <c r="Q2719" s="153">
        <f t="shared" si="293"/>
        <v>1</v>
      </c>
      <c r="R2719" s="154">
        <f t="shared" si="294"/>
        <v>1</v>
      </c>
      <c r="S2719" s="154">
        <f t="shared" si="295"/>
        <v>0</v>
      </c>
    </row>
    <row r="2720" spans="2:19" ht="18.75" x14ac:dyDescent="0.3">
      <c r="B2720" s="164">
        <v>45154</v>
      </c>
      <c r="C2720" s="95" t="s">
        <v>3721</v>
      </c>
      <c r="D2720" s="96" t="s">
        <v>3583</v>
      </c>
      <c r="E2720" s="97">
        <v>2</v>
      </c>
      <c r="F2720" s="140">
        <v>9</v>
      </c>
      <c r="G2720" s="103"/>
      <c r="H2720" s="99" t="s">
        <v>557</v>
      </c>
      <c r="I2720" s="104" t="s">
        <v>34</v>
      </c>
      <c r="J2720" s="105">
        <v>0.75</v>
      </c>
      <c r="K2720" s="142">
        <f t="shared" si="296"/>
        <v>-0.75</v>
      </c>
      <c r="L2720" s="102">
        <f t="shared" ref="L2720:L2746" si="297">IF(K2720="",L2719,L2719+K2720)</f>
        <v>1138.4201049382723</v>
      </c>
      <c r="N2720" s="214">
        <f t="shared" ref="N2720:N2746" si="298">N2719+K2720</f>
        <v>0.77499999999999858</v>
      </c>
      <c r="Q2720" s="153">
        <f t="shared" ref="Q2720:Q2746" si="299">IF(B2720="",0,1)</f>
        <v>1</v>
      </c>
      <c r="R2720" s="154">
        <f t="shared" ref="R2720:R2746" si="300">IF(K2720&gt;0,1,0)</f>
        <v>0</v>
      </c>
      <c r="S2720" s="154">
        <f t="shared" ref="S2720:S2746" si="301">IF(K2720&lt;0,1,0)</f>
        <v>1</v>
      </c>
    </row>
    <row r="2721" spans="2:19" ht="18.75" x14ac:dyDescent="0.3">
      <c r="B2721" s="164">
        <v>45154</v>
      </c>
      <c r="C2721" s="95" t="s">
        <v>3629</v>
      </c>
      <c r="D2721" s="96" t="s">
        <v>3583</v>
      </c>
      <c r="E2721" s="97">
        <v>2</v>
      </c>
      <c r="F2721" s="140">
        <v>13</v>
      </c>
      <c r="G2721" s="103"/>
      <c r="H2721" s="99" t="s">
        <v>557</v>
      </c>
      <c r="I2721" s="104" t="s">
        <v>34</v>
      </c>
      <c r="J2721" s="105">
        <v>0.25</v>
      </c>
      <c r="K2721" s="142">
        <f t="shared" si="296"/>
        <v>-0.25</v>
      </c>
      <c r="L2721" s="102">
        <f t="shared" si="297"/>
        <v>1138.1701049382723</v>
      </c>
      <c r="N2721" s="214">
        <f t="shared" si="298"/>
        <v>0.52499999999999858</v>
      </c>
      <c r="Q2721" s="153">
        <f t="shared" si="299"/>
        <v>1</v>
      </c>
      <c r="R2721" s="154">
        <f t="shared" si="300"/>
        <v>0</v>
      </c>
      <c r="S2721" s="154">
        <f t="shared" si="301"/>
        <v>1</v>
      </c>
    </row>
    <row r="2722" spans="2:19" ht="18.75" x14ac:dyDescent="0.3">
      <c r="B2722" s="164">
        <v>45154</v>
      </c>
      <c r="C2722" s="95" t="s">
        <v>3722</v>
      </c>
      <c r="D2722" s="96" t="s">
        <v>2001</v>
      </c>
      <c r="E2722" s="97">
        <v>1</v>
      </c>
      <c r="F2722" s="140">
        <v>17</v>
      </c>
      <c r="G2722" s="103"/>
      <c r="H2722" s="99" t="s">
        <v>557</v>
      </c>
      <c r="I2722" s="104" t="s">
        <v>24</v>
      </c>
      <c r="J2722" s="105">
        <v>3</v>
      </c>
      <c r="K2722" s="142">
        <f t="shared" si="296"/>
        <v>48</v>
      </c>
      <c r="L2722" s="102">
        <f t="shared" si="297"/>
        <v>1186.1701049382723</v>
      </c>
      <c r="N2722" s="214">
        <f t="shared" si="298"/>
        <v>48.524999999999999</v>
      </c>
      <c r="Q2722" s="153">
        <f t="shared" si="299"/>
        <v>1</v>
      </c>
      <c r="R2722" s="154">
        <f t="shared" si="300"/>
        <v>1</v>
      </c>
      <c r="S2722" s="154">
        <f t="shared" si="301"/>
        <v>0</v>
      </c>
    </row>
    <row r="2723" spans="2:19" ht="18.75" x14ac:dyDescent="0.3">
      <c r="B2723" s="164">
        <v>45154</v>
      </c>
      <c r="C2723" s="95" t="s">
        <v>3723</v>
      </c>
      <c r="D2723" s="96" t="s">
        <v>2001</v>
      </c>
      <c r="E2723" s="97">
        <v>1</v>
      </c>
      <c r="F2723" s="140">
        <v>6</v>
      </c>
      <c r="G2723" s="103"/>
      <c r="H2723" s="99" t="s">
        <v>557</v>
      </c>
      <c r="I2723" s="104" t="s">
        <v>34</v>
      </c>
      <c r="J2723" s="105">
        <v>4.5</v>
      </c>
      <c r="K2723" s="142">
        <f t="shared" si="296"/>
        <v>-4.5</v>
      </c>
      <c r="L2723" s="102">
        <f t="shared" si="297"/>
        <v>1181.6701049382723</v>
      </c>
      <c r="N2723" s="214">
        <f t="shared" si="298"/>
        <v>44.024999999999999</v>
      </c>
      <c r="Q2723" s="153">
        <f t="shared" si="299"/>
        <v>1</v>
      </c>
      <c r="R2723" s="154">
        <f t="shared" si="300"/>
        <v>0</v>
      </c>
      <c r="S2723" s="154">
        <f t="shared" si="301"/>
        <v>1</v>
      </c>
    </row>
    <row r="2724" spans="2:19" ht="18.75" x14ac:dyDescent="0.3">
      <c r="B2724" s="164">
        <v>45154</v>
      </c>
      <c r="C2724" s="95" t="s">
        <v>3665</v>
      </c>
      <c r="D2724" s="96" t="s">
        <v>2001</v>
      </c>
      <c r="E2724" s="97">
        <v>1</v>
      </c>
      <c r="F2724" s="140">
        <v>3</v>
      </c>
      <c r="G2724" s="103"/>
      <c r="H2724" s="99" t="s">
        <v>557</v>
      </c>
      <c r="I2724" s="104" t="s">
        <v>34</v>
      </c>
      <c r="J2724" s="105">
        <v>2.5</v>
      </c>
      <c r="K2724" s="142">
        <f t="shared" si="296"/>
        <v>-2.5</v>
      </c>
      <c r="L2724" s="102">
        <f t="shared" si="297"/>
        <v>1179.1701049382723</v>
      </c>
      <c r="N2724" s="214">
        <f t="shared" si="298"/>
        <v>41.524999999999999</v>
      </c>
      <c r="Q2724" s="153">
        <f t="shared" si="299"/>
        <v>1</v>
      </c>
      <c r="R2724" s="154">
        <f t="shared" si="300"/>
        <v>0</v>
      </c>
      <c r="S2724" s="154">
        <f t="shared" si="301"/>
        <v>1</v>
      </c>
    </row>
    <row r="2725" spans="2:19" ht="18.75" x14ac:dyDescent="0.3">
      <c r="B2725" s="164">
        <v>45155</v>
      </c>
      <c r="C2725" s="95" t="s">
        <v>3724</v>
      </c>
      <c r="D2725" s="96" t="s">
        <v>788</v>
      </c>
      <c r="E2725" s="97">
        <v>2</v>
      </c>
      <c r="F2725" s="140">
        <v>15</v>
      </c>
      <c r="G2725" s="103"/>
      <c r="H2725" s="99" t="s">
        <v>557</v>
      </c>
      <c r="I2725" s="104" t="s">
        <v>34</v>
      </c>
      <c r="J2725" s="105">
        <v>1.75</v>
      </c>
      <c r="K2725" s="142">
        <f t="shared" si="296"/>
        <v>-1.75</v>
      </c>
      <c r="L2725" s="102">
        <f t="shared" si="297"/>
        <v>1177.4201049382723</v>
      </c>
      <c r="N2725" s="214">
        <f t="shared" si="298"/>
        <v>39.774999999999999</v>
      </c>
      <c r="Q2725" s="153">
        <f t="shared" si="299"/>
        <v>1</v>
      </c>
      <c r="R2725" s="154">
        <f t="shared" si="300"/>
        <v>0</v>
      </c>
      <c r="S2725" s="154">
        <f t="shared" si="301"/>
        <v>1</v>
      </c>
    </row>
    <row r="2726" spans="2:19" ht="18.75" x14ac:dyDescent="0.3">
      <c r="B2726" s="164">
        <v>45155</v>
      </c>
      <c r="C2726" s="95" t="s">
        <v>3724</v>
      </c>
      <c r="D2726" s="96" t="s">
        <v>788</v>
      </c>
      <c r="E2726" s="97">
        <v>2</v>
      </c>
      <c r="F2726" s="140"/>
      <c r="G2726" s="103">
        <v>5</v>
      </c>
      <c r="H2726" s="99" t="s">
        <v>567</v>
      </c>
      <c r="I2726" s="104" t="s">
        <v>34</v>
      </c>
      <c r="J2726" s="105">
        <v>2</v>
      </c>
      <c r="K2726" s="142">
        <f t="shared" si="296"/>
        <v>-2</v>
      </c>
      <c r="L2726" s="102">
        <f t="shared" si="297"/>
        <v>1175.4201049382723</v>
      </c>
      <c r="N2726" s="214">
        <f t="shared" si="298"/>
        <v>37.774999999999999</v>
      </c>
      <c r="Q2726" s="153">
        <f t="shared" si="299"/>
        <v>1</v>
      </c>
      <c r="R2726" s="154">
        <f t="shared" si="300"/>
        <v>0</v>
      </c>
      <c r="S2726" s="154">
        <f t="shared" si="301"/>
        <v>1</v>
      </c>
    </row>
    <row r="2727" spans="2:19" ht="18.75" x14ac:dyDescent="0.3">
      <c r="B2727" s="164">
        <v>45155</v>
      </c>
      <c r="C2727" s="95" t="s">
        <v>3724</v>
      </c>
      <c r="D2727" s="96" t="s">
        <v>788</v>
      </c>
      <c r="E2727" s="97">
        <v>2</v>
      </c>
      <c r="F2727" s="140">
        <v>15</v>
      </c>
      <c r="G2727" s="103"/>
      <c r="H2727" s="99" t="s">
        <v>557</v>
      </c>
      <c r="I2727" s="104" t="s">
        <v>34</v>
      </c>
      <c r="J2727" s="105">
        <v>3.75</v>
      </c>
      <c r="K2727" s="142">
        <f t="shared" si="296"/>
        <v>-3.75</v>
      </c>
      <c r="L2727" s="102">
        <f t="shared" si="297"/>
        <v>1171.6701049382723</v>
      </c>
      <c r="N2727" s="214">
        <f t="shared" si="298"/>
        <v>34.024999999999999</v>
      </c>
      <c r="Q2727" s="153">
        <f t="shared" si="299"/>
        <v>1</v>
      </c>
      <c r="R2727" s="154">
        <f t="shared" si="300"/>
        <v>0</v>
      </c>
      <c r="S2727" s="154">
        <f t="shared" si="301"/>
        <v>1</v>
      </c>
    </row>
    <row r="2728" spans="2:19" ht="18.75" x14ac:dyDescent="0.3">
      <c r="B2728" s="164">
        <v>45155</v>
      </c>
      <c r="C2728" s="95" t="s">
        <v>3724</v>
      </c>
      <c r="D2728" s="96" t="s">
        <v>788</v>
      </c>
      <c r="E2728" s="97">
        <v>2</v>
      </c>
      <c r="F2728" s="140"/>
      <c r="G2728" s="103">
        <v>3</v>
      </c>
      <c r="H2728" s="99" t="s">
        <v>567</v>
      </c>
      <c r="I2728" s="104" t="s">
        <v>34</v>
      </c>
      <c r="J2728" s="105">
        <v>3.75</v>
      </c>
      <c r="K2728" s="142">
        <f t="shared" si="296"/>
        <v>-3.75</v>
      </c>
      <c r="L2728" s="102">
        <f t="shared" si="297"/>
        <v>1167.9201049382723</v>
      </c>
      <c r="N2728" s="214">
        <f t="shared" si="298"/>
        <v>30.274999999999999</v>
      </c>
      <c r="Q2728" s="153">
        <f t="shared" si="299"/>
        <v>1</v>
      </c>
      <c r="R2728" s="154">
        <f t="shared" si="300"/>
        <v>0</v>
      </c>
      <c r="S2728" s="154">
        <f t="shared" si="301"/>
        <v>1</v>
      </c>
    </row>
    <row r="2729" spans="2:19" ht="18.75" x14ac:dyDescent="0.3">
      <c r="B2729" s="164">
        <v>45155</v>
      </c>
      <c r="C2729" s="95" t="s">
        <v>3725</v>
      </c>
      <c r="D2729" s="96" t="s">
        <v>788</v>
      </c>
      <c r="E2729" s="97">
        <v>4</v>
      </c>
      <c r="F2729" s="140">
        <v>30</v>
      </c>
      <c r="G2729" s="103"/>
      <c r="H2729" s="99" t="s">
        <v>557</v>
      </c>
      <c r="I2729" s="104" t="s">
        <v>34</v>
      </c>
      <c r="J2729" s="105">
        <v>1.75</v>
      </c>
      <c r="K2729" s="142">
        <f t="shared" si="296"/>
        <v>-1.75</v>
      </c>
      <c r="L2729" s="102">
        <f t="shared" si="297"/>
        <v>1166.1701049382723</v>
      </c>
      <c r="N2729" s="214">
        <f t="shared" si="298"/>
        <v>28.524999999999999</v>
      </c>
      <c r="Q2729" s="153">
        <f t="shared" si="299"/>
        <v>1</v>
      </c>
      <c r="R2729" s="154">
        <f t="shared" si="300"/>
        <v>0</v>
      </c>
      <c r="S2729" s="154">
        <f t="shared" si="301"/>
        <v>1</v>
      </c>
    </row>
    <row r="2730" spans="2:19" ht="18.75" x14ac:dyDescent="0.3">
      <c r="B2730" s="164">
        <v>45155</v>
      </c>
      <c r="C2730" s="95" t="s">
        <v>3725</v>
      </c>
      <c r="D2730" s="96" t="s">
        <v>788</v>
      </c>
      <c r="E2730" s="97">
        <v>4</v>
      </c>
      <c r="F2730" s="140"/>
      <c r="G2730" s="103">
        <v>5</v>
      </c>
      <c r="H2730" s="99" t="s">
        <v>567</v>
      </c>
      <c r="I2730" s="104" t="s">
        <v>34</v>
      </c>
      <c r="J2730" s="105">
        <v>3.75</v>
      </c>
      <c r="K2730" s="142">
        <f t="shared" si="296"/>
        <v>-3.75</v>
      </c>
      <c r="L2730" s="102">
        <f t="shared" si="297"/>
        <v>1162.4201049382723</v>
      </c>
      <c r="N2730" s="214">
        <f t="shared" si="298"/>
        <v>24.774999999999999</v>
      </c>
      <c r="Q2730" s="153">
        <f t="shared" si="299"/>
        <v>1</v>
      </c>
      <c r="R2730" s="154">
        <f t="shared" si="300"/>
        <v>0</v>
      </c>
      <c r="S2730" s="154">
        <f t="shared" si="301"/>
        <v>1</v>
      </c>
    </row>
    <row r="2731" spans="2:19" ht="18.75" x14ac:dyDescent="0.3">
      <c r="B2731" s="164">
        <v>45155</v>
      </c>
      <c r="C2731" s="95" t="s">
        <v>3726</v>
      </c>
      <c r="D2731" s="96" t="s">
        <v>2814</v>
      </c>
      <c r="E2731" s="97">
        <v>5</v>
      </c>
      <c r="F2731" s="140">
        <v>9</v>
      </c>
      <c r="G2731" s="103"/>
      <c r="H2731" s="99" t="s">
        <v>557</v>
      </c>
      <c r="I2731" s="104" t="s">
        <v>34</v>
      </c>
      <c r="J2731" s="105">
        <v>3.25</v>
      </c>
      <c r="K2731" s="142">
        <f t="shared" si="296"/>
        <v>-3.25</v>
      </c>
      <c r="L2731" s="102">
        <f t="shared" si="297"/>
        <v>1159.1701049382723</v>
      </c>
      <c r="N2731" s="214">
        <f t="shared" si="298"/>
        <v>21.524999999999999</v>
      </c>
      <c r="Q2731" s="153">
        <f t="shared" si="299"/>
        <v>1</v>
      </c>
      <c r="R2731" s="154">
        <f t="shared" si="300"/>
        <v>0</v>
      </c>
      <c r="S2731" s="154">
        <f t="shared" si="301"/>
        <v>1</v>
      </c>
    </row>
    <row r="2732" spans="2:19" ht="18.75" x14ac:dyDescent="0.3">
      <c r="B2732" s="164">
        <v>45155</v>
      </c>
      <c r="C2732" s="95" t="s">
        <v>3727</v>
      </c>
      <c r="D2732" s="96" t="s">
        <v>2814</v>
      </c>
      <c r="E2732" s="97">
        <v>5</v>
      </c>
      <c r="F2732" s="140">
        <v>16</v>
      </c>
      <c r="G2732" s="103"/>
      <c r="H2732" s="99" t="s">
        <v>557</v>
      </c>
      <c r="I2732" s="104" t="s">
        <v>34</v>
      </c>
      <c r="J2732" s="105">
        <v>3.75</v>
      </c>
      <c r="K2732" s="142">
        <f t="shared" si="296"/>
        <v>-3.75</v>
      </c>
      <c r="L2732" s="102">
        <f t="shared" si="297"/>
        <v>1155.4201049382723</v>
      </c>
      <c r="N2732" s="214">
        <f t="shared" si="298"/>
        <v>17.774999999999999</v>
      </c>
      <c r="Q2732" s="153">
        <f t="shared" si="299"/>
        <v>1</v>
      </c>
      <c r="R2732" s="154">
        <f t="shared" si="300"/>
        <v>0</v>
      </c>
      <c r="S2732" s="154">
        <f t="shared" si="301"/>
        <v>1</v>
      </c>
    </row>
    <row r="2733" spans="2:19" ht="18.75" x14ac:dyDescent="0.3">
      <c r="B2733" s="164">
        <v>45155</v>
      </c>
      <c r="C2733" s="95" t="s">
        <v>3728</v>
      </c>
      <c r="D2733" s="96" t="s">
        <v>2814</v>
      </c>
      <c r="E2733" s="97">
        <v>5</v>
      </c>
      <c r="F2733" s="140">
        <v>4</v>
      </c>
      <c r="G2733" s="103"/>
      <c r="H2733" s="99" t="s">
        <v>557</v>
      </c>
      <c r="I2733" s="104" t="s">
        <v>24</v>
      </c>
      <c r="J2733" s="105">
        <v>1</v>
      </c>
      <c r="K2733" s="142">
        <f t="shared" si="296"/>
        <v>3</v>
      </c>
      <c r="L2733" s="102">
        <f t="shared" si="297"/>
        <v>1158.4201049382723</v>
      </c>
      <c r="N2733" s="214">
        <f t="shared" si="298"/>
        <v>20.774999999999999</v>
      </c>
      <c r="Q2733" s="153">
        <f t="shared" si="299"/>
        <v>1</v>
      </c>
      <c r="R2733" s="154">
        <f t="shared" si="300"/>
        <v>1</v>
      </c>
      <c r="S2733" s="154">
        <f t="shared" si="301"/>
        <v>0</v>
      </c>
    </row>
    <row r="2734" spans="2:19" ht="18.75" x14ac:dyDescent="0.3">
      <c r="B2734" s="164">
        <v>45155</v>
      </c>
      <c r="C2734" s="95" t="s">
        <v>3729</v>
      </c>
      <c r="D2734" s="96" t="s">
        <v>2814</v>
      </c>
      <c r="E2734" s="97">
        <v>1</v>
      </c>
      <c r="F2734" s="140">
        <v>9</v>
      </c>
      <c r="G2734" s="103"/>
      <c r="H2734" s="99" t="s">
        <v>557</v>
      </c>
      <c r="I2734" s="104" t="s">
        <v>34</v>
      </c>
      <c r="J2734" s="105">
        <v>2.5</v>
      </c>
      <c r="K2734" s="142">
        <f t="shared" si="296"/>
        <v>-2.5</v>
      </c>
      <c r="L2734" s="102">
        <f t="shared" si="297"/>
        <v>1155.9201049382723</v>
      </c>
      <c r="N2734" s="214">
        <f t="shared" si="298"/>
        <v>18.274999999999999</v>
      </c>
      <c r="Q2734" s="153">
        <f t="shared" si="299"/>
        <v>1</v>
      </c>
      <c r="R2734" s="154">
        <f t="shared" si="300"/>
        <v>0</v>
      </c>
      <c r="S2734" s="154">
        <f t="shared" si="301"/>
        <v>1</v>
      </c>
    </row>
    <row r="2735" spans="2:19" ht="18.75" x14ac:dyDescent="0.3">
      <c r="B2735" s="164">
        <v>45155</v>
      </c>
      <c r="C2735" s="95" t="s">
        <v>3730</v>
      </c>
      <c r="D2735" s="96" t="s">
        <v>2814</v>
      </c>
      <c r="E2735" s="97">
        <v>1</v>
      </c>
      <c r="F2735" s="140">
        <v>3</v>
      </c>
      <c r="G2735" s="103"/>
      <c r="H2735" s="99" t="s">
        <v>557</v>
      </c>
      <c r="I2735" s="104" t="s">
        <v>34</v>
      </c>
      <c r="J2735" s="105">
        <v>2.5</v>
      </c>
      <c r="K2735" s="142">
        <f t="shared" si="296"/>
        <v>-2.5</v>
      </c>
      <c r="L2735" s="102">
        <f t="shared" si="297"/>
        <v>1153.4201049382723</v>
      </c>
      <c r="N2735" s="214">
        <f t="shared" si="298"/>
        <v>15.774999999999999</v>
      </c>
      <c r="Q2735" s="153">
        <f t="shared" si="299"/>
        <v>1</v>
      </c>
      <c r="R2735" s="154">
        <f t="shared" si="300"/>
        <v>0</v>
      </c>
      <c r="S2735" s="154">
        <f t="shared" si="301"/>
        <v>1</v>
      </c>
    </row>
    <row r="2736" spans="2:19" ht="18.75" x14ac:dyDescent="0.3">
      <c r="B2736" s="164">
        <v>45156</v>
      </c>
      <c r="C2736" s="95" t="s">
        <v>3731</v>
      </c>
      <c r="D2736" s="96" t="s">
        <v>801</v>
      </c>
      <c r="E2736" s="97">
        <v>1</v>
      </c>
      <c r="F2736" s="140">
        <v>7.5</v>
      </c>
      <c r="G2736" s="103"/>
      <c r="H2736" s="99" t="s">
        <v>557</v>
      </c>
      <c r="I2736" s="104" t="s">
        <v>24</v>
      </c>
      <c r="J2736" s="105">
        <v>1</v>
      </c>
      <c r="K2736" s="142">
        <f t="shared" si="296"/>
        <v>6.5</v>
      </c>
      <c r="L2736" s="102">
        <f t="shared" si="297"/>
        <v>1159.9201049382723</v>
      </c>
      <c r="N2736" s="214">
        <f t="shared" si="298"/>
        <v>22.274999999999999</v>
      </c>
      <c r="Q2736" s="153">
        <f t="shared" si="299"/>
        <v>1</v>
      </c>
      <c r="R2736" s="154">
        <f t="shared" si="300"/>
        <v>1</v>
      </c>
      <c r="S2736" s="154">
        <f t="shared" si="301"/>
        <v>0</v>
      </c>
    </row>
    <row r="2737" spans="2:19" ht="18.75" x14ac:dyDescent="0.3">
      <c r="B2737" s="164">
        <v>45156</v>
      </c>
      <c r="C2737" s="95" t="s">
        <v>3732</v>
      </c>
      <c r="D2737" s="96" t="s">
        <v>600</v>
      </c>
      <c r="E2737" s="97">
        <v>2</v>
      </c>
      <c r="F2737" s="140">
        <v>50</v>
      </c>
      <c r="G2737" s="103"/>
      <c r="H2737" s="99" t="s">
        <v>557</v>
      </c>
      <c r="I2737" s="104" t="s">
        <v>34</v>
      </c>
      <c r="J2737" s="105">
        <v>1.5</v>
      </c>
      <c r="K2737" s="142">
        <f t="shared" si="296"/>
        <v>-1.5</v>
      </c>
      <c r="L2737" s="102">
        <f t="shared" si="297"/>
        <v>1158.4201049382723</v>
      </c>
      <c r="N2737" s="214">
        <f t="shared" si="298"/>
        <v>20.774999999999999</v>
      </c>
      <c r="Q2737" s="153">
        <f t="shared" si="299"/>
        <v>1</v>
      </c>
      <c r="R2737" s="154">
        <f t="shared" si="300"/>
        <v>0</v>
      </c>
      <c r="S2737" s="154">
        <f t="shared" si="301"/>
        <v>1</v>
      </c>
    </row>
    <row r="2738" spans="2:19" ht="18.75" x14ac:dyDescent="0.3">
      <c r="B2738" s="164">
        <v>45156</v>
      </c>
      <c r="C2738" s="95" t="s">
        <v>3732</v>
      </c>
      <c r="D2738" s="96" t="s">
        <v>600</v>
      </c>
      <c r="E2738" s="97">
        <v>2</v>
      </c>
      <c r="F2738" s="140"/>
      <c r="G2738" s="103">
        <v>5</v>
      </c>
      <c r="H2738" s="99" t="s">
        <v>567</v>
      </c>
      <c r="I2738" s="104" t="s">
        <v>34</v>
      </c>
      <c r="J2738" s="105">
        <v>2.75</v>
      </c>
      <c r="K2738" s="142">
        <f t="shared" si="296"/>
        <v>-2.75</v>
      </c>
      <c r="L2738" s="102">
        <f t="shared" si="297"/>
        <v>1155.6701049382723</v>
      </c>
      <c r="N2738" s="214">
        <f t="shared" si="298"/>
        <v>18.024999999999999</v>
      </c>
      <c r="Q2738" s="153">
        <f t="shared" si="299"/>
        <v>1</v>
      </c>
      <c r="R2738" s="154">
        <f t="shared" si="300"/>
        <v>0</v>
      </c>
      <c r="S2738" s="154">
        <f t="shared" si="301"/>
        <v>1</v>
      </c>
    </row>
    <row r="2739" spans="2:19" ht="18.75" x14ac:dyDescent="0.3">
      <c r="B2739" s="164">
        <v>45156</v>
      </c>
      <c r="C2739" s="95" t="s">
        <v>3733</v>
      </c>
      <c r="D2739" s="96" t="s">
        <v>30</v>
      </c>
      <c r="E2739" s="97">
        <v>2</v>
      </c>
      <c r="F2739" s="140">
        <v>4.4000000000000004</v>
      </c>
      <c r="G2739" s="103"/>
      <c r="H2739" s="99" t="s">
        <v>557</v>
      </c>
      <c r="I2739" s="104" t="s">
        <v>24</v>
      </c>
      <c r="J2739" s="105">
        <v>6</v>
      </c>
      <c r="K2739" s="142">
        <f t="shared" si="296"/>
        <v>20.400000000000002</v>
      </c>
      <c r="L2739" s="102">
        <f t="shared" si="297"/>
        <v>1176.0701049382724</v>
      </c>
      <c r="N2739" s="214">
        <f t="shared" si="298"/>
        <v>38.424999999999997</v>
      </c>
      <c r="Q2739" s="153">
        <f t="shared" si="299"/>
        <v>1</v>
      </c>
      <c r="R2739" s="154">
        <f t="shared" si="300"/>
        <v>1</v>
      </c>
      <c r="S2739" s="154">
        <f t="shared" si="301"/>
        <v>0</v>
      </c>
    </row>
    <row r="2740" spans="2:19" ht="18.75" x14ac:dyDescent="0.3">
      <c r="B2740" s="164">
        <v>45157</v>
      </c>
      <c r="C2740" s="95" t="s">
        <v>3734</v>
      </c>
      <c r="D2740" s="96" t="s">
        <v>761</v>
      </c>
      <c r="E2740" s="97">
        <v>1</v>
      </c>
      <c r="F2740" s="140">
        <v>3</v>
      </c>
      <c r="G2740" s="103"/>
      <c r="H2740" s="99" t="s">
        <v>557</v>
      </c>
      <c r="I2740" s="104" t="s">
        <v>34</v>
      </c>
      <c r="J2740" s="105">
        <v>3</v>
      </c>
      <c r="K2740" s="142">
        <f t="shared" si="296"/>
        <v>-3</v>
      </c>
      <c r="L2740" s="102">
        <f t="shared" si="297"/>
        <v>1173.0701049382724</v>
      </c>
      <c r="N2740" s="214">
        <f t="shared" si="298"/>
        <v>35.424999999999997</v>
      </c>
      <c r="Q2740" s="153">
        <f t="shared" si="299"/>
        <v>1</v>
      </c>
      <c r="R2740" s="154">
        <f t="shared" si="300"/>
        <v>0</v>
      </c>
      <c r="S2740" s="154">
        <f t="shared" si="301"/>
        <v>1</v>
      </c>
    </row>
    <row r="2741" spans="2:19" ht="18.75" x14ac:dyDescent="0.3">
      <c r="B2741" s="164">
        <v>45157</v>
      </c>
      <c r="C2741" s="95" t="s">
        <v>3735</v>
      </c>
      <c r="D2741" s="96" t="s">
        <v>761</v>
      </c>
      <c r="E2741" s="97">
        <v>1</v>
      </c>
      <c r="F2741" s="140">
        <v>4.5999999999999996</v>
      </c>
      <c r="G2741" s="103"/>
      <c r="H2741" s="99" t="s">
        <v>557</v>
      </c>
      <c r="I2741" s="104" t="s">
        <v>24</v>
      </c>
      <c r="J2741" s="105">
        <v>1.5</v>
      </c>
      <c r="K2741" s="142">
        <f t="shared" si="296"/>
        <v>5.3999999999999995</v>
      </c>
      <c r="L2741" s="102">
        <f t="shared" si="297"/>
        <v>1178.4701049382725</v>
      </c>
      <c r="N2741" s="214">
        <f t="shared" si="298"/>
        <v>40.824999999999996</v>
      </c>
      <c r="Q2741" s="153">
        <f t="shared" si="299"/>
        <v>1</v>
      </c>
      <c r="R2741" s="154">
        <f t="shared" si="300"/>
        <v>1</v>
      </c>
      <c r="S2741" s="154">
        <f t="shared" si="301"/>
        <v>0</v>
      </c>
    </row>
    <row r="2742" spans="2:19" ht="18.75" x14ac:dyDescent="0.3">
      <c r="B2742" s="164">
        <v>45157</v>
      </c>
      <c r="C2742" s="95" t="s">
        <v>3736</v>
      </c>
      <c r="D2742" s="96" t="s">
        <v>761</v>
      </c>
      <c r="E2742" s="97">
        <v>3</v>
      </c>
      <c r="F2742" s="140">
        <v>3</v>
      </c>
      <c r="G2742" s="103"/>
      <c r="H2742" s="99" t="s">
        <v>557</v>
      </c>
      <c r="I2742" s="104" t="s">
        <v>34</v>
      </c>
      <c r="J2742" s="105">
        <v>8</v>
      </c>
      <c r="K2742" s="142">
        <f t="shared" si="296"/>
        <v>-8</v>
      </c>
      <c r="L2742" s="102">
        <f t="shared" si="297"/>
        <v>1170.4701049382725</v>
      </c>
      <c r="N2742" s="214">
        <f t="shared" si="298"/>
        <v>32.824999999999996</v>
      </c>
      <c r="Q2742" s="153">
        <f t="shared" si="299"/>
        <v>1</v>
      </c>
      <c r="R2742" s="154">
        <f t="shared" si="300"/>
        <v>0</v>
      </c>
      <c r="S2742" s="154">
        <f t="shared" si="301"/>
        <v>1</v>
      </c>
    </row>
    <row r="2743" spans="2:19" ht="18.75" x14ac:dyDescent="0.3">
      <c r="B2743" s="164">
        <v>45157</v>
      </c>
      <c r="C2743" s="95" t="s">
        <v>3737</v>
      </c>
      <c r="D2743" s="96" t="s">
        <v>619</v>
      </c>
      <c r="E2743" s="97">
        <v>3</v>
      </c>
      <c r="F2743" s="140">
        <v>17</v>
      </c>
      <c r="G2743" s="103"/>
      <c r="H2743" s="99" t="s">
        <v>557</v>
      </c>
      <c r="I2743" s="104" t="s">
        <v>34</v>
      </c>
      <c r="J2743" s="105">
        <v>1</v>
      </c>
      <c r="K2743" s="142">
        <f t="shared" si="296"/>
        <v>-1</v>
      </c>
      <c r="L2743" s="102">
        <f t="shared" si="297"/>
        <v>1169.4701049382725</v>
      </c>
      <c r="N2743" s="214">
        <f t="shared" si="298"/>
        <v>31.824999999999996</v>
      </c>
      <c r="Q2743" s="153">
        <f t="shared" si="299"/>
        <v>1</v>
      </c>
      <c r="R2743" s="154">
        <f t="shared" si="300"/>
        <v>0</v>
      </c>
      <c r="S2743" s="154">
        <f t="shared" si="301"/>
        <v>1</v>
      </c>
    </row>
    <row r="2744" spans="2:19" ht="18.75" x14ac:dyDescent="0.3">
      <c r="B2744" s="164">
        <v>45157</v>
      </c>
      <c r="C2744" s="95" t="s">
        <v>3677</v>
      </c>
      <c r="D2744" s="96" t="s">
        <v>619</v>
      </c>
      <c r="E2744" s="97">
        <v>3</v>
      </c>
      <c r="F2744" s="140">
        <v>10</v>
      </c>
      <c r="G2744" s="103"/>
      <c r="H2744" s="99" t="s">
        <v>557</v>
      </c>
      <c r="I2744" s="104" t="s">
        <v>34</v>
      </c>
      <c r="J2744" s="105">
        <v>0.75</v>
      </c>
      <c r="K2744" s="142">
        <f t="shared" si="296"/>
        <v>-0.75</v>
      </c>
      <c r="L2744" s="102">
        <f t="shared" si="297"/>
        <v>1168.7201049382725</v>
      </c>
      <c r="N2744" s="214">
        <f t="shared" si="298"/>
        <v>31.074999999999996</v>
      </c>
      <c r="Q2744" s="153">
        <f t="shared" si="299"/>
        <v>1</v>
      </c>
      <c r="R2744" s="154">
        <f t="shared" si="300"/>
        <v>0</v>
      </c>
      <c r="S2744" s="154">
        <f t="shared" si="301"/>
        <v>1</v>
      </c>
    </row>
    <row r="2745" spans="2:19" ht="18.75" x14ac:dyDescent="0.3">
      <c r="B2745" s="164">
        <v>45158</v>
      </c>
      <c r="C2745" s="95" t="s">
        <v>3643</v>
      </c>
      <c r="D2745" s="96" t="s">
        <v>32</v>
      </c>
      <c r="E2745" s="97">
        <v>2</v>
      </c>
      <c r="F2745" s="140">
        <v>23</v>
      </c>
      <c r="G2745" s="103"/>
      <c r="H2745" s="99" t="s">
        <v>557</v>
      </c>
      <c r="I2745" s="104" t="s">
        <v>34</v>
      </c>
      <c r="J2745" s="105">
        <v>1</v>
      </c>
      <c r="K2745" s="142">
        <f t="shared" si="296"/>
        <v>-1</v>
      </c>
      <c r="L2745" s="102">
        <f t="shared" si="297"/>
        <v>1167.7201049382725</v>
      </c>
      <c r="N2745" s="214">
        <f t="shared" si="298"/>
        <v>30.074999999999996</v>
      </c>
      <c r="Q2745" s="153">
        <f t="shared" si="299"/>
        <v>1</v>
      </c>
      <c r="R2745" s="154">
        <f t="shared" si="300"/>
        <v>0</v>
      </c>
      <c r="S2745" s="154">
        <f t="shared" si="301"/>
        <v>1</v>
      </c>
    </row>
    <row r="2746" spans="2:19" ht="18.75" x14ac:dyDescent="0.3">
      <c r="B2746" s="164">
        <v>45158</v>
      </c>
      <c r="C2746" s="95" t="s">
        <v>3667</v>
      </c>
      <c r="D2746" s="96" t="s">
        <v>32</v>
      </c>
      <c r="E2746" s="97">
        <v>2</v>
      </c>
      <c r="F2746" s="140">
        <v>21</v>
      </c>
      <c r="G2746" s="103"/>
      <c r="H2746" s="99" t="s">
        <v>557</v>
      </c>
      <c r="I2746" s="104" t="s">
        <v>34</v>
      </c>
      <c r="J2746" s="105">
        <v>1.5</v>
      </c>
      <c r="K2746" s="142">
        <f t="shared" si="296"/>
        <v>-1.5</v>
      </c>
      <c r="L2746" s="102">
        <f t="shared" si="297"/>
        <v>1166.2201049382725</v>
      </c>
      <c r="N2746" s="214">
        <f t="shared" si="298"/>
        <v>28.574999999999996</v>
      </c>
      <c r="Q2746" s="153">
        <f t="shared" si="299"/>
        <v>1</v>
      </c>
      <c r="R2746" s="154">
        <f t="shared" si="300"/>
        <v>0</v>
      </c>
      <c r="S2746" s="154">
        <f t="shared" si="301"/>
        <v>1</v>
      </c>
    </row>
    <row r="2747" spans="2:19" ht="18.75" x14ac:dyDescent="0.3">
      <c r="B2747" s="164">
        <v>45158</v>
      </c>
      <c r="C2747" s="95" t="s">
        <v>3738</v>
      </c>
      <c r="D2747" s="96" t="s">
        <v>32</v>
      </c>
      <c r="E2747" s="97">
        <v>3</v>
      </c>
      <c r="F2747" s="140">
        <v>1.8</v>
      </c>
      <c r="G2747" s="103"/>
      <c r="H2747" s="99" t="s">
        <v>557</v>
      </c>
      <c r="I2747" s="104" t="s">
        <v>24</v>
      </c>
      <c r="J2747" s="105">
        <v>2</v>
      </c>
      <c r="K2747" s="142">
        <f t="shared" si="296"/>
        <v>1.6</v>
      </c>
      <c r="L2747" s="102">
        <f t="shared" ref="L2747:L2804" si="302">IF(K2747="",L2746,L2746+K2747)</f>
        <v>1167.8201049382724</v>
      </c>
      <c r="N2747" s="214">
        <f t="shared" ref="N2747:N2803" si="303">N2746+K2747</f>
        <v>30.174999999999997</v>
      </c>
      <c r="Q2747" s="153">
        <f t="shared" ref="Q2747:Q2804" si="304">IF(B2747="",0,1)</f>
        <v>1</v>
      </c>
      <c r="R2747" s="154">
        <f t="shared" ref="R2747:R2804" si="305">IF(K2747&gt;0,1,0)</f>
        <v>1</v>
      </c>
      <c r="S2747" s="154">
        <f t="shared" ref="S2747:S2804" si="306">IF(K2747&lt;0,1,0)</f>
        <v>0</v>
      </c>
    </row>
    <row r="2748" spans="2:19" ht="18.75" x14ac:dyDescent="0.3">
      <c r="B2748" s="164">
        <v>45158</v>
      </c>
      <c r="C2748" s="95" t="s">
        <v>3739</v>
      </c>
      <c r="D2748" s="96" t="s">
        <v>32</v>
      </c>
      <c r="E2748" s="97">
        <v>3</v>
      </c>
      <c r="F2748" s="140">
        <v>125</v>
      </c>
      <c r="G2748" s="103"/>
      <c r="H2748" s="99" t="s">
        <v>557</v>
      </c>
      <c r="I2748" s="104" t="s">
        <v>34</v>
      </c>
      <c r="J2748" s="105">
        <v>0.25</v>
      </c>
      <c r="K2748" s="142">
        <f t="shared" si="296"/>
        <v>-0.25</v>
      </c>
      <c r="L2748" s="102">
        <f t="shared" si="302"/>
        <v>1167.5701049382724</v>
      </c>
      <c r="N2748" s="214">
        <f t="shared" si="303"/>
        <v>29.924999999999997</v>
      </c>
      <c r="Q2748" s="153">
        <f t="shared" si="304"/>
        <v>1</v>
      </c>
      <c r="R2748" s="154">
        <f t="shared" si="305"/>
        <v>0</v>
      </c>
      <c r="S2748" s="154">
        <f t="shared" si="306"/>
        <v>1</v>
      </c>
    </row>
    <row r="2749" spans="2:19" ht="18.75" x14ac:dyDescent="0.3">
      <c r="B2749" s="164">
        <v>45158</v>
      </c>
      <c r="C2749" s="95" t="s">
        <v>3740</v>
      </c>
      <c r="D2749" s="96" t="s">
        <v>32</v>
      </c>
      <c r="E2749" s="97">
        <v>4</v>
      </c>
      <c r="F2749" s="140">
        <v>3.8</v>
      </c>
      <c r="G2749" s="103"/>
      <c r="H2749" s="99" t="s">
        <v>557</v>
      </c>
      <c r="I2749" s="104" t="s">
        <v>24</v>
      </c>
      <c r="J2749" s="105">
        <v>1</v>
      </c>
      <c r="K2749" s="142">
        <f t="shared" si="296"/>
        <v>2.8</v>
      </c>
      <c r="L2749" s="102">
        <f t="shared" si="302"/>
        <v>1170.3701049382723</v>
      </c>
      <c r="N2749" s="214">
        <f t="shared" si="303"/>
        <v>32.724999999999994</v>
      </c>
      <c r="Q2749" s="153">
        <f t="shared" si="304"/>
        <v>1</v>
      </c>
      <c r="R2749" s="154">
        <f t="shared" si="305"/>
        <v>1</v>
      </c>
      <c r="S2749" s="154">
        <f t="shared" si="306"/>
        <v>0</v>
      </c>
    </row>
    <row r="2750" spans="2:19" ht="18.75" x14ac:dyDescent="0.3">
      <c r="B2750" s="164">
        <v>45158</v>
      </c>
      <c r="C2750" s="95" t="s">
        <v>3741</v>
      </c>
      <c r="D2750" s="96" t="s">
        <v>173</v>
      </c>
      <c r="E2750" s="97">
        <v>3</v>
      </c>
      <c r="F2750" s="140">
        <v>4</v>
      </c>
      <c r="G2750" s="103">
        <v>2</v>
      </c>
      <c r="H2750" s="99" t="s">
        <v>557</v>
      </c>
      <c r="I2750" s="104" t="s">
        <v>34</v>
      </c>
      <c r="J2750" s="105">
        <v>6</v>
      </c>
      <c r="K2750" s="142">
        <f t="shared" si="296"/>
        <v>-6</v>
      </c>
      <c r="L2750" s="102">
        <f t="shared" si="302"/>
        <v>1164.3701049382723</v>
      </c>
      <c r="N2750" s="214">
        <f t="shared" si="303"/>
        <v>26.724999999999994</v>
      </c>
      <c r="Q2750" s="153">
        <f t="shared" si="304"/>
        <v>1</v>
      </c>
      <c r="R2750" s="154">
        <f t="shared" si="305"/>
        <v>0</v>
      </c>
      <c r="S2750" s="154">
        <f t="shared" si="306"/>
        <v>1</v>
      </c>
    </row>
    <row r="2751" spans="2:19" ht="18.75" x14ac:dyDescent="0.3">
      <c r="B2751" s="164">
        <v>45159</v>
      </c>
      <c r="C2751" s="95" t="s">
        <v>3742</v>
      </c>
      <c r="D2751" s="96" t="s">
        <v>662</v>
      </c>
      <c r="E2751" s="97">
        <v>1</v>
      </c>
      <c r="F2751" s="140">
        <v>6</v>
      </c>
      <c r="G2751" s="103"/>
      <c r="H2751" s="99" t="s">
        <v>557</v>
      </c>
      <c r="I2751" s="104" t="s">
        <v>34</v>
      </c>
      <c r="J2751" s="105">
        <v>2.5</v>
      </c>
      <c r="K2751" s="142">
        <f t="shared" si="296"/>
        <v>-2.5</v>
      </c>
      <c r="L2751" s="102">
        <f t="shared" si="302"/>
        <v>1161.8701049382723</v>
      </c>
      <c r="N2751" s="214">
        <f t="shared" si="303"/>
        <v>24.224999999999994</v>
      </c>
      <c r="Q2751" s="153">
        <f t="shared" si="304"/>
        <v>1</v>
      </c>
      <c r="R2751" s="154">
        <f t="shared" si="305"/>
        <v>0</v>
      </c>
      <c r="S2751" s="154">
        <f t="shared" si="306"/>
        <v>1</v>
      </c>
    </row>
    <row r="2752" spans="2:19" ht="18.75" x14ac:dyDescent="0.3">
      <c r="B2752" s="164">
        <v>45159</v>
      </c>
      <c r="C2752" s="95" t="s">
        <v>3680</v>
      </c>
      <c r="D2752" s="96" t="s">
        <v>662</v>
      </c>
      <c r="E2752" s="97">
        <v>3</v>
      </c>
      <c r="F2752" s="140">
        <v>3</v>
      </c>
      <c r="G2752" s="103">
        <v>1.5</v>
      </c>
      <c r="H2752" s="99" t="s">
        <v>557</v>
      </c>
      <c r="I2752" s="104" t="s">
        <v>34</v>
      </c>
      <c r="J2752" s="105">
        <v>3</v>
      </c>
      <c r="K2752" s="142">
        <f t="shared" si="296"/>
        <v>-3</v>
      </c>
      <c r="L2752" s="102">
        <f t="shared" si="302"/>
        <v>1158.8701049382723</v>
      </c>
      <c r="N2752" s="214">
        <f t="shared" si="303"/>
        <v>21.224999999999994</v>
      </c>
      <c r="Q2752" s="153">
        <f t="shared" si="304"/>
        <v>1</v>
      </c>
      <c r="R2752" s="154">
        <f t="shared" si="305"/>
        <v>0</v>
      </c>
      <c r="S2752" s="154">
        <f t="shared" si="306"/>
        <v>1</v>
      </c>
    </row>
    <row r="2753" spans="2:19" ht="18.75" x14ac:dyDescent="0.3">
      <c r="B2753" s="164">
        <v>45159</v>
      </c>
      <c r="C2753" s="95" t="s">
        <v>3743</v>
      </c>
      <c r="D2753" s="96" t="s">
        <v>662</v>
      </c>
      <c r="E2753" s="97">
        <v>3</v>
      </c>
      <c r="F2753" s="140">
        <v>23</v>
      </c>
      <c r="G2753" s="103"/>
      <c r="H2753" s="99" t="s">
        <v>557</v>
      </c>
      <c r="I2753" s="104" t="s">
        <v>34</v>
      </c>
      <c r="J2753" s="105">
        <v>3</v>
      </c>
      <c r="K2753" s="142">
        <f t="shared" si="296"/>
        <v>-3</v>
      </c>
      <c r="L2753" s="102">
        <f t="shared" si="302"/>
        <v>1155.8701049382723</v>
      </c>
      <c r="N2753" s="214">
        <f t="shared" si="303"/>
        <v>18.224999999999994</v>
      </c>
      <c r="Q2753" s="153">
        <f t="shared" si="304"/>
        <v>1</v>
      </c>
      <c r="R2753" s="154">
        <f t="shared" si="305"/>
        <v>0</v>
      </c>
      <c r="S2753" s="154">
        <f t="shared" si="306"/>
        <v>1</v>
      </c>
    </row>
    <row r="2754" spans="2:19" ht="18.75" x14ac:dyDescent="0.3">
      <c r="B2754" s="164">
        <v>45159</v>
      </c>
      <c r="C2754" s="95" t="s">
        <v>3743</v>
      </c>
      <c r="D2754" s="96" t="s">
        <v>662</v>
      </c>
      <c r="E2754" s="97">
        <v>3</v>
      </c>
      <c r="F2754" s="140"/>
      <c r="G2754" s="103">
        <v>5</v>
      </c>
      <c r="H2754" s="99" t="s">
        <v>567</v>
      </c>
      <c r="I2754" s="104" t="s">
        <v>34</v>
      </c>
      <c r="J2754" s="105">
        <v>3.5</v>
      </c>
      <c r="K2754" s="142">
        <f t="shared" si="296"/>
        <v>-3.5</v>
      </c>
      <c r="L2754" s="102">
        <f t="shared" si="302"/>
        <v>1152.3701049382723</v>
      </c>
      <c r="N2754" s="214">
        <f t="shared" si="303"/>
        <v>14.724999999999994</v>
      </c>
      <c r="Q2754" s="153">
        <f t="shared" si="304"/>
        <v>1</v>
      </c>
      <c r="R2754" s="154">
        <f t="shared" si="305"/>
        <v>0</v>
      </c>
      <c r="S2754" s="154">
        <f t="shared" si="306"/>
        <v>1</v>
      </c>
    </row>
    <row r="2755" spans="2:19" ht="18.75" x14ac:dyDescent="0.3">
      <c r="B2755" s="164">
        <v>45159</v>
      </c>
      <c r="C2755" s="95" t="s">
        <v>3281</v>
      </c>
      <c r="D2755" s="96" t="s">
        <v>2195</v>
      </c>
      <c r="E2755" s="97">
        <v>1</v>
      </c>
      <c r="F2755" s="140">
        <v>2</v>
      </c>
      <c r="G2755" s="103">
        <v>1.1000000000000001</v>
      </c>
      <c r="H2755" s="99" t="s">
        <v>557</v>
      </c>
      <c r="I2755" s="104" t="s">
        <v>34</v>
      </c>
      <c r="J2755" s="105">
        <v>3.75</v>
      </c>
      <c r="K2755" s="142">
        <f t="shared" si="296"/>
        <v>-3.75</v>
      </c>
      <c r="L2755" s="102">
        <f t="shared" si="302"/>
        <v>1148.6201049382723</v>
      </c>
      <c r="N2755" s="214">
        <f t="shared" si="303"/>
        <v>10.974999999999994</v>
      </c>
      <c r="Q2755" s="153">
        <f t="shared" si="304"/>
        <v>1</v>
      </c>
      <c r="R2755" s="154">
        <f t="shared" si="305"/>
        <v>0</v>
      </c>
      <c r="S2755" s="154">
        <f t="shared" si="306"/>
        <v>1</v>
      </c>
    </row>
    <row r="2756" spans="2:19" ht="18.75" x14ac:dyDescent="0.3">
      <c r="B2756" s="164">
        <v>45159</v>
      </c>
      <c r="C2756" s="95" t="s">
        <v>3143</v>
      </c>
      <c r="D2756" s="96" t="s">
        <v>2195</v>
      </c>
      <c r="E2756" s="97">
        <v>2</v>
      </c>
      <c r="F2756" s="140">
        <v>4</v>
      </c>
      <c r="G2756" s="103">
        <v>2</v>
      </c>
      <c r="H2756" s="99" t="s">
        <v>557</v>
      </c>
      <c r="I2756" s="104" t="s">
        <v>34</v>
      </c>
      <c r="J2756" s="105">
        <v>4</v>
      </c>
      <c r="K2756" s="142">
        <f t="shared" si="296"/>
        <v>-4</v>
      </c>
      <c r="L2756" s="102">
        <f t="shared" si="302"/>
        <v>1144.6201049382723</v>
      </c>
      <c r="N2756" s="214">
        <f t="shared" si="303"/>
        <v>6.9749999999999943</v>
      </c>
      <c r="Q2756" s="153">
        <f t="shared" si="304"/>
        <v>1</v>
      </c>
      <c r="R2756" s="154">
        <f t="shared" si="305"/>
        <v>0</v>
      </c>
      <c r="S2756" s="154">
        <f t="shared" si="306"/>
        <v>1</v>
      </c>
    </row>
    <row r="2757" spans="2:19" ht="18.75" x14ac:dyDescent="0.3">
      <c r="B2757" s="164">
        <v>45160</v>
      </c>
      <c r="C2757" s="95" t="s">
        <v>3744</v>
      </c>
      <c r="D2757" s="96" t="s">
        <v>2651</v>
      </c>
      <c r="E2757" s="97">
        <v>1</v>
      </c>
      <c r="F2757" s="140">
        <v>4</v>
      </c>
      <c r="G2757" s="103">
        <v>2</v>
      </c>
      <c r="H2757" s="99" t="s">
        <v>557</v>
      </c>
      <c r="I2757" s="104" t="s">
        <v>34</v>
      </c>
      <c r="J2757" s="105">
        <v>2</v>
      </c>
      <c r="K2757" s="142">
        <f t="shared" si="296"/>
        <v>-2</v>
      </c>
      <c r="L2757" s="102">
        <f t="shared" si="302"/>
        <v>1142.6201049382723</v>
      </c>
      <c r="N2757" s="214">
        <f t="shared" si="303"/>
        <v>4.9749999999999943</v>
      </c>
      <c r="Q2757" s="153">
        <f t="shared" si="304"/>
        <v>1</v>
      </c>
      <c r="R2757" s="154">
        <f t="shared" si="305"/>
        <v>0</v>
      </c>
      <c r="S2757" s="154">
        <f t="shared" si="306"/>
        <v>1</v>
      </c>
    </row>
    <row r="2758" spans="2:19" ht="18.75" x14ac:dyDescent="0.3">
      <c r="B2758" s="164">
        <v>45160</v>
      </c>
      <c r="C2758" s="95" t="s">
        <v>3745</v>
      </c>
      <c r="D2758" s="96" t="s">
        <v>2651</v>
      </c>
      <c r="E2758" s="97">
        <v>2</v>
      </c>
      <c r="F2758" s="140">
        <v>40</v>
      </c>
      <c r="G2758" s="103"/>
      <c r="H2758" s="99" t="s">
        <v>557</v>
      </c>
      <c r="I2758" s="104" t="s">
        <v>34</v>
      </c>
      <c r="J2758" s="105">
        <v>0.5</v>
      </c>
      <c r="K2758" s="142">
        <f t="shared" si="296"/>
        <v>-0.5</v>
      </c>
      <c r="L2758" s="102">
        <f t="shared" si="302"/>
        <v>1142.1201049382723</v>
      </c>
      <c r="N2758" s="214">
        <f t="shared" si="303"/>
        <v>4.4749999999999943</v>
      </c>
      <c r="Q2758" s="153">
        <f t="shared" si="304"/>
        <v>1</v>
      </c>
      <c r="R2758" s="154">
        <f t="shared" si="305"/>
        <v>0</v>
      </c>
      <c r="S2758" s="154">
        <f t="shared" si="306"/>
        <v>1</v>
      </c>
    </row>
    <row r="2759" spans="2:19" ht="18.75" x14ac:dyDescent="0.3">
      <c r="B2759" s="164">
        <v>45160</v>
      </c>
      <c r="C2759" s="95" t="s">
        <v>3745</v>
      </c>
      <c r="D2759" s="96" t="s">
        <v>2651</v>
      </c>
      <c r="E2759" s="97">
        <v>2</v>
      </c>
      <c r="F2759" s="140"/>
      <c r="G2759" s="103">
        <v>7</v>
      </c>
      <c r="H2759" s="99" t="s">
        <v>567</v>
      </c>
      <c r="I2759" s="104" t="s">
        <v>34</v>
      </c>
      <c r="J2759" s="105">
        <v>0.5</v>
      </c>
      <c r="K2759" s="142">
        <f t="shared" si="296"/>
        <v>-0.5</v>
      </c>
      <c r="L2759" s="102">
        <f t="shared" si="302"/>
        <v>1141.6201049382723</v>
      </c>
      <c r="N2759" s="214">
        <f t="shared" si="303"/>
        <v>3.9749999999999943</v>
      </c>
      <c r="Q2759" s="153">
        <f t="shared" si="304"/>
        <v>1</v>
      </c>
      <c r="R2759" s="154">
        <f t="shared" si="305"/>
        <v>0</v>
      </c>
      <c r="S2759" s="154">
        <f t="shared" si="306"/>
        <v>1</v>
      </c>
    </row>
    <row r="2760" spans="2:19" ht="18.75" x14ac:dyDescent="0.3">
      <c r="B2760" s="164">
        <v>45160</v>
      </c>
      <c r="C2760" s="95" t="s">
        <v>3746</v>
      </c>
      <c r="D2760" s="96" t="s">
        <v>2651</v>
      </c>
      <c r="E2760" s="97">
        <v>3</v>
      </c>
      <c r="F2760" s="140">
        <v>5</v>
      </c>
      <c r="G2760" s="103"/>
      <c r="H2760" s="99" t="s">
        <v>557</v>
      </c>
      <c r="I2760" s="104" t="s">
        <v>24</v>
      </c>
      <c r="J2760" s="105">
        <v>3.25</v>
      </c>
      <c r="K2760" s="142">
        <f t="shared" si="296"/>
        <v>13</v>
      </c>
      <c r="L2760" s="102">
        <f t="shared" si="302"/>
        <v>1154.6201049382723</v>
      </c>
      <c r="N2760" s="214">
        <f t="shared" si="303"/>
        <v>16.974999999999994</v>
      </c>
      <c r="Q2760" s="153">
        <f t="shared" si="304"/>
        <v>1</v>
      </c>
      <c r="R2760" s="154">
        <f t="shared" si="305"/>
        <v>1</v>
      </c>
      <c r="S2760" s="154">
        <f t="shared" si="306"/>
        <v>0</v>
      </c>
    </row>
    <row r="2761" spans="2:19" ht="18.75" x14ac:dyDescent="0.3">
      <c r="B2761" s="164">
        <v>45160</v>
      </c>
      <c r="C2761" s="95" t="s">
        <v>3747</v>
      </c>
      <c r="D2761" s="96" t="s">
        <v>2651</v>
      </c>
      <c r="E2761" s="97">
        <v>1</v>
      </c>
      <c r="F2761" s="140">
        <v>6.3</v>
      </c>
      <c r="G2761" s="103"/>
      <c r="H2761" s="99" t="s">
        <v>557</v>
      </c>
      <c r="I2761" s="104" t="s">
        <v>24</v>
      </c>
      <c r="J2761" s="105">
        <v>8</v>
      </c>
      <c r="K2761" s="142">
        <f t="shared" si="296"/>
        <v>42.4</v>
      </c>
      <c r="L2761" s="102">
        <f t="shared" si="302"/>
        <v>1197.0201049382724</v>
      </c>
      <c r="N2761" s="214">
        <f t="shared" si="303"/>
        <v>59.374999999999993</v>
      </c>
      <c r="Q2761" s="153">
        <f t="shared" si="304"/>
        <v>1</v>
      </c>
      <c r="R2761" s="154">
        <f t="shared" si="305"/>
        <v>1</v>
      </c>
      <c r="S2761" s="154">
        <f t="shared" si="306"/>
        <v>0</v>
      </c>
    </row>
    <row r="2762" spans="2:19" ht="18.75" x14ac:dyDescent="0.3">
      <c r="B2762" s="164">
        <v>45160</v>
      </c>
      <c r="C2762" s="95" t="s">
        <v>3748</v>
      </c>
      <c r="D2762" s="96" t="s">
        <v>30</v>
      </c>
      <c r="E2762" s="97">
        <v>5</v>
      </c>
      <c r="F2762" s="140">
        <v>3.9</v>
      </c>
      <c r="G2762" s="103">
        <v>2</v>
      </c>
      <c r="H2762" s="99" t="s">
        <v>557</v>
      </c>
      <c r="I2762" s="104" t="s">
        <v>24</v>
      </c>
      <c r="J2762" s="105">
        <v>10</v>
      </c>
      <c r="K2762" s="142">
        <f t="shared" si="296"/>
        <v>29</v>
      </c>
      <c r="L2762" s="102">
        <f t="shared" si="302"/>
        <v>1226.0201049382724</v>
      </c>
      <c r="N2762" s="214">
        <f t="shared" si="303"/>
        <v>88.375</v>
      </c>
      <c r="Q2762" s="153">
        <f t="shared" si="304"/>
        <v>1</v>
      </c>
      <c r="R2762" s="154">
        <f t="shared" si="305"/>
        <v>1</v>
      </c>
      <c r="S2762" s="154">
        <f t="shared" si="306"/>
        <v>0</v>
      </c>
    </row>
    <row r="2763" spans="2:19" ht="18.75" x14ac:dyDescent="0.3">
      <c r="B2763" s="164">
        <v>45161</v>
      </c>
      <c r="C2763" s="95" t="s">
        <v>3749</v>
      </c>
      <c r="D2763" s="96" t="s">
        <v>652</v>
      </c>
      <c r="E2763" s="97">
        <v>1</v>
      </c>
      <c r="F2763" s="140">
        <v>2</v>
      </c>
      <c r="G2763" s="103">
        <v>1.1000000000000001</v>
      </c>
      <c r="H2763" s="99" t="s">
        <v>557</v>
      </c>
      <c r="I2763" s="104" t="s">
        <v>34</v>
      </c>
      <c r="J2763" s="105">
        <v>4</v>
      </c>
      <c r="K2763" s="142">
        <f t="shared" si="296"/>
        <v>-4</v>
      </c>
      <c r="L2763" s="102">
        <f t="shared" si="302"/>
        <v>1222.0201049382724</v>
      </c>
      <c r="N2763" s="214">
        <f t="shared" si="303"/>
        <v>84.375</v>
      </c>
      <c r="Q2763" s="153">
        <f t="shared" si="304"/>
        <v>1</v>
      </c>
      <c r="R2763" s="154">
        <f t="shared" si="305"/>
        <v>0</v>
      </c>
      <c r="S2763" s="154">
        <f t="shared" si="306"/>
        <v>1</v>
      </c>
    </row>
    <row r="2764" spans="2:19" ht="18.75" x14ac:dyDescent="0.3">
      <c r="B2764" s="164">
        <v>45161</v>
      </c>
      <c r="C2764" s="95" t="s">
        <v>3750</v>
      </c>
      <c r="D2764" s="96" t="s">
        <v>652</v>
      </c>
      <c r="E2764" s="97">
        <v>1</v>
      </c>
      <c r="F2764" s="140">
        <v>9</v>
      </c>
      <c r="G2764" s="103"/>
      <c r="H2764" s="99" t="s">
        <v>557</v>
      </c>
      <c r="I2764" s="104" t="s">
        <v>34</v>
      </c>
      <c r="J2764" s="105">
        <v>4.5</v>
      </c>
      <c r="K2764" s="142">
        <f t="shared" si="296"/>
        <v>-4.5</v>
      </c>
      <c r="L2764" s="102">
        <f t="shared" si="302"/>
        <v>1217.5201049382724</v>
      </c>
      <c r="N2764" s="214">
        <f t="shared" si="303"/>
        <v>79.875</v>
      </c>
      <c r="Q2764" s="153">
        <f t="shared" si="304"/>
        <v>1</v>
      </c>
      <c r="R2764" s="154">
        <f t="shared" si="305"/>
        <v>0</v>
      </c>
      <c r="S2764" s="154">
        <f t="shared" si="306"/>
        <v>1</v>
      </c>
    </row>
    <row r="2765" spans="2:19" ht="18.75" x14ac:dyDescent="0.3">
      <c r="B2765" s="164">
        <v>45161</v>
      </c>
      <c r="C2765" s="95" t="s">
        <v>3690</v>
      </c>
      <c r="D2765" s="96" t="s">
        <v>652</v>
      </c>
      <c r="E2765" s="97">
        <v>2</v>
      </c>
      <c r="F2765" s="140">
        <v>4.5999999999999996</v>
      </c>
      <c r="G2765" s="103"/>
      <c r="H2765" s="99" t="s">
        <v>557</v>
      </c>
      <c r="I2765" s="104" t="s">
        <v>24</v>
      </c>
      <c r="J2765" s="105">
        <v>2.75</v>
      </c>
      <c r="K2765" s="142">
        <f t="shared" si="296"/>
        <v>9.8999999999999986</v>
      </c>
      <c r="L2765" s="102">
        <f t="shared" si="302"/>
        <v>1227.4201049382725</v>
      </c>
      <c r="N2765" s="214">
        <f t="shared" si="303"/>
        <v>89.775000000000006</v>
      </c>
      <c r="Q2765" s="153">
        <f t="shared" si="304"/>
        <v>1</v>
      </c>
      <c r="R2765" s="154">
        <f t="shared" si="305"/>
        <v>1</v>
      </c>
      <c r="S2765" s="154">
        <f t="shared" si="306"/>
        <v>0</v>
      </c>
    </row>
    <row r="2766" spans="2:19" ht="18.75" x14ac:dyDescent="0.3">
      <c r="B2766" s="164">
        <v>45161</v>
      </c>
      <c r="C2766" s="95" t="s">
        <v>3751</v>
      </c>
      <c r="D2766" s="96" t="s">
        <v>652</v>
      </c>
      <c r="E2766" s="97">
        <v>2</v>
      </c>
      <c r="F2766" s="140">
        <v>60</v>
      </c>
      <c r="G2766" s="103"/>
      <c r="H2766" s="99" t="s">
        <v>557</v>
      </c>
      <c r="I2766" s="104" t="s">
        <v>34</v>
      </c>
      <c r="J2766" s="105">
        <v>0.75</v>
      </c>
      <c r="K2766" s="142">
        <f t="shared" si="296"/>
        <v>-0.75</v>
      </c>
      <c r="L2766" s="102">
        <f t="shared" si="302"/>
        <v>1226.6701049382725</v>
      </c>
      <c r="N2766" s="214">
        <f t="shared" si="303"/>
        <v>89.025000000000006</v>
      </c>
      <c r="Q2766" s="153">
        <f t="shared" si="304"/>
        <v>1</v>
      </c>
      <c r="R2766" s="154">
        <f t="shared" si="305"/>
        <v>0</v>
      </c>
      <c r="S2766" s="154">
        <f t="shared" si="306"/>
        <v>1</v>
      </c>
    </row>
    <row r="2767" spans="2:19" ht="18.75" x14ac:dyDescent="0.3">
      <c r="B2767" s="164">
        <v>45161</v>
      </c>
      <c r="C2767" s="95" t="s">
        <v>3751</v>
      </c>
      <c r="D2767" s="96" t="s">
        <v>652</v>
      </c>
      <c r="E2767" s="97">
        <v>2</v>
      </c>
      <c r="F2767" s="140"/>
      <c r="G2767" s="103">
        <v>9</v>
      </c>
      <c r="H2767" s="99" t="s">
        <v>567</v>
      </c>
      <c r="I2767" s="104" t="s">
        <v>34</v>
      </c>
      <c r="J2767" s="105">
        <v>1.75</v>
      </c>
      <c r="K2767" s="142">
        <f t="shared" si="296"/>
        <v>-1.75</v>
      </c>
      <c r="L2767" s="102">
        <f t="shared" si="302"/>
        <v>1224.9201049382725</v>
      </c>
      <c r="N2767" s="214">
        <f t="shared" si="303"/>
        <v>87.275000000000006</v>
      </c>
      <c r="Q2767" s="153">
        <f t="shared" si="304"/>
        <v>1</v>
      </c>
      <c r="R2767" s="154">
        <f t="shared" si="305"/>
        <v>0</v>
      </c>
      <c r="S2767" s="154">
        <f t="shared" si="306"/>
        <v>1</v>
      </c>
    </row>
    <row r="2768" spans="2:19" ht="18.75" x14ac:dyDescent="0.3">
      <c r="B2768" s="164">
        <v>45161</v>
      </c>
      <c r="C2768" s="95" t="s">
        <v>3752</v>
      </c>
      <c r="D2768" s="96" t="s">
        <v>3583</v>
      </c>
      <c r="E2768" s="97">
        <v>2</v>
      </c>
      <c r="F2768" s="140">
        <v>14</v>
      </c>
      <c r="G2768" s="103"/>
      <c r="H2768" s="99" t="s">
        <v>557</v>
      </c>
      <c r="I2768" s="104" t="s">
        <v>34</v>
      </c>
      <c r="J2768" s="105">
        <v>3.75</v>
      </c>
      <c r="K2768" s="142">
        <f t="shared" si="296"/>
        <v>-3.75</v>
      </c>
      <c r="L2768" s="102">
        <f t="shared" si="302"/>
        <v>1221.1701049382725</v>
      </c>
      <c r="N2768" s="214">
        <f t="shared" si="303"/>
        <v>83.525000000000006</v>
      </c>
      <c r="Q2768" s="153">
        <f t="shared" si="304"/>
        <v>1</v>
      </c>
      <c r="R2768" s="154">
        <f t="shared" si="305"/>
        <v>0</v>
      </c>
      <c r="S2768" s="154">
        <f t="shared" si="306"/>
        <v>1</v>
      </c>
    </row>
    <row r="2769" spans="2:19" ht="18.75" x14ac:dyDescent="0.3">
      <c r="B2769" s="164">
        <v>45161</v>
      </c>
      <c r="C2769" s="95" t="s">
        <v>3753</v>
      </c>
      <c r="D2769" s="96" t="s">
        <v>3583</v>
      </c>
      <c r="E2769" s="97">
        <v>2</v>
      </c>
      <c r="F2769" s="140">
        <v>9</v>
      </c>
      <c r="G2769" s="103"/>
      <c r="H2769" s="99" t="s">
        <v>557</v>
      </c>
      <c r="I2769" s="104" t="s">
        <v>34</v>
      </c>
      <c r="J2769" s="105">
        <v>1.5</v>
      </c>
      <c r="K2769" s="142">
        <f t="shared" si="296"/>
        <v>-1.5</v>
      </c>
      <c r="L2769" s="102">
        <f t="shared" si="302"/>
        <v>1219.6701049382725</v>
      </c>
      <c r="N2769" s="214">
        <f t="shared" si="303"/>
        <v>82.025000000000006</v>
      </c>
      <c r="Q2769" s="153">
        <f t="shared" si="304"/>
        <v>1</v>
      </c>
      <c r="R2769" s="154">
        <f t="shared" si="305"/>
        <v>0</v>
      </c>
      <c r="S2769" s="154">
        <f t="shared" si="306"/>
        <v>1</v>
      </c>
    </row>
    <row r="2770" spans="2:19" ht="18.75" x14ac:dyDescent="0.3">
      <c r="B2770" s="164">
        <v>45162</v>
      </c>
      <c r="C2770" s="95" t="s">
        <v>3754</v>
      </c>
      <c r="D2770" s="96" t="s">
        <v>231</v>
      </c>
      <c r="E2770" s="97">
        <v>3</v>
      </c>
      <c r="F2770" s="140">
        <v>2</v>
      </c>
      <c r="G2770" s="103">
        <v>1.1000000000000001</v>
      </c>
      <c r="H2770" s="99" t="s">
        <v>557</v>
      </c>
      <c r="I2770" s="104" t="s">
        <v>34</v>
      </c>
      <c r="J2770" s="105">
        <v>4.25</v>
      </c>
      <c r="K2770" s="142">
        <f t="shared" si="296"/>
        <v>-4.25</v>
      </c>
      <c r="L2770" s="102">
        <f t="shared" si="302"/>
        <v>1215.4201049382725</v>
      </c>
      <c r="N2770" s="214">
        <f t="shared" si="303"/>
        <v>77.775000000000006</v>
      </c>
      <c r="Q2770" s="153">
        <f t="shared" si="304"/>
        <v>1</v>
      </c>
      <c r="R2770" s="154">
        <f t="shared" si="305"/>
        <v>0</v>
      </c>
      <c r="S2770" s="154">
        <f t="shared" si="306"/>
        <v>1</v>
      </c>
    </row>
    <row r="2771" spans="2:19" ht="18.75" x14ac:dyDescent="0.3">
      <c r="B2771" s="164">
        <v>45162</v>
      </c>
      <c r="C2771" s="95" t="s">
        <v>3755</v>
      </c>
      <c r="D2771" s="96" t="s">
        <v>616</v>
      </c>
      <c r="E2771" s="97">
        <v>1</v>
      </c>
      <c r="F2771" s="140">
        <v>2.2000000000000002</v>
      </c>
      <c r="G2771" s="103">
        <v>1.1000000000000001</v>
      </c>
      <c r="H2771" s="99" t="s">
        <v>557</v>
      </c>
      <c r="I2771" s="104" t="s">
        <v>24</v>
      </c>
      <c r="J2771" s="105">
        <v>1.25</v>
      </c>
      <c r="K2771" s="142">
        <f t="shared" si="296"/>
        <v>1.5</v>
      </c>
      <c r="L2771" s="102">
        <f t="shared" si="302"/>
        <v>1216.9201049382725</v>
      </c>
      <c r="N2771" s="214">
        <f t="shared" si="303"/>
        <v>79.275000000000006</v>
      </c>
      <c r="Q2771" s="153">
        <f t="shared" si="304"/>
        <v>1</v>
      </c>
      <c r="R2771" s="154">
        <f t="shared" si="305"/>
        <v>1</v>
      </c>
      <c r="S2771" s="154">
        <f t="shared" si="306"/>
        <v>0</v>
      </c>
    </row>
    <row r="2772" spans="2:19" ht="18.75" x14ac:dyDescent="0.3">
      <c r="B2772" s="164">
        <v>45162</v>
      </c>
      <c r="C2772" s="95" t="s">
        <v>3756</v>
      </c>
      <c r="D2772" s="96" t="s">
        <v>616</v>
      </c>
      <c r="E2772" s="97">
        <v>4</v>
      </c>
      <c r="F2772" s="140">
        <v>6</v>
      </c>
      <c r="G2772" s="103">
        <v>2</v>
      </c>
      <c r="H2772" s="99" t="s">
        <v>557</v>
      </c>
      <c r="I2772" s="104" t="s">
        <v>34</v>
      </c>
      <c r="J2772" s="105">
        <v>3</v>
      </c>
      <c r="K2772" s="142">
        <f t="shared" si="296"/>
        <v>-3</v>
      </c>
      <c r="L2772" s="102">
        <f t="shared" si="302"/>
        <v>1213.9201049382725</v>
      </c>
      <c r="N2772" s="214">
        <f t="shared" si="303"/>
        <v>76.275000000000006</v>
      </c>
      <c r="Q2772" s="153">
        <f t="shared" si="304"/>
        <v>1</v>
      </c>
      <c r="R2772" s="154">
        <f t="shared" si="305"/>
        <v>0</v>
      </c>
      <c r="S2772" s="154">
        <f t="shared" si="306"/>
        <v>1</v>
      </c>
    </row>
    <row r="2773" spans="2:19" ht="18.75" x14ac:dyDescent="0.3">
      <c r="B2773" s="164">
        <v>45162</v>
      </c>
      <c r="C2773" s="95" t="s">
        <v>3757</v>
      </c>
      <c r="D2773" s="96" t="s">
        <v>616</v>
      </c>
      <c r="E2773" s="97">
        <v>4</v>
      </c>
      <c r="F2773" s="140">
        <v>6.8</v>
      </c>
      <c r="G2773" s="103">
        <v>2</v>
      </c>
      <c r="H2773" s="99" t="s">
        <v>557</v>
      </c>
      <c r="I2773" s="104" t="s">
        <v>24</v>
      </c>
      <c r="J2773" s="105">
        <v>2.75</v>
      </c>
      <c r="K2773" s="142">
        <f t="shared" si="296"/>
        <v>15.95</v>
      </c>
      <c r="L2773" s="102">
        <f t="shared" si="302"/>
        <v>1229.8701049382726</v>
      </c>
      <c r="N2773" s="214">
        <f t="shared" si="303"/>
        <v>92.225000000000009</v>
      </c>
      <c r="Q2773" s="153">
        <f t="shared" si="304"/>
        <v>1</v>
      </c>
      <c r="R2773" s="154">
        <f t="shared" si="305"/>
        <v>1</v>
      </c>
      <c r="S2773" s="154">
        <f t="shared" si="306"/>
        <v>0</v>
      </c>
    </row>
    <row r="2774" spans="2:19" ht="18.75" x14ac:dyDescent="0.3">
      <c r="B2774" s="164">
        <v>45163</v>
      </c>
      <c r="C2774" s="95" t="s">
        <v>3758</v>
      </c>
      <c r="D2774" s="96" t="s">
        <v>668</v>
      </c>
      <c r="E2774" s="97">
        <v>3</v>
      </c>
      <c r="F2774" s="140">
        <v>4</v>
      </c>
      <c r="G2774" s="103">
        <v>2</v>
      </c>
      <c r="H2774" s="99" t="s">
        <v>557</v>
      </c>
      <c r="I2774" s="104" t="s">
        <v>34</v>
      </c>
      <c r="J2774" s="105">
        <v>2.75</v>
      </c>
      <c r="K2774" s="142">
        <f t="shared" si="296"/>
        <v>-2.75</v>
      </c>
      <c r="L2774" s="102">
        <f t="shared" si="302"/>
        <v>1227.1201049382726</v>
      </c>
      <c r="N2774" s="214">
        <f t="shared" si="303"/>
        <v>89.475000000000009</v>
      </c>
      <c r="Q2774" s="153">
        <f t="shared" si="304"/>
        <v>1</v>
      </c>
      <c r="R2774" s="154">
        <f t="shared" si="305"/>
        <v>0</v>
      </c>
      <c r="S2774" s="154">
        <f t="shared" si="306"/>
        <v>1</v>
      </c>
    </row>
    <row r="2775" spans="2:19" ht="18.75" x14ac:dyDescent="0.3">
      <c r="B2775" s="164">
        <v>45163</v>
      </c>
      <c r="C2775" s="95" t="s">
        <v>3759</v>
      </c>
      <c r="D2775" s="96" t="s">
        <v>43</v>
      </c>
      <c r="E2775" s="97">
        <v>2</v>
      </c>
      <c r="F2775" s="140">
        <v>10</v>
      </c>
      <c r="G2775" s="103">
        <v>3</v>
      </c>
      <c r="H2775" s="99" t="s">
        <v>557</v>
      </c>
      <c r="I2775" s="104" t="s">
        <v>34</v>
      </c>
      <c r="J2775" s="105">
        <v>3.5</v>
      </c>
      <c r="K2775" s="142">
        <f t="shared" si="296"/>
        <v>-3.5</v>
      </c>
      <c r="L2775" s="102">
        <f t="shared" si="302"/>
        <v>1223.6201049382726</v>
      </c>
      <c r="N2775" s="214">
        <f t="shared" si="303"/>
        <v>85.975000000000009</v>
      </c>
      <c r="Q2775" s="153">
        <f t="shared" si="304"/>
        <v>1</v>
      </c>
      <c r="R2775" s="154">
        <f t="shared" si="305"/>
        <v>0</v>
      </c>
      <c r="S2775" s="154">
        <f t="shared" si="306"/>
        <v>1</v>
      </c>
    </row>
    <row r="2776" spans="2:19" ht="18.75" x14ac:dyDescent="0.3">
      <c r="B2776" s="164">
        <v>45163</v>
      </c>
      <c r="C2776" s="95" t="s">
        <v>3760</v>
      </c>
      <c r="D2776" s="96" t="s">
        <v>43</v>
      </c>
      <c r="E2776" s="97">
        <v>2</v>
      </c>
      <c r="F2776" s="140">
        <v>21</v>
      </c>
      <c r="G2776" s="103">
        <v>4</v>
      </c>
      <c r="H2776" s="99" t="s">
        <v>557</v>
      </c>
      <c r="I2776" s="104" t="s">
        <v>34</v>
      </c>
      <c r="J2776" s="105">
        <v>0.75</v>
      </c>
      <c r="K2776" s="142">
        <f t="shared" si="296"/>
        <v>-0.75</v>
      </c>
      <c r="L2776" s="102">
        <f t="shared" si="302"/>
        <v>1222.8701049382726</v>
      </c>
      <c r="N2776" s="214">
        <f t="shared" si="303"/>
        <v>85.225000000000009</v>
      </c>
      <c r="Q2776" s="153">
        <f t="shared" si="304"/>
        <v>1</v>
      </c>
      <c r="R2776" s="154">
        <f t="shared" si="305"/>
        <v>0</v>
      </c>
      <c r="S2776" s="154">
        <f t="shared" si="306"/>
        <v>1</v>
      </c>
    </row>
    <row r="2777" spans="2:19" ht="18.75" x14ac:dyDescent="0.3">
      <c r="B2777" s="164">
        <v>45163</v>
      </c>
      <c r="C2777" s="95" t="s">
        <v>3761</v>
      </c>
      <c r="D2777" s="96" t="s">
        <v>43</v>
      </c>
      <c r="E2777" s="97">
        <v>3</v>
      </c>
      <c r="F2777" s="140">
        <v>9</v>
      </c>
      <c r="G2777" s="103">
        <v>3</v>
      </c>
      <c r="H2777" s="99" t="s">
        <v>557</v>
      </c>
      <c r="I2777" s="104" t="s">
        <v>34</v>
      </c>
      <c r="J2777" s="105">
        <v>6.5</v>
      </c>
      <c r="K2777" s="142">
        <f t="shared" si="296"/>
        <v>-6.5</v>
      </c>
      <c r="L2777" s="102">
        <f t="shared" si="302"/>
        <v>1216.3701049382726</v>
      </c>
      <c r="N2777" s="214">
        <f t="shared" si="303"/>
        <v>78.725000000000009</v>
      </c>
      <c r="Q2777" s="153">
        <f t="shared" si="304"/>
        <v>1</v>
      </c>
      <c r="R2777" s="154">
        <f t="shared" si="305"/>
        <v>0</v>
      </c>
      <c r="S2777" s="154">
        <f t="shared" si="306"/>
        <v>1</v>
      </c>
    </row>
    <row r="2778" spans="2:19" ht="18.75" x14ac:dyDescent="0.3">
      <c r="B2778" s="164">
        <v>45163</v>
      </c>
      <c r="C2778" s="95" t="s">
        <v>3762</v>
      </c>
      <c r="D2778" s="96" t="s">
        <v>43</v>
      </c>
      <c r="E2778" s="97">
        <v>3</v>
      </c>
      <c r="F2778" s="140">
        <v>19</v>
      </c>
      <c r="G2778" s="103">
        <v>4</v>
      </c>
      <c r="H2778" s="99" t="s">
        <v>557</v>
      </c>
      <c r="I2778" s="104" t="s">
        <v>34</v>
      </c>
      <c r="J2778" s="105">
        <v>0.75</v>
      </c>
      <c r="K2778" s="142">
        <f t="shared" si="296"/>
        <v>-0.75</v>
      </c>
      <c r="L2778" s="102">
        <f t="shared" si="302"/>
        <v>1215.6201049382726</v>
      </c>
      <c r="N2778" s="214">
        <f t="shared" si="303"/>
        <v>77.975000000000009</v>
      </c>
      <c r="Q2778" s="153">
        <f t="shared" si="304"/>
        <v>1</v>
      </c>
      <c r="R2778" s="154">
        <f t="shared" si="305"/>
        <v>0</v>
      </c>
      <c r="S2778" s="154">
        <f t="shared" si="306"/>
        <v>1</v>
      </c>
    </row>
    <row r="2779" spans="2:19" ht="18.75" x14ac:dyDescent="0.3">
      <c r="B2779" s="164">
        <v>45163</v>
      </c>
      <c r="C2779" s="95" t="s">
        <v>3763</v>
      </c>
      <c r="D2779" s="96" t="s">
        <v>43</v>
      </c>
      <c r="E2779" s="97">
        <v>4</v>
      </c>
      <c r="F2779" s="140">
        <v>5</v>
      </c>
      <c r="G2779" s="103">
        <v>2</v>
      </c>
      <c r="H2779" s="99" t="s">
        <v>557</v>
      </c>
      <c r="I2779" s="104" t="s">
        <v>34</v>
      </c>
      <c r="J2779" s="105">
        <v>4.5</v>
      </c>
      <c r="K2779" s="142">
        <f t="shared" si="296"/>
        <v>-4.5</v>
      </c>
      <c r="L2779" s="102">
        <f t="shared" si="302"/>
        <v>1211.1201049382726</v>
      </c>
      <c r="N2779" s="214">
        <f t="shared" si="303"/>
        <v>73.475000000000009</v>
      </c>
      <c r="Q2779" s="153">
        <f t="shared" si="304"/>
        <v>1</v>
      </c>
      <c r="R2779" s="154">
        <f t="shared" si="305"/>
        <v>0</v>
      </c>
      <c r="S2779" s="154">
        <f t="shared" si="306"/>
        <v>1</v>
      </c>
    </row>
    <row r="2780" spans="2:19" ht="18.75" x14ac:dyDescent="0.3">
      <c r="B2780" s="164">
        <v>45163</v>
      </c>
      <c r="C2780" s="95" t="s">
        <v>3657</v>
      </c>
      <c r="D2780" s="96" t="s">
        <v>43</v>
      </c>
      <c r="E2780" s="97">
        <v>4</v>
      </c>
      <c r="F2780" s="140">
        <v>3.9</v>
      </c>
      <c r="G2780" s="103">
        <v>1.5</v>
      </c>
      <c r="H2780" s="99" t="s">
        <v>557</v>
      </c>
      <c r="I2780" s="104" t="s">
        <v>24</v>
      </c>
      <c r="J2780" s="105">
        <v>1.25</v>
      </c>
      <c r="K2780" s="142">
        <f t="shared" si="296"/>
        <v>3.625</v>
      </c>
      <c r="L2780" s="102">
        <f t="shared" si="302"/>
        <v>1214.7451049382726</v>
      </c>
      <c r="N2780" s="214">
        <f t="shared" si="303"/>
        <v>77.100000000000009</v>
      </c>
      <c r="Q2780" s="153">
        <f t="shared" si="304"/>
        <v>1</v>
      </c>
      <c r="R2780" s="154">
        <f t="shared" si="305"/>
        <v>1</v>
      </c>
      <c r="S2780" s="154">
        <f t="shared" si="306"/>
        <v>0</v>
      </c>
    </row>
    <row r="2781" spans="2:19" ht="18.75" x14ac:dyDescent="0.3">
      <c r="B2781" s="164">
        <v>45164</v>
      </c>
      <c r="C2781" s="95" t="s">
        <v>3764</v>
      </c>
      <c r="D2781" s="96" t="s">
        <v>561</v>
      </c>
      <c r="E2781" s="97">
        <v>5</v>
      </c>
      <c r="F2781" s="140">
        <v>2</v>
      </c>
      <c r="G2781" s="103">
        <v>1.1000000000000001</v>
      </c>
      <c r="H2781" s="99" t="s">
        <v>557</v>
      </c>
      <c r="I2781" s="104" t="s">
        <v>34</v>
      </c>
      <c r="J2781" s="105">
        <v>6.75</v>
      </c>
      <c r="K2781" s="142">
        <f t="shared" si="296"/>
        <v>-6.75</v>
      </c>
      <c r="L2781" s="102">
        <f t="shared" si="302"/>
        <v>1207.9951049382726</v>
      </c>
      <c r="N2781" s="214">
        <f t="shared" si="303"/>
        <v>70.350000000000009</v>
      </c>
      <c r="Q2781" s="153">
        <f t="shared" si="304"/>
        <v>1</v>
      </c>
      <c r="R2781" s="154">
        <f t="shared" si="305"/>
        <v>0</v>
      </c>
      <c r="S2781" s="154">
        <f t="shared" si="306"/>
        <v>1</v>
      </c>
    </row>
    <row r="2782" spans="2:19" ht="18.75" x14ac:dyDescent="0.3">
      <c r="B2782" s="164">
        <v>45164</v>
      </c>
      <c r="C2782" s="95" t="s">
        <v>3765</v>
      </c>
      <c r="D2782" s="96" t="s">
        <v>561</v>
      </c>
      <c r="E2782" s="97">
        <v>5</v>
      </c>
      <c r="F2782" s="140">
        <v>6</v>
      </c>
      <c r="G2782" s="103">
        <v>3</v>
      </c>
      <c r="H2782" s="99" t="s">
        <v>557</v>
      </c>
      <c r="I2782" s="104" t="s">
        <v>34</v>
      </c>
      <c r="J2782" s="105">
        <v>0.5</v>
      </c>
      <c r="K2782" s="142">
        <f t="shared" ref="K2782:K2799" si="307">IF(OR(I2782="",J2782=""),"",IF(AND(H2782="W",I2782="1st"),F2782*J2782-J2782,IF(AND(H2782="P",OR(I2782="1st",I2782="2nd",I2782="3rd")),G2782*J2782-J2782,IF(H2782="EW",-2*J2782,-J2782))))</f>
        <v>-0.5</v>
      </c>
      <c r="L2782" s="102">
        <f t="shared" si="302"/>
        <v>1207.4951049382726</v>
      </c>
      <c r="N2782" s="214">
        <f t="shared" si="303"/>
        <v>69.850000000000009</v>
      </c>
      <c r="Q2782" s="153">
        <f t="shared" si="304"/>
        <v>1</v>
      </c>
      <c r="R2782" s="154">
        <f t="shared" si="305"/>
        <v>0</v>
      </c>
      <c r="S2782" s="154">
        <f t="shared" si="306"/>
        <v>1</v>
      </c>
    </row>
    <row r="2783" spans="2:19" ht="18.75" x14ac:dyDescent="0.3">
      <c r="B2783" s="164">
        <v>45164</v>
      </c>
      <c r="C2783" s="95" t="s">
        <v>3679</v>
      </c>
      <c r="D2783" s="96" t="s">
        <v>3253</v>
      </c>
      <c r="E2783" s="97">
        <v>3</v>
      </c>
      <c r="F2783" s="140">
        <v>11</v>
      </c>
      <c r="G2783" s="103">
        <v>3</v>
      </c>
      <c r="H2783" s="99" t="s">
        <v>557</v>
      </c>
      <c r="I2783" s="104" t="s">
        <v>34</v>
      </c>
      <c r="J2783" s="105">
        <v>2.25</v>
      </c>
      <c r="K2783" s="142">
        <f t="shared" si="307"/>
        <v>-2.25</v>
      </c>
      <c r="L2783" s="102">
        <f t="shared" si="302"/>
        <v>1205.2451049382726</v>
      </c>
      <c r="N2783" s="214">
        <f t="shared" si="303"/>
        <v>67.600000000000009</v>
      </c>
      <c r="Q2783" s="153">
        <f t="shared" si="304"/>
        <v>1</v>
      </c>
      <c r="R2783" s="154">
        <f t="shared" si="305"/>
        <v>0</v>
      </c>
      <c r="S2783" s="154">
        <f t="shared" si="306"/>
        <v>1</v>
      </c>
    </row>
    <row r="2784" spans="2:19" ht="18.75" x14ac:dyDescent="0.3">
      <c r="B2784" s="164">
        <v>45165</v>
      </c>
      <c r="C2784" s="95" t="s">
        <v>3766</v>
      </c>
      <c r="D2784" s="96" t="s">
        <v>584</v>
      </c>
      <c r="E2784" s="97">
        <v>1</v>
      </c>
      <c r="F2784" s="140">
        <v>2</v>
      </c>
      <c r="G2784" s="103">
        <v>1.1000000000000001</v>
      </c>
      <c r="H2784" s="99" t="s">
        <v>557</v>
      </c>
      <c r="I2784" s="104" t="s">
        <v>34</v>
      </c>
      <c r="J2784" s="105">
        <v>7.5</v>
      </c>
      <c r="K2784" s="142">
        <f t="shared" si="307"/>
        <v>-7.5</v>
      </c>
      <c r="L2784" s="102">
        <f t="shared" si="302"/>
        <v>1197.7451049382726</v>
      </c>
      <c r="N2784" s="214">
        <f t="shared" si="303"/>
        <v>60.100000000000009</v>
      </c>
      <c r="Q2784" s="153">
        <f t="shared" si="304"/>
        <v>1</v>
      </c>
      <c r="R2784" s="154">
        <f t="shared" si="305"/>
        <v>0</v>
      </c>
      <c r="S2784" s="154">
        <f t="shared" si="306"/>
        <v>1</v>
      </c>
    </row>
    <row r="2785" spans="2:19" ht="18.75" x14ac:dyDescent="0.3">
      <c r="B2785" s="164">
        <v>45165</v>
      </c>
      <c r="C2785" s="95" t="s">
        <v>3767</v>
      </c>
      <c r="D2785" s="96" t="s">
        <v>813</v>
      </c>
      <c r="E2785" s="97">
        <v>1</v>
      </c>
      <c r="F2785" s="140">
        <v>5</v>
      </c>
      <c r="G2785" s="103">
        <v>2</v>
      </c>
      <c r="H2785" s="99" t="s">
        <v>557</v>
      </c>
      <c r="I2785" s="104" t="s">
        <v>34</v>
      </c>
      <c r="J2785" s="105">
        <v>8.75</v>
      </c>
      <c r="K2785" s="142">
        <f t="shared" si="307"/>
        <v>-8.75</v>
      </c>
      <c r="L2785" s="102">
        <f t="shared" si="302"/>
        <v>1188.9951049382726</v>
      </c>
      <c r="N2785" s="214">
        <f t="shared" si="303"/>
        <v>51.350000000000009</v>
      </c>
      <c r="Q2785" s="153">
        <f t="shared" si="304"/>
        <v>1</v>
      </c>
      <c r="R2785" s="154">
        <f t="shared" si="305"/>
        <v>0</v>
      </c>
      <c r="S2785" s="154">
        <f t="shared" si="306"/>
        <v>1</v>
      </c>
    </row>
    <row r="2786" spans="2:19" ht="18.75" x14ac:dyDescent="0.3">
      <c r="B2786" s="164">
        <v>45165</v>
      </c>
      <c r="C2786" s="95" t="s">
        <v>3768</v>
      </c>
      <c r="D2786" s="96" t="s">
        <v>813</v>
      </c>
      <c r="E2786" s="97">
        <v>2</v>
      </c>
      <c r="F2786" s="140">
        <v>4</v>
      </c>
      <c r="G2786" s="103">
        <v>2</v>
      </c>
      <c r="H2786" s="99" t="s">
        <v>557</v>
      </c>
      <c r="I2786" s="104" t="s">
        <v>34</v>
      </c>
      <c r="J2786" s="105">
        <v>2</v>
      </c>
      <c r="K2786" s="142">
        <f t="shared" si="307"/>
        <v>-2</v>
      </c>
      <c r="L2786" s="102">
        <f t="shared" si="302"/>
        <v>1186.9951049382726</v>
      </c>
      <c r="N2786" s="214">
        <f t="shared" si="303"/>
        <v>49.350000000000009</v>
      </c>
      <c r="Q2786" s="153">
        <f t="shared" si="304"/>
        <v>1</v>
      </c>
      <c r="R2786" s="154">
        <f t="shared" si="305"/>
        <v>0</v>
      </c>
      <c r="S2786" s="154">
        <f t="shared" si="306"/>
        <v>1</v>
      </c>
    </row>
    <row r="2787" spans="2:19" ht="18.75" x14ac:dyDescent="0.3">
      <c r="B2787" s="164">
        <v>45166</v>
      </c>
      <c r="C2787" s="95" t="s">
        <v>3769</v>
      </c>
      <c r="D2787" s="96" t="s">
        <v>616</v>
      </c>
      <c r="E2787" s="97">
        <v>2</v>
      </c>
      <c r="F2787" s="140">
        <v>1.95</v>
      </c>
      <c r="G2787" s="103">
        <v>1.1000000000000001</v>
      </c>
      <c r="H2787" s="99" t="s">
        <v>557</v>
      </c>
      <c r="I2787" s="104" t="s">
        <v>34</v>
      </c>
      <c r="J2787" s="105">
        <v>9</v>
      </c>
      <c r="K2787" s="142">
        <f t="shared" si="307"/>
        <v>-9</v>
      </c>
      <c r="L2787" s="102">
        <f t="shared" si="302"/>
        <v>1177.9951049382726</v>
      </c>
      <c r="N2787" s="214">
        <f t="shared" si="303"/>
        <v>40.350000000000009</v>
      </c>
      <c r="Q2787" s="153">
        <f t="shared" si="304"/>
        <v>1</v>
      </c>
      <c r="R2787" s="154">
        <f t="shared" si="305"/>
        <v>0</v>
      </c>
      <c r="S2787" s="154">
        <f t="shared" si="306"/>
        <v>1</v>
      </c>
    </row>
    <row r="2788" spans="2:19" ht="18.75" x14ac:dyDescent="0.3">
      <c r="B2788" s="164">
        <v>45166</v>
      </c>
      <c r="C2788" s="95" t="s">
        <v>3770</v>
      </c>
      <c r="D2788" s="96" t="s">
        <v>616</v>
      </c>
      <c r="E2788" s="97">
        <v>2</v>
      </c>
      <c r="F2788" s="140">
        <v>19</v>
      </c>
      <c r="G2788" s="103">
        <v>4</v>
      </c>
      <c r="H2788" s="99" t="s">
        <v>557</v>
      </c>
      <c r="I2788" s="104" t="s">
        <v>34</v>
      </c>
      <c r="J2788" s="105">
        <v>0.75</v>
      </c>
      <c r="K2788" s="142">
        <f t="shared" si="307"/>
        <v>-0.75</v>
      </c>
      <c r="L2788" s="102">
        <f t="shared" si="302"/>
        <v>1177.2451049382726</v>
      </c>
      <c r="N2788" s="214">
        <f t="shared" si="303"/>
        <v>39.600000000000009</v>
      </c>
      <c r="Q2788" s="153">
        <f t="shared" si="304"/>
        <v>1</v>
      </c>
      <c r="R2788" s="154">
        <f t="shared" si="305"/>
        <v>0</v>
      </c>
      <c r="S2788" s="154">
        <f t="shared" si="306"/>
        <v>1</v>
      </c>
    </row>
    <row r="2789" spans="2:19" ht="18.75" x14ac:dyDescent="0.3">
      <c r="B2789" s="164">
        <v>45166</v>
      </c>
      <c r="C2789" s="95" t="s">
        <v>3771</v>
      </c>
      <c r="D2789" s="96" t="s">
        <v>616</v>
      </c>
      <c r="E2789" s="97">
        <v>3</v>
      </c>
      <c r="F2789" s="140">
        <v>17</v>
      </c>
      <c r="G2789" s="103">
        <v>4</v>
      </c>
      <c r="H2789" s="99" t="s">
        <v>557</v>
      </c>
      <c r="I2789" s="104" t="s">
        <v>34</v>
      </c>
      <c r="J2789" s="105">
        <v>1.75</v>
      </c>
      <c r="K2789" s="142">
        <f t="shared" si="307"/>
        <v>-1.75</v>
      </c>
      <c r="L2789" s="102">
        <f t="shared" si="302"/>
        <v>1175.4951049382726</v>
      </c>
      <c r="N2789" s="214">
        <f t="shared" si="303"/>
        <v>37.850000000000009</v>
      </c>
      <c r="Q2789" s="153">
        <f t="shared" si="304"/>
        <v>1</v>
      </c>
      <c r="R2789" s="154">
        <f t="shared" si="305"/>
        <v>0</v>
      </c>
      <c r="S2789" s="154">
        <f t="shared" si="306"/>
        <v>1</v>
      </c>
    </row>
    <row r="2790" spans="2:19" ht="18.75" x14ac:dyDescent="0.3">
      <c r="B2790" s="164">
        <v>45166</v>
      </c>
      <c r="C2790" s="95" t="s">
        <v>3771</v>
      </c>
      <c r="D2790" s="96" t="s">
        <v>616</v>
      </c>
      <c r="E2790" s="97">
        <v>3</v>
      </c>
      <c r="F2790" s="140">
        <v>17</v>
      </c>
      <c r="G2790" s="103">
        <v>4</v>
      </c>
      <c r="H2790" s="99" t="s">
        <v>567</v>
      </c>
      <c r="I2790" s="104" t="s">
        <v>34</v>
      </c>
      <c r="J2790" s="105">
        <v>1.75</v>
      </c>
      <c r="K2790" s="142">
        <f t="shared" si="307"/>
        <v>-1.75</v>
      </c>
      <c r="L2790" s="102">
        <f t="shared" si="302"/>
        <v>1173.7451049382726</v>
      </c>
      <c r="N2790" s="214">
        <f t="shared" si="303"/>
        <v>36.100000000000009</v>
      </c>
      <c r="Q2790" s="153">
        <f t="shared" si="304"/>
        <v>1</v>
      </c>
      <c r="R2790" s="154">
        <f t="shared" si="305"/>
        <v>0</v>
      </c>
      <c r="S2790" s="154">
        <f t="shared" si="306"/>
        <v>1</v>
      </c>
    </row>
    <row r="2791" spans="2:19" ht="18.75" x14ac:dyDescent="0.3">
      <c r="B2791" s="164">
        <v>45166</v>
      </c>
      <c r="C2791" s="95" t="s">
        <v>3772</v>
      </c>
      <c r="D2791" s="96" t="s">
        <v>616</v>
      </c>
      <c r="E2791" s="97">
        <v>5</v>
      </c>
      <c r="F2791" s="140">
        <v>2</v>
      </c>
      <c r="G2791" s="103">
        <v>1.1000000000000001</v>
      </c>
      <c r="H2791" s="99" t="s">
        <v>557</v>
      </c>
      <c r="I2791" s="104" t="s">
        <v>34</v>
      </c>
      <c r="J2791" s="105">
        <v>9</v>
      </c>
      <c r="K2791" s="142">
        <f t="shared" si="307"/>
        <v>-9</v>
      </c>
      <c r="L2791" s="102">
        <f t="shared" si="302"/>
        <v>1164.7451049382726</v>
      </c>
      <c r="N2791" s="214">
        <f t="shared" si="303"/>
        <v>27.100000000000009</v>
      </c>
      <c r="Q2791" s="153">
        <f t="shared" si="304"/>
        <v>1</v>
      </c>
      <c r="R2791" s="154">
        <f t="shared" si="305"/>
        <v>0</v>
      </c>
      <c r="S2791" s="154">
        <f t="shared" si="306"/>
        <v>1</v>
      </c>
    </row>
    <row r="2792" spans="2:19" ht="18.75" x14ac:dyDescent="0.3">
      <c r="B2792" s="164">
        <v>45166</v>
      </c>
      <c r="C2792" s="95" t="s">
        <v>3773</v>
      </c>
      <c r="D2792" s="96" t="s">
        <v>616</v>
      </c>
      <c r="E2792" s="97">
        <v>5</v>
      </c>
      <c r="F2792" s="140">
        <v>16</v>
      </c>
      <c r="G2792" s="103">
        <v>4</v>
      </c>
      <c r="H2792" s="99" t="s">
        <v>557</v>
      </c>
      <c r="I2792" s="104" t="s">
        <v>34</v>
      </c>
      <c r="J2792" s="105">
        <v>0.75</v>
      </c>
      <c r="K2792" s="142">
        <f t="shared" si="307"/>
        <v>-0.75</v>
      </c>
      <c r="L2792" s="102">
        <f t="shared" si="302"/>
        <v>1163.9951049382726</v>
      </c>
      <c r="N2792" s="214">
        <f t="shared" si="303"/>
        <v>26.350000000000009</v>
      </c>
      <c r="Q2792" s="153">
        <f t="shared" si="304"/>
        <v>1</v>
      </c>
      <c r="R2792" s="154">
        <f t="shared" si="305"/>
        <v>0</v>
      </c>
      <c r="S2792" s="154">
        <f t="shared" si="306"/>
        <v>1</v>
      </c>
    </row>
    <row r="2793" spans="2:19" ht="18.75" x14ac:dyDescent="0.3">
      <c r="B2793" s="164">
        <v>45166</v>
      </c>
      <c r="C2793" s="95" t="s">
        <v>3687</v>
      </c>
      <c r="D2793" s="96" t="s">
        <v>616</v>
      </c>
      <c r="E2793" s="97">
        <v>5</v>
      </c>
      <c r="F2793" s="140">
        <v>21</v>
      </c>
      <c r="G2793" s="103">
        <v>4</v>
      </c>
      <c r="H2793" s="99" t="s">
        <v>557</v>
      </c>
      <c r="I2793" s="104" t="s">
        <v>34</v>
      </c>
      <c r="J2793" s="105">
        <v>0.25</v>
      </c>
      <c r="K2793" s="142">
        <f t="shared" si="307"/>
        <v>-0.25</v>
      </c>
      <c r="L2793" s="102">
        <f t="shared" si="302"/>
        <v>1163.7451049382726</v>
      </c>
      <c r="N2793" s="214">
        <f t="shared" si="303"/>
        <v>26.100000000000009</v>
      </c>
      <c r="Q2793" s="153">
        <f t="shared" si="304"/>
        <v>1</v>
      </c>
      <c r="R2793" s="154">
        <f t="shared" si="305"/>
        <v>0</v>
      </c>
      <c r="S2793" s="154">
        <f t="shared" si="306"/>
        <v>1</v>
      </c>
    </row>
    <row r="2794" spans="2:19" ht="18.75" x14ac:dyDescent="0.3">
      <c r="B2794" s="164">
        <v>45166</v>
      </c>
      <c r="C2794" s="95" t="s">
        <v>3774</v>
      </c>
      <c r="D2794" s="96" t="s">
        <v>361</v>
      </c>
      <c r="E2794" s="97">
        <v>3</v>
      </c>
      <c r="F2794" s="140">
        <v>3</v>
      </c>
      <c r="G2794" s="103">
        <v>1.5</v>
      </c>
      <c r="H2794" s="99" t="s">
        <v>557</v>
      </c>
      <c r="I2794" s="104" t="s">
        <v>34</v>
      </c>
      <c r="J2794" s="105">
        <v>3</v>
      </c>
      <c r="K2794" s="142">
        <f t="shared" si="307"/>
        <v>-3</v>
      </c>
      <c r="L2794" s="102">
        <f t="shared" si="302"/>
        <v>1160.7451049382726</v>
      </c>
      <c r="N2794" s="214">
        <f t="shared" si="303"/>
        <v>23.100000000000009</v>
      </c>
      <c r="Q2794" s="153">
        <f t="shared" si="304"/>
        <v>1</v>
      </c>
      <c r="R2794" s="154">
        <f t="shared" si="305"/>
        <v>0</v>
      </c>
      <c r="S2794" s="154">
        <f t="shared" si="306"/>
        <v>1</v>
      </c>
    </row>
    <row r="2795" spans="2:19" ht="18.75" x14ac:dyDescent="0.3">
      <c r="B2795" s="164">
        <v>45167</v>
      </c>
      <c r="C2795" s="95" t="s">
        <v>3775</v>
      </c>
      <c r="D2795" s="96" t="s">
        <v>705</v>
      </c>
      <c r="E2795" s="97">
        <v>2</v>
      </c>
      <c r="F2795" s="140">
        <v>3</v>
      </c>
      <c r="G2795" s="103">
        <v>1.5</v>
      </c>
      <c r="H2795" s="99" t="s">
        <v>557</v>
      </c>
      <c r="I2795" s="104" t="s">
        <v>34</v>
      </c>
      <c r="J2795" s="105">
        <v>9.75</v>
      </c>
      <c r="K2795" s="142">
        <f t="shared" si="307"/>
        <v>-9.75</v>
      </c>
      <c r="L2795" s="102">
        <f t="shared" si="302"/>
        <v>1150.9951049382726</v>
      </c>
      <c r="N2795" s="214">
        <f t="shared" si="303"/>
        <v>13.350000000000009</v>
      </c>
      <c r="Q2795" s="153">
        <f t="shared" si="304"/>
        <v>1</v>
      </c>
      <c r="R2795" s="154">
        <f t="shared" si="305"/>
        <v>0</v>
      </c>
      <c r="S2795" s="154">
        <f t="shared" si="306"/>
        <v>1</v>
      </c>
    </row>
    <row r="2796" spans="2:19" ht="18.75" x14ac:dyDescent="0.3">
      <c r="B2796" s="164">
        <v>45167</v>
      </c>
      <c r="C2796" s="95" t="s">
        <v>3711</v>
      </c>
      <c r="D2796" s="96" t="s">
        <v>619</v>
      </c>
      <c r="E2796" s="97">
        <v>2</v>
      </c>
      <c r="F2796" s="140">
        <v>17</v>
      </c>
      <c r="G2796" s="103">
        <v>4</v>
      </c>
      <c r="H2796" s="99" t="s">
        <v>557</v>
      </c>
      <c r="I2796" s="104" t="s">
        <v>34</v>
      </c>
      <c r="J2796" s="105">
        <v>1.5</v>
      </c>
      <c r="K2796" s="142">
        <f t="shared" si="307"/>
        <v>-1.5</v>
      </c>
      <c r="L2796" s="102">
        <f t="shared" si="302"/>
        <v>1149.4951049382726</v>
      </c>
      <c r="N2796" s="214">
        <f t="shared" si="303"/>
        <v>11.850000000000009</v>
      </c>
      <c r="Q2796" s="153">
        <f t="shared" si="304"/>
        <v>1</v>
      </c>
      <c r="R2796" s="154">
        <f t="shared" si="305"/>
        <v>0</v>
      </c>
      <c r="S2796" s="154">
        <f t="shared" si="306"/>
        <v>1</v>
      </c>
    </row>
    <row r="2797" spans="2:19" ht="18.75" x14ac:dyDescent="0.3">
      <c r="B2797" s="164">
        <v>45167</v>
      </c>
      <c r="C2797" s="95" t="s">
        <v>3684</v>
      </c>
      <c r="D2797" s="96" t="s">
        <v>619</v>
      </c>
      <c r="E2797" s="97">
        <v>5</v>
      </c>
      <c r="F2797" s="140">
        <v>3</v>
      </c>
      <c r="G2797" s="103">
        <v>1.5</v>
      </c>
      <c r="H2797" s="99" t="s">
        <v>557</v>
      </c>
      <c r="I2797" s="104" t="s">
        <v>34</v>
      </c>
      <c r="J2797" s="105">
        <v>3.75</v>
      </c>
      <c r="K2797" s="142">
        <f t="shared" si="307"/>
        <v>-3.75</v>
      </c>
      <c r="L2797" s="102">
        <f t="shared" si="302"/>
        <v>1145.7451049382726</v>
      </c>
      <c r="N2797" s="214">
        <f t="shared" si="303"/>
        <v>8.1000000000000085</v>
      </c>
      <c r="Q2797" s="153">
        <f t="shared" si="304"/>
        <v>1</v>
      </c>
      <c r="R2797" s="154">
        <f t="shared" si="305"/>
        <v>0</v>
      </c>
      <c r="S2797" s="154">
        <f t="shared" si="306"/>
        <v>1</v>
      </c>
    </row>
    <row r="2798" spans="2:19" ht="18.75" x14ac:dyDescent="0.3">
      <c r="B2798" s="164">
        <v>45168</v>
      </c>
      <c r="C2798" s="95" t="s">
        <v>3691</v>
      </c>
      <c r="D2798" s="96" t="s">
        <v>3405</v>
      </c>
      <c r="E2798" s="97">
        <v>1</v>
      </c>
      <c r="F2798" s="140">
        <v>15</v>
      </c>
      <c r="G2798" s="103">
        <v>4</v>
      </c>
      <c r="H2798" s="99" t="s">
        <v>557</v>
      </c>
      <c r="I2798" s="104" t="s">
        <v>34</v>
      </c>
      <c r="J2798" s="105">
        <v>1.25</v>
      </c>
      <c r="K2798" s="142">
        <f t="shared" si="307"/>
        <v>-1.25</v>
      </c>
      <c r="L2798" s="102">
        <f t="shared" si="302"/>
        <v>1144.4951049382726</v>
      </c>
      <c r="N2798" s="214">
        <f t="shared" si="303"/>
        <v>6.8500000000000085</v>
      </c>
      <c r="Q2798" s="153">
        <f t="shared" si="304"/>
        <v>1</v>
      </c>
      <c r="R2798" s="154">
        <f t="shared" si="305"/>
        <v>0</v>
      </c>
      <c r="S2798" s="154">
        <f t="shared" si="306"/>
        <v>1</v>
      </c>
    </row>
    <row r="2799" spans="2:19" ht="18.75" x14ac:dyDescent="0.3">
      <c r="B2799" s="164">
        <v>45168</v>
      </c>
      <c r="C2799" s="95" t="s">
        <v>3776</v>
      </c>
      <c r="D2799" s="96" t="s">
        <v>3405</v>
      </c>
      <c r="E2799" s="97">
        <v>1</v>
      </c>
      <c r="F2799" s="140">
        <v>14</v>
      </c>
      <c r="G2799" s="103">
        <v>4</v>
      </c>
      <c r="H2799" s="99" t="s">
        <v>557</v>
      </c>
      <c r="I2799" s="104" t="s">
        <v>34</v>
      </c>
      <c r="J2799" s="105">
        <v>1</v>
      </c>
      <c r="K2799" s="142">
        <f t="shared" si="307"/>
        <v>-1</v>
      </c>
      <c r="L2799" s="102">
        <f t="shared" si="302"/>
        <v>1143.4951049382726</v>
      </c>
      <c r="N2799" s="214">
        <f t="shared" si="303"/>
        <v>5.8500000000000085</v>
      </c>
      <c r="Q2799" s="153">
        <f t="shared" si="304"/>
        <v>1</v>
      </c>
      <c r="R2799" s="154">
        <f t="shared" si="305"/>
        <v>0</v>
      </c>
      <c r="S2799" s="154">
        <f t="shared" si="306"/>
        <v>1</v>
      </c>
    </row>
    <row r="2800" spans="2:19" ht="18.75" x14ac:dyDescent="0.3">
      <c r="B2800" s="164">
        <v>45169</v>
      </c>
      <c r="C2800" s="95" t="s">
        <v>3777</v>
      </c>
      <c r="D2800" s="96" t="s">
        <v>114</v>
      </c>
      <c r="E2800" s="97">
        <v>2</v>
      </c>
      <c r="F2800" s="140">
        <v>2</v>
      </c>
      <c r="G2800" s="103">
        <v>1.1000000000000001</v>
      </c>
      <c r="H2800" s="99" t="s">
        <v>557</v>
      </c>
      <c r="I2800" s="104" t="s">
        <v>34</v>
      </c>
      <c r="J2800" s="105">
        <v>9.75</v>
      </c>
      <c r="K2800" s="142">
        <f>IF(OR(I2800="",J2800=""),"",IF(AND(H2800="W",I2800="1st"),F2800*J2800-J2800,IF(AND(H2800="P",OR(I2800="1st",I2800="2nd",I2800="3rd")),G2800*J2800-J2800,IF(H2800="EW",-2*J2800,-J2800))))</f>
        <v>-9.75</v>
      </c>
      <c r="L2800" s="102">
        <f t="shared" si="302"/>
        <v>1133.7451049382726</v>
      </c>
      <c r="N2800" s="214">
        <f t="shared" si="303"/>
        <v>-3.8999999999999915</v>
      </c>
      <c r="Q2800" s="153">
        <f t="shared" si="304"/>
        <v>1</v>
      </c>
      <c r="R2800" s="154">
        <f t="shared" si="305"/>
        <v>0</v>
      </c>
      <c r="S2800" s="154">
        <f t="shared" si="306"/>
        <v>1</v>
      </c>
    </row>
    <row r="2801" spans="2:19" ht="18.75" x14ac:dyDescent="0.3">
      <c r="B2801" s="164">
        <v>45169</v>
      </c>
      <c r="C2801" s="95" t="s">
        <v>3778</v>
      </c>
      <c r="D2801" s="96" t="s">
        <v>114</v>
      </c>
      <c r="E2801" s="97">
        <v>3</v>
      </c>
      <c r="F2801" s="140">
        <v>3</v>
      </c>
      <c r="G2801" s="103">
        <v>1.6</v>
      </c>
      <c r="H2801" s="99" t="s">
        <v>557</v>
      </c>
      <c r="I2801" s="104" t="s">
        <v>34</v>
      </c>
      <c r="J2801" s="105">
        <v>8</v>
      </c>
      <c r="K2801" s="142">
        <f t="shared" ref="K2801:K2864" si="308">IF(OR(I2801="",J2801=""),"",IF(AND(H2801="W",I2801="1st"),F2801*J2801-J2801,IF(AND(H2801="P",OR(I2801="1st",I2801="2nd",I2801="3rd")),G2801*J2801-J2801,IF(H2801="EW",-2*J2801,-J2801))))</f>
        <v>-8</v>
      </c>
      <c r="L2801" s="102">
        <f t="shared" si="302"/>
        <v>1125.7451049382726</v>
      </c>
      <c r="N2801" s="214">
        <f t="shared" si="303"/>
        <v>-11.899999999999991</v>
      </c>
      <c r="Q2801" s="153">
        <f t="shared" si="304"/>
        <v>1</v>
      </c>
      <c r="R2801" s="154">
        <f t="shared" si="305"/>
        <v>0</v>
      </c>
      <c r="S2801" s="154">
        <f t="shared" si="306"/>
        <v>1</v>
      </c>
    </row>
    <row r="2802" spans="2:19" ht="18.75" x14ac:dyDescent="0.3">
      <c r="B2802" s="164">
        <v>45169</v>
      </c>
      <c r="C2802" s="95" t="s">
        <v>3779</v>
      </c>
      <c r="D2802" s="96" t="s">
        <v>114</v>
      </c>
      <c r="E2802" s="97">
        <v>4</v>
      </c>
      <c r="F2802" s="140">
        <v>17</v>
      </c>
      <c r="G2802" s="103">
        <v>4</v>
      </c>
      <c r="H2802" s="99" t="s">
        <v>557</v>
      </c>
      <c r="I2802" s="104" t="s">
        <v>34</v>
      </c>
      <c r="J2802" s="105">
        <v>1.25</v>
      </c>
      <c r="K2802" s="142">
        <f t="shared" si="308"/>
        <v>-1.25</v>
      </c>
      <c r="L2802" s="102">
        <f t="shared" si="302"/>
        <v>1124.4951049382726</v>
      </c>
      <c r="N2802" s="214">
        <f t="shared" si="303"/>
        <v>-13.149999999999991</v>
      </c>
      <c r="Q2802" s="153">
        <f t="shared" si="304"/>
        <v>1</v>
      </c>
      <c r="R2802" s="154">
        <f t="shared" si="305"/>
        <v>0</v>
      </c>
      <c r="S2802" s="154">
        <f t="shared" si="306"/>
        <v>1</v>
      </c>
    </row>
    <row r="2803" spans="2:19" ht="18.75" x14ac:dyDescent="0.3">
      <c r="B2803" s="164">
        <v>45169</v>
      </c>
      <c r="C2803" s="95" t="s">
        <v>3780</v>
      </c>
      <c r="D2803" s="96" t="s">
        <v>634</v>
      </c>
      <c r="E2803" s="97">
        <v>1</v>
      </c>
      <c r="F2803" s="140">
        <v>2</v>
      </c>
      <c r="G2803" s="103">
        <v>1.1000000000000001</v>
      </c>
      <c r="H2803" s="99" t="s">
        <v>557</v>
      </c>
      <c r="I2803" s="104" t="s">
        <v>34</v>
      </c>
      <c r="J2803" s="105">
        <v>2</v>
      </c>
      <c r="K2803" s="142">
        <f t="shared" si="308"/>
        <v>-2</v>
      </c>
      <c r="L2803" s="102">
        <f t="shared" si="302"/>
        <v>1122.4951049382726</v>
      </c>
      <c r="N2803" s="214">
        <f t="shared" si="303"/>
        <v>-15.149999999999991</v>
      </c>
      <c r="Q2803" s="153">
        <f t="shared" si="304"/>
        <v>1</v>
      </c>
      <c r="R2803" s="154">
        <f t="shared" si="305"/>
        <v>0</v>
      </c>
      <c r="S2803" s="154">
        <f t="shared" si="306"/>
        <v>1</v>
      </c>
    </row>
    <row r="2804" spans="2:19" ht="18.75" x14ac:dyDescent="0.3">
      <c r="B2804" s="164">
        <v>45169</v>
      </c>
      <c r="C2804" s="95" t="s">
        <v>3779</v>
      </c>
      <c r="D2804" s="96" t="s">
        <v>114</v>
      </c>
      <c r="E2804" s="97">
        <v>4</v>
      </c>
      <c r="F2804" s="140">
        <v>4</v>
      </c>
      <c r="G2804" s="103">
        <v>2</v>
      </c>
      <c r="H2804" s="99" t="s">
        <v>567</v>
      </c>
      <c r="I2804" s="104" t="s">
        <v>34</v>
      </c>
      <c r="J2804" s="105">
        <v>1.25</v>
      </c>
      <c r="K2804" s="142">
        <f t="shared" si="308"/>
        <v>-1.25</v>
      </c>
      <c r="L2804" s="102">
        <f t="shared" si="302"/>
        <v>1121.2451049382726</v>
      </c>
      <c r="N2804" s="214">
        <f>N2803+K2804</f>
        <v>-16.399999999999991</v>
      </c>
      <c r="Q2804" s="153">
        <f t="shared" si="304"/>
        <v>1</v>
      </c>
      <c r="R2804" s="154">
        <f t="shared" si="305"/>
        <v>0</v>
      </c>
      <c r="S2804" s="154">
        <f t="shared" si="306"/>
        <v>1</v>
      </c>
    </row>
    <row r="2805" spans="2:19" ht="18.75" x14ac:dyDescent="0.3">
      <c r="B2805" s="164">
        <v>45170</v>
      </c>
      <c r="C2805" s="95" t="s">
        <v>3781</v>
      </c>
      <c r="D2805" s="96" t="s">
        <v>584</v>
      </c>
      <c r="E2805" s="97">
        <v>5</v>
      </c>
      <c r="F2805" s="140">
        <v>3</v>
      </c>
      <c r="G2805" s="103"/>
      <c r="H2805" s="99" t="s">
        <v>557</v>
      </c>
      <c r="I2805" s="104" t="s">
        <v>34</v>
      </c>
      <c r="J2805" s="105">
        <v>7.25</v>
      </c>
      <c r="K2805" s="142">
        <f t="shared" si="308"/>
        <v>-7.25</v>
      </c>
      <c r="L2805" s="102">
        <f t="shared" ref="L2805" si="309">IF(K2805="",L2804,L2804+K2805)</f>
        <v>1113.9951049382726</v>
      </c>
      <c r="M2805" s="214">
        <f>K2805</f>
        <v>-7.25</v>
      </c>
      <c r="Q2805" s="153">
        <f t="shared" ref="Q2805" si="310">IF(B2805="",0,1)</f>
        <v>1</v>
      </c>
      <c r="R2805" s="154">
        <f t="shared" ref="R2805" si="311">IF(K2805&gt;0,1,0)</f>
        <v>0</v>
      </c>
      <c r="S2805" s="154">
        <f t="shared" ref="S2805" si="312">IF(K2805&lt;0,1,0)</f>
        <v>1</v>
      </c>
    </row>
    <row r="2806" spans="2:19" ht="18.75" x14ac:dyDescent="0.3">
      <c r="B2806" s="164">
        <v>45170</v>
      </c>
      <c r="C2806" s="95" t="s">
        <v>3782</v>
      </c>
      <c r="D2806" s="96" t="s">
        <v>584</v>
      </c>
      <c r="E2806" s="97">
        <v>5</v>
      </c>
      <c r="F2806" s="140">
        <v>16</v>
      </c>
      <c r="G2806" s="103"/>
      <c r="H2806" s="99" t="s">
        <v>557</v>
      </c>
      <c r="I2806" s="104" t="s">
        <v>34</v>
      </c>
      <c r="J2806" s="105">
        <v>2</v>
      </c>
      <c r="K2806" s="142">
        <f t="shared" si="308"/>
        <v>-2</v>
      </c>
      <c r="L2806" s="102">
        <f t="shared" ref="L2806:L2869" si="313">IF(K2806="",L2805,L2805+K2806)</f>
        <v>1111.9951049382726</v>
      </c>
      <c r="M2806" s="214">
        <f>K2806+M2805</f>
        <v>-9.25</v>
      </c>
      <c r="Q2806" s="153">
        <f t="shared" ref="Q2806:Q2869" si="314">IF(B2806="",0,1)</f>
        <v>1</v>
      </c>
      <c r="R2806" s="154">
        <f t="shared" ref="R2806:R2869" si="315">IF(K2806&gt;0,1,0)</f>
        <v>0</v>
      </c>
      <c r="S2806" s="154">
        <f t="shared" ref="S2806:S2869" si="316">IF(K2806&lt;0,1,0)</f>
        <v>1</v>
      </c>
    </row>
    <row r="2807" spans="2:19" ht="18.75" x14ac:dyDescent="0.3">
      <c r="B2807" s="164">
        <v>45170</v>
      </c>
      <c r="C2807" s="95" t="s">
        <v>3727</v>
      </c>
      <c r="D2807" s="96" t="s">
        <v>2814</v>
      </c>
      <c r="E2807" s="97">
        <v>1</v>
      </c>
      <c r="F2807" s="140">
        <v>2.7</v>
      </c>
      <c r="G2807" s="103"/>
      <c r="H2807" s="99" t="s">
        <v>557</v>
      </c>
      <c r="I2807" s="104" t="s">
        <v>24</v>
      </c>
      <c r="J2807" s="105">
        <v>3</v>
      </c>
      <c r="K2807" s="142">
        <f t="shared" si="308"/>
        <v>5.1000000000000014</v>
      </c>
      <c r="L2807" s="102">
        <f t="shared" si="313"/>
        <v>1117.0951049382725</v>
      </c>
      <c r="M2807" s="214">
        <f t="shared" ref="M2807:M2870" si="317">K2807+M2806</f>
        <v>-4.1499999999999986</v>
      </c>
      <c r="Q2807" s="153">
        <f t="shared" si="314"/>
        <v>1</v>
      </c>
      <c r="R2807" s="154">
        <f t="shared" si="315"/>
        <v>1</v>
      </c>
      <c r="S2807" s="154">
        <f t="shared" si="316"/>
        <v>0</v>
      </c>
    </row>
    <row r="2808" spans="2:19" ht="18.75" x14ac:dyDescent="0.3">
      <c r="B2808" s="164">
        <v>45170</v>
      </c>
      <c r="C2808" s="95" t="s">
        <v>3783</v>
      </c>
      <c r="D2808" s="96" t="s">
        <v>2814</v>
      </c>
      <c r="E2808" s="97">
        <v>1</v>
      </c>
      <c r="F2808" s="140">
        <v>40</v>
      </c>
      <c r="G2808" s="103"/>
      <c r="H2808" s="99" t="s">
        <v>557</v>
      </c>
      <c r="I2808" s="104" t="s">
        <v>34</v>
      </c>
      <c r="J2808" s="105">
        <v>0.75</v>
      </c>
      <c r="K2808" s="142">
        <f t="shared" si="308"/>
        <v>-0.75</v>
      </c>
      <c r="L2808" s="102">
        <f t="shared" si="313"/>
        <v>1116.3451049382725</v>
      </c>
      <c r="M2808" s="214">
        <f t="shared" si="317"/>
        <v>-4.8999999999999986</v>
      </c>
      <c r="Q2808" s="153">
        <f t="shared" si="314"/>
        <v>1</v>
      </c>
      <c r="R2808" s="154">
        <f t="shared" si="315"/>
        <v>0</v>
      </c>
      <c r="S2808" s="154">
        <f t="shared" si="316"/>
        <v>1</v>
      </c>
    </row>
    <row r="2809" spans="2:19" ht="18.75" x14ac:dyDescent="0.3">
      <c r="B2809" s="164">
        <v>45170</v>
      </c>
      <c r="C2809" s="95" t="s">
        <v>3784</v>
      </c>
      <c r="D2809" s="96" t="s">
        <v>2814</v>
      </c>
      <c r="E2809" s="97">
        <v>2</v>
      </c>
      <c r="F2809" s="140">
        <v>11</v>
      </c>
      <c r="G2809" s="103"/>
      <c r="H2809" s="99" t="s">
        <v>557</v>
      </c>
      <c r="I2809" s="104" t="s">
        <v>34</v>
      </c>
      <c r="J2809" s="105">
        <v>5</v>
      </c>
      <c r="K2809" s="142">
        <f t="shared" si="308"/>
        <v>-5</v>
      </c>
      <c r="L2809" s="102">
        <f t="shared" si="313"/>
        <v>1111.3451049382725</v>
      </c>
      <c r="M2809" s="214">
        <f t="shared" si="317"/>
        <v>-9.8999999999999986</v>
      </c>
      <c r="Q2809" s="153">
        <f t="shared" si="314"/>
        <v>1</v>
      </c>
      <c r="R2809" s="154">
        <f t="shared" si="315"/>
        <v>0</v>
      </c>
      <c r="S2809" s="154">
        <f t="shared" si="316"/>
        <v>1</v>
      </c>
    </row>
    <row r="2810" spans="2:19" ht="18.75" x14ac:dyDescent="0.3">
      <c r="B2810" s="164">
        <v>45170</v>
      </c>
      <c r="C2810" s="95" t="s">
        <v>3717</v>
      </c>
      <c r="D2810" s="96" t="s">
        <v>2814</v>
      </c>
      <c r="E2810" s="97">
        <v>5</v>
      </c>
      <c r="F2810" s="140">
        <v>5</v>
      </c>
      <c r="G2810" s="103"/>
      <c r="H2810" s="99" t="s">
        <v>557</v>
      </c>
      <c r="I2810" s="104" t="s">
        <v>34</v>
      </c>
      <c r="J2810" s="105">
        <v>3</v>
      </c>
      <c r="K2810" s="142">
        <f t="shared" si="308"/>
        <v>-3</v>
      </c>
      <c r="L2810" s="102">
        <f t="shared" si="313"/>
        <v>1108.3451049382725</v>
      </c>
      <c r="M2810" s="214">
        <f t="shared" si="317"/>
        <v>-12.899999999999999</v>
      </c>
      <c r="Q2810" s="153">
        <f t="shared" si="314"/>
        <v>1</v>
      </c>
      <c r="R2810" s="154">
        <f t="shared" si="315"/>
        <v>0</v>
      </c>
      <c r="S2810" s="154">
        <f t="shared" si="316"/>
        <v>1</v>
      </c>
    </row>
    <row r="2811" spans="2:19" ht="18.75" x14ac:dyDescent="0.3">
      <c r="B2811" s="164">
        <v>45170</v>
      </c>
      <c r="C2811" s="95" t="s">
        <v>3785</v>
      </c>
      <c r="D2811" s="96" t="s">
        <v>2814</v>
      </c>
      <c r="E2811" s="97">
        <v>5</v>
      </c>
      <c r="F2811" s="140">
        <v>6</v>
      </c>
      <c r="G2811" s="103"/>
      <c r="H2811" s="99" t="s">
        <v>557</v>
      </c>
      <c r="I2811" s="104" t="s">
        <v>34</v>
      </c>
      <c r="J2811" s="105">
        <v>1.75</v>
      </c>
      <c r="K2811" s="142">
        <f t="shared" si="308"/>
        <v>-1.75</v>
      </c>
      <c r="L2811" s="102">
        <f t="shared" si="313"/>
        <v>1106.5951049382725</v>
      </c>
      <c r="M2811" s="214">
        <f t="shared" si="317"/>
        <v>-14.649999999999999</v>
      </c>
      <c r="Q2811" s="153">
        <f t="shared" si="314"/>
        <v>1</v>
      </c>
      <c r="R2811" s="154">
        <f t="shared" si="315"/>
        <v>0</v>
      </c>
      <c r="S2811" s="154">
        <f t="shared" si="316"/>
        <v>1</v>
      </c>
    </row>
    <row r="2812" spans="2:19" ht="18.75" x14ac:dyDescent="0.3">
      <c r="B2812" s="164">
        <v>45170</v>
      </c>
      <c r="C2812" s="95" t="s">
        <v>3786</v>
      </c>
      <c r="D2812" s="96" t="s">
        <v>616</v>
      </c>
      <c r="E2812" s="97">
        <v>3</v>
      </c>
      <c r="F2812" s="140">
        <v>4</v>
      </c>
      <c r="G2812" s="103"/>
      <c r="H2812" s="99" t="s">
        <v>557</v>
      </c>
      <c r="I2812" s="104" t="s">
        <v>34</v>
      </c>
      <c r="J2812" s="105">
        <v>3</v>
      </c>
      <c r="K2812" s="142">
        <f t="shared" si="308"/>
        <v>-3</v>
      </c>
      <c r="L2812" s="102">
        <f t="shared" si="313"/>
        <v>1103.5951049382725</v>
      </c>
      <c r="M2812" s="214">
        <f t="shared" si="317"/>
        <v>-17.649999999999999</v>
      </c>
      <c r="Q2812" s="153">
        <f t="shared" si="314"/>
        <v>1</v>
      </c>
      <c r="R2812" s="154">
        <f t="shared" si="315"/>
        <v>0</v>
      </c>
      <c r="S2812" s="154">
        <f t="shared" si="316"/>
        <v>1</v>
      </c>
    </row>
    <row r="2813" spans="2:19" ht="18.75" x14ac:dyDescent="0.3">
      <c r="B2813" s="164">
        <v>45170</v>
      </c>
      <c r="C2813" s="95" t="s">
        <v>3099</v>
      </c>
      <c r="D2813" s="96" t="s">
        <v>616</v>
      </c>
      <c r="E2813" s="97">
        <v>3</v>
      </c>
      <c r="F2813" s="140">
        <v>8</v>
      </c>
      <c r="G2813" s="103"/>
      <c r="H2813" s="99" t="s">
        <v>557</v>
      </c>
      <c r="I2813" s="104" t="s">
        <v>34</v>
      </c>
      <c r="J2813" s="105">
        <v>3.75</v>
      </c>
      <c r="K2813" s="142">
        <f t="shared" si="308"/>
        <v>-3.75</v>
      </c>
      <c r="L2813" s="102">
        <f t="shared" si="313"/>
        <v>1099.8451049382725</v>
      </c>
      <c r="M2813" s="214">
        <f t="shared" si="317"/>
        <v>-21.4</v>
      </c>
      <c r="Q2813" s="153">
        <f t="shared" si="314"/>
        <v>1</v>
      </c>
      <c r="R2813" s="154">
        <f t="shared" si="315"/>
        <v>0</v>
      </c>
      <c r="S2813" s="154">
        <f t="shared" si="316"/>
        <v>1</v>
      </c>
    </row>
    <row r="2814" spans="2:19" ht="18.75" x14ac:dyDescent="0.3">
      <c r="B2814" s="164">
        <v>45171</v>
      </c>
      <c r="C2814" s="95" t="s">
        <v>3787</v>
      </c>
      <c r="D2814" s="96" t="s">
        <v>788</v>
      </c>
      <c r="E2814" s="97">
        <v>4</v>
      </c>
      <c r="F2814" s="140">
        <v>2</v>
      </c>
      <c r="G2814" s="103"/>
      <c r="H2814" s="99" t="s">
        <v>557</v>
      </c>
      <c r="I2814" s="104" t="s">
        <v>34</v>
      </c>
      <c r="J2814" s="105">
        <v>8</v>
      </c>
      <c r="K2814" s="142">
        <f t="shared" si="308"/>
        <v>-8</v>
      </c>
      <c r="L2814" s="102">
        <f t="shared" si="313"/>
        <v>1091.8451049382725</v>
      </c>
      <c r="M2814" s="214">
        <f t="shared" si="317"/>
        <v>-29.4</v>
      </c>
      <c r="Q2814" s="153">
        <f t="shared" si="314"/>
        <v>1</v>
      </c>
      <c r="R2814" s="154">
        <f t="shared" si="315"/>
        <v>0</v>
      </c>
      <c r="S2814" s="154">
        <f t="shared" si="316"/>
        <v>1</v>
      </c>
    </row>
    <row r="2815" spans="2:19" ht="18.75" x14ac:dyDescent="0.3">
      <c r="B2815" s="164">
        <v>45171</v>
      </c>
      <c r="C2815" s="95" t="s">
        <v>3788</v>
      </c>
      <c r="D2815" s="96" t="s">
        <v>788</v>
      </c>
      <c r="E2815" s="97">
        <v>5</v>
      </c>
      <c r="F2815" s="140">
        <v>7</v>
      </c>
      <c r="G2815" s="103"/>
      <c r="H2815" s="99" t="s">
        <v>557</v>
      </c>
      <c r="I2815" s="104" t="s">
        <v>34</v>
      </c>
      <c r="J2815" s="105">
        <v>8</v>
      </c>
      <c r="K2815" s="142">
        <f t="shared" si="308"/>
        <v>-8</v>
      </c>
      <c r="L2815" s="102">
        <f t="shared" si="313"/>
        <v>1083.8451049382725</v>
      </c>
      <c r="M2815" s="214">
        <f t="shared" si="317"/>
        <v>-37.4</v>
      </c>
      <c r="Q2815" s="153">
        <f t="shared" si="314"/>
        <v>1</v>
      </c>
      <c r="R2815" s="154">
        <f t="shared" si="315"/>
        <v>0</v>
      </c>
      <c r="S2815" s="154">
        <f t="shared" si="316"/>
        <v>1</v>
      </c>
    </row>
    <row r="2816" spans="2:19" ht="18.75" x14ac:dyDescent="0.3">
      <c r="B2816" s="164">
        <v>45171</v>
      </c>
      <c r="C2816" s="95" t="s">
        <v>3789</v>
      </c>
      <c r="D2816" s="96" t="s">
        <v>788</v>
      </c>
      <c r="E2816" s="97">
        <v>5</v>
      </c>
      <c r="F2816" s="140">
        <v>80</v>
      </c>
      <c r="G2816" s="103"/>
      <c r="H2816" s="99" t="s">
        <v>557</v>
      </c>
      <c r="I2816" s="104" t="s">
        <v>34</v>
      </c>
      <c r="J2816" s="105">
        <v>1</v>
      </c>
      <c r="K2816" s="142">
        <f t="shared" si="308"/>
        <v>-1</v>
      </c>
      <c r="L2816" s="102">
        <f t="shared" si="313"/>
        <v>1082.8451049382725</v>
      </c>
      <c r="M2816" s="214">
        <f t="shared" si="317"/>
        <v>-38.4</v>
      </c>
      <c r="Q2816" s="153">
        <f t="shared" si="314"/>
        <v>1</v>
      </c>
      <c r="R2816" s="154">
        <f t="shared" si="315"/>
        <v>0</v>
      </c>
      <c r="S2816" s="154">
        <f t="shared" si="316"/>
        <v>1</v>
      </c>
    </row>
    <row r="2817" spans="2:19" ht="18.75" x14ac:dyDescent="0.3">
      <c r="B2817" s="164">
        <v>45171</v>
      </c>
      <c r="C2817" s="95" t="s">
        <v>3789</v>
      </c>
      <c r="D2817" s="96" t="s">
        <v>788</v>
      </c>
      <c r="E2817" s="97">
        <v>5</v>
      </c>
      <c r="F2817" s="140"/>
      <c r="G2817" s="103">
        <v>12</v>
      </c>
      <c r="H2817" s="99" t="s">
        <v>567</v>
      </c>
      <c r="I2817" s="104" t="s">
        <v>34</v>
      </c>
      <c r="J2817" s="105">
        <v>1</v>
      </c>
      <c r="K2817" s="142">
        <f t="shared" si="308"/>
        <v>-1</v>
      </c>
      <c r="L2817" s="102">
        <f t="shared" si="313"/>
        <v>1081.8451049382725</v>
      </c>
      <c r="M2817" s="214">
        <f t="shared" si="317"/>
        <v>-39.4</v>
      </c>
      <c r="Q2817" s="153">
        <f t="shared" si="314"/>
        <v>1</v>
      </c>
      <c r="R2817" s="154">
        <f t="shared" si="315"/>
        <v>0</v>
      </c>
      <c r="S2817" s="154">
        <f t="shared" si="316"/>
        <v>1</v>
      </c>
    </row>
    <row r="2818" spans="2:19" ht="18.75" x14ac:dyDescent="0.3">
      <c r="B2818" s="164">
        <v>45171</v>
      </c>
      <c r="C2818" s="95" t="s">
        <v>3790</v>
      </c>
      <c r="D2818" s="96" t="s">
        <v>761</v>
      </c>
      <c r="E2818" s="97">
        <v>2</v>
      </c>
      <c r="F2818" s="140">
        <v>12</v>
      </c>
      <c r="G2818" s="103"/>
      <c r="H2818" s="99" t="s">
        <v>557</v>
      </c>
      <c r="I2818" s="104" t="s">
        <v>34</v>
      </c>
      <c r="J2818" s="105">
        <v>0.5</v>
      </c>
      <c r="K2818" s="142">
        <f t="shared" si="308"/>
        <v>-0.5</v>
      </c>
      <c r="L2818" s="102">
        <f t="shared" si="313"/>
        <v>1081.3451049382725</v>
      </c>
      <c r="M2818" s="214">
        <f t="shared" si="317"/>
        <v>-39.9</v>
      </c>
      <c r="Q2818" s="153">
        <f t="shared" si="314"/>
        <v>1</v>
      </c>
      <c r="R2818" s="154">
        <f t="shared" si="315"/>
        <v>0</v>
      </c>
      <c r="S2818" s="154">
        <f t="shared" si="316"/>
        <v>1</v>
      </c>
    </row>
    <row r="2819" spans="2:19" ht="18.75" x14ac:dyDescent="0.3">
      <c r="B2819" s="164">
        <v>45171</v>
      </c>
      <c r="C2819" s="95" t="s">
        <v>3791</v>
      </c>
      <c r="D2819" s="96" t="s">
        <v>761</v>
      </c>
      <c r="E2819" s="97">
        <v>2</v>
      </c>
      <c r="F2819" s="140">
        <v>23</v>
      </c>
      <c r="G2819" s="103"/>
      <c r="H2819" s="99" t="s">
        <v>557</v>
      </c>
      <c r="I2819" s="104" t="s">
        <v>34</v>
      </c>
      <c r="J2819" s="105">
        <v>0.25</v>
      </c>
      <c r="K2819" s="142">
        <f t="shared" si="308"/>
        <v>-0.25</v>
      </c>
      <c r="L2819" s="102">
        <f t="shared" si="313"/>
        <v>1081.0951049382725</v>
      </c>
      <c r="M2819" s="214">
        <f t="shared" si="317"/>
        <v>-40.15</v>
      </c>
      <c r="Q2819" s="153">
        <f t="shared" si="314"/>
        <v>1</v>
      </c>
      <c r="R2819" s="154">
        <f t="shared" si="315"/>
        <v>0</v>
      </c>
      <c r="S2819" s="154">
        <f t="shared" si="316"/>
        <v>1</v>
      </c>
    </row>
    <row r="2820" spans="2:19" ht="18.75" x14ac:dyDescent="0.3">
      <c r="B2820" s="164">
        <v>45172</v>
      </c>
      <c r="C2820" s="95" t="s">
        <v>3143</v>
      </c>
      <c r="D2820" s="96" t="s">
        <v>2195</v>
      </c>
      <c r="E2820" s="97">
        <v>1</v>
      </c>
      <c r="F2820" s="140">
        <v>2</v>
      </c>
      <c r="G2820" s="103"/>
      <c r="H2820" s="99" t="s">
        <v>557</v>
      </c>
      <c r="I2820" s="104" t="s">
        <v>34</v>
      </c>
      <c r="J2820" s="105">
        <v>1</v>
      </c>
      <c r="K2820" s="142">
        <f t="shared" si="308"/>
        <v>-1</v>
      </c>
      <c r="L2820" s="102">
        <f t="shared" si="313"/>
        <v>1080.0951049382725</v>
      </c>
      <c r="M2820" s="214">
        <f t="shared" si="317"/>
        <v>-41.15</v>
      </c>
      <c r="Q2820" s="153">
        <f t="shared" si="314"/>
        <v>1</v>
      </c>
      <c r="R2820" s="154">
        <f t="shared" si="315"/>
        <v>0</v>
      </c>
      <c r="S2820" s="154">
        <f t="shared" si="316"/>
        <v>1</v>
      </c>
    </row>
    <row r="2821" spans="2:19" ht="18.75" x14ac:dyDescent="0.3">
      <c r="B2821" s="164">
        <v>45172</v>
      </c>
      <c r="C2821" s="95" t="s">
        <v>3792</v>
      </c>
      <c r="D2821" s="96" t="s">
        <v>43</v>
      </c>
      <c r="E2821" s="97">
        <v>1</v>
      </c>
      <c r="F2821" s="140">
        <v>2</v>
      </c>
      <c r="G2821" s="103"/>
      <c r="H2821" s="99" t="s">
        <v>557</v>
      </c>
      <c r="I2821" s="104" t="s">
        <v>34</v>
      </c>
      <c r="J2821" s="105">
        <v>2</v>
      </c>
      <c r="K2821" s="142">
        <f t="shared" si="308"/>
        <v>-2</v>
      </c>
      <c r="L2821" s="102">
        <f t="shared" si="313"/>
        <v>1078.0951049382725</v>
      </c>
      <c r="M2821" s="214">
        <f t="shared" si="317"/>
        <v>-43.15</v>
      </c>
      <c r="Q2821" s="153">
        <f t="shared" si="314"/>
        <v>1</v>
      </c>
      <c r="R2821" s="154">
        <f t="shared" si="315"/>
        <v>0</v>
      </c>
      <c r="S2821" s="154">
        <f t="shared" si="316"/>
        <v>1</v>
      </c>
    </row>
    <row r="2822" spans="2:19" ht="18.75" x14ac:dyDescent="0.3">
      <c r="B2822" s="164">
        <v>45172</v>
      </c>
      <c r="C2822" s="95" t="s">
        <v>3793</v>
      </c>
      <c r="D2822" s="96" t="s">
        <v>43</v>
      </c>
      <c r="E2822" s="97">
        <v>2</v>
      </c>
      <c r="F2822" s="140">
        <v>10</v>
      </c>
      <c r="G2822" s="103"/>
      <c r="H2822" s="99" t="s">
        <v>557</v>
      </c>
      <c r="I2822" s="104" t="s">
        <v>34</v>
      </c>
      <c r="J2822" s="105">
        <v>2.25</v>
      </c>
      <c r="K2822" s="142">
        <f t="shared" si="308"/>
        <v>-2.25</v>
      </c>
      <c r="L2822" s="102">
        <f t="shared" si="313"/>
        <v>1075.8451049382725</v>
      </c>
      <c r="M2822" s="214">
        <f t="shared" si="317"/>
        <v>-45.4</v>
      </c>
      <c r="Q2822" s="153">
        <f t="shared" si="314"/>
        <v>1</v>
      </c>
      <c r="R2822" s="154">
        <f t="shared" si="315"/>
        <v>0</v>
      </c>
      <c r="S2822" s="154">
        <f t="shared" si="316"/>
        <v>1</v>
      </c>
    </row>
    <row r="2823" spans="2:19" ht="18.75" x14ac:dyDescent="0.3">
      <c r="B2823" s="164">
        <v>45172</v>
      </c>
      <c r="C2823" s="95" t="s">
        <v>3689</v>
      </c>
      <c r="D2823" s="96" t="s">
        <v>43</v>
      </c>
      <c r="E2823" s="97">
        <v>2</v>
      </c>
      <c r="F2823" s="140">
        <v>1.9</v>
      </c>
      <c r="G2823" s="103"/>
      <c r="H2823" s="99" t="s">
        <v>557</v>
      </c>
      <c r="I2823" s="104" t="s">
        <v>34</v>
      </c>
      <c r="J2823" s="105">
        <v>1.5</v>
      </c>
      <c r="K2823" s="142">
        <f t="shared" si="308"/>
        <v>-1.5</v>
      </c>
      <c r="L2823" s="102">
        <f t="shared" si="313"/>
        <v>1074.3451049382725</v>
      </c>
      <c r="M2823" s="214">
        <f t="shared" si="317"/>
        <v>-46.9</v>
      </c>
      <c r="Q2823" s="153">
        <f t="shared" si="314"/>
        <v>1</v>
      </c>
      <c r="R2823" s="154">
        <f t="shared" si="315"/>
        <v>0</v>
      </c>
      <c r="S2823" s="154">
        <f t="shared" si="316"/>
        <v>1</v>
      </c>
    </row>
    <row r="2824" spans="2:19" ht="18.75" x14ac:dyDescent="0.3">
      <c r="B2824" s="164">
        <v>45173</v>
      </c>
      <c r="C2824" s="95" t="s">
        <v>3794</v>
      </c>
      <c r="D2824" s="96" t="s">
        <v>173</v>
      </c>
      <c r="E2824" s="97">
        <v>2</v>
      </c>
      <c r="F2824" s="140">
        <v>2</v>
      </c>
      <c r="G2824" s="103"/>
      <c r="H2824" s="99" t="s">
        <v>557</v>
      </c>
      <c r="I2824" s="104" t="s">
        <v>34</v>
      </c>
      <c r="J2824" s="105">
        <v>5</v>
      </c>
      <c r="K2824" s="142">
        <f t="shared" si="308"/>
        <v>-5</v>
      </c>
      <c r="L2824" s="102">
        <f t="shared" si="313"/>
        <v>1069.3451049382725</v>
      </c>
      <c r="M2824" s="214">
        <f t="shared" si="317"/>
        <v>-51.9</v>
      </c>
      <c r="Q2824" s="153">
        <f t="shared" si="314"/>
        <v>1</v>
      </c>
      <c r="R2824" s="154">
        <f t="shared" si="315"/>
        <v>0</v>
      </c>
      <c r="S2824" s="154">
        <f t="shared" si="316"/>
        <v>1</v>
      </c>
    </row>
    <row r="2825" spans="2:19" ht="18.75" x14ac:dyDescent="0.3">
      <c r="B2825" s="164">
        <v>45173</v>
      </c>
      <c r="C2825" s="95" t="s">
        <v>3795</v>
      </c>
      <c r="D2825" s="96" t="s">
        <v>173</v>
      </c>
      <c r="E2825" s="97">
        <v>3</v>
      </c>
      <c r="F2825" s="140">
        <v>3.5</v>
      </c>
      <c r="G2825" s="103"/>
      <c r="H2825" s="99" t="s">
        <v>557</v>
      </c>
      <c r="I2825" s="104" t="s">
        <v>24</v>
      </c>
      <c r="J2825" s="105">
        <v>3</v>
      </c>
      <c r="K2825" s="142">
        <f t="shared" si="308"/>
        <v>7.5</v>
      </c>
      <c r="L2825" s="102">
        <f t="shared" si="313"/>
        <v>1076.8451049382725</v>
      </c>
      <c r="M2825" s="214">
        <f t="shared" si="317"/>
        <v>-44.4</v>
      </c>
      <c r="Q2825" s="153">
        <f t="shared" si="314"/>
        <v>1</v>
      </c>
      <c r="R2825" s="154">
        <f t="shared" si="315"/>
        <v>1</v>
      </c>
      <c r="S2825" s="154">
        <f t="shared" si="316"/>
        <v>0</v>
      </c>
    </row>
    <row r="2826" spans="2:19" ht="18.75" x14ac:dyDescent="0.3">
      <c r="B2826" s="164">
        <v>45174</v>
      </c>
      <c r="C2826" s="95" t="s">
        <v>3796</v>
      </c>
      <c r="D2826" s="96" t="s">
        <v>608</v>
      </c>
      <c r="E2826" s="97">
        <v>1</v>
      </c>
      <c r="F2826" s="140">
        <v>15</v>
      </c>
      <c r="G2826" s="103"/>
      <c r="H2826" s="99" t="s">
        <v>557</v>
      </c>
      <c r="I2826" s="104" t="s">
        <v>34</v>
      </c>
      <c r="J2826" s="105">
        <v>1.75</v>
      </c>
      <c r="K2826" s="142">
        <f t="shared" si="308"/>
        <v>-1.75</v>
      </c>
      <c r="L2826" s="102">
        <f t="shared" si="313"/>
        <v>1075.0951049382725</v>
      </c>
      <c r="M2826" s="214">
        <f t="shared" si="317"/>
        <v>-46.15</v>
      </c>
      <c r="Q2826" s="153">
        <f t="shared" si="314"/>
        <v>1</v>
      </c>
      <c r="R2826" s="154">
        <f t="shared" si="315"/>
        <v>0</v>
      </c>
      <c r="S2826" s="154">
        <f t="shared" si="316"/>
        <v>1</v>
      </c>
    </row>
    <row r="2827" spans="2:19" ht="18.75" x14ac:dyDescent="0.3">
      <c r="B2827" s="164">
        <v>45174</v>
      </c>
      <c r="C2827" s="95" t="s">
        <v>3796</v>
      </c>
      <c r="D2827" s="96" t="s">
        <v>608</v>
      </c>
      <c r="E2827" s="97">
        <v>1</v>
      </c>
      <c r="F2827" s="140"/>
      <c r="G2827" s="103">
        <v>3</v>
      </c>
      <c r="H2827" s="99" t="s">
        <v>567</v>
      </c>
      <c r="I2827" s="104" t="s">
        <v>34</v>
      </c>
      <c r="J2827" s="105">
        <v>1.75</v>
      </c>
      <c r="K2827" s="142">
        <f t="shared" si="308"/>
        <v>-1.75</v>
      </c>
      <c r="L2827" s="102">
        <f t="shared" si="313"/>
        <v>1073.3451049382725</v>
      </c>
      <c r="M2827" s="214">
        <f t="shared" si="317"/>
        <v>-47.9</v>
      </c>
      <c r="Q2827" s="153">
        <f t="shared" si="314"/>
        <v>1</v>
      </c>
      <c r="R2827" s="154">
        <f t="shared" si="315"/>
        <v>0</v>
      </c>
      <c r="S2827" s="154">
        <f t="shared" si="316"/>
        <v>1</v>
      </c>
    </row>
    <row r="2828" spans="2:19" ht="18.75" x14ac:dyDescent="0.3">
      <c r="B2828" s="164">
        <v>45174</v>
      </c>
      <c r="C2828" s="95" t="s">
        <v>3726</v>
      </c>
      <c r="D2828" s="96" t="s">
        <v>608</v>
      </c>
      <c r="E2828" s="97">
        <v>2</v>
      </c>
      <c r="F2828" s="140">
        <v>3</v>
      </c>
      <c r="G2828" s="103"/>
      <c r="H2828" s="99" t="s">
        <v>557</v>
      </c>
      <c r="I2828" s="104" t="s">
        <v>24</v>
      </c>
      <c r="J2828" s="105">
        <v>3</v>
      </c>
      <c r="K2828" s="142">
        <f t="shared" si="308"/>
        <v>6</v>
      </c>
      <c r="L2828" s="102">
        <f t="shared" si="313"/>
        <v>1079.3451049382725</v>
      </c>
      <c r="M2828" s="214">
        <f t="shared" si="317"/>
        <v>-41.9</v>
      </c>
      <c r="Q2828" s="153">
        <f t="shared" si="314"/>
        <v>1</v>
      </c>
      <c r="R2828" s="154">
        <f t="shared" si="315"/>
        <v>1</v>
      </c>
      <c r="S2828" s="154">
        <f t="shared" si="316"/>
        <v>0</v>
      </c>
    </row>
    <row r="2829" spans="2:19" ht="18.75" x14ac:dyDescent="0.3">
      <c r="B2829" s="164">
        <v>45174</v>
      </c>
      <c r="C2829" s="95" t="s">
        <v>3797</v>
      </c>
      <c r="D2829" s="96" t="s">
        <v>608</v>
      </c>
      <c r="E2829" s="97">
        <v>4</v>
      </c>
      <c r="F2829" s="140">
        <v>26</v>
      </c>
      <c r="G2829" s="103"/>
      <c r="H2829" s="99" t="s">
        <v>557</v>
      </c>
      <c r="I2829" s="104" t="s">
        <v>34</v>
      </c>
      <c r="J2829" s="105">
        <v>0.25</v>
      </c>
      <c r="K2829" s="142">
        <f t="shared" si="308"/>
        <v>-0.25</v>
      </c>
      <c r="L2829" s="102">
        <f t="shared" si="313"/>
        <v>1079.0951049382725</v>
      </c>
      <c r="M2829" s="214">
        <f t="shared" si="317"/>
        <v>-42.15</v>
      </c>
      <c r="Q2829" s="153">
        <f t="shared" si="314"/>
        <v>1</v>
      </c>
      <c r="R2829" s="154">
        <f t="shared" si="315"/>
        <v>0</v>
      </c>
      <c r="S2829" s="154">
        <f t="shared" si="316"/>
        <v>1</v>
      </c>
    </row>
    <row r="2830" spans="2:19" ht="18.75" x14ac:dyDescent="0.3">
      <c r="B2830" s="164">
        <v>45175</v>
      </c>
      <c r="C2830" s="95" t="s">
        <v>3798</v>
      </c>
      <c r="D2830" s="96" t="s">
        <v>623</v>
      </c>
      <c r="E2830" s="97">
        <v>2</v>
      </c>
      <c r="F2830" s="140">
        <v>12</v>
      </c>
      <c r="G2830" s="103"/>
      <c r="H2830" s="99" t="s">
        <v>557</v>
      </c>
      <c r="I2830" s="104" t="s">
        <v>34</v>
      </c>
      <c r="J2830" s="105">
        <v>3</v>
      </c>
      <c r="K2830" s="142">
        <f t="shared" si="308"/>
        <v>-3</v>
      </c>
      <c r="L2830" s="102">
        <f t="shared" si="313"/>
        <v>1076.0951049382725</v>
      </c>
      <c r="M2830" s="214">
        <f t="shared" si="317"/>
        <v>-45.15</v>
      </c>
      <c r="Q2830" s="153">
        <f t="shared" si="314"/>
        <v>1</v>
      </c>
      <c r="R2830" s="154">
        <f t="shared" si="315"/>
        <v>0</v>
      </c>
      <c r="S2830" s="154">
        <f t="shared" si="316"/>
        <v>1</v>
      </c>
    </row>
    <row r="2831" spans="2:19" ht="18.75" x14ac:dyDescent="0.3">
      <c r="B2831" s="164">
        <v>45175</v>
      </c>
      <c r="C2831" s="95" t="s">
        <v>3799</v>
      </c>
      <c r="D2831" s="96" t="s">
        <v>623</v>
      </c>
      <c r="E2831" s="97">
        <v>2</v>
      </c>
      <c r="F2831" s="140">
        <v>30</v>
      </c>
      <c r="G2831" s="103"/>
      <c r="H2831" s="99" t="s">
        <v>557</v>
      </c>
      <c r="I2831" s="104" t="s">
        <v>34</v>
      </c>
      <c r="J2831" s="105">
        <v>3.75</v>
      </c>
      <c r="K2831" s="142">
        <f t="shared" si="308"/>
        <v>-3.75</v>
      </c>
      <c r="L2831" s="102">
        <f t="shared" si="313"/>
        <v>1072.3451049382725</v>
      </c>
      <c r="M2831" s="214">
        <f t="shared" si="317"/>
        <v>-48.9</v>
      </c>
      <c r="Q2831" s="153">
        <f t="shared" si="314"/>
        <v>1</v>
      </c>
      <c r="R2831" s="154">
        <f t="shared" si="315"/>
        <v>0</v>
      </c>
      <c r="S2831" s="154">
        <f t="shared" si="316"/>
        <v>1</v>
      </c>
    </row>
    <row r="2832" spans="2:19" ht="18.75" x14ac:dyDescent="0.3">
      <c r="B2832" s="164">
        <v>45175</v>
      </c>
      <c r="C2832" s="95" t="s">
        <v>3799</v>
      </c>
      <c r="D2832" s="96" t="s">
        <v>623</v>
      </c>
      <c r="E2832" s="97">
        <v>2</v>
      </c>
      <c r="F2832" s="140"/>
      <c r="G2832" s="103">
        <v>8.5</v>
      </c>
      <c r="H2832" s="99" t="s">
        <v>567</v>
      </c>
      <c r="I2832" s="104" t="s">
        <v>21</v>
      </c>
      <c r="J2832" s="105">
        <v>3.25</v>
      </c>
      <c r="K2832" s="142">
        <f t="shared" si="308"/>
        <v>24.375</v>
      </c>
      <c r="L2832" s="102">
        <f t="shared" si="313"/>
        <v>1096.7201049382725</v>
      </c>
      <c r="M2832" s="214">
        <f t="shared" si="317"/>
        <v>-24.524999999999999</v>
      </c>
      <c r="Q2832" s="153">
        <f t="shared" si="314"/>
        <v>1</v>
      </c>
      <c r="R2832" s="154">
        <f t="shared" si="315"/>
        <v>1</v>
      </c>
      <c r="S2832" s="154">
        <f t="shared" si="316"/>
        <v>0</v>
      </c>
    </row>
    <row r="2833" spans="2:19" ht="18.75" x14ac:dyDescent="0.3">
      <c r="B2833" s="164">
        <v>45176</v>
      </c>
      <c r="C2833" s="95" t="s">
        <v>3800</v>
      </c>
      <c r="D2833" s="96" t="s">
        <v>788</v>
      </c>
      <c r="E2833" s="97">
        <v>1</v>
      </c>
      <c r="F2833" s="140">
        <v>30</v>
      </c>
      <c r="G2833" s="103"/>
      <c r="H2833" s="99" t="s">
        <v>557</v>
      </c>
      <c r="I2833" s="104" t="s">
        <v>34</v>
      </c>
      <c r="J2833" s="105">
        <v>0.25</v>
      </c>
      <c r="K2833" s="142">
        <f t="shared" si="308"/>
        <v>-0.25</v>
      </c>
      <c r="L2833" s="102">
        <f t="shared" si="313"/>
        <v>1096.4701049382725</v>
      </c>
      <c r="M2833" s="214">
        <f t="shared" si="317"/>
        <v>-24.774999999999999</v>
      </c>
      <c r="Q2833" s="153">
        <f t="shared" si="314"/>
        <v>1</v>
      </c>
      <c r="R2833" s="154">
        <f t="shared" si="315"/>
        <v>0</v>
      </c>
      <c r="S2833" s="154">
        <f t="shared" si="316"/>
        <v>1</v>
      </c>
    </row>
    <row r="2834" spans="2:19" ht="18.75" x14ac:dyDescent="0.3">
      <c r="B2834" s="164">
        <v>45176</v>
      </c>
      <c r="C2834" s="95" t="s">
        <v>3800</v>
      </c>
      <c r="D2834" s="96" t="s">
        <v>788</v>
      </c>
      <c r="E2834" s="97">
        <v>1</v>
      </c>
      <c r="F2834" s="140"/>
      <c r="G2834" s="103">
        <v>14</v>
      </c>
      <c r="H2834" s="99" t="s">
        <v>567</v>
      </c>
      <c r="I2834" s="104" t="s">
        <v>34</v>
      </c>
      <c r="J2834" s="105">
        <v>0.5</v>
      </c>
      <c r="K2834" s="142">
        <f t="shared" si="308"/>
        <v>-0.5</v>
      </c>
      <c r="L2834" s="102">
        <f t="shared" si="313"/>
        <v>1095.9701049382725</v>
      </c>
      <c r="M2834" s="214">
        <f t="shared" si="317"/>
        <v>-25.274999999999999</v>
      </c>
      <c r="Q2834" s="153">
        <f t="shared" si="314"/>
        <v>1</v>
      </c>
      <c r="R2834" s="154">
        <f t="shared" si="315"/>
        <v>0</v>
      </c>
      <c r="S2834" s="154">
        <f t="shared" si="316"/>
        <v>1</v>
      </c>
    </row>
    <row r="2835" spans="2:19" ht="18.75" x14ac:dyDescent="0.3">
      <c r="B2835" s="164">
        <v>45176</v>
      </c>
      <c r="C2835" s="95" t="s">
        <v>3626</v>
      </c>
      <c r="D2835" s="96" t="s">
        <v>788</v>
      </c>
      <c r="E2835" s="97">
        <v>1</v>
      </c>
      <c r="F2835" s="140">
        <v>16</v>
      </c>
      <c r="G2835" s="103"/>
      <c r="H2835" s="99" t="s">
        <v>557</v>
      </c>
      <c r="I2835" s="104" t="s">
        <v>34</v>
      </c>
      <c r="J2835" s="105">
        <v>0.25</v>
      </c>
      <c r="K2835" s="142">
        <f t="shared" si="308"/>
        <v>-0.25</v>
      </c>
      <c r="L2835" s="102">
        <f t="shared" si="313"/>
        <v>1095.7201049382725</v>
      </c>
      <c r="M2835" s="214">
        <f t="shared" si="317"/>
        <v>-25.524999999999999</v>
      </c>
      <c r="Q2835" s="153">
        <f t="shared" si="314"/>
        <v>1</v>
      </c>
      <c r="R2835" s="154">
        <f t="shared" si="315"/>
        <v>0</v>
      </c>
      <c r="S2835" s="154">
        <f t="shared" si="316"/>
        <v>1</v>
      </c>
    </row>
    <row r="2836" spans="2:19" ht="18.75" x14ac:dyDescent="0.3">
      <c r="B2836" s="164">
        <v>45177</v>
      </c>
      <c r="C2836" s="95" t="s">
        <v>3743</v>
      </c>
      <c r="D2836" s="96" t="s">
        <v>3705</v>
      </c>
      <c r="E2836" s="97">
        <v>3</v>
      </c>
      <c r="F2836" s="140">
        <v>26</v>
      </c>
      <c r="G2836" s="103"/>
      <c r="H2836" s="99" t="s">
        <v>557</v>
      </c>
      <c r="I2836" s="104" t="s">
        <v>34</v>
      </c>
      <c r="J2836" s="105">
        <v>0.75</v>
      </c>
      <c r="K2836" s="142">
        <f t="shared" si="308"/>
        <v>-0.75</v>
      </c>
      <c r="L2836" s="102">
        <f t="shared" si="313"/>
        <v>1094.9701049382725</v>
      </c>
      <c r="M2836" s="214">
        <f t="shared" si="317"/>
        <v>-26.274999999999999</v>
      </c>
      <c r="Q2836" s="153">
        <f t="shared" si="314"/>
        <v>1</v>
      </c>
      <c r="R2836" s="154">
        <f t="shared" si="315"/>
        <v>0</v>
      </c>
      <c r="S2836" s="154">
        <f t="shared" si="316"/>
        <v>1</v>
      </c>
    </row>
    <row r="2837" spans="2:19" ht="18.75" x14ac:dyDescent="0.3">
      <c r="B2837" s="164">
        <v>45177</v>
      </c>
      <c r="C2837" s="95" t="s">
        <v>3743</v>
      </c>
      <c r="D2837" s="96" t="s">
        <v>3705</v>
      </c>
      <c r="E2837" s="97">
        <v>3</v>
      </c>
      <c r="F2837" s="140"/>
      <c r="G2837" s="103">
        <v>7</v>
      </c>
      <c r="H2837" s="99" t="s">
        <v>567</v>
      </c>
      <c r="I2837" s="104" t="s">
        <v>34</v>
      </c>
      <c r="J2837" s="105">
        <v>0.75</v>
      </c>
      <c r="K2837" s="142">
        <f t="shared" si="308"/>
        <v>-0.75</v>
      </c>
      <c r="L2837" s="102">
        <f t="shared" si="313"/>
        <v>1094.2201049382725</v>
      </c>
      <c r="M2837" s="214">
        <f t="shared" si="317"/>
        <v>-27.024999999999999</v>
      </c>
      <c r="Q2837" s="153">
        <f t="shared" si="314"/>
        <v>1</v>
      </c>
      <c r="R2837" s="154">
        <f t="shared" si="315"/>
        <v>0</v>
      </c>
      <c r="S2837" s="154">
        <f t="shared" si="316"/>
        <v>1</v>
      </c>
    </row>
    <row r="2838" spans="2:19" ht="18.75" x14ac:dyDescent="0.3">
      <c r="B2838" s="164">
        <v>45177</v>
      </c>
      <c r="C2838" s="95" t="s">
        <v>3720</v>
      </c>
      <c r="D2838" s="96" t="s">
        <v>2011</v>
      </c>
      <c r="E2838" s="97">
        <v>5</v>
      </c>
      <c r="F2838" s="140">
        <v>10</v>
      </c>
      <c r="G2838" s="103"/>
      <c r="H2838" s="99" t="s">
        <v>557</v>
      </c>
      <c r="I2838" s="104" t="s">
        <v>34</v>
      </c>
      <c r="J2838" s="105">
        <v>1</v>
      </c>
      <c r="K2838" s="142">
        <f t="shared" si="308"/>
        <v>-1</v>
      </c>
      <c r="L2838" s="102">
        <f t="shared" si="313"/>
        <v>1093.2201049382725</v>
      </c>
      <c r="M2838" s="214">
        <f t="shared" si="317"/>
        <v>-28.024999999999999</v>
      </c>
      <c r="Q2838" s="153">
        <f t="shared" si="314"/>
        <v>1</v>
      </c>
      <c r="R2838" s="154">
        <f t="shared" si="315"/>
        <v>0</v>
      </c>
      <c r="S2838" s="154">
        <f t="shared" si="316"/>
        <v>1</v>
      </c>
    </row>
    <row r="2839" spans="2:19" ht="18.75" x14ac:dyDescent="0.3">
      <c r="B2839" s="164">
        <v>45178</v>
      </c>
      <c r="C2839" s="95" t="s">
        <v>3801</v>
      </c>
      <c r="D2839" s="96" t="s">
        <v>28</v>
      </c>
      <c r="E2839" s="97">
        <v>3</v>
      </c>
      <c r="F2839" s="140">
        <v>2</v>
      </c>
      <c r="G2839" s="103"/>
      <c r="H2839" s="99" t="s">
        <v>557</v>
      </c>
      <c r="I2839" s="104" t="s">
        <v>34</v>
      </c>
      <c r="J2839" s="105">
        <v>9</v>
      </c>
      <c r="K2839" s="142">
        <f t="shared" si="308"/>
        <v>-9</v>
      </c>
      <c r="L2839" s="102">
        <f t="shared" si="313"/>
        <v>1084.2201049382725</v>
      </c>
      <c r="M2839" s="214">
        <f t="shared" si="317"/>
        <v>-37.024999999999999</v>
      </c>
      <c r="Q2839" s="153">
        <f t="shared" si="314"/>
        <v>1</v>
      </c>
      <c r="R2839" s="154">
        <f t="shared" si="315"/>
        <v>0</v>
      </c>
      <c r="S2839" s="154">
        <f t="shared" si="316"/>
        <v>1</v>
      </c>
    </row>
    <row r="2840" spans="2:19" ht="18.75" x14ac:dyDescent="0.3">
      <c r="B2840" s="164">
        <v>45178</v>
      </c>
      <c r="C2840" s="95" t="s">
        <v>3802</v>
      </c>
      <c r="D2840" s="96" t="s">
        <v>28</v>
      </c>
      <c r="E2840" s="97">
        <v>3</v>
      </c>
      <c r="F2840" s="140">
        <v>1</v>
      </c>
      <c r="G2840" s="103"/>
      <c r="H2840" s="99" t="s">
        <v>557</v>
      </c>
      <c r="I2840" s="104" t="s">
        <v>34</v>
      </c>
      <c r="J2840" s="105">
        <v>1</v>
      </c>
      <c r="K2840" s="142">
        <f t="shared" si="308"/>
        <v>-1</v>
      </c>
      <c r="L2840" s="102">
        <f t="shared" si="313"/>
        <v>1083.2201049382725</v>
      </c>
      <c r="M2840" s="214">
        <f t="shared" si="317"/>
        <v>-38.024999999999999</v>
      </c>
      <c r="Q2840" s="153">
        <f t="shared" si="314"/>
        <v>1</v>
      </c>
      <c r="R2840" s="154">
        <f t="shared" si="315"/>
        <v>0</v>
      </c>
      <c r="S2840" s="154">
        <f t="shared" si="316"/>
        <v>1</v>
      </c>
    </row>
    <row r="2841" spans="2:19" ht="18.75" x14ac:dyDescent="0.3">
      <c r="B2841" s="164">
        <v>45178</v>
      </c>
      <c r="C2841" s="95" t="s">
        <v>3803</v>
      </c>
      <c r="D2841" s="96" t="s">
        <v>561</v>
      </c>
      <c r="E2841" s="97">
        <v>6</v>
      </c>
      <c r="F2841" s="140">
        <v>4</v>
      </c>
      <c r="G2841" s="103"/>
      <c r="H2841" s="99" t="s">
        <v>557</v>
      </c>
      <c r="I2841" s="104" t="s">
        <v>34</v>
      </c>
      <c r="J2841" s="105">
        <v>3</v>
      </c>
      <c r="K2841" s="142">
        <f t="shared" si="308"/>
        <v>-3</v>
      </c>
      <c r="L2841" s="102">
        <f t="shared" si="313"/>
        <v>1080.2201049382725</v>
      </c>
      <c r="M2841" s="214">
        <f t="shared" si="317"/>
        <v>-41.024999999999999</v>
      </c>
      <c r="Q2841" s="153">
        <f t="shared" si="314"/>
        <v>1</v>
      </c>
      <c r="R2841" s="154">
        <f t="shared" si="315"/>
        <v>0</v>
      </c>
      <c r="S2841" s="154">
        <f t="shared" si="316"/>
        <v>1</v>
      </c>
    </row>
    <row r="2842" spans="2:19" ht="18.75" x14ac:dyDescent="0.3">
      <c r="B2842" s="164">
        <v>45178</v>
      </c>
      <c r="C2842" s="95" t="s">
        <v>3804</v>
      </c>
      <c r="D2842" s="96" t="s">
        <v>561</v>
      </c>
      <c r="E2842" s="97">
        <v>6</v>
      </c>
      <c r="F2842" s="140">
        <v>7</v>
      </c>
      <c r="G2842" s="103"/>
      <c r="H2842" s="99" t="s">
        <v>557</v>
      </c>
      <c r="I2842" s="104" t="s">
        <v>34</v>
      </c>
      <c r="J2842" s="105">
        <v>1</v>
      </c>
      <c r="K2842" s="142">
        <f t="shared" si="308"/>
        <v>-1</v>
      </c>
      <c r="L2842" s="102">
        <f t="shared" si="313"/>
        <v>1079.2201049382725</v>
      </c>
      <c r="M2842" s="214">
        <f t="shared" si="317"/>
        <v>-42.024999999999999</v>
      </c>
      <c r="Q2842" s="153">
        <f t="shared" si="314"/>
        <v>1</v>
      </c>
      <c r="R2842" s="154">
        <f t="shared" si="315"/>
        <v>0</v>
      </c>
      <c r="S2842" s="154">
        <f t="shared" si="316"/>
        <v>1</v>
      </c>
    </row>
    <row r="2843" spans="2:19" ht="18.75" x14ac:dyDescent="0.3">
      <c r="B2843" s="164">
        <v>45178</v>
      </c>
      <c r="C2843" s="95" t="s">
        <v>3803</v>
      </c>
      <c r="D2843" s="96" t="s">
        <v>561</v>
      </c>
      <c r="E2843" s="97">
        <v>6</v>
      </c>
      <c r="F2843" s="140">
        <v>10</v>
      </c>
      <c r="G2843" s="103"/>
      <c r="H2843" s="99" t="s">
        <v>557</v>
      </c>
      <c r="I2843" s="104" t="s">
        <v>34</v>
      </c>
      <c r="J2843" s="105">
        <v>5</v>
      </c>
      <c r="K2843" s="142">
        <f t="shared" si="308"/>
        <v>-5</v>
      </c>
      <c r="L2843" s="102">
        <f t="shared" si="313"/>
        <v>1074.2201049382725</v>
      </c>
      <c r="M2843" s="214">
        <f t="shared" si="317"/>
        <v>-47.024999999999999</v>
      </c>
      <c r="Q2843" s="153">
        <f t="shared" si="314"/>
        <v>1</v>
      </c>
      <c r="R2843" s="154">
        <f t="shared" si="315"/>
        <v>0</v>
      </c>
      <c r="S2843" s="154">
        <f t="shared" si="316"/>
        <v>1</v>
      </c>
    </row>
    <row r="2844" spans="2:19" ht="18.75" x14ac:dyDescent="0.3">
      <c r="B2844" s="164">
        <v>45178</v>
      </c>
      <c r="C2844" s="95" t="s">
        <v>3804</v>
      </c>
      <c r="D2844" s="96" t="s">
        <v>561</v>
      </c>
      <c r="E2844" s="97">
        <v>6</v>
      </c>
      <c r="F2844" s="140">
        <v>13</v>
      </c>
      <c r="G2844" s="103"/>
      <c r="H2844" s="99" t="s">
        <v>557</v>
      </c>
      <c r="I2844" s="104" t="s">
        <v>34</v>
      </c>
      <c r="J2844" s="105">
        <v>1</v>
      </c>
      <c r="K2844" s="142">
        <f t="shared" si="308"/>
        <v>-1</v>
      </c>
      <c r="L2844" s="102">
        <f t="shared" si="313"/>
        <v>1073.2201049382725</v>
      </c>
      <c r="M2844" s="214">
        <f t="shared" si="317"/>
        <v>-48.024999999999999</v>
      </c>
      <c r="Q2844" s="153">
        <f t="shared" si="314"/>
        <v>1</v>
      </c>
      <c r="R2844" s="154">
        <f t="shared" si="315"/>
        <v>0</v>
      </c>
      <c r="S2844" s="154">
        <f t="shared" si="316"/>
        <v>1</v>
      </c>
    </row>
    <row r="2845" spans="2:19" ht="18.75" x14ac:dyDescent="0.3">
      <c r="B2845" s="164">
        <v>45178</v>
      </c>
      <c r="C2845" s="95" t="s">
        <v>3805</v>
      </c>
      <c r="D2845" s="96" t="s">
        <v>561</v>
      </c>
      <c r="E2845" s="97">
        <v>1</v>
      </c>
      <c r="F2845" s="140">
        <v>3</v>
      </c>
      <c r="G2845" s="103"/>
      <c r="H2845" s="99" t="s">
        <v>557</v>
      </c>
      <c r="I2845" s="104" t="s">
        <v>34</v>
      </c>
      <c r="J2845" s="105">
        <v>9.75</v>
      </c>
      <c r="K2845" s="142">
        <f t="shared" si="308"/>
        <v>-9.75</v>
      </c>
      <c r="L2845" s="102">
        <f t="shared" si="313"/>
        <v>1063.4701049382725</v>
      </c>
      <c r="M2845" s="214">
        <f t="shared" si="317"/>
        <v>-57.774999999999999</v>
      </c>
      <c r="Q2845" s="153">
        <f t="shared" si="314"/>
        <v>1</v>
      </c>
      <c r="R2845" s="154">
        <f t="shared" si="315"/>
        <v>0</v>
      </c>
      <c r="S2845" s="154">
        <f t="shared" si="316"/>
        <v>1</v>
      </c>
    </row>
    <row r="2846" spans="2:19" ht="18.75" x14ac:dyDescent="0.3">
      <c r="B2846" s="220">
        <v>45179</v>
      </c>
      <c r="C2846" s="95" t="s">
        <v>3806</v>
      </c>
      <c r="D2846" s="96" t="s">
        <v>573</v>
      </c>
      <c r="E2846" s="97">
        <v>6</v>
      </c>
      <c r="F2846" s="140">
        <v>4.4000000000000004</v>
      </c>
      <c r="G2846" s="103"/>
      <c r="H2846" s="99" t="s">
        <v>557</v>
      </c>
      <c r="I2846" s="104" t="s">
        <v>24</v>
      </c>
      <c r="J2846" s="105">
        <v>1</v>
      </c>
      <c r="K2846" s="142">
        <f t="shared" si="308"/>
        <v>3.4000000000000004</v>
      </c>
      <c r="L2846" s="102">
        <f t="shared" si="313"/>
        <v>1066.8701049382726</v>
      </c>
      <c r="M2846" s="214">
        <f t="shared" si="317"/>
        <v>-54.375</v>
      </c>
      <c r="Q2846" s="153">
        <f t="shared" si="314"/>
        <v>1</v>
      </c>
      <c r="R2846" s="154">
        <f t="shared" si="315"/>
        <v>1</v>
      </c>
      <c r="S2846" s="154">
        <f t="shared" si="316"/>
        <v>0</v>
      </c>
    </row>
    <row r="2847" spans="2:19" ht="18.75" x14ac:dyDescent="0.3">
      <c r="B2847" s="220">
        <v>45179</v>
      </c>
      <c r="C2847" s="95" t="s">
        <v>3807</v>
      </c>
      <c r="D2847" s="96" t="s">
        <v>93</v>
      </c>
      <c r="E2847" s="97">
        <v>1</v>
      </c>
      <c r="F2847" s="140">
        <v>8</v>
      </c>
      <c r="G2847" s="103"/>
      <c r="H2847" s="99" t="s">
        <v>557</v>
      </c>
      <c r="I2847" s="104" t="s">
        <v>34</v>
      </c>
      <c r="J2847" s="105">
        <v>9</v>
      </c>
      <c r="K2847" s="142">
        <f t="shared" si="308"/>
        <v>-9</v>
      </c>
      <c r="L2847" s="102">
        <f t="shared" si="313"/>
        <v>1057.8701049382726</v>
      </c>
      <c r="M2847" s="214">
        <f t="shared" si="317"/>
        <v>-63.375</v>
      </c>
      <c r="Q2847" s="153">
        <f t="shared" si="314"/>
        <v>1</v>
      </c>
      <c r="R2847" s="154">
        <f t="shared" si="315"/>
        <v>0</v>
      </c>
      <c r="S2847" s="154">
        <f t="shared" si="316"/>
        <v>1</v>
      </c>
    </row>
    <row r="2848" spans="2:19" ht="18.75" x14ac:dyDescent="0.3">
      <c r="B2848" s="220">
        <v>45179</v>
      </c>
      <c r="C2848" s="95" t="s">
        <v>3808</v>
      </c>
      <c r="D2848" s="96" t="s">
        <v>93</v>
      </c>
      <c r="E2848" s="97">
        <v>2</v>
      </c>
      <c r="F2848" s="140">
        <v>17</v>
      </c>
      <c r="G2848" s="103"/>
      <c r="H2848" s="99" t="s">
        <v>557</v>
      </c>
      <c r="I2848" s="104" t="s">
        <v>34</v>
      </c>
      <c r="J2848" s="105">
        <v>0.75</v>
      </c>
      <c r="K2848" s="142">
        <f t="shared" si="308"/>
        <v>-0.75</v>
      </c>
      <c r="L2848" s="102">
        <f t="shared" si="313"/>
        <v>1057.1201049382726</v>
      </c>
      <c r="M2848" s="214">
        <f t="shared" si="317"/>
        <v>-64.125</v>
      </c>
      <c r="Q2848" s="153">
        <f t="shared" si="314"/>
        <v>1</v>
      </c>
      <c r="R2848" s="154">
        <f t="shared" si="315"/>
        <v>0</v>
      </c>
      <c r="S2848" s="154">
        <f t="shared" si="316"/>
        <v>1</v>
      </c>
    </row>
    <row r="2849" spans="2:19" ht="18.75" x14ac:dyDescent="0.3">
      <c r="B2849" s="220">
        <v>45179</v>
      </c>
      <c r="C2849" s="95" t="s">
        <v>3808</v>
      </c>
      <c r="D2849" s="96" t="s">
        <v>93</v>
      </c>
      <c r="E2849" s="97">
        <v>2</v>
      </c>
      <c r="F2849" s="140"/>
      <c r="G2849" s="103">
        <v>3</v>
      </c>
      <c r="H2849" s="99" t="s">
        <v>567</v>
      </c>
      <c r="I2849" s="104" t="s">
        <v>21</v>
      </c>
      <c r="J2849" s="105">
        <v>3</v>
      </c>
      <c r="K2849" s="142">
        <f t="shared" si="308"/>
        <v>6</v>
      </c>
      <c r="L2849" s="102">
        <f t="shared" si="313"/>
        <v>1063.1201049382726</v>
      </c>
      <c r="M2849" s="214">
        <f t="shared" si="317"/>
        <v>-58.125</v>
      </c>
      <c r="Q2849" s="153">
        <f t="shared" si="314"/>
        <v>1</v>
      </c>
      <c r="R2849" s="154">
        <f t="shared" si="315"/>
        <v>1</v>
      </c>
      <c r="S2849" s="154">
        <f t="shared" si="316"/>
        <v>0</v>
      </c>
    </row>
    <row r="2850" spans="2:19" ht="18.75" x14ac:dyDescent="0.3">
      <c r="B2850" s="220">
        <v>45179</v>
      </c>
      <c r="C2850" s="95" t="s">
        <v>3809</v>
      </c>
      <c r="D2850" s="96" t="s">
        <v>93</v>
      </c>
      <c r="E2850" s="97">
        <v>3</v>
      </c>
      <c r="F2850" s="140">
        <v>4</v>
      </c>
      <c r="G2850" s="103"/>
      <c r="H2850" s="99" t="s">
        <v>557</v>
      </c>
      <c r="I2850" s="104" t="s">
        <v>34</v>
      </c>
      <c r="J2850" s="105">
        <v>1.5</v>
      </c>
      <c r="K2850" s="142">
        <f t="shared" si="308"/>
        <v>-1.5</v>
      </c>
      <c r="L2850" s="102">
        <f t="shared" si="313"/>
        <v>1061.6201049382726</v>
      </c>
      <c r="M2850" s="214">
        <f t="shared" si="317"/>
        <v>-59.625</v>
      </c>
      <c r="Q2850" s="153">
        <f t="shared" si="314"/>
        <v>1</v>
      </c>
      <c r="R2850" s="154">
        <f t="shared" si="315"/>
        <v>0</v>
      </c>
      <c r="S2850" s="154">
        <f t="shared" si="316"/>
        <v>1</v>
      </c>
    </row>
    <row r="2851" spans="2:19" ht="18.75" x14ac:dyDescent="0.3">
      <c r="B2851" s="220">
        <v>45179</v>
      </c>
      <c r="C2851" s="95" t="s">
        <v>3762</v>
      </c>
      <c r="D2851" s="96" t="s">
        <v>93</v>
      </c>
      <c r="E2851" s="97">
        <v>4</v>
      </c>
      <c r="F2851" s="140">
        <v>3</v>
      </c>
      <c r="G2851" s="103"/>
      <c r="H2851" s="99" t="s">
        <v>557</v>
      </c>
      <c r="I2851" s="104" t="s">
        <v>34</v>
      </c>
      <c r="J2851" s="105">
        <v>1.5</v>
      </c>
      <c r="K2851" s="142">
        <f t="shared" si="308"/>
        <v>-1.5</v>
      </c>
      <c r="L2851" s="102">
        <f t="shared" si="313"/>
        <v>1060.1201049382726</v>
      </c>
      <c r="M2851" s="214">
        <f t="shared" si="317"/>
        <v>-61.125</v>
      </c>
      <c r="Q2851" s="153">
        <f t="shared" si="314"/>
        <v>1</v>
      </c>
      <c r="R2851" s="154">
        <f t="shared" si="315"/>
        <v>0</v>
      </c>
      <c r="S2851" s="154">
        <f t="shared" si="316"/>
        <v>1</v>
      </c>
    </row>
    <row r="2852" spans="2:19" ht="18.75" x14ac:dyDescent="0.3">
      <c r="B2852" s="220">
        <v>45180</v>
      </c>
      <c r="C2852" s="95" t="s">
        <v>3810</v>
      </c>
      <c r="D2852" s="96" t="s">
        <v>660</v>
      </c>
      <c r="E2852" s="97">
        <v>1</v>
      </c>
      <c r="F2852" s="140">
        <v>4</v>
      </c>
      <c r="G2852" s="103"/>
      <c r="H2852" s="99" t="s">
        <v>557</v>
      </c>
      <c r="I2852" s="104" t="s">
        <v>34</v>
      </c>
      <c r="J2852" s="105">
        <v>3.75</v>
      </c>
      <c r="K2852" s="142">
        <f t="shared" si="308"/>
        <v>-3.75</v>
      </c>
      <c r="L2852" s="102">
        <f t="shared" si="313"/>
        <v>1056.3701049382726</v>
      </c>
      <c r="M2852" s="214">
        <f t="shared" si="317"/>
        <v>-64.875</v>
      </c>
      <c r="Q2852" s="153">
        <f t="shared" si="314"/>
        <v>1</v>
      </c>
      <c r="R2852" s="154">
        <f t="shared" si="315"/>
        <v>0</v>
      </c>
      <c r="S2852" s="154">
        <f t="shared" si="316"/>
        <v>1</v>
      </c>
    </row>
    <row r="2853" spans="2:19" ht="18.75" x14ac:dyDescent="0.3">
      <c r="B2853" s="220">
        <v>45180</v>
      </c>
      <c r="C2853" s="95" t="s">
        <v>3811</v>
      </c>
      <c r="D2853" s="96" t="s">
        <v>2467</v>
      </c>
      <c r="E2853" s="97">
        <v>2</v>
      </c>
      <c r="F2853" s="140">
        <v>6</v>
      </c>
      <c r="G2853" s="103"/>
      <c r="H2853" s="99" t="s">
        <v>557</v>
      </c>
      <c r="I2853" s="104" t="s">
        <v>34</v>
      </c>
      <c r="J2853" s="105">
        <v>8</v>
      </c>
      <c r="K2853" s="142">
        <f t="shared" si="308"/>
        <v>-8</v>
      </c>
      <c r="L2853" s="102">
        <f t="shared" si="313"/>
        <v>1048.3701049382726</v>
      </c>
      <c r="M2853" s="214">
        <f t="shared" si="317"/>
        <v>-72.875</v>
      </c>
      <c r="Q2853" s="153">
        <f t="shared" si="314"/>
        <v>1</v>
      </c>
      <c r="R2853" s="154">
        <f t="shared" si="315"/>
        <v>0</v>
      </c>
      <c r="S2853" s="154">
        <f t="shared" si="316"/>
        <v>1</v>
      </c>
    </row>
    <row r="2854" spans="2:19" ht="18.75" x14ac:dyDescent="0.3">
      <c r="B2854" s="220">
        <v>45181</v>
      </c>
      <c r="C2854" s="95" t="s">
        <v>3812</v>
      </c>
      <c r="D2854" s="96" t="s">
        <v>2043</v>
      </c>
      <c r="E2854" s="97">
        <v>4</v>
      </c>
      <c r="F2854" s="140">
        <v>5</v>
      </c>
      <c r="G2854" s="103"/>
      <c r="H2854" s="99" t="s">
        <v>557</v>
      </c>
      <c r="I2854" s="104" t="s">
        <v>34</v>
      </c>
      <c r="J2854" s="105">
        <v>5.75</v>
      </c>
      <c r="K2854" s="142">
        <f t="shared" si="308"/>
        <v>-5.75</v>
      </c>
      <c r="L2854" s="102">
        <f t="shared" si="313"/>
        <v>1042.6201049382726</v>
      </c>
      <c r="M2854" s="214">
        <f t="shared" si="317"/>
        <v>-78.625</v>
      </c>
      <c r="Q2854" s="153">
        <f t="shared" si="314"/>
        <v>1</v>
      </c>
      <c r="R2854" s="154">
        <f t="shared" si="315"/>
        <v>0</v>
      </c>
      <c r="S2854" s="154">
        <f t="shared" si="316"/>
        <v>1</v>
      </c>
    </row>
    <row r="2855" spans="2:19" ht="18.75" x14ac:dyDescent="0.3">
      <c r="B2855" s="220">
        <v>45181</v>
      </c>
      <c r="C2855" s="95" t="s">
        <v>3774</v>
      </c>
      <c r="D2855" s="96" t="s">
        <v>2043</v>
      </c>
      <c r="E2855" s="97">
        <v>4</v>
      </c>
      <c r="F2855" s="140">
        <v>5</v>
      </c>
      <c r="G2855" s="103"/>
      <c r="H2855" s="99" t="s">
        <v>557</v>
      </c>
      <c r="I2855" s="104" t="s">
        <v>34</v>
      </c>
      <c r="J2855" s="105">
        <v>1</v>
      </c>
      <c r="K2855" s="142">
        <f t="shared" si="308"/>
        <v>-1</v>
      </c>
      <c r="L2855" s="102">
        <f t="shared" si="313"/>
        <v>1041.6201049382726</v>
      </c>
      <c r="M2855" s="214">
        <f t="shared" si="317"/>
        <v>-79.625</v>
      </c>
      <c r="Q2855" s="153">
        <f t="shared" si="314"/>
        <v>1</v>
      </c>
      <c r="R2855" s="154">
        <f t="shared" si="315"/>
        <v>0</v>
      </c>
      <c r="S2855" s="154">
        <f t="shared" si="316"/>
        <v>1</v>
      </c>
    </row>
    <row r="2856" spans="2:19" ht="18.75" x14ac:dyDescent="0.3">
      <c r="B2856" s="220">
        <v>45181</v>
      </c>
      <c r="C2856" s="95" t="s">
        <v>3813</v>
      </c>
      <c r="D2856" s="96" t="s">
        <v>2043</v>
      </c>
      <c r="E2856" s="97">
        <v>5</v>
      </c>
      <c r="F2856" s="140">
        <v>4</v>
      </c>
      <c r="G2856" s="103"/>
      <c r="H2856" s="99" t="s">
        <v>557</v>
      </c>
      <c r="I2856" s="104" t="s">
        <v>34</v>
      </c>
      <c r="J2856" s="105">
        <v>7</v>
      </c>
      <c r="K2856" s="142">
        <f t="shared" si="308"/>
        <v>-7</v>
      </c>
      <c r="L2856" s="102">
        <f t="shared" si="313"/>
        <v>1034.6201049382726</v>
      </c>
      <c r="M2856" s="214">
        <f t="shared" si="317"/>
        <v>-86.625</v>
      </c>
      <c r="Q2856" s="153">
        <f t="shared" si="314"/>
        <v>1</v>
      </c>
      <c r="R2856" s="154">
        <f t="shared" si="315"/>
        <v>0</v>
      </c>
      <c r="S2856" s="154">
        <f t="shared" si="316"/>
        <v>1</v>
      </c>
    </row>
    <row r="2857" spans="2:19" ht="18.75" x14ac:dyDescent="0.3">
      <c r="B2857" s="220">
        <v>45181</v>
      </c>
      <c r="C2857" s="95" t="s">
        <v>3814</v>
      </c>
      <c r="D2857" s="96" t="s">
        <v>2043</v>
      </c>
      <c r="E2857" s="97">
        <v>5</v>
      </c>
      <c r="F2857" s="140">
        <v>3</v>
      </c>
      <c r="G2857" s="103"/>
      <c r="H2857" s="99" t="s">
        <v>557</v>
      </c>
      <c r="I2857" s="104" t="s">
        <v>34</v>
      </c>
      <c r="J2857" s="105">
        <v>3</v>
      </c>
      <c r="K2857" s="142">
        <f t="shared" si="308"/>
        <v>-3</v>
      </c>
      <c r="L2857" s="102">
        <f t="shared" si="313"/>
        <v>1031.6201049382726</v>
      </c>
      <c r="M2857" s="214">
        <f t="shared" si="317"/>
        <v>-89.625</v>
      </c>
      <c r="Q2857" s="153">
        <f t="shared" si="314"/>
        <v>1</v>
      </c>
      <c r="R2857" s="154">
        <f t="shared" si="315"/>
        <v>0</v>
      </c>
      <c r="S2857" s="154">
        <f t="shared" si="316"/>
        <v>1</v>
      </c>
    </row>
    <row r="2858" spans="2:19" ht="18.75" x14ac:dyDescent="0.3">
      <c r="B2858" s="220">
        <v>45181</v>
      </c>
      <c r="C2858" s="95" t="s">
        <v>3815</v>
      </c>
      <c r="D2858" s="96" t="s">
        <v>813</v>
      </c>
      <c r="E2858" s="97">
        <v>2</v>
      </c>
      <c r="F2858" s="140">
        <v>2</v>
      </c>
      <c r="G2858" s="103"/>
      <c r="H2858" s="99" t="s">
        <v>557</v>
      </c>
      <c r="I2858" s="104" t="s">
        <v>34</v>
      </c>
      <c r="J2858" s="105">
        <v>8.75</v>
      </c>
      <c r="K2858" s="142">
        <f t="shared" si="308"/>
        <v>-8.75</v>
      </c>
      <c r="L2858" s="102">
        <f t="shared" si="313"/>
        <v>1022.8701049382726</v>
      </c>
      <c r="M2858" s="214">
        <f t="shared" si="317"/>
        <v>-98.375</v>
      </c>
      <c r="Q2858" s="153">
        <f t="shared" si="314"/>
        <v>1</v>
      </c>
      <c r="R2858" s="154">
        <f t="shared" si="315"/>
        <v>0</v>
      </c>
      <c r="S2858" s="154">
        <f t="shared" si="316"/>
        <v>1</v>
      </c>
    </row>
    <row r="2859" spans="2:19" ht="18.75" x14ac:dyDescent="0.3">
      <c r="B2859" s="220">
        <v>45181</v>
      </c>
      <c r="C2859" s="95" t="s">
        <v>3773</v>
      </c>
      <c r="D2859" s="96" t="s">
        <v>813</v>
      </c>
      <c r="E2859" s="97">
        <v>5</v>
      </c>
      <c r="F2859" s="140">
        <v>1.8</v>
      </c>
      <c r="G2859" s="103"/>
      <c r="H2859" s="99" t="s">
        <v>557</v>
      </c>
      <c r="I2859" s="104" t="s">
        <v>24</v>
      </c>
      <c r="J2859" s="105">
        <v>1</v>
      </c>
      <c r="K2859" s="142">
        <f t="shared" si="308"/>
        <v>0.8</v>
      </c>
      <c r="L2859" s="102">
        <f t="shared" si="313"/>
        <v>1023.6701049382725</v>
      </c>
      <c r="M2859" s="214">
        <f t="shared" si="317"/>
        <v>-97.575000000000003</v>
      </c>
      <c r="Q2859" s="153">
        <f t="shared" si="314"/>
        <v>1</v>
      </c>
      <c r="R2859" s="154">
        <f t="shared" si="315"/>
        <v>1</v>
      </c>
      <c r="S2859" s="154">
        <f t="shared" si="316"/>
        <v>0</v>
      </c>
    </row>
    <row r="2860" spans="2:19" ht="18.75" x14ac:dyDescent="0.3">
      <c r="B2860" s="220">
        <v>45182</v>
      </c>
      <c r="C2860" s="95" t="s">
        <v>3816</v>
      </c>
      <c r="D2860" s="96" t="s">
        <v>3405</v>
      </c>
      <c r="E2860" s="97">
        <v>1</v>
      </c>
      <c r="F2860" s="140">
        <v>126</v>
      </c>
      <c r="G2860" s="103"/>
      <c r="H2860" s="99" t="s">
        <v>557</v>
      </c>
      <c r="I2860" s="104" t="s">
        <v>34</v>
      </c>
      <c r="J2860" s="105">
        <v>0.75</v>
      </c>
      <c r="K2860" s="142">
        <f t="shared" si="308"/>
        <v>-0.75</v>
      </c>
      <c r="L2860" s="102">
        <f t="shared" si="313"/>
        <v>1022.9201049382725</v>
      </c>
      <c r="M2860" s="214">
        <f t="shared" si="317"/>
        <v>-98.325000000000003</v>
      </c>
      <c r="Q2860" s="153">
        <f t="shared" si="314"/>
        <v>1</v>
      </c>
      <c r="R2860" s="154">
        <f t="shared" si="315"/>
        <v>0</v>
      </c>
      <c r="S2860" s="154">
        <f t="shared" si="316"/>
        <v>1</v>
      </c>
    </row>
    <row r="2861" spans="2:19" ht="18.75" x14ac:dyDescent="0.3">
      <c r="B2861" s="220">
        <v>45182</v>
      </c>
      <c r="C2861" s="95" t="s">
        <v>3816</v>
      </c>
      <c r="D2861" s="96" t="s">
        <v>3405</v>
      </c>
      <c r="E2861" s="97">
        <v>1</v>
      </c>
      <c r="F2861" s="140"/>
      <c r="G2861" s="103">
        <v>26</v>
      </c>
      <c r="H2861" s="99" t="s">
        <v>567</v>
      </c>
      <c r="I2861" s="104" t="s">
        <v>34</v>
      </c>
      <c r="J2861" s="105">
        <v>0.75</v>
      </c>
      <c r="K2861" s="142">
        <f t="shared" si="308"/>
        <v>-0.75</v>
      </c>
      <c r="L2861" s="102">
        <f t="shared" si="313"/>
        <v>1022.1701049382725</v>
      </c>
      <c r="M2861" s="214">
        <f t="shared" si="317"/>
        <v>-99.075000000000003</v>
      </c>
      <c r="Q2861" s="153">
        <f t="shared" si="314"/>
        <v>1</v>
      </c>
      <c r="R2861" s="154">
        <f t="shared" si="315"/>
        <v>0</v>
      </c>
      <c r="S2861" s="154">
        <f t="shared" si="316"/>
        <v>1</v>
      </c>
    </row>
    <row r="2862" spans="2:19" ht="18.75" x14ac:dyDescent="0.3">
      <c r="B2862" s="220">
        <v>45182</v>
      </c>
      <c r="C2862" s="95" t="s">
        <v>3817</v>
      </c>
      <c r="D2862" s="96" t="s">
        <v>3405</v>
      </c>
      <c r="E2862" s="97">
        <v>1</v>
      </c>
      <c r="F2862" s="140">
        <v>41</v>
      </c>
      <c r="G2862" s="103"/>
      <c r="H2862" s="99" t="s">
        <v>557</v>
      </c>
      <c r="I2862" s="104" t="s">
        <v>34</v>
      </c>
      <c r="J2862" s="105">
        <v>0.5</v>
      </c>
      <c r="K2862" s="142">
        <f t="shared" si="308"/>
        <v>-0.5</v>
      </c>
      <c r="L2862" s="102">
        <f t="shared" si="313"/>
        <v>1021.6701049382725</v>
      </c>
      <c r="M2862" s="214">
        <f t="shared" si="317"/>
        <v>-99.575000000000003</v>
      </c>
      <c r="Q2862" s="153">
        <f t="shared" si="314"/>
        <v>1</v>
      </c>
      <c r="R2862" s="154">
        <f t="shared" si="315"/>
        <v>0</v>
      </c>
      <c r="S2862" s="154">
        <f t="shared" si="316"/>
        <v>1</v>
      </c>
    </row>
    <row r="2863" spans="2:19" ht="18.75" x14ac:dyDescent="0.3">
      <c r="B2863" s="220">
        <v>45182</v>
      </c>
      <c r="C2863" s="95" t="s">
        <v>3817</v>
      </c>
      <c r="D2863" s="96" t="s">
        <v>3405</v>
      </c>
      <c r="E2863" s="97">
        <v>1</v>
      </c>
      <c r="F2863" s="140"/>
      <c r="G2863" s="103">
        <v>8</v>
      </c>
      <c r="H2863" s="99" t="s">
        <v>567</v>
      </c>
      <c r="I2863" s="104" t="s">
        <v>34</v>
      </c>
      <c r="J2863" s="105">
        <v>0.5</v>
      </c>
      <c r="K2863" s="142">
        <f t="shared" si="308"/>
        <v>-0.5</v>
      </c>
      <c r="L2863" s="102">
        <f t="shared" si="313"/>
        <v>1021.1701049382725</v>
      </c>
      <c r="M2863" s="214">
        <f t="shared" si="317"/>
        <v>-100.075</v>
      </c>
      <c r="Q2863" s="153">
        <f t="shared" si="314"/>
        <v>1</v>
      </c>
      <c r="R2863" s="154">
        <f t="shared" si="315"/>
        <v>0</v>
      </c>
      <c r="S2863" s="154">
        <f t="shared" si="316"/>
        <v>1</v>
      </c>
    </row>
    <row r="2864" spans="2:19" ht="18.75" x14ac:dyDescent="0.3">
      <c r="B2864" s="220">
        <v>45182</v>
      </c>
      <c r="C2864" s="95" t="s">
        <v>3818</v>
      </c>
      <c r="D2864" s="96" t="s">
        <v>2001</v>
      </c>
      <c r="E2864" s="97">
        <v>1</v>
      </c>
      <c r="F2864" s="140">
        <v>19</v>
      </c>
      <c r="G2864" s="103"/>
      <c r="H2864" s="99" t="s">
        <v>557</v>
      </c>
      <c r="I2864" s="104" t="s">
        <v>34</v>
      </c>
      <c r="J2864" s="105">
        <v>3.75</v>
      </c>
      <c r="K2864" s="142">
        <f t="shared" si="308"/>
        <v>-3.75</v>
      </c>
      <c r="L2864" s="102">
        <f t="shared" si="313"/>
        <v>1017.4201049382725</v>
      </c>
      <c r="M2864" s="214">
        <f t="shared" si="317"/>
        <v>-103.825</v>
      </c>
      <c r="Q2864" s="153">
        <f t="shared" si="314"/>
        <v>1</v>
      </c>
      <c r="R2864" s="154">
        <f t="shared" si="315"/>
        <v>0</v>
      </c>
      <c r="S2864" s="154">
        <f t="shared" si="316"/>
        <v>1</v>
      </c>
    </row>
    <row r="2865" spans="2:19" ht="18.75" x14ac:dyDescent="0.3">
      <c r="B2865" s="220">
        <v>45182</v>
      </c>
      <c r="C2865" s="95" t="s">
        <v>3818</v>
      </c>
      <c r="D2865" s="96" t="s">
        <v>2001</v>
      </c>
      <c r="E2865" s="97">
        <v>1</v>
      </c>
      <c r="F2865" s="140"/>
      <c r="G2865" s="103">
        <v>3</v>
      </c>
      <c r="H2865" s="99" t="s">
        <v>567</v>
      </c>
      <c r="I2865" s="104" t="s">
        <v>34</v>
      </c>
      <c r="J2865" s="105">
        <v>3.75</v>
      </c>
      <c r="K2865" s="142">
        <f t="shared" ref="K2865:K2928" si="318">IF(OR(I2865="",J2865=""),"",IF(AND(H2865="W",I2865="1st"),F2865*J2865-J2865,IF(AND(H2865="P",OR(I2865="1st",I2865="2nd",I2865="3rd")),G2865*J2865-J2865,IF(H2865="EW",-2*J2865,-J2865))))</f>
        <v>-3.75</v>
      </c>
      <c r="L2865" s="102">
        <f t="shared" si="313"/>
        <v>1013.6701049382725</v>
      </c>
      <c r="M2865" s="214">
        <f t="shared" si="317"/>
        <v>-107.575</v>
      </c>
      <c r="Q2865" s="153">
        <f t="shared" si="314"/>
        <v>1</v>
      </c>
      <c r="R2865" s="154">
        <f t="shared" si="315"/>
        <v>0</v>
      </c>
      <c r="S2865" s="154">
        <f t="shared" si="316"/>
        <v>1</v>
      </c>
    </row>
    <row r="2866" spans="2:19" ht="18.75" x14ac:dyDescent="0.3">
      <c r="B2866" s="220">
        <v>45182</v>
      </c>
      <c r="C2866" s="95" t="s">
        <v>3766</v>
      </c>
      <c r="D2866" s="96" t="s">
        <v>2001</v>
      </c>
      <c r="E2866" s="97">
        <v>1</v>
      </c>
      <c r="F2866" s="140">
        <v>8</v>
      </c>
      <c r="G2866" s="103"/>
      <c r="H2866" s="99" t="s">
        <v>557</v>
      </c>
      <c r="I2866" s="104" t="s">
        <v>34</v>
      </c>
      <c r="J2866" s="105">
        <v>2</v>
      </c>
      <c r="K2866" s="142">
        <f t="shared" si="318"/>
        <v>-2</v>
      </c>
      <c r="L2866" s="102">
        <f t="shared" si="313"/>
        <v>1011.6701049382725</v>
      </c>
      <c r="M2866" s="214">
        <f t="shared" si="317"/>
        <v>-109.575</v>
      </c>
      <c r="Q2866" s="153">
        <f t="shared" si="314"/>
        <v>1</v>
      </c>
      <c r="R2866" s="154">
        <f t="shared" si="315"/>
        <v>0</v>
      </c>
      <c r="S2866" s="154">
        <f t="shared" si="316"/>
        <v>1</v>
      </c>
    </row>
    <row r="2867" spans="2:19" ht="18.75" x14ac:dyDescent="0.3">
      <c r="B2867" s="220">
        <v>45182</v>
      </c>
      <c r="C2867" s="95" t="s">
        <v>3819</v>
      </c>
      <c r="D2867" s="96" t="s">
        <v>2001</v>
      </c>
      <c r="E2867" s="97">
        <v>4</v>
      </c>
      <c r="F2867" s="140">
        <v>7</v>
      </c>
      <c r="G2867" s="103"/>
      <c r="H2867" s="99" t="s">
        <v>557</v>
      </c>
      <c r="I2867" s="104" t="s">
        <v>34</v>
      </c>
      <c r="J2867" s="105">
        <v>6.5</v>
      </c>
      <c r="K2867" s="142">
        <f t="shared" si="318"/>
        <v>-6.5</v>
      </c>
      <c r="L2867" s="102">
        <f t="shared" si="313"/>
        <v>1005.1701049382725</v>
      </c>
      <c r="M2867" s="214">
        <f t="shared" si="317"/>
        <v>-116.075</v>
      </c>
      <c r="Q2867" s="153">
        <f t="shared" si="314"/>
        <v>1</v>
      </c>
      <c r="R2867" s="154">
        <f t="shared" si="315"/>
        <v>0</v>
      </c>
      <c r="S2867" s="154">
        <f t="shared" si="316"/>
        <v>1</v>
      </c>
    </row>
    <row r="2868" spans="2:19" ht="18.75" x14ac:dyDescent="0.3">
      <c r="B2868" s="220">
        <v>45183</v>
      </c>
      <c r="C2868" s="95" t="s">
        <v>3820</v>
      </c>
      <c r="D2868" s="96" t="s">
        <v>114</v>
      </c>
      <c r="E2868" s="97">
        <v>2</v>
      </c>
      <c r="F2868" s="140">
        <v>2</v>
      </c>
      <c r="G2868" s="103"/>
      <c r="H2868" s="99" t="s">
        <v>557</v>
      </c>
      <c r="I2868" s="104" t="s">
        <v>34</v>
      </c>
      <c r="J2868" s="105">
        <v>5</v>
      </c>
      <c r="K2868" s="142">
        <f t="shared" si="318"/>
        <v>-5</v>
      </c>
      <c r="L2868" s="102">
        <f t="shared" si="313"/>
        <v>1000.1701049382725</v>
      </c>
      <c r="M2868" s="214">
        <f t="shared" si="317"/>
        <v>-121.075</v>
      </c>
      <c r="Q2868" s="153">
        <f t="shared" si="314"/>
        <v>1</v>
      </c>
      <c r="R2868" s="154">
        <f t="shared" si="315"/>
        <v>0</v>
      </c>
      <c r="S2868" s="154">
        <f t="shared" si="316"/>
        <v>1</v>
      </c>
    </row>
    <row r="2869" spans="2:19" ht="18.75" x14ac:dyDescent="0.3">
      <c r="B2869" s="220">
        <v>45183</v>
      </c>
      <c r="C2869" s="95" t="s">
        <v>3821</v>
      </c>
      <c r="D2869" s="96" t="s">
        <v>114</v>
      </c>
      <c r="E2869" s="97">
        <v>2</v>
      </c>
      <c r="F2869" s="140">
        <v>60</v>
      </c>
      <c r="G2869" s="103"/>
      <c r="H2869" s="99" t="s">
        <v>557</v>
      </c>
      <c r="I2869" s="104" t="s">
        <v>34</v>
      </c>
      <c r="J2869" s="105">
        <v>0.25</v>
      </c>
      <c r="K2869" s="142">
        <f t="shared" si="318"/>
        <v>-0.25</v>
      </c>
      <c r="L2869" s="102">
        <f t="shared" si="313"/>
        <v>999.92010493827252</v>
      </c>
      <c r="M2869" s="214">
        <f t="shared" si="317"/>
        <v>-121.325</v>
      </c>
      <c r="Q2869" s="153">
        <f t="shared" si="314"/>
        <v>1</v>
      </c>
      <c r="R2869" s="154">
        <f t="shared" si="315"/>
        <v>0</v>
      </c>
      <c r="S2869" s="154">
        <f t="shared" si="316"/>
        <v>1</v>
      </c>
    </row>
    <row r="2870" spans="2:19" ht="18.75" x14ac:dyDescent="0.3">
      <c r="B2870" s="220">
        <v>45183</v>
      </c>
      <c r="C2870" s="95" t="s">
        <v>3772</v>
      </c>
      <c r="D2870" s="96" t="s">
        <v>114</v>
      </c>
      <c r="E2870" s="97">
        <v>3</v>
      </c>
      <c r="F2870" s="140">
        <v>4</v>
      </c>
      <c r="G2870" s="103"/>
      <c r="H2870" s="99" t="s">
        <v>557</v>
      </c>
      <c r="I2870" s="104" t="s">
        <v>34</v>
      </c>
      <c r="J2870" s="105">
        <v>2.5</v>
      </c>
      <c r="K2870" s="142">
        <f t="shared" si="318"/>
        <v>-2.5</v>
      </c>
      <c r="L2870" s="102">
        <f t="shared" ref="L2870:L2933" si="319">IF(K2870="",L2869,L2869+K2870)</f>
        <v>997.42010493827252</v>
      </c>
      <c r="M2870" s="214">
        <f t="shared" si="317"/>
        <v>-123.825</v>
      </c>
      <c r="Q2870" s="153">
        <f t="shared" ref="Q2870:Q2933" si="320">IF(B2870="",0,1)</f>
        <v>1</v>
      </c>
      <c r="R2870" s="154">
        <f t="shared" ref="R2870:R2933" si="321">IF(K2870&gt;0,1,0)</f>
        <v>0</v>
      </c>
      <c r="S2870" s="154">
        <f t="shared" ref="S2870:S2933" si="322">IF(K2870&lt;0,1,0)</f>
        <v>1</v>
      </c>
    </row>
    <row r="2871" spans="2:19" ht="18.75" x14ac:dyDescent="0.3">
      <c r="B2871" s="220">
        <v>45183</v>
      </c>
      <c r="C2871" s="95" t="s">
        <v>3822</v>
      </c>
      <c r="D2871" s="96" t="s">
        <v>114</v>
      </c>
      <c r="E2871" s="97">
        <v>3</v>
      </c>
      <c r="F2871" s="140">
        <v>23</v>
      </c>
      <c r="G2871" s="103"/>
      <c r="H2871" s="99" t="s">
        <v>557</v>
      </c>
      <c r="I2871" s="104" t="s">
        <v>34</v>
      </c>
      <c r="J2871" s="105">
        <v>0.25</v>
      </c>
      <c r="K2871" s="142">
        <f t="shared" si="318"/>
        <v>-0.25</v>
      </c>
      <c r="L2871" s="102">
        <f t="shared" si="319"/>
        <v>997.17010493827252</v>
      </c>
      <c r="M2871" s="214">
        <f t="shared" ref="M2871:M2934" si="323">K2871+M2870</f>
        <v>-124.075</v>
      </c>
      <c r="Q2871" s="153">
        <f t="shared" si="320"/>
        <v>1</v>
      </c>
      <c r="R2871" s="154">
        <f t="shared" si="321"/>
        <v>0</v>
      </c>
      <c r="S2871" s="154">
        <f t="shared" si="322"/>
        <v>1</v>
      </c>
    </row>
    <row r="2872" spans="2:19" ht="18.75" x14ac:dyDescent="0.3">
      <c r="B2872" s="220">
        <v>45183</v>
      </c>
      <c r="C2872" s="95" t="s">
        <v>3822</v>
      </c>
      <c r="D2872" s="96" t="s">
        <v>114</v>
      </c>
      <c r="E2872" s="97">
        <v>3</v>
      </c>
      <c r="F2872" s="140"/>
      <c r="G2872" s="103">
        <v>5</v>
      </c>
      <c r="H2872" s="99" t="s">
        <v>567</v>
      </c>
      <c r="I2872" s="104" t="s">
        <v>34</v>
      </c>
      <c r="J2872" s="105">
        <v>0.75</v>
      </c>
      <c r="K2872" s="142">
        <f t="shared" si="318"/>
        <v>-0.75</v>
      </c>
      <c r="L2872" s="102">
        <f t="shared" si="319"/>
        <v>996.42010493827252</v>
      </c>
      <c r="M2872" s="214">
        <f t="shared" si="323"/>
        <v>-124.825</v>
      </c>
      <c r="Q2872" s="153">
        <f t="shared" si="320"/>
        <v>1</v>
      </c>
      <c r="R2872" s="154">
        <f t="shared" si="321"/>
        <v>0</v>
      </c>
      <c r="S2872" s="154">
        <f t="shared" si="322"/>
        <v>1</v>
      </c>
    </row>
    <row r="2873" spans="2:19" ht="18.75" x14ac:dyDescent="0.3">
      <c r="B2873" s="220">
        <v>45183</v>
      </c>
      <c r="C2873" s="95" t="s">
        <v>3823</v>
      </c>
      <c r="D2873" s="96" t="s">
        <v>561</v>
      </c>
      <c r="E2873" s="97">
        <v>2</v>
      </c>
      <c r="F2873" s="140">
        <v>4</v>
      </c>
      <c r="G2873" s="103"/>
      <c r="H2873" s="99" t="s">
        <v>557</v>
      </c>
      <c r="I2873" s="104" t="s">
        <v>34</v>
      </c>
      <c r="J2873" s="105">
        <v>8</v>
      </c>
      <c r="K2873" s="142">
        <f t="shared" si="318"/>
        <v>-8</v>
      </c>
      <c r="L2873" s="102">
        <f t="shared" si="319"/>
        <v>988.42010493827252</v>
      </c>
      <c r="M2873" s="214">
        <f t="shared" si="323"/>
        <v>-132.82499999999999</v>
      </c>
      <c r="Q2873" s="153">
        <f t="shared" si="320"/>
        <v>1</v>
      </c>
      <c r="R2873" s="154">
        <f t="shared" si="321"/>
        <v>0</v>
      </c>
      <c r="S2873" s="154">
        <f t="shared" si="322"/>
        <v>1</v>
      </c>
    </row>
    <row r="2874" spans="2:19" ht="18.75" x14ac:dyDescent="0.3">
      <c r="B2874" s="220">
        <v>45183</v>
      </c>
      <c r="C2874" s="95" t="s">
        <v>3777</v>
      </c>
      <c r="D2874" s="96" t="s">
        <v>114</v>
      </c>
      <c r="E2874" s="97">
        <v>4</v>
      </c>
      <c r="F2874" s="140">
        <v>1.6</v>
      </c>
      <c r="G2874" s="103"/>
      <c r="H2874" s="99" t="s">
        <v>557</v>
      </c>
      <c r="I2874" s="104" t="s">
        <v>34</v>
      </c>
      <c r="J2874" s="105">
        <v>3.75</v>
      </c>
      <c r="K2874" s="142">
        <f t="shared" si="318"/>
        <v>-3.75</v>
      </c>
      <c r="L2874" s="102">
        <f t="shared" si="319"/>
        <v>984.67010493827252</v>
      </c>
      <c r="M2874" s="214">
        <f t="shared" si="323"/>
        <v>-136.57499999999999</v>
      </c>
      <c r="Q2874" s="153">
        <f t="shared" si="320"/>
        <v>1</v>
      </c>
      <c r="R2874" s="154">
        <f t="shared" si="321"/>
        <v>0</v>
      </c>
      <c r="S2874" s="154">
        <f t="shared" si="322"/>
        <v>1</v>
      </c>
    </row>
    <row r="2875" spans="2:19" ht="18.75" x14ac:dyDescent="0.3">
      <c r="B2875" s="220">
        <v>45184</v>
      </c>
      <c r="C2875" s="95" t="s">
        <v>3824</v>
      </c>
      <c r="D2875" s="96" t="s">
        <v>600</v>
      </c>
      <c r="E2875" s="97">
        <v>3</v>
      </c>
      <c r="F2875" s="140">
        <v>2</v>
      </c>
      <c r="G2875" s="103"/>
      <c r="H2875" s="99" t="s">
        <v>557</v>
      </c>
      <c r="I2875" s="104" t="s">
        <v>34</v>
      </c>
      <c r="J2875" s="105">
        <v>6</v>
      </c>
      <c r="K2875" s="142">
        <f t="shared" si="318"/>
        <v>-6</v>
      </c>
      <c r="L2875" s="102">
        <f t="shared" si="319"/>
        <v>978.67010493827252</v>
      </c>
      <c r="M2875" s="214">
        <f t="shared" si="323"/>
        <v>-142.57499999999999</v>
      </c>
      <c r="Q2875" s="153">
        <f t="shared" si="320"/>
        <v>1</v>
      </c>
      <c r="R2875" s="154">
        <f t="shared" si="321"/>
        <v>0</v>
      </c>
      <c r="S2875" s="154">
        <f t="shared" si="322"/>
        <v>1</v>
      </c>
    </row>
    <row r="2876" spans="2:19" ht="18.75" x14ac:dyDescent="0.3">
      <c r="B2876" s="220">
        <v>45184</v>
      </c>
      <c r="C2876" s="95" t="s">
        <v>3782</v>
      </c>
      <c r="D2876" s="96" t="s">
        <v>619</v>
      </c>
      <c r="E2876" s="97">
        <v>3</v>
      </c>
      <c r="F2876" s="140">
        <v>14</v>
      </c>
      <c r="G2876" s="103"/>
      <c r="H2876" s="99" t="s">
        <v>557</v>
      </c>
      <c r="I2876" s="104" t="s">
        <v>34</v>
      </c>
      <c r="J2876" s="105">
        <v>1</v>
      </c>
      <c r="K2876" s="142">
        <f t="shared" si="318"/>
        <v>-1</v>
      </c>
      <c r="L2876" s="102">
        <f t="shared" si="319"/>
        <v>977.67010493827252</v>
      </c>
      <c r="M2876" s="214">
        <f t="shared" si="323"/>
        <v>-143.57499999999999</v>
      </c>
      <c r="Q2876" s="153">
        <f t="shared" si="320"/>
        <v>1</v>
      </c>
      <c r="R2876" s="154">
        <f t="shared" si="321"/>
        <v>0</v>
      </c>
      <c r="S2876" s="154">
        <f t="shared" si="322"/>
        <v>1</v>
      </c>
    </row>
    <row r="2877" spans="2:19" ht="18.75" x14ac:dyDescent="0.3">
      <c r="B2877" s="220">
        <v>45184</v>
      </c>
      <c r="C2877" s="95" t="s">
        <v>3775</v>
      </c>
      <c r="D2877" s="96" t="s">
        <v>43</v>
      </c>
      <c r="E2877" s="97">
        <v>1</v>
      </c>
      <c r="F2877" s="140">
        <v>2.5</v>
      </c>
      <c r="G2877" s="103"/>
      <c r="H2877" s="99" t="s">
        <v>557</v>
      </c>
      <c r="I2877" s="104" t="s">
        <v>24</v>
      </c>
      <c r="J2877" s="105">
        <v>2.75</v>
      </c>
      <c r="K2877" s="142">
        <f t="shared" si="318"/>
        <v>4.125</v>
      </c>
      <c r="L2877" s="102">
        <f t="shared" si="319"/>
        <v>981.79510493827252</v>
      </c>
      <c r="M2877" s="214">
        <f t="shared" si="323"/>
        <v>-139.44999999999999</v>
      </c>
      <c r="Q2877" s="153">
        <f t="shared" si="320"/>
        <v>1</v>
      </c>
      <c r="R2877" s="154">
        <f t="shared" si="321"/>
        <v>1</v>
      </c>
      <c r="S2877" s="154">
        <f t="shared" si="322"/>
        <v>0</v>
      </c>
    </row>
    <row r="2878" spans="2:19" ht="18.75" x14ac:dyDescent="0.3">
      <c r="B2878" s="220">
        <v>45184</v>
      </c>
      <c r="C2878" s="95" t="s">
        <v>3825</v>
      </c>
      <c r="D2878" s="96" t="s">
        <v>43</v>
      </c>
      <c r="E2878" s="97">
        <v>3</v>
      </c>
      <c r="F2878" s="140">
        <v>31</v>
      </c>
      <c r="G2878" s="103"/>
      <c r="H2878" s="99" t="s">
        <v>557</v>
      </c>
      <c r="I2878" s="104" t="s">
        <v>34</v>
      </c>
      <c r="J2878" s="105">
        <v>0.75</v>
      </c>
      <c r="K2878" s="142">
        <f t="shared" si="318"/>
        <v>-0.75</v>
      </c>
      <c r="L2878" s="102">
        <f t="shared" si="319"/>
        <v>981.04510493827252</v>
      </c>
      <c r="M2878" s="214">
        <f t="shared" si="323"/>
        <v>-140.19999999999999</v>
      </c>
      <c r="Q2878" s="153">
        <f t="shared" si="320"/>
        <v>1</v>
      </c>
      <c r="R2878" s="154">
        <f t="shared" si="321"/>
        <v>0</v>
      </c>
      <c r="S2878" s="154">
        <f t="shared" si="322"/>
        <v>1</v>
      </c>
    </row>
    <row r="2879" spans="2:19" ht="18.75" x14ac:dyDescent="0.3">
      <c r="B2879" s="220">
        <v>45184</v>
      </c>
      <c r="C2879" s="95" t="s">
        <v>3825</v>
      </c>
      <c r="D2879" s="96" t="s">
        <v>43</v>
      </c>
      <c r="E2879" s="97">
        <v>3</v>
      </c>
      <c r="F2879" s="140"/>
      <c r="G2879" s="103">
        <v>5</v>
      </c>
      <c r="H2879" s="99" t="s">
        <v>567</v>
      </c>
      <c r="I2879" s="104" t="s">
        <v>34</v>
      </c>
      <c r="J2879" s="105">
        <v>0.5</v>
      </c>
      <c r="K2879" s="142">
        <f t="shared" si="318"/>
        <v>-0.5</v>
      </c>
      <c r="L2879" s="102">
        <f t="shared" si="319"/>
        <v>980.54510493827252</v>
      </c>
      <c r="M2879" s="214">
        <f t="shared" si="323"/>
        <v>-140.69999999999999</v>
      </c>
      <c r="Q2879" s="153">
        <f t="shared" si="320"/>
        <v>1</v>
      </c>
      <c r="R2879" s="154">
        <f t="shared" si="321"/>
        <v>0</v>
      </c>
      <c r="S2879" s="154">
        <f t="shared" si="322"/>
        <v>1</v>
      </c>
    </row>
    <row r="2880" spans="2:19" ht="18.75" x14ac:dyDescent="0.3">
      <c r="B2880" s="220">
        <v>45185</v>
      </c>
      <c r="C2880" s="95" t="s">
        <v>3826</v>
      </c>
      <c r="D2880" s="96" t="s">
        <v>3253</v>
      </c>
      <c r="E2880" s="97">
        <v>2</v>
      </c>
      <c r="F2880" s="140">
        <v>2</v>
      </c>
      <c r="G2880" s="103"/>
      <c r="H2880" s="99" t="s">
        <v>557</v>
      </c>
      <c r="I2880" s="104" t="s">
        <v>34</v>
      </c>
      <c r="J2880" s="105">
        <v>3</v>
      </c>
      <c r="K2880" s="142">
        <f t="shared" si="318"/>
        <v>-3</v>
      </c>
      <c r="L2880" s="102">
        <f t="shared" si="319"/>
        <v>977.54510493827252</v>
      </c>
      <c r="M2880" s="214">
        <f t="shared" si="323"/>
        <v>-143.69999999999999</v>
      </c>
      <c r="Q2880" s="153">
        <f t="shared" si="320"/>
        <v>1</v>
      </c>
      <c r="R2880" s="154">
        <f t="shared" si="321"/>
        <v>0</v>
      </c>
      <c r="S2880" s="154">
        <f t="shared" si="322"/>
        <v>1</v>
      </c>
    </row>
    <row r="2881" spans="2:19" ht="18.75" x14ac:dyDescent="0.3">
      <c r="B2881" s="220">
        <v>45186</v>
      </c>
      <c r="C2881" s="95" t="s">
        <v>3827</v>
      </c>
      <c r="D2881" s="96" t="s">
        <v>18</v>
      </c>
      <c r="E2881" s="97">
        <v>7</v>
      </c>
      <c r="F2881" s="140">
        <v>2</v>
      </c>
      <c r="G2881" s="103"/>
      <c r="H2881" s="99" t="s">
        <v>557</v>
      </c>
      <c r="I2881" s="104" t="s">
        <v>24</v>
      </c>
      <c r="J2881" s="105">
        <v>8</v>
      </c>
      <c r="K2881" s="142">
        <f t="shared" si="318"/>
        <v>8</v>
      </c>
      <c r="L2881" s="102">
        <f t="shared" si="319"/>
        <v>985.54510493827252</v>
      </c>
      <c r="M2881" s="214">
        <f t="shared" si="323"/>
        <v>-135.69999999999999</v>
      </c>
      <c r="Q2881" s="153">
        <f t="shared" si="320"/>
        <v>1</v>
      </c>
      <c r="R2881" s="154">
        <f t="shared" si="321"/>
        <v>1</v>
      </c>
      <c r="S2881" s="154">
        <f t="shared" si="322"/>
        <v>0</v>
      </c>
    </row>
    <row r="2882" spans="2:19" ht="18.75" x14ac:dyDescent="0.3">
      <c r="B2882" s="220">
        <v>45186</v>
      </c>
      <c r="C2882" s="95" t="s">
        <v>3828</v>
      </c>
      <c r="D2882" s="96" t="s">
        <v>2814</v>
      </c>
      <c r="E2882" s="97">
        <v>2</v>
      </c>
      <c r="F2882" s="140">
        <v>9</v>
      </c>
      <c r="G2882" s="103"/>
      <c r="H2882" s="99" t="s">
        <v>557</v>
      </c>
      <c r="I2882" s="104" t="s">
        <v>34</v>
      </c>
      <c r="J2882" s="105">
        <v>0.75</v>
      </c>
      <c r="K2882" s="142">
        <f t="shared" si="318"/>
        <v>-0.75</v>
      </c>
      <c r="L2882" s="102">
        <f t="shared" si="319"/>
        <v>984.79510493827252</v>
      </c>
      <c r="M2882" s="214">
        <f t="shared" si="323"/>
        <v>-136.44999999999999</v>
      </c>
      <c r="Q2882" s="153">
        <f t="shared" si="320"/>
        <v>1</v>
      </c>
      <c r="R2882" s="154">
        <f t="shared" si="321"/>
        <v>0</v>
      </c>
      <c r="S2882" s="154">
        <f t="shared" si="322"/>
        <v>1</v>
      </c>
    </row>
    <row r="2883" spans="2:19" ht="18.75" x14ac:dyDescent="0.3">
      <c r="B2883" s="220">
        <v>45186</v>
      </c>
      <c r="C2883" s="95" t="s">
        <v>3828</v>
      </c>
      <c r="D2883" s="96" t="s">
        <v>2814</v>
      </c>
      <c r="E2883" s="97">
        <v>2</v>
      </c>
      <c r="F2883" s="140"/>
      <c r="G2883" s="103">
        <v>2</v>
      </c>
      <c r="H2883" s="99" t="s">
        <v>567</v>
      </c>
      <c r="I2883" s="104" t="s">
        <v>34</v>
      </c>
      <c r="J2883" s="105">
        <v>4</v>
      </c>
      <c r="K2883" s="142">
        <f t="shared" si="318"/>
        <v>-4</v>
      </c>
      <c r="L2883" s="102">
        <f t="shared" si="319"/>
        <v>980.79510493827252</v>
      </c>
      <c r="M2883" s="214">
        <f t="shared" si="323"/>
        <v>-140.44999999999999</v>
      </c>
      <c r="Q2883" s="153">
        <f t="shared" si="320"/>
        <v>1</v>
      </c>
      <c r="R2883" s="154">
        <f t="shared" si="321"/>
        <v>0</v>
      </c>
      <c r="S2883" s="154">
        <f t="shared" si="322"/>
        <v>1</v>
      </c>
    </row>
    <row r="2884" spans="2:19" ht="18.75" x14ac:dyDescent="0.3">
      <c r="B2884" s="220">
        <v>45186</v>
      </c>
      <c r="C2884" s="95" t="s">
        <v>3829</v>
      </c>
      <c r="D2884" s="96" t="s">
        <v>2814</v>
      </c>
      <c r="E2884" s="97">
        <v>4</v>
      </c>
      <c r="F2884" s="140">
        <v>2</v>
      </c>
      <c r="G2884" s="103"/>
      <c r="H2884" s="99" t="s">
        <v>557</v>
      </c>
      <c r="I2884" s="104" t="s">
        <v>34</v>
      </c>
      <c r="J2884" s="105">
        <v>10</v>
      </c>
      <c r="K2884" s="142">
        <f t="shared" si="318"/>
        <v>-10</v>
      </c>
      <c r="L2884" s="102">
        <f t="shared" si="319"/>
        <v>970.79510493827252</v>
      </c>
      <c r="M2884" s="214">
        <f t="shared" si="323"/>
        <v>-150.44999999999999</v>
      </c>
      <c r="Q2884" s="153">
        <f t="shared" si="320"/>
        <v>1</v>
      </c>
      <c r="R2884" s="154">
        <f t="shared" si="321"/>
        <v>0</v>
      </c>
      <c r="S2884" s="154">
        <f t="shared" si="322"/>
        <v>1</v>
      </c>
    </row>
    <row r="2885" spans="2:19" ht="18.75" x14ac:dyDescent="0.3">
      <c r="B2885" s="220">
        <v>45186</v>
      </c>
      <c r="C2885" s="95" t="s">
        <v>3830</v>
      </c>
      <c r="D2885" s="96" t="s">
        <v>2814</v>
      </c>
      <c r="E2885" s="97">
        <v>4</v>
      </c>
      <c r="F2885" s="140"/>
      <c r="G2885" s="103">
        <v>2</v>
      </c>
      <c r="H2885" s="99" t="s">
        <v>567</v>
      </c>
      <c r="I2885" s="104" t="s">
        <v>34</v>
      </c>
      <c r="J2885" s="105">
        <v>3</v>
      </c>
      <c r="K2885" s="142">
        <f t="shared" si="318"/>
        <v>-3</v>
      </c>
      <c r="L2885" s="102">
        <f t="shared" si="319"/>
        <v>967.79510493827252</v>
      </c>
      <c r="M2885" s="214">
        <f t="shared" si="323"/>
        <v>-153.44999999999999</v>
      </c>
      <c r="Q2885" s="153">
        <f t="shared" si="320"/>
        <v>1</v>
      </c>
      <c r="R2885" s="154">
        <f t="shared" si="321"/>
        <v>0</v>
      </c>
      <c r="S2885" s="154">
        <f t="shared" si="322"/>
        <v>1</v>
      </c>
    </row>
    <row r="2886" spans="2:19" ht="18.75" x14ac:dyDescent="0.3">
      <c r="B2886" s="220">
        <v>45186</v>
      </c>
      <c r="C2886" s="95" t="s">
        <v>3831</v>
      </c>
      <c r="D2886" s="96" t="s">
        <v>2814</v>
      </c>
      <c r="E2886" s="97">
        <v>4</v>
      </c>
      <c r="F2886" s="140">
        <v>7</v>
      </c>
      <c r="G2886" s="103"/>
      <c r="H2886" s="99" t="s">
        <v>557</v>
      </c>
      <c r="I2886" s="104" t="s">
        <v>34</v>
      </c>
      <c r="J2886" s="105">
        <v>1.25</v>
      </c>
      <c r="K2886" s="142">
        <f t="shared" si="318"/>
        <v>-1.25</v>
      </c>
      <c r="L2886" s="102">
        <f t="shared" si="319"/>
        <v>966.54510493827252</v>
      </c>
      <c r="M2886" s="214">
        <f t="shared" si="323"/>
        <v>-154.69999999999999</v>
      </c>
      <c r="Q2886" s="153">
        <f t="shared" si="320"/>
        <v>1</v>
      </c>
      <c r="R2886" s="154">
        <f t="shared" si="321"/>
        <v>0</v>
      </c>
      <c r="S2886" s="154">
        <f t="shared" si="322"/>
        <v>1</v>
      </c>
    </row>
    <row r="2887" spans="2:19" ht="18.75" x14ac:dyDescent="0.3">
      <c r="B2887" s="220">
        <v>45186</v>
      </c>
      <c r="C2887" s="95" t="s">
        <v>3761</v>
      </c>
      <c r="D2887" s="96" t="s">
        <v>705</v>
      </c>
      <c r="E2887" s="97">
        <v>2</v>
      </c>
      <c r="F2887" s="140">
        <v>2</v>
      </c>
      <c r="G2887" s="103"/>
      <c r="H2887" s="99" t="s">
        <v>557</v>
      </c>
      <c r="I2887" s="104" t="s">
        <v>24</v>
      </c>
      <c r="J2887" s="105">
        <v>3.75</v>
      </c>
      <c r="K2887" s="142">
        <f t="shared" si="318"/>
        <v>3.75</v>
      </c>
      <c r="L2887" s="102">
        <f t="shared" si="319"/>
        <v>970.29510493827252</v>
      </c>
      <c r="M2887" s="214">
        <f t="shared" si="323"/>
        <v>-150.94999999999999</v>
      </c>
      <c r="Q2887" s="153">
        <f t="shared" si="320"/>
        <v>1</v>
      </c>
      <c r="R2887" s="154">
        <f t="shared" si="321"/>
        <v>1</v>
      </c>
      <c r="S2887" s="154">
        <f t="shared" si="322"/>
        <v>0</v>
      </c>
    </row>
    <row r="2888" spans="2:19" ht="18.75" x14ac:dyDescent="0.3">
      <c r="B2888" s="220">
        <v>45187</v>
      </c>
      <c r="C2888" s="95" t="s">
        <v>3769</v>
      </c>
      <c r="D2888" s="96" t="s">
        <v>707</v>
      </c>
      <c r="E2888" s="97">
        <v>4</v>
      </c>
      <c r="F2888" s="140">
        <v>1.5</v>
      </c>
      <c r="G2888" s="103"/>
      <c r="H2888" s="99" t="s">
        <v>557</v>
      </c>
      <c r="I2888" s="104" t="s">
        <v>24</v>
      </c>
      <c r="J2888" s="105">
        <v>3</v>
      </c>
      <c r="K2888" s="142">
        <f t="shared" si="318"/>
        <v>1.5</v>
      </c>
      <c r="L2888" s="102">
        <f t="shared" si="319"/>
        <v>971.79510493827252</v>
      </c>
      <c r="M2888" s="214">
        <f t="shared" si="323"/>
        <v>-149.44999999999999</v>
      </c>
      <c r="Q2888" s="153">
        <f t="shared" si="320"/>
        <v>1</v>
      </c>
      <c r="R2888" s="154">
        <f t="shared" si="321"/>
        <v>1</v>
      </c>
      <c r="S2888" s="154">
        <f t="shared" si="322"/>
        <v>0</v>
      </c>
    </row>
    <row r="2889" spans="2:19" ht="18.75" x14ac:dyDescent="0.3">
      <c r="B2889" s="220">
        <v>45188</v>
      </c>
      <c r="C2889" s="95" t="s">
        <v>3832</v>
      </c>
      <c r="D2889" s="96" t="s">
        <v>747</v>
      </c>
      <c r="E2889" s="97">
        <v>3</v>
      </c>
      <c r="F2889" s="140">
        <v>10</v>
      </c>
      <c r="G2889" s="103"/>
      <c r="H2889" s="99" t="s">
        <v>557</v>
      </c>
      <c r="I2889" s="104" t="s">
        <v>34</v>
      </c>
      <c r="J2889" s="105">
        <v>5</v>
      </c>
      <c r="K2889" s="142">
        <f t="shared" si="318"/>
        <v>-5</v>
      </c>
      <c r="L2889" s="102">
        <f t="shared" si="319"/>
        <v>966.79510493827252</v>
      </c>
      <c r="M2889" s="214">
        <f t="shared" si="323"/>
        <v>-154.44999999999999</v>
      </c>
      <c r="Q2889" s="153">
        <f t="shared" si="320"/>
        <v>1</v>
      </c>
      <c r="R2889" s="154">
        <f t="shared" si="321"/>
        <v>0</v>
      </c>
      <c r="S2889" s="154">
        <f t="shared" si="322"/>
        <v>1</v>
      </c>
    </row>
    <row r="2890" spans="2:19" ht="18.75" x14ac:dyDescent="0.3">
      <c r="B2890" s="220">
        <v>45188</v>
      </c>
      <c r="C2890" s="95" t="s">
        <v>3099</v>
      </c>
      <c r="D2890" s="96" t="s">
        <v>747</v>
      </c>
      <c r="E2890" s="97">
        <v>3</v>
      </c>
      <c r="F2890" s="140">
        <v>4</v>
      </c>
      <c r="G2890" s="103"/>
      <c r="H2890" s="99" t="s">
        <v>557</v>
      </c>
      <c r="I2890" s="104" t="s">
        <v>34</v>
      </c>
      <c r="J2890" s="105">
        <v>1</v>
      </c>
      <c r="K2890" s="142">
        <f t="shared" si="318"/>
        <v>-1</v>
      </c>
      <c r="L2890" s="102">
        <f t="shared" si="319"/>
        <v>965.79510493827252</v>
      </c>
      <c r="M2890" s="214">
        <f t="shared" si="323"/>
        <v>-155.44999999999999</v>
      </c>
      <c r="Q2890" s="153">
        <f t="shared" si="320"/>
        <v>1</v>
      </c>
      <c r="R2890" s="154">
        <f t="shared" si="321"/>
        <v>0</v>
      </c>
      <c r="S2890" s="154">
        <f t="shared" si="322"/>
        <v>1</v>
      </c>
    </row>
    <row r="2891" spans="2:19" ht="18.75" x14ac:dyDescent="0.3">
      <c r="B2891" s="220">
        <v>45189</v>
      </c>
      <c r="C2891" s="95" t="s">
        <v>3442</v>
      </c>
      <c r="D2891" s="96" t="s">
        <v>3405</v>
      </c>
      <c r="E2891" s="97">
        <v>1</v>
      </c>
      <c r="F2891" s="140">
        <v>10</v>
      </c>
      <c r="G2891" s="103"/>
      <c r="H2891" s="99" t="s">
        <v>557</v>
      </c>
      <c r="I2891" s="104" t="s">
        <v>34</v>
      </c>
      <c r="J2891" s="105">
        <v>3</v>
      </c>
      <c r="K2891" s="142">
        <f t="shared" si="318"/>
        <v>-3</v>
      </c>
      <c r="L2891" s="102">
        <f t="shared" si="319"/>
        <v>962.79510493827252</v>
      </c>
      <c r="M2891" s="214">
        <f t="shared" si="323"/>
        <v>-158.44999999999999</v>
      </c>
      <c r="Q2891" s="153">
        <f t="shared" si="320"/>
        <v>1</v>
      </c>
      <c r="R2891" s="154">
        <f t="shared" si="321"/>
        <v>0</v>
      </c>
      <c r="S2891" s="154">
        <f t="shared" si="322"/>
        <v>1</v>
      </c>
    </row>
    <row r="2892" spans="2:19" ht="18.75" x14ac:dyDescent="0.3">
      <c r="B2892" s="220">
        <v>45189</v>
      </c>
      <c r="C2892" s="95" t="s">
        <v>3442</v>
      </c>
      <c r="D2892" s="96" t="s">
        <v>3405</v>
      </c>
      <c r="E2892" s="97">
        <v>1</v>
      </c>
      <c r="F2892" s="140"/>
      <c r="G2892" s="103">
        <v>3</v>
      </c>
      <c r="H2892" s="99" t="s">
        <v>567</v>
      </c>
      <c r="I2892" s="104" t="s">
        <v>34</v>
      </c>
      <c r="J2892" s="105">
        <v>2</v>
      </c>
      <c r="K2892" s="142">
        <f t="shared" si="318"/>
        <v>-2</v>
      </c>
      <c r="L2892" s="102">
        <f t="shared" si="319"/>
        <v>960.79510493827252</v>
      </c>
      <c r="M2892" s="214">
        <f t="shared" si="323"/>
        <v>-160.44999999999999</v>
      </c>
      <c r="Q2892" s="153">
        <f t="shared" si="320"/>
        <v>1</v>
      </c>
      <c r="R2892" s="154">
        <f t="shared" si="321"/>
        <v>0</v>
      </c>
      <c r="S2892" s="154">
        <f t="shared" si="322"/>
        <v>1</v>
      </c>
    </row>
    <row r="2893" spans="2:19" ht="18.75" x14ac:dyDescent="0.3">
      <c r="B2893" s="220">
        <v>45189</v>
      </c>
      <c r="C2893" s="95" t="s">
        <v>3622</v>
      </c>
      <c r="D2893" s="96" t="s">
        <v>3405</v>
      </c>
      <c r="E2893" s="97">
        <v>1</v>
      </c>
      <c r="F2893" s="140">
        <v>10</v>
      </c>
      <c r="G2893" s="103"/>
      <c r="H2893" s="99" t="s">
        <v>557</v>
      </c>
      <c r="I2893" s="104" t="s">
        <v>34</v>
      </c>
      <c r="J2893" s="105">
        <v>1.25</v>
      </c>
      <c r="K2893" s="142">
        <f t="shared" si="318"/>
        <v>-1.25</v>
      </c>
      <c r="L2893" s="102">
        <f t="shared" si="319"/>
        <v>959.54510493827252</v>
      </c>
      <c r="M2893" s="214">
        <f t="shared" si="323"/>
        <v>-161.69999999999999</v>
      </c>
      <c r="Q2893" s="153">
        <f t="shared" si="320"/>
        <v>1</v>
      </c>
      <c r="R2893" s="154">
        <f t="shared" si="321"/>
        <v>0</v>
      </c>
      <c r="S2893" s="154">
        <f t="shared" si="322"/>
        <v>1</v>
      </c>
    </row>
    <row r="2894" spans="2:19" ht="18.75" x14ac:dyDescent="0.3">
      <c r="B2894" s="220">
        <v>45189</v>
      </c>
      <c r="C2894" s="95" t="s">
        <v>3796</v>
      </c>
      <c r="D2894" s="96" t="s">
        <v>3405</v>
      </c>
      <c r="E2894" s="97">
        <v>2</v>
      </c>
      <c r="F2894" s="140">
        <v>8</v>
      </c>
      <c r="G2894" s="103"/>
      <c r="H2894" s="99" t="s">
        <v>557</v>
      </c>
      <c r="I2894" s="104" t="s">
        <v>34</v>
      </c>
      <c r="J2894" s="105">
        <v>0.75</v>
      </c>
      <c r="K2894" s="142">
        <f t="shared" si="318"/>
        <v>-0.75</v>
      </c>
      <c r="L2894" s="102">
        <f t="shared" si="319"/>
        <v>958.79510493827252</v>
      </c>
      <c r="M2894" s="214">
        <f t="shared" si="323"/>
        <v>-162.44999999999999</v>
      </c>
      <c r="Q2894" s="153">
        <f t="shared" si="320"/>
        <v>1</v>
      </c>
      <c r="R2894" s="154">
        <f t="shared" si="321"/>
        <v>0</v>
      </c>
      <c r="S2894" s="154">
        <f t="shared" si="322"/>
        <v>1</v>
      </c>
    </row>
    <row r="2895" spans="2:19" ht="18.75" x14ac:dyDescent="0.3">
      <c r="B2895" s="220">
        <v>45189</v>
      </c>
      <c r="C2895" s="95" t="s">
        <v>3266</v>
      </c>
      <c r="D2895" s="96" t="s">
        <v>1916</v>
      </c>
      <c r="E2895" s="97">
        <v>3</v>
      </c>
      <c r="F2895" s="140">
        <v>50</v>
      </c>
      <c r="G2895" s="103"/>
      <c r="H2895" s="99" t="s">
        <v>557</v>
      </c>
      <c r="I2895" s="104" t="s">
        <v>34</v>
      </c>
      <c r="J2895" s="105">
        <v>0.25</v>
      </c>
      <c r="K2895" s="142">
        <f t="shared" si="318"/>
        <v>-0.25</v>
      </c>
      <c r="L2895" s="102">
        <f t="shared" si="319"/>
        <v>958.54510493827252</v>
      </c>
      <c r="M2895" s="214">
        <f t="shared" si="323"/>
        <v>-162.69999999999999</v>
      </c>
      <c r="Q2895" s="153">
        <f t="shared" si="320"/>
        <v>1</v>
      </c>
      <c r="R2895" s="154">
        <f t="shared" si="321"/>
        <v>0</v>
      </c>
      <c r="S2895" s="154">
        <f t="shared" si="322"/>
        <v>1</v>
      </c>
    </row>
    <row r="2896" spans="2:19" ht="18.75" x14ac:dyDescent="0.3">
      <c r="B2896" s="220">
        <v>45189</v>
      </c>
      <c r="C2896" s="95" t="s">
        <v>3833</v>
      </c>
      <c r="D2896" s="96" t="s">
        <v>1916</v>
      </c>
      <c r="E2896" s="97">
        <v>3</v>
      </c>
      <c r="F2896" s="140">
        <v>80</v>
      </c>
      <c r="G2896" s="103"/>
      <c r="H2896" s="99" t="s">
        <v>557</v>
      </c>
      <c r="I2896" s="104" t="s">
        <v>34</v>
      </c>
      <c r="J2896" s="105">
        <v>0.25</v>
      </c>
      <c r="K2896" s="142">
        <f t="shared" si="318"/>
        <v>-0.25</v>
      </c>
      <c r="L2896" s="102">
        <f t="shared" si="319"/>
        <v>958.29510493827252</v>
      </c>
      <c r="M2896" s="214">
        <f t="shared" si="323"/>
        <v>-162.94999999999999</v>
      </c>
      <c r="Q2896" s="153">
        <f t="shared" si="320"/>
        <v>1</v>
      </c>
      <c r="R2896" s="154">
        <f t="shared" si="321"/>
        <v>0</v>
      </c>
      <c r="S2896" s="154">
        <f t="shared" si="322"/>
        <v>1</v>
      </c>
    </row>
    <row r="2897" spans="2:19" ht="18.75" x14ac:dyDescent="0.3">
      <c r="B2897" s="220">
        <v>45189</v>
      </c>
      <c r="C2897" s="95" t="s">
        <v>3787</v>
      </c>
      <c r="D2897" s="96" t="s">
        <v>1916</v>
      </c>
      <c r="E2897" s="97">
        <v>3</v>
      </c>
      <c r="F2897" s="140">
        <v>12</v>
      </c>
      <c r="G2897" s="103"/>
      <c r="H2897" s="99" t="s">
        <v>557</v>
      </c>
      <c r="I2897" s="104" t="s">
        <v>34</v>
      </c>
      <c r="J2897" s="105">
        <v>1.5</v>
      </c>
      <c r="K2897" s="142">
        <f t="shared" si="318"/>
        <v>-1.5</v>
      </c>
      <c r="L2897" s="102">
        <f t="shared" si="319"/>
        <v>956.79510493827252</v>
      </c>
      <c r="M2897" s="214">
        <f t="shared" si="323"/>
        <v>-164.45</v>
      </c>
      <c r="Q2897" s="153">
        <f t="shared" si="320"/>
        <v>1</v>
      </c>
      <c r="R2897" s="154">
        <f t="shared" si="321"/>
        <v>0</v>
      </c>
      <c r="S2897" s="154">
        <f t="shared" si="322"/>
        <v>1</v>
      </c>
    </row>
    <row r="2898" spans="2:19" ht="18.75" x14ac:dyDescent="0.3">
      <c r="B2898" s="220">
        <v>45190</v>
      </c>
      <c r="C2898" s="95" t="s">
        <v>3834</v>
      </c>
      <c r="D2898" s="96" t="s">
        <v>3633</v>
      </c>
      <c r="E2898" s="97">
        <v>4</v>
      </c>
      <c r="F2898" s="140">
        <v>20</v>
      </c>
      <c r="G2898" s="103"/>
      <c r="H2898" s="99" t="s">
        <v>557</v>
      </c>
      <c r="I2898" s="104" t="s">
        <v>34</v>
      </c>
      <c r="J2898" s="105">
        <v>1</v>
      </c>
      <c r="K2898" s="142">
        <f t="shared" si="318"/>
        <v>-1</v>
      </c>
      <c r="L2898" s="102">
        <f t="shared" si="319"/>
        <v>955.79510493827252</v>
      </c>
      <c r="M2898" s="214">
        <f t="shared" si="323"/>
        <v>-165.45</v>
      </c>
      <c r="Q2898" s="153">
        <f t="shared" si="320"/>
        <v>1</v>
      </c>
      <c r="R2898" s="154">
        <f t="shared" si="321"/>
        <v>0</v>
      </c>
      <c r="S2898" s="154">
        <f t="shared" si="322"/>
        <v>1</v>
      </c>
    </row>
    <row r="2899" spans="2:19" ht="18.75" x14ac:dyDescent="0.3">
      <c r="B2899" s="220">
        <v>45190</v>
      </c>
      <c r="C2899" s="95" t="s">
        <v>3835</v>
      </c>
      <c r="D2899" s="96" t="s">
        <v>32</v>
      </c>
      <c r="E2899" s="97">
        <v>2</v>
      </c>
      <c r="F2899" s="140">
        <v>3.7</v>
      </c>
      <c r="G2899" s="103"/>
      <c r="H2899" s="99" t="s">
        <v>557</v>
      </c>
      <c r="I2899" s="104" t="s">
        <v>24</v>
      </c>
      <c r="J2899" s="105">
        <v>8</v>
      </c>
      <c r="K2899" s="142">
        <f t="shared" si="318"/>
        <v>21.6</v>
      </c>
      <c r="L2899" s="102">
        <f t="shared" si="319"/>
        <v>977.39510493827254</v>
      </c>
      <c r="M2899" s="214">
        <f t="shared" si="323"/>
        <v>-143.85</v>
      </c>
      <c r="Q2899" s="153">
        <f t="shared" si="320"/>
        <v>1</v>
      </c>
      <c r="R2899" s="154">
        <f t="shared" si="321"/>
        <v>1</v>
      </c>
      <c r="S2899" s="154">
        <f t="shared" si="322"/>
        <v>0</v>
      </c>
    </row>
    <row r="2900" spans="2:19" ht="18.75" x14ac:dyDescent="0.3">
      <c r="B2900" s="220">
        <v>45190</v>
      </c>
      <c r="C2900" s="95" t="s">
        <v>3836</v>
      </c>
      <c r="D2900" s="96" t="s">
        <v>32</v>
      </c>
      <c r="E2900" s="97">
        <v>2</v>
      </c>
      <c r="F2900" s="140">
        <v>1</v>
      </c>
      <c r="G2900" s="103"/>
      <c r="H2900" s="99" t="s">
        <v>557</v>
      </c>
      <c r="I2900" s="104" t="s">
        <v>34</v>
      </c>
      <c r="J2900" s="105">
        <v>2</v>
      </c>
      <c r="K2900" s="142">
        <f t="shared" si="318"/>
        <v>-2</v>
      </c>
      <c r="L2900" s="102">
        <f t="shared" si="319"/>
        <v>975.39510493827254</v>
      </c>
      <c r="M2900" s="214">
        <f t="shared" si="323"/>
        <v>-145.85</v>
      </c>
      <c r="Q2900" s="153">
        <f t="shared" si="320"/>
        <v>1</v>
      </c>
      <c r="R2900" s="154">
        <f t="shared" si="321"/>
        <v>0</v>
      </c>
      <c r="S2900" s="154">
        <f t="shared" si="322"/>
        <v>1</v>
      </c>
    </row>
    <row r="2901" spans="2:19" ht="18.75" x14ac:dyDescent="0.3">
      <c r="B2901" s="220">
        <v>45190</v>
      </c>
      <c r="C2901" s="95" t="s">
        <v>3837</v>
      </c>
      <c r="D2901" s="96" t="s">
        <v>32</v>
      </c>
      <c r="E2901" s="97">
        <v>3</v>
      </c>
      <c r="F2901" s="140">
        <v>5</v>
      </c>
      <c r="G2901" s="103"/>
      <c r="H2901" s="99" t="s">
        <v>557</v>
      </c>
      <c r="I2901" s="104" t="s">
        <v>34</v>
      </c>
      <c r="J2901" s="105">
        <v>5</v>
      </c>
      <c r="K2901" s="142">
        <f t="shared" si="318"/>
        <v>-5</v>
      </c>
      <c r="L2901" s="102">
        <f t="shared" si="319"/>
        <v>970.39510493827254</v>
      </c>
      <c r="M2901" s="214">
        <f t="shared" si="323"/>
        <v>-150.85</v>
      </c>
      <c r="Q2901" s="153">
        <f t="shared" si="320"/>
        <v>1</v>
      </c>
      <c r="R2901" s="154">
        <f t="shared" si="321"/>
        <v>0</v>
      </c>
      <c r="S2901" s="154">
        <f t="shared" si="322"/>
        <v>1</v>
      </c>
    </row>
    <row r="2902" spans="2:19" ht="18.75" x14ac:dyDescent="0.3">
      <c r="B2902" s="220">
        <v>45190</v>
      </c>
      <c r="C2902" s="95" t="s">
        <v>3838</v>
      </c>
      <c r="D2902" s="96" t="s">
        <v>788</v>
      </c>
      <c r="E2902" s="97">
        <v>1</v>
      </c>
      <c r="F2902" s="140">
        <v>15</v>
      </c>
      <c r="G2902" s="103"/>
      <c r="H2902" s="99" t="s">
        <v>557</v>
      </c>
      <c r="I2902" s="104" t="s">
        <v>34</v>
      </c>
      <c r="J2902" s="105">
        <v>0.25</v>
      </c>
      <c r="K2902" s="142">
        <f t="shared" si="318"/>
        <v>-0.25</v>
      </c>
      <c r="L2902" s="102">
        <f t="shared" si="319"/>
        <v>970.14510493827254</v>
      </c>
      <c r="M2902" s="214">
        <f t="shared" si="323"/>
        <v>-151.1</v>
      </c>
      <c r="Q2902" s="153">
        <f t="shared" si="320"/>
        <v>1</v>
      </c>
      <c r="R2902" s="154">
        <f t="shared" si="321"/>
        <v>0</v>
      </c>
      <c r="S2902" s="154">
        <f t="shared" si="322"/>
        <v>1</v>
      </c>
    </row>
    <row r="2903" spans="2:19" ht="18.75" x14ac:dyDescent="0.3">
      <c r="B2903" s="220">
        <v>45191</v>
      </c>
      <c r="C2903" s="95" t="s">
        <v>3839</v>
      </c>
      <c r="D2903" s="96" t="s">
        <v>662</v>
      </c>
      <c r="E2903" s="97">
        <v>6</v>
      </c>
      <c r="F2903" s="140">
        <v>6</v>
      </c>
      <c r="G2903" s="103"/>
      <c r="H2903" s="99" t="s">
        <v>557</v>
      </c>
      <c r="I2903" s="104" t="s">
        <v>34</v>
      </c>
      <c r="J2903" s="105">
        <v>3.75</v>
      </c>
      <c r="K2903" s="142">
        <f t="shared" si="318"/>
        <v>-3.75</v>
      </c>
      <c r="L2903" s="102">
        <f t="shared" si="319"/>
        <v>966.39510493827254</v>
      </c>
      <c r="M2903" s="214">
        <f t="shared" si="323"/>
        <v>-154.85</v>
      </c>
      <c r="Q2903" s="153">
        <f t="shared" si="320"/>
        <v>1</v>
      </c>
      <c r="R2903" s="154">
        <f t="shared" si="321"/>
        <v>0</v>
      </c>
      <c r="S2903" s="154">
        <f t="shared" si="322"/>
        <v>1</v>
      </c>
    </row>
    <row r="2904" spans="2:19" ht="18.75" x14ac:dyDescent="0.3">
      <c r="B2904" s="220">
        <v>45191</v>
      </c>
      <c r="C2904" s="95" t="s">
        <v>3477</v>
      </c>
      <c r="D2904" s="96" t="s">
        <v>662</v>
      </c>
      <c r="E2904" s="97">
        <v>7</v>
      </c>
      <c r="F2904" s="140">
        <v>5</v>
      </c>
      <c r="G2904" s="103"/>
      <c r="H2904" s="99" t="s">
        <v>557</v>
      </c>
      <c r="I2904" s="104" t="s">
        <v>34</v>
      </c>
      <c r="J2904" s="105">
        <v>1.25</v>
      </c>
      <c r="K2904" s="142">
        <f t="shared" si="318"/>
        <v>-1.25</v>
      </c>
      <c r="L2904" s="102">
        <f t="shared" si="319"/>
        <v>965.14510493827254</v>
      </c>
      <c r="M2904" s="214">
        <f t="shared" si="323"/>
        <v>-156.1</v>
      </c>
      <c r="Q2904" s="153">
        <f t="shared" si="320"/>
        <v>1</v>
      </c>
      <c r="R2904" s="154">
        <f t="shared" si="321"/>
        <v>0</v>
      </c>
      <c r="S2904" s="154">
        <f t="shared" si="322"/>
        <v>1</v>
      </c>
    </row>
    <row r="2905" spans="2:19" ht="18.75" x14ac:dyDescent="0.3">
      <c r="B2905" s="220">
        <v>45191</v>
      </c>
      <c r="C2905" s="95" t="s">
        <v>3840</v>
      </c>
      <c r="D2905" s="96" t="s">
        <v>662</v>
      </c>
      <c r="E2905" s="97">
        <v>7</v>
      </c>
      <c r="F2905" s="140">
        <v>12</v>
      </c>
      <c r="G2905" s="103"/>
      <c r="H2905" s="99" t="s">
        <v>557</v>
      </c>
      <c r="I2905" s="104" t="s">
        <v>34</v>
      </c>
      <c r="J2905" s="105">
        <v>3.75</v>
      </c>
      <c r="K2905" s="142">
        <f t="shared" si="318"/>
        <v>-3.75</v>
      </c>
      <c r="L2905" s="102">
        <f t="shared" si="319"/>
        <v>961.39510493827254</v>
      </c>
      <c r="M2905" s="214">
        <f t="shared" si="323"/>
        <v>-159.85</v>
      </c>
      <c r="Q2905" s="153">
        <f t="shared" si="320"/>
        <v>1</v>
      </c>
      <c r="R2905" s="154">
        <f t="shared" si="321"/>
        <v>0</v>
      </c>
      <c r="S2905" s="154">
        <f t="shared" si="322"/>
        <v>1</v>
      </c>
    </row>
    <row r="2906" spans="2:19" ht="18.75" x14ac:dyDescent="0.3">
      <c r="B2906" s="220">
        <v>45191</v>
      </c>
      <c r="C2906" s="95" t="s">
        <v>3840</v>
      </c>
      <c r="D2906" s="96" t="s">
        <v>662</v>
      </c>
      <c r="E2906" s="97">
        <v>7</v>
      </c>
      <c r="F2906" s="140"/>
      <c r="G2906" s="103">
        <v>3</v>
      </c>
      <c r="H2906" s="99" t="s">
        <v>567</v>
      </c>
      <c r="I2906" s="104" t="s">
        <v>34</v>
      </c>
      <c r="J2906" s="105">
        <v>1</v>
      </c>
      <c r="K2906" s="142">
        <f t="shared" si="318"/>
        <v>-1</v>
      </c>
      <c r="L2906" s="102">
        <f t="shared" si="319"/>
        <v>960.39510493827254</v>
      </c>
      <c r="M2906" s="214">
        <f t="shared" si="323"/>
        <v>-160.85</v>
      </c>
      <c r="Q2906" s="153">
        <f t="shared" si="320"/>
        <v>1</v>
      </c>
      <c r="R2906" s="154">
        <f t="shared" si="321"/>
        <v>0</v>
      </c>
      <c r="S2906" s="154">
        <f t="shared" si="322"/>
        <v>1</v>
      </c>
    </row>
    <row r="2907" spans="2:19" ht="18.75" x14ac:dyDescent="0.3">
      <c r="B2907" s="220">
        <v>45191</v>
      </c>
      <c r="C2907" s="95" t="s">
        <v>3841</v>
      </c>
      <c r="D2907" s="96" t="s">
        <v>30</v>
      </c>
      <c r="E2907" s="97">
        <v>3</v>
      </c>
      <c r="F2907" s="140">
        <v>2</v>
      </c>
      <c r="G2907" s="103"/>
      <c r="H2907" s="99" t="s">
        <v>557</v>
      </c>
      <c r="I2907" s="104" t="s">
        <v>34</v>
      </c>
      <c r="J2907" s="105">
        <v>4</v>
      </c>
      <c r="K2907" s="142">
        <f t="shared" si="318"/>
        <v>-4</v>
      </c>
      <c r="L2907" s="102">
        <f t="shared" si="319"/>
        <v>956.39510493827254</v>
      </c>
      <c r="M2907" s="214">
        <f t="shared" si="323"/>
        <v>-164.85</v>
      </c>
      <c r="Q2907" s="153">
        <f t="shared" si="320"/>
        <v>1</v>
      </c>
      <c r="R2907" s="154">
        <f t="shared" si="321"/>
        <v>0</v>
      </c>
      <c r="S2907" s="154">
        <f t="shared" si="322"/>
        <v>1</v>
      </c>
    </row>
    <row r="2908" spans="2:19" ht="18.75" x14ac:dyDescent="0.3">
      <c r="B2908" s="220">
        <v>45192</v>
      </c>
      <c r="C2908" s="95" t="s">
        <v>3842</v>
      </c>
      <c r="D2908" s="96" t="s">
        <v>561</v>
      </c>
      <c r="E2908" s="97">
        <v>7</v>
      </c>
      <c r="F2908" s="140"/>
      <c r="G2908" s="103">
        <v>1.5</v>
      </c>
      <c r="H2908" s="99" t="s">
        <v>567</v>
      </c>
      <c r="I2908" s="104" t="s">
        <v>24</v>
      </c>
      <c r="J2908" s="105">
        <v>3</v>
      </c>
      <c r="K2908" s="142">
        <f t="shared" si="318"/>
        <v>1.5</v>
      </c>
      <c r="L2908" s="102">
        <f t="shared" si="319"/>
        <v>957.89510493827254</v>
      </c>
      <c r="M2908" s="214">
        <f t="shared" si="323"/>
        <v>-163.35</v>
      </c>
      <c r="Q2908" s="153">
        <f t="shared" si="320"/>
        <v>1</v>
      </c>
      <c r="R2908" s="154">
        <f t="shared" si="321"/>
        <v>1</v>
      </c>
      <c r="S2908" s="154">
        <f t="shared" si="322"/>
        <v>0</v>
      </c>
    </row>
    <row r="2909" spans="2:19" ht="18.75" x14ac:dyDescent="0.3">
      <c r="B2909" s="220">
        <v>45193</v>
      </c>
      <c r="C2909" s="95" t="s">
        <v>3843</v>
      </c>
      <c r="D2909" s="96" t="s">
        <v>361</v>
      </c>
      <c r="E2909" s="97">
        <v>3</v>
      </c>
      <c r="F2909" s="140">
        <v>4</v>
      </c>
      <c r="G2909" s="103"/>
      <c r="H2909" s="99" t="s">
        <v>557</v>
      </c>
      <c r="I2909" s="104" t="s">
        <v>34</v>
      </c>
      <c r="J2909" s="105">
        <v>0.25</v>
      </c>
      <c r="K2909" s="142">
        <f t="shared" si="318"/>
        <v>-0.25</v>
      </c>
      <c r="L2909" s="102">
        <f t="shared" si="319"/>
        <v>957.64510493827254</v>
      </c>
      <c r="M2909" s="214">
        <f t="shared" si="323"/>
        <v>-163.6</v>
      </c>
      <c r="Q2909" s="153">
        <f t="shared" si="320"/>
        <v>1</v>
      </c>
      <c r="R2909" s="154">
        <f t="shared" si="321"/>
        <v>0</v>
      </c>
      <c r="S2909" s="154">
        <f t="shared" si="322"/>
        <v>1</v>
      </c>
    </row>
    <row r="2910" spans="2:19" ht="18.75" x14ac:dyDescent="0.3">
      <c r="B2910" s="220">
        <v>45193</v>
      </c>
      <c r="C2910" s="95" t="s">
        <v>3803</v>
      </c>
      <c r="D2910" s="96" t="s">
        <v>361</v>
      </c>
      <c r="E2910" s="97">
        <v>6</v>
      </c>
      <c r="F2910" s="140">
        <v>1.55</v>
      </c>
      <c r="G2910" s="103"/>
      <c r="H2910" s="99" t="s">
        <v>557</v>
      </c>
      <c r="I2910" s="104" t="s">
        <v>24</v>
      </c>
      <c r="J2910" s="105">
        <v>5</v>
      </c>
      <c r="K2910" s="142">
        <f t="shared" si="318"/>
        <v>2.75</v>
      </c>
      <c r="L2910" s="102">
        <f t="shared" si="319"/>
        <v>960.39510493827254</v>
      </c>
      <c r="M2910" s="214">
        <f t="shared" si="323"/>
        <v>-160.85</v>
      </c>
      <c r="Q2910" s="153">
        <f t="shared" si="320"/>
        <v>1</v>
      </c>
      <c r="R2910" s="154">
        <f t="shared" si="321"/>
        <v>1</v>
      </c>
      <c r="S2910" s="154">
        <f t="shared" si="322"/>
        <v>0</v>
      </c>
    </row>
    <row r="2911" spans="2:19" ht="18.75" x14ac:dyDescent="0.3">
      <c r="B2911" s="220">
        <v>45194</v>
      </c>
      <c r="C2911" s="95" t="s">
        <v>3844</v>
      </c>
      <c r="D2911" s="96" t="s">
        <v>173</v>
      </c>
      <c r="E2911" s="97">
        <v>1</v>
      </c>
      <c r="F2911" s="140">
        <v>5</v>
      </c>
      <c r="G2911" s="103"/>
      <c r="H2911" s="99" t="s">
        <v>557</v>
      </c>
      <c r="I2911" s="104" t="s">
        <v>34</v>
      </c>
      <c r="J2911" s="105">
        <v>9</v>
      </c>
      <c r="K2911" s="142">
        <f t="shared" si="318"/>
        <v>-9</v>
      </c>
      <c r="L2911" s="102">
        <f t="shared" si="319"/>
        <v>951.39510493827254</v>
      </c>
      <c r="M2911" s="214">
        <f t="shared" si="323"/>
        <v>-169.85</v>
      </c>
      <c r="Q2911" s="153">
        <f t="shared" si="320"/>
        <v>1</v>
      </c>
      <c r="R2911" s="154">
        <f t="shared" si="321"/>
        <v>0</v>
      </c>
      <c r="S2911" s="154">
        <f t="shared" si="322"/>
        <v>1</v>
      </c>
    </row>
    <row r="2912" spans="2:19" ht="18.75" x14ac:dyDescent="0.3">
      <c r="B2912" s="220">
        <v>45194</v>
      </c>
      <c r="C2912" s="95" t="s">
        <v>3845</v>
      </c>
      <c r="D2912" s="96" t="s">
        <v>173</v>
      </c>
      <c r="E2912" s="97">
        <v>2</v>
      </c>
      <c r="F2912" s="140">
        <v>20</v>
      </c>
      <c r="G2912" s="103"/>
      <c r="H2912" s="99" t="s">
        <v>557</v>
      </c>
      <c r="I2912" s="104" t="s">
        <v>34</v>
      </c>
      <c r="J2912" s="105">
        <v>0.75</v>
      </c>
      <c r="K2912" s="142">
        <f t="shared" si="318"/>
        <v>-0.75</v>
      </c>
      <c r="L2912" s="102">
        <f t="shared" si="319"/>
        <v>950.64510493827254</v>
      </c>
      <c r="M2912" s="214">
        <f t="shared" si="323"/>
        <v>-170.6</v>
      </c>
      <c r="Q2912" s="153">
        <f t="shared" si="320"/>
        <v>1</v>
      </c>
      <c r="R2912" s="154">
        <f t="shared" si="321"/>
        <v>0</v>
      </c>
      <c r="S2912" s="154">
        <f t="shared" si="322"/>
        <v>1</v>
      </c>
    </row>
    <row r="2913" spans="2:19" ht="18.75" x14ac:dyDescent="0.3">
      <c r="B2913" s="220">
        <v>45194</v>
      </c>
      <c r="C2913" s="95" t="s">
        <v>3846</v>
      </c>
      <c r="D2913" s="96" t="s">
        <v>173</v>
      </c>
      <c r="E2913" s="97">
        <v>3</v>
      </c>
      <c r="F2913" s="140">
        <v>6.5</v>
      </c>
      <c r="G2913" s="103"/>
      <c r="H2913" s="99" t="s">
        <v>557</v>
      </c>
      <c r="I2913" s="104" t="s">
        <v>24</v>
      </c>
      <c r="J2913" s="105">
        <v>7</v>
      </c>
      <c r="K2913" s="142">
        <f t="shared" si="318"/>
        <v>38.5</v>
      </c>
      <c r="L2913" s="102">
        <f t="shared" si="319"/>
        <v>989.14510493827254</v>
      </c>
      <c r="M2913" s="214">
        <f t="shared" si="323"/>
        <v>-132.1</v>
      </c>
      <c r="Q2913" s="153">
        <f t="shared" si="320"/>
        <v>1</v>
      </c>
      <c r="R2913" s="154">
        <f t="shared" si="321"/>
        <v>1</v>
      </c>
      <c r="S2913" s="154">
        <f t="shared" si="322"/>
        <v>0</v>
      </c>
    </row>
    <row r="2914" spans="2:19" ht="18.75" x14ac:dyDescent="0.3">
      <c r="B2914" s="220">
        <v>45195</v>
      </c>
      <c r="C2914" s="95" t="s">
        <v>3847</v>
      </c>
      <c r="D2914" s="96" t="s">
        <v>660</v>
      </c>
      <c r="E2914" s="97">
        <v>2</v>
      </c>
      <c r="F2914" s="140">
        <v>16</v>
      </c>
      <c r="G2914" s="103"/>
      <c r="H2914" s="99" t="s">
        <v>557</v>
      </c>
      <c r="I2914" s="104" t="s">
        <v>24</v>
      </c>
      <c r="J2914" s="105">
        <v>0.5</v>
      </c>
      <c r="K2914" s="142">
        <f t="shared" si="318"/>
        <v>7.5</v>
      </c>
      <c r="L2914" s="102">
        <f t="shared" si="319"/>
        <v>996.64510493827254</v>
      </c>
      <c r="M2914" s="214">
        <f t="shared" si="323"/>
        <v>-124.6</v>
      </c>
      <c r="Q2914" s="153">
        <f t="shared" si="320"/>
        <v>1</v>
      </c>
      <c r="R2914" s="154">
        <f t="shared" si="321"/>
        <v>1</v>
      </c>
      <c r="S2914" s="154">
        <f t="shared" si="322"/>
        <v>0</v>
      </c>
    </row>
    <row r="2915" spans="2:19" ht="18.75" x14ac:dyDescent="0.3">
      <c r="B2915" s="220">
        <v>45195</v>
      </c>
      <c r="C2915" s="95" t="s">
        <v>3848</v>
      </c>
      <c r="D2915" s="96" t="s">
        <v>28</v>
      </c>
      <c r="E2915" s="97">
        <v>2</v>
      </c>
      <c r="F2915" s="140">
        <v>2</v>
      </c>
      <c r="G2915" s="103"/>
      <c r="H2915" s="99" t="s">
        <v>557</v>
      </c>
      <c r="I2915" s="104" t="s">
        <v>34</v>
      </c>
      <c r="J2915" s="105">
        <v>3.75</v>
      </c>
      <c r="K2915" s="142">
        <f t="shared" si="318"/>
        <v>-3.75</v>
      </c>
      <c r="L2915" s="102">
        <f t="shared" si="319"/>
        <v>992.89510493827254</v>
      </c>
      <c r="M2915" s="214">
        <f t="shared" si="323"/>
        <v>-128.35</v>
      </c>
      <c r="Q2915" s="153">
        <f t="shared" si="320"/>
        <v>1</v>
      </c>
      <c r="R2915" s="154">
        <f t="shared" si="321"/>
        <v>0</v>
      </c>
      <c r="S2915" s="154">
        <f t="shared" si="322"/>
        <v>1</v>
      </c>
    </row>
    <row r="2916" spans="2:19" ht="18.75" x14ac:dyDescent="0.3">
      <c r="B2916" s="220">
        <v>45195</v>
      </c>
      <c r="C2916" s="95" t="s">
        <v>3788</v>
      </c>
      <c r="D2916" s="96" t="s">
        <v>619</v>
      </c>
      <c r="E2916" s="97">
        <v>6</v>
      </c>
      <c r="F2916" s="140">
        <v>1.7</v>
      </c>
      <c r="G2916" s="103"/>
      <c r="H2916" s="99" t="s">
        <v>557</v>
      </c>
      <c r="I2916" s="104" t="s">
        <v>24</v>
      </c>
      <c r="J2916" s="105">
        <v>2.75</v>
      </c>
      <c r="K2916" s="142">
        <f t="shared" si="318"/>
        <v>1.9249999999999998</v>
      </c>
      <c r="L2916" s="102">
        <f t="shared" si="319"/>
        <v>994.82010493827249</v>
      </c>
      <c r="M2916" s="214">
        <f t="shared" si="323"/>
        <v>-126.425</v>
      </c>
      <c r="Q2916" s="153">
        <f t="shared" si="320"/>
        <v>1</v>
      </c>
      <c r="R2916" s="154">
        <f t="shared" si="321"/>
        <v>1</v>
      </c>
      <c r="S2916" s="154">
        <f t="shared" si="322"/>
        <v>0</v>
      </c>
    </row>
    <row r="2917" spans="2:19" ht="18.75" x14ac:dyDescent="0.3">
      <c r="B2917" s="220">
        <v>45196</v>
      </c>
      <c r="C2917" s="95" t="s">
        <v>3819</v>
      </c>
      <c r="D2917" s="96" t="s">
        <v>2064</v>
      </c>
      <c r="E2917" s="97">
        <v>1</v>
      </c>
      <c r="F2917" s="140">
        <v>5</v>
      </c>
      <c r="G2917" s="103"/>
      <c r="H2917" s="99" t="s">
        <v>557</v>
      </c>
      <c r="I2917" s="104" t="s">
        <v>34</v>
      </c>
      <c r="J2917" s="105">
        <v>0.5</v>
      </c>
      <c r="K2917" s="142">
        <f t="shared" si="318"/>
        <v>-0.5</v>
      </c>
      <c r="L2917" s="102">
        <f t="shared" si="319"/>
        <v>994.32010493827249</v>
      </c>
      <c r="M2917" s="214">
        <f t="shared" si="323"/>
        <v>-126.925</v>
      </c>
      <c r="Q2917" s="153">
        <f t="shared" si="320"/>
        <v>1</v>
      </c>
      <c r="R2917" s="154">
        <f t="shared" si="321"/>
        <v>0</v>
      </c>
      <c r="S2917" s="154">
        <f t="shared" si="322"/>
        <v>1</v>
      </c>
    </row>
    <row r="2918" spans="2:19" ht="18.75" x14ac:dyDescent="0.3">
      <c r="B2918" s="220">
        <v>45196</v>
      </c>
      <c r="C2918" s="95" t="s">
        <v>3816</v>
      </c>
      <c r="D2918" s="96" t="s">
        <v>114</v>
      </c>
      <c r="E2918" s="97">
        <v>1</v>
      </c>
      <c r="F2918" s="140">
        <v>50</v>
      </c>
      <c r="G2918" s="103"/>
      <c r="H2918" s="99" t="s">
        <v>557</v>
      </c>
      <c r="I2918" s="104" t="s">
        <v>34</v>
      </c>
      <c r="J2918" s="105">
        <v>0.75</v>
      </c>
      <c r="K2918" s="142">
        <f t="shared" si="318"/>
        <v>-0.75</v>
      </c>
      <c r="L2918" s="102">
        <f t="shared" si="319"/>
        <v>993.57010493827249</v>
      </c>
      <c r="M2918" s="214">
        <f t="shared" si="323"/>
        <v>-127.675</v>
      </c>
      <c r="Q2918" s="153">
        <f t="shared" si="320"/>
        <v>1</v>
      </c>
      <c r="R2918" s="154">
        <f t="shared" si="321"/>
        <v>0</v>
      </c>
      <c r="S2918" s="154">
        <f t="shared" si="322"/>
        <v>1</v>
      </c>
    </row>
    <row r="2919" spans="2:19" ht="18.75" x14ac:dyDescent="0.3">
      <c r="B2919" s="220">
        <v>45196</v>
      </c>
      <c r="C2919" s="95" t="s">
        <v>3816</v>
      </c>
      <c r="D2919" s="96" t="s">
        <v>114</v>
      </c>
      <c r="E2919" s="97">
        <v>1</v>
      </c>
      <c r="F2919" s="140"/>
      <c r="G2919" s="103">
        <v>11</v>
      </c>
      <c r="H2919" s="99" t="s">
        <v>567</v>
      </c>
      <c r="I2919" s="104" t="s">
        <v>34</v>
      </c>
      <c r="J2919" s="105">
        <v>0.5</v>
      </c>
      <c r="K2919" s="142">
        <f t="shared" si="318"/>
        <v>-0.5</v>
      </c>
      <c r="L2919" s="102">
        <f t="shared" si="319"/>
        <v>993.07010493827249</v>
      </c>
      <c r="M2919" s="214">
        <f t="shared" si="323"/>
        <v>-128.17500000000001</v>
      </c>
      <c r="Q2919" s="153">
        <f t="shared" si="320"/>
        <v>1</v>
      </c>
      <c r="R2919" s="154">
        <f t="shared" si="321"/>
        <v>0</v>
      </c>
      <c r="S2919" s="154">
        <f t="shared" si="322"/>
        <v>1</v>
      </c>
    </row>
    <row r="2920" spans="2:19" ht="18.75" x14ac:dyDescent="0.3">
      <c r="B2920" s="220">
        <v>45196</v>
      </c>
      <c r="C2920" s="95" t="s">
        <v>3822</v>
      </c>
      <c r="D2920" s="96" t="s">
        <v>114</v>
      </c>
      <c r="E2920" s="97">
        <v>1</v>
      </c>
      <c r="F2920" s="140">
        <v>26</v>
      </c>
      <c r="G2920" s="103"/>
      <c r="H2920" s="99" t="s">
        <v>557</v>
      </c>
      <c r="I2920" s="104" t="s">
        <v>34</v>
      </c>
      <c r="J2920" s="105">
        <v>1.25</v>
      </c>
      <c r="K2920" s="142">
        <f t="shared" si="318"/>
        <v>-1.25</v>
      </c>
      <c r="L2920" s="102">
        <f t="shared" si="319"/>
        <v>991.82010493827249</v>
      </c>
      <c r="M2920" s="214">
        <f t="shared" si="323"/>
        <v>-129.42500000000001</v>
      </c>
      <c r="Q2920" s="153">
        <f t="shared" si="320"/>
        <v>1</v>
      </c>
      <c r="R2920" s="154">
        <f t="shared" si="321"/>
        <v>0</v>
      </c>
      <c r="S2920" s="154">
        <f t="shared" si="322"/>
        <v>1</v>
      </c>
    </row>
    <row r="2921" spans="2:19" ht="18.75" x14ac:dyDescent="0.3">
      <c r="B2921" s="220">
        <v>45196</v>
      </c>
      <c r="C2921" s="95" t="s">
        <v>3822</v>
      </c>
      <c r="D2921" s="96" t="s">
        <v>114</v>
      </c>
      <c r="E2921" s="97">
        <v>1</v>
      </c>
      <c r="F2921" s="140"/>
      <c r="G2921" s="103">
        <v>6</v>
      </c>
      <c r="H2921" s="99" t="s">
        <v>567</v>
      </c>
      <c r="I2921" s="104" t="s">
        <v>34</v>
      </c>
      <c r="J2921" s="105">
        <v>0.75</v>
      </c>
      <c r="K2921" s="142">
        <f t="shared" si="318"/>
        <v>-0.75</v>
      </c>
      <c r="L2921" s="102">
        <f t="shared" si="319"/>
        <v>991.07010493827249</v>
      </c>
      <c r="M2921" s="214">
        <f t="shared" si="323"/>
        <v>-130.17500000000001</v>
      </c>
      <c r="Q2921" s="153">
        <f t="shared" si="320"/>
        <v>1</v>
      </c>
      <c r="R2921" s="154">
        <f t="shared" si="321"/>
        <v>0</v>
      </c>
      <c r="S2921" s="154">
        <f t="shared" si="322"/>
        <v>1</v>
      </c>
    </row>
    <row r="2922" spans="2:19" ht="18.75" x14ac:dyDescent="0.3">
      <c r="B2922" s="220">
        <v>45196</v>
      </c>
      <c r="C2922" s="95" t="s">
        <v>3717</v>
      </c>
      <c r="D2922" s="96" t="s">
        <v>114</v>
      </c>
      <c r="E2922" s="97">
        <v>2</v>
      </c>
      <c r="F2922" s="140">
        <v>11</v>
      </c>
      <c r="G2922" s="103"/>
      <c r="H2922" s="99" t="s">
        <v>557</v>
      </c>
      <c r="I2922" s="104" t="s">
        <v>24</v>
      </c>
      <c r="J2922" s="105">
        <v>0.5</v>
      </c>
      <c r="K2922" s="142">
        <f t="shared" si="318"/>
        <v>5</v>
      </c>
      <c r="L2922" s="102">
        <f t="shared" si="319"/>
        <v>996.07010493827249</v>
      </c>
      <c r="M2922" s="214">
        <f t="shared" si="323"/>
        <v>-125.17500000000001</v>
      </c>
      <c r="Q2922" s="153">
        <f t="shared" si="320"/>
        <v>1</v>
      </c>
      <c r="R2922" s="154">
        <f t="shared" si="321"/>
        <v>1</v>
      </c>
      <c r="S2922" s="154">
        <f t="shared" si="322"/>
        <v>0</v>
      </c>
    </row>
    <row r="2923" spans="2:19" ht="18.75" x14ac:dyDescent="0.3">
      <c r="B2923" s="220">
        <v>45196</v>
      </c>
      <c r="C2923" s="95" t="s">
        <v>3849</v>
      </c>
      <c r="D2923" s="96" t="s">
        <v>114</v>
      </c>
      <c r="E2923" s="97">
        <v>3</v>
      </c>
      <c r="F2923" s="140">
        <v>23</v>
      </c>
      <c r="G2923" s="103"/>
      <c r="H2923" s="99" t="s">
        <v>557</v>
      </c>
      <c r="I2923" s="104" t="s">
        <v>34</v>
      </c>
      <c r="J2923" s="105">
        <v>2</v>
      </c>
      <c r="K2923" s="142">
        <f t="shared" si="318"/>
        <v>-2</v>
      </c>
      <c r="L2923" s="102">
        <f t="shared" si="319"/>
        <v>994.07010493827249</v>
      </c>
      <c r="M2923" s="214">
        <f t="shared" si="323"/>
        <v>-127.17500000000001</v>
      </c>
      <c r="Q2923" s="153">
        <f t="shared" si="320"/>
        <v>1</v>
      </c>
      <c r="R2923" s="154">
        <f t="shared" si="321"/>
        <v>0</v>
      </c>
      <c r="S2923" s="154">
        <f t="shared" si="322"/>
        <v>1</v>
      </c>
    </row>
    <row r="2924" spans="2:19" ht="18.75" x14ac:dyDescent="0.3">
      <c r="B2924" s="220">
        <v>45196</v>
      </c>
      <c r="C2924" s="95" t="s">
        <v>3850</v>
      </c>
      <c r="D2924" s="96" t="s">
        <v>114</v>
      </c>
      <c r="E2924" s="97">
        <v>3</v>
      </c>
      <c r="F2924" s="140">
        <v>4</v>
      </c>
      <c r="G2924" s="103"/>
      <c r="H2924" s="99" t="s">
        <v>557</v>
      </c>
      <c r="I2924" s="104" t="s">
        <v>34</v>
      </c>
      <c r="J2924" s="105">
        <v>4.75</v>
      </c>
      <c r="K2924" s="142">
        <f t="shared" si="318"/>
        <v>-4.75</v>
      </c>
      <c r="L2924" s="102">
        <f t="shared" si="319"/>
        <v>989.32010493827249</v>
      </c>
      <c r="M2924" s="214">
        <f t="shared" si="323"/>
        <v>-131.92500000000001</v>
      </c>
      <c r="Q2924" s="153">
        <f t="shared" si="320"/>
        <v>1</v>
      </c>
      <c r="R2924" s="154">
        <f t="shared" si="321"/>
        <v>0</v>
      </c>
      <c r="S2924" s="154">
        <f t="shared" si="322"/>
        <v>1</v>
      </c>
    </row>
    <row r="2925" spans="2:19" ht="18.75" x14ac:dyDescent="0.3">
      <c r="B2925" s="220">
        <v>45197</v>
      </c>
      <c r="C2925" s="95" t="s">
        <v>3805</v>
      </c>
      <c r="D2925" s="96" t="s">
        <v>584</v>
      </c>
      <c r="E2925" s="97">
        <v>2</v>
      </c>
      <c r="F2925" s="140">
        <v>6</v>
      </c>
      <c r="G2925" s="103"/>
      <c r="H2925" s="99" t="s">
        <v>557</v>
      </c>
      <c r="I2925" s="104" t="s">
        <v>34</v>
      </c>
      <c r="J2925" s="105">
        <v>2.5</v>
      </c>
      <c r="K2925" s="142">
        <f t="shared" si="318"/>
        <v>-2.5</v>
      </c>
      <c r="L2925" s="102">
        <f t="shared" si="319"/>
        <v>986.82010493827249</v>
      </c>
      <c r="M2925" s="214">
        <f t="shared" si="323"/>
        <v>-134.42500000000001</v>
      </c>
      <c r="Q2925" s="153">
        <f t="shared" si="320"/>
        <v>1</v>
      </c>
      <c r="R2925" s="154">
        <f t="shared" si="321"/>
        <v>0</v>
      </c>
      <c r="S2925" s="154">
        <f t="shared" si="322"/>
        <v>1</v>
      </c>
    </row>
    <row r="2926" spans="2:19" ht="18.75" x14ac:dyDescent="0.3">
      <c r="B2926" s="220">
        <v>45197</v>
      </c>
      <c r="C2926" s="95" t="s">
        <v>3851</v>
      </c>
      <c r="D2926" s="96" t="s">
        <v>584</v>
      </c>
      <c r="E2926" s="97">
        <v>2</v>
      </c>
      <c r="F2926" s="140">
        <v>4</v>
      </c>
      <c r="G2926" s="103"/>
      <c r="H2926" s="99" t="s">
        <v>557</v>
      </c>
      <c r="I2926" s="104" t="s">
        <v>24</v>
      </c>
      <c r="J2926" s="105">
        <v>7</v>
      </c>
      <c r="K2926" s="142">
        <f t="shared" si="318"/>
        <v>21</v>
      </c>
      <c r="L2926" s="102">
        <f t="shared" si="319"/>
        <v>1007.8201049382725</v>
      </c>
      <c r="M2926" s="214">
        <f t="shared" si="323"/>
        <v>-113.42500000000001</v>
      </c>
      <c r="Q2926" s="153">
        <f t="shared" si="320"/>
        <v>1</v>
      </c>
      <c r="R2926" s="154">
        <f t="shared" si="321"/>
        <v>1</v>
      </c>
      <c r="S2926" s="154">
        <f t="shared" si="322"/>
        <v>0</v>
      </c>
    </row>
    <row r="2927" spans="2:19" ht="18.75" x14ac:dyDescent="0.3">
      <c r="B2927" s="220">
        <v>45197</v>
      </c>
      <c r="C2927" s="95" t="s">
        <v>3852</v>
      </c>
      <c r="D2927" s="96" t="s">
        <v>584</v>
      </c>
      <c r="E2927" s="97">
        <v>5</v>
      </c>
      <c r="F2927" s="140">
        <v>1.9</v>
      </c>
      <c r="G2927" s="103"/>
      <c r="H2927" s="99" t="s">
        <v>557</v>
      </c>
      <c r="I2927" s="104" t="s">
        <v>24</v>
      </c>
      <c r="J2927" s="105">
        <v>1.5</v>
      </c>
      <c r="K2927" s="142">
        <f t="shared" si="318"/>
        <v>1.3499999999999996</v>
      </c>
      <c r="L2927" s="102">
        <f t="shared" si="319"/>
        <v>1009.1701049382725</v>
      </c>
      <c r="M2927" s="214">
        <f t="shared" si="323"/>
        <v>-112.07500000000002</v>
      </c>
      <c r="Q2927" s="153">
        <f t="shared" si="320"/>
        <v>1</v>
      </c>
      <c r="R2927" s="154">
        <f t="shared" si="321"/>
        <v>1</v>
      </c>
      <c r="S2927" s="154">
        <f t="shared" si="322"/>
        <v>0</v>
      </c>
    </row>
    <row r="2928" spans="2:19" ht="18.75" x14ac:dyDescent="0.3">
      <c r="B2928" s="220">
        <v>45197</v>
      </c>
      <c r="C2928" s="95" t="s">
        <v>3799</v>
      </c>
      <c r="D2928" s="96" t="s">
        <v>584</v>
      </c>
      <c r="E2928" s="97">
        <v>6</v>
      </c>
      <c r="F2928" s="140">
        <v>2</v>
      </c>
      <c r="G2928" s="103"/>
      <c r="H2928" s="99" t="s">
        <v>557</v>
      </c>
      <c r="I2928" s="104" t="s">
        <v>34</v>
      </c>
      <c r="J2928" s="105">
        <v>2.75</v>
      </c>
      <c r="K2928" s="142">
        <f t="shared" si="318"/>
        <v>-2.75</v>
      </c>
      <c r="L2928" s="102">
        <f t="shared" si="319"/>
        <v>1006.4201049382725</v>
      </c>
      <c r="M2928" s="214">
        <f t="shared" si="323"/>
        <v>-114.82500000000002</v>
      </c>
      <c r="Q2928" s="153">
        <f t="shared" si="320"/>
        <v>1</v>
      </c>
      <c r="R2928" s="154">
        <f t="shared" si="321"/>
        <v>0</v>
      </c>
      <c r="S2928" s="154">
        <f t="shared" si="322"/>
        <v>1</v>
      </c>
    </row>
    <row r="2929" spans="2:19" ht="18.75" x14ac:dyDescent="0.3">
      <c r="B2929" s="220">
        <v>45197</v>
      </c>
      <c r="C2929" s="95" t="s">
        <v>3821</v>
      </c>
      <c r="D2929" s="96" t="s">
        <v>813</v>
      </c>
      <c r="E2929" s="97">
        <v>1</v>
      </c>
      <c r="F2929" s="140">
        <v>17</v>
      </c>
      <c r="G2929" s="103"/>
      <c r="H2929" s="99" t="s">
        <v>557</v>
      </c>
      <c r="I2929" s="104" t="s">
        <v>34</v>
      </c>
      <c r="J2929" s="105">
        <v>0.75</v>
      </c>
      <c r="K2929" s="142">
        <f t="shared" ref="K2929:K2940" si="324">IF(OR(I2929="",J2929=""),"",IF(AND(H2929="W",I2929="1st"),F2929*J2929-J2929,IF(AND(H2929="P",OR(I2929="1st",I2929="2nd",I2929="3rd")),G2929*J2929-J2929,IF(H2929="EW",-2*J2929,-J2929))))</f>
        <v>-0.75</v>
      </c>
      <c r="L2929" s="102">
        <f t="shared" si="319"/>
        <v>1005.6701049382725</v>
      </c>
      <c r="M2929" s="214">
        <f t="shared" si="323"/>
        <v>-115.57500000000002</v>
      </c>
      <c r="Q2929" s="153">
        <f t="shared" si="320"/>
        <v>1</v>
      </c>
      <c r="R2929" s="154">
        <f t="shared" si="321"/>
        <v>0</v>
      </c>
      <c r="S2929" s="154">
        <f t="shared" si="322"/>
        <v>1</v>
      </c>
    </row>
    <row r="2930" spans="2:19" ht="18.75" x14ac:dyDescent="0.3">
      <c r="B2930" s="220">
        <v>45197</v>
      </c>
      <c r="C2930" s="95" t="s">
        <v>3807</v>
      </c>
      <c r="D2930" s="96" t="s">
        <v>813</v>
      </c>
      <c r="E2930" s="97">
        <v>2</v>
      </c>
      <c r="F2930" s="140">
        <v>7</v>
      </c>
      <c r="G2930" s="103"/>
      <c r="H2930" s="99" t="s">
        <v>557</v>
      </c>
      <c r="I2930" s="104" t="s">
        <v>34</v>
      </c>
      <c r="J2930" s="105">
        <v>0.5</v>
      </c>
      <c r="K2930" s="142">
        <f t="shared" si="324"/>
        <v>-0.5</v>
      </c>
      <c r="L2930" s="102">
        <f t="shared" si="319"/>
        <v>1005.1701049382725</v>
      </c>
      <c r="M2930" s="214">
        <f t="shared" si="323"/>
        <v>-116.07500000000002</v>
      </c>
      <c r="Q2930" s="153">
        <f t="shared" si="320"/>
        <v>1</v>
      </c>
      <c r="R2930" s="154">
        <f t="shared" si="321"/>
        <v>0</v>
      </c>
      <c r="S2930" s="154">
        <f t="shared" si="322"/>
        <v>1</v>
      </c>
    </row>
    <row r="2931" spans="2:19" ht="18.75" x14ac:dyDescent="0.3">
      <c r="B2931" s="220">
        <v>45198</v>
      </c>
      <c r="C2931" s="95" t="s">
        <v>3853</v>
      </c>
      <c r="D2931" s="96" t="s">
        <v>608</v>
      </c>
      <c r="E2931" s="97">
        <v>2</v>
      </c>
      <c r="F2931" s="140">
        <v>8</v>
      </c>
      <c r="G2931" s="103"/>
      <c r="H2931" s="99" t="s">
        <v>557</v>
      </c>
      <c r="I2931" s="104" t="s">
        <v>34</v>
      </c>
      <c r="J2931" s="105">
        <v>0.25</v>
      </c>
      <c r="K2931" s="142">
        <f t="shared" si="324"/>
        <v>-0.25</v>
      </c>
      <c r="L2931" s="102">
        <f t="shared" si="319"/>
        <v>1004.9201049382725</v>
      </c>
      <c r="M2931" s="214">
        <f t="shared" si="323"/>
        <v>-116.32500000000002</v>
      </c>
      <c r="Q2931" s="153">
        <f t="shared" si="320"/>
        <v>1</v>
      </c>
      <c r="R2931" s="154">
        <f t="shared" si="321"/>
        <v>0</v>
      </c>
      <c r="S2931" s="154">
        <f t="shared" si="322"/>
        <v>1</v>
      </c>
    </row>
    <row r="2932" spans="2:19" ht="18.75" x14ac:dyDescent="0.3">
      <c r="B2932" s="220">
        <v>45198</v>
      </c>
      <c r="C2932" s="95" t="s">
        <v>3854</v>
      </c>
      <c r="D2932" s="96" t="s">
        <v>608</v>
      </c>
      <c r="E2932" s="97">
        <v>3</v>
      </c>
      <c r="F2932" s="140">
        <v>7</v>
      </c>
      <c r="G2932" s="103"/>
      <c r="H2932" s="99" t="s">
        <v>557</v>
      </c>
      <c r="I2932" s="104" t="s">
        <v>34</v>
      </c>
      <c r="J2932" s="105">
        <v>1.25</v>
      </c>
      <c r="K2932" s="142">
        <f t="shared" si="324"/>
        <v>-1.25</v>
      </c>
      <c r="L2932" s="102">
        <f t="shared" si="319"/>
        <v>1003.6701049382725</v>
      </c>
      <c r="M2932" s="214">
        <f t="shared" si="323"/>
        <v>-117.57500000000002</v>
      </c>
      <c r="Q2932" s="153">
        <f t="shared" si="320"/>
        <v>1</v>
      </c>
      <c r="R2932" s="154">
        <f t="shared" si="321"/>
        <v>0</v>
      </c>
      <c r="S2932" s="154">
        <f t="shared" si="322"/>
        <v>1</v>
      </c>
    </row>
    <row r="2933" spans="2:19" ht="18.75" x14ac:dyDescent="0.3">
      <c r="B2933" s="220">
        <v>45198</v>
      </c>
      <c r="C2933" s="95" t="s">
        <v>3794</v>
      </c>
      <c r="D2933" s="96" t="s">
        <v>832</v>
      </c>
      <c r="E2933" s="97">
        <v>3</v>
      </c>
      <c r="F2933" s="140">
        <v>12</v>
      </c>
      <c r="G2933" s="103"/>
      <c r="H2933" s="99" t="s">
        <v>557</v>
      </c>
      <c r="I2933" s="104" t="s">
        <v>34</v>
      </c>
      <c r="J2933" s="105">
        <v>1</v>
      </c>
      <c r="K2933" s="142">
        <f t="shared" si="324"/>
        <v>-1</v>
      </c>
      <c r="L2933" s="102">
        <f t="shared" si="319"/>
        <v>1002.6701049382725</v>
      </c>
      <c r="M2933" s="214">
        <f t="shared" si="323"/>
        <v>-118.57500000000002</v>
      </c>
      <c r="Q2933" s="153">
        <f t="shared" si="320"/>
        <v>1</v>
      </c>
      <c r="R2933" s="154">
        <f t="shared" si="321"/>
        <v>0</v>
      </c>
      <c r="S2933" s="154">
        <f t="shared" si="322"/>
        <v>1</v>
      </c>
    </row>
    <row r="2934" spans="2:19" ht="18.75" x14ac:dyDescent="0.3">
      <c r="B2934" s="220">
        <v>45198</v>
      </c>
      <c r="C2934" s="95" t="s">
        <v>3855</v>
      </c>
      <c r="D2934" s="96" t="s">
        <v>2349</v>
      </c>
      <c r="E2934" s="97">
        <v>2</v>
      </c>
      <c r="F2934" s="140">
        <v>23</v>
      </c>
      <c r="G2934" s="103"/>
      <c r="H2934" s="99" t="s">
        <v>557</v>
      </c>
      <c r="I2934" s="104" t="s">
        <v>34</v>
      </c>
      <c r="J2934" s="105">
        <v>5</v>
      </c>
      <c r="K2934" s="142">
        <f t="shared" si="324"/>
        <v>-5</v>
      </c>
      <c r="L2934" s="102">
        <f t="shared" ref="L2934:L2940" si="325">IF(K2934="",L2933,L2933+K2934)</f>
        <v>997.67010493827252</v>
      </c>
      <c r="M2934" s="214">
        <f t="shared" si="323"/>
        <v>-123.57500000000002</v>
      </c>
      <c r="Q2934" s="153">
        <f t="shared" ref="Q2934:Q2940" si="326">IF(B2934="",0,1)</f>
        <v>1</v>
      </c>
      <c r="R2934" s="154">
        <f t="shared" ref="R2934:R2940" si="327">IF(K2934&gt;0,1,0)</f>
        <v>0</v>
      </c>
      <c r="S2934" s="154">
        <f t="shared" ref="S2934:S2940" si="328">IF(K2934&lt;0,1,0)</f>
        <v>1</v>
      </c>
    </row>
    <row r="2935" spans="2:19" ht="18.75" x14ac:dyDescent="0.3">
      <c r="B2935" s="220">
        <v>45198</v>
      </c>
      <c r="C2935" s="95" t="s">
        <v>3855</v>
      </c>
      <c r="D2935" s="96" t="s">
        <v>2349</v>
      </c>
      <c r="E2935" s="97">
        <v>2</v>
      </c>
      <c r="F2935" s="140"/>
      <c r="G2935" s="103">
        <v>4.8</v>
      </c>
      <c r="H2935" s="99" t="s">
        <v>567</v>
      </c>
      <c r="I2935" s="104" t="s">
        <v>21</v>
      </c>
      <c r="J2935" s="105">
        <v>3</v>
      </c>
      <c r="K2935" s="142">
        <f t="shared" si="324"/>
        <v>11.399999999999999</v>
      </c>
      <c r="L2935" s="102">
        <f t="shared" si="325"/>
        <v>1009.0701049382725</v>
      </c>
      <c r="M2935" s="214">
        <f t="shared" ref="M2935:M2940" si="329">K2935+M2934</f>
        <v>-112.17500000000001</v>
      </c>
      <c r="Q2935" s="153">
        <f t="shared" si="326"/>
        <v>1</v>
      </c>
      <c r="R2935" s="154">
        <f t="shared" si="327"/>
        <v>1</v>
      </c>
      <c r="S2935" s="154">
        <f t="shared" si="328"/>
        <v>0</v>
      </c>
    </row>
    <row r="2936" spans="2:19" ht="18.75" x14ac:dyDescent="0.3">
      <c r="B2936" s="220">
        <v>45198</v>
      </c>
      <c r="C2936" s="95" t="s">
        <v>3856</v>
      </c>
      <c r="D2936" s="96" t="s">
        <v>2349</v>
      </c>
      <c r="E2936" s="97">
        <v>2</v>
      </c>
      <c r="F2936" s="140">
        <v>12</v>
      </c>
      <c r="G2936" s="103"/>
      <c r="H2936" s="99" t="s">
        <v>557</v>
      </c>
      <c r="I2936" s="104" t="s">
        <v>24</v>
      </c>
      <c r="J2936" s="105">
        <v>0.5</v>
      </c>
      <c r="K2936" s="142">
        <f t="shared" si="324"/>
        <v>5.5</v>
      </c>
      <c r="L2936" s="102">
        <f t="shared" si="325"/>
        <v>1014.5701049382725</v>
      </c>
      <c r="M2936" s="214">
        <f t="shared" si="329"/>
        <v>-106.67500000000001</v>
      </c>
      <c r="Q2936" s="153">
        <f t="shared" si="326"/>
        <v>1</v>
      </c>
      <c r="R2936" s="154">
        <f t="shared" si="327"/>
        <v>1</v>
      </c>
      <c r="S2936" s="154">
        <f t="shared" si="328"/>
        <v>0</v>
      </c>
    </row>
    <row r="2937" spans="2:19" ht="18.75" x14ac:dyDescent="0.3">
      <c r="B2937" s="220">
        <v>45198</v>
      </c>
      <c r="C2937" s="95" t="s">
        <v>3857</v>
      </c>
      <c r="D2937" s="96" t="s">
        <v>2030</v>
      </c>
      <c r="E2937" s="97">
        <v>6</v>
      </c>
      <c r="F2937" s="140">
        <v>2</v>
      </c>
      <c r="G2937" s="103"/>
      <c r="H2937" s="99" t="s">
        <v>557</v>
      </c>
      <c r="I2937" s="104" t="s">
        <v>34</v>
      </c>
      <c r="J2937" s="105">
        <v>5</v>
      </c>
      <c r="K2937" s="142">
        <f t="shared" si="324"/>
        <v>-5</v>
      </c>
      <c r="L2937" s="102">
        <f t="shared" si="325"/>
        <v>1009.5701049382725</v>
      </c>
      <c r="M2937" s="214">
        <f t="shared" si="329"/>
        <v>-111.67500000000001</v>
      </c>
      <c r="Q2937" s="153">
        <f t="shared" si="326"/>
        <v>1</v>
      </c>
      <c r="R2937" s="154">
        <f t="shared" si="327"/>
        <v>0</v>
      </c>
      <c r="S2937" s="154">
        <f t="shared" si="328"/>
        <v>1</v>
      </c>
    </row>
    <row r="2938" spans="2:19" ht="18.75" x14ac:dyDescent="0.3">
      <c r="B2938" s="220">
        <v>45199</v>
      </c>
      <c r="C2938" s="95" t="s">
        <v>3858</v>
      </c>
      <c r="D2938" s="96" t="s">
        <v>652</v>
      </c>
      <c r="E2938" s="97">
        <v>2</v>
      </c>
      <c r="F2938" s="140">
        <v>4</v>
      </c>
      <c r="G2938" s="103"/>
      <c r="H2938" s="99" t="s">
        <v>557</v>
      </c>
      <c r="I2938" s="104" t="s">
        <v>34</v>
      </c>
      <c r="J2938" s="105">
        <v>7</v>
      </c>
      <c r="K2938" s="142">
        <f t="shared" si="324"/>
        <v>-7</v>
      </c>
      <c r="L2938" s="102">
        <f t="shared" si="325"/>
        <v>1002.5701049382725</v>
      </c>
      <c r="M2938" s="214">
        <f t="shared" si="329"/>
        <v>-118.67500000000001</v>
      </c>
      <c r="Q2938" s="153">
        <f t="shared" si="326"/>
        <v>1</v>
      </c>
      <c r="R2938" s="154">
        <f t="shared" si="327"/>
        <v>0</v>
      </c>
      <c r="S2938" s="154">
        <f t="shared" si="328"/>
        <v>1</v>
      </c>
    </row>
    <row r="2939" spans="2:19" ht="18.75" x14ac:dyDescent="0.3">
      <c r="B2939" s="220">
        <v>45199</v>
      </c>
      <c r="C2939" s="95" t="s">
        <v>3859</v>
      </c>
      <c r="D2939" s="96" t="s">
        <v>652</v>
      </c>
      <c r="E2939" s="97">
        <v>3</v>
      </c>
      <c r="F2939" s="140">
        <v>2</v>
      </c>
      <c r="G2939" s="103"/>
      <c r="H2939" s="99" t="s">
        <v>557</v>
      </c>
      <c r="I2939" s="104" t="s">
        <v>34</v>
      </c>
      <c r="J2939" s="105">
        <v>8.75</v>
      </c>
      <c r="K2939" s="142">
        <f t="shared" si="324"/>
        <v>-8.75</v>
      </c>
      <c r="L2939" s="102">
        <f t="shared" si="325"/>
        <v>993.82010493827249</v>
      </c>
      <c r="M2939" s="214">
        <f t="shared" si="329"/>
        <v>-127.42500000000001</v>
      </c>
      <c r="Q2939" s="153">
        <f t="shared" si="326"/>
        <v>1</v>
      </c>
      <c r="R2939" s="154">
        <f t="shared" si="327"/>
        <v>0</v>
      </c>
      <c r="S2939" s="154">
        <f t="shared" si="328"/>
        <v>1</v>
      </c>
    </row>
    <row r="2940" spans="2:19" ht="18.75" x14ac:dyDescent="0.3">
      <c r="B2940" s="220">
        <v>45199</v>
      </c>
      <c r="C2940" s="95" t="s">
        <v>3860</v>
      </c>
      <c r="D2940" s="96" t="s">
        <v>619</v>
      </c>
      <c r="E2940" s="97">
        <v>6</v>
      </c>
      <c r="F2940" s="140">
        <v>2</v>
      </c>
      <c r="G2940" s="103"/>
      <c r="H2940" s="99" t="s">
        <v>557</v>
      </c>
      <c r="I2940" s="104" t="s">
        <v>34</v>
      </c>
      <c r="J2940" s="105">
        <v>1.5</v>
      </c>
      <c r="K2940" s="142">
        <f t="shared" si="324"/>
        <v>-1.5</v>
      </c>
      <c r="L2940" s="102">
        <f t="shared" si="325"/>
        <v>992.32010493827249</v>
      </c>
      <c r="M2940" s="214">
        <f t="shared" si="329"/>
        <v>-128.92500000000001</v>
      </c>
      <c r="Q2940" s="153">
        <f t="shared" si="326"/>
        <v>1</v>
      </c>
      <c r="R2940" s="154">
        <f t="shared" si="327"/>
        <v>0</v>
      </c>
      <c r="S2940" s="154">
        <f t="shared" si="328"/>
        <v>1</v>
      </c>
    </row>
    <row r="2941" spans="2:19" ht="18.75" x14ac:dyDescent="0.3">
      <c r="B2941" s="164"/>
      <c r="C2941" s="95"/>
      <c r="D2941" s="96"/>
      <c r="E2941" s="97"/>
      <c r="F2941" s="140"/>
      <c r="G2941" s="103"/>
      <c r="H2941" s="99"/>
      <c r="I2941" s="104"/>
      <c r="K2941" s="142"/>
    </row>
    <row r="2942" spans="2:19" ht="18.75" x14ac:dyDescent="0.3">
      <c r="B2942" s="164"/>
      <c r="C2942" s="95"/>
      <c r="D2942" s="96"/>
      <c r="E2942" s="97"/>
      <c r="F2942" s="140"/>
      <c r="G2942" s="103"/>
      <c r="H2942" s="99"/>
      <c r="I2942" s="104"/>
      <c r="K2942" s="142"/>
    </row>
    <row r="2943" spans="2:19" ht="18.75" x14ac:dyDescent="0.3">
      <c r="B2943" s="164"/>
      <c r="C2943" s="95"/>
      <c r="D2943" s="96"/>
      <c r="E2943" s="97"/>
      <c r="F2943" s="140"/>
      <c r="G2943" s="103"/>
      <c r="H2943" s="99"/>
      <c r="I2943" s="104"/>
      <c r="K2943" s="142"/>
    </row>
    <row r="2944" spans="2:19" ht="18.75" x14ac:dyDescent="0.3">
      <c r="B2944" s="164"/>
      <c r="C2944" s="95"/>
      <c r="D2944" s="96"/>
      <c r="E2944" s="97"/>
      <c r="F2944" s="140"/>
      <c r="G2944" s="103"/>
      <c r="H2944" s="99"/>
      <c r="I2944" s="104"/>
      <c r="K2944" s="142"/>
    </row>
    <row r="2945" spans="2:11" ht="18.75" x14ac:dyDescent="0.3">
      <c r="B2945" s="164"/>
      <c r="C2945" s="95"/>
      <c r="D2945" s="96"/>
      <c r="E2945" s="97"/>
      <c r="F2945" s="140"/>
      <c r="G2945" s="103"/>
      <c r="H2945" s="99"/>
      <c r="I2945" s="104"/>
      <c r="K2945" s="142"/>
    </row>
    <row r="2946" spans="2:11" ht="18.75" x14ac:dyDescent="0.3">
      <c r="B2946" s="164"/>
      <c r="C2946" s="95"/>
      <c r="D2946" s="96"/>
      <c r="E2946" s="97"/>
      <c r="F2946" s="140"/>
      <c r="G2946" s="103"/>
      <c r="H2946" s="99"/>
      <c r="I2946" s="104"/>
      <c r="K2946" s="142"/>
    </row>
    <row r="2947" spans="2:11" ht="18.75" x14ac:dyDescent="0.3">
      <c r="B2947" s="164"/>
      <c r="C2947" s="95"/>
      <c r="D2947" s="96"/>
      <c r="E2947" s="97"/>
      <c r="F2947" s="140"/>
      <c r="G2947" s="103"/>
      <c r="H2947" s="99"/>
      <c r="I2947" s="104"/>
      <c r="K2947" s="142"/>
    </row>
    <row r="2948" spans="2:11" ht="18.75" x14ac:dyDescent="0.3">
      <c r="B2948" s="164"/>
      <c r="C2948" s="95"/>
      <c r="D2948" s="96"/>
      <c r="E2948" s="97"/>
      <c r="F2948" s="140"/>
      <c r="G2948" s="103"/>
      <c r="H2948" s="99"/>
      <c r="I2948" s="104"/>
      <c r="K2948" s="142"/>
    </row>
    <row r="2949" spans="2:11" ht="18.75" x14ac:dyDescent="0.3">
      <c r="B2949" s="164"/>
      <c r="C2949" s="95"/>
      <c r="D2949" s="96"/>
      <c r="E2949" s="97"/>
      <c r="F2949" s="140"/>
      <c r="G2949" s="103"/>
      <c r="H2949" s="99"/>
      <c r="I2949" s="104"/>
      <c r="K2949" s="142"/>
    </row>
    <row r="2950" spans="2:11" ht="18.75" x14ac:dyDescent="0.3">
      <c r="B2950" s="164"/>
      <c r="C2950" s="95"/>
      <c r="D2950" s="96"/>
      <c r="E2950" s="97"/>
      <c r="F2950" s="140"/>
      <c r="G2950" s="103"/>
      <c r="H2950" s="99"/>
      <c r="I2950" s="104"/>
      <c r="K2950" s="142"/>
    </row>
    <row r="2951" spans="2:11" ht="18.75" x14ac:dyDescent="0.3">
      <c r="B2951" s="164"/>
      <c r="C2951" s="95"/>
      <c r="D2951" s="96"/>
      <c r="E2951" s="97"/>
      <c r="F2951" s="140"/>
      <c r="G2951" s="103"/>
      <c r="H2951" s="99"/>
      <c r="I2951" s="104"/>
      <c r="K2951" s="142"/>
    </row>
    <row r="2952" spans="2:11" ht="18.75" x14ac:dyDescent="0.3">
      <c r="B2952" s="164"/>
      <c r="C2952" s="95"/>
      <c r="D2952" s="96"/>
      <c r="E2952" s="97"/>
      <c r="F2952" s="140"/>
      <c r="G2952" s="103"/>
      <c r="H2952" s="99"/>
      <c r="I2952" s="104"/>
      <c r="K2952" s="142"/>
    </row>
    <row r="2953" spans="2:11" ht="18.75" x14ac:dyDescent="0.3">
      <c r="B2953" s="164"/>
      <c r="C2953" s="95"/>
      <c r="D2953" s="96"/>
      <c r="E2953" s="97"/>
      <c r="F2953" s="140"/>
      <c r="G2953" s="103"/>
      <c r="H2953" s="99"/>
      <c r="I2953" s="104"/>
      <c r="K2953" s="142"/>
    </row>
    <row r="2954" spans="2:11" ht="18.75" x14ac:dyDescent="0.3">
      <c r="B2954" s="164"/>
      <c r="C2954" s="95"/>
      <c r="D2954" s="96"/>
      <c r="E2954" s="97"/>
      <c r="F2954" s="140"/>
      <c r="G2954" s="103"/>
      <c r="H2954" s="99"/>
      <c r="I2954" s="104"/>
      <c r="K2954" s="142"/>
    </row>
    <row r="2955" spans="2:11" ht="18.75" x14ac:dyDescent="0.3">
      <c r="B2955" s="164"/>
      <c r="C2955" s="95"/>
      <c r="D2955" s="96"/>
      <c r="E2955" s="97"/>
      <c r="F2955" s="140"/>
      <c r="G2955" s="103"/>
      <c r="H2955" s="99"/>
      <c r="I2955" s="104"/>
      <c r="K2955" s="142"/>
    </row>
    <row r="2956" spans="2:11" ht="18.75" x14ac:dyDescent="0.3">
      <c r="B2956" s="164"/>
      <c r="C2956" s="95"/>
      <c r="D2956" s="96"/>
      <c r="E2956" s="97"/>
      <c r="F2956" s="140"/>
      <c r="G2956" s="103"/>
      <c r="H2956" s="99"/>
      <c r="I2956" s="104"/>
      <c r="K2956" s="142"/>
    </row>
    <row r="2957" spans="2:11" ht="18.75" x14ac:dyDescent="0.3">
      <c r="B2957" s="164"/>
      <c r="C2957" s="95"/>
      <c r="D2957" s="96"/>
      <c r="E2957" s="97"/>
      <c r="F2957" s="140"/>
      <c r="G2957" s="103"/>
      <c r="H2957" s="99"/>
      <c r="I2957" s="104"/>
      <c r="K2957" s="142"/>
    </row>
    <row r="2958" spans="2:11" ht="18.75" x14ac:dyDescent="0.3">
      <c r="B2958" s="164"/>
      <c r="C2958" s="95"/>
      <c r="D2958" s="96"/>
      <c r="E2958" s="97"/>
      <c r="F2958" s="140"/>
      <c r="G2958" s="103"/>
      <c r="H2958" s="99"/>
      <c r="I2958" s="104"/>
      <c r="K2958" s="142"/>
    </row>
    <row r="2959" spans="2:11" ht="18.75" x14ac:dyDescent="0.3">
      <c r="B2959" s="164"/>
      <c r="C2959" s="95"/>
      <c r="D2959" s="96"/>
      <c r="E2959" s="97"/>
      <c r="F2959" s="140"/>
      <c r="G2959" s="103"/>
      <c r="H2959" s="99"/>
      <c r="I2959" s="104"/>
      <c r="K2959" s="142"/>
    </row>
    <row r="2960" spans="2:11" ht="18.75" x14ac:dyDescent="0.3">
      <c r="B2960" s="164"/>
      <c r="C2960" s="95"/>
      <c r="D2960" s="96"/>
      <c r="E2960" s="97"/>
      <c r="F2960" s="140"/>
      <c r="G2960" s="103"/>
      <c r="H2960" s="99"/>
      <c r="I2960" s="104"/>
      <c r="K2960" s="142"/>
    </row>
    <row r="2961" spans="2:11" ht="18.75" x14ac:dyDescent="0.3">
      <c r="B2961" s="164"/>
      <c r="C2961" s="95"/>
      <c r="D2961" s="96"/>
      <c r="E2961" s="97"/>
      <c r="F2961" s="140"/>
      <c r="G2961" s="103"/>
      <c r="H2961" s="99"/>
      <c r="I2961" s="104"/>
      <c r="K2961" s="142"/>
    </row>
    <row r="2962" spans="2:11" ht="18.75" x14ac:dyDescent="0.3">
      <c r="B2962" s="164"/>
      <c r="C2962" s="95"/>
      <c r="D2962" s="96"/>
      <c r="E2962" s="97"/>
      <c r="F2962" s="140"/>
      <c r="G2962" s="103"/>
      <c r="H2962" s="99"/>
      <c r="I2962" s="104"/>
      <c r="K2962" s="142"/>
    </row>
    <row r="2963" spans="2:11" ht="18.75" x14ac:dyDescent="0.3">
      <c r="B2963" s="164"/>
      <c r="C2963" s="95"/>
      <c r="D2963" s="96"/>
      <c r="E2963" s="97"/>
      <c r="F2963" s="140"/>
      <c r="G2963" s="103"/>
      <c r="H2963" s="99"/>
      <c r="I2963" s="104"/>
      <c r="K2963" s="142"/>
    </row>
    <row r="2964" spans="2:11" ht="18.75" x14ac:dyDescent="0.3">
      <c r="B2964" s="164"/>
      <c r="C2964" s="95"/>
      <c r="D2964" s="96"/>
      <c r="E2964" s="97"/>
      <c r="F2964" s="140"/>
      <c r="G2964" s="103"/>
      <c r="H2964" s="99"/>
      <c r="I2964" s="104"/>
      <c r="K2964" s="142"/>
    </row>
    <row r="2965" spans="2:11" ht="18.75" x14ac:dyDescent="0.3">
      <c r="B2965" s="164"/>
      <c r="C2965" s="95"/>
      <c r="D2965" s="96"/>
      <c r="E2965" s="97"/>
      <c r="F2965" s="140"/>
      <c r="G2965" s="103"/>
      <c r="H2965" s="99"/>
      <c r="I2965" s="104"/>
      <c r="K2965" s="142"/>
    </row>
    <row r="2966" spans="2:11" ht="18.75" x14ac:dyDescent="0.3">
      <c r="B2966" s="164"/>
      <c r="C2966" s="95"/>
      <c r="D2966" s="96"/>
      <c r="E2966" s="97"/>
      <c r="F2966" s="140"/>
      <c r="G2966" s="103"/>
      <c r="H2966" s="99"/>
      <c r="I2966" s="104"/>
      <c r="K2966" s="142"/>
    </row>
    <row r="2967" spans="2:11" ht="18.75" x14ac:dyDescent="0.3">
      <c r="B2967" s="164"/>
      <c r="C2967" s="95"/>
      <c r="D2967" s="96"/>
      <c r="E2967" s="97"/>
      <c r="F2967" s="140"/>
      <c r="G2967" s="103"/>
      <c r="H2967" s="99"/>
      <c r="I2967" s="104"/>
      <c r="K2967" s="142"/>
    </row>
    <row r="2968" spans="2:11" ht="18.75" x14ac:dyDescent="0.3">
      <c r="B2968" s="164"/>
      <c r="C2968" s="95"/>
      <c r="D2968" s="96"/>
      <c r="E2968" s="97"/>
      <c r="F2968" s="140"/>
      <c r="G2968" s="103"/>
      <c r="H2968" s="99"/>
      <c r="I2968" s="104"/>
      <c r="K2968" s="142"/>
    </row>
    <row r="2969" spans="2:11" ht="18.75" x14ac:dyDescent="0.3">
      <c r="B2969" s="164"/>
      <c r="C2969" s="95"/>
      <c r="D2969" s="96"/>
      <c r="E2969" s="97"/>
      <c r="F2969" s="140"/>
      <c r="G2969" s="103"/>
      <c r="H2969" s="99"/>
      <c r="I2969" s="104"/>
      <c r="K2969" s="142"/>
    </row>
    <row r="2970" spans="2:11" ht="18.75" x14ac:dyDescent="0.3">
      <c r="B2970" s="164"/>
      <c r="C2970" s="95"/>
      <c r="D2970" s="96"/>
      <c r="E2970" s="97"/>
      <c r="F2970" s="140"/>
      <c r="G2970" s="103"/>
      <c r="H2970" s="99"/>
      <c r="I2970" s="104"/>
      <c r="K2970" s="142"/>
    </row>
    <row r="2971" spans="2:11" ht="18.75" x14ac:dyDescent="0.3">
      <c r="B2971" s="164"/>
      <c r="C2971" s="95"/>
      <c r="D2971" s="96"/>
      <c r="E2971" s="97"/>
      <c r="F2971" s="140"/>
      <c r="G2971" s="103"/>
      <c r="H2971" s="99"/>
      <c r="I2971" s="104"/>
      <c r="K2971" s="142"/>
    </row>
    <row r="2972" spans="2:11" ht="18.75" x14ac:dyDescent="0.3">
      <c r="B2972" s="164"/>
      <c r="C2972" s="95"/>
      <c r="D2972" s="96"/>
      <c r="E2972" s="97"/>
      <c r="F2972" s="140"/>
      <c r="G2972" s="103"/>
      <c r="H2972" s="99"/>
      <c r="I2972" s="104"/>
      <c r="K2972" s="142"/>
    </row>
    <row r="2973" spans="2:11" ht="18.75" x14ac:dyDescent="0.3">
      <c r="B2973" s="164"/>
      <c r="C2973" s="95"/>
      <c r="D2973" s="96"/>
      <c r="E2973" s="97"/>
      <c r="F2973" s="140"/>
      <c r="G2973" s="103"/>
      <c r="H2973" s="99"/>
      <c r="I2973" s="104"/>
      <c r="K2973" s="142"/>
    </row>
    <row r="2974" spans="2:11" ht="18.75" x14ac:dyDescent="0.3">
      <c r="B2974" s="164"/>
      <c r="C2974" s="95"/>
      <c r="D2974" s="96"/>
      <c r="E2974" s="97"/>
      <c r="F2974" s="140"/>
      <c r="G2974" s="103"/>
      <c r="H2974" s="99"/>
      <c r="I2974" s="104"/>
      <c r="K2974" s="142"/>
    </row>
    <row r="2975" spans="2:11" ht="18.75" x14ac:dyDescent="0.3">
      <c r="B2975" s="164"/>
      <c r="C2975" s="95"/>
      <c r="D2975" s="96"/>
      <c r="E2975" s="97"/>
      <c r="F2975" s="140"/>
      <c r="G2975" s="103"/>
      <c r="H2975" s="99"/>
      <c r="I2975" s="104"/>
      <c r="K2975" s="142"/>
    </row>
    <row r="2976" spans="2:11" ht="18.75" x14ac:dyDescent="0.3">
      <c r="B2976" s="164"/>
      <c r="C2976" s="95"/>
      <c r="D2976" s="96"/>
      <c r="E2976" s="97"/>
      <c r="F2976" s="140"/>
      <c r="G2976" s="103"/>
      <c r="H2976" s="99"/>
      <c r="I2976" s="104"/>
      <c r="K2976" s="142"/>
    </row>
    <row r="2977" spans="2:11" ht="18.75" x14ac:dyDescent="0.3">
      <c r="B2977" s="164"/>
      <c r="C2977" s="95"/>
      <c r="D2977" s="96"/>
      <c r="E2977" s="97"/>
      <c r="F2977" s="140"/>
      <c r="G2977" s="103"/>
      <c r="H2977" s="99"/>
      <c r="I2977" s="104"/>
      <c r="K2977" s="142"/>
    </row>
    <row r="2978" spans="2:11" ht="18.75" x14ac:dyDescent="0.3">
      <c r="B2978" s="164"/>
      <c r="C2978" s="95"/>
      <c r="D2978" s="96"/>
      <c r="E2978" s="97"/>
      <c r="F2978" s="140"/>
      <c r="G2978" s="103"/>
      <c r="H2978" s="99"/>
      <c r="I2978" s="104"/>
      <c r="K2978" s="142"/>
    </row>
    <row r="2979" spans="2:11" ht="18.75" x14ac:dyDescent="0.3">
      <c r="B2979" s="164"/>
      <c r="C2979" s="95"/>
      <c r="D2979" s="96"/>
      <c r="E2979" s="97"/>
      <c r="F2979" s="140"/>
      <c r="G2979" s="103"/>
      <c r="H2979" s="99"/>
      <c r="I2979" s="104"/>
      <c r="K2979" s="142"/>
    </row>
    <row r="2980" spans="2:11" ht="18.75" x14ac:dyDescent="0.3">
      <c r="B2980" s="164"/>
      <c r="C2980" s="95"/>
      <c r="D2980" s="96"/>
      <c r="E2980" s="97"/>
      <c r="F2980" s="140"/>
      <c r="G2980" s="103"/>
      <c r="H2980" s="99"/>
      <c r="I2980" s="104"/>
      <c r="K2980" s="142"/>
    </row>
    <row r="2981" spans="2:11" ht="18.75" x14ac:dyDescent="0.3">
      <c r="B2981" s="164"/>
      <c r="C2981" s="95"/>
      <c r="D2981" s="96"/>
      <c r="E2981" s="97"/>
      <c r="F2981" s="140"/>
      <c r="G2981" s="103"/>
      <c r="H2981" s="99"/>
      <c r="I2981" s="104"/>
      <c r="K2981" s="142"/>
    </row>
    <row r="2982" spans="2:11" ht="18.75" x14ac:dyDescent="0.3">
      <c r="B2982" s="164"/>
      <c r="C2982" s="95"/>
      <c r="D2982" s="96"/>
      <c r="E2982" s="97"/>
      <c r="F2982" s="140"/>
      <c r="G2982" s="103"/>
      <c r="H2982" s="99"/>
      <c r="I2982" s="104"/>
      <c r="K2982" s="142"/>
    </row>
    <row r="2983" spans="2:11" ht="18.75" x14ac:dyDescent="0.3">
      <c r="B2983" s="164"/>
      <c r="C2983" s="95"/>
      <c r="D2983" s="96"/>
      <c r="E2983" s="97"/>
      <c r="F2983" s="140"/>
      <c r="G2983" s="103"/>
      <c r="H2983" s="99"/>
      <c r="I2983" s="104"/>
      <c r="K2983" s="142"/>
    </row>
    <row r="2984" spans="2:11" ht="18.75" x14ac:dyDescent="0.3">
      <c r="B2984" s="164"/>
      <c r="C2984" s="95"/>
      <c r="D2984" s="96"/>
      <c r="E2984" s="97"/>
      <c r="F2984" s="140"/>
      <c r="G2984" s="103"/>
      <c r="H2984" s="99"/>
      <c r="I2984" s="104"/>
      <c r="K2984" s="142"/>
    </row>
    <row r="2985" spans="2:11" ht="18.75" x14ac:dyDescent="0.3">
      <c r="B2985" s="164"/>
      <c r="C2985" s="95"/>
      <c r="D2985" s="96"/>
      <c r="E2985" s="97"/>
      <c r="F2985" s="140"/>
      <c r="G2985" s="103"/>
      <c r="H2985" s="99"/>
      <c r="I2985" s="104"/>
      <c r="K2985" s="142"/>
    </row>
    <row r="2986" spans="2:11" ht="18.75" x14ac:dyDescent="0.3">
      <c r="B2986" s="164"/>
      <c r="C2986" s="95"/>
      <c r="D2986" s="96"/>
      <c r="E2986" s="97"/>
      <c r="F2986" s="140"/>
      <c r="G2986" s="103"/>
      <c r="H2986" s="99"/>
      <c r="I2986" s="104"/>
      <c r="K2986" s="142"/>
    </row>
    <row r="2987" spans="2:11" ht="18.75" x14ac:dyDescent="0.3">
      <c r="B2987" s="164"/>
      <c r="C2987" s="95"/>
      <c r="D2987" s="96"/>
      <c r="E2987" s="97"/>
      <c r="F2987" s="140"/>
      <c r="G2987" s="103"/>
      <c r="H2987" s="99"/>
      <c r="I2987" s="104"/>
      <c r="K2987" s="142"/>
    </row>
    <row r="2988" spans="2:11" ht="18.75" x14ac:dyDescent="0.3">
      <c r="B2988" s="164"/>
      <c r="C2988" s="95"/>
      <c r="D2988" s="96"/>
      <c r="E2988" s="97"/>
      <c r="F2988" s="140"/>
      <c r="G2988" s="103"/>
      <c r="H2988" s="99"/>
      <c r="I2988" s="104"/>
      <c r="K2988" s="142"/>
    </row>
    <row r="2989" spans="2:11" ht="18.75" x14ac:dyDescent="0.3">
      <c r="B2989" s="164"/>
      <c r="C2989" s="95"/>
      <c r="D2989" s="96"/>
      <c r="E2989" s="97"/>
      <c r="F2989" s="140"/>
      <c r="G2989" s="103"/>
      <c r="H2989" s="99"/>
      <c r="I2989" s="104"/>
      <c r="K2989" s="142"/>
    </row>
    <row r="2990" spans="2:11" ht="18.75" x14ac:dyDescent="0.3">
      <c r="B2990" s="164"/>
      <c r="C2990" s="95"/>
      <c r="D2990" s="96"/>
      <c r="E2990" s="97"/>
      <c r="F2990" s="140"/>
      <c r="G2990" s="103"/>
      <c r="H2990" s="99"/>
      <c r="I2990" s="104"/>
      <c r="K2990" s="142"/>
    </row>
    <row r="2991" spans="2:11" ht="18.75" x14ac:dyDescent="0.3">
      <c r="B2991" s="164"/>
      <c r="C2991" s="95"/>
      <c r="D2991" s="96"/>
      <c r="E2991" s="97"/>
      <c r="F2991" s="140"/>
      <c r="G2991" s="103"/>
      <c r="H2991" s="99"/>
      <c r="I2991" s="104"/>
      <c r="K2991" s="142"/>
    </row>
    <row r="2992" spans="2:11" ht="18.75" x14ac:dyDescent="0.3">
      <c r="B2992" s="164"/>
      <c r="C2992" s="95"/>
      <c r="D2992" s="96"/>
      <c r="E2992" s="97"/>
      <c r="F2992" s="140"/>
      <c r="G2992" s="103"/>
      <c r="H2992" s="99"/>
      <c r="I2992" s="104"/>
      <c r="K2992" s="142"/>
    </row>
    <row r="2993" spans="2:11" ht="18.75" x14ac:dyDescent="0.3">
      <c r="B2993" s="164"/>
      <c r="C2993" s="95"/>
      <c r="D2993" s="96"/>
      <c r="E2993" s="97"/>
      <c r="F2993" s="140"/>
      <c r="G2993" s="103"/>
      <c r="H2993" s="99"/>
      <c r="I2993" s="104"/>
      <c r="K2993" s="142"/>
    </row>
    <row r="2994" spans="2:11" ht="18.75" x14ac:dyDescent="0.3">
      <c r="B2994" s="164"/>
      <c r="C2994" s="95"/>
      <c r="D2994" s="96"/>
      <c r="E2994" s="97"/>
      <c r="F2994" s="140"/>
      <c r="G2994" s="103"/>
      <c r="H2994" s="99"/>
      <c r="I2994" s="104"/>
      <c r="K2994" s="142"/>
    </row>
    <row r="2995" spans="2:11" ht="18.75" x14ac:dyDescent="0.3">
      <c r="B2995" s="164"/>
      <c r="C2995" s="95"/>
      <c r="D2995" s="96"/>
      <c r="E2995" s="97"/>
      <c r="F2995" s="140"/>
      <c r="G2995" s="103"/>
      <c r="H2995" s="99"/>
      <c r="I2995" s="104"/>
      <c r="K2995" s="142"/>
    </row>
    <row r="2996" spans="2:11" ht="18.75" x14ac:dyDescent="0.3">
      <c r="B2996" s="164"/>
      <c r="C2996" s="95"/>
      <c r="D2996" s="96"/>
      <c r="E2996" s="97"/>
      <c r="F2996" s="140"/>
      <c r="G2996" s="103"/>
      <c r="H2996" s="99"/>
      <c r="I2996" s="104"/>
      <c r="K2996" s="142"/>
    </row>
    <row r="2997" spans="2:11" ht="18.75" x14ac:dyDescent="0.3">
      <c r="B2997" s="164"/>
      <c r="C2997" s="95"/>
      <c r="D2997" s="96"/>
      <c r="E2997" s="97"/>
      <c r="F2997" s="140"/>
      <c r="G2997" s="103"/>
      <c r="H2997" s="99"/>
      <c r="I2997" s="104"/>
      <c r="K2997" s="142"/>
    </row>
    <row r="2998" spans="2:11" ht="18.75" x14ac:dyDescent="0.3">
      <c r="B2998" s="164"/>
      <c r="C2998" s="95"/>
      <c r="D2998" s="96"/>
      <c r="E2998" s="97"/>
      <c r="F2998" s="140"/>
      <c r="G2998" s="103"/>
      <c r="H2998" s="99"/>
      <c r="I2998" s="104"/>
      <c r="K2998" s="142"/>
    </row>
    <row r="2999" spans="2:11" ht="18.75" x14ac:dyDescent="0.3">
      <c r="B2999" s="164"/>
      <c r="C2999" s="95"/>
      <c r="D2999" s="96"/>
      <c r="E2999" s="97"/>
      <c r="F2999" s="140"/>
      <c r="G2999" s="103"/>
      <c r="H2999" s="99"/>
      <c r="I2999" s="104"/>
      <c r="K2999" s="142"/>
    </row>
    <row r="3000" spans="2:11" ht="18.75" x14ac:dyDescent="0.3">
      <c r="B3000" s="164"/>
      <c r="C3000" s="95"/>
      <c r="D3000" s="96"/>
      <c r="E3000" s="97"/>
      <c r="F3000" s="140"/>
      <c r="G3000" s="103"/>
      <c r="H3000" s="99"/>
      <c r="I3000" s="104"/>
      <c r="K3000" s="142"/>
    </row>
    <row r="3001" spans="2:11" ht="18.75" x14ac:dyDescent="0.3">
      <c r="B3001" s="164"/>
      <c r="C3001" s="95"/>
      <c r="D3001" s="96"/>
      <c r="E3001" s="97"/>
      <c r="F3001" s="140"/>
      <c r="G3001" s="103"/>
      <c r="H3001" s="99"/>
      <c r="I3001" s="104"/>
      <c r="K3001" s="142"/>
    </row>
    <row r="3002" spans="2:11" ht="18.75" x14ac:dyDescent="0.3">
      <c r="B3002" s="164"/>
      <c r="C3002" s="95"/>
      <c r="D3002" s="96"/>
      <c r="E3002" s="97"/>
      <c r="F3002" s="140"/>
      <c r="G3002" s="103"/>
      <c r="H3002" s="99"/>
      <c r="I3002" s="104"/>
      <c r="K3002" s="142"/>
    </row>
    <row r="3003" spans="2:11" ht="18.75" x14ac:dyDescent="0.3">
      <c r="B3003" s="164"/>
      <c r="C3003" s="95"/>
      <c r="D3003" s="96"/>
      <c r="E3003" s="97"/>
      <c r="F3003" s="140"/>
      <c r="G3003" s="103"/>
      <c r="H3003" s="99"/>
      <c r="I3003" s="104"/>
      <c r="K3003" s="142"/>
    </row>
    <row r="3004" spans="2:11" ht="18.75" x14ac:dyDescent="0.3">
      <c r="B3004" s="164"/>
      <c r="C3004" s="95"/>
      <c r="D3004" s="96"/>
      <c r="E3004" s="97"/>
      <c r="F3004" s="140"/>
      <c r="G3004" s="103"/>
      <c r="H3004" s="99"/>
      <c r="I3004" s="104"/>
      <c r="K3004" s="142"/>
    </row>
    <row r="3005" spans="2:11" ht="18.75" x14ac:dyDescent="0.3">
      <c r="B3005" s="164"/>
      <c r="C3005" s="95"/>
      <c r="D3005" s="96"/>
      <c r="E3005" s="97"/>
      <c r="F3005" s="140"/>
      <c r="G3005" s="103"/>
      <c r="H3005" s="99"/>
      <c r="I3005" s="104"/>
      <c r="K3005" s="142"/>
    </row>
    <row r="3006" spans="2:11" ht="18.75" x14ac:dyDescent="0.3">
      <c r="B3006" s="164"/>
      <c r="C3006" s="95"/>
      <c r="D3006" s="96"/>
      <c r="E3006" s="97"/>
      <c r="F3006" s="140"/>
      <c r="G3006" s="103"/>
      <c r="H3006" s="99"/>
      <c r="I3006" s="104"/>
      <c r="K3006" s="142"/>
    </row>
    <row r="3007" spans="2:11" ht="18.75" x14ac:dyDescent="0.3">
      <c r="B3007" s="164"/>
      <c r="C3007" s="95"/>
      <c r="D3007" s="96"/>
      <c r="E3007" s="97"/>
      <c r="F3007" s="140"/>
      <c r="G3007" s="103"/>
      <c r="H3007" s="99"/>
      <c r="I3007" s="104"/>
      <c r="K3007" s="142"/>
    </row>
    <row r="3008" spans="2:11" ht="18.75" x14ac:dyDescent="0.3">
      <c r="B3008" s="164"/>
      <c r="C3008" s="95"/>
      <c r="D3008" s="96"/>
      <c r="E3008" s="97"/>
      <c r="F3008" s="140"/>
      <c r="G3008" s="103"/>
      <c r="H3008" s="99"/>
      <c r="I3008" s="104"/>
      <c r="K3008" s="142"/>
    </row>
    <row r="3009" spans="2:11" ht="18.75" x14ac:dyDescent="0.3">
      <c r="B3009" s="164"/>
      <c r="C3009" s="95"/>
      <c r="D3009" s="96"/>
      <c r="E3009" s="97"/>
      <c r="F3009" s="140"/>
      <c r="G3009" s="103"/>
      <c r="H3009" s="99"/>
      <c r="I3009" s="104"/>
      <c r="K3009" s="142"/>
    </row>
    <row r="3010" spans="2:11" ht="18.75" x14ac:dyDescent="0.3">
      <c r="B3010" s="164"/>
      <c r="C3010" s="95"/>
      <c r="D3010" s="96"/>
      <c r="E3010" s="97"/>
      <c r="F3010" s="140"/>
      <c r="G3010" s="103"/>
      <c r="H3010" s="99"/>
      <c r="I3010" s="104"/>
      <c r="K3010" s="142"/>
    </row>
    <row r="3011" spans="2:11" ht="18.75" x14ac:dyDescent="0.3">
      <c r="B3011" s="164"/>
      <c r="C3011" s="95"/>
      <c r="D3011" s="96"/>
      <c r="E3011" s="97"/>
      <c r="F3011" s="140"/>
      <c r="G3011" s="103"/>
      <c r="H3011" s="99"/>
      <c r="I3011" s="104"/>
      <c r="K3011" s="142"/>
    </row>
    <row r="3012" spans="2:11" ht="18.75" x14ac:dyDescent="0.3">
      <c r="B3012" s="164"/>
      <c r="C3012" s="95"/>
      <c r="D3012" s="96"/>
      <c r="E3012" s="97"/>
      <c r="F3012" s="140"/>
      <c r="G3012" s="103"/>
      <c r="H3012" s="99"/>
      <c r="I3012" s="104"/>
      <c r="K3012" s="142"/>
    </row>
    <row r="3013" spans="2:11" ht="18.75" x14ac:dyDescent="0.3">
      <c r="B3013" s="164"/>
      <c r="C3013" s="95"/>
      <c r="D3013" s="96"/>
      <c r="E3013" s="97"/>
      <c r="F3013" s="140"/>
      <c r="G3013" s="103"/>
      <c r="H3013" s="99"/>
      <c r="I3013" s="104"/>
      <c r="K3013" s="142"/>
    </row>
    <row r="3014" spans="2:11" ht="18.75" x14ac:dyDescent="0.3">
      <c r="B3014" s="164"/>
      <c r="C3014" s="95"/>
      <c r="D3014" s="96"/>
      <c r="E3014" s="97"/>
      <c r="F3014" s="140"/>
      <c r="G3014" s="103"/>
      <c r="H3014" s="99"/>
      <c r="I3014" s="104"/>
      <c r="K3014" s="142"/>
    </row>
    <row r="3015" spans="2:11" ht="18.75" x14ac:dyDescent="0.3">
      <c r="B3015" s="164"/>
      <c r="C3015" s="95"/>
      <c r="D3015" s="96"/>
      <c r="E3015" s="97"/>
      <c r="F3015" s="140"/>
      <c r="G3015" s="103"/>
      <c r="H3015" s="99"/>
      <c r="I3015" s="104"/>
      <c r="K3015" s="142"/>
    </row>
    <row r="3016" spans="2:11" ht="18.75" x14ac:dyDescent="0.3">
      <c r="B3016" s="164"/>
      <c r="C3016" s="95"/>
      <c r="D3016" s="96"/>
      <c r="E3016" s="97"/>
      <c r="F3016" s="140"/>
      <c r="G3016" s="103"/>
      <c r="H3016" s="99"/>
      <c r="I3016" s="104"/>
      <c r="K3016" s="142"/>
    </row>
    <row r="3017" spans="2:11" ht="18.75" x14ac:dyDescent="0.3">
      <c r="B3017" s="164"/>
      <c r="C3017" s="95"/>
      <c r="D3017" s="96"/>
      <c r="E3017" s="97"/>
      <c r="F3017" s="140"/>
      <c r="G3017" s="103"/>
      <c r="H3017" s="99"/>
      <c r="I3017" s="104"/>
      <c r="K3017" s="142"/>
    </row>
    <row r="3018" spans="2:11" ht="18.75" x14ac:dyDescent="0.3">
      <c r="B3018" s="164"/>
      <c r="C3018" s="95"/>
      <c r="D3018" s="96"/>
      <c r="E3018" s="97"/>
      <c r="F3018" s="140"/>
      <c r="G3018" s="103"/>
      <c r="H3018" s="99"/>
      <c r="I3018" s="104"/>
      <c r="K3018" s="142"/>
    </row>
    <row r="3019" spans="2:11" ht="18.75" x14ac:dyDescent="0.3">
      <c r="B3019" s="164"/>
      <c r="C3019" s="95"/>
      <c r="D3019" s="96"/>
      <c r="E3019" s="97"/>
      <c r="F3019" s="140"/>
      <c r="G3019" s="103"/>
      <c r="H3019" s="99"/>
      <c r="I3019" s="104"/>
      <c r="K3019" s="142"/>
    </row>
    <row r="3020" spans="2:11" ht="18.75" x14ac:dyDescent="0.3">
      <c r="B3020" s="164"/>
      <c r="C3020" s="95"/>
      <c r="D3020" s="96"/>
      <c r="E3020" s="97"/>
      <c r="F3020" s="140"/>
      <c r="G3020" s="103"/>
      <c r="H3020" s="99"/>
      <c r="I3020" s="104"/>
      <c r="K3020" s="142"/>
    </row>
    <row r="3021" spans="2:11" ht="18.75" x14ac:dyDescent="0.3">
      <c r="B3021" s="164"/>
      <c r="C3021" s="95"/>
      <c r="D3021" s="96"/>
      <c r="E3021" s="97"/>
      <c r="F3021" s="140"/>
      <c r="G3021" s="103"/>
      <c r="H3021" s="99"/>
      <c r="I3021" s="104"/>
      <c r="K3021" s="142"/>
    </row>
    <row r="3022" spans="2:11" ht="18.75" x14ac:dyDescent="0.3">
      <c r="B3022" s="164"/>
      <c r="C3022" s="95"/>
      <c r="D3022" s="96"/>
      <c r="E3022" s="97"/>
      <c r="F3022" s="140"/>
      <c r="G3022" s="103"/>
      <c r="H3022" s="99"/>
      <c r="I3022" s="104"/>
      <c r="K3022" s="142"/>
    </row>
    <row r="3023" spans="2:11" ht="18.75" x14ac:dyDescent="0.3">
      <c r="B3023" s="164"/>
      <c r="C3023" s="95"/>
      <c r="D3023" s="96"/>
      <c r="E3023" s="97"/>
      <c r="F3023" s="140"/>
      <c r="G3023" s="103"/>
      <c r="H3023" s="99"/>
      <c r="I3023" s="104"/>
      <c r="K3023" s="142"/>
    </row>
    <row r="3024" spans="2:11" ht="18.75" x14ac:dyDescent="0.3">
      <c r="B3024" s="164"/>
      <c r="C3024" s="95"/>
      <c r="D3024" s="96"/>
      <c r="E3024" s="97"/>
      <c r="F3024" s="140"/>
      <c r="G3024" s="103"/>
      <c r="H3024" s="99"/>
      <c r="I3024" s="104"/>
      <c r="K3024" s="142"/>
    </row>
    <row r="3025" spans="2:11" ht="18.75" x14ac:dyDescent="0.3">
      <c r="B3025" s="164"/>
      <c r="C3025" s="95"/>
      <c r="D3025" s="96"/>
      <c r="E3025" s="97"/>
      <c r="F3025" s="140"/>
      <c r="G3025" s="103"/>
      <c r="H3025" s="99"/>
      <c r="I3025" s="104"/>
      <c r="K3025" s="142"/>
    </row>
    <row r="3026" spans="2:11" ht="18.75" x14ac:dyDescent="0.3">
      <c r="B3026" s="164"/>
      <c r="C3026" s="95"/>
      <c r="D3026" s="96"/>
      <c r="E3026" s="97"/>
      <c r="F3026" s="140"/>
      <c r="G3026" s="103"/>
      <c r="H3026" s="99"/>
      <c r="I3026" s="104"/>
      <c r="K3026" s="142"/>
    </row>
    <row r="3027" spans="2:11" ht="18.75" x14ac:dyDescent="0.3">
      <c r="B3027" s="164"/>
      <c r="C3027" s="95"/>
      <c r="D3027" s="96"/>
      <c r="E3027" s="97"/>
      <c r="F3027" s="140"/>
      <c r="G3027" s="103"/>
      <c r="H3027" s="99"/>
      <c r="I3027" s="104"/>
      <c r="K3027" s="142"/>
    </row>
    <row r="3028" spans="2:11" ht="18.75" x14ac:dyDescent="0.3">
      <c r="B3028" s="164"/>
      <c r="C3028" s="95"/>
      <c r="D3028" s="96"/>
      <c r="E3028" s="97"/>
      <c r="F3028" s="140"/>
      <c r="G3028" s="103"/>
      <c r="H3028" s="99"/>
      <c r="I3028" s="104"/>
      <c r="K3028" s="142"/>
    </row>
    <row r="3029" spans="2:11" ht="18.75" x14ac:dyDescent="0.3">
      <c r="B3029" s="164"/>
      <c r="C3029" s="95"/>
      <c r="D3029" s="96"/>
      <c r="E3029" s="97"/>
      <c r="F3029" s="140"/>
      <c r="G3029" s="103"/>
      <c r="H3029" s="99"/>
      <c r="I3029" s="104"/>
      <c r="K3029" s="142"/>
    </row>
    <row r="3030" spans="2:11" ht="18.75" x14ac:dyDescent="0.3">
      <c r="B3030" s="164"/>
      <c r="C3030" s="95"/>
      <c r="D3030" s="96"/>
      <c r="E3030" s="97"/>
      <c r="F3030" s="140"/>
      <c r="G3030" s="103"/>
      <c r="H3030" s="99"/>
      <c r="I3030" s="104"/>
      <c r="K3030" s="142"/>
    </row>
    <row r="3031" spans="2:11" ht="18.75" x14ac:dyDescent="0.3">
      <c r="B3031" s="164"/>
      <c r="C3031" s="95"/>
      <c r="D3031" s="96"/>
      <c r="E3031" s="97"/>
      <c r="F3031" s="140"/>
      <c r="G3031" s="103"/>
      <c r="H3031" s="99"/>
      <c r="I3031" s="104"/>
      <c r="K3031" s="142"/>
    </row>
    <row r="3032" spans="2:11" ht="18.75" x14ac:dyDescent="0.3">
      <c r="B3032" s="164"/>
      <c r="C3032" s="95"/>
      <c r="D3032" s="96"/>
      <c r="E3032" s="97"/>
      <c r="F3032" s="140"/>
      <c r="G3032" s="103"/>
      <c r="H3032" s="99"/>
      <c r="I3032" s="104"/>
      <c r="K3032" s="142"/>
    </row>
    <row r="3033" spans="2:11" ht="18.75" x14ac:dyDescent="0.3">
      <c r="B3033" s="164"/>
      <c r="C3033" s="95"/>
      <c r="D3033" s="96"/>
      <c r="E3033" s="97"/>
      <c r="F3033" s="140"/>
      <c r="G3033" s="103"/>
      <c r="H3033" s="99"/>
      <c r="I3033" s="104"/>
      <c r="K3033" s="142"/>
    </row>
    <row r="3034" spans="2:11" ht="18.75" x14ac:dyDescent="0.3">
      <c r="B3034" s="164"/>
      <c r="C3034" s="95"/>
      <c r="D3034" s="96"/>
      <c r="E3034" s="97"/>
      <c r="F3034" s="140"/>
      <c r="G3034" s="103"/>
      <c r="H3034" s="99"/>
      <c r="I3034" s="104"/>
      <c r="K3034" s="142"/>
    </row>
    <row r="3035" spans="2:11" ht="18.75" x14ac:dyDescent="0.3">
      <c r="B3035" s="164"/>
      <c r="C3035" s="95"/>
      <c r="D3035" s="96"/>
      <c r="E3035" s="97"/>
      <c r="F3035" s="140"/>
      <c r="G3035" s="103"/>
      <c r="H3035" s="99"/>
      <c r="I3035" s="104"/>
      <c r="K3035" s="142"/>
    </row>
    <row r="3036" spans="2:11" ht="18.75" x14ac:dyDescent="0.3">
      <c r="B3036" s="164"/>
      <c r="C3036" s="95"/>
      <c r="D3036" s="96"/>
      <c r="E3036" s="97"/>
      <c r="F3036" s="140"/>
      <c r="G3036" s="103"/>
      <c r="H3036" s="99"/>
      <c r="I3036" s="104"/>
      <c r="K3036" s="142"/>
    </row>
    <row r="3037" spans="2:11" ht="18.75" x14ac:dyDescent="0.3">
      <c r="B3037" s="164"/>
      <c r="C3037" s="95"/>
      <c r="D3037" s="96"/>
      <c r="E3037" s="97"/>
      <c r="F3037" s="140"/>
      <c r="G3037" s="103"/>
      <c r="H3037" s="99"/>
      <c r="I3037" s="104"/>
      <c r="K3037" s="142"/>
    </row>
    <row r="3038" spans="2:11" ht="18.75" x14ac:dyDescent="0.3">
      <c r="B3038" s="164"/>
      <c r="C3038" s="95"/>
      <c r="D3038" s="96"/>
      <c r="E3038" s="97"/>
      <c r="F3038" s="140"/>
      <c r="G3038" s="103"/>
      <c r="H3038" s="99"/>
      <c r="I3038" s="104"/>
      <c r="K3038" s="142"/>
    </row>
    <row r="3039" spans="2:11" ht="18.75" x14ac:dyDescent="0.3">
      <c r="B3039" s="164"/>
      <c r="C3039" s="95"/>
      <c r="D3039" s="96"/>
      <c r="E3039" s="97"/>
      <c r="F3039" s="140"/>
      <c r="G3039" s="103"/>
      <c r="H3039" s="99"/>
      <c r="I3039" s="104"/>
      <c r="K3039" s="142"/>
    </row>
    <row r="3040" spans="2:11" ht="18.75" x14ac:dyDescent="0.3">
      <c r="B3040" s="164"/>
      <c r="C3040" s="95"/>
      <c r="D3040" s="96"/>
      <c r="E3040" s="97"/>
      <c r="F3040" s="140"/>
      <c r="G3040" s="103"/>
      <c r="H3040" s="99"/>
      <c r="I3040" s="104"/>
      <c r="K3040" s="142"/>
    </row>
    <row r="3041" spans="2:11" ht="18.75" x14ac:dyDescent="0.3">
      <c r="B3041" s="164"/>
      <c r="C3041" s="95"/>
      <c r="D3041" s="96"/>
      <c r="E3041" s="97"/>
      <c r="F3041" s="140"/>
      <c r="G3041" s="103"/>
      <c r="H3041" s="99"/>
      <c r="I3041" s="104"/>
      <c r="K3041" s="142"/>
    </row>
    <row r="3042" spans="2:11" ht="18.75" x14ac:dyDescent="0.3">
      <c r="B3042" s="164"/>
      <c r="C3042" s="95"/>
      <c r="D3042" s="96"/>
      <c r="E3042" s="97"/>
      <c r="F3042" s="140"/>
      <c r="G3042" s="103"/>
      <c r="H3042" s="99"/>
      <c r="I3042" s="104"/>
      <c r="K3042" s="142"/>
    </row>
    <row r="3043" spans="2:11" ht="18.75" x14ac:dyDescent="0.3">
      <c r="B3043" s="164"/>
      <c r="C3043" s="95"/>
      <c r="D3043" s="96"/>
      <c r="E3043" s="97"/>
      <c r="F3043" s="140"/>
      <c r="G3043" s="103"/>
      <c r="H3043" s="99"/>
      <c r="I3043" s="104"/>
      <c r="K3043" s="142"/>
    </row>
    <row r="3044" spans="2:11" ht="18.75" x14ac:dyDescent="0.3">
      <c r="B3044" s="164"/>
      <c r="C3044" s="95"/>
      <c r="D3044" s="96"/>
      <c r="E3044" s="97"/>
      <c r="F3044" s="140"/>
      <c r="G3044" s="103"/>
      <c r="H3044" s="99"/>
      <c r="I3044" s="104"/>
      <c r="K3044" s="142"/>
    </row>
    <row r="3045" spans="2:11" ht="18.75" x14ac:dyDescent="0.3">
      <c r="B3045" s="164"/>
      <c r="C3045" s="95"/>
      <c r="D3045" s="96"/>
      <c r="E3045" s="97"/>
      <c r="F3045" s="140"/>
      <c r="G3045" s="103"/>
      <c r="H3045" s="99"/>
      <c r="I3045" s="104"/>
      <c r="K3045" s="142"/>
    </row>
    <row r="3046" spans="2:11" ht="18.75" x14ac:dyDescent="0.3">
      <c r="B3046" s="164"/>
      <c r="C3046" s="95"/>
      <c r="D3046" s="96"/>
      <c r="E3046" s="97"/>
      <c r="F3046" s="140"/>
      <c r="G3046" s="103"/>
      <c r="H3046" s="99"/>
      <c r="I3046" s="104"/>
      <c r="K3046" s="142"/>
    </row>
    <row r="3047" spans="2:11" ht="18.75" x14ac:dyDescent="0.3">
      <c r="B3047" s="164"/>
      <c r="C3047" s="95"/>
      <c r="D3047" s="96"/>
      <c r="E3047" s="97"/>
      <c r="F3047" s="140"/>
      <c r="G3047" s="103"/>
      <c r="H3047" s="99"/>
      <c r="I3047" s="104"/>
      <c r="K3047" s="142"/>
    </row>
    <row r="3048" spans="2:11" ht="18.75" x14ac:dyDescent="0.3">
      <c r="B3048" s="164"/>
      <c r="C3048" s="95"/>
      <c r="D3048" s="96"/>
      <c r="E3048" s="97"/>
      <c r="F3048" s="140"/>
      <c r="G3048" s="103"/>
      <c r="H3048" s="99"/>
      <c r="I3048" s="104"/>
      <c r="K3048" s="142"/>
    </row>
    <row r="3049" spans="2:11" ht="18.75" x14ac:dyDescent="0.3">
      <c r="B3049" s="164"/>
      <c r="C3049" s="95"/>
      <c r="D3049" s="96"/>
      <c r="E3049" s="97"/>
      <c r="F3049" s="140"/>
      <c r="G3049" s="103"/>
      <c r="H3049" s="99"/>
      <c r="I3049" s="104"/>
      <c r="K3049" s="142"/>
    </row>
    <row r="3050" spans="2:11" ht="18.75" x14ac:dyDescent="0.3">
      <c r="B3050" s="164"/>
      <c r="C3050" s="95"/>
      <c r="D3050" s="96"/>
      <c r="E3050" s="97"/>
      <c r="F3050" s="140"/>
      <c r="G3050" s="103"/>
      <c r="H3050" s="99"/>
      <c r="I3050" s="104"/>
      <c r="K3050" s="142"/>
    </row>
    <row r="3051" spans="2:11" ht="18.75" x14ac:dyDescent="0.3">
      <c r="B3051" s="164"/>
      <c r="C3051" s="95"/>
      <c r="D3051" s="96"/>
      <c r="E3051" s="97"/>
      <c r="F3051" s="140"/>
      <c r="G3051" s="103"/>
      <c r="H3051" s="99"/>
      <c r="I3051" s="104"/>
      <c r="K3051" s="142"/>
    </row>
    <row r="3052" spans="2:11" ht="18.75" x14ac:dyDescent="0.3">
      <c r="B3052" s="164"/>
      <c r="C3052" s="95"/>
      <c r="D3052" s="96"/>
      <c r="E3052" s="97"/>
      <c r="F3052" s="140"/>
      <c r="G3052" s="103"/>
      <c r="H3052" s="99"/>
      <c r="I3052" s="104"/>
      <c r="K3052" s="142"/>
    </row>
    <row r="3053" spans="2:11" ht="18.75" x14ac:dyDescent="0.3">
      <c r="B3053" s="164"/>
      <c r="C3053" s="95"/>
      <c r="D3053" s="96"/>
      <c r="E3053" s="97"/>
      <c r="F3053" s="140"/>
      <c r="G3053" s="103"/>
      <c r="H3053" s="99"/>
      <c r="I3053" s="104"/>
      <c r="K3053" s="142"/>
    </row>
    <row r="3054" spans="2:11" ht="18.75" x14ac:dyDescent="0.3">
      <c r="B3054" s="164"/>
      <c r="C3054" s="95"/>
      <c r="D3054" s="96"/>
      <c r="E3054" s="97"/>
      <c r="F3054" s="140"/>
      <c r="G3054" s="103"/>
      <c r="H3054" s="99"/>
      <c r="I3054" s="104"/>
      <c r="K3054" s="142"/>
    </row>
    <row r="3055" spans="2:11" ht="18.75" x14ac:dyDescent="0.3">
      <c r="B3055" s="164"/>
      <c r="C3055" s="95"/>
      <c r="D3055" s="96"/>
      <c r="E3055" s="97"/>
      <c r="F3055" s="140"/>
      <c r="G3055" s="103"/>
      <c r="H3055" s="99"/>
      <c r="I3055" s="104"/>
      <c r="K3055" s="142"/>
    </row>
    <row r="3056" spans="2:11" ht="18.75" x14ac:dyDescent="0.3">
      <c r="B3056" s="164"/>
      <c r="C3056" s="95"/>
      <c r="D3056" s="96"/>
      <c r="E3056" s="97"/>
      <c r="F3056" s="140"/>
      <c r="G3056" s="103"/>
      <c r="H3056" s="99"/>
      <c r="I3056" s="104"/>
      <c r="K3056" s="142"/>
    </row>
    <row r="3057" spans="2:11" ht="18.75" x14ac:dyDescent="0.3">
      <c r="B3057" s="164"/>
      <c r="C3057" s="95"/>
      <c r="D3057" s="96"/>
      <c r="E3057" s="97"/>
      <c r="F3057" s="140"/>
      <c r="G3057" s="103"/>
      <c r="H3057" s="99"/>
      <c r="I3057" s="104"/>
      <c r="K3057" s="142"/>
    </row>
    <row r="3058" spans="2:11" ht="18.75" x14ac:dyDescent="0.3">
      <c r="B3058" s="164"/>
      <c r="C3058" s="95"/>
      <c r="D3058" s="96"/>
      <c r="E3058" s="97"/>
      <c r="F3058" s="140"/>
      <c r="G3058" s="103"/>
      <c r="H3058" s="99"/>
      <c r="I3058" s="104"/>
      <c r="K3058" s="142"/>
    </row>
    <row r="3059" spans="2:11" ht="18.75" x14ac:dyDescent="0.3">
      <c r="B3059" s="164"/>
      <c r="C3059" s="95"/>
      <c r="D3059" s="96"/>
      <c r="E3059" s="97"/>
      <c r="F3059" s="140"/>
      <c r="G3059" s="103"/>
      <c r="H3059" s="99"/>
      <c r="I3059" s="104"/>
      <c r="K3059" s="142"/>
    </row>
    <row r="3060" spans="2:11" ht="18.75" x14ac:dyDescent="0.3">
      <c r="B3060" s="164"/>
      <c r="C3060" s="95"/>
      <c r="D3060" s="96"/>
      <c r="E3060" s="97"/>
      <c r="F3060" s="140"/>
      <c r="G3060" s="103"/>
      <c r="H3060" s="99"/>
      <c r="I3060" s="104"/>
      <c r="K3060" s="142"/>
    </row>
    <row r="3061" spans="2:11" ht="18.75" x14ac:dyDescent="0.3">
      <c r="B3061" s="164"/>
      <c r="C3061" s="95"/>
      <c r="D3061" s="96"/>
      <c r="E3061" s="97"/>
      <c r="F3061" s="140"/>
      <c r="G3061" s="103"/>
      <c r="H3061" s="99"/>
      <c r="I3061" s="104"/>
      <c r="K3061" s="142"/>
    </row>
    <row r="3062" spans="2:11" ht="18.75" x14ac:dyDescent="0.3">
      <c r="B3062" s="164"/>
      <c r="C3062" s="95"/>
      <c r="D3062" s="96"/>
      <c r="E3062" s="97"/>
      <c r="F3062" s="140"/>
      <c r="G3062" s="103"/>
      <c r="H3062" s="99"/>
      <c r="I3062" s="104"/>
      <c r="K3062" s="142"/>
    </row>
    <row r="3063" spans="2:11" ht="18.75" x14ac:dyDescent="0.3">
      <c r="B3063" s="164"/>
      <c r="C3063" s="95"/>
      <c r="D3063" s="96"/>
      <c r="E3063" s="97"/>
      <c r="F3063" s="140"/>
      <c r="G3063" s="103"/>
      <c r="H3063" s="99"/>
      <c r="I3063" s="104"/>
      <c r="K3063" s="142"/>
    </row>
    <row r="3064" spans="2:11" ht="18.75" x14ac:dyDescent="0.3">
      <c r="B3064" s="164"/>
      <c r="C3064" s="95"/>
      <c r="D3064" s="96"/>
      <c r="E3064" s="97"/>
      <c r="F3064" s="140"/>
      <c r="G3064" s="103"/>
      <c r="H3064" s="99"/>
      <c r="I3064" s="104"/>
      <c r="K3064" s="142"/>
    </row>
    <row r="3065" spans="2:11" ht="18.75" x14ac:dyDescent="0.3">
      <c r="B3065" s="164"/>
      <c r="C3065" s="95"/>
      <c r="D3065" s="96"/>
      <c r="E3065" s="97"/>
      <c r="F3065" s="140"/>
      <c r="G3065" s="103"/>
      <c r="H3065" s="99"/>
      <c r="I3065" s="104"/>
      <c r="K3065" s="142"/>
    </row>
    <row r="3066" spans="2:11" ht="18.75" x14ac:dyDescent="0.3">
      <c r="B3066" s="164"/>
      <c r="C3066" s="95"/>
      <c r="D3066" s="96"/>
      <c r="E3066" s="97"/>
      <c r="F3066" s="140"/>
      <c r="G3066" s="103"/>
      <c r="H3066" s="99"/>
      <c r="I3066" s="104"/>
      <c r="K3066" s="142"/>
    </row>
    <row r="3067" spans="2:11" ht="18.75" x14ac:dyDescent="0.3">
      <c r="B3067" s="164"/>
      <c r="C3067" s="95"/>
      <c r="D3067" s="96"/>
      <c r="E3067" s="97"/>
      <c r="F3067" s="140"/>
      <c r="G3067" s="103"/>
      <c r="H3067" s="99"/>
      <c r="I3067" s="104"/>
      <c r="K3067" s="142"/>
    </row>
    <row r="3068" spans="2:11" ht="18.75" x14ac:dyDescent="0.3">
      <c r="B3068" s="164"/>
      <c r="C3068" s="95"/>
      <c r="D3068" s="96"/>
      <c r="E3068" s="97"/>
      <c r="F3068" s="140"/>
      <c r="G3068" s="103"/>
      <c r="H3068" s="99"/>
      <c r="I3068" s="104"/>
      <c r="K3068" s="142"/>
    </row>
    <row r="3069" spans="2:11" ht="18.75" x14ac:dyDescent="0.3">
      <c r="B3069" s="164"/>
      <c r="C3069" s="95"/>
      <c r="D3069" s="96"/>
      <c r="E3069" s="97"/>
      <c r="F3069" s="140"/>
      <c r="G3069" s="103"/>
      <c r="H3069" s="99"/>
      <c r="I3069" s="104"/>
      <c r="K3069" s="142"/>
    </row>
    <row r="3070" spans="2:11" ht="18.75" x14ac:dyDescent="0.3">
      <c r="B3070" s="164"/>
      <c r="C3070" s="95"/>
      <c r="D3070" s="96"/>
      <c r="E3070" s="97"/>
      <c r="F3070" s="140"/>
      <c r="G3070" s="103"/>
      <c r="H3070" s="99"/>
      <c r="I3070" s="104"/>
      <c r="K3070" s="142"/>
    </row>
    <row r="3071" spans="2:11" ht="18.75" x14ac:dyDescent="0.3">
      <c r="B3071" s="164"/>
      <c r="C3071" s="95"/>
      <c r="D3071" s="96"/>
      <c r="E3071" s="97"/>
      <c r="F3071" s="140"/>
      <c r="G3071" s="103"/>
      <c r="H3071" s="99"/>
      <c r="I3071" s="104"/>
      <c r="K3071" s="142"/>
    </row>
    <row r="3072" spans="2:11" ht="18.75" x14ac:dyDescent="0.3">
      <c r="B3072" s="164"/>
      <c r="C3072" s="95"/>
      <c r="D3072" s="96"/>
      <c r="E3072" s="97"/>
      <c r="F3072" s="140"/>
      <c r="G3072" s="103"/>
      <c r="H3072" s="99"/>
      <c r="I3072" s="104"/>
      <c r="K3072" s="142"/>
    </row>
    <row r="3073" spans="2:11" ht="18.75" x14ac:dyDescent="0.3">
      <c r="B3073" s="164"/>
      <c r="C3073" s="95"/>
      <c r="D3073" s="96"/>
      <c r="E3073" s="97"/>
      <c r="F3073" s="140"/>
      <c r="G3073" s="103"/>
      <c r="H3073" s="99"/>
      <c r="I3073" s="104"/>
      <c r="K3073" s="142"/>
    </row>
    <row r="3074" spans="2:11" ht="18.75" x14ac:dyDescent="0.3">
      <c r="B3074" s="164"/>
      <c r="C3074" s="95"/>
      <c r="D3074" s="96"/>
      <c r="E3074" s="97"/>
      <c r="F3074" s="140"/>
      <c r="G3074" s="103"/>
      <c r="H3074" s="99"/>
      <c r="I3074" s="104"/>
      <c r="K3074" s="142"/>
    </row>
    <row r="3075" spans="2:11" ht="18.75" x14ac:dyDescent="0.3">
      <c r="B3075" s="164"/>
      <c r="C3075" s="95"/>
      <c r="D3075" s="96"/>
      <c r="E3075" s="97"/>
      <c r="F3075" s="140"/>
      <c r="G3075" s="103"/>
      <c r="H3075" s="99"/>
      <c r="I3075" s="104"/>
      <c r="K3075" s="142"/>
    </row>
    <row r="3076" spans="2:11" ht="18.75" x14ac:dyDescent="0.3">
      <c r="B3076" s="164"/>
      <c r="C3076" s="95"/>
      <c r="D3076" s="96"/>
      <c r="E3076" s="97"/>
      <c r="F3076" s="140"/>
      <c r="G3076" s="103"/>
      <c r="H3076" s="99"/>
      <c r="I3076" s="104"/>
      <c r="K3076" s="142"/>
    </row>
    <row r="3077" spans="2:11" ht="18.75" x14ac:dyDescent="0.3">
      <c r="B3077" s="164"/>
      <c r="C3077" s="95"/>
      <c r="D3077" s="96"/>
      <c r="E3077" s="97"/>
      <c r="F3077" s="140"/>
      <c r="G3077" s="103"/>
      <c r="H3077" s="99"/>
      <c r="I3077" s="104"/>
      <c r="K3077" s="142"/>
    </row>
    <row r="3078" spans="2:11" ht="18.75" x14ac:dyDescent="0.3">
      <c r="B3078" s="164"/>
      <c r="C3078" s="95"/>
      <c r="D3078" s="96"/>
      <c r="E3078" s="97"/>
      <c r="F3078" s="140"/>
      <c r="G3078" s="103"/>
      <c r="H3078" s="99"/>
      <c r="I3078" s="104"/>
      <c r="K3078" s="142"/>
    </row>
    <row r="3079" spans="2:11" ht="18.75" x14ac:dyDescent="0.3">
      <c r="B3079" s="164"/>
      <c r="C3079" s="95"/>
      <c r="D3079" s="96"/>
      <c r="E3079" s="97"/>
      <c r="F3079" s="140"/>
      <c r="G3079" s="103"/>
      <c r="H3079" s="99"/>
      <c r="I3079" s="104"/>
      <c r="K3079" s="142"/>
    </row>
    <row r="3080" spans="2:11" ht="18.75" x14ac:dyDescent="0.3">
      <c r="B3080" s="164"/>
      <c r="C3080" s="95"/>
      <c r="D3080" s="96"/>
      <c r="E3080" s="97"/>
      <c r="F3080" s="140"/>
      <c r="G3080" s="103"/>
      <c r="H3080" s="99"/>
      <c r="I3080" s="104"/>
      <c r="K3080" s="142"/>
    </row>
    <row r="3081" spans="2:11" ht="18.75" x14ac:dyDescent="0.3">
      <c r="B3081" s="164"/>
      <c r="C3081" s="95"/>
      <c r="D3081" s="96"/>
      <c r="E3081" s="97"/>
      <c r="F3081" s="140"/>
      <c r="G3081" s="103"/>
      <c r="H3081" s="99"/>
      <c r="I3081" s="104"/>
      <c r="K3081" s="142"/>
    </row>
    <row r="3082" spans="2:11" ht="18.75" x14ac:dyDescent="0.3">
      <c r="B3082" s="164"/>
      <c r="C3082" s="95"/>
      <c r="D3082" s="96"/>
      <c r="E3082" s="97"/>
      <c r="F3082" s="140"/>
      <c r="G3082" s="103"/>
      <c r="H3082" s="99"/>
      <c r="I3082" s="104"/>
      <c r="K3082" s="142"/>
    </row>
    <row r="3083" spans="2:11" ht="18.75" x14ac:dyDescent="0.3">
      <c r="B3083" s="164"/>
      <c r="C3083" s="95"/>
      <c r="D3083" s="96"/>
      <c r="E3083" s="97"/>
      <c r="F3083" s="140"/>
      <c r="G3083" s="103"/>
      <c r="H3083" s="99"/>
      <c r="I3083" s="104"/>
      <c r="K3083" s="142"/>
    </row>
    <row r="3084" spans="2:11" ht="18.75" x14ac:dyDescent="0.3">
      <c r="B3084" s="164"/>
      <c r="C3084" s="95"/>
      <c r="D3084" s="96"/>
      <c r="E3084" s="97"/>
      <c r="F3084" s="140"/>
      <c r="G3084" s="103"/>
      <c r="H3084" s="99"/>
      <c r="I3084" s="104"/>
      <c r="K3084" s="142"/>
    </row>
    <row r="3085" spans="2:11" ht="18.75" x14ac:dyDescent="0.3">
      <c r="B3085" s="164"/>
      <c r="C3085" s="95"/>
      <c r="D3085" s="96"/>
      <c r="E3085" s="97"/>
      <c r="F3085" s="140"/>
      <c r="G3085" s="103"/>
      <c r="H3085" s="99"/>
      <c r="I3085" s="104"/>
      <c r="K3085" s="142"/>
    </row>
    <row r="3086" spans="2:11" ht="18.75" x14ac:dyDescent="0.3">
      <c r="B3086" s="164"/>
      <c r="C3086" s="95"/>
      <c r="D3086" s="96"/>
      <c r="E3086" s="97"/>
      <c r="F3086" s="140"/>
      <c r="G3086" s="103"/>
      <c r="H3086" s="99"/>
      <c r="I3086" s="104"/>
      <c r="K3086" s="142"/>
    </row>
    <row r="3087" spans="2:11" ht="18.75" x14ac:dyDescent="0.3">
      <c r="B3087" s="164"/>
      <c r="C3087" s="95"/>
      <c r="D3087" s="96"/>
      <c r="E3087" s="97"/>
      <c r="F3087" s="140"/>
      <c r="G3087" s="103"/>
      <c r="H3087" s="99"/>
      <c r="I3087" s="104"/>
      <c r="K3087" s="142"/>
    </row>
    <row r="3088" spans="2:11" ht="18.75" x14ac:dyDescent="0.3">
      <c r="B3088" s="164"/>
      <c r="C3088" s="95"/>
      <c r="D3088" s="96"/>
      <c r="E3088" s="97"/>
      <c r="F3088" s="140"/>
      <c r="G3088" s="103"/>
      <c r="H3088" s="99"/>
      <c r="I3088" s="104"/>
      <c r="K3088" s="142"/>
    </row>
    <row r="3089" spans="2:11" ht="18.75" x14ac:dyDescent="0.3">
      <c r="B3089" s="164"/>
      <c r="C3089" s="95"/>
      <c r="D3089" s="96"/>
      <c r="E3089" s="97"/>
      <c r="F3089" s="140"/>
      <c r="G3089" s="103"/>
      <c r="H3089" s="99"/>
      <c r="I3089" s="104"/>
      <c r="K3089" s="142"/>
    </row>
    <row r="3090" spans="2:11" ht="18.75" x14ac:dyDescent="0.3">
      <c r="B3090" s="164"/>
      <c r="C3090" s="95"/>
      <c r="D3090" s="96"/>
      <c r="E3090" s="97"/>
      <c r="F3090" s="140"/>
      <c r="G3090" s="103"/>
      <c r="H3090" s="99"/>
      <c r="I3090" s="104"/>
      <c r="K3090" s="142"/>
    </row>
    <row r="3091" spans="2:11" ht="18.75" x14ac:dyDescent="0.3">
      <c r="B3091" s="164"/>
      <c r="C3091" s="95"/>
      <c r="D3091" s="96"/>
      <c r="E3091" s="97"/>
      <c r="F3091" s="140"/>
      <c r="G3091" s="103"/>
      <c r="H3091" s="99"/>
      <c r="I3091" s="104"/>
      <c r="K3091" s="142"/>
    </row>
    <row r="3092" spans="2:11" ht="18.75" x14ac:dyDescent="0.3">
      <c r="B3092" s="164"/>
      <c r="C3092" s="95"/>
      <c r="D3092" s="96"/>
      <c r="E3092" s="97"/>
      <c r="F3092" s="140"/>
      <c r="G3092" s="103"/>
      <c r="H3092" s="99"/>
      <c r="I3092" s="104"/>
      <c r="K3092" s="142"/>
    </row>
    <row r="3093" spans="2:11" ht="18.75" x14ac:dyDescent="0.3">
      <c r="B3093" s="164"/>
      <c r="C3093" s="95"/>
      <c r="D3093" s="96"/>
      <c r="E3093" s="97"/>
      <c r="F3093" s="140"/>
      <c r="G3093" s="103"/>
      <c r="H3093" s="99"/>
      <c r="I3093" s="104"/>
      <c r="K3093" s="142"/>
    </row>
    <row r="3094" spans="2:11" ht="18.75" x14ac:dyDescent="0.3">
      <c r="B3094" s="164"/>
      <c r="C3094" s="95"/>
      <c r="D3094" s="96"/>
      <c r="E3094" s="97"/>
      <c r="F3094" s="140"/>
      <c r="G3094" s="103"/>
      <c r="H3094" s="99"/>
      <c r="I3094" s="104"/>
      <c r="K3094" s="142"/>
    </row>
    <row r="3095" spans="2:11" ht="18.75" x14ac:dyDescent="0.3">
      <c r="B3095" s="164"/>
      <c r="C3095" s="95"/>
      <c r="D3095" s="96"/>
      <c r="E3095" s="97"/>
      <c r="F3095" s="140"/>
      <c r="G3095" s="103"/>
      <c r="H3095" s="99"/>
      <c r="I3095" s="104"/>
      <c r="K3095" s="142"/>
    </row>
    <row r="3096" spans="2:11" ht="18.75" x14ac:dyDescent="0.3">
      <c r="B3096" s="164"/>
      <c r="C3096" s="95"/>
      <c r="D3096" s="96"/>
      <c r="E3096" s="97"/>
      <c r="F3096" s="140"/>
      <c r="G3096" s="103"/>
      <c r="H3096" s="99"/>
      <c r="I3096" s="104"/>
      <c r="K3096" s="142"/>
    </row>
    <row r="3097" spans="2:11" ht="18.75" x14ac:dyDescent="0.3">
      <c r="B3097" s="164"/>
      <c r="C3097" s="95"/>
      <c r="D3097" s="96"/>
      <c r="E3097" s="97"/>
      <c r="F3097" s="140"/>
      <c r="G3097" s="103"/>
      <c r="H3097" s="99"/>
      <c r="I3097" s="104"/>
      <c r="K3097" s="142"/>
    </row>
    <row r="3098" spans="2:11" ht="18.75" x14ac:dyDescent="0.3">
      <c r="B3098" s="164"/>
      <c r="C3098" s="95"/>
      <c r="D3098" s="96"/>
      <c r="E3098" s="97"/>
      <c r="F3098" s="140"/>
      <c r="G3098" s="103"/>
      <c r="H3098" s="99"/>
      <c r="I3098" s="104"/>
      <c r="K3098" s="142"/>
    </row>
    <row r="3099" spans="2:11" ht="18.75" x14ac:dyDescent="0.3">
      <c r="B3099" s="164"/>
      <c r="C3099" s="95"/>
      <c r="D3099" s="96"/>
      <c r="E3099" s="97"/>
      <c r="F3099" s="140"/>
      <c r="G3099" s="103"/>
      <c r="H3099" s="99"/>
      <c r="I3099" s="104"/>
      <c r="K3099" s="142"/>
    </row>
    <row r="3100" spans="2:11" ht="18.75" x14ac:dyDescent="0.3">
      <c r="B3100" s="164"/>
      <c r="C3100" s="95"/>
      <c r="D3100" s="96"/>
      <c r="E3100" s="97"/>
      <c r="F3100" s="140"/>
      <c r="G3100" s="103"/>
      <c r="H3100" s="99"/>
      <c r="I3100" s="104"/>
      <c r="K3100" s="142"/>
    </row>
    <row r="3101" spans="2:11" ht="18.75" x14ac:dyDescent="0.3">
      <c r="B3101" s="164"/>
      <c r="C3101" s="95"/>
      <c r="D3101" s="96"/>
      <c r="E3101" s="97"/>
      <c r="F3101" s="140"/>
      <c r="G3101" s="103"/>
      <c r="H3101" s="99"/>
      <c r="I3101" s="104"/>
      <c r="K3101" s="142"/>
    </row>
    <row r="3102" spans="2:11" ht="18.75" x14ac:dyDescent="0.3">
      <c r="B3102" s="164"/>
      <c r="C3102" s="95"/>
      <c r="D3102" s="96"/>
      <c r="E3102" s="97"/>
      <c r="F3102" s="140"/>
      <c r="G3102" s="103"/>
      <c r="H3102" s="99"/>
      <c r="I3102" s="104"/>
      <c r="K3102" s="142"/>
    </row>
    <row r="3103" spans="2:11" ht="18.75" x14ac:dyDescent="0.3">
      <c r="B3103" s="164"/>
      <c r="C3103" s="95"/>
      <c r="D3103" s="96"/>
      <c r="E3103" s="97"/>
      <c r="F3103" s="140"/>
      <c r="G3103" s="103"/>
      <c r="H3103" s="99"/>
      <c r="I3103" s="104"/>
      <c r="K3103" s="142"/>
    </row>
    <row r="3104" spans="2:11" ht="18.75" x14ac:dyDescent="0.3">
      <c r="B3104" s="164"/>
      <c r="C3104" s="95"/>
      <c r="D3104" s="96"/>
      <c r="E3104" s="97"/>
      <c r="F3104" s="140"/>
      <c r="G3104" s="103"/>
      <c r="H3104" s="99"/>
      <c r="I3104" s="104"/>
      <c r="K3104" s="142"/>
    </row>
    <row r="3105" spans="2:11" ht="18.75" x14ac:dyDescent="0.3">
      <c r="B3105" s="164"/>
      <c r="C3105" s="95"/>
      <c r="D3105" s="96"/>
      <c r="E3105" s="97"/>
      <c r="F3105" s="140"/>
      <c r="G3105" s="103"/>
      <c r="H3105" s="99"/>
      <c r="I3105" s="104"/>
      <c r="K3105" s="142"/>
    </row>
    <row r="3106" spans="2:11" ht="18.75" x14ac:dyDescent="0.3">
      <c r="B3106" s="164"/>
      <c r="C3106" s="95"/>
      <c r="D3106" s="96"/>
      <c r="E3106" s="97"/>
      <c r="F3106" s="140"/>
      <c r="G3106" s="103"/>
      <c r="H3106" s="99"/>
      <c r="I3106" s="104"/>
      <c r="K3106" s="142"/>
    </row>
    <row r="3107" spans="2:11" ht="18.75" x14ac:dyDescent="0.3">
      <c r="B3107" s="164"/>
      <c r="C3107" s="95"/>
      <c r="D3107" s="96"/>
      <c r="E3107" s="97"/>
      <c r="F3107" s="140"/>
      <c r="G3107" s="103"/>
      <c r="H3107" s="99"/>
      <c r="I3107" s="104"/>
      <c r="K3107" s="142"/>
    </row>
    <row r="3108" spans="2:11" ht="18.75" x14ac:dyDescent="0.3">
      <c r="B3108" s="164"/>
      <c r="C3108" s="95"/>
      <c r="D3108" s="96"/>
      <c r="E3108" s="97"/>
      <c r="F3108" s="140"/>
      <c r="G3108" s="103"/>
      <c r="H3108" s="99"/>
      <c r="I3108" s="104"/>
      <c r="K3108" s="142"/>
    </row>
    <row r="3109" spans="2:11" ht="18.75" x14ac:dyDescent="0.3">
      <c r="B3109" s="164"/>
      <c r="C3109" s="95"/>
      <c r="D3109" s="96"/>
      <c r="E3109" s="97"/>
      <c r="F3109" s="140"/>
      <c r="G3109" s="103"/>
      <c r="H3109" s="99"/>
      <c r="I3109" s="104"/>
      <c r="K3109" s="142"/>
    </row>
    <row r="3110" spans="2:11" ht="18.75" x14ac:dyDescent="0.3">
      <c r="B3110" s="164"/>
      <c r="C3110" s="95"/>
      <c r="D3110" s="96"/>
      <c r="E3110" s="97"/>
      <c r="F3110" s="140"/>
      <c r="G3110" s="103"/>
      <c r="H3110" s="99"/>
      <c r="I3110" s="104"/>
      <c r="K3110" s="142"/>
    </row>
    <row r="3111" spans="2:11" ht="18.75" x14ac:dyDescent="0.3">
      <c r="B3111" s="164"/>
      <c r="C3111" s="95"/>
      <c r="D3111" s="96"/>
      <c r="E3111" s="97"/>
      <c r="F3111" s="140"/>
      <c r="G3111" s="103"/>
      <c r="H3111" s="99"/>
      <c r="I3111" s="104"/>
      <c r="K3111" s="142"/>
    </row>
    <row r="3112" spans="2:11" ht="18.75" x14ac:dyDescent="0.3">
      <c r="B3112" s="164"/>
      <c r="C3112" s="95"/>
      <c r="D3112" s="96"/>
      <c r="E3112" s="97"/>
      <c r="F3112" s="140"/>
      <c r="G3112" s="103"/>
      <c r="H3112" s="99"/>
      <c r="I3112" s="104"/>
      <c r="K3112" s="142"/>
    </row>
    <row r="3113" spans="2:11" ht="18.75" x14ac:dyDescent="0.3">
      <c r="B3113" s="164"/>
      <c r="C3113" s="95"/>
      <c r="D3113" s="96"/>
      <c r="E3113" s="97"/>
      <c r="F3113" s="140"/>
      <c r="G3113" s="103"/>
      <c r="H3113" s="99"/>
      <c r="I3113" s="104"/>
      <c r="K3113" s="142"/>
    </row>
    <row r="3114" spans="2:11" ht="18.75" x14ac:dyDescent="0.3">
      <c r="B3114" s="164"/>
      <c r="C3114" s="95"/>
      <c r="D3114" s="96"/>
      <c r="E3114" s="97"/>
      <c r="F3114" s="140"/>
      <c r="G3114" s="103"/>
      <c r="H3114" s="99"/>
      <c r="I3114" s="104"/>
      <c r="K3114" s="142"/>
    </row>
    <row r="3115" spans="2:11" ht="18.75" x14ac:dyDescent="0.3">
      <c r="B3115" s="164"/>
      <c r="C3115" s="95"/>
      <c r="D3115" s="96"/>
      <c r="E3115" s="97"/>
      <c r="F3115" s="140"/>
      <c r="G3115" s="103"/>
      <c r="H3115" s="99"/>
      <c r="I3115" s="104"/>
      <c r="K3115" s="142"/>
    </row>
    <row r="3116" spans="2:11" ht="18.75" x14ac:dyDescent="0.3">
      <c r="B3116" s="164"/>
      <c r="C3116" s="95"/>
      <c r="D3116" s="96"/>
      <c r="E3116" s="97"/>
      <c r="F3116" s="140"/>
      <c r="G3116" s="103"/>
      <c r="H3116" s="99"/>
      <c r="I3116" s="104"/>
      <c r="K3116" s="142"/>
    </row>
    <row r="3117" spans="2:11" ht="18.75" x14ac:dyDescent="0.3">
      <c r="B3117" s="164"/>
      <c r="C3117" s="95"/>
      <c r="D3117" s="96"/>
      <c r="E3117" s="97"/>
      <c r="F3117" s="140"/>
      <c r="G3117" s="103"/>
      <c r="H3117" s="99"/>
      <c r="I3117" s="104"/>
      <c r="K3117" s="142"/>
    </row>
    <row r="3118" spans="2:11" ht="18.75" x14ac:dyDescent="0.3">
      <c r="B3118" s="164"/>
      <c r="C3118" s="95"/>
      <c r="D3118" s="96"/>
      <c r="E3118" s="97"/>
      <c r="F3118" s="140"/>
      <c r="G3118" s="103"/>
      <c r="H3118" s="99"/>
      <c r="I3118" s="104"/>
      <c r="K3118" s="142"/>
    </row>
    <row r="3119" spans="2:11" ht="18.75" x14ac:dyDescent="0.3">
      <c r="B3119" s="164"/>
      <c r="C3119" s="95"/>
      <c r="D3119" s="96"/>
      <c r="E3119" s="97"/>
      <c r="F3119" s="140"/>
      <c r="G3119" s="103"/>
      <c r="H3119" s="99"/>
      <c r="I3119" s="104"/>
      <c r="K3119" s="142"/>
    </row>
    <row r="3120" spans="2:11" ht="18.75" x14ac:dyDescent="0.3">
      <c r="B3120" s="164"/>
      <c r="C3120" s="95"/>
      <c r="D3120" s="96"/>
      <c r="E3120" s="97"/>
      <c r="F3120" s="140"/>
      <c r="G3120" s="103"/>
      <c r="H3120" s="99"/>
      <c r="I3120" s="104"/>
      <c r="K3120" s="142"/>
    </row>
    <row r="3121" spans="2:11" ht="18.75" x14ac:dyDescent="0.3">
      <c r="B3121" s="164"/>
      <c r="C3121" s="95"/>
      <c r="D3121" s="96"/>
      <c r="E3121" s="97"/>
      <c r="F3121" s="140"/>
      <c r="G3121" s="103"/>
      <c r="H3121" s="99"/>
      <c r="I3121" s="104"/>
      <c r="K3121" s="142"/>
    </row>
    <row r="3122" spans="2:11" ht="18.75" x14ac:dyDescent="0.3">
      <c r="B3122" s="164"/>
      <c r="C3122" s="95"/>
      <c r="D3122" s="96"/>
      <c r="E3122" s="97"/>
      <c r="F3122" s="140"/>
      <c r="G3122" s="103"/>
      <c r="H3122" s="99"/>
      <c r="I3122" s="104"/>
      <c r="K3122" s="142"/>
    </row>
    <row r="3123" spans="2:11" ht="18.75" x14ac:dyDescent="0.3">
      <c r="B3123" s="164"/>
      <c r="C3123" s="95"/>
      <c r="D3123" s="96"/>
      <c r="E3123" s="97"/>
      <c r="F3123" s="140"/>
      <c r="G3123" s="103"/>
      <c r="H3123" s="99"/>
      <c r="I3123" s="104"/>
      <c r="K3123" s="142"/>
    </row>
    <row r="3124" spans="2:11" ht="18.75" x14ac:dyDescent="0.3">
      <c r="B3124" s="164"/>
      <c r="C3124" s="95"/>
      <c r="D3124" s="96"/>
      <c r="E3124" s="97"/>
      <c r="F3124" s="140"/>
      <c r="G3124" s="103"/>
      <c r="H3124" s="99"/>
      <c r="I3124" s="104"/>
      <c r="K3124" s="142"/>
    </row>
    <row r="3125" spans="2:11" ht="18.75" x14ac:dyDescent="0.3">
      <c r="B3125" s="164"/>
      <c r="C3125" s="95"/>
      <c r="D3125" s="96"/>
      <c r="E3125" s="97"/>
      <c r="F3125" s="140"/>
      <c r="G3125" s="103"/>
      <c r="H3125" s="99"/>
      <c r="I3125" s="104"/>
      <c r="K3125" s="142"/>
    </row>
    <row r="3126" spans="2:11" ht="18.75" x14ac:dyDescent="0.3">
      <c r="B3126" s="164"/>
      <c r="C3126" s="95"/>
      <c r="D3126" s="96"/>
      <c r="E3126" s="97"/>
      <c r="F3126" s="140"/>
      <c r="G3126" s="103"/>
      <c r="H3126" s="99"/>
      <c r="I3126" s="104"/>
      <c r="K3126" s="142"/>
    </row>
    <row r="3127" spans="2:11" ht="18.75" x14ac:dyDescent="0.3">
      <c r="B3127" s="164"/>
      <c r="C3127" s="95"/>
      <c r="D3127" s="96"/>
      <c r="E3127" s="97"/>
      <c r="F3127" s="140"/>
      <c r="G3127" s="103"/>
      <c r="H3127" s="99"/>
      <c r="I3127" s="104"/>
      <c r="K3127" s="142"/>
    </row>
    <row r="3128" spans="2:11" ht="18.75" x14ac:dyDescent="0.3">
      <c r="B3128" s="164"/>
      <c r="C3128" s="95"/>
      <c r="D3128" s="96"/>
      <c r="E3128" s="97"/>
      <c r="F3128" s="140"/>
      <c r="G3128" s="103"/>
      <c r="H3128" s="99"/>
      <c r="I3128" s="104"/>
      <c r="K3128" s="142"/>
    </row>
    <row r="3129" spans="2:11" ht="18.75" x14ac:dyDescent="0.3">
      <c r="B3129" s="164"/>
      <c r="C3129" s="95"/>
      <c r="D3129" s="96"/>
      <c r="E3129" s="97"/>
      <c r="F3129" s="140"/>
      <c r="G3129" s="103"/>
      <c r="H3129" s="99"/>
      <c r="I3129" s="104"/>
      <c r="K3129" s="142"/>
    </row>
    <row r="3130" spans="2:11" ht="18.75" x14ac:dyDescent="0.3">
      <c r="B3130" s="164"/>
      <c r="C3130" s="95"/>
      <c r="D3130" s="96"/>
      <c r="E3130" s="97"/>
      <c r="F3130" s="140"/>
      <c r="G3130" s="103"/>
      <c r="H3130" s="99"/>
      <c r="I3130" s="104"/>
      <c r="K3130" s="142"/>
    </row>
    <row r="3131" spans="2:11" ht="18.75" x14ac:dyDescent="0.3">
      <c r="B3131" s="164"/>
      <c r="C3131" s="95"/>
      <c r="D3131" s="96"/>
      <c r="E3131" s="97"/>
      <c r="F3131" s="140"/>
      <c r="G3131" s="103"/>
      <c r="H3131" s="99"/>
      <c r="I3131" s="104"/>
      <c r="K3131" s="142"/>
    </row>
    <row r="3132" spans="2:11" ht="18.75" x14ac:dyDescent="0.3">
      <c r="B3132" s="164"/>
      <c r="C3132" s="95"/>
      <c r="D3132" s="96"/>
      <c r="E3132" s="97"/>
      <c r="F3132" s="140"/>
      <c r="G3132" s="103"/>
      <c r="H3132" s="99"/>
      <c r="I3132" s="104"/>
      <c r="K3132" s="142"/>
    </row>
    <row r="3133" spans="2:11" ht="18.75" x14ac:dyDescent="0.3">
      <c r="B3133" s="164"/>
      <c r="C3133" s="95"/>
      <c r="D3133" s="96"/>
      <c r="E3133" s="97"/>
      <c r="F3133" s="140"/>
      <c r="G3133" s="103"/>
      <c r="H3133" s="99"/>
      <c r="I3133" s="104"/>
      <c r="K3133" s="142"/>
    </row>
    <row r="3134" spans="2:11" ht="18.75" x14ac:dyDescent="0.3">
      <c r="B3134" s="164"/>
      <c r="C3134" s="95"/>
      <c r="D3134" s="96"/>
      <c r="E3134" s="97"/>
      <c r="F3134" s="140"/>
      <c r="G3134" s="103"/>
      <c r="H3134" s="99"/>
      <c r="I3134" s="104"/>
      <c r="K3134" s="142"/>
    </row>
    <row r="3135" spans="2:11" ht="18.75" x14ac:dyDescent="0.3">
      <c r="B3135" s="164"/>
      <c r="C3135" s="95"/>
      <c r="D3135" s="96"/>
      <c r="E3135" s="97"/>
      <c r="F3135" s="140"/>
      <c r="G3135" s="103"/>
      <c r="H3135" s="99"/>
      <c r="I3135" s="104"/>
      <c r="K3135" s="142"/>
    </row>
    <row r="3136" spans="2:11" ht="18.75" x14ac:dyDescent="0.3">
      <c r="B3136" s="164"/>
      <c r="C3136" s="95"/>
      <c r="D3136" s="96"/>
      <c r="E3136" s="97"/>
      <c r="F3136" s="140"/>
      <c r="G3136" s="103"/>
      <c r="H3136" s="99"/>
      <c r="I3136" s="104"/>
      <c r="K3136" s="142"/>
    </row>
    <row r="3137" spans="2:11" ht="18.75" x14ac:dyDescent="0.3">
      <c r="B3137" s="164"/>
      <c r="C3137" s="95"/>
      <c r="D3137" s="96"/>
      <c r="E3137" s="97"/>
      <c r="F3137" s="140"/>
      <c r="G3137" s="103"/>
      <c r="H3137" s="99"/>
      <c r="I3137" s="104"/>
      <c r="K3137" s="142"/>
    </row>
    <row r="3138" spans="2:11" ht="18.75" x14ac:dyDescent="0.3">
      <c r="B3138" s="164"/>
      <c r="C3138" s="95"/>
      <c r="D3138" s="96"/>
      <c r="E3138" s="97"/>
      <c r="F3138" s="140"/>
      <c r="G3138" s="103"/>
      <c r="H3138" s="99"/>
      <c r="I3138" s="104"/>
      <c r="K3138" s="142"/>
    </row>
    <row r="3139" spans="2:11" ht="18.75" x14ac:dyDescent="0.3">
      <c r="B3139" s="164"/>
      <c r="C3139" s="95"/>
      <c r="D3139" s="96"/>
      <c r="E3139" s="97"/>
      <c r="F3139" s="140"/>
      <c r="G3139" s="103"/>
      <c r="H3139" s="99"/>
      <c r="I3139" s="104"/>
      <c r="K3139" s="142"/>
    </row>
    <row r="3140" spans="2:11" ht="18.75" x14ac:dyDescent="0.3">
      <c r="B3140" s="164"/>
      <c r="C3140" s="95"/>
      <c r="D3140" s="96"/>
      <c r="E3140" s="97"/>
      <c r="F3140" s="140"/>
      <c r="G3140" s="103"/>
      <c r="H3140" s="99"/>
      <c r="I3140" s="104"/>
      <c r="K3140" s="142"/>
    </row>
    <row r="3141" spans="2:11" ht="18.75" x14ac:dyDescent="0.3">
      <c r="B3141" s="164"/>
      <c r="C3141" s="95"/>
      <c r="D3141" s="96"/>
      <c r="E3141" s="97"/>
      <c r="F3141" s="140"/>
      <c r="G3141" s="103"/>
      <c r="H3141" s="99"/>
      <c r="I3141" s="104"/>
      <c r="K3141" s="142"/>
    </row>
  </sheetData>
  <autoFilter ref="B2:K2804" xr:uid="{5C154D90-A5CE-A841-B553-C552F383D1DF}">
    <sortState xmlns:xlrd2="http://schemas.microsoft.com/office/spreadsheetml/2017/richdata2" ref="B3:K1218">
      <sortCondition ref="B2:B1218"/>
    </sortState>
  </autoFilter>
  <phoneticPr fontId="15" type="noConversion"/>
  <conditionalFormatting sqref="J3:J4">
    <cfRule type="expression" dxfId="11" priority="94">
      <formula>"$J$3=""1st"""</formula>
    </cfRule>
  </conditionalFormatting>
  <conditionalFormatting sqref="K2:K1048576">
    <cfRule type="containsBlanks" dxfId="10" priority="10">
      <formula>LEN(TRIM(K2))=0</formula>
    </cfRule>
    <cfRule type="cellIs" dxfId="9" priority="11" operator="lessThan">
      <formula>0</formula>
    </cfRule>
  </conditionalFormatting>
  <conditionalFormatting sqref="K3:K1048576">
    <cfRule type="cellIs" dxfId="8" priority="12" operator="greaterThan">
      <formula>0</formula>
    </cfRule>
  </conditionalFormatting>
  <pageMargins left="0.7" right="0.7" top="0.75" bottom="0.75" header="0.3" footer="0.3"/>
  <pageSetup paperSize="9" scale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8EF8D-D9C5-E64B-B918-E1634DF3BD69}">
  <dimension ref="A2:AD98"/>
  <sheetViews>
    <sheetView tabSelected="1" view="pageBreakPreview" topLeftCell="D6" zoomScale="88" zoomScaleNormal="88" zoomScaleSheetLayoutView="88" workbookViewId="0">
      <selection activeCell="P77" sqref="P77"/>
    </sheetView>
  </sheetViews>
  <sheetFormatPr defaultColWidth="11.42578125" defaultRowHeight="15" x14ac:dyDescent="0.25"/>
  <cols>
    <col min="2" max="2" width="15.7109375" customWidth="1"/>
    <col min="3" max="14" width="25" customWidth="1"/>
    <col min="15" max="15" width="2.7109375" customWidth="1"/>
    <col min="17" max="17" width="25.42578125" style="147" bestFit="1" customWidth="1"/>
    <col min="20" max="20" width="10.85546875" style="215"/>
  </cols>
  <sheetData>
    <row r="2" spans="1:30" ht="11.1" customHeight="1" thickBot="1" x14ac:dyDescent="0.4"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AA2" t="s">
        <v>553</v>
      </c>
      <c r="AB2" s="147" t="s">
        <v>557</v>
      </c>
      <c r="AC2" s="147" t="s">
        <v>95</v>
      </c>
      <c r="AD2" t="s">
        <v>6</v>
      </c>
    </row>
    <row r="3" spans="1:30" ht="24.95" customHeight="1" x14ac:dyDescent="0.45">
      <c r="B3" s="168"/>
      <c r="C3" s="229" t="s">
        <v>2068</v>
      </c>
      <c r="D3" s="230"/>
      <c r="E3" s="237" t="s">
        <v>2067</v>
      </c>
      <c r="F3" s="238"/>
      <c r="G3" s="238"/>
      <c r="H3" s="238"/>
      <c r="I3" s="238"/>
      <c r="J3" s="238"/>
      <c r="K3" s="239"/>
      <c r="L3" s="231" t="s">
        <v>3332</v>
      </c>
      <c r="M3" s="232"/>
      <c r="N3" s="233"/>
      <c r="O3" s="94"/>
      <c r="Q3" s="157" t="s">
        <v>1968</v>
      </c>
      <c r="X3" s="94"/>
      <c r="Y3" s="94"/>
    </row>
    <row r="4" spans="1:30" ht="24.95" customHeight="1" x14ac:dyDescent="0.35">
      <c r="B4" s="168"/>
      <c r="C4" s="193" t="s">
        <v>57</v>
      </c>
      <c r="D4" s="169">
        <f>SUM('BEN BEARE'!J:J)</f>
        <v>7966.9</v>
      </c>
      <c r="E4" s="181" t="s">
        <v>58</v>
      </c>
      <c r="F4" s="170">
        <v>10</v>
      </c>
      <c r="G4" s="170">
        <v>20</v>
      </c>
      <c r="H4" s="170">
        <v>40</v>
      </c>
      <c r="I4" s="170">
        <v>80</v>
      </c>
      <c r="J4" s="170">
        <v>100</v>
      </c>
      <c r="K4" s="171">
        <v>200</v>
      </c>
      <c r="L4" s="172" t="s">
        <v>24</v>
      </c>
      <c r="M4" s="173">
        <f>COUNTIF('BEN BEARE'!I:I,"1st")</f>
        <v>656</v>
      </c>
      <c r="N4" s="234">
        <f>M4+M5</f>
        <v>2938</v>
      </c>
      <c r="O4" s="94"/>
      <c r="Q4" s="156">
        <f>SUM(J10:J11)+SUM(J14:J25)+SUM(J28:J39)-N4+SUM(J42:J53)</f>
        <v>0</v>
      </c>
      <c r="X4" s="94"/>
      <c r="Y4" s="94"/>
    </row>
    <row r="5" spans="1:30" ht="24.95" customHeight="1" x14ac:dyDescent="0.4">
      <c r="B5" s="168"/>
      <c r="C5" s="194" t="s">
        <v>2069</v>
      </c>
      <c r="D5" s="169">
        <f>SUM('BEN BEARE'!K:K)</f>
        <v>989.82010493827249</v>
      </c>
      <c r="E5" s="172" t="s">
        <v>562</v>
      </c>
      <c r="F5" s="174">
        <f t="shared" ref="F5:K5" si="0">$D$4*F$4</f>
        <v>79669</v>
      </c>
      <c r="G5" s="174">
        <f t="shared" si="0"/>
        <v>159338</v>
      </c>
      <c r="H5" s="174">
        <f t="shared" si="0"/>
        <v>318676</v>
      </c>
      <c r="I5" s="174">
        <f t="shared" si="0"/>
        <v>637352</v>
      </c>
      <c r="J5" s="174">
        <f t="shared" si="0"/>
        <v>796690</v>
      </c>
      <c r="K5" s="175">
        <f t="shared" si="0"/>
        <v>1593380</v>
      </c>
      <c r="L5" s="172" t="s">
        <v>563</v>
      </c>
      <c r="M5" s="173">
        <f>COUNTA('BEN BEARE'!I:I)-M4-1</f>
        <v>2282</v>
      </c>
      <c r="N5" s="235"/>
      <c r="O5" s="94"/>
      <c r="Q5" s="216" t="s">
        <v>3334</v>
      </c>
      <c r="X5" s="94"/>
      <c r="Y5" s="94"/>
    </row>
    <row r="6" spans="1:30" ht="24.95" customHeight="1" thickBot="1" x14ac:dyDescent="0.45">
      <c r="B6" s="168"/>
      <c r="C6" s="195" t="s">
        <v>64</v>
      </c>
      <c r="D6" s="176">
        <f>D5/D4</f>
        <v>0.12424156258246903</v>
      </c>
      <c r="E6" s="179" t="s">
        <v>60</v>
      </c>
      <c r="F6" s="177">
        <f t="shared" ref="F6:K6" si="1">$D$5*F$4</f>
        <v>9898.2010493827256</v>
      </c>
      <c r="G6" s="177">
        <f t="shared" si="1"/>
        <v>19796.402098765451</v>
      </c>
      <c r="H6" s="177">
        <f t="shared" si="1"/>
        <v>39592.804197530902</v>
      </c>
      <c r="I6" s="177">
        <f t="shared" si="1"/>
        <v>79185.608395061805</v>
      </c>
      <c r="J6" s="177">
        <f t="shared" si="1"/>
        <v>98982.010493827256</v>
      </c>
      <c r="K6" s="178">
        <f t="shared" si="1"/>
        <v>197964.02098765451</v>
      </c>
      <c r="L6" s="179" t="s">
        <v>566</v>
      </c>
      <c r="M6" s="180">
        <f>M4/M5</f>
        <v>0.28746713409290098</v>
      </c>
      <c r="N6" s="236"/>
      <c r="O6" s="107"/>
      <c r="Q6" s="156">
        <f>SUM(K10:K11)+SUM(K14:K25)+SUM(K28:K39)-M4+SUM(K42:K53)</f>
        <v>28</v>
      </c>
      <c r="X6" s="107"/>
      <c r="Y6" s="107"/>
    </row>
    <row r="7" spans="1:30" ht="24.95" customHeight="1" thickBot="1" x14ac:dyDescent="0.5">
      <c r="A7" cm="1">
        <f t="array" ref="A7:A55">(_xlfn.UNIQUE('BEN BEARE'!J:J))</f>
        <v>0</v>
      </c>
      <c r="B7" s="168"/>
      <c r="C7" s="226" t="s">
        <v>3333</v>
      </c>
      <c r="D7" s="227"/>
      <c r="E7" s="227"/>
      <c r="F7" s="227"/>
      <c r="G7" s="227"/>
      <c r="H7" s="228"/>
      <c r="I7" s="240" t="s">
        <v>2185</v>
      </c>
      <c r="J7" s="241"/>
      <c r="K7" s="240">
        <f ca="1">TODAY()</f>
        <v>45218</v>
      </c>
      <c r="L7" s="242"/>
      <c r="M7" s="242"/>
      <c r="N7" s="241"/>
      <c r="O7" s="107"/>
      <c r="Q7" s="157" t="s">
        <v>1969</v>
      </c>
      <c r="X7" s="107"/>
    </row>
    <row r="8" spans="1:30" ht="24.95" customHeight="1" x14ac:dyDescent="0.45">
      <c r="A8" t="str">
        <v>Units</v>
      </c>
      <c r="B8" s="168"/>
      <c r="C8" s="181" t="s">
        <v>843</v>
      </c>
      <c r="D8" s="182" t="s">
        <v>75</v>
      </c>
      <c r="E8" s="182" t="s">
        <v>557</v>
      </c>
      <c r="F8" s="182" t="s">
        <v>95</v>
      </c>
      <c r="G8" s="182" t="s">
        <v>844</v>
      </c>
      <c r="H8" s="183" t="s">
        <v>60</v>
      </c>
      <c r="I8" s="226">
        <v>2020</v>
      </c>
      <c r="J8" s="227"/>
      <c r="K8" s="227"/>
      <c r="L8" s="227"/>
      <c r="M8" s="227"/>
      <c r="N8" s="228"/>
      <c r="O8" s="107"/>
      <c r="Q8" s="156">
        <f>SUM(N10:N11)+SUM(N14:N25)+SUM(N28:N39)+SUM(N42:N53)-D5</f>
        <v>-1.0231815394945443E-12</v>
      </c>
      <c r="X8" s="107"/>
      <c r="Y8" s="107"/>
    </row>
    <row r="9" spans="1:30" ht="24.95" customHeight="1" x14ac:dyDescent="0.25">
      <c r="A9">
        <v>1</v>
      </c>
      <c r="B9">
        <v>0.1</v>
      </c>
      <c r="C9" s="172">
        <v>0.1</v>
      </c>
      <c r="D9" s="184">
        <f>COUNTIF('BEN BEARE'!J:J,C9)</f>
        <v>4</v>
      </c>
      <c r="E9" s="184">
        <f>COUNTIFS('BEN BEARE'!J:J,C9,'BEN BEARE'!K:K,"&gt;0")</f>
        <v>0</v>
      </c>
      <c r="F9" s="184">
        <f>COUNTIFS('BEN BEARE'!J:J,C9,'BEN BEARE'!K:K,"&lt;0")</f>
        <v>4</v>
      </c>
      <c r="G9" s="185">
        <f>IF(D9=0,0,E9/D9)</f>
        <v>0</v>
      </c>
      <c r="H9" s="186">
        <f>SUMIFS('BEN BEARE'!$K$2:$K$4001,'BEN BEARE'!$J$2:$J$4001,C9)</f>
        <v>-0.4</v>
      </c>
      <c r="I9" s="181" t="s">
        <v>1976</v>
      </c>
      <c r="J9" s="182" t="s">
        <v>75</v>
      </c>
      <c r="K9" s="182" t="s">
        <v>557</v>
      </c>
      <c r="L9" s="182" t="s">
        <v>95</v>
      </c>
      <c r="M9" s="182" t="s">
        <v>844</v>
      </c>
      <c r="N9" s="183" t="s">
        <v>60</v>
      </c>
      <c r="O9" s="107"/>
      <c r="Q9" s="159"/>
    </row>
    <row r="10" spans="1:30" ht="24.95" customHeight="1" x14ac:dyDescent="0.4">
      <c r="A10">
        <v>0.5</v>
      </c>
      <c r="B10">
        <v>0.125</v>
      </c>
      <c r="C10" s="172">
        <v>0.125</v>
      </c>
      <c r="D10" s="184">
        <f>COUNTIF('BEN BEARE'!J:J,C10)</f>
        <v>2</v>
      </c>
      <c r="E10" s="184">
        <f>COUNTIFS('BEN BEARE'!J:J,C10,'BEN BEARE'!K:K,"&gt;0")</f>
        <v>1</v>
      </c>
      <c r="F10" s="184">
        <f>COUNTIFS('BEN BEARE'!J:J,C10,'BEN BEARE'!K:K,"&lt;0")</f>
        <v>1</v>
      </c>
      <c r="G10" s="185">
        <f>IF(D10=0,0,E10/D10)</f>
        <v>0.5</v>
      </c>
      <c r="H10" s="186">
        <f>SUMIFS('BEN BEARE'!$K$2:$K$4001,'BEN BEARE'!$J$2:$J$4001,C10)</f>
        <v>0.75</v>
      </c>
      <c r="I10" s="188" t="s">
        <v>1931</v>
      </c>
      <c r="J10" s="189" cm="1">
        <f t="array" ref="J10">SUMPRODUCT('BEN BEARE'!$Q$2:$Q$4001,--(TEXT('BEN BEARE'!$B$2:$B$4001,"MMM")=$I10),--( TEXT('BEN BEARE'!$B$2:$B$4001,"yyyy")=TEXT($I$8,0)))</f>
        <v>8</v>
      </c>
      <c r="K10" s="189" cm="1">
        <f t="array" ref="K10">SUMPRODUCT('BEN BEARE'!$R$2:$R$4043,--(TEXT('BEN BEARE'!$B$2:$B$4043,"MMM")=$I10),--( TEXT('BEN BEARE'!$B$2:$B$4043,"yyyy")=TEXT($I$8,0)))</f>
        <v>5</v>
      </c>
      <c r="L10" s="189" cm="1">
        <f t="array" ref="L10">SUMPRODUCT('BEN BEARE'!$S$2:$S$4043,--(TEXT('BEN BEARE'!$B$2:$B$4043,"MMM")=$I10),--( TEXT('BEN BEARE'!$B$2:$B$4043,"yyyy")=TEXT($I$8,0)))</f>
        <v>3</v>
      </c>
      <c r="M10" s="185">
        <f>IF(J10=0,0,K10/J10)</f>
        <v>0.625</v>
      </c>
      <c r="N10" s="190" cm="1">
        <f t="array" ref="N10">SUMPRODUCT('BEN BEARE'!$K$2:$K$10043,--(TEXT('BEN BEARE'!$B$2:$B$10043,"MMM")=$I10),--( TEXT('BEN BEARE'!$B$2:$B$10043,"yyyy")=TEXT($I$8,0)))</f>
        <v>16.57</v>
      </c>
      <c r="O10" s="107"/>
      <c r="Q10" s="159">
        <f>K10+L10-J10</f>
        <v>0</v>
      </c>
    </row>
    <row r="11" spans="1:30" ht="24.95" customHeight="1" thickBot="1" x14ac:dyDescent="0.45">
      <c r="A11">
        <v>0.75</v>
      </c>
      <c r="B11">
        <v>0.25</v>
      </c>
      <c r="C11" s="172">
        <v>0.25</v>
      </c>
      <c r="D11" s="184">
        <f>COUNTIF('BEN BEARE'!J:J,C11)</f>
        <v>188</v>
      </c>
      <c r="E11" s="184">
        <f>COUNTIFS('BEN BEARE'!J:J,C11,'BEN BEARE'!K:K,"&gt;0")</f>
        <v>12</v>
      </c>
      <c r="F11" s="184">
        <f>COUNTIFS('BEN BEARE'!J:J,C11,'BEN BEARE'!K:K,"&lt;0")</f>
        <v>176</v>
      </c>
      <c r="G11" s="185">
        <f>IF(D11=0,0,E11/D11)</f>
        <v>6.3829787234042548E-2</v>
      </c>
      <c r="H11" s="186">
        <f>SUMIFS('BEN BEARE'!$K$2:$K$4001,'BEN BEARE'!$J$2:$J$4001,C11)</f>
        <v>-11.9625</v>
      </c>
      <c r="I11" s="188" t="s">
        <v>1932</v>
      </c>
      <c r="J11" s="189" cm="1">
        <f t="array" ref="J11">SUMPRODUCT('BEN BEARE'!$Q$2:$Q$4001,--(TEXT('BEN BEARE'!$B$2:$B$4001,"MMM")=$I11),--( TEXT('BEN BEARE'!$B$2:$B$4001,"yyyy")=TEXT($I$8,0)))</f>
        <v>20</v>
      </c>
      <c r="K11" s="189" cm="1">
        <f t="array" ref="K11">SUMPRODUCT('BEN BEARE'!$R$2:$R$4043,--(TEXT('BEN BEARE'!$B$2:$B$4043,"MMM")=$I11),--( TEXT('BEN BEARE'!$B$2:$B$4043,"yyyy")=TEXT($I$8,0)))</f>
        <v>9</v>
      </c>
      <c r="L11" s="189" cm="1">
        <f t="array" ref="L11">SUMPRODUCT('BEN BEARE'!$S$2:$S$4043,--(TEXT('BEN BEARE'!$B$2:$B$4043,"MMM")=$I11),--( TEXT('BEN BEARE'!$B$2:$B$4043,"yyyy")=TEXT($I$8,0)))</f>
        <v>11</v>
      </c>
      <c r="M11" s="185">
        <f>IF(J11=0,0,K11/J11)</f>
        <v>0.45</v>
      </c>
      <c r="N11" s="190" cm="1">
        <f t="array" ref="N11">SUMPRODUCT('BEN BEARE'!$K$2:$K$10043,--(TEXT('BEN BEARE'!$B$2:$B$10043,"MMM")=$I11),--( TEXT('BEN BEARE'!$B$2:$B$10043,"yyyy")=TEXT($I$8,0)))</f>
        <v>16.47</v>
      </c>
      <c r="O11" s="107"/>
      <c r="Q11" s="159">
        <f t="shared" ref="Q11:Q67" si="2">K11+L11-J11</f>
        <v>0</v>
      </c>
    </row>
    <row r="12" spans="1:30" ht="24.95" customHeight="1" x14ac:dyDescent="0.45">
      <c r="A12">
        <v>3</v>
      </c>
      <c r="B12">
        <v>0.5</v>
      </c>
      <c r="C12" s="172">
        <v>0.5</v>
      </c>
      <c r="D12" s="184">
        <f>COUNTIF('BEN BEARE'!J:J,C12)</f>
        <v>253</v>
      </c>
      <c r="E12" s="184">
        <f>COUNTIFS('BEN BEARE'!J:J,C12,'BEN BEARE'!K:K,"&gt;0")</f>
        <v>25</v>
      </c>
      <c r="F12" s="184">
        <f>COUNTIFS('BEN BEARE'!J:J,C12,'BEN BEARE'!K:K,"&lt;0")</f>
        <v>228</v>
      </c>
      <c r="G12" s="185">
        <f t="shared" ref="G12:G16" si="3">IF(D12=0,0,E12/D12)</f>
        <v>9.8814229249011856E-2</v>
      </c>
      <c r="H12" s="186">
        <f>SUMIFS('BEN BEARE'!$K$2:$K$4001,'BEN BEARE'!$J$2:$J$4001,C12)</f>
        <v>-23.459999999999994</v>
      </c>
      <c r="I12" s="226">
        <v>2021</v>
      </c>
      <c r="J12" s="227"/>
      <c r="K12" s="227"/>
      <c r="L12" s="227"/>
      <c r="M12" s="227"/>
      <c r="N12" s="228"/>
      <c r="O12" s="107"/>
      <c r="Q12" s="159">
        <f t="shared" si="2"/>
        <v>0</v>
      </c>
    </row>
    <row r="13" spans="1:30" ht="24.95" customHeight="1" x14ac:dyDescent="0.25">
      <c r="A13">
        <v>2</v>
      </c>
      <c r="B13">
        <v>0.75</v>
      </c>
      <c r="C13" s="172">
        <v>0.75</v>
      </c>
      <c r="D13" s="184">
        <f>COUNTIF('BEN BEARE'!J:J,C13)</f>
        <v>117</v>
      </c>
      <c r="E13" s="184">
        <f>COUNTIFS('BEN BEARE'!J:J,C13,'BEN BEARE'!K:K,"&gt;0")</f>
        <v>15</v>
      </c>
      <c r="F13" s="184">
        <f>COUNTIFS('BEN BEARE'!J:J,C13,'BEN BEARE'!K:K,"&lt;0")</f>
        <v>102</v>
      </c>
      <c r="G13" s="185">
        <f t="shared" si="3"/>
        <v>0.12820512820512819</v>
      </c>
      <c r="H13" s="186">
        <f>SUMIFS('BEN BEARE'!$K$2:$K$4001,'BEN BEARE'!$J$2:$J$4001,C13)</f>
        <v>-32.4</v>
      </c>
      <c r="I13" s="181" t="s">
        <v>1976</v>
      </c>
      <c r="J13" s="182" t="s">
        <v>75</v>
      </c>
      <c r="K13" s="182" t="s">
        <v>557</v>
      </c>
      <c r="L13" s="182" t="s">
        <v>95</v>
      </c>
      <c r="M13" s="182" t="s">
        <v>844</v>
      </c>
      <c r="N13" s="183" t="s">
        <v>60</v>
      </c>
      <c r="O13" s="107"/>
      <c r="Q13" s="159"/>
    </row>
    <row r="14" spans="1:30" ht="24.95" customHeight="1" x14ac:dyDescent="0.4">
      <c r="A14">
        <v>4</v>
      </c>
      <c r="B14">
        <v>1</v>
      </c>
      <c r="C14" s="172">
        <v>1</v>
      </c>
      <c r="D14" s="184">
        <f>COUNTIF('BEN BEARE'!J:J,C14)</f>
        <v>481</v>
      </c>
      <c r="E14" s="184">
        <f>COUNTIFS('BEN BEARE'!J:J,C14,'BEN BEARE'!K:K,"&gt;0")</f>
        <v>107</v>
      </c>
      <c r="F14" s="184">
        <f>COUNTIFS('BEN BEARE'!J:J,C14,'BEN BEARE'!K:K,"&lt;0")</f>
        <v>374</v>
      </c>
      <c r="G14" s="185">
        <f t="shared" si="3"/>
        <v>0.22245322245322247</v>
      </c>
      <c r="H14" s="186">
        <f>SUMIFS('BEN BEARE'!$K$2:$K$4001,'BEN BEARE'!$J$2:$J$4001,C14)</f>
        <v>-66.206895061728375</v>
      </c>
      <c r="I14" s="188" t="s">
        <v>1922</v>
      </c>
      <c r="J14" s="189" cm="1">
        <f t="array" ref="J14">SUMPRODUCT('BEN BEARE'!$Q$2:$Q$2042,--(TEXT('BEN BEARE'!$B$2:$B$2042,"MMM")=$I14),--( TEXT('BEN BEARE'!$B$2:$B$2042,"yyyy")=TEXT($I$12,0)))</f>
        <v>23</v>
      </c>
      <c r="K14" s="189" cm="1">
        <f t="array" ref="K14">SUMPRODUCT('BEN BEARE'!$R$2:$R$2042,--(TEXT('BEN BEARE'!$B$2:$B$2042,"MMM")=$I14),--( TEXT('BEN BEARE'!$B$2:$B$2042,"yyyy")=TEXT($I$12,0)))</f>
        <v>5</v>
      </c>
      <c r="L14" s="189" cm="1">
        <f t="array" ref="L14">SUMPRODUCT('BEN BEARE'!$S$2:$S$2042,--(TEXT('BEN BEARE'!$B$2:$B$2042,"MMM")=$I14),--( TEXT('BEN BEARE'!$B$2:$B$2042,"yyyy")=TEXT($I$12,0)))</f>
        <v>18</v>
      </c>
      <c r="M14" s="185">
        <f>IF(J14=0,0,K14/J14)</f>
        <v>0.21739130434782608</v>
      </c>
      <c r="N14" s="190" cm="1">
        <f t="array" ref="N14">SUMPRODUCT('BEN BEARE'!$K$2:$K$2042,--(TEXT('BEN BEARE'!$B$2:$B$2042,"MMM")=$I14),--( TEXT('BEN BEARE'!$B$2:$B$2042,"yyyy")=TEXT($I$12,0)))</f>
        <v>-11.125</v>
      </c>
      <c r="O14" s="107"/>
      <c r="Q14" s="159">
        <f t="shared" si="2"/>
        <v>0</v>
      </c>
    </row>
    <row r="15" spans="1:30" ht="24.95" customHeight="1" x14ac:dyDescent="0.4">
      <c r="A15">
        <v>5</v>
      </c>
      <c r="B15">
        <v>1.25</v>
      </c>
      <c r="C15" s="172">
        <v>1.25</v>
      </c>
      <c r="D15" s="184">
        <f>COUNTIF('BEN BEARE'!J:J,C15)</f>
        <v>65</v>
      </c>
      <c r="E15" s="184">
        <f>COUNTIFS('BEN BEARE'!J:J,C15,'BEN BEARE'!K:K,"&gt;0")</f>
        <v>10</v>
      </c>
      <c r="F15" s="184">
        <f>COUNTIFS('BEN BEARE'!J:J,C15,'BEN BEARE'!K:K,"&lt;0")</f>
        <v>55</v>
      </c>
      <c r="G15" s="185">
        <f t="shared" ref="G15" si="4">IF(D15=0,0,E15/D15)</f>
        <v>0.15384615384615385</v>
      </c>
      <c r="H15" s="186">
        <f>SUMIFS('BEN BEARE'!$K$2:$K$4001,'BEN BEARE'!$J$2:$J$4001,C15)</f>
        <v>-24.875</v>
      </c>
      <c r="I15" s="188" t="s">
        <v>1923</v>
      </c>
      <c r="J15" s="189" cm="1">
        <f t="array" ref="J15">SUMPRODUCT('BEN BEARE'!$Q$2:$Q$2042,--(TEXT('BEN BEARE'!$B$2:$B$2042,"MMM")=$I15),--( TEXT('BEN BEARE'!$B$2:$B$2042,"yyyy")=TEXT($I$12,0)))</f>
        <v>19</v>
      </c>
      <c r="K15" s="189" cm="1">
        <f t="array" ref="K15">SUMPRODUCT('BEN BEARE'!$R$2:$R$2042,--(TEXT('BEN BEARE'!$B$2:$B$2042,"MMM")=$I15),--( TEXT('BEN BEARE'!$B$2:$B$2042,"yyyy")=TEXT($I$12,0)))</f>
        <v>7</v>
      </c>
      <c r="L15" s="189" cm="1">
        <f t="array" ref="L15">SUMPRODUCT('BEN BEARE'!$S$2:$S$2042,--(TEXT('BEN BEARE'!$B$2:$B$2042,"MMM")=$I15),--( TEXT('BEN BEARE'!$B$2:$B$2042,"yyyy")=TEXT($I$12,0)))</f>
        <v>12</v>
      </c>
      <c r="M15" s="185">
        <f>IF(J15=0,0,K15/J15)</f>
        <v>0.36842105263157893</v>
      </c>
      <c r="N15" s="190" cm="1">
        <f t="array" ref="N15">SUMPRODUCT('BEN BEARE'!$K$2:$K$2042,--(TEXT('BEN BEARE'!$B$2:$B$2042,"MMM")=$I15),--( TEXT('BEN BEARE'!$B$2:$B$2042,"yyyy")=TEXT($I$12,0)))</f>
        <v>64</v>
      </c>
      <c r="O15" s="107"/>
      <c r="Q15" s="159">
        <f t="shared" si="2"/>
        <v>0</v>
      </c>
    </row>
    <row r="16" spans="1:30" ht="24.95" customHeight="1" x14ac:dyDescent="0.4">
      <c r="A16">
        <v>1.5</v>
      </c>
      <c r="B16">
        <v>1.5</v>
      </c>
      <c r="C16" s="172">
        <v>1.5</v>
      </c>
      <c r="D16" s="184">
        <f>COUNTIF('BEN BEARE'!J:J,C16)</f>
        <v>162</v>
      </c>
      <c r="E16" s="184">
        <f>COUNTIFS('BEN BEARE'!J:J,C16,'BEN BEARE'!K:K,"&gt;0")</f>
        <v>24</v>
      </c>
      <c r="F16" s="184">
        <f>COUNTIFS('BEN BEARE'!J:J,C16,'BEN BEARE'!K:K,"&lt;0")</f>
        <v>138</v>
      </c>
      <c r="G16" s="185">
        <f t="shared" si="3"/>
        <v>0.14814814814814814</v>
      </c>
      <c r="H16" s="186">
        <f>SUMIFS('BEN BEARE'!$K$2:$K$4001,'BEN BEARE'!$J$2:$J$4001,C16)</f>
        <v>-107.746</v>
      </c>
      <c r="I16" s="188" t="s">
        <v>1924</v>
      </c>
      <c r="J16" s="189" cm="1">
        <f t="array" ref="J16">SUMPRODUCT('BEN BEARE'!$Q$2:$Q$2042,--(TEXT('BEN BEARE'!$B$2:$B$2042,"MMM")=$I16),--( TEXT('BEN BEARE'!$B$2:$B$2042,"yyyy")=TEXT($I$12,0)))</f>
        <v>35</v>
      </c>
      <c r="K16" s="189" cm="1">
        <f t="array" ref="K16">SUMPRODUCT('BEN BEARE'!$R$2:$R$2042,--(TEXT('BEN BEARE'!$B$2:$B$2042,"MMM")=$I16),--( TEXT('BEN BEARE'!$B$2:$B$2042,"yyyy")=TEXT($I$12,0)))</f>
        <v>10</v>
      </c>
      <c r="L16" s="189" cm="1">
        <f t="array" ref="L16">SUMPRODUCT('BEN BEARE'!$S$2:$S$2042,--(TEXT('BEN BEARE'!$B$2:$B$2042,"MMM")=$I16),--( TEXT('BEN BEARE'!$B$2:$B$2042,"yyyy")=TEXT($I$12,0)))</f>
        <v>25</v>
      </c>
      <c r="M16" s="185">
        <f>IF(J16=0,0,K16/J16)</f>
        <v>0.2857142857142857</v>
      </c>
      <c r="N16" s="190" cm="1">
        <f t="array" ref="N16">SUMPRODUCT('BEN BEARE'!$K$2:$K$2042,--(TEXT('BEN BEARE'!$B$2:$B$2042,"MMM")=$I16),--( TEXT('BEN BEARE'!$B$2:$B$2042,"yyyy")=TEXT($I$12,0)))</f>
        <v>36.599999999999994</v>
      </c>
      <c r="O16" s="107"/>
      <c r="Q16" s="159">
        <f t="shared" si="2"/>
        <v>0</v>
      </c>
    </row>
    <row r="17" spans="1:20" ht="24.95" customHeight="1" x14ac:dyDescent="0.4">
      <c r="A17">
        <v>3.5</v>
      </c>
      <c r="B17">
        <v>1.75</v>
      </c>
      <c r="C17" s="172">
        <v>1.75</v>
      </c>
      <c r="D17" s="184">
        <f>COUNTIF('BEN BEARE'!J:J,C17)</f>
        <v>88</v>
      </c>
      <c r="E17" s="184">
        <f>COUNTIFS('BEN BEARE'!J:J,C17,'BEN BEARE'!K:K,"&gt;0")</f>
        <v>10</v>
      </c>
      <c r="F17" s="184">
        <f>COUNTIFS('BEN BEARE'!J:J,C17,'BEN BEARE'!K:K,"&lt;0")</f>
        <v>78</v>
      </c>
      <c r="G17" s="185">
        <f t="shared" ref="G17:G24" si="5">IF(D17=0,0,E17/D17)</f>
        <v>0.11363636363636363</v>
      </c>
      <c r="H17" s="186">
        <f>SUMIFS('BEN BEARE'!$K$2:$K$4001,'BEN BEARE'!$J$2:$J$4001,C17)</f>
        <v>-53.987499999999997</v>
      </c>
      <c r="I17" s="188" t="s">
        <v>1925</v>
      </c>
      <c r="J17" s="189" cm="1">
        <f t="array" ref="J17">SUMPRODUCT('BEN BEARE'!$Q$2:$Q$2042,--(TEXT('BEN BEARE'!$B$2:$B$2042,"MMM")=$I17),--( TEXT('BEN BEARE'!$B$2:$B$2042,"yyyy")=TEXT($I$12,0)))</f>
        <v>28</v>
      </c>
      <c r="K17" s="189" cm="1">
        <f t="array" ref="K17">SUMPRODUCT('BEN BEARE'!$R$2:$R$2042,--(TEXT('BEN BEARE'!$B$2:$B$2042,"MMM")=$I17),--( TEXT('BEN BEARE'!$B$2:$B$2042,"yyyy")=TEXT($I$12,0)))</f>
        <v>6</v>
      </c>
      <c r="L17" s="189" cm="1">
        <f t="array" ref="L17">SUMPRODUCT('BEN BEARE'!$S$2:$S$2042,--(TEXT('BEN BEARE'!$B$2:$B$2042,"MMM")=$I17),--( TEXT('BEN BEARE'!$B$2:$B$2042,"yyyy")=TEXT($I$12,0)))</f>
        <v>22</v>
      </c>
      <c r="M17" s="185">
        <f t="shared" ref="M17:M19" si="6">IF(J17=0,0,K17/J17)</f>
        <v>0.21428571428571427</v>
      </c>
      <c r="N17" s="190" cm="1">
        <f t="array" ref="N17">SUMPRODUCT('BEN BEARE'!$K$2:$K$2042,--(TEXT('BEN BEARE'!$B$2:$B$2042,"MMM")=$I17),--( TEXT('BEN BEARE'!$B$2:$B$2042,"yyyy")=TEXT($I$12,0)))</f>
        <v>-12.16</v>
      </c>
      <c r="O17" s="94"/>
      <c r="Q17" s="159">
        <f t="shared" si="2"/>
        <v>0</v>
      </c>
    </row>
    <row r="18" spans="1:20" ht="24.95" customHeight="1" x14ac:dyDescent="0.4">
      <c r="A18">
        <v>4.5</v>
      </c>
      <c r="B18">
        <v>2</v>
      </c>
      <c r="C18" s="172">
        <v>2</v>
      </c>
      <c r="D18" s="184">
        <f>COUNTIF('BEN BEARE'!J:J,C18)</f>
        <v>307</v>
      </c>
      <c r="E18" s="184">
        <f>COUNTIFS('BEN BEARE'!J:J,C18,'BEN BEARE'!K:K,"&gt;0")</f>
        <v>76</v>
      </c>
      <c r="F18" s="184">
        <f>COUNTIFS('BEN BEARE'!J:J,C18,'BEN BEARE'!K:K,"&lt;0")</f>
        <v>231</v>
      </c>
      <c r="G18" s="185">
        <f t="shared" si="5"/>
        <v>0.24755700325732899</v>
      </c>
      <c r="H18" s="186">
        <f>SUMIFS('BEN BEARE'!$K$2:$K$4001,'BEN BEARE'!$J$2:$J$4001,C18)</f>
        <v>5.1679999999999993</v>
      </c>
      <c r="I18" s="188" t="s">
        <v>1921</v>
      </c>
      <c r="J18" s="189" cm="1">
        <f t="array" ref="J18">SUMPRODUCT('BEN BEARE'!$Q$2:$Q$2042,--(TEXT('BEN BEARE'!$B$2:$B$2042,"MMM")=$I18),--( TEXT('BEN BEARE'!$B$2:$B$2042,"yyyy")=TEXT($I$12,0)))</f>
        <v>24</v>
      </c>
      <c r="K18" s="189" cm="1">
        <f t="array" ref="K18">SUMPRODUCT('BEN BEARE'!$R$2:$R$2042,--(TEXT('BEN BEARE'!$B$2:$B$2042,"MMM")=$I18),--( TEXT('BEN BEARE'!$B$2:$B$2042,"yyyy")=TEXT($I$12,0)))</f>
        <v>5</v>
      </c>
      <c r="L18" s="189" cm="1">
        <f t="array" ref="L18">SUMPRODUCT('BEN BEARE'!$S$2:$S$2042,--(TEXT('BEN BEARE'!$B$2:$B$2042,"MMM")=$I18),--( TEXT('BEN BEARE'!$B$2:$B$2042,"yyyy")=TEXT($I$12,0)))</f>
        <v>19</v>
      </c>
      <c r="M18" s="185">
        <f t="shared" si="6"/>
        <v>0.20833333333333334</v>
      </c>
      <c r="N18" s="190" cm="1">
        <f t="array" ref="N18">SUMPRODUCT('BEN BEARE'!$K$2:$K$2042,--(TEXT('BEN BEARE'!$B$2:$B$2042,"MMM")=$I18),--( TEXT('BEN BEARE'!$B$2:$B$2042,"yyyy")=TEXT($I$12,0)))</f>
        <v>-18.45</v>
      </c>
      <c r="O18" s="94"/>
      <c r="Q18" s="159">
        <f t="shared" si="2"/>
        <v>0</v>
      </c>
    </row>
    <row r="19" spans="1:20" ht="24.95" customHeight="1" x14ac:dyDescent="0.4">
      <c r="A19">
        <v>0.25</v>
      </c>
      <c r="B19">
        <v>2.25</v>
      </c>
      <c r="C19" s="172">
        <v>2.25</v>
      </c>
      <c r="D19" s="184">
        <f>COUNTIF('BEN BEARE'!J:J,C19)</f>
        <v>28</v>
      </c>
      <c r="E19" s="184">
        <f>COUNTIFS('BEN BEARE'!J:J,C19,'BEN BEARE'!K:K,"&gt;0")</f>
        <v>4</v>
      </c>
      <c r="F19" s="184">
        <f>COUNTIFS('BEN BEARE'!J:J,C19,'BEN BEARE'!K:K,"&lt;0")</f>
        <v>24</v>
      </c>
      <c r="G19" s="185">
        <f t="shared" ref="G19" si="7">IF(D19=0,0,E19/D19)</f>
        <v>0.14285714285714285</v>
      </c>
      <c r="H19" s="186">
        <f>SUMIFS('BEN BEARE'!$K$2:$K$4001,'BEN BEARE'!$J$2:$J$4001,C19)</f>
        <v>-25.425000000000001</v>
      </c>
      <c r="I19" s="188" t="s">
        <v>1926</v>
      </c>
      <c r="J19" s="189" cm="1">
        <f t="array" ref="J19">SUMPRODUCT('BEN BEARE'!$Q$2:$Q$2042,--(TEXT('BEN BEARE'!$B$2:$B$2042,"MMM")=$I19),--( TEXT('BEN BEARE'!$B$2:$B$2042,"yyyy")=TEXT($I$12,0)))</f>
        <v>19</v>
      </c>
      <c r="K19" s="189" cm="1">
        <f t="array" ref="K19">SUMPRODUCT('BEN BEARE'!$R$2:$R$2042,--(TEXT('BEN BEARE'!$B$2:$B$2042,"MMM")=$I19),--( TEXT('BEN BEARE'!$B$2:$B$2042,"yyyy")=TEXT($I$12,0)))</f>
        <v>8</v>
      </c>
      <c r="L19" s="189" cm="1">
        <f t="array" ref="L19">SUMPRODUCT('BEN BEARE'!$S$2:$S$2042,--(TEXT('BEN BEARE'!$B$2:$B$2042,"MMM")=$I19),--( TEXT('BEN BEARE'!$B$2:$B$2042,"yyyy")=TEXT($I$12,0)))</f>
        <v>11</v>
      </c>
      <c r="M19" s="185">
        <f t="shared" si="6"/>
        <v>0.42105263157894735</v>
      </c>
      <c r="N19" s="190" cm="1">
        <f t="array" ref="N19">SUMPRODUCT('BEN BEARE'!$K$2:$K$2042,--(TEXT('BEN BEARE'!$B$2:$B$2042,"MMM")=$I19),--( TEXT('BEN BEARE'!$B$2:$B$2042,"yyyy")=TEXT($I$12,0)))</f>
        <v>42.257499999999993</v>
      </c>
      <c r="O19" s="94"/>
      <c r="Q19" s="159">
        <f t="shared" si="2"/>
        <v>0</v>
      </c>
    </row>
    <row r="20" spans="1:20" ht="24.95" customHeight="1" x14ac:dyDescent="0.4">
      <c r="A20">
        <v>6</v>
      </c>
      <c r="B20">
        <v>2.5</v>
      </c>
      <c r="C20" s="172">
        <v>2.5</v>
      </c>
      <c r="D20" s="184">
        <f>COUNTIF('BEN BEARE'!J:J,C20)</f>
        <v>67</v>
      </c>
      <c r="E20" s="184">
        <f>COUNTIFS('BEN BEARE'!J:J,C20,'BEN BEARE'!K:K,"&gt;0")</f>
        <v>11</v>
      </c>
      <c r="F20" s="184">
        <f>COUNTIFS('BEN BEARE'!J:J,C20,'BEN BEARE'!K:K,"&lt;0")</f>
        <v>56</v>
      </c>
      <c r="G20" s="185">
        <f t="shared" si="5"/>
        <v>0.16417910447761194</v>
      </c>
      <c r="H20" s="186">
        <f>SUMIFS('BEN BEARE'!$K$2:$K$4001,'BEN BEARE'!$J$2:$J$4001,C20)</f>
        <v>-80.625</v>
      </c>
      <c r="I20" s="188" t="s">
        <v>1927</v>
      </c>
      <c r="J20" s="189" cm="1">
        <f t="array" ref="J20">SUMPRODUCT('BEN BEARE'!$Q$2:$Q$2042,--(TEXT('BEN BEARE'!$B$2:$B$2042,"MMM")=$I20),--( TEXT('BEN BEARE'!$B$2:$B$2042,"yyyy")=TEXT($I$12,0)))</f>
        <v>28</v>
      </c>
      <c r="K20" s="189" cm="1">
        <f t="array" ref="K20">SUMPRODUCT('BEN BEARE'!$R$2:$R$2042,--(TEXT('BEN BEARE'!$B$2:$B$2042,"MMM")=$I20),--( TEXT('BEN BEARE'!$B$2:$B$2042,"yyyy")=TEXT($I$12,0)))</f>
        <v>14</v>
      </c>
      <c r="L20" s="189" cm="1">
        <f t="array" ref="L20">SUMPRODUCT('BEN BEARE'!$S$2:$S$2042,--(TEXT('BEN BEARE'!$B$2:$B$2042,"MMM")=$I20),--( TEXT('BEN BEARE'!$B$2:$B$2042,"yyyy")=TEXT($I$12,0)))</f>
        <v>14</v>
      </c>
      <c r="M20" s="185">
        <f t="shared" ref="M20:M22" si="8">IF(J20=0,0,K20/J20)</f>
        <v>0.5</v>
      </c>
      <c r="N20" s="190" cm="1">
        <f t="array" ref="N20">SUMPRODUCT('BEN BEARE'!$K$2:$K$2042,--(TEXT('BEN BEARE'!$B$2:$B$2042,"MMM")=$I20),--( TEXT('BEN BEARE'!$B$2:$B$2042,"yyyy")=TEXT($I$12,0)))</f>
        <v>43.506</v>
      </c>
      <c r="O20" s="94"/>
      <c r="Q20" s="159">
        <f t="shared" si="2"/>
        <v>0</v>
      </c>
    </row>
    <row r="21" spans="1:20" ht="24.95" customHeight="1" x14ac:dyDescent="0.4">
      <c r="A21">
        <v>2.5</v>
      </c>
      <c r="B21">
        <v>2.75</v>
      </c>
      <c r="C21" s="172">
        <v>2.75</v>
      </c>
      <c r="D21" s="184">
        <f>COUNTIF('BEN BEARE'!J:J,C21)</f>
        <v>70</v>
      </c>
      <c r="E21" s="184">
        <f>COUNTIFS('BEN BEARE'!J:J,C21,'BEN BEARE'!K:K,"&gt;0")</f>
        <v>20</v>
      </c>
      <c r="F21" s="184">
        <f>COUNTIFS('BEN BEARE'!J:J,C21,'BEN BEARE'!K:K,"&lt;0")</f>
        <v>50</v>
      </c>
      <c r="G21" s="185">
        <f t="shared" ref="G21" si="9">IF(D21=0,0,E21/D21)</f>
        <v>0.2857142857142857</v>
      </c>
      <c r="H21" s="186">
        <f>SUMIFS('BEN BEARE'!$K$2:$K$4001,'BEN BEARE'!$J$2:$J$4001,C21)</f>
        <v>61.1875</v>
      </c>
      <c r="I21" s="188" t="s">
        <v>1928</v>
      </c>
      <c r="J21" s="189" cm="1">
        <f t="array" ref="J21">SUMPRODUCT('BEN BEARE'!$Q$2:$Q$2042,--(TEXT('BEN BEARE'!$B$2:$B$2042,"MMM")=$I21),--( TEXT('BEN BEARE'!$B$2:$B$2042,"yyyy")=TEXT($I$12,0)))</f>
        <v>50</v>
      </c>
      <c r="K21" s="189" cm="1">
        <f t="array" ref="K21">SUMPRODUCT('BEN BEARE'!$R$2:$R$2042,--(TEXT('BEN BEARE'!$B$2:$B$2042,"MMM")=$I21),--( TEXT('BEN BEARE'!$B$2:$B$2042,"yyyy")=TEXT($I$12,0)))</f>
        <v>16</v>
      </c>
      <c r="L21" s="189" cm="1">
        <f t="array" ref="L21">SUMPRODUCT('BEN BEARE'!$S$2:$S$2042,--(TEXT('BEN BEARE'!$B$2:$B$2042,"MMM")=$I21),--( TEXT('BEN BEARE'!$B$2:$B$2042,"yyyy")=TEXT($I$12,0)))</f>
        <v>34</v>
      </c>
      <c r="M21" s="185">
        <f t="shared" si="8"/>
        <v>0.32</v>
      </c>
      <c r="N21" s="190" cm="1">
        <f t="array" ref="N21">SUMPRODUCT('BEN BEARE'!$K$2:$K$2042,--(TEXT('BEN BEARE'!$B$2:$B$2042,"MMM")=$I21),--( TEXT('BEN BEARE'!$B$2:$B$2042,"yyyy")=TEXT($I$12,0)))</f>
        <v>31.513999999999996</v>
      </c>
      <c r="O21" s="94"/>
      <c r="Q21" s="159">
        <f t="shared" si="2"/>
        <v>0</v>
      </c>
    </row>
    <row r="22" spans="1:20" ht="24.95" customHeight="1" x14ac:dyDescent="0.4">
      <c r="A22">
        <v>1.75</v>
      </c>
      <c r="B22">
        <v>3</v>
      </c>
      <c r="C22" s="172">
        <v>3</v>
      </c>
      <c r="D22" s="184">
        <f>COUNTIF('BEN BEARE'!J:J,C22)</f>
        <v>281</v>
      </c>
      <c r="E22" s="184">
        <f>COUNTIFS('BEN BEARE'!J:J,C22,'BEN BEARE'!K:K,"&gt;0")</f>
        <v>94</v>
      </c>
      <c r="F22" s="184">
        <f>COUNTIFS('BEN BEARE'!J:J,C22,'BEN BEARE'!K:K,"&lt;0")</f>
        <v>187</v>
      </c>
      <c r="G22" s="185">
        <f t="shared" si="5"/>
        <v>0.33451957295373663</v>
      </c>
      <c r="H22" s="186">
        <f>SUMIFS('BEN BEARE'!$K$2:$K$4001,'BEN BEARE'!$J$2:$J$4001,C22)</f>
        <v>320.96499999999997</v>
      </c>
      <c r="I22" s="188" t="s">
        <v>1929</v>
      </c>
      <c r="J22" s="189" cm="1">
        <f t="array" ref="J22">SUMPRODUCT('BEN BEARE'!$Q$2:$Q$2042,--(TEXT('BEN BEARE'!$B$2:$B$2042,"MMM")=$I22),--( TEXT('BEN BEARE'!$B$2:$B$2042,"yyyy")=TEXT($I$12,0)))</f>
        <v>42</v>
      </c>
      <c r="K22" s="189" cm="1">
        <f t="array" ref="K22">SUMPRODUCT('BEN BEARE'!$R$2:$R$2042,--(TEXT('BEN BEARE'!$B$2:$B$2042,"MMM")=$I22),--( TEXT('BEN BEARE'!$B$2:$B$2042,"yyyy")=TEXT($I$12,0)))</f>
        <v>14</v>
      </c>
      <c r="L22" s="189" cm="1">
        <f t="array" ref="L22">SUMPRODUCT('BEN BEARE'!$S$2:$S$2042,--(TEXT('BEN BEARE'!$B$2:$B$2042,"MMM")=$I22),--( TEXT('BEN BEARE'!$B$2:$B$2042,"yyyy")=TEXT($I$12,0)))</f>
        <v>28</v>
      </c>
      <c r="M22" s="185">
        <f t="shared" si="8"/>
        <v>0.33333333333333331</v>
      </c>
      <c r="N22" s="190" cm="1">
        <f t="array" ref="N22">SUMPRODUCT('BEN BEARE'!$K$2:$K$2042,--(TEXT('BEN BEARE'!$B$2:$B$2042,"MMM")=$I22),--( TEXT('BEN BEARE'!$B$2:$B$2042,"yyyy")=TEXT($I$12,0)))</f>
        <v>52.505499999999998</v>
      </c>
      <c r="O22" s="94"/>
      <c r="Q22" s="159">
        <f t="shared" si="2"/>
        <v>0</v>
      </c>
    </row>
    <row r="23" spans="1:20" ht="24.95" customHeight="1" x14ac:dyDescent="0.4">
      <c r="A23">
        <v>7</v>
      </c>
      <c r="B23">
        <v>3.25</v>
      </c>
      <c r="C23" s="172">
        <v>3.25</v>
      </c>
      <c r="D23" s="184">
        <f>COUNTIF('BEN BEARE'!J:J,C23)</f>
        <v>18</v>
      </c>
      <c r="E23" s="184">
        <f>COUNTIFS('BEN BEARE'!J:J,C23,'BEN BEARE'!K:K,"&gt;0")</f>
        <v>4</v>
      </c>
      <c r="F23" s="184">
        <f>COUNTIFS('BEN BEARE'!J:J,C23,'BEN BEARE'!K:K,"&lt;0")</f>
        <v>14</v>
      </c>
      <c r="G23" s="185">
        <f t="shared" ref="G23" si="10">IF(D23=0,0,E23/D23)</f>
        <v>0.22222222222222221</v>
      </c>
      <c r="H23" s="186">
        <f>SUMIFS('BEN BEARE'!$K$2:$K$4001,'BEN BEARE'!$J$2:$J$4001,C23)</f>
        <v>1.9500000000000028</v>
      </c>
      <c r="I23" s="188" t="s">
        <v>1930</v>
      </c>
      <c r="J23" s="189" cm="1">
        <f t="array" ref="J23">SUMPRODUCT('BEN BEARE'!$Q$2:$Q$2042,--(TEXT('BEN BEARE'!$B$2:$B$2042,"MMM")=$I23),--( TEXT('BEN BEARE'!$B$2:$B$2042,"yyyy")=TEXT($I$12,0)))</f>
        <v>36</v>
      </c>
      <c r="K23" s="189" cm="1">
        <f t="array" ref="K23">SUMPRODUCT('BEN BEARE'!$R$2:$R$2042,--(TEXT('BEN BEARE'!$B$2:$B$2042,"MMM")=$I23),--( TEXT('BEN BEARE'!$B$2:$B$2042,"yyyy")=TEXT($I$12,0)))</f>
        <v>13</v>
      </c>
      <c r="L23" s="189" cm="1">
        <f t="array" ref="L23">SUMPRODUCT('BEN BEARE'!$S$2:$S$2042,--(TEXT('BEN BEARE'!$B$2:$B$2042,"MMM")=$I23),--( TEXT('BEN BEARE'!$B$2:$B$2042,"yyyy")=TEXT($I$12,0)))</f>
        <v>23</v>
      </c>
      <c r="M23" s="185">
        <f>IF(J23=0,0,K23/J23)</f>
        <v>0.3611111111111111</v>
      </c>
      <c r="N23" s="190" cm="1">
        <f t="array" ref="N23">SUMPRODUCT('BEN BEARE'!$K$2:$K$2042,--(TEXT('BEN BEARE'!$B$2:$B$2042,"MMM")=$I23),--( TEXT('BEN BEARE'!$B$2:$B$2042,"yyyy")=TEXT($I$12,0)))</f>
        <v>21.171000000000003</v>
      </c>
      <c r="O23" s="94"/>
      <c r="Q23" s="159">
        <f t="shared" si="2"/>
        <v>0</v>
      </c>
    </row>
    <row r="24" spans="1:20" ht="24.95" customHeight="1" x14ac:dyDescent="0.4">
      <c r="A24">
        <v>0.1</v>
      </c>
      <c r="B24">
        <v>3.5</v>
      </c>
      <c r="C24" s="172">
        <v>3.5</v>
      </c>
      <c r="D24" s="184">
        <f>COUNTIF('BEN BEARE'!J:J,C24)</f>
        <v>37</v>
      </c>
      <c r="E24" s="184">
        <f>COUNTIFS('BEN BEARE'!J:J,C24,'BEN BEARE'!K:K,"&gt;0")</f>
        <v>17</v>
      </c>
      <c r="F24" s="184">
        <f>COUNTIFS('BEN BEARE'!J:J,C24,'BEN BEARE'!K:K,"&lt;0")</f>
        <v>20</v>
      </c>
      <c r="G24" s="185">
        <f t="shared" si="5"/>
        <v>0.45945945945945948</v>
      </c>
      <c r="H24" s="186">
        <f>SUMIFS('BEN BEARE'!$K$2:$K$4001,'BEN BEARE'!$J$2:$J$4001,C24)</f>
        <v>92.970500000000001</v>
      </c>
      <c r="I24" s="188" t="s">
        <v>1931</v>
      </c>
      <c r="J24" s="189" cm="1">
        <f t="array" ref="J24">SUMPRODUCT('BEN BEARE'!$Q$2:$Q$2042,--(TEXT('BEN BEARE'!$B$2:$B$2042,"MMM")=$I24),--( TEXT('BEN BEARE'!$B$2:$B$2042,"yyyy")=TEXT($I$12,0)))</f>
        <v>44</v>
      </c>
      <c r="K24" s="189" cm="1">
        <f t="array" ref="K24">SUMPRODUCT('BEN BEARE'!$R$2:$R$2042,--(TEXT('BEN BEARE'!$B$2:$B$2042,"MMM")=$I24),--( TEXT('BEN BEARE'!$B$2:$B$2042,"yyyy")=TEXT($I$12,0)))</f>
        <v>7</v>
      </c>
      <c r="L24" s="189" cm="1">
        <f t="array" ref="L24">SUMPRODUCT('BEN BEARE'!$S$2:$S$2042,--(TEXT('BEN BEARE'!$B$2:$B$2042,"MMM")=$I24),--( TEXT('BEN BEARE'!$B$2:$B$2042,"yyyy")=TEXT($I$12,0)))</f>
        <v>37</v>
      </c>
      <c r="M24" s="185">
        <f>IF(J24=0,0,K24/J24)</f>
        <v>0.15909090909090909</v>
      </c>
      <c r="N24" s="190" cm="1">
        <f t="array" ref="N24">SUMPRODUCT('BEN BEARE'!$K$2:$K$2042,--(TEXT('BEN BEARE'!$B$2:$B$2042,"MMM")=$I24),--( TEXT('BEN BEARE'!$B$2:$B$2042,"yyyy")=TEXT($I$12,0)))</f>
        <v>-17.8355</v>
      </c>
      <c r="O24" s="94"/>
      <c r="Q24" s="159">
        <f t="shared" si="2"/>
        <v>0</v>
      </c>
    </row>
    <row r="25" spans="1:20" ht="24.95" customHeight="1" thickBot="1" x14ac:dyDescent="0.45">
      <c r="A25">
        <v>8</v>
      </c>
      <c r="B25">
        <v>3.75</v>
      </c>
      <c r="C25" s="172">
        <v>3.75</v>
      </c>
      <c r="D25" s="184">
        <f>COUNTIF('BEN BEARE'!J:J,C25)</f>
        <v>88</v>
      </c>
      <c r="E25" s="184">
        <f>COUNTIFS('BEN BEARE'!J:J,C25,'BEN BEARE'!K:K,"&gt;0")</f>
        <v>19</v>
      </c>
      <c r="F25" s="184">
        <f>COUNTIFS('BEN BEARE'!J:J,C25,'BEN BEARE'!K:K,"&lt;0")</f>
        <v>69</v>
      </c>
      <c r="G25" s="185">
        <f t="shared" ref="G25" si="11">IF(D25=0,0,E25/D25)</f>
        <v>0.21590909090909091</v>
      </c>
      <c r="H25" s="186">
        <f>SUMIFS('BEN BEARE'!$K$2:$K$4001,'BEN BEARE'!$J$2:$J$4001,C25)</f>
        <v>-60.75</v>
      </c>
      <c r="I25" s="191" t="s">
        <v>1932</v>
      </c>
      <c r="J25" s="189" cm="1">
        <f t="array" ref="J25">SUMPRODUCT('BEN BEARE'!$Q$2:$Q$2042,--(TEXT('BEN BEARE'!$B$2:$B$2042,"MMM")=$I25),--( TEXT('BEN BEARE'!$B$2:$B$2042,"yyyy")=TEXT($I$12,0)))</f>
        <v>50</v>
      </c>
      <c r="K25" s="189" cm="1">
        <f t="array" ref="K25">SUMPRODUCT('BEN BEARE'!$R$2:$R$2042,--(TEXT('BEN BEARE'!$B$2:$B$2042,"MMM")=$I25),--( TEXT('BEN BEARE'!$B$2:$B$2042,"yyyy")=TEXT($I$12,0)))</f>
        <v>14</v>
      </c>
      <c r="L25" s="189" cm="1">
        <f t="array" ref="L25">SUMPRODUCT('BEN BEARE'!$S$2:$S$2042,--(TEXT('BEN BEARE'!$B$2:$B$2042,"MMM")=$I25),--( TEXT('BEN BEARE'!$B$2:$B$2042,"yyyy")=TEXT($I$12,0)))</f>
        <v>36</v>
      </c>
      <c r="M25" s="185">
        <f>IF(J25=0,0,K25/J25)</f>
        <v>0.28000000000000003</v>
      </c>
      <c r="N25" s="190" cm="1">
        <f t="array" ref="N25">SUMPRODUCT('BEN BEARE'!$K$2:$K$2042,--(TEXT('BEN BEARE'!$B$2:$B$2042,"MMM")=$I25),--( TEXT('BEN BEARE'!$B$2:$B$2042,"yyyy")=TEXT($I$12,0)))</f>
        <v>45.544000000000004</v>
      </c>
      <c r="O25" s="94"/>
      <c r="Q25" s="159">
        <f t="shared" si="2"/>
        <v>0</v>
      </c>
    </row>
    <row r="26" spans="1:20" ht="24.95" customHeight="1" x14ac:dyDescent="0.45">
      <c r="A26">
        <v>3.75</v>
      </c>
      <c r="B26">
        <v>4</v>
      </c>
      <c r="C26" s="172">
        <v>4</v>
      </c>
      <c r="D26" s="184">
        <f>COUNTIF('BEN BEARE'!J:J,C26)</f>
        <v>141</v>
      </c>
      <c r="E26" s="184">
        <f>COUNTIFS('BEN BEARE'!J:J,C26,'BEN BEARE'!K:K,"&gt;0")</f>
        <v>52</v>
      </c>
      <c r="F26" s="184">
        <f>COUNTIFS('BEN BEARE'!J:J,C26,'BEN BEARE'!K:K,"&lt;0")</f>
        <v>89</v>
      </c>
      <c r="G26" s="185">
        <f t="shared" ref="G26:G34" si="12">IF(D26=0,0,E26/D26)</f>
        <v>0.36879432624113473</v>
      </c>
      <c r="H26" s="186">
        <f>SUMIFS('BEN BEARE'!$K$2:$K$4001,'BEN BEARE'!$J$2:$J$4001,C26)</f>
        <v>224.54399999999995</v>
      </c>
      <c r="I26" s="226">
        <v>2022</v>
      </c>
      <c r="J26" s="227"/>
      <c r="K26" s="227"/>
      <c r="L26" s="227"/>
      <c r="M26" s="227"/>
      <c r="N26" s="228"/>
      <c r="O26" s="94"/>
      <c r="Q26" s="159">
        <f t="shared" si="2"/>
        <v>0</v>
      </c>
      <c r="R26" s="107"/>
      <c r="S26" s="107"/>
      <c r="T26" s="107"/>
    </row>
    <row r="27" spans="1:20" ht="24.95" customHeight="1" x14ac:dyDescent="0.25">
      <c r="A27">
        <v>5.5</v>
      </c>
      <c r="B27">
        <v>4.25</v>
      </c>
      <c r="C27" s="172">
        <v>4.25</v>
      </c>
      <c r="D27" s="184">
        <f>COUNTIF('BEN BEARE'!J:J,C27)</f>
        <v>9</v>
      </c>
      <c r="E27" s="184">
        <f>COUNTIFS('BEN BEARE'!J:J,C27,'BEN BEARE'!K:K,"&gt;0")</f>
        <v>1</v>
      </c>
      <c r="F27" s="184">
        <f>COUNTIFS('BEN BEARE'!J:J,C27,'BEN BEARE'!K:K,"&lt;0")</f>
        <v>8</v>
      </c>
      <c r="G27" s="185">
        <f t="shared" ref="G27:G28" si="13">IF(D27=0,0,E27/D27)</f>
        <v>0.1111111111111111</v>
      </c>
      <c r="H27" s="186">
        <f>SUMIFS('BEN BEARE'!$K$2:$K$4001,'BEN BEARE'!$J$2:$J$4001,C27)</f>
        <v>-23.8</v>
      </c>
      <c r="I27" s="181" t="s">
        <v>1976</v>
      </c>
      <c r="J27" s="182" t="s">
        <v>75</v>
      </c>
      <c r="K27" s="182" t="s">
        <v>557</v>
      </c>
      <c r="L27" s="182" t="s">
        <v>95</v>
      </c>
      <c r="M27" s="182" t="s">
        <v>844</v>
      </c>
      <c r="N27" s="183" t="s">
        <v>60</v>
      </c>
      <c r="O27" s="94"/>
      <c r="Q27" s="159"/>
      <c r="R27" s="107"/>
      <c r="S27" s="107"/>
      <c r="T27" s="107"/>
    </row>
    <row r="28" spans="1:20" ht="24.95" customHeight="1" x14ac:dyDescent="0.4">
      <c r="A28">
        <v>1.25</v>
      </c>
      <c r="B28">
        <v>4.5</v>
      </c>
      <c r="C28" s="172">
        <v>4.5</v>
      </c>
      <c r="D28" s="184">
        <f>COUNTIF('BEN BEARE'!J:J,C28)</f>
        <v>17</v>
      </c>
      <c r="E28" s="184">
        <f>COUNTIFS('BEN BEARE'!J:J,C28,'BEN BEARE'!K:K,"&gt;0")</f>
        <v>2</v>
      </c>
      <c r="F28" s="184">
        <f>COUNTIFS('BEN BEARE'!J:J,C28,'BEN BEARE'!K:K,"&lt;0")</f>
        <v>15</v>
      </c>
      <c r="G28" s="185">
        <f t="shared" si="13"/>
        <v>0.11764705882352941</v>
      </c>
      <c r="H28" s="186">
        <f>SUMIFS('BEN BEARE'!$K$2:$K$4001,'BEN BEARE'!$J$2:$J$4001,C28)</f>
        <v>-33.75</v>
      </c>
      <c r="I28" s="188" t="s">
        <v>1922</v>
      </c>
      <c r="J28" s="189" cm="1">
        <f t="array" ref="J28">SUMPRODUCT('BEN BEARE'!$Q$2:$Q$2042,--(TEXT('BEN BEARE'!$B$2:$B$2042,"MMM")=$I28),--( TEXT('BEN BEARE'!$B$2:$B$2042,"yyyy")=TEXT($I$26,0)))</f>
        <v>44</v>
      </c>
      <c r="K28" s="189" cm="1">
        <f t="array" ref="K28">SUMPRODUCT('BEN BEARE'!$R$2:$R$4042,--(TEXT('BEN BEARE'!$B$2:$B$4042,"MMM")=$I28),--( TEXT('BEN BEARE'!$B$2:$B$4042,"yyyy")=TEXT($I$26,0)))</f>
        <v>10</v>
      </c>
      <c r="L28" s="189" cm="1">
        <f t="array" ref="L28">SUMPRODUCT('BEN BEARE'!$S$2:$S$2042,--(TEXT('BEN BEARE'!$B$2:$B$2042,"MMM")=$I28),--( TEXT('BEN BEARE'!$B$2:$B$2042,"yyyy")=TEXT($I$26,0)))</f>
        <v>34</v>
      </c>
      <c r="M28" s="185">
        <f>IF(J28=0,0,K28/J28)</f>
        <v>0.22727272727272727</v>
      </c>
      <c r="N28" s="190" cm="1">
        <f t="array" ref="N28">SUMPRODUCT('BEN BEARE'!$K$2:$K$2042,--(TEXT('BEN BEARE'!$B$2:$B$2042,"MMM")=$I28),--( TEXT('BEN BEARE'!$B$2:$B$2042,"yyyy")=TEXT($I$26,0)))</f>
        <v>3.6099999999999977</v>
      </c>
      <c r="O28" s="94"/>
      <c r="Q28" s="159">
        <f t="shared" si="2"/>
        <v>0</v>
      </c>
      <c r="R28" s="107"/>
      <c r="S28" s="107"/>
      <c r="T28" s="107"/>
    </row>
    <row r="29" spans="1:20" ht="24.95" customHeight="1" x14ac:dyDescent="0.4">
      <c r="A29">
        <v>2.25</v>
      </c>
      <c r="B29">
        <v>4.75</v>
      </c>
      <c r="C29" s="172">
        <v>4.75</v>
      </c>
      <c r="D29" s="184">
        <f>COUNTIF('BEN BEARE'!J:J,C29)</f>
        <v>11</v>
      </c>
      <c r="E29" s="184">
        <f>COUNTIFS('BEN BEARE'!J:J,C29,'BEN BEARE'!K:K,"&gt;0")</f>
        <v>1</v>
      </c>
      <c r="F29" s="184">
        <f>COUNTIFS('BEN BEARE'!J:J,C29,'BEN BEARE'!K:K,"&lt;0")</f>
        <v>10</v>
      </c>
      <c r="G29" s="185">
        <f t="shared" ref="G29" si="14">IF(D29=0,0,E29/D29)</f>
        <v>9.0909090909090912E-2</v>
      </c>
      <c r="H29" s="186">
        <f>SUMIFS('BEN BEARE'!$K$2:$K$4001,'BEN BEARE'!$J$2:$J$4001,C29)</f>
        <v>-23.75</v>
      </c>
      <c r="I29" s="188" t="s">
        <v>1923</v>
      </c>
      <c r="J29" s="189" cm="1">
        <f t="array" ref="J29">SUMPRODUCT('BEN BEARE'!$Q$2:$Q$2042,--(TEXT('BEN BEARE'!$B$2:$B$2042,"MMM")=$I29),--( TEXT('BEN BEARE'!$B$2:$B$2042,"yyyy")=TEXT($I$26,0)))</f>
        <v>83</v>
      </c>
      <c r="K29" s="189" cm="1">
        <f t="array" ref="K29">SUMPRODUCT('BEN BEARE'!$R$2:$R$4042,--(TEXT('BEN BEARE'!$B$2:$B$4042,"MMM")=$I29),--( TEXT('BEN BEARE'!$B$2:$B$4042,"yyyy")=TEXT($I$26,0)))</f>
        <v>21</v>
      </c>
      <c r="L29" s="189" cm="1">
        <f t="array" ref="L29">SUMPRODUCT('BEN BEARE'!$S$2:$S$2042,--(TEXT('BEN BEARE'!$B$2:$B$2042,"MMM")=$I29),--( TEXT('BEN BEARE'!$B$2:$B$2042,"yyyy")=TEXT($I$26,0)))</f>
        <v>62</v>
      </c>
      <c r="M29" s="185">
        <f t="shared" ref="M29" si="15">IF(J29=0,0,K29/J29)</f>
        <v>0.25301204819277107</v>
      </c>
      <c r="N29" s="190" cm="1">
        <f t="array" ref="N29">SUMPRODUCT('BEN BEARE'!$K$2:$K$2042,--(TEXT('BEN BEARE'!$B$2:$B$2042,"MMM")=$I29),--( TEXT('BEN BEARE'!$B$2:$B$2042,"yyyy")=TEXT($I$26,0)))</f>
        <v>29.8346049382716</v>
      </c>
      <c r="O29" s="94"/>
      <c r="Q29" s="159">
        <f t="shared" si="2"/>
        <v>0</v>
      </c>
      <c r="R29" s="107"/>
      <c r="S29" s="107"/>
      <c r="T29" s="107"/>
    </row>
    <row r="30" spans="1:20" ht="24.95" customHeight="1" x14ac:dyDescent="0.4">
      <c r="A30">
        <v>10</v>
      </c>
      <c r="B30">
        <v>5</v>
      </c>
      <c r="C30" s="172">
        <v>5</v>
      </c>
      <c r="D30" s="184">
        <f>COUNTIF('BEN BEARE'!J:J,C30)</f>
        <v>118</v>
      </c>
      <c r="E30" s="184">
        <f>COUNTIFS('BEN BEARE'!J:J,C30,'BEN BEARE'!K:K,"&gt;0")</f>
        <v>40</v>
      </c>
      <c r="F30" s="184">
        <f>COUNTIFS('BEN BEARE'!J:J,C30,'BEN BEARE'!K:K,"&lt;0")</f>
        <v>78</v>
      </c>
      <c r="G30" s="185">
        <f t="shared" si="12"/>
        <v>0.33898305084745761</v>
      </c>
      <c r="H30" s="186">
        <f>SUMIFS('BEN BEARE'!$K$2:$K$4001,'BEN BEARE'!$J$2:$J$4001,C30)</f>
        <v>-5.730000000000004</v>
      </c>
      <c r="I30" s="188" t="s">
        <v>1924</v>
      </c>
      <c r="J30" s="189" cm="1">
        <f t="array" ref="J30">SUMPRODUCT('BEN BEARE'!$Q$2:$Q$2042,--(TEXT('BEN BEARE'!$B$2:$B$2042,"MMM")=$I30),--( TEXT('BEN BEARE'!$B$2:$B$2042,"yyyy")=TEXT($I$26,0)))</f>
        <v>68</v>
      </c>
      <c r="K30" s="189" cm="1">
        <f t="array" ref="K30">SUMPRODUCT('BEN BEARE'!$R$2:$R$4042,--(TEXT('BEN BEARE'!$B$2:$B$4042,"MMM")=$I30),--( TEXT('BEN BEARE'!$B$2:$B$4042,"yyyy")=TEXT($I$26,0)))</f>
        <v>13</v>
      </c>
      <c r="L30" s="189" cm="1">
        <f t="array" ref="L30">SUMPRODUCT('BEN BEARE'!$S$2:$S$2042,--(TEXT('BEN BEARE'!$B$2:$B$2042,"MMM")=$I30),--( TEXT('BEN BEARE'!$B$2:$B$2042,"yyyy")=TEXT($I$26,0)))</f>
        <v>55</v>
      </c>
      <c r="M30" s="185">
        <f t="shared" ref="M30:M31" si="16">IF(J30=0,0,K30/J30)</f>
        <v>0.19117647058823528</v>
      </c>
      <c r="N30" s="190" cm="1">
        <f t="array" ref="N30">SUMPRODUCT('BEN BEARE'!$K$2:$K$2042,--(TEXT('BEN BEARE'!$B$2:$B$2042,"MMM")=$I30),--( TEXT('BEN BEARE'!$B$2:$B$2042,"yyyy")=TEXT($I$26,0)))</f>
        <v>-11.846999999999992</v>
      </c>
      <c r="O30" s="94"/>
      <c r="Q30" s="159">
        <f>K30+L30-J30</f>
        <v>0</v>
      </c>
      <c r="R30" s="107"/>
      <c r="S30" s="107"/>
      <c r="T30" s="107"/>
    </row>
    <row r="31" spans="1:20" ht="24.95" customHeight="1" x14ac:dyDescent="0.4">
      <c r="A31">
        <v>9</v>
      </c>
      <c r="B31">
        <v>5.25</v>
      </c>
      <c r="C31" s="172">
        <v>5.25</v>
      </c>
      <c r="D31" s="184">
        <f>COUNTIF('BEN BEARE'!J:J,C31)</f>
        <v>5</v>
      </c>
      <c r="E31" s="184">
        <f>COUNTIFS('BEN BEARE'!J:J,C31,'BEN BEARE'!K:K,"&gt;0")</f>
        <v>1</v>
      </c>
      <c r="F31" s="184">
        <f>COUNTIFS('BEN BEARE'!J:J,C31,'BEN BEARE'!K:K,"&lt;0")</f>
        <v>4</v>
      </c>
      <c r="G31" s="185">
        <f t="shared" ref="G31:G32" si="17">IF(D31=0,0,E31/D31)</f>
        <v>0.2</v>
      </c>
      <c r="H31" s="186">
        <f>SUMIFS('BEN BEARE'!$K$2:$K$4001,'BEN BEARE'!$J$2:$J$4001,C31)</f>
        <v>10.5</v>
      </c>
      <c r="I31" s="188" t="s">
        <v>1925</v>
      </c>
      <c r="J31" s="189" cm="1">
        <f t="array" ref="J31">SUMPRODUCT('BEN BEARE'!$Q$2:$Q$2042,--(TEXT('BEN BEARE'!$B$2:$B$2042,"MMM")=$I31),--( TEXT('BEN BEARE'!$B$2:$B$2042,"yyyy")=TEXT($I$26,0)))</f>
        <v>70</v>
      </c>
      <c r="K31" s="189" cm="1">
        <f t="array" ref="K31">SUMPRODUCT('BEN BEARE'!$R$2:$R$4042,--(TEXT('BEN BEARE'!$B$2:$B$4042,"MMM")=$I31),--( TEXT('BEN BEARE'!$B$2:$B$4042,"yyyy")=TEXT($I$26,0)))</f>
        <v>18</v>
      </c>
      <c r="L31" s="189" cm="1">
        <f t="array" ref="L31">SUMPRODUCT('BEN BEARE'!$S$2:$S$2042,--(TEXT('BEN BEARE'!$B$2:$B$2042,"MMM")=$I31),--( TEXT('BEN BEARE'!$B$2:$B$2042,"yyyy")=TEXT($I$26,0)))</f>
        <v>52</v>
      </c>
      <c r="M31" s="185">
        <f t="shared" si="16"/>
        <v>0.25714285714285712</v>
      </c>
      <c r="N31" s="190" cm="1">
        <f t="array" ref="N31">SUMPRODUCT('BEN BEARE'!$K$2:$K$2042,--(TEXT('BEN BEARE'!$B$2:$B$2042,"MMM")=$I31),--( TEXT('BEN BEARE'!$B$2:$B$2042,"yyyy")=TEXT($I$26,0)))</f>
        <v>-21.674999999999997</v>
      </c>
      <c r="O31" s="94"/>
      <c r="Q31" s="159">
        <f t="shared" si="2"/>
        <v>0</v>
      </c>
      <c r="R31" s="107"/>
      <c r="S31" s="107"/>
      <c r="T31" s="107"/>
    </row>
    <row r="32" spans="1:20" ht="24.95" customHeight="1" x14ac:dyDescent="0.4">
      <c r="A32">
        <v>6.5</v>
      </c>
      <c r="B32">
        <v>5.5</v>
      </c>
      <c r="C32" s="172">
        <v>5.5</v>
      </c>
      <c r="D32" s="184">
        <f>COUNTIF('BEN BEARE'!J:J,C32)</f>
        <v>8</v>
      </c>
      <c r="E32" s="184">
        <f>COUNTIFS('BEN BEARE'!J:J,C32,'BEN BEARE'!K:K,"&gt;0")</f>
        <v>4</v>
      </c>
      <c r="F32" s="184">
        <f>COUNTIFS('BEN BEARE'!J:J,C32,'BEN BEARE'!K:K,"&lt;0")</f>
        <v>4</v>
      </c>
      <c r="G32" s="185">
        <f t="shared" si="17"/>
        <v>0.5</v>
      </c>
      <c r="H32" s="186">
        <f>SUMIFS('BEN BEARE'!$K$2:$K$4001,'BEN BEARE'!$J$2:$J$4001,C32)</f>
        <v>45.1</v>
      </c>
      <c r="I32" s="188" t="s">
        <v>1921</v>
      </c>
      <c r="J32" s="189" cm="1">
        <f t="array" ref="J32">SUMPRODUCT('BEN BEARE'!$Q$2:$Q$2042,--(TEXT('BEN BEARE'!$B$2:$B$2042,"MMM")=$I32),--( TEXT('BEN BEARE'!$B$2:$B$2042,"yyyy")=TEXT($I$26,0)))</f>
        <v>98</v>
      </c>
      <c r="K32" s="189" cm="1">
        <f t="array" ref="K32">SUMPRODUCT('BEN BEARE'!$R$2:$R$4042,--(TEXT('BEN BEARE'!$B$2:$B$4042,"MMM")=$I32),--( TEXT('BEN BEARE'!$B$2:$B$4042,"yyyy")=TEXT($I$26,0)))</f>
        <v>26</v>
      </c>
      <c r="L32" s="189" cm="1">
        <f t="array" ref="L32">SUMPRODUCT('BEN BEARE'!$S$2:$S$2042,--(TEXT('BEN BEARE'!$B$2:$B$2042,"MMM")=$I32),--( TEXT('BEN BEARE'!$B$2:$B$2042,"yyyy")=TEXT($I$26,0)))</f>
        <v>72</v>
      </c>
      <c r="M32" s="185">
        <f>IF(J32=0,0,K32/J32)</f>
        <v>0.26530612244897961</v>
      </c>
      <c r="N32" s="190" cm="1">
        <f t="array" ref="N32">SUMPRODUCT('BEN BEARE'!$K$2:$K$2042,--(TEXT('BEN BEARE'!$B$2:$B$2042,"MMM")=$I32),--( TEXT('BEN BEARE'!$B$2:$B$2042,"yyyy")=TEXT($I$26,0)))</f>
        <v>29.555</v>
      </c>
      <c r="O32" s="94"/>
      <c r="Q32" s="159">
        <f t="shared" si="2"/>
        <v>0</v>
      </c>
      <c r="R32" s="94"/>
      <c r="S32" s="94"/>
      <c r="T32" s="107"/>
    </row>
    <row r="33" spans="1:18" ht="24.95" customHeight="1" x14ac:dyDescent="0.4">
      <c r="A33">
        <v>2.75</v>
      </c>
      <c r="B33">
        <v>5.75</v>
      </c>
      <c r="C33" s="172">
        <v>5.75</v>
      </c>
      <c r="D33" s="184">
        <f>COUNTIF('BEN BEARE'!J:J,C33)</f>
        <v>13</v>
      </c>
      <c r="E33" s="184">
        <f>COUNTIFS('BEN BEARE'!J:J,C33,'BEN BEARE'!K:K,"&gt;0")</f>
        <v>2</v>
      </c>
      <c r="F33" s="184">
        <f>COUNTIFS('BEN BEARE'!J:J,C33,'BEN BEARE'!K:K,"&lt;0")</f>
        <v>11</v>
      </c>
      <c r="G33" s="187">
        <f t="shared" ref="G33" si="18">IF(D33=0,0,E33/D33)</f>
        <v>0.15384615384615385</v>
      </c>
      <c r="H33" s="186">
        <f>SUMIFS('BEN BEARE'!$K$2:$K$4001,'BEN BEARE'!$J$2:$J$4001,C33)</f>
        <v>-25.875</v>
      </c>
      <c r="I33" s="188" t="s">
        <v>1926</v>
      </c>
      <c r="J33" s="189" cm="1">
        <f t="array" ref="J33">SUMPRODUCT('BEN BEARE'!$Q$2:$Q$2042,--(TEXT('BEN BEARE'!$B$2:$B$2042,"MMM")=$I33),--( TEXT('BEN BEARE'!$B$2:$B$2042,"yyyy")=TEXT($I$26,0)))</f>
        <v>84</v>
      </c>
      <c r="K33" s="189" cm="1">
        <f t="array" ref="K33">SUMPRODUCT('BEN BEARE'!$R$2:$R$4042,--(TEXT('BEN BEARE'!$B$2:$B$4042,"MMM")=$I33),--( TEXT('BEN BEARE'!$B$2:$B$4042,"yyyy")=TEXT($I$26,0)))</f>
        <v>17</v>
      </c>
      <c r="L33" s="189" cm="1">
        <f t="array" ref="L33">SUMPRODUCT('BEN BEARE'!$S$2:$S$2042,--(TEXT('BEN BEARE'!$B$2:$B$2042,"MMM")=$I33),--( TEXT('BEN BEARE'!$B$2:$B$2042,"yyyy")=TEXT($I$26,0)))</f>
        <v>67</v>
      </c>
      <c r="M33" s="185">
        <f>IF(J33=0,0,K33/J33)</f>
        <v>0.20238095238095238</v>
      </c>
      <c r="N33" s="190" cm="1">
        <f t="array" ref="N33">SUMPRODUCT('BEN BEARE'!$K$2:$K$2042,--(TEXT('BEN BEARE'!$B$2:$B$2042,"MMM")=$I33),--( TEXT('BEN BEARE'!$B$2:$B$2042,"yyyy")=TEXT($I$26,0)))</f>
        <v>4.2749999999999915</v>
      </c>
      <c r="O33" s="94"/>
      <c r="Q33" s="159">
        <f t="shared" si="2"/>
        <v>0</v>
      </c>
      <c r="R33" s="94"/>
    </row>
    <row r="34" spans="1:18" ht="24.95" customHeight="1" x14ac:dyDescent="0.4">
      <c r="A34">
        <v>13</v>
      </c>
      <c r="B34">
        <v>6</v>
      </c>
      <c r="C34" s="172">
        <v>6</v>
      </c>
      <c r="D34" s="184">
        <f>COUNTIF('BEN BEARE'!J:J,C34)</f>
        <v>69</v>
      </c>
      <c r="E34" s="184">
        <f>COUNTIFS('BEN BEARE'!J:J,C34,'BEN BEARE'!K:K,"&gt;0")</f>
        <v>28</v>
      </c>
      <c r="F34" s="184">
        <f>COUNTIFS('BEN BEARE'!J:J,C34,'BEN BEARE'!K:K,"&lt;0")</f>
        <v>41</v>
      </c>
      <c r="G34" s="187">
        <f t="shared" si="12"/>
        <v>0.40579710144927539</v>
      </c>
      <c r="H34" s="186">
        <f>SUMIFS('BEN BEARE'!$K$2:$K$4001,'BEN BEARE'!$J$2:$J$4001,C34)</f>
        <v>454.56</v>
      </c>
      <c r="I34" s="188" t="s">
        <v>1927</v>
      </c>
      <c r="J34" s="189" cm="1">
        <f t="array" ref="J34">SUMPRODUCT('BEN BEARE'!$Q$2:$Q$2042,--(TEXT('BEN BEARE'!$B$2:$B$2042,"MMM")=$I34),--( TEXT('BEN BEARE'!$B$2:$B$2042,"yyyy")=TEXT($I$26,0)))</f>
        <v>65</v>
      </c>
      <c r="K34" s="189" cm="1">
        <f t="array" ref="K34">SUMPRODUCT('BEN BEARE'!$R$2:$R$4042,--(TEXT('BEN BEARE'!$B$2:$B$4042,"MMM")=$I34),--( TEXT('BEN BEARE'!$B$2:$B$4042,"yyyy")=TEXT($I$26,0)))</f>
        <v>16</v>
      </c>
      <c r="L34" s="189" cm="1">
        <f t="array" ref="L34">SUMPRODUCT('BEN BEARE'!$S$2:$S$2042,--(TEXT('BEN BEARE'!$B$2:$B$2042,"MMM")=$I34),--( TEXT('BEN BEARE'!$B$2:$B$2042,"yyyy")=TEXT($I$26,0)))</f>
        <v>49</v>
      </c>
      <c r="M34" s="185">
        <f t="shared" ref="M34" si="19">IF(J34=0,0,K34/J34)</f>
        <v>0.24615384615384617</v>
      </c>
      <c r="N34" s="190" cm="1">
        <f t="array" ref="N34">SUMPRODUCT('BEN BEARE'!$K$2:$K$2042,--(TEXT('BEN BEARE'!$B$2:$B$2042,"MMM")=$I34),--( TEXT('BEN BEARE'!$B$2:$B$2042,"yyyy")=TEXT($I$26,0)))</f>
        <v>32.440000000000005</v>
      </c>
      <c r="O34" s="94"/>
      <c r="Q34" s="159">
        <f t="shared" si="2"/>
        <v>0</v>
      </c>
      <c r="R34" s="94"/>
    </row>
    <row r="35" spans="1:18" ht="24.95" customHeight="1" x14ac:dyDescent="0.4">
      <c r="A35">
        <v>0.125</v>
      </c>
      <c r="B35">
        <v>6.25</v>
      </c>
      <c r="C35" s="172">
        <v>6.25</v>
      </c>
      <c r="D35" s="184">
        <f>COUNTIF('BEN BEARE'!J:J,C35)</f>
        <v>2</v>
      </c>
      <c r="E35" s="184">
        <f>COUNTIFS('BEN BEARE'!J:J,C35,'BEN BEARE'!K:K,"&gt;0")</f>
        <v>0</v>
      </c>
      <c r="F35" s="184">
        <f>COUNTIFS('BEN BEARE'!J:J,C35,'BEN BEARE'!K:K,"&lt;0")</f>
        <v>2</v>
      </c>
      <c r="G35" s="187">
        <f t="shared" ref="G35:G40" si="20">IF(D35=0,0,E35/D35)</f>
        <v>0</v>
      </c>
      <c r="H35" s="186">
        <f>SUMIFS('BEN BEARE'!$K$2:$K$4001,'BEN BEARE'!$J$2:$J$4001,C35)</f>
        <v>-12.5</v>
      </c>
      <c r="I35" s="188" t="s">
        <v>1928</v>
      </c>
      <c r="J35" s="189" cm="1">
        <f t="array" ref="J35">SUMPRODUCT('BEN BEARE'!$Q$2:$Q$2042,--(TEXT('BEN BEARE'!$B$2:$B$2042,"MMM")=$I35),--( TEXT('BEN BEARE'!$B$2:$B$2042,"yyyy")=TEXT($I$26,0)))</f>
        <v>102</v>
      </c>
      <c r="K35" s="189" cm="1">
        <f t="array" ref="K35">SUMPRODUCT('BEN BEARE'!$R$2:$R$4042,--(TEXT('BEN BEARE'!$B$2:$B$4042,"MMM")=$I35),--( TEXT('BEN BEARE'!$B$2:$B$4042,"yyyy")=TEXT($I$26,0)))</f>
        <v>27</v>
      </c>
      <c r="L35" s="189" cm="1">
        <f t="array" ref="L35">SUMPRODUCT('BEN BEARE'!$S$2:$S$2042,--(TEXT('BEN BEARE'!$B$2:$B$2042,"MMM")=$I35),--( TEXT('BEN BEARE'!$B$2:$B$2042,"yyyy")=TEXT($I$26,0)))</f>
        <v>75</v>
      </c>
      <c r="M35" s="185">
        <f>IF(J35=0,0,K35/J35)</f>
        <v>0.26470588235294118</v>
      </c>
      <c r="N35" s="190" cm="1">
        <f t="array" ref="N35">SUMPRODUCT('BEN BEARE'!$K$2:$K$2042,--(TEXT('BEN BEARE'!$B$2:$B$2042,"MMM")=$I35),--( TEXT('BEN BEARE'!$B$2:$B$2042,"yyyy")=TEXT($I$26,0)))</f>
        <v>60.225000000000009</v>
      </c>
      <c r="O35" s="94"/>
      <c r="Q35" s="159">
        <f t="shared" si="2"/>
        <v>0</v>
      </c>
      <c r="R35" s="94"/>
    </row>
    <row r="36" spans="1:18" ht="24.95" customHeight="1" x14ac:dyDescent="0.4">
      <c r="A36">
        <v>14</v>
      </c>
      <c r="B36">
        <v>6.5</v>
      </c>
      <c r="C36" s="172">
        <v>6.5</v>
      </c>
      <c r="D36" s="184">
        <f>COUNTIF('BEN BEARE'!J:J,C36)</f>
        <v>9</v>
      </c>
      <c r="E36" s="184">
        <f>COUNTIFS('BEN BEARE'!J:J,C36,'BEN BEARE'!K:K,"&gt;0")</f>
        <v>2</v>
      </c>
      <c r="F36" s="184">
        <f>COUNTIFS('BEN BEARE'!J:J,C36,'BEN BEARE'!K:K,"&lt;0")</f>
        <v>7</v>
      </c>
      <c r="G36" s="187">
        <f t="shared" si="20"/>
        <v>0.22222222222222221</v>
      </c>
      <c r="H36" s="186">
        <f>SUMIFS('BEN BEARE'!$K$2:$K$4001,'BEN BEARE'!$J$2:$J$4001,C36)</f>
        <v>-31.200000000000003</v>
      </c>
      <c r="I36" s="188" t="s">
        <v>1929</v>
      </c>
      <c r="J36" s="189" cm="1">
        <f t="array" ref="J36">SUMPRODUCT('BEN BEARE'!$Q$2:$Q$2042,--(TEXT('BEN BEARE'!$B$2:$B$2042,"MMM")=$I36),--( TEXT('BEN BEARE'!$B$2:$B$2042,"yyyy")=TEXT($I$26,0)))</f>
        <v>176</v>
      </c>
      <c r="K36" s="189" cm="1">
        <f t="array" ref="K36">SUMPRODUCT('BEN BEARE'!$R$2:$R$4042,--(TEXT('BEN BEARE'!$B$2:$B$4042,"MMM")=$I36),--( TEXT('BEN BEARE'!$B$2:$B$4042,"yyyy")=TEXT($I$26,0)))</f>
        <v>32</v>
      </c>
      <c r="L36" s="189" cm="1">
        <f t="array" ref="L36">SUMPRODUCT('BEN BEARE'!$S$2:$S$2042,--(TEXT('BEN BEARE'!$B$2:$B$2042,"MMM")=$I36),--( TEXT('BEN BEARE'!$B$2:$B$2042,"yyyy")=TEXT($I$26,0)))</f>
        <v>144</v>
      </c>
      <c r="M36" s="185">
        <f>IF(J36=0,0,K36/J36)</f>
        <v>0.18181818181818182</v>
      </c>
      <c r="N36" s="190" cm="1">
        <f t="array" ref="N36">SUMPRODUCT('BEN BEARE'!$K$2:$K$2042,--(TEXT('BEN BEARE'!$B$2:$B$2042,"MMM")=$I36),--( TEXT('BEN BEARE'!$B$2:$B$2042,"yyyy")=TEXT($I$26,0)))</f>
        <v>32.825000000000024</v>
      </c>
      <c r="O36" s="94"/>
      <c r="Q36" s="159">
        <f t="shared" si="2"/>
        <v>0</v>
      </c>
      <c r="R36" s="94"/>
    </row>
    <row r="37" spans="1:18" ht="24.95" customHeight="1" x14ac:dyDescent="0.4">
      <c r="A37">
        <v>12</v>
      </c>
      <c r="B37">
        <v>6.75</v>
      </c>
      <c r="C37" s="172">
        <v>6.75</v>
      </c>
      <c r="D37" s="184">
        <f>COUNTIF('BEN BEARE'!J:J,C37)</f>
        <v>5</v>
      </c>
      <c r="E37" s="184">
        <f>COUNTIFS('BEN BEARE'!J:J,C37,'BEN BEARE'!K:K,"&gt;0")</f>
        <v>4</v>
      </c>
      <c r="F37" s="184">
        <f>COUNTIFS('BEN BEARE'!J:J,C37,'BEN BEARE'!K:K,"&lt;0")</f>
        <v>1</v>
      </c>
      <c r="G37" s="187">
        <f t="shared" si="20"/>
        <v>0.8</v>
      </c>
      <c r="H37" s="186">
        <f>SUMIFS('BEN BEARE'!$K$2:$K$4001,'BEN BEARE'!$J$2:$J$4001,C37)</f>
        <v>49.275000000000006</v>
      </c>
      <c r="I37" s="188" t="s">
        <v>1930</v>
      </c>
      <c r="J37" s="189" cm="1">
        <f t="array" ref="J37">SUMPRODUCT('BEN BEARE'!$Q$2:$Q$2042,--(TEXT('BEN BEARE'!$B$2:$B$2042,"MMM")=$I37),--( TEXT('BEN BEARE'!$B$2:$B$2042,"yyyy")=TEXT($I$26,0)))</f>
        <v>120</v>
      </c>
      <c r="K37" s="189" cm="1">
        <f t="array" ref="K37">SUMPRODUCT('BEN BEARE'!$R$2:$R$4042,--(TEXT('BEN BEARE'!$B$2:$B$4042,"MMM")=$I37),--( TEXT('BEN BEARE'!$B$2:$B$4042,"yyyy")=TEXT($I$26,0)))</f>
        <v>20</v>
      </c>
      <c r="L37" s="189" cm="1">
        <f t="array" ref="L37">SUMPRODUCT('BEN BEARE'!$S$2:$S$2042,--(TEXT('BEN BEARE'!$B$2:$B$2042,"MMM")=$I37),--( TEXT('BEN BEARE'!$B$2:$B$2042,"yyyy")=TEXT($I$26,0)))</f>
        <v>100</v>
      </c>
      <c r="M37" s="185">
        <f>IF(J37=0,0,K37/J37)</f>
        <v>0.16666666666666666</v>
      </c>
      <c r="N37" s="190" cm="1">
        <f t="array" ref="N37">SUMPRODUCT('BEN BEARE'!$K$2:$K$2042,--(TEXT('BEN BEARE'!$B$2:$B$2042,"MMM")=$I37),--( TEXT('BEN BEARE'!$B$2:$B$2042,"yyyy")=TEXT($I$26,0)))</f>
        <v>-55.750000000000007</v>
      </c>
      <c r="O37" s="94"/>
      <c r="Q37" s="159">
        <f t="shared" si="2"/>
        <v>0</v>
      </c>
      <c r="R37" s="94"/>
    </row>
    <row r="38" spans="1:18" ht="24.95" customHeight="1" x14ac:dyDescent="0.4">
      <c r="A38">
        <v>15</v>
      </c>
      <c r="B38">
        <v>7</v>
      </c>
      <c r="C38" s="172">
        <v>7</v>
      </c>
      <c r="D38" s="184">
        <f>COUNTIF('BEN BEARE'!J:J,C38)</f>
        <v>68</v>
      </c>
      <c r="E38" s="184">
        <f>COUNTIFS('BEN BEARE'!J:J,C38,'BEN BEARE'!K:K,"&gt;0")</f>
        <v>24</v>
      </c>
      <c r="F38" s="184">
        <f>COUNTIFS('BEN BEARE'!J:J,C38,'BEN BEARE'!K:K,"&lt;0")</f>
        <v>44</v>
      </c>
      <c r="G38" s="187">
        <f t="shared" si="20"/>
        <v>0.35294117647058826</v>
      </c>
      <c r="H38" s="186">
        <f>SUMIFS('BEN BEARE'!$K$2:$K$4001,'BEN BEARE'!$J$2:$J$4001,C38)</f>
        <v>170.30299999999997</v>
      </c>
      <c r="I38" s="188" t="s">
        <v>1931</v>
      </c>
      <c r="J38" s="189" cm="1">
        <f t="array" ref="J38">SUMPRODUCT('BEN BEARE'!$Q$2:$Q$2042,--(TEXT('BEN BEARE'!$B$2:$B$2042,"MMM")=$I38),--( TEXT('BEN BEARE'!$B$2:$B$2042,"yyyy")=TEXT($I$26,0)))</f>
        <v>173</v>
      </c>
      <c r="K38" s="189" cm="1">
        <f t="array" ref="K38">SUMPRODUCT('BEN BEARE'!$R$2:$R$4042,--(TEXT('BEN BEARE'!$B$2:$B$4042,"MMM")=$I38),--( TEXT('BEN BEARE'!$B$2:$B$4042,"yyyy")=TEXT($I$26,0)))</f>
        <v>41</v>
      </c>
      <c r="L38" s="189" cm="1">
        <f t="array" ref="L38">SUMPRODUCT('BEN BEARE'!$S$2:$S$2042,--(TEXT('BEN BEARE'!$B$2:$B$2042,"MMM")=$I38),--( TEXT('BEN BEARE'!$B$2:$B$2042,"yyyy")=TEXT($I$26,0)))</f>
        <v>132</v>
      </c>
      <c r="M38" s="185">
        <f>IF(J38=0,0,K38/J38)</f>
        <v>0.23699421965317918</v>
      </c>
      <c r="N38" s="190" cm="1">
        <f t="array" ref="N38">SUMPRODUCT('BEN BEARE'!$K$2:$K$2042,--(TEXT('BEN BEARE'!$B$2:$B$2042,"MMM")=$I38),--( TEXT('BEN BEARE'!$B$2:$B$2042,"yyyy")=TEXT($I$26,0)))</f>
        <v>94.500000000000028</v>
      </c>
      <c r="O38" s="94"/>
      <c r="Q38" s="159">
        <f t="shared" si="2"/>
        <v>0</v>
      </c>
      <c r="R38" s="94"/>
    </row>
    <row r="39" spans="1:18" ht="24.95" customHeight="1" thickBot="1" x14ac:dyDescent="0.45">
      <c r="A39">
        <v>7.5</v>
      </c>
      <c r="B39">
        <v>7.25</v>
      </c>
      <c r="C39" s="172">
        <v>7.25</v>
      </c>
      <c r="D39" s="184">
        <f>COUNTIF('BEN BEARE'!J:J,C39)</f>
        <v>4</v>
      </c>
      <c r="E39" s="184">
        <f>COUNTIFS('BEN BEARE'!J:J,C39,'BEN BEARE'!K:K,"&gt;0")</f>
        <v>0</v>
      </c>
      <c r="F39" s="184">
        <f>COUNTIFS('BEN BEARE'!J:J,C39,'BEN BEARE'!K:K,"&lt;0")</f>
        <v>4</v>
      </c>
      <c r="G39" s="187">
        <f t="shared" si="20"/>
        <v>0</v>
      </c>
      <c r="H39" s="186">
        <f>SUMIFS('BEN BEARE'!$K$2:$K$4001,'BEN BEARE'!$J$2:$J$4001,C39)</f>
        <v>-29</v>
      </c>
      <c r="I39" s="191" t="s">
        <v>1932</v>
      </c>
      <c r="J39" s="189" cm="1">
        <f t="array" ref="J39">SUMPRODUCT('BEN BEARE'!$Q$2:$Q$2042,--(TEXT('BEN BEARE'!$B$2:$B$2042,"MMM")=$I39),--( TEXT('BEN BEARE'!$B$2:$B$2042,"yyyy")=TEXT($I$26,0)))</f>
        <v>166</v>
      </c>
      <c r="K39" s="189" cm="1">
        <f t="array" ref="K39">SUMPRODUCT('BEN BEARE'!$R$2:$R$4042,--(TEXT('BEN BEARE'!$B$2:$B$4042,"MMM")=$I39),--( TEXT('BEN BEARE'!$B$2:$B$4042,"yyyy")=TEXT($I$26,0)))</f>
        <v>33</v>
      </c>
      <c r="L39" s="189" cm="1">
        <f t="array" ref="L39">SUMPRODUCT('BEN BEARE'!$S$2:$S$2042,--(TEXT('BEN BEARE'!$B$2:$B$2042,"MMM")=$I39),--( TEXT('BEN BEARE'!$B$2:$B$2042,"yyyy")=TEXT($I$26,0)))</f>
        <v>133</v>
      </c>
      <c r="M39" s="180">
        <f>IF(J39=0,0,K39/J39)</f>
        <v>0.19879518072289157</v>
      </c>
      <c r="N39" s="190" cm="1">
        <f t="array" ref="N39">SUMPRODUCT('BEN BEARE'!$K$2:$K$2042,--(TEXT('BEN BEARE'!$B$2:$B$2042,"MMM")=$I39),--( TEXT('BEN BEARE'!$B$2:$B$2042,"yyyy")=TEXT($I$26,0)))</f>
        <v>120.1</v>
      </c>
      <c r="O39" s="94"/>
      <c r="Q39" s="159">
        <f t="shared" si="2"/>
        <v>0</v>
      </c>
      <c r="R39" s="94"/>
    </row>
    <row r="40" spans="1:18" ht="24.95" customHeight="1" x14ac:dyDescent="0.45">
      <c r="A40">
        <v>20</v>
      </c>
      <c r="B40">
        <v>7.5</v>
      </c>
      <c r="C40" s="172">
        <v>7.5</v>
      </c>
      <c r="D40" s="184">
        <f>COUNTIF('BEN BEARE'!J:J,C40)</f>
        <v>7</v>
      </c>
      <c r="E40" s="184">
        <f>COUNTIFS('BEN BEARE'!J:J,C40,'BEN BEARE'!K:K,"&gt;0")</f>
        <v>1</v>
      </c>
      <c r="F40" s="184">
        <f>COUNTIFS('BEN BEARE'!J:J,C40,'BEN BEARE'!K:K,"&lt;0")</f>
        <v>6</v>
      </c>
      <c r="G40" s="187">
        <f t="shared" si="20"/>
        <v>0.14285714285714285</v>
      </c>
      <c r="H40" s="186">
        <f>SUMIFS('BEN BEARE'!$K$2:$K$4001,'BEN BEARE'!$J$2:$J$4001,C40)</f>
        <v>-15</v>
      </c>
      <c r="I40" s="226">
        <v>2023</v>
      </c>
      <c r="J40" s="227"/>
      <c r="K40" s="227"/>
      <c r="L40" s="227"/>
      <c r="M40" s="227"/>
      <c r="N40" s="228"/>
      <c r="O40" s="94"/>
      <c r="Q40" s="159">
        <f t="shared" si="2"/>
        <v>0</v>
      </c>
      <c r="R40" s="94"/>
    </row>
    <row r="41" spans="1:18" ht="24.95" customHeight="1" x14ac:dyDescent="0.25">
      <c r="A41">
        <v>3.25</v>
      </c>
      <c r="B41">
        <v>7.75</v>
      </c>
      <c r="C41" s="172">
        <v>7.75</v>
      </c>
      <c r="D41" s="184">
        <f>COUNTIF('BEN BEARE'!J:J,C41)</f>
        <v>6</v>
      </c>
      <c r="E41" s="184">
        <f>COUNTIFS('BEN BEARE'!J:J,C41,'BEN BEARE'!K:K,"&gt;0")</f>
        <v>3</v>
      </c>
      <c r="F41" s="184">
        <f>COUNTIFS('BEN BEARE'!J:J,C41,'BEN BEARE'!K:K,"&lt;0")</f>
        <v>3</v>
      </c>
      <c r="G41" s="187">
        <f t="shared" ref="G41:G42" si="21">IF(D41=0,0,E41/D41)</f>
        <v>0.5</v>
      </c>
      <c r="H41" s="186">
        <f>SUMIFS('BEN BEARE'!$K$2:$K$4001,'BEN BEARE'!$J$2:$J$4001,C41)</f>
        <v>26.737499999999997</v>
      </c>
      <c r="I41" s="181" t="s">
        <v>1976</v>
      </c>
      <c r="J41" s="182" t="s">
        <v>75</v>
      </c>
      <c r="K41" s="182" t="s">
        <v>557</v>
      </c>
      <c r="L41" s="182" t="s">
        <v>95</v>
      </c>
      <c r="M41" s="182" t="s">
        <v>844</v>
      </c>
      <c r="N41" s="183" t="s">
        <v>60</v>
      </c>
      <c r="O41" s="94"/>
      <c r="Q41" s="159" t="e">
        <f t="shared" si="2"/>
        <v>#VALUE!</v>
      </c>
      <c r="R41" s="94"/>
    </row>
    <row r="42" spans="1:18" ht="24.95" customHeight="1" x14ac:dyDescent="0.4">
      <c r="A42">
        <v>7.25</v>
      </c>
      <c r="B42">
        <v>8</v>
      </c>
      <c r="C42" s="172">
        <v>8</v>
      </c>
      <c r="D42" s="184">
        <f>COUNTIF('BEN BEARE'!J:J,C42)</f>
        <v>60</v>
      </c>
      <c r="E42" s="184">
        <f>COUNTIFS('BEN BEARE'!J:J,C42,'BEN BEARE'!K:K,"&gt;0")</f>
        <v>23</v>
      </c>
      <c r="F42" s="184">
        <f>COUNTIFS('BEN BEARE'!J:J,C42,'BEN BEARE'!K:K,"&lt;0")</f>
        <v>37</v>
      </c>
      <c r="G42" s="187">
        <f t="shared" si="21"/>
        <v>0.38333333333333336</v>
      </c>
      <c r="H42" s="186">
        <f>SUMIFS('BEN BEARE'!$K$2:$K$4001,'BEN BEARE'!$J$2:$J$4001,C42)</f>
        <v>193.18</v>
      </c>
      <c r="I42" s="188" t="s">
        <v>1922</v>
      </c>
      <c r="J42" s="189" cm="1">
        <f t="array" ref="J42">SUMPRODUCT('BEN BEARE'!$Q$2:$Q$10043,--(TEXT('BEN BEARE'!$B$2:$B$10043,"MMM")=$I42),--( TEXT('BEN BEARE'!$B$2:$B$10043,"yyyy")=TEXT($I$40,0)))</f>
        <v>135</v>
      </c>
      <c r="K42" s="189" cm="1">
        <f t="array" ref="K42">SUMPRODUCT('BEN BEARE'!$R$2:$R$10043,--(TEXT('BEN BEARE'!$B$2:$B$10043,"MMM")=$I42),--( TEXT('BEN BEARE'!$B$2:$B$10043,"yyyy")=TEXT($I$40,0)))</f>
        <v>31</v>
      </c>
      <c r="L42" s="189" cm="1">
        <f t="array" ref="L42">SUMPRODUCT('BEN BEARE'!$S$2:$S$10043,--(TEXT('BEN BEARE'!$B$2:$B$10043,"MMM")=$I42),--( TEXT('BEN BEARE'!$B$2:$B$10043,"yyyy")=TEXT($I$40,0)))</f>
        <v>104</v>
      </c>
      <c r="M42" s="185">
        <f t="shared" ref="M42" si="22">IF(J42=0,0,K42/J42)</f>
        <v>0.22962962962962963</v>
      </c>
      <c r="N42" s="190" cm="1">
        <f t="array" ref="N42">SUMPRODUCT('BEN BEARE'!$K$2:$K$10043,--(TEXT('BEN BEARE'!$B$2:$B$10043,"MMM")=$I42),--( TEXT('BEN BEARE'!$B$2:$B$10043,"yyyy")=TEXT($I$40,0)))</f>
        <v>75.512500000000017</v>
      </c>
      <c r="O42" s="94"/>
      <c r="Q42" s="159">
        <f t="shared" si="2"/>
        <v>0</v>
      </c>
      <c r="R42" s="94"/>
    </row>
    <row r="43" spans="1:18" ht="24.95" customHeight="1" x14ac:dyDescent="0.4">
      <c r="A43">
        <v>5.75</v>
      </c>
      <c r="B43">
        <v>8.25</v>
      </c>
      <c r="C43" s="172">
        <v>8.25</v>
      </c>
      <c r="D43" s="184">
        <f>COUNTIF('BEN BEARE'!J:J,C43)</f>
        <v>1</v>
      </c>
      <c r="E43" s="184">
        <f>COUNTIFS('BEN BEARE'!J:J,C43,'BEN BEARE'!K:K,"&gt;0")</f>
        <v>0</v>
      </c>
      <c r="F43" s="184">
        <f>COUNTIFS('BEN BEARE'!J:J,C43,'BEN BEARE'!K:K,"&lt;0")</f>
        <v>1</v>
      </c>
      <c r="G43" s="187">
        <f t="shared" ref="G43" si="23">IF(D43=0,0,E43/D43)</f>
        <v>0</v>
      </c>
      <c r="H43" s="186">
        <f>SUMIFS('BEN BEARE'!$K$2:$K$4001,'BEN BEARE'!$J$2:$J$4001,C43)</f>
        <v>-8.25</v>
      </c>
      <c r="I43" s="188" t="s">
        <v>1923</v>
      </c>
      <c r="J43" s="189" cm="1">
        <f t="array" ref="J43">SUMPRODUCT('BEN BEARE'!$Q$2:$Q$10043,--(TEXT('BEN BEARE'!$B$2:$B$10043,"MMM")=$I43),--( TEXT('BEN BEARE'!$B$2:$B$10043,"yyyy")=TEXT($I$40,0)))</f>
        <v>141</v>
      </c>
      <c r="K43" s="189" cm="1">
        <f t="array" ref="K43">SUMPRODUCT('BEN BEARE'!$R$2:$R$10043,--(TEXT('BEN BEARE'!$B$2:$B$10043,"MMM")=$I43),--( TEXT('BEN BEARE'!$B$2:$B$10043,"yyyy")=TEXT($I$40,0)))</f>
        <v>25</v>
      </c>
      <c r="L43" s="189" cm="1">
        <f t="array" ref="L43">SUMPRODUCT('BEN BEARE'!$S$2:$S$10043,--(TEXT('BEN BEARE'!$B$2:$B$10043,"MMM")=$I43),--( TEXT('BEN BEARE'!$B$2:$B$10043,"yyyy")=TEXT($I$40,0)))</f>
        <v>116</v>
      </c>
      <c r="M43" s="185">
        <f t="shared" ref="M43" si="24">IF(J43=0,0,K43/J43)</f>
        <v>0.1773049645390071</v>
      </c>
      <c r="N43" s="190" cm="1">
        <f t="array" ref="N43">SUMPRODUCT('BEN BEARE'!$K$2:$K$10043,--(TEXT('BEN BEARE'!$B$2:$B$10043,"MMM")=$I43),--( TEXT('BEN BEARE'!$B$2:$B$10043,"yyyy")=TEXT($I$40,0)))</f>
        <v>-79.887500000000045</v>
      </c>
      <c r="O43" s="94"/>
      <c r="Q43" s="159">
        <f t="shared" si="2"/>
        <v>0</v>
      </c>
      <c r="R43" s="94"/>
    </row>
    <row r="44" spans="1:18" ht="24.95" customHeight="1" x14ac:dyDescent="0.4">
      <c r="A44">
        <v>9.75</v>
      </c>
      <c r="B44">
        <v>8.5</v>
      </c>
      <c r="C44" s="172">
        <v>8.5</v>
      </c>
      <c r="D44" s="184">
        <f>COUNTIF('BEN BEARE'!J:J,C44)</f>
        <v>4</v>
      </c>
      <c r="E44" s="184">
        <f>COUNTIFS('BEN BEARE'!J:J,C44,'BEN BEARE'!K:K,"&gt;0")</f>
        <v>2</v>
      </c>
      <c r="F44" s="184">
        <f>COUNTIFS('BEN BEARE'!J:J,C44,'BEN BEARE'!K:K,"&lt;0")</f>
        <v>2</v>
      </c>
      <c r="G44" s="187">
        <f t="shared" ref="G44:G52" si="25">IF(D44=0,0,E44/D44)</f>
        <v>0.5</v>
      </c>
      <c r="H44" s="186">
        <f>SUMIFS('BEN BEARE'!$K$2:$K$4001,'BEN BEARE'!$J$2:$J$4001,C44)</f>
        <v>47.174999999999997</v>
      </c>
      <c r="I44" s="188" t="s">
        <v>1924</v>
      </c>
      <c r="J44" s="189" cm="1">
        <f t="array" ref="J44">SUMPRODUCT('BEN BEARE'!$Q$2:$Q$10043,--(TEXT('BEN BEARE'!$B$2:$B$10043,"MMM")=$I44),--( TEXT('BEN BEARE'!$B$2:$B$10043,"yyyy")=TEXT($I$40,0)))</f>
        <v>185</v>
      </c>
      <c r="K44" s="189" cm="1">
        <f t="array" ref="K44">SUMPRODUCT('BEN BEARE'!$R$2:$R$10043,--(TEXT('BEN BEARE'!$B$2:$B$10043,"MMM")=$I44),--( TEXT('BEN BEARE'!$B$2:$B$10043,"yyyy")=TEXT($I$40,0)))</f>
        <v>54</v>
      </c>
      <c r="L44" s="189" cm="1">
        <f t="array" ref="L44">SUMPRODUCT('BEN BEARE'!$S$2:$S$10043,--(TEXT('BEN BEARE'!$B$2:$B$10043,"MMM")=$I44),--( TEXT('BEN BEARE'!$B$2:$B$10043,"yyyy")=TEXT($I$40,0)))</f>
        <v>131</v>
      </c>
      <c r="M44" s="185">
        <f t="shared" ref="M44:M53" si="26">IF(J44=0,0,K44/J44)</f>
        <v>0.29189189189189191</v>
      </c>
      <c r="N44" s="190" cm="1">
        <f t="array" ref="N44">SUMPRODUCT('BEN BEARE'!$K$2:$K$10043,--(TEXT('BEN BEARE'!$B$2:$B$10043,"MMM")=$I44),--( TEXT('BEN BEARE'!$B$2:$B$10043,"yyyy")=TEXT($I$40,0)))</f>
        <v>486.71249999999992</v>
      </c>
      <c r="O44" s="94"/>
      <c r="Q44" s="159">
        <f t="shared" si="2"/>
        <v>0</v>
      </c>
      <c r="R44" s="94"/>
    </row>
    <row r="45" spans="1:18" ht="24.95" customHeight="1" x14ac:dyDescent="0.4">
      <c r="A45">
        <v>4.75</v>
      </c>
      <c r="B45">
        <v>8.75</v>
      </c>
      <c r="C45" s="172">
        <v>8.75</v>
      </c>
      <c r="D45" s="184">
        <f>COUNTIF('BEN BEARE'!J:J,C45)</f>
        <v>19</v>
      </c>
      <c r="E45" s="184">
        <f>COUNTIFS('BEN BEARE'!J:J,C45,'BEN BEARE'!K:K,"&gt;0")</f>
        <v>5</v>
      </c>
      <c r="F45" s="184">
        <f>COUNTIFS('BEN BEARE'!J:J,C45,'BEN BEARE'!K:K,"&lt;0")</f>
        <v>14</v>
      </c>
      <c r="G45" s="187">
        <f t="shared" si="25"/>
        <v>0.26315789473684209</v>
      </c>
      <c r="H45" s="186">
        <f>SUMIFS('BEN BEARE'!$K$2:$K$4001,'BEN BEARE'!$J$2:$J$4001,C45)</f>
        <v>-32.8125</v>
      </c>
      <c r="I45" s="188" t="s">
        <v>1925</v>
      </c>
      <c r="J45" s="189" cm="1">
        <f t="array" ref="J45">SUMPRODUCT('BEN BEARE'!$Q$2:$Q$10043,--(TEXT('BEN BEARE'!$B$2:$B$10043,"MMM")=$I45),--( TEXT('BEN BEARE'!$B$2:$B$10043,"yyyy")=TEXT($I$40,0)))</f>
        <v>131</v>
      </c>
      <c r="K45" s="189" cm="1">
        <f t="array" ref="K45">SUMPRODUCT('BEN BEARE'!$R$2:$R$10043,--(TEXT('BEN BEARE'!$B$2:$B$10043,"MMM")=$I45),--( TEXT('BEN BEARE'!$B$2:$B$10043,"yyyy")=TEXT($I$40,0)))</f>
        <v>39</v>
      </c>
      <c r="L45" s="189" cm="1">
        <f t="array" ref="L45">SUMPRODUCT('BEN BEARE'!$S$2:$S$10043,--(TEXT('BEN BEARE'!$B$2:$B$10043,"MMM")=$I45),--( TEXT('BEN BEARE'!$B$2:$B$10043,"yyyy")=TEXT($I$40,0)))</f>
        <v>92</v>
      </c>
      <c r="M45" s="185">
        <f t="shared" si="26"/>
        <v>0.29770992366412213</v>
      </c>
      <c r="N45" s="190" cm="1">
        <f t="array" ref="N45">SUMPRODUCT('BEN BEARE'!$K$2:$K$10043,--(TEXT('BEN BEARE'!$B$2:$B$10043,"MMM")=$I45),--( TEXT('BEN BEARE'!$B$2:$B$10043,"yyyy")=TEXT($I$40,0)))</f>
        <v>32.537500000000001</v>
      </c>
      <c r="O45" s="94"/>
      <c r="Q45" s="159">
        <f t="shared" si="2"/>
        <v>0</v>
      </c>
      <c r="R45" s="94"/>
    </row>
    <row r="46" spans="1:18" ht="24.95" customHeight="1" x14ac:dyDescent="0.4">
      <c r="A46">
        <v>7.75</v>
      </c>
      <c r="B46">
        <v>9</v>
      </c>
      <c r="C46" s="172">
        <v>9</v>
      </c>
      <c r="D46" s="184">
        <f>COUNTIF('BEN BEARE'!J:J,C46)</f>
        <v>25</v>
      </c>
      <c r="E46" s="184">
        <f>COUNTIFS('BEN BEARE'!J:J,C46,'BEN BEARE'!K:K,"&gt;0")</f>
        <v>6</v>
      </c>
      <c r="F46" s="184">
        <f>COUNTIFS('BEN BEARE'!J:J,C46,'BEN BEARE'!K:K,"&lt;0")</f>
        <v>19</v>
      </c>
      <c r="G46" s="187">
        <f t="shared" si="25"/>
        <v>0.24</v>
      </c>
      <c r="H46" s="186">
        <f>SUMIFS('BEN BEARE'!$K$2:$K$4001,'BEN BEARE'!$J$2:$J$4001,C46)</f>
        <v>-111.60000000000001</v>
      </c>
      <c r="I46" s="188" t="s">
        <v>1921</v>
      </c>
      <c r="J46" s="189" cm="1">
        <f t="array" ref="J46">SUMPRODUCT('BEN BEARE'!$Q$2:$Q$10043,--(TEXT('BEN BEARE'!$B$2:$B$10043,"MMM")=$I46),--( TEXT('BEN BEARE'!$B$2:$B$10043,"yyyy")=TEXT($I$40,0)))</f>
        <v>151</v>
      </c>
      <c r="K46" s="189" cm="1">
        <f t="array" ref="K46">SUMPRODUCT('BEN BEARE'!$R$2:$R$10043,--(TEXT('BEN BEARE'!$B$2:$B$10043,"MMM")=$I46),--( TEXT('BEN BEARE'!$B$2:$B$10043,"yyyy")=TEXT($I$40,0)))</f>
        <v>29</v>
      </c>
      <c r="L46" s="189" cm="1">
        <f t="array" ref="L46">SUMPRODUCT('BEN BEARE'!$S$2:$S$10043,--(TEXT('BEN BEARE'!$B$2:$B$10043,"MMM")=$I46),--( TEXT('BEN BEARE'!$B$2:$B$10043,"yyyy")=TEXT($I$40,0)))</f>
        <v>122</v>
      </c>
      <c r="M46" s="185">
        <f t="shared" si="26"/>
        <v>0.19205298013245034</v>
      </c>
      <c r="N46" s="190" cm="1">
        <f t="array" ref="N46">SUMPRODUCT('BEN BEARE'!$K$2:$K$10043,--(TEXT('BEN BEARE'!$B$2:$B$10043,"MMM")=$I46),--( TEXT('BEN BEARE'!$B$2:$B$10043,"yyyy")=TEXT($I$40,0)))</f>
        <v>-32.787500000000009</v>
      </c>
      <c r="O46" s="94"/>
      <c r="Q46" s="159">
        <f t="shared" si="2"/>
        <v>0</v>
      </c>
      <c r="R46" s="94"/>
    </row>
    <row r="47" spans="1:18" ht="24.95" customHeight="1" x14ac:dyDescent="0.4">
      <c r="A47">
        <v>9.25</v>
      </c>
      <c r="B47">
        <v>9.25</v>
      </c>
      <c r="C47" s="172">
        <v>9.25</v>
      </c>
      <c r="D47" s="184">
        <f>COUNTIF('BEN BEARE'!J:J,C47)</f>
        <v>8</v>
      </c>
      <c r="E47" s="184">
        <f>COUNTIFS('BEN BEARE'!J:J,C47,'BEN BEARE'!K:K,"&gt;0")</f>
        <v>3</v>
      </c>
      <c r="F47" s="184">
        <f>COUNTIFS('BEN BEARE'!J:J,C47,'BEN BEARE'!K:K,"&lt;0")</f>
        <v>5</v>
      </c>
      <c r="G47" s="187">
        <f t="shared" si="25"/>
        <v>0.375</v>
      </c>
      <c r="H47" s="186">
        <f>SUMIFS('BEN BEARE'!$K$2:$K$4001,'BEN BEARE'!$J$2:$J$4001,C47)</f>
        <v>27.749999999999996</v>
      </c>
      <c r="I47" s="188" t="s">
        <v>1926</v>
      </c>
      <c r="J47" s="189" cm="1">
        <f t="array" ref="J47">SUMPRODUCT('BEN BEARE'!$Q$2:$Q$10043,--(TEXT('BEN BEARE'!$B$2:$B$10043,"MMM")=$I47),--( TEXT('BEN BEARE'!$B$2:$B$10043,"yyyy")=TEXT($I$40,0)))</f>
        <v>113</v>
      </c>
      <c r="K47" s="189" cm="1">
        <f t="array" ref="K47">SUMPRODUCT('BEN BEARE'!$R$2:$R$10043,--(TEXT('BEN BEARE'!$B$2:$B$10043,"MMM")=$I47),--( TEXT('BEN BEARE'!$B$2:$B$10043,"yyyy")=TEXT($I$40,0)))</f>
        <v>25</v>
      </c>
      <c r="L47" s="189" cm="1">
        <f t="array" ref="L47">SUMPRODUCT('BEN BEARE'!$S$2:$S$10043,--(TEXT('BEN BEARE'!$B$2:$B$10043,"MMM")=$I47),--( TEXT('BEN BEARE'!$B$2:$B$10043,"yyyy")=TEXT($I$40,0)))</f>
        <v>88</v>
      </c>
      <c r="M47" s="185">
        <f t="shared" si="26"/>
        <v>0.22123893805309736</v>
      </c>
      <c r="N47" s="190" cm="1">
        <f t="array" ref="N47">SUMPRODUCT('BEN BEARE'!$K$2:$K$10043,--(TEXT('BEN BEARE'!$B$2:$B$10043,"MMM")=$I47),--( TEXT('BEN BEARE'!$B$2:$B$10043,"yyyy")=TEXT($I$40,0)))</f>
        <v>-67.337500000000006</v>
      </c>
      <c r="O47" s="94"/>
      <c r="Q47" s="159">
        <f t="shared" si="2"/>
        <v>0</v>
      </c>
      <c r="R47" s="94"/>
    </row>
    <row r="48" spans="1:18" ht="24.95" customHeight="1" x14ac:dyDescent="0.4">
      <c r="A48">
        <v>8.75</v>
      </c>
      <c r="B48">
        <v>9.5</v>
      </c>
      <c r="C48" s="172">
        <v>9.5</v>
      </c>
      <c r="D48" s="184">
        <f>COUNTIF('BEN BEARE'!J:J,C48)</f>
        <v>7</v>
      </c>
      <c r="E48" s="184">
        <f>COUNTIFS('BEN BEARE'!J:J,C48,'BEN BEARE'!K:K,"&gt;0")</f>
        <v>3</v>
      </c>
      <c r="F48" s="184">
        <f>COUNTIFS('BEN BEARE'!J:J,C48,'BEN BEARE'!K:K,"&lt;0")</f>
        <v>4</v>
      </c>
      <c r="G48" s="187">
        <f t="shared" si="25"/>
        <v>0.42857142857142855</v>
      </c>
      <c r="H48" s="186">
        <f>SUMIFS('BEN BEARE'!$K$2:$K$4001,'BEN BEARE'!$J$2:$J$4001,C48)</f>
        <v>8.3599999999999959</v>
      </c>
      <c r="I48" s="188" t="s">
        <v>1927</v>
      </c>
      <c r="J48" s="189" cm="1">
        <f t="array" ref="J48">SUMPRODUCT('BEN BEARE'!$Q$2:$Q$10043,--(TEXT('BEN BEARE'!$B$2:$B$10043,"MMM")=$I48),--( TEXT('BEN BEARE'!$B$2:$B$10043,"yyyy")=TEXT($I$40,0)))</f>
        <v>120</v>
      </c>
      <c r="K48" s="189" cm="1">
        <f t="array" ref="K48">SUMPRODUCT('BEN BEARE'!$R$2:$R$10043,--(TEXT('BEN BEARE'!$B$2:$B$10043,"MMM")=$I48),--( TEXT('BEN BEARE'!$B$2:$B$10043,"yyyy")=TEXT($I$40,0)))</f>
        <v>23</v>
      </c>
      <c r="L48" s="189" cm="1">
        <f t="array" ref="L48">SUMPRODUCT('BEN BEARE'!$S$2:$S$10043,--(TEXT('BEN BEARE'!$B$2:$B$10043,"MMM")=$I48),--( TEXT('BEN BEARE'!$B$2:$B$10043,"yyyy")=TEXT($I$40,0)))</f>
        <v>97</v>
      </c>
      <c r="M48" s="185">
        <f t="shared" si="26"/>
        <v>0.19166666666666668</v>
      </c>
      <c r="N48" s="190" cm="1">
        <f t="array" ref="N48">SUMPRODUCT('BEN BEARE'!$K$2:$K$10043,--(TEXT('BEN BEARE'!$B$2:$B$10043,"MMM")=$I48),--( TEXT('BEN BEARE'!$B$2:$B$10043,"yyyy")=TEXT($I$40,0)))</f>
        <v>91.734999999999985</v>
      </c>
      <c r="O48" s="94"/>
      <c r="Q48" s="159">
        <f t="shared" si="2"/>
        <v>0</v>
      </c>
      <c r="R48" s="94"/>
    </row>
    <row r="49" spans="1:18" ht="24.95" customHeight="1" x14ac:dyDescent="0.4">
      <c r="A49">
        <v>6.75</v>
      </c>
      <c r="B49">
        <v>9.75</v>
      </c>
      <c r="C49" s="172">
        <v>9.75</v>
      </c>
      <c r="D49" s="184">
        <f>COUNTIF('BEN BEARE'!J:J,C49)</f>
        <v>20</v>
      </c>
      <c r="E49" s="184">
        <f>COUNTIFS('BEN BEARE'!J:J,C49,'BEN BEARE'!K:K,"&gt;0")</f>
        <v>9</v>
      </c>
      <c r="F49" s="184">
        <f>COUNTIFS('BEN BEARE'!J:J,C49,'BEN BEARE'!K:K,"&lt;0")</f>
        <v>11</v>
      </c>
      <c r="G49" s="187">
        <f t="shared" si="25"/>
        <v>0.45</v>
      </c>
      <c r="H49" s="186">
        <f>SUMIFS('BEN BEARE'!$K$2:$K$4001,'BEN BEARE'!$J$2:$J$4001,C49)</f>
        <v>83.85</v>
      </c>
      <c r="I49" s="188" t="s">
        <v>1928</v>
      </c>
      <c r="J49" s="189" cm="1">
        <f t="array" ref="J49">SUMPRODUCT('BEN BEARE'!$Q$2:$Q$10043,--(TEXT('BEN BEARE'!$B$2:$B$10043,"MMM")=$I49),--( TEXT('BEN BEARE'!$B$2:$B$10043,"yyyy")=TEXT($I$40,0)))</f>
        <v>151</v>
      </c>
      <c r="K49" s="189" cm="1">
        <f t="array" ref="K49">SUMPRODUCT('BEN BEARE'!$R$2:$R$10043,--(TEXT('BEN BEARE'!$B$2:$B$10043,"MMM")=$I49),--( TEXT('BEN BEARE'!$B$2:$B$10043,"yyyy")=TEXT($I$40,0)))</f>
        <v>29</v>
      </c>
      <c r="L49" s="189" cm="1">
        <f t="array" ref="L49">SUMPRODUCT('BEN BEARE'!$S$2:$S$10043,--(TEXT('BEN BEARE'!$B$2:$B$10043,"MMM")=$I49),--( TEXT('BEN BEARE'!$B$2:$B$10043,"yyyy")=TEXT($I$40,0)))</f>
        <v>122</v>
      </c>
      <c r="M49" s="185">
        <f t="shared" si="26"/>
        <v>0.19205298013245034</v>
      </c>
      <c r="N49" s="190" cm="1">
        <f t="array" ref="N49">SUMPRODUCT('BEN BEARE'!$K$2:$K$10043,--(TEXT('BEN BEARE'!$B$2:$B$10043,"MMM")=$I49),--( TEXT('BEN BEARE'!$B$2:$B$10043,"yyyy")=TEXT($I$40,0)))</f>
        <v>-16.399999999999991</v>
      </c>
      <c r="O49" s="94"/>
      <c r="Q49" s="159">
        <f>K49+L49-J49</f>
        <v>0</v>
      </c>
      <c r="R49" s="94"/>
    </row>
    <row r="50" spans="1:18" ht="24.95" customHeight="1" x14ac:dyDescent="0.4">
      <c r="A50">
        <v>5.25</v>
      </c>
      <c r="B50">
        <v>10</v>
      </c>
      <c r="C50" s="172">
        <v>10</v>
      </c>
      <c r="D50" s="184">
        <f>COUNTIF('BEN BEARE'!J:J,C50)</f>
        <v>32</v>
      </c>
      <c r="E50" s="184">
        <f>COUNTIFS('BEN BEARE'!J:J,C50,'BEN BEARE'!K:K,"&gt;0")</f>
        <v>15</v>
      </c>
      <c r="F50" s="184">
        <f>COUNTIFS('BEN BEARE'!J:J,C50,'BEN BEARE'!K:K,"&lt;0")</f>
        <v>17</v>
      </c>
      <c r="G50" s="187">
        <f t="shared" si="25"/>
        <v>0.46875</v>
      </c>
      <c r="H50" s="186">
        <f>SUMIFS('BEN BEARE'!$K$2:$K$4001,'BEN BEARE'!$J$2:$J$4001,C50)</f>
        <v>29</v>
      </c>
      <c r="I50" s="188" t="s">
        <v>1929</v>
      </c>
      <c r="J50" s="189" cm="1">
        <f t="array" ref="J50">SUMPRODUCT('BEN BEARE'!$Q$2:$Q$10043,--(TEXT('BEN BEARE'!$B$2:$B$10043,"MMM")=$I50),--( TEXT('BEN BEARE'!$B$2:$B$10043,"yyyy")=TEXT($I$40,0)))</f>
        <v>136</v>
      </c>
      <c r="K50" s="189" cm="1">
        <f t="array" ref="K50">SUMPRODUCT('BEN BEARE'!$R$2:$R$10043,--(TEXT('BEN BEARE'!$B$2:$B$10043,"MMM")=$I50),--( TEXT('BEN BEARE'!$B$2:$B$10043,"yyyy")=TEXT($I$40,0)))</f>
        <v>22</v>
      </c>
      <c r="L50" s="189" cm="1">
        <f t="array" ref="L50">SUMPRODUCT('BEN BEARE'!$S$2:$S$10043,--(TEXT('BEN BEARE'!$B$2:$B$10043,"MMM")=$I50),--( TEXT('BEN BEARE'!$B$2:$B$10043,"yyyy")=TEXT($I$40,0)))</f>
        <v>114</v>
      </c>
      <c r="M50" s="185">
        <f t="shared" si="26"/>
        <v>0.16176470588235295</v>
      </c>
      <c r="N50" s="190" cm="1">
        <f t="array" ref="N50">SUMPRODUCT('BEN BEARE'!$K$2:$K$10043,--(TEXT('BEN BEARE'!$B$2:$B$10043,"MMM")=$I50),--( TEXT('BEN BEARE'!$B$2:$B$10043,"yyyy")=TEXT($I$40,0)))</f>
        <v>-128.92500000000001</v>
      </c>
      <c r="O50" s="94"/>
      <c r="Q50" s="159">
        <f t="shared" si="2"/>
        <v>0</v>
      </c>
      <c r="R50" s="94"/>
    </row>
    <row r="51" spans="1:18" ht="24.95" customHeight="1" x14ac:dyDescent="0.4">
      <c r="A51">
        <v>4.25</v>
      </c>
      <c r="B51">
        <v>12</v>
      </c>
      <c r="C51" s="172">
        <v>12</v>
      </c>
      <c r="D51" s="184">
        <f>COUNTIF('BEN BEARE'!J:J,C51)</f>
        <v>4</v>
      </c>
      <c r="E51" s="184">
        <f>COUNTIFS('BEN BEARE'!J:J,C51,'BEN BEARE'!K:K,"&gt;0")</f>
        <v>0</v>
      </c>
      <c r="F51" s="184">
        <f>COUNTIFS('BEN BEARE'!J:J,C51,'BEN BEARE'!K:K,"&lt;0")</f>
        <v>4</v>
      </c>
      <c r="G51" s="187">
        <f t="shared" si="25"/>
        <v>0</v>
      </c>
      <c r="H51" s="186">
        <f>SUMIFS('BEN BEARE'!$K$2:$K$4001,'BEN BEARE'!$J$2:$J$4001,C51)</f>
        <v>-48</v>
      </c>
      <c r="I51" s="188" t="s">
        <v>1930</v>
      </c>
      <c r="J51" s="189" cm="1">
        <f t="array" ref="J51">SUMPRODUCT('BEN BEARE'!$Q$2:$Q$10043,--(TEXT('BEN BEARE'!$B$2:$B$10043,"MMM")=$I51),--( TEXT('BEN BEARE'!$B$2:$B$10043,"yyyy")=TEXT($I$40,0)))</f>
        <v>0</v>
      </c>
      <c r="K51" s="189" cm="1">
        <f t="array" ref="K51">SUMPRODUCT('BEN BEARE'!$R$2:$R$10043,--(TEXT('BEN BEARE'!$B$2:$B$10043,"MMM")=$I51),--( TEXT('BEN BEARE'!$B$2:$B$10043,"yyyy")=TEXT($I$40,0)))</f>
        <v>0</v>
      </c>
      <c r="L51" s="189" cm="1">
        <f t="array" ref="L51">SUMPRODUCT('BEN BEARE'!$S$2:$S$10043,--(TEXT('BEN BEARE'!$B$2:$B$10043,"MMM")=$I51),--( TEXT('BEN BEARE'!$B$2:$B$10043,"yyyy")=TEXT($I$40,0)))</f>
        <v>0</v>
      </c>
      <c r="M51" s="185">
        <f t="shared" si="26"/>
        <v>0</v>
      </c>
      <c r="N51" s="190" cm="1">
        <f t="array" ref="N51">SUMPRODUCT('BEN BEARE'!$K$2:$K$10043,--(TEXT('BEN BEARE'!$B$2:$B$10043,"MMM")=$I51),--( TEXT('BEN BEARE'!$B$2:$B$10043,"yyyy")=TEXT($I$40,0)))</f>
        <v>0</v>
      </c>
      <c r="O51" s="94"/>
      <c r="Q51" s="159">
        <f t="shared" si="2"/>
        <v>0</v>
      </c>
      <c r="R51" s="94"/>
    </row>
    <row r="52" spans="1:18" ht="24.95" customHeight="1" x14ac:dyDescent="0.4">
      <c r="A52">
        <v>6.25</v>
      </c>
      <c r="B52">
        <v>13</v>
      </c>
      <c r="C52" s="172">
        <v>13</v>
      </c>
      <c r="D52" s="184">
        <f>COUNTIF('BEN BEARE'!J:J,C52)</f>
        <v>5</v>
      </c>
      <c r="E52" s="184">
        <f>COUNTIFS('BEN BEARE'!J:J,C52,'BEN BEARE'!K:K,"&gt;0")</f>
        <v>3</v>
      </c>
      <c r="F52" s="184">
        <f>COUNTIFS('BEN BEARE'!J:J,C52,'BEN BEARE'!K:K,"&lt;0")</f>
        <v>2</v>
      </c>
      <c r="G52" s="187">
        <f t="shared" si="25"/>
        <v>0.6</v>
      </c>
      <c r="H52" s="186">
        <f>SUMIFS('BEN BEARE'!$K$2:$K$4001,'BEN BEARE'!$J$2:$J$4001,C52)</f>
        <v>74.099999999999994</v>
      </c>
      <c r="I52" s="188" t="s">
        <v>1931</v>
      </c>
      <c r="J52" s="189" cm="1">
        <f t="array" ref="J52">SUMPRODUCT('BEN BEARE'!$Q$2:$Q$10043,--(TEXT('BEN BEARE'!$B$2:$B$10043,"MMM")=$I52),--( TEXT('BEN BEARE'!$B$2:$B$10043,"yyyy")=TEXT($I$40,0)))</f>
        <v>0</v>
      </c>
      <c r="K52" s="189" cm="1">
        <f t="array" ref="K52">SUMPRODUCT('BEN BEARE'!$R$2:$R$10043,--(TEXT('BEN BEARE'!$B$2:$B$10043,"MMM")=$I52),--( TEXT('BEN BEARE'!$B$2:$B$10043,"yyyy")=TEXT($I$40,0)))</f>
        <v>0</v>
      </c>
      <c r="L52" s="189" cm="1">
        <f t="array" ref="L52">SUMPRODUCT('BEN BEARE'!$S$2:$S$10043,--(TEXT('BEN BEARE'!$B$2:$B$10043,"MMM")=$I52),--( TEXT('BEN BEARE'!$B$2:$B$10043,"yyyy")=TEXT($I$40,0)))</f>
        <v>0</v>
      </c>
      <c r="M52" s="185">
        <f t="shared" si="26"/>
        <v>0</v>
      </c>
      <c r="N52" s="190" cm="1">
        <f t="array" ref="N52">SUMPRODUCT('BEN BEARE'!$K$2:$K$10043,--(TEXT('BEN BEARE'!$B$2:$B$10043,"MMM")=$I52),--( TEXT('BEN BEARE'!$B$2:$B$10043,"yyyy")=TEXT($I$40,0)))</f>
        <v>0</v>
      </c>
      <c r="O52" s="94"/>
      <c r="Q52" s="159">
        <f t="shared" si="2"/>
        <v>0</v>
      </c>
      <c r="R52" s="94"/>
    </row>
    <row r="53" spans="1:18" ht="24.95" customHeight="1" thickBot="1" x14ac:dyDescent="0.45">
      <c r="A53">
        <v>8.25</v>
      </c>
      <c r="B53">
        <v>14</v>
      </c>
      <c r="C53" s="172">
        <v>14</v>
      </c>
      <c r="D53" s="184">
        <f>COUNTIF('BEN BEARE'!J:J,C53)</f>
        <v>3</v>
      </c>
      <c r="E53" s="184">
        <f>COUNTIFS('BEN BEARE'!J:J,C53,'BEN BEARE'!K:K,"&gt;0")</f>
        <v>0</v>
      </c>
      <c r="F53" s="184">
        <f>COUNTIFS('BEN BEARE'!J:J,C53,'BEN BEARE'!K:K,"&lt;0")</f>
        <v>3</v>
      </c>
      <c r="G53" s="185">
        <f t="shared" ref="G53" si="27">IF(D53=0,0,E53/D53)</f>
        <v>0</v>
      </c>
      <c r="H53" s="186">
        <f>SUMIFS('BEN BEARE'!$K$2:$K$4001,'BEN BEARE'!$J$2:$J$4001,C53)</f>
        <v>-42</v>
      </c>
      <c r="I53" s="188" t="s">
        <v>1932</v>
      </c>
      <c r="J53" s="189" cm="1">
        <f t="array" ref="J53">SUMPRODUCT('BEN BEARE'!$Q$2:$Q$10043,--(TEXT('BEN BEARE'!$B$2:$B$10043,"MMM")=$I53),--( TEXT('BEN BEARE'!$B$2:$B$10043,"yyyy")=TEXT($I$40,0)))</f>
        <v>0</v>
      </c>
      <c r="K53" s="189" cm="1">
        <f t="array" ref="K53">SUMPRODUCT('BEN BEARE'!$R$2:$R$10043,--(TEXT('BEN BEARE'!$B$2:$B$10043,"MMM")=$I53),--( TEXT('BEN BEARE'!$B$2:$B$10043,"yyyy")=TEXT($I$40,0)))</f>
        <v>0</v>
      </c>
      <c r="L53" s="189" cm="1">
        <f t="array" ref="L53">SUMPRODUCT('BEN BEARE'!$S$2:$S$10043,--(TEXT('BEN BEARE'!$B$2:$B$10043,"MMM")=$I53),--( TEXT('BEN BEARE'!$B$2:$B$10043,"yyyy")=TEXT($I$40,0)))</f>
        <v>0</v>
      </c>
      <c r="M53" s="185">
        <f t="shared" si="26"/>
        <v>0</v>
      </c>
      <c r="N53" s="190" cm="1">
        <f t="array" ref="N53">SUMPRODUCT('BEN BEARE'!$K$2:$K$10043,--(TEXT('BEN BEARE'!$B$2:$B$10043,"MMM")=$I53),--( TEXT('BEN BEARE'!$B$2:$B$10043,"yyyy")=TEXT($I$40,0)))</f>
        <v>0</v>
      </c>
      <c r="O53" s="94"/>
      <c r="Q53" s="159">
        <f t="shared" si="2"/>
        <v>0</v>
      </c>
      <c r="R53" s="94"/>
    </row>
    <row r="54" spans="1:18" ht="24.95" customHeight="1" x14ac:dyDescent="0.45">
      <c r="A54">
        <v>8.5</v>
      </c>
      <c r="B54">
        <v>15</v>
      </c>
      <c r="C54" s="172">
        <v>15</v>
      </c>
      <c r="D54" s="184">
        <f>COUNTIF('BEN BEARE'!J:J,C54)</f>
        <v>1</v>
      </c>
      <c r="E54" s="184">
        <f>COUNTIFS('BEN BEARE'!J:J,C54,'BEN BEARE'!K:K,"&gt;0")</f>
        <v>1</v>
      </c>
      <c r="F54" s="184">
        <f>COUNTIFS('BEN BEARE'!J:J,C54,'BEN BEARE'!K:K,"&lt;0")</f>
        <v>0</v>
      </c>
      <c r="G54" s="185">
        <f t="shared" ref="G54" si="28">IF(D54=0,0,E54/D54)</f>
        <v>1</v>
      </c>
      <c r="H54" s="186">
        <f>SUMIFS('BEN BEARE'!$K$2:$K$4001,'BEN BEARE'!$J$2:$J$4001,C54)</f>
        <v>13.5</v>
      </c>
      <c r="I54" s="226">
        <v>2024</v>
      </c>
      <c r="J54" s="227"/>
      <c r="K54" s="227"/>
      <c r="L54" s="227"/>
      <c r="M54" s="227"/>
      <c r="N54" s="228"/>
      <c r="O54" s="94"/>
      <c r="Q54" s="159">
        <f t="shared" si="2"/>
        <v>0</v>
      </c>
      <c r="R54" s="94"/>
    </row>
    <row r="55" spans="1:18" ht="24.95" customHeight="1" thickBot="1" x14ac:dyDescent="0.3">
      <c r="A55">
        <v>9.5</v>
      </c>
      <c r="B55">
        <v>20</v>
      </c>
      <c r="C55" s="172">
        <v>20</v>
      </c>
      <c r="D55" s="184">
        <f>COUNTIF('BEN BEARE'!J:J,C55)</f>
        <v>1</v>
      </c>
      <c r="E55" s="184">
        <f>COUNTIFS('BEN BEARE'!J:J,C55,'BEN BEARE'!K:K,"&gt;0")</f>
        <v>0</v>
      </c>
      <c r="F55" s="184">
        <f>COUNTIFS('BEN BEARE'!J:J,C55,'BEN BEARE'!K:K,"&lt;0")</f>
        <v>1</v>
      </c>
      <c r="G55" s="185">
        <f t="shared" ref="G55" si="29">IF(D55=0,0,E55/D55)</f>
        <v>0</v>
      </c>
      <c r="H55" s="186">
        <f>SUMIFS('BEN BEARE'!$K$2:$K$4001,'BEN BEARE'!$J$2:$J$4001,C55)</f>
        <v>-20</v>
      </c>
      <c r="I55" s="181" t="s">
        <v>1976</v>
      </c>
      <c r="J55" s="182" t="s">
        <v>75</v>
      </c>
      <c r="K55" s="182" t="s">
        <v>557</v>
      </c>
      <c r="L55" s="182" t="s">
        <v>95</v>
      </c>
      <c r="M55" s="182" t="s">
        <v>844</v>
      </c>
      <c r="N55" s="183" t="s">
        <v>60</v>
      </c>
      <c r="O55" s="94"/>
      <c r="Q55" s="159"/>
      <c r="R55" s="94"/>
    </row>
    <row r="56" spans="1:18" ht="24.95" customHeight="1" x14ac:dyDescent="0.45">
      <c r="C56" s="226" t="s">
        <v>1987</v>
      </c>
      <c r="D56" s="227"/>
      <c r="E56" s="227"/>
      <c r="F56" s="227"/>
      <c r="G56" s="227"/>
      <c r="H56" s="228"/>
      <c r="I56" s="188" t="s">
        <v>1922</v>
      </c>
      <c r="J56" s="189" cm="1">
        <f t="array" ref="J56">SUMPRODUCT('BEN BEARE'!$Q$2:$Q$10043,--(TEXT('BEN BEARE'!$B$2:$B$10043,"MMM")=$I56),--( TEXT('BEN BEARE'!$B$2:$B$10043,"yyyy")=TEXT($I$54,0)))</f>
        <v>0</v>
      </c>
      <c r="K56" s="189" cm="1">
        <f t="array" ref="K56">SUMPRODUCT('BEN BEARE'!$R$2:$R$10043,--(TEXT('BEN BEARE'!$B$2:$B$10043,"MMM")=$I56),--( TEXT('BEN BEARE'!$B$2:$B$10043,"yyyy")=TEXT($I$54,0)))</f>
        <v>0</v>
      </c>
      <c r="L56" s="189" cm="1">
        <f t="array" ref="L56">SUMPRODUCT('BEN BEARE'!$S$2:$S$10043,--(TEXT('BEN BEARE'!$B$2:$B$10043,"MMM")=$I56),--( TEXT('BEN BEARE'!$B$2:$B$10043,"yyyy")=TEXT($I$54,0)))</f>
        <v>0</v>
      </c>
      <c r="M56" s="185">
        <f>IF(J56=0,0,K56/J56)</f>
        <v>0</v>
      </c>
      <c r="N56" s="190" cm="1">
        <f t="array" ref="N56">SUMPRODUCT('BEN BEARE'!$K$2:$K$10043,--(TEXT('BEN BEARE'!$B$2:$B$10043,"MMM")=$I56),--( TEXT('BEN BEARE'!$B$2:$B$10043,"yyyy")=TEXT($I$54,0)))</f>
        <v>0</v>
      </c>
      <c r="O56" s="94"/>
      <c r="Q56" s="159">
        <f t="shared" si="2"/>
        <v>0</v>
      </c>
      <c r="R56" s="94"/>
    </row>
    <row r="57" spans="1:18" ht="24.95" customHeight="1" x14ac:dyDescent="0.4">
      <c r="C57" s="181" t="s">
        <v>2</v>
      </c>
      <c r="D57" s="182" t="s">
        <v>75</v>
      </c>
      <c r="E57" s="182" t="s">
        <v>557</v>
      </c>
      <c r="F57" s="182" t="s">
        <v>95</v>
      </c>
      <c r="G57" s="182" t="s">
        <v>844</v>
      </c>
      <c r="H57" s="183" t="s">
        <v>60</v>
      </c>
      <c r="I57" s="188" t="s">
        <v>1923</v>
      </c>
      <c r="J57" s="189" cm="1">
        <f t="array" ref="J57">SUMPRODUCT('BEN BEARE'!$Q$2:$Q$10043,--(TEXT('BEN BEARE'!$B$2:$B$10043,"MMM")=$I57),--( TEXT('BEN BEARE'!$B$2:$B$10043,"yyyy")=TEXT($I$54,0)))</f>
        <v>0</v>
      </c>
      <c r="K57" s="189" cm="1">
        <f t="array" ref="K57">SUMPRODUCT('BEN BEARE'!$R$2:$R$10043,--(TEXT('BEN BEARE'!$B$2:$B$10043,"MMM")=$I57),--( TEXT('BEN BEARE'!$B$2:$B$10043,"yyyy")=TEXT($I$54,0)))</f>
        <v>0</v>
      </c>
      <c r="L57" s="189" cm="1">
        <f t="array" ref="L57">SUMPRODUCT('BEN BEARE'!$S$2:$S$10043,--(TEXT('BEN BEARE'!$B$2:$B$10043,"MMM")=$I57),--( TEXT('BEN BEARE'!$B$2:$B$10043,"yyyy")=TEXT($I$54,0)))</f>
        <v>0</v>
      </c>
      <c r="M57" s="185">
        <f>IF(J57=0,0,K57/J57)</f>
        <v>0</v>
      </c>
      <c r="N57" s="190" cm="1">
        <f t="array" ref="N57">SUMPRODUCT('BEN BEARE'!$K$2:$K$10043,--(TEXT('BEN BEARE'!$B$2:$B$10043,"MMM")=$I57),--( TEXT('BEN BEARE'!$B$2:$B$10043,"yyyy")=TEXT($I$54,0)))</f>
        <v>0</v>
      </c>
      <c r="O57" s="94"/>
      <c r="Q57" s="159">
        <f t="shared" si="2"/>
        <v>0</v>
      </c>
      <c r="R57" s="94"/>
    </row>
    <row r="58" spans="1:18" ht="24.95" customHeight="1" x14ac:dyDescent="0.4">
      <c r="B58" s="168"/>
      <c r="C58" s="172">
        <v>1</v>
      </c>
      <c r="D58" s="184">
        <f>COUNTIF('BEN BEARE'!E:E,C58)</f>
        <v>810</v>
      </c>
      <c r="E58" s="184">
        <f>COUNTIFS('BEN BEARE'!E:E,C58,'BEN BEARE'!K:K,"&gt;0")</f>
        <v>170</v>
      </c>
      <c r="F58" s="184">
        <f>COUNTIFS('BEN BEARE'!E:E,C58,'BEN BEARE'!K:K,"&lt;0")</f>
        <v>640</v>
      </c>
      <c r="G58" s="185">
        <f>IF(D58=0,0,E58/D58)</f>
        <v>0.20987654320987653</v>
      </c>
      <c r="H58" s="186">
        <f>SUMIFS('BEN BEARE'!$K$2:K4001,'BEN BEARE'!$E$2:E4001,C58)</f>
        <v>-109.0363950617284</v>
      </c>
      <c r="I58" s="188" t="s">
        <v>1924</v>
      </c>
      <c r="J58" s="189" cm="1">
        <f t="array" ref="J58">SUMPRODUCT('BEN BEARE'!$Q$2:$Q$10043,--(TEXT('BEN BEARE'!$B$2:$B$10043,"MMM")=$I58),--( TEXT('BEN BEARE'!$B$2:$B$10043,"yyyy")=TEXT($I$54,0)))</f>
        <v>0</v>
      </c>
      <c r="K58" s="189" cm="1">
        <f t="array" ref="K58">SUMPRODUCT('BEN BEARE'!$R$2:$R$10043,--(TEXT('BEN BEARE'!$B$2:$B$10043,"MMM")=$I58),--( TEXT('BEN BEARE'!$B$2:$B$10043,"yyyy")=TEXT($I$54,0)))</f>
        <v>0</v>
      </c>
      <c r="L58" s="189" cm="1">
        <f t="array" ref="L58">SUMPRODUCT('BEN BEARE'!$S$2:$S$10043,--(TEXT('BEN BEARE'!$B$2:$B$10043,"MMM")=$I58),--( TEXT('BEN BEARE'!$B$2:$B$10043,"yyyy")=TEXT($I$54,0)))</f>
        <v>0</v>
      </c>
      <c r="M58" s="185">
        <f t="shared" ref="M58" si="30">IF(J58=0,0,K58/J58)</f>
        <v>0</v>
      </c>
      <c r="N58" s="190" cm="1">
        <f t="array" ref="N58">SUMPRODUCT('BEN BEARE'!$K$2:$K$10043,--(TEXT('BEN BEARE'!$B$2:$B$10043,"MMM")=$I58),--( TEXT('BEN BEARE'!$B$2:$B$10043,"yyyy")=TEXT($I$54,0)))</f>
        <v>0</v>
      </c>
      <c r="O58" s="94"/>
      <c r="Q58" s="159">
        <f t="shared" si="2"/>
        <v>0</v>
      </c>
      <c r="R58" s="94"/>
    </row>
    <row r="59" spans="1:18" ht="24.95" customHeight="1" x14ac:dyDescent="0.4">
      <c r="B59" s="168"/>
      <c r="C59" s="172">
        <v>2</v>
      </c>
      <c r="D59" s="184">
        <f>COUNTIF('BEN BEARE'!E:E,C59)</f>
        <v>758</v>
      </c>
      <c r="E59" s="184">
        <f>COUNTIFS('BEN BEARE'!E:E,C59,'BEN BEARE'!K:K,"&gt;0")</f>
        <v>182</v>
      </c>
      <c r="F59" s="184">
        <f>COUNTIFS('BEN BEARE'!E:E,C59,'BEN BEARE'!K:K,"&lt;0")</f>
        <v>576</v>
      </c>
      <c r="G59" s="185">
        <f t="shared" ref="G59:G67" si="31">IF(D59=0,0,E59/D59)</f>
        <v>0.24010554089709762</v>
      </c>
      <c r="H59" s="186">
        <f>SUMIFS('BEN BEARE'!$K$2:K4002,'BEN BEARE'!$E$2:E4002,C59)</f>
        <v>514.31049999999993</v>
      </c>
      <c r="I59" s="188" t="s">
        <v>1925</v>
      </c>
      <c r="J59" s="189" cm="1">
        <f t="array" ref="J59">SUMPRODUCT('BEN BEARE'!$Q$2:$Q$10043,--(TEXT('BEN BEARE'!$B$2:$B$10043,"MMM")=$I59),--( TEXT('BEN BEARE'!$B$2:$B$10043,"yyyy")=TEXT($I$54,0)))</f>
        <v>0</v>
      </c>
      <c r="K59" s="189" cm="1">
        <f t="array" ref="K59">SUMPRODUCT('BEN BEARE'!$R$2:$R$10043,--(TEXT('BEN BEARE'!$B$2:$B$10043,"MMM")=$I59),--( TEXT('BEN BEARE'!$B$2:$B$10043,"yyyy")=TEXT($I$54,0)))</f>
        <v>0</v>
      </c>
      <c r="L59" s="189" cm="1">
        <f t="array" ref="L59">SUMPRODUCT('BEN BEARE'!$S$2:$S$10043,--(TEXT('BEN BEARE'!$B$2:$B$10043,"MMM")=$I59),--( TEXT('BEN BEARE'!$B$2:$B$10043,"yyyy")=TEXT($I$54,0)))</f>
        <v>0</v>
      </c>
      <c r="M59" s="185">
        <f t="shared" ref="M59:M62" si="32">IF(J59=0,0,K59/J59)</f>
        <v>0</v>
      </c>
      <c r="N59" s="190" cm="1">
        <f t="array" ref="N59">SUMPRODUCT('BEN BEARE'!$K$2:$K$10043,--(TEXT('BEN BEARE'!$B$2:$B$10043,"MMM")=$I59),--( TEXT('BEN BEARE'!$B$2:$B$10043,"yyyy")=TEXT($I$54,0)))</f>
        <v>0</v>
      </c>
      <c r="O59" s="94"/>
      <c r="Q59" s="159">
        <f t="shared" si="2"/>
        <v>0</v>
      </c>
      <c r="R59" s="94"/>
    </row>
    <row r="60" spans="1:18" ht="24.95" customHeight="1" x14ac:dyDescent="0.4">
      <c r="B60" s="168"/>
      <c r="C60" s="172">
        <v>3</v>
      </c>
      <c r="D60" s="184">
        <f>COUNTIF('BEN BEARE'!E:E,C60)</f>
        <v>612</v>
      </c>
      <c r="E60" s="184">
        <f>COUNTIFS('BEN BEARE'!E:E,C60,'BEN BEARE'!K:K,"&gt;0")</f>
        <v>159</v>
      </c>
      <c r="F60" s="184">
        <f>COUNTIFS('BEN BEARE'!E:E,C60,'BEN BEARE'!K:K,"&lt;0")</f>
        <v>453</v>
      </c>
      <c r="G60" s="185">
        <f t="shared" si="31"/>
        <v>0.25980392156862747</v>
      </c>
      <c r="H60" s="186">
        <f>SUMIFS('BEN BEARE'!$K$2:K4003,'BEN BEARE'!$E$2:E4003,C60)</f>
        <v>271.81249999999989</v>
      </c>
      <c r="I60" s="188" t="s">
        <v>1921</v>
      </c>
      <c r="J60" s="189" cm="1">
        <f t="array" ref="J60">SUMPRODUCT('BEN BEARE'!$Q$2:$Q$10043,--(TEXT('BEN BEARE'!$B$2:$B$10043,"MMM")=$I60),--( TEXT('BEN BEARE'!$B$2:$B$10043,"yyyy")=TEXT($I$54,0)))</f>
        <v>0</v>
      </c>
      <c r="K60" s="189" cm="1">
        <f t="array" ref="K60">SUMPRODUCT('BEN BEARE'!$R$2:$R$10043,--(TEXT('BEN BEARE'!$B$2:$B$10043,"MMM")=$I60),--( TEXT('BEN BEARE'!$B$2:$B$10043,"yyyy")=TEXT($I$54,0)))</f>
        <v>0</v>
      </c>
      <c r="L60" s="189" cm="1">
        <f t="array" ref="L60">SUMPRODUCT('BEN BEARE'!$S$2:$S$10043,--(TEXT('BEN BEARE'!$B$2:$B$10043,"MMM")=$I60),--( TEXT('BEN BEARE'!$B$2:$B$10043,"yyyy")=TEXT($I$54,0)))</f>
        <v>0</v>
      </c>
      <c r="M60" s="185">
        <f t="shared" si="32"/>
        <v>0</v>
      </c>
      <c r="N60" s="190" cm="1">
        <f t="array" ref="N60">SUMPRODUCT('BEN BEARE'!$K$2:$K$10043,--(TEXT('BEN BEARE'!$B$2:$B$10043,"MMM")=$I60),--( TEXT('BEN BEARE'!$B$2:$B$10043,"yyyy")=TEXT($I$54,0)))</f>
        <v>0</v>
      </c>
      <c r="O60" s="94"/>
      <c r="Q60" s="159">
        <f t="shared" si="2"/>
        <v>0</v>
      </c>
      <c r="R60" s="94"/>
    </row>
    <row r="61" spans="1:18" ht="24.95" customHeight="1" x14ac:dyDescent="0.4">
      <c r="B61" s="167"/>
      <c r="C61" s="172">
        <v>4</v>
      </c>
      <c r="D61" s="184">
        <f>COUNTIF('BEN BEARE'!E:E,C61)</f>
        <v>403</v>
      </c>
      <c r="E61" s="184">
        <f>COUNTIFS('BEN BEARE'!E:E,C61,'BEN BEARE'!K:K,"&gt;0")</f>
        <v>93</v>
      </c>
      <c r="F61" s="184">
        <f>COUNTIFS('BEN BEARE'!E:E,C61,'BEN BEARE'!K:K,"&lt;0")</f>
        <v>310</v>
      </c>
      <c r="G61" s="185">
        <f t="shared" si="31"/>
        <v>0.23076923076923078</v>
      </c>
      <c r="H61" s="186">
        <f>SUMIFS('BEN BEARE'!$K$2:K4004,'BEN BEARE'!$E$2:E4004,C61)</f>
        <v>238.51699999999994</v>
      </c>
      <c r="I61" s="188" t="s">
        <v>1926</v>
      </c>
      <c r="J61" s="189" cm="1">
        <f t="array" ref="J61">SUMPRODUCT('BEN BEARE'!$Q$2:$Q$10043,--(TEXT('BEN BEARE'!$B$2:$B$10043,"MMM")=$I61),--( TEXT('BEN BEARE'!$B$2:$B$10043,"yyyy")=TEXT($I$54,0)))</f>
        <v>0</v>
      </c>
      <c r="K61" s="189" cm="1">
        <f t="array" ref="K61">SUMPRODUCT('BEN BEARE'!$R$2:$R$10043,--(TEXT('BEN BEARE'!$B$2:$B$10043,"MMM")=$I61),--( TEXT('BEN BEARE'!$B$2:$B$10043,"yyyy")=TEXT($I$54,0)))</f>
        <v>0</v>
      </c>
      <c r="L61" s="189" cm="1">
        <f t="array" ref="L61">SUMPRODUCT('BEN BEARE'!$S$2:$S$10043,--(TEXT('BEN BEARE'!$B$2:$B$10043,"MMM")=$I61),--( TEXT('BEN BEARE'!$B$2:$B$10043,"yyyy")=TEXT($I$54,0)))</f>
        <v>0</v>
      </c>
      <c r="M61" s="185">
        <f t="shared" si="32"/>
        <v>0</v>
      </c>
      <c r="N61" s="190" cm="1">
        <f t="array" ref="N61">SUMPRODUCT('BEN BEARE'!$K$2:$K$10043,--(TEXT('BEN BEARE'!$B$2:$B$10043,"MMM")=$I61),--( TEXT('BEN BEARE'!$B$2:$B$10043,"yyyy")=TEXT($I$54,0)))</f>
        <v>0</v>
      </c>
      <c r="Q61" s="159">
        <f t="shared" si="2"/>
        <v>0</v>
      </c>
      <c r="R61" s="94"/>
    </row>
    <row r="62" spans="1:18" ht="24.95" customHeight="1" x14ac:dyDescent="0.4">
      <c r="B62" s="167"/>
      <c r="C62" s="172">
        <v>5</v>
      </c>
      <c r="D62" s="184">
        <f>COUNTIF('BEN BEARE'!E:E,C62)</f>
        <v>187</v>
      </c>
      <c r="E62" s="184">
        <f>COUNTIFS('BEN BEARE'!E:E,C62,'BEN BEARE'!K:K,"&gt;0")</f>
        <v>43</v>
      </c>
      <c r="F62" s="184">
        <f>COUNTIFS('BEN BEARE'!E:E,C62,'BEN BEARE'!K:K,"&lt;0")</f>
        <v>144</v>
      </c>
      <c r="G62" s="185">
        <f t="shared" si="31"/>
        <v>0.22994652406417113</v>
      </c>
      <c r="H62" s="186">
        <f>SUMIFS('BEN BEARE'!$K$2:K4005,'BEN BEARE'!$E$2:E4005,C62)</f>
        <v>32.591499999999975</v>
      </c>
      <c r="I62" s="188" t="s">
        <v>1927</v>
      </c>
      <c r="J62" s="189" cm="1">
        <f t="array" ref="J62">SUMPRODUCT('BEN BEARE'!$Q$2:$Q$10043,--(TEXT('BEN BEARE'!$B$2:$B$10043,"MMM")=$I62),--( TEXT('BEN BEARE'!$B$2:$B$10043,"yyyy")=TEXT($I$54,0)))</f>
        <v>0</v>
      </c>
      <c r="K62" s="189" cm="1">
        <f t="array" ref="K62">SUMPRODUCT('BEN BEARE'!$R$2:$R$10043,--(TEXT('BEN BEARE'!$B$2:$B$10043,"MMM")=$I62),--( TEXT('BEN BEARE'!$B$2:$B$10043,"yyyy")=TEXT($I$54,0)))</f>
        <v>0</v>
      </c>
      <c r="L62" s="189" cm="1">
        <f t="array" ref="L62">SUMPRODUCT('BEN BEARE'!$S$2:$S$10043,--(TEXT('BEN BEARE'!$B$2:$B$10043,"MMM")=$I62),--( TEXT('BEN BEARE'!$B$2:$B$10043,"yyyy")=TEXT($I$54,0)))</f>
        <v>0</v>
      </c>
      <c r="M62" s="185">
        <f t="shared" si="32"/>
        <v>0</v>
      </c>
      <c r="N62" s="190" cm="1">
        <f t="array" ref="N62">SUMPRODUCT('BEN BEARE'!$K$2:$K$10043,--(TEXT('BEN BEARE'!$B$2:$B$10043,"MMM")=$I62),--( TEXT('BEN BEARE'!$B$2:$B$10043,"yyyy")=TEXT($I$54,0)))</f>
        <v>0</v>
      </c>
      <c r="Q62" s="159">
        <f t="shared" si="2"/>
        <v>0</v>
      </c>
      <c r="R62" s="94"/>
    </row>
    <row r="63" spans="1:18" ht="24.95" customHeight="1" x14ac:dyDescent="0.4">
      <c r="B63" s="167"/>
      <c r="C63" s="172">
        <v>6</v>
      </c>
      <c r="D63" s="184">
        <f>COUNTIF('BEN BEARE'!E:E,C63)</f>
        <v>81</v>
      </c>
      <c r="E63" s="184">
        <f>COUNTIFS('BEN BEARE'!E:E,C63,'BEN BEARE'!K:K,"&gt;0")</f>
        <v>20</v>
      </c>
      <c r="F63" s="184">
        <f>COUNTIFS('BEN BEARE'!E:E,C63,'BEN BEARE'!K:K,"&lt;0")</f>
        <v>61</v>
      </c>
      <c r="G63" s="185">
        <f t="shared" si="31"/>
        <v>0.24691358024691357</v>
      </c>
      <c r="H63" s="186">
        <f>SUMIFS('BEN BEARE'!$K$2:K4006,'BEN BEARE'!$E$2:E4006,C63)</f>
        <v>58.924999999999997</v>
      </c>
      <c r="I63" s="188" t="s">
        <v>1928</v>
      </c>
      <c r="J63" s="189" cm="1">
        <f t="array" ref="J63">SUMPRODUCT('BEN BEARE'!$Q$2:$Q$10043,--(TEXT('BEN BEARE'!$B$2:$B$10043,"MMM")=$I63),--( TEXT('BEN BEARE'!$B$2:$B$10043,"yyyy")=TEXT($I$54,0)))</f>
        <v>0</v>
      </c>
      <c r="K63" s="189" cm="1">
        <f t="array" ref="K63">SUMPRODUCT('BEN BEARE'!$R$2:$R$10043,--(TEXT('BEN BEARE'!$B$2:$B$10043,"MMM")=$I63),--( TEXT('BEN BEARE'!$B$2:$B$10043,"yyyy")=TEXT($I$54,0)))</f>
        <v>0</v>
      </c>
      <c r="L63" s="189" cm="1">
        <f t="array" ref="L63">SUMPRODUCT('BEN BEARE'!$S$2:$S$10043,--(TEXT('BEN BEARE'!$B$2:$B$10043,"MMM")=$I63),--( TEXT('BEN BEARE'!$B$2:$B$10043,"yyyy")=TEXT($I$54,0)))</f>
        <v>0</v>
      </c>
      <c r="M63" s="185">
        <f t="shared" ref="M63:M64" si="33">IF(J63=0,0,K63/J63)</f>
        <v>0</v>
      </c>
      <c r="N63" s="190" cm="1">
        <f t="array" ref="N63">SUMPRODUCT('BEN BEARE'!$K$2:$K$10043,--(TEXT('BEN BEARE'!$B$2:$B$10043,"MMM")=$I63),--( TEXT('BEN BEARE'!$B$2:$B$10043,"yyyy")=TEXT($I$54,0)))</f>
        <v>0</v>
      </c>
      <c r="Q63" s="159">
        <f t="shared" si="2"/>
        <v>0</v>
      </c>
      <c r="R63" s="94"/>
    </row>
    <row r="64" spans="1:18" ht="24.95" customHeight="1" x14ac:dyDescent="0.4">
      <c r="B64" s="167"/>
      <c r="C64" s="172">
        <v>7</v>
      </c>
      <c r="D64" s="184">
        <f>COUNTIF('BEN BEARE'!E:E,C64)</f>
        <v>51</v>
      </c>
      <c r="E64" s="184">
        <f>COUNTIFS('BEN BEARE'!E:E,C64,'BEN BEARE'!K:K,"&gt;0")</f>
        <v>12</v>
      </c>
      <c r="F64" s="184">
        <f>COUNTIFS('BEN BEARE'!E:E,C64,'BEN BEARE'!K:K,"&lt;0")</f>
        <v>39</v>
      </c>
      <c r="G64" s="185">
        <f t="shared" si="31"/>
        <v>0.23529411764705882</v>
      </c>
      <c r="H64" s="186">
        <f>SUMIFS('BEN BEARE'!$K$2:K4007,'BEN BEARE'!$E$2:E4007,C64)</f>
        <v>21.275000000000006</v>
      </c>
      <c r="I64" s="188" t="s">
        <v>1929</v>
      </c>
      <c r="J64" s="189" cm="1">
        <f t="array" ref="J64">SUMPRODUCT('BEN BEARE'!$Q$2:$Q$10043,--(TEXT('BEN BEARE'!$B$2:$B$10043,"MMM")=$I64),--( TEXT('BEN BEARE'!$B$2:$B$10043,"yyyy")=TEXT($I$54,0)))</f>
        <v>0</v>
      </c>
      <c r="K64" s="189" cm="1">
        <f t="array" ref="K64">SUMPRODUCT('BEN BEARE'!$R$2:$R$10043,--(TEXT('BEN BEARE'!$B$2:$B$10043,"MMM")=$I64),--( TEXT('BEN BEARE'!$B$2:$B$10043,"yyyy")=TEXT($I$54,0)))</f>
        <v>0</v>
      </c>
      <c r="L64" s="189" cm="1">
        <f t="array" ref="L64">SUMPRODUCT('BEN BEARE'!$S$2:$S$10043,--(TEXT('BEN BEARE'!$B$2:$B$10043,"MMM")=$I64),--( TEXT('BEN BEARE'!$B$2:$B$10043,"yyyy")=TEXT($I$54,0)))</f>
        <v>0</v>
      </c>
      <c r="M64" s="185">
        <f t="shared" si="33"/>
        <v>0</v>
      </c>
      <c r="N64" s="190" cm="1">
        <f t="array" ref="N64">SUMPRODUCT('BEN BEARE'!$K$2:$K$10043,--(TEXT('BEN BEARE'!$B$2:$B$10043,"MMM")=$I64),--( TEXT('BEN BEARE'!$B$2:$B$10043,"yyyy")=TEXT($I$54,0)))</f>
        <v>0</v>
      </c>
      <c r="Q64" s="159">
        <f t="shared" si="2"/>
        <v>0</v>
      </c>
      <c r="R64" s="94"/>
    </row>
    <row r="65" spans="2:25" ht="24.95" customHeight="1" x14ac:dyDescent="0.4">
      <c r="B65" s="167"/>
      <c r="C65" s="172">
        <v>8</v>
      </c>
      <c r="D65" s="184">
        <f>COUNTIF('BEN BEARE'!E:E,C65)</f>
        <v>24</v>
      </c>
      <c r="E65" s="184">
        <f>COUNTIFS('BEN BEARE'!E:E,C65,'BEN BEARE'!K:K,"&gt;0")</f>
        <v>4</v>
      </c>
      <c r="F65" s="184">
        <f>COUNTIFS('BEN BEARE'!E:E,C65,'BEN BEARE'!K:K,"&lt;0")</f>
        <v>20</v>
      </c>
      <c r="G65" s="185">
        <f t="shared" si="31"/>
        <v>0.16666666666666666</v>
      </c>
      <c r="H65" s="186">
        <f>SUMIFS('BEN BEARE'!$K$2:K4008,'BEN BEARE'!$E$2:E4008,C65)</f>
        <v>-26.724999999999998</v>
      </c>
      <c r="I65" s="188" t="s">
        <v>1930</v>
      </c>
      <c r="J65" s="189" cm="1">
        <f t="array" ref="J65">SUMPRODUCT('BEN BEARE'!$Q$2:$Q$10043,--(TEXT('BEN BEARE'!$B$2:$B$10043,"MMM")=$I65),--( TEXT('BEN BEARE'!$B$2:$B$10043,"yyyy")=TEXT($I$54,0)))</f>
        <v>0</v>
      </c>
      <c r="K65" s="189" cm="1">
        <f t="array" ref="K65">SUMPRODUCT('BEN BEARE'!$R$2:$R$10043,--(TEXT('BEN BEARE'!$B$2:$B$10043,"MMM")=$I65),--( TEXT('BEN BEARE'!$B$2:$B$10043,"yyyy")=TEXT($I$54,0)))</f>
        <v>0</v>
      </c>
      <c r="L65" s="189" cm="1">
        <f t="array" ref="L65">SUMPRODUCT('BEN BEARE'!$S$2:$S$10043,--(TEXT('BEN BEARE'!$B$2:$B$10043,"MMM")=$I65),--( TEXT('BEN BEARE'!$B$2:$B$10043,"yyyy")=TEXT($I$54,0)))</f>
        <v>0</v>
      </c>
      <c r="M65" s="185">
        <f t="shared" ref="M65:M66" si="34">IF(J65=0,0,K65/J65)</f>
        <v>0</v>
      </c>
      <c r="N65" s="190" cm="1">
        <f t="array" ref="N65">SUMPRODUCT('BEN BEARE'!$K$2:$K$10043,--(TEXT('BEN BEARE'!$B$2:$B$10043,"MMM")=$I65),--( TEXT('BEN BEARE'!$B$2:$B$10043,"yyyy")=TEXT($I$54,0)))</f>
        <v>0</v>
      </c>
      <c r="Q65" s="159">
        <f t="shared" si="2"/>
        <v>0</v>
      </c>
      <c r="R65" s="94"/>
    </row>
    <row r="66" spans="2:25" ht="24.95" customHeight="1" x14ac:dyDescent="0.4">
      <c r="B66" s="167"/>
      <c r="C66" s="172">
        <v>9</v>
      </c>
      <c r="D66" s="184">
        <f>COUNTIF('BEN BEARE'!E:E,C66)</f>
        <v>8</v>
      </c>
      <c r="E66" s="184">
        <f>COUNTIFS('BEN BEARE'!E:E,C66,'BEN BEARE'!K:K,"&gt;0")</f>
        <v>1</v>
      </c>
      <c r="F66" s="184">
        <f>COUNTIFS('BEN BEARE'!E:E,C66,'BEN BEARE'!K:K,"&lt;0")</f>
        <v>7</v>
      </c>
      <c r="G66" s="185">
        <f t="shared" si="31"/>
        <v>0.125</v>
      </c>
      <c r="H66" s="186">
        <f>SUMIFS('BEN BEARE'!$K$2:K4009,'BEN BEARE'!$E$2:E4009,C66)</f>
        <v>-5.35</v>
      </c>
      <c r="I66" s="188" t="s">
        <v>1931</v>
      </c>
      <c r="J66" s="189" cm="1">
        <f t="array" ref="J66">SUMPRODUCT('BEN BEARE'!$Q$2:$Q$10043,--(TEXT('BEN BEARE'!$B$2:$B$10043,"MMM")=$I66),--( TEXT('BEN BEARE'!$B$2:$B$10043,"yyyy")=TEXT($I$54,0)))</f>
        <v>0</v>
      </c>
      <c r="K66" s="189" cm="1">
        <f t="array" ref="K66">SUMPRODUCT('BEN BEARE'!$R$2:$R$10043,--(TEXT('BEN BEARE'!$B$2:$B$10043,"MMM")=$I66),--( TEXT('BEN BEARE'!$B$2:$B$10043,"yyyy")=TEXT($I$54,0)))</f>
        <v>0</v>
      </c>
      <c r="L66" s="189" cm="1">
        <f t="array" ref="L66">SUMPRODUCT('BEN BEARE'!$S$2:$S$10043,--(TEXT('BEN BEARE'!$B$2:$B$10043,"MMM")=$I66),--( TEXT('BEN BEARE'!$B$2:$B$10043,"yyyy")=TEXT($I$54,0)))</f>
        <v>0</v>
      </c>
      <c r="M66" s="185">
        <f t="shared" si="34"/>
        <v>0</v>
      </c>
      <c r="N66" s="190" cm="1">
        <f t="array" ref="N66">SUMPRODUCT('BEN BEARE'!$K$2:$K$10043,--(TEXT('BEN BEARE'!$B$2:$B$10043,"MMM")=$I66),--( TEXT('BEN BEARE'!$B$2:$B$10043,"yyyy")=TEXT($I$54,0)))</f>
        <v>0</v>
      </c>
      <c r="Q66" s="159">
        <f t="shared" si="2"/>
        <v>0</v>
      </c>
      <c r="R66" s="94"/>
    </row>
    <row r="67" spans="2:25" ht="24.95" customHeight="1" thickBot="1" x14ac:dyDescent="0.45">
      <c r="B67" s="167"/>
      <c r="C67" s="179">
        <v>10</v>
      </c>
      <c r="D67" s="192">
        <f>COUNTIF('BEN BEARE'!E:E,C67)</f>
        <v>4</v>
      </c>
      <c r="E67" s="192">
        <f>COUNTIFS('BEN BEARE'!E:E,C67,'BEN BEARE'!K:K,"&gt;0")</f>
        <v>0</v>
      </c>
      <c r="F67" s="192">
        <f>COUNTIFS('BEN BEARE'!E:E,C67,'BEN BEARE'!K:K,"&lt;0")</f>
        <v>4</v>
      </c>
      <c r="G67" s="180">
        <f t="shared" si="31"/>
        <v>0</v>
      </c>
      <c r="H67" s="186">
        <f>SUMIFS('BEN BEARE'!$K$2:K4010,'BEN BEARE'!$E$2:E4010,C67)</f>
        <v>-6.5</v>
      </c>
      <c r="I67" s="188" t="s">
        <v>1932</v>
      </c>
      <c r="J67" s="189" cm="1">
        <f t="array" ref="J67">SUMPRODUCT('BEN BEARE'!$Q$2:$Q$10043,--(TEXT('BEN BEARE'!$B$2:$B$10043,"MMM")=$I67),--( TEXT('BEN BEARE'!$B$2:$B$10043,"yyyy")=TEXT($I$54,0)))</f>
        <v>0</v>
      </c>
      <c r="K67" s="189" cm="1">
        <f t="array" ref="K67">SUMPRODUCT('BEN BEARE'!$R$2:$R$10043,--(TEXT('BEN BEARE'!$B$2:$B$10043,"MMM")=$I67),--( TEXT('BEN BEARE'!$B$2:$B$10043,"yyyy")=TEXT($I$54,0)))</f>
        <v>0</v>
      </c>
      <c r="L67" s="189" cm="1">
        <f t="array" ref="L67">SUMPRODUCT('BEN BEARE'!$S$2:$S$10043,--(TEXT('BEN BEARE'!$B$2:$B$10043,"MMM")=$I67),--( TEXT('BEN BEARE'!$B$2:$B$10043,"yyyy")=TEXT($I$54,0)))</f>
        <v>0</v>
      </c>
      <c r="M67" s="185">
        <f t="shared" ref="M67" si="35">IF(J67=0,0,K67/J67)</f>
        <v>0</v>
      </c>
      <c r="N67" s="190" cm="1">
        <f t="array" ref="N67">SUMPRODUCT('BEN BEARE'!$K$2:$K$10043,--(TEXT('BEN BEARE'!$B$2:$B$10043,"MMM")=$I67),--( TEXT('BEN BEARE'!$B$2:$B$10043,"yyyy")=TEXT($I$54,0)))</f>
        <v>0</v>
      </c>
      <c r="Q67" s="159">
        <f t="shared" si="2"/>
        <v>0</v>
      </c>
      <c r="R67" s="94"/>
    </row>
    <row r="68" spans="2:25" ht="24.95" customHeight="1" x14ac:dyDescent="0.25">
      <c r="Q68" s="159"/>
      <c r="R68" s="94"/>
    </row>
    <row r="69" spans="2:25" ht="24.95" customHeight="1" x14ac:dyDescent="0.25">
      <c r="Q69" s="159"/>
      <c r="R69" s="94"/>
    </row>
    <row r="70" spans="2:25" ht="24.95" customHeight="1" x14ac:dyDescent="0.25">
      <c r="Q70" s="158"/>
      <c r="R70" s="94"/>
    </row>
    <row r="71" spans="2:25" ht="24.95" customHeight="1" x14ac:dyDescent="0.25">
      <c r="Q71" s="158"/>
      <c r="R71" s="94"/>
    </row>
    <row r="72" spans="2:25" ht="24.95" customHeight="1" x14ac:dyDescent="0.25">
      <c r="Q72"/>
      <c r="R72" s="147" t="s">
        <v>1946</v>
      </c>
      <c r="Y72" s="94"/>
    </row>
    <row r="73" spans="2:25" ht="24.95" customHeight="1" x14ac:dyDescent="0.25">
      <c r="Q73" s="213" t="s">
        <v>1947</v>
      </c>
      <c r="R73" s="149">
        <f>D5-SUM(N10:N11,N14:N25,N28:N39,N42:N53)</f>
        <v>1.2505552149377763E-12</v>
      </c>
      <c r="S73" s="150">
        <f>SUM(H9:H55)-D5</f>
        <v>-1.0231815394945443E-12</v>
      </c>
      <c r="T73" s="107"/>
      <c r="U73" s="94"/>
      <c r="V73" s="94"/>
      <c r="W73" s="94"/>
      <c r="X73" s="94"/>
      <c r="Y73" s="94"/>
    </row>
    <row r="74" spans="2:25" ht="24.95" customHeight="1" x14ac:dyDescent="0.25">
      <c r="Q74" s="213" t="s">
        <v>1948</v>
      </c>
      <c r="R74" s="149">
        <f>SUM(D9:D55)-N4</f>
        <v>0</v>
      </c>
      <c r="S74" s="150"/>
      <c r="T74" s="107"/>
      <c r="U74" s="94"/>
      <c r="V74" s="94"/>
      <c r="W74" s="94"/>
      <c r="X74" s="94"/>
      <c r="Y74" s="94"/>
    </row>
    <row r="75" spans="2:25" ht="24.95" customHeight="1" x14ac:dyDescent="0.25">
      <c r="Q75" s="213" t="s">
        <v>1977</v>
      </c>
      <c r="R75" s="166">
        <f>SUM(H58:H67)-SUM(H9:H55)</f>
        <v>0</v>
      </c>
      <c r="T75" s="107"/>
      <c r="U75" s="94"/>
      <c r="V75" s="94"/>
      <c r="W75" s="94"/>
      <c r="X75" s="94"/>
      <c r="Y75" s="94"/>
    </row>
    <row r="76" spans="2:25" ht="24.95" customHeight="1" x14ac:dyDescent="0.25">
      <c r="Q76" s="158"/>
      <c r="R76" s="94"/>
      <c r="S76" s="94"/>
      <c r="T76" s="107"/>
      <c r="U76" s="94"/>
      <c r="V76" s="94"/>
      <c r="W76" s="94"/>
      <c r="X76" s="94"/>
      <c r="Y76" s="94"/>
    </row>
    <row r="77" spans="2:25" ht="24.95" customHeight="1" x14ac:dyDescent="0.25">
      <c r="Q77" s="158"/>
      <c r="R77" s="94"/>
      <c r="S77" s="94"/>
      <c r="T77" s="107"/>
      <c r="U77" s="94"/>
      <c r="V77" s="94"/>
      <c r="W77" s="94"/>
      <c r="X77" s="94"/>
      <c r="Y77" s="94"/>
    </row>
    <row r="78" spans="2:25" ht="24.95" customHeight="1" x14ac:dyDescent="0.25">
      <c r="Q78" s="158"/>
      <c r="R78" s="94"/>
      <c r="S78" s="94"/>
      <c r="T78" s="107"/>
      <c r="U78" s="94"/>
      <c r="V78" s="94"/>
      <c r="W78" s="94"/>
      <c r="X78" s="94"/>
      <c r="Y78" s="94"/>
    </row>
    <row r="79" spans="2:25" ht="24.95" customHeight="1" x14ac:dyDescent="0.25">
      <c r="Q79" s="158"/>
      <c r="R79" s="94"/>
      <c r="S79" s="94"/>
      <c r="T79" s="107"/>
      <c r="U79" s="94"/>
      <c r="V79" s="94"/>
      <c r="W79" s="94"/>
      <c r="X79" s="94"/>
      <c r="Y79" s="94"/>
    </row>
    <row r="80" spans="2:25" ht="24.95" customHeight="1" x14ac:dyDescent="0.25">
      <c r="Q80" s="158"/>
      <c r="R80" s="94"/>
      <c r="S80" s="94"/>
      <c r="T80" s="107"/>
      <c r="U80" s="94"/>
      <c r="V80" s="94"/>
      <c r="W80" s="94"/>
      <c r="X80" s="94"/>
      <c r="Y80" s="94"/>
    </row>
    <row r="81" spans="17:25" ht="24.95" customHeight="1" x14ac:dyDescent="0.25">
      <c r="Q81" s="158"/>
      <c r="R81" s="94"/>
      <c r="S81" s="94"/>
      <c r="T81" s="107"/>
      <c r="U81" s="94"/>
      <c r="V81" s="94"/>
      <c r="W81" s="94"/>
      <c r="X81" s="94"/>
      <c r="Y81" s="94"/>
    </row>
    <row r="82" spans="17:25" ht="24.95" customHeight="1" x14ac:dyDescent="0.25">
      <c r="Q82" s="158"/>
      <c r="R82" s="94"/>
      <c r="S82" s="94"/>
      <c r="T82" s="107"/>
      <c r="U82" s="94"/>
      <c r="V82" s="94"/>
      <c r="W82" s="94"/>
      <c r="X82" s="94"/>
      <c r="Y82" s="94"/>
    </row>
    <row r="83" spans="17:25" ht="24.95" customHeight="1" x14ac:dyDescent="0.25">
      <c r="Q83" s="158"/>
      <c r="R83" s="94"/>
      <c r="S83" s="94"/>
      <c r="T83" s="107"/>
      <c r="U83" s="94"/>
      <c r="V83" s="94"/>
      <c r="W83" s="94"/>
      <c r="X83" s="94"/>
      <c r="Y83" s="94"/>
    </row>
    <row r="84" spans="17:25" ht="24.95" customHeight="1" x14ac:dyDescent="0.25">
      <c r="Q84" s="158"/>
      <c r="R84" s="94"/>
      <c r="S84" s="94"/>
      <c r="T84" s="107"/>
      <c r="U84" s="94"/>
      <c r="V84" s="94"/>
      <c r="W84" s="94"/>
      <c r="X84" s="94"/>
      <c r="Y84" s="94"/>
    </row>
    <row r="85" spans="17:25" ht="24.95" customHeight="1" x14ac:dyDescent="0.25">
      <c r="Q85" s="158"/>
      <c r="R85" s="94"/>
      <c r="S85" s="94"/>
      <c r="T85" s="107"/>
      <c r="U85" s="94"/>
      <c r="V85" s="94"/>
      <c r="W85" s="94"/>
      <c r="X85" s="94"/>
      <c r="Y85" s="94"/>
    </row>
    <row r="86" spans="17:25" ht="24.95" customHeight="1" x14ac:dyDescent="0.25">
      <c r="Q86" s="158"/>
      <c r="R86" s="94"/>
      <c r="S86" s="94"/>
      <c r="T86" s="107"/>
      <c r="U86" s="94"/>
      <c r="V86" s="94"/>
      <c r="W86" s="94"/>
      <c r="X86" s="94"/>
      <c r="Y86" s="94"/>
    </row>
    <row r="87" spans="17:25" ht="24.95" customHeight="1" x14ac:dyDescent="0.25">
      <c r="Q87" s="158"/>
      <c r="R87" s="94"/>
      <c r="S87" s="94"/>
      <c r="T87" s="107"/>
      <c r="U87" s="94"/>
      <c r="V87" s="94"/>
      <c r="W87" s="94"/>
      <c r="X87" s="94"/>
      <c r="Y87" s="94"/>
    </row>
    <row r="88" spans="17:25" ht="24.95" customHeight="1" x14ac:dyDescent="0.25">
      <c r="Q88" s="158"/>
      <c r="R88" s="94"/>
      <c r="S88" s="94"/>
      <c r="T88" s="107"/>
      <c r="U88" s="94"/>
      <c r="V88" s="94"/>
      <c r="W88" s="94"/>
      <c r="X88" s="94"/>
      <c r="Y88" s="94"/>
    </row>
    <row r="89" spans="17:25" ht="24.95" customHeight="1" x14ac:dyDescent="0.25">
      <c r="Q89" s="158"/>
      <c r="R89" s="94"/>
      <c r="S89" s="94"/>
      <c r="T89" s="107"/>
      <c r="U89" s="94"/>
      <c r="V89" s="94"/>
      <c r="W89" s="94"/>
      <c r="X89" s="94"/>
      <c r="Y89" s="94"/>
    </row>
    <row r="90" spans="17:25" ht="24.95" customHeight="1" x14ac:dyDescent="0.25">
      <c r="Q90" s="158"/>
      <c r="R90" s="94"/>
      <c r="S90" s="94"/>
      <c r="T90" s="107"/>
      <c r="U90" s="94"/>
      <c r="V90" s="94"/>
      <c r="W90" s="94"/>
      <c r="X90" s="94"/>
      <c r="Y90" s="94"/>
    </row>
    <row r="91" spans="17:25" ht="24.95" customHeight="1" x14ac:dyDescent="0.25">
      <c r="Q91" s="158"/>
      <c r="R91" s="94"/>
      <c r="S91" s="94"/>
      <c r="T91" s="107"/>
      <c r="U91" s="94"/>
      <c r="V91" s="94"/>
      <c r="W91" s="94"/>
      <c r="X91" s="94"/>
      <c r="Y91" s="94"/>
    </row>
    <row r="92" spans="17:25" ht="24.95" customHeight="1" x14ac:dyDescent="0.25">
      <c r="Q92" s="158"/>
      <c r="R92" s="94"/>
      <c r="S92" s="94"/>
      <c r="T92" s="107"/>
      <c r="U92" s="94"/>
      <c r="V92" s="94"/>
      <c r="W92" s="94"/>
      <c r="X92" s="94"/>
      <c r="Y92" s="94"/>
    </row>
    <row r="93" spans="17:25" ht="24.95" customHeight="1" x14ac:dyDescent="0.25"/>
    <row r="94" spans="17:25" ht="24.95" customHeight="1" x14ac:dyDescent="0.25"/>
    <row r="95" spans="17:25" ht="24.95" customHeight="1" x14ac:dyDescent="0.25"/>
    <row r="96" spans="17:25" ht="24.95" customHeight="1" x14ac:dyDescent="0.25"/>
    <row r="97" ht="24.95" customHeight="1" x14ac:dyDescent="0.25"/>
    <row r="98" ht="24.95" customHeight="1" x14ac:dyDescent="0.25"/>
  </sheetData>
  <sortState xmlns:xlrd2="http://schemas.microsoft.com/office/spreadsheetml/2017/richdata2" ref="B9:B57">
    <sortCondition ref="B9:B57"/>
  </sortState>
  <mergeCells count="13">
    <mergeCell ref="I54:N54"/>
    <mergeCell ref="C56:H56"/>
    <mergeCell ref="I26:N26"/>
    <mergeCell ref="I12:N12"/>
    <mergeCell ref="C3:D3"/>
    <mergeCell ref="C7:H7"/>
    <mergeCell ref="I8:N8"/>
    <mergeCell ref="L3:N3"/>
    <mergeCell ref="N4:N6"/>
    <mergeCell ref="E3:K3"/>
    <mergeCell ref="I7:J7"/>
    <mergeCell ref="K7:N7"/>
    <mergeCell ref="I40:N40"/>
  </mergeCells>
  <phoneticPr fontId="15" type="noConversion"/>
  <printOptions horizontalCentered="1" verticalCentered="1"/>
  <pageMargins left="3.937007874015748E-2" right="3.937007874015748E-2" top="0.15748031496062992" bottom="0.15748031496062992" header="0" footer="0"/>
  <pageSetup paperSize="9" scale="37" orientation="landscape" r:id="rId1"/>
  <rowBreaks count="1" manualBreakCount="1">
    <brk id="6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FAF53-5DB3-B342-8105-23DD117228AB}">
  <dimension ref="B1:M142"/>
  <sheetViews>
    <sheetView view="pageBreakPreview" topLeftCell="A114" zoomScaleNormal="100" workbookViewId="0">
      <selection activeCell="F153" sqref="F153"/>
    </sheetView>
  </sheetViews>
  <sheetFormatPr defaultColWidth="10.85546875" defaultRowHeight="20.100000000000001" customHeight="1" x14ac:dyDescent="0.25"/>
  <cols>
    <col min="1" max="1" width="3.7109375" style="197" customWidth="1"/>
    <col min="2" max="2" width="25.140625" style="206" customWidth="1"/>
    <col min="3" max="3" width="18.140625" style="198" customWidth="1"/>
    <col min="4" max="6" width="18.140625" style="202" customWidth="1"/>
    <col min="7" max="7" width="18.140625" style="198" customWidth="1"/>
    <col min="8" max="16384" width="10.85546875" style="197"/>
  </cols>
  <sheetData>
    <row r="1" spans="2:13" ht="8.1" customHeight="1" x14ac:dyDescent="0.25"/>
    <row r="2" spans="2:13" ht="20.100000000000001" customHeight="1" x14ac:dyDescent="0.25">
      <c r="B2" s="204" t="s">
        <v>2086</v>
      </c>
      <c r="C2" s="203" t="s">
        <v>2092</v>
      </c>
      <c r="D2" s="203" t="s">
        <v>557</v>
      </c>
      <c r="E2" s="203" t="s">
        <v>95</v>
      </c>
      <c r="F2" s="203" t="s">
        <v>2087</v>
      </c>
      <c r="G2" s="203" t="s">
        <v>60</v>
      </c>
    </row>
    <row r="3" spans="2:13" ht="20.100000000000001" customHeight="1" x14ac:dyDescent="0.25">
      <c r="B3" s="205" t="str" cm="1">
        <f t="array" ref="B3:B142">_xlfn._xlws.SORT(_xlfn.UNIQUE('BEN BEARE'!D:D))</f>
        <v>Albury</v>
      </c>
      <c r="C3" s="199">
        <f>COUNTIF('BEN BEARE'!D:D,B3)</f>
        <v>14</v>
      </c>
      <c r="D3" s="199">
        <f>COUNTIFS('BEN BEARE'!D:D,B3,'BEN BEARE'!K:K,"&gt;0")</f>
        <v>7</v>
      </c>
      <c r="E3" s="199">
        <f>COUNTIFS('BEN BEARE'!D:D,B3,'BEN BEARE'!K:K,"&lt;0")</f>
        <v>7</v>
      </c>
      <c r="F3" s="200">
        <f>D3/C3</f>
        <v>0.5</v>
      </c>
      <c r="G3" s="207">
        <f>SUMIFS('BEN BEARE'!K:K,'BEN BEARE'!D:D,B3)</f>
        <v>9.9999999999999964</v>
      </c>
      <c r="I3" s="198" t="s">
        <v>2088</v>
      </c>
      <c r="J3" s="198" t="s">
        <v>2089</v>
      </c>
      <c r="K3" s="198" t="s">
        <v>2090</v>
      </c>
      <c r="L3" s="198"/>
      <c r="M3" s="198" t="s">
        <v>2091</v>
      </c>
    </row>
    <row r="4" spans="2:13" ht="20.100000000000001" customHeight="1" x14ac:dyDescent="0.25">
      <c r="B4" s="205" t="str">
        <v>Ararat</v>
      </c>
      <c r="C4" s="199">
        <f>COUNTIF('BEN BEARE'!D:D,B4)</f>
        <v>32</v>
      </c>
      <c r="D4" s="199">
        <f>COUNTIFS('BEN BEARE'!D:D,B4,'BEN BEARE'!K:K,"&gt;0")</f>
        <v>8</v>
      </c>
      <c r="E4" s="199">
        <f>COUNTIFS('BEN BEARE'!D:D,B4,'BEN BEARE'!K:K,"&lt;0")</f>
        <v>24</v>
      </c>
      <c r="F4" s="200">
        <f t="shared" ref="F4:F67" si="0">D4/C4</f>
        <v>0.25</v>
      </c>
      <c r="G4" s="207">
        <f>SUMIFS('BEN BEARE'!K:K,'BEN BEARE'!D:D,B4)</f>
        <v>-2.0249999999999986</v>
      </c>
      <c r="I4" s="198">
        <f>SUM(C:C)-1</f>
        <v>2938</v>
      </c>
      <c r="J4" s="198">
        <f>SUM(D:D)</f>
        <v>684</v>
      </c>
      <c r="K4" s="198">
        <f t="shared" ref="K4" si="1">SUM(E:E)</f>
        <v>2254</v>
      </c>
      <c r="L4" s="198"/>
      <c r="M4" s="201">
        <f>SUM(G:G)</f>
        <v>989.82010493827147</v>
      </c>
    </row>
    <row r="5" spans="2:13" ht="20.100000000000001" customHeight="1" x14ac:dyDescent="0.25">
      <c r="B5" s="205" t="str">
        <v>Armidale</v>
      </c>
      <c r="C5" s="199">
        <f>COUNTIF('BEN BEARE'!D:D,B5)</f>
        <v>1</v>
      </c>
      <c r="D5" s="199">
        <f>COUNTIFS('BEN BEARE'!D:D,B5,'BEN BEARE'!K:K,"&gt;0")</f>
        <v>1</v>
      </c>
      <c r="E5" s="199">
        <f>COUNTIFS('BEN BEARE'!D:D,B5,'BEN BEARE'!K:K,"&lt;0")</f>
        <v>0</v>
      </c>
      <c r="F5" s="200">
        <f t="shared" si="0"/>
        <v>1</v>
      </c>
      <c r="G5" s="207">
        <f>SUMIFS('BEN BEARE'!K:K,'BEN BEARE'!D:D,B5)</f>
        <v>0.5</v>
      </c>
    </row>
    <row r="6" spans="2:13" ht="20.100000000000001" customHeight="1" x14ac:dyDescent="0.25">
      <c r="B6" s="205" t="str">
        <v>Avoca</v>
      </c>
      <c r="C6" s="199">
        <f>COUNTIF('BEN BEARE'!D:D,B6)</f>
        <v>5</v>
      </c>
      <c r="D6" s="199">
        <f>COUNTIFS('BEN BEARE'!D:D,B6,'BEN BEARE'!K:K,"&gt;0")</f>
        <v>2</v>
      </c>
      <c r="E6" s="199">
        <f>COUNTIFS('BEN BEARE'!D:D,B6,'BEN BEARE'!K:K,"&lt;0")</f>
        <v>3</v>
      </c>
      <c r="F6" s="200">
        <f t="shared" si="0"/>
        <v>0.4</v>
      </c>
      <c r="G6" s="207">
        <f>SUMIFS('BEN BEARE'!K:K,'BEN BEARE'!D:D,B6)</f>
        <v>18.099999999999998</v>
      </c>
    </row>
    <row r="7" spans="2:13" ht="20.100000000000001" customHeight="1" x14ac:dyDescent="0.25">
      <c r="B7" s="205" t="str">
        <v>Bairnsdale</v>
      </c>
      <c r="C7" s="199">
        <f>COUNTIF('BEN BEARE'!D:D,B7)</f>
        <v>15</v>
      </c>
      <c r="D7" s="199">
        <f>COUNTIFS('BEN BEARE'!D:D,B7,'BEN BEARE'!K:K,"&gt;0")</f>
        <v>5</v>
      </c>
      <c r="E7" s="199">
        <f>COUNTIFS('BEN BEARE'!D:D,B7,'BEN BEARE'!K:K,"&lt;0")</f>
        <v>10</v>
      </c>
      <c r="F7" s="200">
        <f t="shared" si="0"/>
        <v>0.33333333333333331</v>
      </c>
      <c r="G7" s="207">
        <f>SUMIFS('BEN BEARE'!K:K,'BEN BEARE'!D:D,B7)</f>
        <v>-5.0500000000000007</v>
      </c>
    </row>
    <row r="8" spans="2:13" ht="20.100000000000001" customHeight="1" x14ac:dyDescent="0.25">
      <c r="B8" s="205" t="str">
        <v>Balaklava</v>
      </c>
      <c r="C8" s="199">
        <f>COUNTIF('BEN BEARE'!D:D,B8)</f>
        <v>1</v>
      </c>
      <c r="D8" s="199">
        <f>COUNTIFS('BEN BEARE'!D:D,B8,'BEN BEARE'!K:K,"&gt;0")</f>
        <v>1</v>
      </c>
      <c r="E8" s="199">
        <f>COUNTIFS('BEN BEARE'!D:D,B8,'BEN BEARE'!K:K,"&lt;0")</f>
        <v>0</v>
      </c>
      <c r="F8" s="200">
        <f t="shared" si="0"/>
        <v>1</v>
      </c>
      <c r="G8" s="207">
        <f>SUMIFS('BEN BEARE'!K:K,'BEN BEARE'!D:D,B8)</f>
        <v>2.7</v>
      </c>
    </row>
    <row r="9" spans="2:13" ht="20.100000000000001" customHeight="1" x14ac:dyDescent="0.25">
      <c r="B9" s="205" t="str">
        <v>Ballarat</v>
      </c>
      <c r="C9" s="199">
        <f>COUNTIF('BEN BEARE'!D:D,B9)</f>
        <v>143</v>
      </c>
      <c r="D9" s="199">
        <f>COUNTIFS('BEN BEARE'!D:D,B9,'BEN BEARE'!K:K,"&gt;0")</f>
        <v>37</v>
      </c>
      <c r="E9" s="199">
        <f>COUNTIFS('BEN BEARE'!D:D,B9,'BEN BEARE'!K:K,"&lt;0")</f>
        <v>106</v>
      </c>
      <c r="F9" s="200">
        <f t="shared" si="0"/>
        <v>0.25874125874125875</v>
      </c>
      <c r="G9" s="207">
        <f>SUMIFS('BEN BEARE'!K:K,'BEN BEARE'!D:D,B9)</f>
        <v>84.962499999999991</v>
      </c>
    </row>
    <row r="10" spans="2:13" ht="20.100000000000001" customHeight="1" x14ac:dyDescent="0.25">
      <c r="B10" s="205" t="str">
        <v xml:space="preserve">Ballarat </v>
      </c>
      <c r="C10" s="199">
        <f>COUNTIF('BEN BEARE'!D:D,B10)</f>
        <v>13</v>
      </c>
      <c r="D10" s="199">
        <f>COUNTIFS('BEN BEARE'!D:D,B10,'BEN BEARE'!K:K,"&gt;0")</f>
        <v>2</v>
      </c>
      <c r="E10" s="199">
        <f>COUNTIFS('BEN BEARE'!D:D,B10,'BEN BEARE'!K:K,"&lt;0")</f>
        <v>11</v>
      </c>
      <c r="F10" s="200">
        <f t="shared" si="0"/>
        <v>0.15384615384615385</v>
      </c>
      <c r="G10" s="207">
        <f>SUMIFS('BEN BEARE'!K:K,'BEN BEARE'!D:D,B10)</f>
        <v>9.5</v>
      </c>
    </row>
    <row r="11" spans="2:13" ht="20.100000000000001" customHeight="1" x14ac:dyDescent="0.25">
      <c r="B11" s="205" t="str">
        <v>Ballina</v>
      </c>
      <c r="C11" s="199">
        <f>COUNTIF('BEN BEARE'!D:D,B11)</f>
        <v>2</v>
      </c>
      <c r="D11" s="199">
        <f>COUNTIFS('BEN BEARE'!D:D,B11,'BEN BEARE'!K:K,"&gt;0")</f>
        <v>1</v>
      </c>
      <c r="E11" s="199">
        <f>COUNTIFS('BEN BEARE'!D:D,B11,'BEN BEARE'!K:K,"&lt;0")</f>
        <v>1</v>
      </c>
      <c r="F11" s="200">
        <f t="shared" si="0"/>
        <v>0.5</v>
      </c>
      <c r="G11" s="207">
        <f>SUMIFS('BEN BEARE'!K:K,'BEN BEARE'!D:D,B11)</f>
        <v>3.55</v>
      </c>
    </row>
    <row r="12" spans="2:13" ht="20.100000000000001" customHeight="1" x14ac:dyDescent="0.25">
      <c r="B12" s="205" t="str">
        <v>Bathurst</v>
      </c>
      <c r="C12" s="199">
        <f>COUNTIF('BEN BEARE'!D:D,B12)</f>
        <v>6</v>
      </c>
      <c r="D12" s="199">
        <f>COUNTIFS('BEN BEARE'!D:D,B12,'BEN BEARE'!K:K,"&gt;0")</f>
        <v>2</v>
      </c>
      <c r="E12" s="199">
        <f>COUNTIFS('BEN BEARE'!D:D,B12,'BEN BEARE'!K:K,"&lt;0")</f>
        <v>4</v>
      </c>
      <c r="F12" s="200">
        <f t="shared" si="0"/>
        <v>0.33333333333333331</v>
      </c>
      <c r="G12" s="207">
        <f>SUMIFS('BEN BEARE'!K:K,'BEN BEARE'!D:D,B12)</f>
        <v>3.375</v>
      </c>
    </row>
    <row r="13" spans="2:13" ht="20.100000000000001" customHeight="1" x14ac:dyDescent="0.25">
      <c r="B13" s="205" t="str">
        <v>Beaudesert</v>
      </c>
      <c r="C13" s="199">
        <f>COUNTIF('BEN BEARE'!D:D,B13)</f>
        <v>2</v>
      </c>
      <c r="D13" s="199">
        <f>COUNTIFS('BEN BEARE'!D:D,B13,'BEN BEARE'!K:K,"&gt;0")</f>
        <v>1</v>
      </c>
      <c r="E13" s="199">
        <f>COUNTIFS('BEN BEARE'!D:D,B13,'BEN BEARE'!K:K,"&lt;0")</f>
        <v>1</v>
      </c>
      <c r="F13" s="200">
        <f t="shared" si="0"/>
        <v>0.5</v>
      </c>
      <c r="G13" s="207">
        <f>SUMIFS('BEN BEARE'!K:K,'BEN BEARE'!D:D,B13)</f>
        <v>7.6999999999999993</v>
      </c>
    </row>
    <row r="14" spans="2:13" ht="20.100000000000001" customHeight="1" x14ac:dyDescent="0.25">
      <c r="B14" s="205" t="str">
        <v>Beaumont Newcastle</v>
      </c>
      <c r="C14" s="199">
        <f>COUNTIF('BEN BEARE'!D:D,B14)</f>
        <v>1</v>
      </c>
      <c r="D14" s="199">
        <f>COUNTIFS('BEN BEARE'!D:D,B14,'BEN BEARE'!K:K,"&gt;0")</f>
        <v>1</v>
      </c>
      <c r="E14" s="199">
        <f>COUNTIFS('BEN BEARE'!D:D,B14,'BEN BEARE'!K:K,"&lt;0")</f>
        <v>0</v>
      </c>
      <c r="F14" s="200">
        <f t="shared" si="0"/>
        <v>1</v>
      </c>
      <c r="G14" s="207">
        <f>SUMIFS('BEN BEARE'!K:K,'BEN BEARE'!D:D,B14)</f>
        <v>5.1999999999999993</v>
      </c>
    </row>
    <row r="15" spans="2:13" ht="20.100000000000001" customHeight="1" x14ac:dyDescent="0.25">
      <c r="B15" s="205" t="str">
        <v>Benalla</v>
      </c>
      <c r="C15" s="199">
        <f>COUNTIF('BEN BEARE'!D:D,B15)</f>
        <v>36</v>
      </c>
      <c r="D15" s="199">
        <f>COUNTIFS('BEN BEARE'!D:D,B15,'BEN BEARE'!K:K,"&gt;0")</f>
        <v>10</v>
      </c>
      <c r="E15" s="199">
        <f>COUNTIFS('BEN BEARE'!D:D,B15,'BEN BEARE'!K:K,"&lt;0")</f>
        <v>26</v>
      </c>
      <c r="F15" s="200">
        <f t="shared" si="0"/>
        <v>0.27777777777777779</v>
      </c>
      <c r="G15" s="207">
        <f>SUMIFS('BEN BEARE'!K:K,'BEN BEARE'!D:D,B15)</f>
        <v>90.475000000000009</v>
      </c>
    </row>
    <row r="16" spans="2:13" ht="20.100000000000001" customHeight="1" x14ac:dyDescent="0.25">
      <c r="B16" s="205" t="str">
        <v xml:space="preserve">Benalla </v>
      </c>
      <c r="C16" s="199">
        <f>COUNTIF('BEN BEARE'!D:D,B16)</f>
        <v>3</v>
      </c>
      <c r="D16" s="199">
        <f>COUNTIFS('BEN BEARE'!D:D,B16,'BEN BEARE'!K:K,"&gt;0")</f>
        <v>0</v>
      </c>
      <c r="E16" s="199">
        <f>COUNTIFS('BEN BEARE'!D:D,B16,'BEN BEARE'!K:K,"&lt;0")</f>
        <v>3</v>
      </c>
      <c r="F16" s="200">
        <f t="shared" si="0"/>
        <v>0</v>
      </c>
      <c r="G16" s="207">
        <f>SUMIFS('BEN BEARE'!K:K,'BEN BEARE'!D:D,B16)</f>
        <v>-10.25</v>
      </c>
    </row>
    <row r="17" spans="2:7" ht="20.100000000000001" customHeight="1" x14ac:dyDescent="0.25">
      <c r="B17" s="205" t="str">
        <v>Bendigo</v>
      </c>
      <c r="C17" s="199">
        <f>COUNTIF('BEN BEARE'!D:D,B17)</f>
        <v>154</v>
      </c>
      <c r="D17" s="199">
        <f>COUNTIFS('BEN BEARE'!D:D,B17,'BEN BEARE'!K:K,"&gt;0")</f>
        <v>31</v>
      </c>
      <c r="E17" s="199">
        <f>COUNTIFS('BEN BEARE'!D:D,B17,'BEN BEARE'!K:K,"&lt;0")</f>
        <v>123</v>
      </c>
      <c r="F17" s="200">
        <f t="shared" si="0"/>
        <v>0.20129870129870131</v>
      </c>
      <c r="G17" s="207">
        <f>SUMIFS('BEN BEARE'!K:K,'BEN BEARE'!D:D,B17)</f>
        <v>86.077499999999986</v>
      </c>
    </row>
    <row r="18" spans="2:7" ht="20.100000000000001" customHeight="1" x14ac:dyDescent="0.25">
      <c r="B18" s="205" t="str">
        <v>Camberra</v>
      </c>
      <c r="C18" s="199">
        <f>COUNTIF('BEN BEARE'!D:D,B18)</f>
        <v>1</v>
      </c>
      <c r="D18" s="199">
        <f>COUNTIFS('BEN BEARE'!D:D,B18,'BEN BEARE'!K:K,"&gt;0")</f>
        <v>1</v>
      </c>
      <c r="E18" s="199">
        <f>COUNTIFS('BEN BEARE'!D:D,B18,'BEN BEARE'!K:K,"&lt;0")</f>
        <v>0</v>
      </c>
      <c r="F18" s="200">
        <f t="shared" si="0"/>
        <v>1</v>
      </c>
      <c r="G18" s="207">
        <f>SUMIFS('BEN BEARE'!K:K,'BEN BEARE'!D:D,B18)</f>
        <v>2.4375</v>
      </c>
    </row>
    <row r="19" spans="2:7" ht="20.100000000000001" customHeight="1" x14ac:dyDescent="0.25">
      <c r="B19" s="205" t="str">
        <v>Camperdown</v>
      </c>
      <c r="C19" s="199">
        <f>COUNTIF('BEN BEARE'!D:D,B19)</f>
        <v>6</v>
      </c>
      <c r="D19" s="199">
        <f>COUNTIFS('BEN BEARE'!D:D,B19,'BEN BEARE'!K:K,"&gt;0")</f>
        <v>2</v>
      </c>
      <c r="E19" s="199">
        <f>COUNTIFS('BEN BEARE'!D:D,B19,'BEN BEARE'!K:K,"&lt;0")</f>
        <v>4</v>
      </c>
      <c r="F19" s="200">
        <f t="shared" si="0"/>
        <v>0.33333333333333331</v>
      </c>
      <c r="G19" s="207">
        <f>SUMIFS('BEN BEARE'!K:K,'BEN BEARE'!D:D,B19)</f>
        <v>6.5250000000000004</v>
      </c>
    </row>
    <row r="20" spans="2:7" ht="20.100000000000001" customHeight="1" x14ac:dyDescent="0.25">
      <c r="B20" s="205" t="str">
        <v>Canberra</v>
      </c>
      <c r="C20" s="199">
        <f>COUNTIF('BEN BEARE'!D:D,B20)</f>
        <v>25</v>
      </c>
      <c r="D20" s="199">
        <f>COUNTIFS('BEN BEARE'!D:D,B20,'BEN BEARE'!K:K,"&gt;0")</f>
        <v>4</v>
      </c>
      <c r="E20" s="199">
        <f>COUNTIFS('BEN BEARE'!D:D,B20,'BEN BEARE'!K:K,"&lt;0")</f>
        <v>21</v>
      </c>
      <c r="F20" s="200">
        <f t="shared" si="0"/>
        <v>0.16</v>
      </c>
      <c r="G20" s="207">
        <f>SUMIFS('BEN BEARE'!K:K,'BEN BEARE'!D:D,B20)</f>
        <v>31.125</v>
      </c>
    </row>
    <row r="21" spans="2:7" ht="20.100000000000001" customHeight="1" x14ac:dyDescent="0.25">
      <c r="B21" s="205" t="str">
        <v>Canterbury</v>
      </c>
      <c r="C21" s="199">
        <f>COUNTIF('BEN BEARE'!D:D,B21)</f>
        <v>55</v>
      </c>
      <c r="D21" s="199">
        <f>COUNTIFS('BEN BEARE'!D:D,B21,'BEN BEARE'!K:K,"&gt;0")</f>
        <v>12</v>
      </c>
      <c r="E21" s="199">
        <f>COUNTIFS('BEN BEARE'!D:D,B21,'BEN BEARE'!K:K,"&lt;0")</f>
        <v>43</v>
      </c>
      <c r="F21" s="200">
        <f t="shared" si="0"/>
        <v>0.21818181818181817</v>
      </c>
      <c r="G21" s="207">
        <f>SUMIFS('BEN BEARE'!K:K,'BEN BEARE'!D:D,B21)</f>
        <v>85.224999999999994</v>
      </c>
    </row>
    <row r="22" spans="2:7" ht="20.100000000000001" customHeight="1" x14ac:dyDescent="0.25">
      <c r="B22" s="205" t="str">
        <v>Casterton</v>
      </c>
      <c r="C22" s="199">
        <f>COUNTIF('BEN BEARE'!D:D,B22)</f>
        <v>23</v>
      </c>
      <c r="D22" s="199">
        <f>COUNTIFS('BEN BEARE'!D:D,B22,'BEN BEARE'!K:K,"&gt;0")</f>
        <v>6</v>
      </c>
      <c r="E22" s="199">
        <f>COUNTIFS('BEN BEARE'!D:D,B22,'BEN BEARE'!K:K,"&lt;0")</f>
        <v>17</v>
      </c>
      <c r="F22" s="200">
        <f t="shared" si="0"/>
        <v>0.2608695652173913</v>
      </c>
      <c r="G22" s="207">
        <f>SUMIFS('BEN BEARE'!K:K,'BEN BEARE'!D:D,B22)</f>
        <v>-23.27</v>
      </c>
    </row>
    <row r="23" spans="2:7" ht="20.100000000000001" customHeight="1" x14ac:dyDescent="0.25">
      <c r="B23" s="205" t="str">
        <v>Caulfield</v>
      </c>
      <c r="C23" s="199">
        <f>COUNTIF('BEN BEARE'!D:D,B23)</f>
        <v>32</v>
      </c>
      <c r="D23" s="199">
        <f>COUNTIFS('BEN BEARE'!D:D,B23,'BEN BEARE'!K:K,"&gt;0")</f>
        <v>3</v>
      </c>
      <c r="E23" s="199">
        <f>COUNTIFS('BEN BEARE'!D:D,B23,'BEN BEARE'!K:K,"&lt;0")</f>
        <v>29</v>
      </c>
      <c r="F23" s="200">
        <f t="shared" si="0"/>
        <v>9.375E-2</v>
      </c>
      <c r="G23" s="207">
        <f>SUMIFS('BEN BEARE'!K:K,'BEN BEARE'!D:D,B23)</f>
        <v>-27.257999999999999</v>
      </c>
    </row>
    <row r="24" spans="2:7" ht="20.100000000000001" customHeight="1" x14ac:dyDescent="0.25">
      <c r="B24" s="205" t="str">
        <v xml:space="preserve">Caulfield </v>
      </c>
      <c r="C24" s="199">
        <f>COUNTIF('BEN BEARE'!D:D,B24)</f>
        <v>3</v>
      </c>
      <c r="D24" s="199">
        <f>COUNTIFS('BEN BEARE'!D:D,B24,'BEN BEARE'!K:K,"&gt;0")</f>
        <v>0</v>
      </c>
      <c r="E24" s="199">
        <f>COUNTIFS('BEN BEARE'!D:D,B24,'BEN BEARE'!K:K,"&lt;0")</f>
        <v>3</v>
      </c>
      <c r="F24" s="200">
        <f t="shared" si="0"/>
        <v>0</v>
      </c>
      <c r="G24" s="207">
        <f>SUMIFS('BEN BEARE'!K:K,'BEN BEARE'!D:D,B24)</f>
        <v>-3.5</v>
      </c>
    </row>
    <row r="25" spans="2:7" ht="20.100000000000001" customHeight="1" x14ac:dyDescent="0.25">
      <c r="B25" s="205" t="str">
        <v>Coffs Harbour</v>
      </c>
      <c r="C25" s="199">
        <f>COUNTIF('BEN BEARE'!D:D,B25)</f>
        <v>7</v>
      </c>
      <c r="D25" s="199">
        <f>COUNTIFS('BEN BEARE'!D:D,B25,'BEN BEARE'!K:K,"&gt;0")</f>
        <v>1</v>
      </c>
      <c r="E25" s="199">
        <f>COUNTIFS('BEN BEARE'!D:D,B25,'BEN BEARE'!K:K,"&lt;0")</f>
        <v>6</v>
      </c>
      <c r="F25" s="200">
        <f t="shared" si="0"/>
        <v>0.14285714285714285</v>
      </c>
      <c r="G25" s="207">
        <f>SUMIFS('BEN BEARE'!K:K,'BEN BEARE'!D:D,B25)</f>
        <v>-2.8000000000000007</v>
      </c>
    </row>
    <row r="26" spans="2:7" ht="20.100000000000001" customHeight="1" x14ac:dyDescent="0.25">
      <c r="B26" s="205" t="str">
        <v>Colac</v>
      </c>
      <c r="C26" s="199">
        <f>COUNTIF('BEN BEARE'!D:D,B26)</f>
        <v>9</v>
      </c>
      <c r="D26" s="199">
        <f>COUNTIFS('BEN BEARE'!D:D,B26,'BEN BEARE'!K:K,"&gt;0")</f>
        <v>0</v>
      </c>
      <c r="E26" s="199">
        <f>COUNTIFS('BEN BEARE'!D:D,B26,'BEN BEARE'!K:K,"&lt;0")</f>
        <v>9</v>
      </c>
      <c r="F26" s="200">
        <f t="shared" si="0"/>
        <v>0</v>
      </c>
      <c r="G26" s="207">
        <f>SUMIFS('BEN BEARE'!K:K,'BEN BEARE'!D:D,B26)</f>
        <v>-17</v>
      </c>
    </row>
    <row r="27" spans="2:7" ht="20.100000000000001" customHeight="1" x14ac:dyDescent="0.25">
      <c r="B27" s="205" t="str">
        <v>Coleraine</v>
      </c>
      <c r="C27" s="199">
        <f>COUNTIF('BEN BEARE'!D:D,B27)</f>
        <v>4</v>
      </c>
      <c r="D27" s="199">
        <f>COUNTIFS('BEN BEARE'!D:D,B27,'BEN BEARE'!K:K,"&gt;0")</f>
        <v>0</v>
      </c>
      <c r="E27" s="199">
        <f>COUNTIFS('BEN BEARE'!D:D,B27,'BEN BEARE'!K:K,"&lt;0")</f>
        <v>4</v>
      </c>
      <c r="F27" s="200">
        <f t="shared" si="0"/>
        <v>0</v>
      </c>
      <c r="G27" s="207">
        <f>SUMIFS('BEN BEARE'!K:K,'BEN BEARE'!D:D,B27)</f>
        <v>-13</v>
      </c>
    </row>
    <row r="28" spans="2:7" ht="20.100000000000001" customHeight="1" x14ac:dyDescent="0.25">
      <c r="B28" s="205" t="str">
        <v>Corowa</v>
      </c>
      <c r="C28" s="199">
        <f>COUNTIF('BEN BEARE'!D:D,B28)</f>
        <v>6</v>
      </c>
      <c r="D28" s="199">
        <f>COUNTIFS('BEN BEARE'!D:D,B28,'BEN BEARE'!K:K,"&gt;0")</f>
        <v>3</v>
      </c>
      <c r="E28" s="199">
        <f>COUNTIFS('BEN BEARE'!D:D,B28,'BEN BEARE'!K:K,"&lt;0")</f>
        <v>3</v>
      </c>
      <c r="F28" s="200">
        <f t="shared" si="0"/>
        <v>0.5</v>
      </c>
      <c r="G28" s="207">
        <f>SUMIFS('BEN BEARE'!K:K,'BEN BEARE'!D:D,B28)</f>
        <v>15.275</v>
      </c>
    </row>
    <row r="29" spans="2:7" ht="20.100000000000001" customHeight="1" x14ac:dyDescent="0.25">
      <c r="B29" s="205" t="str">
        <v>Cowra</v>
      </c>
      <c r="C29" s="199">
        <f>COUNTIF('BEN BEARE'!D:D,B29)</f>
        <v>1</v>
      </c>
      <c r="D29" s="199">
        <f>COUNTIFS('BEN BEARE'!D:D,B29,'BEN BEARE'!K:K,"&gt;0")</f>
        <v>0</v>
      </c>
      <c r="E29" s="199">
        <f>COUNTIFS('BEN BEARE'!D:D,B29,'BEN BEARE'!K:K,"&lt;0")</f>
        <v>1</v>
      </c>
      <c r="F29" s="200">
        <f t="shared" si="0"/>
        <v>0</v>
      </c>
      <c r="G29" s="207">
        <f>SUMIFS('BEN BEARE'!K:K,'BEN BEARE'!D:D,B29)</f>
        <v>-2</v>
      </c>
    </row>
    <row r="30" spans="2:7" ht="20.100000000000001" customHeight="1" x14ac:dyDescent="0.25">
      <c r="B30" s="205" t="str">
        <v>Cranbourne</v>
      </c>
      <c r="C30" s="199">
        <f>COUNTIF('BEN BEARE'!D:D,B30)</f>
        <v>99</v>
      </c>
      <c r="D30" s="199">
        <f>COUNTIFS('BEN BEARE'!D:D,B30,'BEN BEARE'!K:K,"&gt;0")</f>
        <v>19</v>
      </c>
      <c r="E30" s="199">
        <f>COUNTIFS('BEN BEARE'!D:D,B30,'BEN BEARE'!K:K,"&lt;0")</f>
        <v>80</v>
      </c>
      <c r="F30" s="200">
        <f t="shared" si="0"/>
        <v>0.19191919191919191</v>
      </c>
      <c r="G30" s="207">
        <f>SUMIFS('BEN BEARE'!K:K,'BEN BEARE'!D:D,B30)</f>
        <v>-38.63000000000001</v>
      </c>
    </row>
    <row r="31" spans="2:7" ht="20.100000000000001" customHeight="1" x14ac:dyDescent="0.25">
      <c r="B31" s="205" t="str">
        <v>Devonport</v>
      </c>
      <c r="C31" s="199">
        <f>COUNTIF('BEN BEARE'!D:D,B31)</f>
        <v>1</v>
      </c>
      <c r="D31" s="199">
        <f>COUNTIFS('BEN BEARE'!D:D,B31,'BEN BEARE'!K:K,"&gt;0")</f>
        <v>0</v>
      </c>
      <c r="E31" s="199">
        <f>COUNTIFS('BEN BEARE'!D:D,B31,'BEN BEARE'!K:K,"&lt;0")</f>
        <v>1</v>
      </c>
      <c r="F31" s="200">
        <f t="shared" si="0"/>
        <v>0</v>
      </c>
      <c r="G31" s="207">
        <f>SUMIFS('BEN BEARE'!K:K,'BEN BEARE'!D:D,B31)</f>
        <v>-0.5</v>
      </c>
    </row>
    <row r="32" spans="2:7" ht="20.100000000000001" customHeight="1" x14ac:dyDescent="0.25">
      <c r="B32" s="205" t="str">
        <v>Donald</v>
      </c>
      <c r="C32" s="199">
        <f>COUNTIF('BEN BEARE'!D:D,B32)</f>
        <v>31</v>
      </c>
      <c r="D32" s="199">
        <f>COUNTIFS('BEN BEARE'!D:D,B32,'BEN BEARE'!K:K,"&gt;0")</f>
        <v>9</v>
      </c>
      <c r="E32" s="199">
        <f>COUNTIFS('BEN BEARE'!D:D,B32,'BEN BEARE'!K:K,"&lt;0")</f>
        <v>22</v>
      </c>
      <c r="F32" s="200">
        <f t="shared" si="0"/>
        <v>0.29032258064516131</v>
      </c>
      <c r="G32" s="207">
        <f>SUMIFS('BEN BEARE'!K:K,'BEN BEARE'!D:D,B32)</f>
        <v>-0.67499999999999716</v>
      </c>
    </row>
    <row r="33" spans="2:7" ht="20.100000000000001" customHeight="1" x14ac:dyDescent="0.25">
      <c r="B33" s="205" t="str">
        <v>Doomben</v>
      </c>
      <c r="C33" s="199">
        <f>COUNTIF('BEN BEARE'!D:D,B33)</f>
        <v>9</v>
      </c>
      <c r="D33" s="199">
        <f>COUNTIFS('BEN BEARE'!D:D,B33,'BEN BEARE'!K:K,"&gt;0")</f>
        <v>3</v>
      </c>
      <c r="E33" s="199">
        <f>COUNTIFS('BEN BEARE'!D:D,B33,'BEN BEARE'!K:K,"&lt;0")</f>
        <v>6</v>
      </c>
      <c r="F33" s="200">
        <f t="shared" si="0"/>
        <v>0.33333333333333331</v>
      </c>
      <c r="G33" s="207">
        <f>SUMIFS('BEN BEARE'!K:K,'BEN BEARE'!D:D,B33)</f>
        <v>-4.4499999999999993</v>
      </c>
    </row>
    <row r="34" spans="2:7" ht="20.100000000000001" customHeight="1" x14ac:dyDescent="0.25">
      <c r="B34" s="205" t="str">
        <v>Dubbo</v>
      </c>
      <c r="C34" s="199">
        <f>COUNTIF('BEN BEARE'!D:D,B34)</f>
        <v>9</v>
      </c>
      <c r="D34" s="199">
        <f>COUNTIFS('BEN BEARE'!D:D,B34,'BEN BEARE'!K:K,"&gt;0")</f>
        <v>2</v>
      </c>
      <c r="E34" s="199">
        <f>COUNTIFS('BEN BEARE'!D:D,B34,'BEN BEARE'!K:K,"&lt;0")</f>
        <v>7</v>
      </c>
      <c r="F34" s="200">
        <f t="shared" si="0"/>
        <v>0.22222222222222221</v>
      </c>
      <c r="G34" s="207">
        <f>SUMIFS('BEN BEARE'!K:K,'BEN BEARE'!D:D,B34)</f>
        <v>5.6499999999999986</v>
      </c>
    </row>
    <row r="35" spans="2:7" ht="20.100000000000001" customHeight="1" x14ac:dyDescent="0.25">
      <c r="B35" s="205" t="str">
        <v>Dunkeld</v>
      </c>
      <c r="C35" s="199">
        <f>COUNTIF('BEN BEARE'!D:D,B35)</f>
        <v>1</v>
      </c>
      <c r="D35" s="199">
        <f>COUNTIFS('BEN BEARE'!D:D,B35,'BEN BEARE'!K:K,"&gt;0")</f>
        <v>0</v>
      </c>
      <c r="E35" s="199">
        <f>COUNTIFS('BEN BEARE'!D:D,B35,'BEN BEARE'!K:K,"&lt;0")</f>
        <v>1</v>
      </c>
      <c r="F35" s="200">
        <f t="shared" si="0"/>
        <v>0</v>
      </c>
      <c r="G35" s="207">
        <f>SUMIFS('BEN BEARE'!K:K,'BEN BEARE'!D:D,B35)</f>
        <v>-5</v>
      </c>
    </row>
    <row r="36" spans="2:7" ht="20.100000000000001" customHeight="1" x14ac:dyDescent="0.25">
      <c r="B36" s="205" t="str">
        <v>Eagle Farm</v>
      </c>
      <c r="C36" s="199">
        <f>COUNTIF('BEN BEARE'!D:D,B36)</f>
        <v>3</v>
      </c>
      <c r="D36" s="199">
        <f>COUNTIFS('BEN BEARE'!D:D,B36,'BEN BEARE'!K:K,"&gt;0")</f>
        <v>1</v>
      </c>
      <c r="E36" s="199">
        <f>COUNTIFS('BEN BEARE'!D:D,B36,'BEN BEARE'!K:K,"&lt;0")</f>
        <v>2</v>
      </c>
      <c r="F36" s="200">
        <f t="shared" si="0"/>
        <v>0.33333333333333331</v>
      </c>
      <c r="G36" s="207">
        <f>SUMIFS('BEN BEARE'!K:K,'BEN BEARE'!D:D,B36)</f>
        <v>7</v>
      </c>
    </row>
    <row r="37" spans="2:7" ht="20.100000000000001" customHeight="1" x14ac:dyDescent="0.25">
      <c r="B37" s="205" t="str">
        <v>Echuca</v>
      </c>
      <c r="C37" s="199">
        <f>COUNTIF('BEN BEARE'!D:D,B37)</f>
        <v>16</v>
      </c>
      <c r="D37" s="199">
        <f>COUNTIFS('BEN BEARE'!D:D,B37,'BEN BEARE'!K:K,"&gt;0")</f>
        <v>2</v>
      </c>
      <c r="E37" s="199">
        <f>COUNTIFS('BEN BEARE'!D:D,B37,'BEN BEARE'!K:K,"&lt;0")</f>
        <v>14</v>
      </c>
      <c r="F37" s="200">
        <f t="shared" si="0"/>
        <v>0.125</v>
      </c>
      <c r="G37" s="207">
        <f>SUMIFS('BEN BEARE'!K:K,'BEN BEARE'!D:D,B37)</f>
        <v>-46.225000000000001</v>
      </c>
    </row>
    <row r="38" spans="2:7" ht="20.100000000000001" customHeight="1" x14ac:dyDescent="0.25">
      <c r="B38" s="205" t="str">
        <v>Edenhope</v>
      </c>
      <c r="C38" s="199">
        <f>COUNTIF('BEN BEARE'!D:D,B38)</f>
        <v>1</v>
      </c>
      <c r="D38" s="199">
        <f>COUNTIFS('BEN BEARE'!D:D,B38,'BEN BEARE'!K:K,"&gt;0")</f>
        <v>0</v>
      </c>
      <c r="E38" s="199">
        <f>COUNTIFS('BEN BEARE'!D:D,B38,'BEN BEARE'!K:K,"&lt;0")</f>
        <v>1</v>
      </c>
      <c r="F38" s="200">
        <f t="shared" si="0"/>
        <v>0</v>
      </c>
      <c r="G38" s="207">
        <f>SUMIFS('BEN BEARE'!K:K,'BEN BEARE'!D:D,B38)</f>
        <v>-3</v>
      </c>
    </row>
    <row r="39" spans="2:7" ht="20.100000000000001" customHeight="1" x14ac:dyDescent="0.25">
      <c r="B39" s="205" t="str">
        <v>Euchuca</v>
      </c>
      <c r="C39" s="199">
        <f>COUNTIF('BEN BEARE'!D:D,B39)</f>
        <v>18</v>
      </c>
      <c r="D39" s="199">
        <f>COUNTIFS('BEN BEARE'!D:D,B39,'BEN BEARE'!K:K,"&gt;0")</f>
        <v>11</v>
      </c>
      <c r="E39" s="199">
        <f>COUNTIFS('BEN BEARE'!D:D,B39,'BEN BEARE'!K:K,"&lt;0")</f>
        <v>7</v>
      </c>
      <c r="F39" s="200">
        <f t="shared" si="0"/>
        <v>0.61111111111111116</v>
      </c>
      <c r="G39" s="207">
        <f>SUMIFS('BEN BEARE'!K:K,'BEN BEARE'!D:D,B39)</f>
        <v>54.25</v>
      </c>
    </row>
    <row r="40" spans="2:7" ht="20.100000000000001" customHeight="1" x14ac:dyDescent="0.25">
      <c r="B40" s="205" t="str">
        <v>Flemington</v>
      </c>
      <c r="C40" s="199">
        <f>COUNTIF('BEN BEARE'!D:D,B40)</f>
        <v>57</v>
      </c>
      <c r="D40" s="199">
        <f>COUNTIFS('BEN BEARE'!D:D,B40,'BEN BEARE'!K:K,"&gt;0")</f>
        <v>13</v>
      </c>
      <c r="E40" s="199">
        <f>COUNTIFS('BEN BEARE'!D:D,B40,'BEN BEARE'!K:K,"&lt;0")</f>
        <v>44</v>
      </c>
      <c r="F40" s="200">
        <f t="shared" si="0"/>
        <v>0.22807017543859648</v>
      </c>
      <c r="G40" s="207">
        <f>SUMIFS('BEN BEARE'!K:K,'BEN BEARE'!D:D,B40)</f>
        <v>-13.347500000000002</v>
      </c>
    </row>
    <row r="41" spans="2:7" ht="20.100000000000001" customHeight="1" x14ac:dyDescent="0.25">
      <c r="B41" s="205" t="str">
        <v xml:space="preserve">Flemington </v>
      </c>
      <c r="C41" s="199">
        <f>COUNTIF('BEN BEARE'!D:D,B41)</f>
        <v>4</v>
      </c>
      <c r="D41" s="199">
        <f>COUNTIFS('BEN BEARE'!D:D,B41,'BEN BEARE'!K:K,"&gt;0")</f>
        <v>0</v>
      </c>
      <c r="E41" s="199">
        <f>COUNTIFS('BEN BEARE'!D:D,B41,'BEN BEARE'!K:K,"&lt;0")</f>
        <v>4</v>
      </c>
      <c r="F41" s="200">
        <f t="shared" si="0"/>
        <v>0</v>
      </c>
      <c r="G41" s="207">
        <f>SUMIFS('BEN BEARE'!K:K,'BEN BEARE'!D:D,B41)</f>
        <v>-7.25</v>
      </c>
    </row>
    <row r="42" spans="2:7" ht="20.100000000000001" customHeight="1" x14ac:dyDescent="0.25">
      <c r="B42" s="205" t="str">
        <v>Forbes</v>
      </c>
      <c r="C42" s="199">
        <f>COUNTIF('BEN BEARE'!D:D,B42)</f>
        <v>1</v>
      </c>
      <c r="D42" s="199">
        <f>COUNTIFS('BEN BEARE'!D:D,B42,'BEN BEARE'!K:K,"&gt;0")</f>
        <v>0</v>
      </c>
      <c r="E42" s="199">
        <f>COUNTIFS('BEN BEARE'!D:D,B42,'BEN BEARE'!K:K,"&lt;0")</f>
        <v>1</v>
      </c>
      <c r="F42" s="200">
        <f t="shared" si="0"/>
        <v>0</v>
      </c>
      <c r="G42" s="207">
        <f>SUMIFS('BEN BEARE'!K:K,'BEN BEARE'!D:D,B42)</f>
        <v>-1</v>
      </c>
    </row>
    <row r="43" spans="2:7" ht="20.100000000000001" customHeight="1" x14ac:dyDescent="0.25">
      <c r="B43" s="205" t="str">
        <v>Geelong</v>
      </c>
      <c r="C43" s="199">
        <f>COUNTIF('BEN BEARE'!D:D,B43)</f>
        <v>167</v>
      </c>
      <c r="D43" s="199">
        <f>COUNTIFS('BEN BEARE'!D:D,B43,'BEN BEARE'!K:K,"&gt;0")</f>
        <v>36</v>
      </c>
      <c r="E43" s="199">
        <f>COUNTIFS('BEN BEARE'!D:D,B43,'BEN BEARE'!K:K,"&lt;0")</f>
        <v>131</v>
      </c>
      <c r="F43" s="200">
        <f t="shared" si="0"/>
        <v>0.21556886227544911</v>
      </c>
      <c r="G43" s="207">
        <f>SUMIFS('BEN BEARE'!K:K,'BEN BEARE'!D:D,B43)</f>
        <v>250.19450000000001</v>
      </c>
    </row>
    <row r="44" spans="2:7" ht="20.100000000000001" customHeight="1" x14ac:dyDescent="0.25">
      <c r="B44" s="205" t="str">
        <v>Gilgandra</v>
      </c>
      <c r="C44" s="199">
        <f>COUNTIF('BEN BEARE'!D:D,B44)</f>
        <v>1</v>
      </c>
      <c r="D44" s="199">
        <f>COUNTIFS('BEN BEARE'!D:D,B44,'BEN BEARE'!K:K,"&gt;0")</f>
        <v>0</v>
      </c>
      <c r="E44" s="199">
        <f>COUNTIFS('BEN BEARE'!D:D,B44,'BEN BEARE'!K:K,"&lt;0")</f>
        <v>1</v>
      </c>
      <c r="F44" s="200">
        <f t="shared" si="0"/>
        <v>0</v>
      </c>
      <c r="G44" s="207">
        <f>SUMIFS('BEN BEARE'!K:K,'BEN BEARE'!D:D,B44)</f>
        <v>-4</v>
      </c>
    </row>
    <row r="45" spans="2:7" ht="20.100000000000001" customHeight="1" x14ac:dyDescent="0.25">
      <c r="B45" s="205" t="str">
        <v>Gold Coast</v>
      </c>
      <c r="C45" s="199">
        <f>COUNTIF('BEN BEARE'!D:D,B45)</f>
        <v>6</v>
      </c>
      <c r="D45" s="199">
        <f>COUNTIFS('BEN BEARE'!D:D,B45,'BEN BEARE'!K:K,"&gt;0")</f>
        <v>3</v>
      </c>
      <c r="E45" s="199">
        <f>COUNTIFS('BEN BEARE'!D:D,B45,'BEN BEARE'!K:K,"&lt;0")</f>
        <v>3</v>
      </c>
      <c r="F45" s="200">
        <f t="shared" si="0"/>
        <v>0.5</v>
      </c>
      <c r="G45" s="207">
        <f>SUMIFS('BEN BEARE'!K:K,'BEN BEARE'!D:D,B45)</f>
        <v>12.1</v>
      </c>
    </row>
    <row r="46" spans="2:7" ht="20.100000000000001" customHeight="1" x14ac:dyDescent="0.25">
      <c r="B46" s="205" t="str">
        <v>Gosford</v>
      </c>
      <c r="C46" s="199">
        <f>COUNTIF('BEN BEARE'!D:D,B46)</f>
        <v>39</v>
      </c>
      <c r="D46" s="199">
        <f>COUNTIFS('BEN BEARE'!D:D,B46,'BEN BEARE'!K:K,"&gt;0")</f>
        <v>8</v>
      </c>
      <c r="E46" s="199">
        <f>COUNTIFS('BEN BEARE'!D:D,B46,'BEN BEARE'!K:K,"&lt;0")</f>
        <v>31</v>
      </c>
      <c r="F46" s="200">
        <f t="shared" si="0"/>
        <v>0.20512820512820512</v>
      </c>
      <c r="G46" s="207">
        <f>SUMIFS('BEN BEARE'!K:K,'BEN BEARE'!D:D,B46)</f>
        <v>-3.1000000000000014</v>
      </c>
    </row>
    <row r="47" spans="2:7" ht="20.100000000000001" customHeight="1" x14ac:dyDescent="0.25">
      <c r="B47" s="205" t="str">
        <v xml:space="preserve">Gosford </v>
      </c>
      <c r="C47" s="199">
        <f>COUNTIF('BEN BEARE'!D:D,B47)</f>
        <v>8</v>
      </c>
      <c r="D47" s="199">
        <f>COUNTIFS('BEN BEARE'!D:D,B47,'BEN BEARE'!K:K,"&gt;0")</f>
        <v>1</v>
      </c>
      <c r="E47" s="199">
        <f>COUNTIFS('BEN BEARE'!D:D,B47,'BEN BEARE'!K:K,"&lt;0")</f>
        <v>7</v>
      </c>
      <c r="F47" s="200">
        <f t="shared" si="0"/>
        <v>0.125</v>
      </c>
      <c r="G47" s="207">
        <f>SUMIFS('BEN BEARE'!K:K,'BEN BEARE'!D:D,B47)</f>
        <v>-20.65</v>
      </c>
    </row>
    <row r="48" spans="2:7" ht="20.100000000000001" customHeight="1" x14ac:dyDescent="0.25">
      <c r="B48" s="205" t="str">
        <v>Goulburn</v>
      </c>
      <c r="C48" s="199">
        <f>COUNTIF('BEN BEARE'!D:D,B48)</f>
        <v>36</v>
      </c>
      <c r="D48" s="199">
        <f>COUNTIFS('BEN BEARE'!D:D,B48,'BEN BEARE'!K:K,"&gt;0")</f>
        <v>6</v>
      </c>
      <c r="E48" s="199">
        <f>COUNTIFS('BEN BEARE'!D:D,B48,'BEN BEARE'!K:K,"&lt;0")</f>
        <v>30</v>
      </c>
      <c r="F48" s="200">
        <f t="shared" si="0"/>
        <v>0.16666666666666666</v>
      </c>
      <c r="G48" s="207">
        <f>SUMIFS('BEN BEARE'!K:K,'BEN BEARE'!D:D,B48)</f>
        <v>-48.875</v>
      </c>
    </row>
    <row r="49" spans="2:7" ht="20.100000000000001" customHeight="1" x14ac:dyDescent="0.25">
      <c r="B49" s="205" t="str">
        <v>Grafton</v>
      </c>
      <c r="C49" s="199">
        <f>COUNTIF('BEN BEARE'!D:D,B49)</f>
        <v>14</v>
      </c>
      <c r="D49" s="199">
        <f>COUNTIFS('BEN BEARE'!D:D,B49,'BEN BEARE'!K:K,"&gt;0")</f>
        <v>1</v>
      </c>
      <c r="E49" s="199">
        <f>COUNTIFS('BEN BEARE'!D:D,B49,'BEN BEARE'!K:K,"&lt;0")</f>
        <v>13</v>
      </c>
      <c r="F49" s="200">
        <f t="shared" si="0"/>
        <v>7.1428571428571425E-2</v>
      </c>
      <c r="G49" s="207">
        <f>SUMIFS('BEN BEARE'!K:K,'BEN BEARE'!D:D,B49)</f>
        <v>-14</v>
      </c>
    </row>
    <row r="50" spans="2:7" ht="20.100000000000001" customHeight="1" x14ac:dyDescent="0.25">
      <c r="B50" s="205" t="str">
        <v>Gundagai</v>
      </c>
      <c r="C50" s="199">
        <f>COUNTIF('BEN BEARE'!D:D,B50)</f>
        <v>4</v>
      </c>
      <c r="D50" s="199">
        <f>COUNTIFS('BEN BEARE'!D:D,B50,'BEN BEARE'!K:K,"&gt;0")</f>
        <v>0</v>
      </c>
      <c r="E50" s="199">
        <f>COUNTIFS('BEN BEARE'!D:D,B50,'BEN BEARE'!K:K,"&lt;0")</f>
        <v>4</v>
      </c>
      <c r="F50" s="200">
        <f t="shared" si="0"/>
        <v>0</v>
      </c>
      <c r="G50" s="207">
        <f>SUMIFS('BEN BEARE'!K:K,'BEN BEARE'!D:D,B50)</f>
        <v>-6.75</v>
      </c>
    </row>
    <row r="51" spans="2:7" ht="20.100000000000001" customHeight="1" x14ac:dyDescent="0.25">
      <c r="B51" s="205" t="str">
        <v>Gunnedah</v>
      </c>
      <c r="C51" s="199">
        <f>COUNTIF('BEN BEARE'!D:D,B51)</f>
        <v>1</v>
      </c>
      <c r="D51" s="199">
        <f>COUNTIFS('BEN BEARE'!D:D,B51,'BEN BEARE'!K:K,"&gt;0")</f>
        <v>1</v>
      </c>
      <c r="E51" s="199">
        <f>COUNTIFS('BEN BEARE'!D:D,B51,'BEN BEARE'!K:K,"&lt;0")</f>
        <v>0</v>
      </c>
      <c r="F51" s="200">
        <f t="shared" si="0"/>
        <v>1</v>
      </c>
      <c r="G51" s="207">
        <f>SUMIFS('BEN BEARE'!K:K,'BEN BEARE'!D:D,B51)</f>
        <v>4.2749999999999995</v>
      </c>
    </row>
    <row r="52" spans="2:7" ht="20.100000000000001" customHeight="1" x14ac:dyDescent="0.25">
      <c r="B52" s="205" t="str">
        <v>Hamilton</v>
      </c>
      <c r="C52" s="199">
        <f>COUNTIF('BEN BEARE'!D:D,B52)</f>
        <v>25</v>
      </c>
      <c r="D52" s="199">
        <f>COUNTIFS('BEN BEARE'!D:D,B52,'BEN BEARE'!K:K,"&gt;0")</f>
        <v>10</v>
      </c>
      <c r="E52" s="199">
        <f>COUNTIFS('BEN BEARE'!D:D,B52,'BEN BEARE'!K:K,"&lt;0")</f>
        <v>15</v>
      </c>
      <c r="F52" s="200">
        <f t="shared" si="0"/>
        <v>0.4</v>
      </c>
      <c r="G52" s="207">
        <f>SUMIFS('BEN BEARE'!K:K,'BEN BEARE'!D:D,B52)</f>
        <v>46.697999999999993</v>
      </c>
    </row>
    <row r="53" spans="2:7" ht="20.100000000000001" customHeight="1" x14ac:dyDescent="0.25">
      <c r="B53" s="205" t="str">
        <v>Hanging Rock</v>
      </c>
      <c r="C53" s="199">
        <f>COUNTIF('BEN BEARE'!D:D,B53)</f>
        <v>2</v>
      </c>
      <c r="D53" s="199">
        <f>COUNTIFS('BEN BEARE'!D:D,B53,'BEN BEARE'!K:K,"&gt;0")</f>
        <v>0</v>
      </c>
      <c r="E53" s="199">
        <f>COUNTIFS('BEN BEARE'!D:D,B53,'BEN BEARE'!K:K,"&lt;0")</f>
        <v>2</v>
      </c>
      <c r="F53" s="200">
        <f t="shared" si="0"/>
        <v>0</v>
      </c>
      <c r="G53" s="207">
        <f>SUMIFS('BEN BEARE'!K:K,'BEN BEARE'!D:D,B53)</f>
        <v>-10</v>
      </c>
    </row>
    <row r="54" spans="2:7" ht="20.100000000000001" customHeight="1" x14ac:dyDescent="0.25">
      <c r="B54" s="205" t="str">
        <v>Happy Valley</v>
      </c>
      <c r="C54" s="199">
        <f>COUNTIF('BEN BEARE'!D:D,B54)</f>
        <v>6</v>
      </c>
      <c r="D54" s="199">
        <f>COUNTIFS('BEN BEARE'!D:D,B54,'BEN BEARE'!K:K,"&gt;0")</f>
        <v>1</v>
      </c>
      <c r="E54" s="199">
        <f>COUNTIFS('BEN BEARE'!D:D,B54,'BEN BEARE'!K:K,"&lt;0")</f>
        <v>5</v>
      </c>
      <c r="F54" s="200">
        <f t="shared" si="0"/>
        <v>0.16666666666666666</v>
      </c>
      <c r="G54" s="207">
        <f>SUMIFS('BEN BEARE'!K:K,'BEN BEARE'!D:D,B54)</f>
        <v>1</v>
      </c>
    </row>
    <row r="55" spans="2:7" ht="20.100000000000001" customHeight="1" x14ac:dyDescent="0.25">
      <c r="B55" s="205" t="str">
        <v>Hawkesbury</v>
      </c>
      <c r="C55" s="199">
        <f>COUNTIF('BEN BEARE'!D:D,B55)</f>
        <v>56</v>
      </c>
      <c r="D55" s="199">
        <f>COUNTIFS('BEN BEARE'!D:D,B55,'BEN BEARE'!K:K,"&gt;0")</f>
        <v>5</v>
      </c>
      <c r="E55" s="199">
        <f>COUNTIFS('BEN BEARE'!D:D,B55,'BEN BEARE'!K:K,"&lt;0")</f>
        <v>51</v>
      </c>
      <c r="F55" s="200">
        <f t="shared" si="0"/>
        <v>8.9285714285714288E-2</v>
      </c>
      <c r="G55" s="207">
        <f>SUMIFS('BEN BEARE'!K:K,'BEN BEARE'!D:D,B55)</f>
        <v>-95.35</v>
      </c>
    </row>
    <row r="56" spans="2:7" ht="20.100000000000001" customHeight="1" x14ac:dyDescent="0.25">
      <c r="B56" s="205" t="str">
        <v>Horsham</v>
      </c>
      <c r="C56" s="199">
        <f>COUNTIF('BEN BEARE'!D:D,B56)</f>
        <v>12</v>
      </c>
      <c r="D56" s="199">
        <f>COUNTIFS('BEN BEARE'!D:D,B56,'BEN BEARE'!K:K,"&gt;0")</f>
        <v>2</v>
      </c>
      <c r="E56" s="199">
        <f>COUNTIFS('BEN BEARE'!D:D,B56,'BEN BEARE'!K:K,"&lt;0")</f>
        <v>10</v>
      </c>
      <c r="F56" s="200">
        <f t="shared" si="0"/>
        <v>0.16666666666666666</v>
      </c>
      <c r="G56" s="207">
        <f>SUMIFS('BEN BEARE'!K:K,'BEN BEARE'!D:D,B56)</f>
        <v>-13.75</v>
      </c>
    </row>
    <row r="57" spans="2:7" ht="20.100000000000001" customHeight="1" x14ac:dyDescent="0.25">
      <c r="B57" s="205" t="str">
        <v>Inverell</v>
      </c>
      <c r="C57" s="199">
        <f>COUNTIF('BEN BEARE'!D:D,B57)</f>
        <v>1</v>
      </c>
      <c r="D57" s="199">
        <f>COUNTIFS('BEN BEARE'!D:D,B57,'BEN BEARE'!K:K,"&gt;0")</f>
        <v>0</v>
      </c>
      <c r="E57" s="199">
        <f>COUNTIFS('BEN BEARE'!D:D,B57,'BEN BEARE'!K:K,"&lt;0")</f>
        <v>1</v>
      </c>
      <c r="F57" s="200">
        <f t="shared" si="0"/>
        <v>0</v>
      </c>
      <c r="G57" s="207">
        <f>SUMIFS('BEN BEARE'!K:K,'BEN BEARE'!D:D,B57)</f>
        <v>-0.25</v>
      </c>
    </row>
    <row r="58" spans="2:7" ht="20.100000000000001" customHeight="1" x14ac:dyDescent="0.25">
      <c r="B58" s="205" t="str">
        <v>Ipswich</v>
      </c>
      <c r="C58" s="199">
        <f>COUNTIF('BEN BEARE'!D:D,B58)</f>
        <v>5</v>
      </c>
      <c r="D58" s="199">
        <f>COUNTIFS('BEN BEARE'!D:D,B58,'BEN BEARE'!K:K,"&gt;0")</f>
        <v>3</v>
      </c>
      <c r="E58" s="199">
        <f>COUNTIFS('BEN BEARE'!D:D,B58,'BEN BEARE'!K:K,"&lt;0")</f>
        <v>2</v>
      </c>
      <c r="F58" s="200">
        <f t="shared" si="0"/>
        <v>0.6</v>
      </c>
      <c r="G58" s="207">
        <f>SUMIFS('BEN BEARE'!K:K,'BEN BEARE'!D:D,B58)</f>
        <v>8</v>
      </c>
    </row>
    <row r="59" spans="2:7" ht="20.100000000000001" customHeight="1" x14ac:dyDescent="0.25">
      <c r="B59" s="205" t="str">
        <v>Kembla Grange</v>
      </c>
      <c r="C59" s="199">
        <f>COUNTIF('BEN BEARE'!D:D,B59)</f>
        <v>71</v>
      </c>
      <c r="D59" s="199">
        <f>COUNTIFS('BEN BEARE'!D:D,B59,'BEN BEARE'!K:K,"&gt;0")</f>
        <v>13</v>
      </c>
      <c r="E59" s="199">
        <f>COUNTIFS('BEN BEARE'!D:D,B59,'BEN BEARE'!K:K,"&lt;0")</f>
        <v>58</v>
      </c>
      <c r="F59" s="200">
        <f t="shared" si="0"/>
        <v>0.18309859154929578</v>
      </c>
      <c r="G59" s="207">
        <f>SUMIFS('BEN BEARE'!K:K,'BEN BEARE'!D:D,B59)</f>
        <v>8.6299999999999955</v>
      </c>
    </row>
    <row r="60" spans="2:7" ht="20.100000000000001" customHeight="1" x14ac:dyDescent="0.25">
      <c r="B60" s="205" t="str">
        <v>Kempsey</v>
      </c>
      <c r="C60" s="199">
        <f>COUNTIF('BEN BEARE'!D:D,B60)</f>
        <v>2</v>
      </c>
      <c r="D60" s="199">
        <f>COUNTIFS('BEN BEARE'!D:D,B60,'BEN BEARE'!K:K,"&gt;0")</f>
        <v>1</v>
      </c>
      <c r="E60" s="199">
        <f>COUNTIFS('BEN BEARE'!D:D,B60,'BEN BEARE'!K:K,"&lt;0")</f>
        <v>1</v>
      </c>
      <c r="F60" s="200">
        <f t="shared" si="0"/>
        <v>0.5</v>
      </c>
      <c r="G60" s="207">
        <f>SUMIFS('BEN BEARE'!K:K,'BEN BEARE'!D:D,B60)</f>
        <v>5.35</v>
      </c>
    </row>
    <row r="61" spans="2:7" ht="20.100000000000001" customHeight="1" x14ac:dyDescent="0.25">
      <c r="B61" s="205" t="str">
        <v>Kensignton</v>
      </c>
      <c r="C61" s="199">
        <f>COUNTIF('BEN BEARE'!D:D,B61)</f>
        <v>3</v>
      </c>
      <c r="D61" s="199">
        <f>COUNTIFS('BEN BEARE'!D:D,B61,'BEN BEARE'!K:K,"&gt;0")</f>
        <v>1</v>
      </c>
      <c r="E61" s="199">
        <f>COUNTIFS('BEN BEARE'!D:D,B61,'BEN BEARE'!K:K,"&lt;0")</f>
        <v>2</v>
      </c>
      <c r="F61" s="200">
        <f t="shared" si="0"/>
        <v>0.33333333333333331</v>
      </c>
      <c r="G61" s="207">
        <f>SUMIFS('BEN BEARE'!K:K,'BEN BEARE'!D:D,B61)</f>
        <v>6.75</v>
      </c>
    </row>
    <row r="62" spans="2:7" ht="20.100000000000001" customHeight="1" x14ac:dyDescent="0.25">
      <c r="B62" s="205" t="str">
        <v>Kensington</v>
      </c>
      <c r="C62" s="199">
        <f>COUNTIF('BEN BEARE'!D:D,B62)</f>
        <v>35</v>
      </c>
      <c r="D62" s="199">
        <f>COUNTIFS('BEN BEARE'!D:D,B62,'BEN BEARE'!K:K,"&gt;0")</f>
        <v>7</v>
      </c>
      <c r="E62" s="199">
        <f>COUNTIFS('BEN BEARE'!D:D,B62,'BEN BEARE'!K:K,"&lt;0")</f>
        <v>28</v>
      </c>
      <c r="F62" s="200">
        <f t="shared" si="0"/>
        <v>0.2</v>
      </c>
      <c r="G62" s="207">
        <f>SUMIFS('BEN BEARE'!K:K,'BEN BEARE'!D:D,B62)</f>
        <v>22.637500000000003</v>
      </c>
    </row>
    <row r="63" spans="2:7" ht="20.100000000000001" customHeight="1" x14ac:dyDescent="0.25">
      <c r="B63" s="205" t="str">
        <v>Kerang</v>
      </c>
      <c r="C63" s="199">
        <f>COUNTIF('BEN BEARE'!D:D,B63)</f>
        <v>2</v>
      </c>
      <c r="D63" s="199">
        <f>COUNTIFS('BEN BEARE'!D:D,B63,'BEN BEARE'!K:K,"&gt;0")</f>
        <v>1</v>
      </c>
      <c r="E63" s="199">
        <f>COUNTIFS('BEN BEARE'!D:D,B63,'BEN BEARE'!K:K,"&lt;0")</f>
        <v>1</v>
      </c>
      <c r="F63" s="200">
        <f t="shared" si="0"/>
        <v>0.5</v>
      </c>
      <c r="G63" s="207">
        <f>SUMIFS('BEN BEARE'!K:K,'BEN BEARE'!D:D,B63)</f>
        <v>9.75</v>
      </c>
    </row>
    <row r="64" spans="2:7" ht="20.100000000000001" customHeight="1" x14ac:dyDescent="0.25">
      <c r="B64" s="205" t="str">
        <v>Kilmore</v>
      </c>
      <c r="C64" s="199">
        <f>COUNTIF('BEN BEARE'!D:D,B64)</f>
        <v>35</v>
      </c>
      <c r="D64" s="199">
        <f>COUNTIFS('BEN BEARE'!D:D,B64,'BEN BEARE'!K:K,"&gt;0")</f>
        <v>5</v>
      </c>
      <c r="E64" s="199">
        <f>COUNTIFS('BEN BEARE'!D:D,B64,'BEN BEARE'!K:K,"&lt;0")</f>
        <v>30</v>
      </c>
      <c r="F64" s="200">
        <f t="shared" si="0"/>
        <v>0.14285714285714285</v>
      </c>
      <c r="G64" s="207">
        <f>SUMIFS('BEN BEARE'!K:K,'BEN BEARE'!D:D,B64)</f>
        <v>27.028500000000005</v>
      </c>
    </row>
    <row r="65" spans="2:7" ht="20.100000000000001" customHeight="1" x14ac:dyDescent="0.25">
      <c r="B65" s="205" t="str">
        <v>Kyenton</v>
      </c>
      <c r="C65" s="199">
        <f>COUNTIF('BEN BEARE'!D:D,B65)</f>
        <v>1</v>
      </c>
      <c r="D65" s="199">
        <f>COUNTIFS('BEN BEARE'!D:D,B65,'BEN BEARE'!K:K,"&gt;0")</f>
        <v>1</v>
      </c>
      <c r="E65" s="199">
        <f>COUNTIFS('BEN BEARE'!D:D,B65,'BEN BEARE'!K:K,"&lt;0")</f>
        <v>0</v>
      </c>
      <c r="F65" s="200">
        <f t="shared" si="0"/>
        <v>1</v>
      </c>
      <c r="G65" s="207">
        <f>SUMIFS('BEN BEARE'!K:K,'BEN BEARE'!D:D,B65)</f>
        <v>9.625</v>
      </c>
    </row>
    <row r="66" spans="2:7" ht="20.100000000000001" customHeight="1" x14ac:dyDescent="0.25">
      <c r="B66" s="205" t="str">
        <v>Kyneton</v>
      </c>
      <c r="C66" s="199">
        <f>COUNTIF('BEN BEARE'!D:D,B66)</f>
        <v>37</v>
      </c>
      <c r="D66" s="199">
        <f>COUNTIFS('BEN BEARE'!D:D,B66,'BEN BEARE'!K:K,"&gt;0")</f>
        <v>15</v>
      </c>
      <c r="E66" s="199">
        <f>COUNTIFS('BEN BEARE'!D:D,B66,'BEN BEARE'!K:K,"&lt;0")</f>
        <v>22</v>
      </c>
      <c r="F66" s="200">
        <f t="shared" si="0"/>
        <v>0.40540540540540543</v>
      </c>
      <c r="G66" s="207">
        <f>SUMIFS('BEN BEARE'!K:K,'BEN BEARE'!D:D,B66)</f>
        <v>235.28500000000003</v>
      </c>
    </row>
    <row r="67" spans="2:7" ht="20.100000000000001" customHeight="1" x14ac:dyDescent="0.25">
      <c r="B67" s="205" t="str">
        <v>Lismore</v>
      </c>
      <c r="C67" s="199">
        <f>COUNTIF('BEN BEARE'!D:D,B67)</f>
        <v>2</v>
      </c>
      <c r="D67" s="199">
        <f>COUNTIFS('BEN BEARE'!D:D,B67,'BEN BEARE'!K:K,"&gt;0")</f>
        <v>1</v>
      </c>
      <c r="E67" s="199">
        <f>COUNTIFS('BEN BEARE'!D:D,B67,'BEN BEARE'!K:K,"&lt;0")</f>
        <v>1</v>
      </c>
      <c r="F67" s="200">
        <f t="shared" si="0"/>
        <v>0.5</v>
      </c>
      <c r="G67" s="207">
        <f>SUMIFS('BEN BEARE'!K:K,'BEN BEARE'!D:D,B67)</f>
        <v>20.659999999999997</v>
      </c>
    </row>
    <row r="68" spans="2:7" ht="20.100000000000001" customHeight="1" x14ac:dyDescent="0.25">
      <c r="B68" s="205" t="str">
        <v>Location</v>
      </c>
      <c r="C68" s="199">
        <f>COUNTIF('BEN BEARE'!D:D,B68)</f>
        <v>1</v>
      </c>
      <c r="D68" s="199">
        <f>COUNTIFS('BEN BEARE'!D:D,B68,'BEN BEARE'!K:K,"&gt;0")</f>
        <v>0</v>
      </c>
      <c r="E68" s="199">
        <f>COUNTIFS('BEN BEARE'!D:D,B68,'BEN BEARE'!K:K,"&lt;0")</f>
        <v>0</v>
      </c>
      <c r="F68" s="200">
        <f t="shared" ref="F68:F75" si="2">D68/C68</f>
        <v>0</v>
      </c>
      <c r="G68" s="207">
        <f>SUMIFS('BEN BEARE'!K:K,'BEN BEARE'!D:D,B68)</f>
        <v>0</v>
      </c>
    </row>
    <row r="69" spans="2:7" ht="20.100000000000001" customHeight="1" x14ac:dyDescent="0.25">
      <c r="B69" s="205" t="str">
        <v>Mildura</v>
      </c>
      <c r="C69" s="199">
        <f>COUNTIF('BEN BEARE'!D:D,B69)</f>
        <v>10</v>
      </c>
      <c r="D69" s="199">
        <f>COUNTIFS('BEN BEARE'!D:D,B69,'BEN BEARE'!K:K,"&gt;0")</f>
        <v>3</v>
      </c>
      <c r="E69" s="199">
        <f>COUNTIFS('BEN BEARE'!D:D,B69,'BEN BEARE'!K:K,"&lt;0")</f>
        <v>7</v>
      </c>
      <c r="F69" s="200">
        <f t="shared" si="2"/>
        <v>0.3</v>
      </c>
      <c r="G69" s="207">
        <f>SUMIFS('BEN BEARE'!K:K,'BEN BEARE'!D:D,B69)</f>
        <v>-2.8924999999999983</v>
      </c>
    </row>
    <row r="70" spans="2:7" ht="20.100000000000001" customHeight="1" x14ac:dyDescent="0.25">
      <c r="B70" s="205" t="str">
        <v>Moe</v>
      </c>
      <c r="C70" s="199">
        <f>COUNTIF('BEN BEARE'!D:D,B70)</f>
        <v>77</v>
      </c>
      <c r="D70" s="199">
        <f>COUNTIFS('BEN BEARE'!D:D,B70,'BEN BEARE'!K:K,"&gt;0")</f>
        <v>14</v>
      </c>
      <c r="E70" s="199">
        <f>COUNTIFS('BEN BEARE'!D:D,B70,'BEN BEARE'!K:K,"&lt;0")</f>
        <v>63</v>
      </c>
      <c r="F70" s="200">
        <f t="shared" si="2"/>
        <v>0.18181818181818182</v>
      </c>
      <c r="G70" s="207">
        <f>SUMIFS('BEN BEARE'!K:K,'BEN BEARE'!D:D,B70)</f>
        <v>-66.424999999999997</v>
      </c>
    </row>
    <row r="71" spans="2:7" ht="20.100000000000001" customHeight="1" x14ac:dyDescent="0.25">
      <c r="B71" s="205" t="str">
        <v xml:space="preserve">Moe </v>
      </c>
      <c r="C71" s="199">
        <f>COUNTIF('BEN BEARE'!D:D,B71)</f>
        <v>1</v>
      </c>
      <c r="D71" s="199">
        <f>COUNTIFS('BEN BEARE'!D:D,B71,'BEN BEARE'!K:K,"&gt;0")</f>
        <v>0</v>
      </c>
      <c r="E71" s="199">
        <f>COUNTIFS('BEN BEARE'!D:D,B71,'BEN BEARE'!K:K,"&lt;0")</f>
        <v>1</v>
      </c>
      <c r="F71" s="200">
        <f t="shared" si="2"/>
        <v>0</v>
      </c>
      <c r="G71" s="207">
        <f>SUMIFS('BEN BEARE'!K:K,'BEN BEARE'!D:D,B71)</f>
        <v>-0.5</v>
      </c>
    </row>
    <row r="72" spans="2:7" ht="20.100000000000001" customHeight="1" x14ac:dyDescent="0.25">
      <c r="B72" s="205" t="str">
        <v>Moonee Valley</v>
      </c>
      <c r="C72" s="199">
        <f>COUNTIF('BEN BEARE'!D:D,B72)</f>
        <v>32</v>
      </c>
      <c r="D72" s="199">
        <f>COUNTIFS('BEN BEARE'!D:D,B72,'BEN BEARE'!K:K,"&gt;0")</f>
        <v>8</v>
      </c>
      <c r="E72" s="199">
        <f>COUNTIFS('BEN BEARE'!D:D,B72,'BEN BEARE'!K:K,"&lt;0")</f>
        <v>24</v>
      </c>
      <c r="F72" s="200">
        <f t="shared" si="2"/>
        <v>0.25</v>
      </c>
      <c r="G72" s="207">
        <f>SUMIFS('BEN BEARE'!K:K,'BEN BEARE'!D:D,B72)</f>
        <v>20.299999999999997</v>
      </c>
    </row>
    <row r="73" spans="2:7" ht="20.100000000000001" customHeight="1" x14ac:dyDescent="0.25">
      <c r="B73" s="205" t="str">
        <v>Moree</v>
      </c>
      <c r="C73" s="199">
        <f>COUNTIF('BEN BEARE'!D:D,B73)</f>
        <v>2</v>
      </c>
      <c r="D73" s="199">
        <f>COUNTIFS('BEN BEARE'!D:D,B73,'BEN BEARE'!K:K,"&gt;0")</f>
        <v>1</v>
      </c>
      <c r="E73" s="199">
        <f>COUNTIFS('BEN BEARE'!D:D,B73,'BEN BEARE'!K:K,"&lt;0")</f>
        <v>1</v>
      </c>
      <c r="F73" s="200">
        <f t="shared" si="2"/>
        <v>0.5</v>
      </c>
      <c r="G73" s="207">
        <f>SUMIFS('BEN BEARE'!K:K,'BEN BEARE'!D:D,B73)</f>
        <v>9.0500000000000007</v>
      </c>
    </row>
    <row r="74" spans="2:7" ht="20.100000000000001" customHeight="1" x14ac:dyDescent="0.25">
      <c r="B74" s="205" t="str">
        <v>Mornington</v>
      </c>
      <c r="C74" s="199">
        <f>COUNTIF('BEN BEARE'!D:D,B74)</f>
        <v>71</v>
      </c>
      <c r="D74" s="199">
        <f>COUNTIFS('BEN BEARE'!D:D,B74,'BEN BEARE'!K:K,"&gt;0")</f>
        <v>20</v>
      </c>
      <c r="E74" s="199">
        <f>COUNTIFS('BEN BEARE'!D:D,B74,'BEN BEARE'!K:K,"&lt;0")</f>
        <v>51</v>
      </c>
      <c r="F74" s="200">
        <f t="shared" si="2"/>
        <v>0.28169014084507044</v>
      </c>
      <c r="G74" s="207">
        <f>SUMIFS('BEN BEARE'!K:K,'BEN BEARE'!D:D,B74)</f>
        <v>109.79249999999999</v>
      </c>
    </row>
    <row r="75" spans="2:7" ht="20.100000000000001" customHeight="1" x14ac:dyDescent="0.25">
      <c r="B75" s="205" t="str">
        <v xml:space="preserve">Mornington </v>
      </c>
      <c r="C75" s="199">
        <f>COUNTIF('BEN BEARE'!D:D,B75)</f>
        <v>3</v>
      </c>
      <c r="D75" s="199">
        <f>COUNTIFS('BEN BEARE'!D:D,B75,'BEN BEARE'!K:K,"&gt;0")</f>
        <v>0</v>
      </c>
      <c r="E75" s="199">
        <f>COUNTIFS('BEN BEARE'!D:D,B75,'BEN BEARE'!K:K,"&lt;0")</f>
        <v>3</v>
      </c>
      <c r="F75" s="200">
        <f t="shared" si="2"/>
        <v>0</v>
      </c>
      <c r="G75" s="207">
        <f>SUMIFS('BEN BEARE'!K:K,'BEN BEARE'!D:D,B75)</f>
        <v>-4</v>
      </c>
    </row>
    <row r="76" spans="2:7" ht="20.100000000000001" customHeight="1" x14ac:dyDescent="0.25">
      <c r="B76" s="205" t="str">
        <v>Mornington/Sale</v>
      </c>
      <c r="C76" s="199">
        <f>COUNTIF('BEN BEARE'!D:D,B76)</f>
        <v>1</v>
      </c>
      <c r="D76" s="199">
        <f>COUNTIFS('BEN BEARE'!D:D,B76,'BEN BEARE'!K:K,"&gt;0")</f>
        <v>0</v>
      </c>
      <c r="E76" s="199">
        <f>COUNTIFS('BEN BEARE'!D:D,B76,'BEN BEARE'!K:K,"&lt;0")</f>
        <v>1</v>
      </c>
      <c r="F76" s="200">
        <f t="shared" ref="F76:F91" si="3">D76/C76</f>
        <v>0</v>
      </c>
      <c r="G76" s="207">
        <f>SUMIFS('BEN BEARE'!K:K,'BEN BEARE'!D:D,B76)</f>
        <v>-3</v>
      </c>
    </row>
    <row r="77" spans="2:7" ht="20.100000000000001" customHeight="1" x14ac:dyDescent="0.25">
      <c r="B77" s="205" t="str">
        <v>Morphettville</v>
      </c>
      <c r="C77" s="199">
        <f>COUNTIF('BEN BEARE'!D:D,B77)</f>
        <v>4</v>
      </c>
      <c r="D77" s="199">
        <f>COUNTIFS('BEN BEARE'!D:D,B77,'BEN BEARE'!K:K,"&gt;0")</f>
        <v>0</v>
      </c>
      <c r="E77" s="199">
        <f>COUNTIFS('BEN BEARE'!D:D,B77,'BEN BEARE'!K:K,"&lt;0")</f>
        <v>4</v>
      </c>
      <c r="F77" s="200">
        <f t="shared" si="3"/>
        <v>0</v>
      </c>
      <c r="G77" s="207">
        <f>SUMIFS('BEN BEARE'!K:K,'BEN BEARE'!D:D,B77)</f>
        <v>-4.75</v>
      </c>
    </row>
    <row r="78" spans="2:7" ht="20.100000000000001" customHeight="1" x14ac:dyDescent="0.25">
      <c r="B78" s="205" t="str">
        <v>Morphetville</v>
      </c>
      <c r="C78" s="199">
        <f>COUNTIF('BEN BEARE'!D:D,B78)</f>
        <v>14</v>
      </c>
      <c r="D78" s="199">
        <f>COUNTIFS('BEN BEARE'!D:D,B78,'BEN BEARE'!K:K,"&gt;0")</f>
        <v>4</v>
      </c>
      <c r="E78" s="199">
        <f>COUNTIFS('BEN BEARE'!D:D,B78,'BEN BEARE'!K:K,"&lt;0")</f>
        <v>10</v>
      </c>
      <c r="F78" s="200">
        <f t="shared" si="3"/>
        <v>0.2857142857142857</v>
      </c>
      <c r="G78" s="207">
        <f>SUMIFS('BEN BEARE'!K:K,'BEN BEARE'!D:D,B78)</f>
        <v>5.1340000000000021</v>
      </c>
    </row>
    <row r="79" spans="2:7" ht="20.100000000000001" customHeight="1" x14ac:dyDescent="0.25">
      <c r="B79" s="205" t="str">
        <v>Moruya</v>
      </c>
      <c r="C79" s="199">
        <f>COUNTIF('BEN BEARE'!D:D,B79)</f>
        <v>11</v>
      </c>
      <c r="D79" s="199">
        <f>COUNTIFS('BEN BEARE'!D:D,B79,'BEN BEARE'!K:K,"&gt;0")</f>
        <v>1</v>
      </c>
      <c r="E79" s="199">
        <f>COUNTIFS('BEN BEARE'!D:D,B79,'BEN BEARE'!K:K,"&lt;0")</f>
        <v>10</v>
      </c>
      <c r="F79" s="200">
        <f t="shared" si="3"/>
        <v>9.0909090909090912E-2</v>
      </c>
      <c r="G79" s="207">
        <f>SUMIFS('BEN BEARE'!K:K,'BEN BEARE'!D:D,B79)</f>
        <v>-12.75</v>
      </c>
    </row>
    <row r="80" spans="2:7" ht="20.100000000000001" customHeight="1" x14ac:dyDescent="0.25">
      <c r="B80" s="205" t="str">
        <v>Mount Gambier</v>
      </c>
      <c r="C80" s="199">
        <f>COUNTIF('BEN BEARE'!D:D,B80)</f>
        <v>10</v>
      </c>
      <c r="D80" s="199">
        <f>COUNTIFS('BEN BEARE'!D:D,B80,'BEN BEARE'!K:K,"&gt;0")</f>
        <v>5</v>
      </c>
      <c r="E80" s="199">
        <f>COUNTIFS('BEN BEARE'!D:D,B80,'BEN BEARE'!K:K,"&lt;0")</f>
        <v>5</v>
      </c>
      <c r="F80" s="200">
        <f t="shared" si="3"/>
        <v>0.5</v>
      </c>
      <c r="G80" s="207">
        <f>SUMIFS('BEN BEARE'!K:K,'BEN BEARE'!D:D,B80)</f>
        <v>48.8</v>
      </c>
    </row>
    <row r="81" spans="2:7" ht="20.100000000000001" customHeight="1" x14ac:dyDescent="0.25">
      <c r="B81" s="205" t="str">
        <v>Mudgee</v>
      </c>
      <c r="C81" s="199">
        <f>COUNTIF('BEN BEARE'!D:D,B81)</f>
        <v>8</v>
      </c>
      <c r="D81" s="199">
        <f>COUNTIFS('BEN BEARE'!D:D,B81,'BEN BEARE'!K:K,"&gt;0")</f>
        <v>0</v>
      </c>
      <c r="E81" s="199">
        <f>COUNTIFS('BEN BEARE'!D:D,B81,'BEN BEARE'!K:K,"&lt;0")</f>
        <v>8</v>
      </c>
      <c r="F81" s="200">
        <f t="shared" si="3"/>
        <v>0</v>
      </c>
      <c r="G81" s="207">
        <f>SUMIFS('BEN BEARE'!K:K,'BEN BEARE'!D:D,B81)</f>
        <v>-15</v>
      </c>
    </row>
    <row r="82" spans="2:7" ht="20.100000000000001" customHeight="1" x14ac:dyDescent="0.25">
      <c r="B82" s="205" t="str">
        <v>Multi</v>
      </c>
      <c r="C82" s="199">
        <f>COUNTIF('BEN BEARE'!D:D,B82)</f>
        <v>1</v>
      </c>
      <c r="D82" s="199">
        <f>COUNTIFS('BEN BEARE'!D:D,B82,'BEN BEARE'!K:K,"&gt;0")</f>
        <v>0</v>
      </c>
      <c r="E82" s="199">
        <f>COUNTIFS('BEN BEARE'!D:D,B82,'BEN BEARE'!K:K,"&lt;0")</f>
        <v>1</v>
      </c>
      <c r="F82" s="200">
        <f t="shared" si="3"/>
        <v>0</v>
      </c>
      <c r="G82" s="207">
        <f>SUMIFS('BEN BEARE'!K:K,'BEN BEARE'!D:D,B82)</f>
        <v>-5</v>
      </c>
    </row>
    <row r="83" spans="2:7" ht="20.100000000000001" customHeight="1" x14ac:dyDescent="0.25">
      <c r="B83" s="205" t="str">
        <v>Murray Bridge</v>
      </c>
      <c r="C83" s="199">
        <f>COUNTIF('BEN BEARE'!D:D,B83)</f>
        <v>3</v>
      </c>
      <c r="D83" s="199">
        <f>COUNTIFS('BEN BEARE'!D:D,B83,'BEN BEARE'!K:K,"&gt;0")</f>
        <v>1</v>
      </c>
      <c r="E83" s="199">
        <f>COUNTIFS('BEN BEARE'!D:D,B83,'BEN BEARE'!K:K,"&lt;0")</f>
        <v>2</v>
      </c>
      <c r="F83" s="200">
        <f t="shared" si="3"/>
        <v>0.33333333333333331</v>
      </c>
      <c r="G83" s="207">
        <f>SUMIFS('BEN BEARE'!K:K,'BEN BEARE'!D:D,B83)</f>
        <v>-3</v>
      </c>
    </row>
    <row r="84" spans="2:7" ht="20.100000000000001" customHeight="1" x14ac:dyDescent="0.25">
      <c r="B84" s="205" t="str">
        <v>Murtoa</v>
      </c>
      <c r="C84" s="199">
        <f>COUNTIF('BEN BEARE'!D:D,B84)</f>
        <v>10</v>
      </c>
      <c r="D84" s="199">
        <f>COUNTIFS('BEN BEARE'!D:D,B84,'BEN BEARE'!K:K,"&gt;0")</f>
        <v>3</v>
      </c>
      <c r="E84" s="199">
        <f>COUNTIFS('BEN BEARE'!D:D,B84,'BEN BEARE'!K:K,"&lt;0")</f>
        <v>7</v>
      </c>
      <c r="F84" s="200">
        <f t="shared" si="3"/>
        <v>0.3</v>
      </c>
      <c r="G84" s="207">
        <f>SUMIFS('BEN BEARE'!K:K,'BEN BEARE'!D:D,B84)</f>
        <v>2.1879999999999997</v>
      </c>
    </row>
    <row r="85" spans="2:7" ht="20.100000000000001" customHeight="1" x14ac:dyDescent="0.25">
      <c r="B85" s="205" t="str">
        <v>MURWILLUMBAH</v>
      </c>
      <c r="C85" s="199">
        <f>COUNTIF('BEN BEARE'!D:D,B85)</f>
        <v>2</v>
      </c>
      <c r="D85" s="199">
        <f>COUNTIFS('BEN BEARE'!D:D,B85,'BEN BEARE'!K:K,"&gt;0")</f>
        <v>0</v>
      </c>
      <c r="E85" s="199">
        <f>COUNTIFS('BEN BEARE'!D:D,B85,'BEN BEARE'!K:K,"&lt;0")</f>
        <v>2</v>
      </c>
      <c r="F85" s="200">
        <f t="shared" si="3"/>
        <v>0</v>
      </c>
      <c r="G85" s="207">
        <f>SUMIFS('BEN BEARE'!K:K,'BEN BEARE'!D:D,B85)</f>
        <v>-2</v>
      </c>
    </row>
    <row r="86" spans="2:7" ht="20.100000000000001" customHeight="1" x14ac:dyDescent="0.25">
      <c r="B86" s="205" t="str">
        <v>Muswellbrook</v>
      </c>
      <c r="C86" s="199">
        <f>COUNTIF('BEN BEARE'!D:D,B86)</f>
        <v>14</v>
      </c>
      <c r="D86" s="199">
        <f>COUNTIFS('BEN BEARE'!D:D,B86,'BEN BEARE'!K:K,"&gt;0")</f>
        <v>4</v>
      </c>
      <c r="E86" s="199">
        <f>COUNTIFS('BEN BEARE'!D:D,B86,'BEN BEARE'!K:K,"&lt;0")</f>
        <v>10</v>
      </c>
      <c r="F86" s="200">
        <f t="shared" si="3"/>
        <v>0.2857142857142857</v>
      </c>
      <c r="G86" s="207">
        <f>SUMIFS('BEN BEARE'!K:K,'BEN BEARE'!D:D,B86)</f>
        <v>0.85000000000000142</v>
      </c>
    </row>
    <row r="87" spans="2:7" ht="20.100000000000001" customHeight="1" x14ac:dyDescent="0.25">
      <c r="B87" s="205" t="str">
        <v>Naracoorte</v>
      </c>
      <c r="C87" s="199">
        <f>COUNTIF('BEN BEARE'!D:D,B87)</f>
        <v>5</v>
      </c>
      <c r="D87" s="199">
        <f>COUNTIFS('BEN BEARE'!D:D,B87,'BEN BEARE'!K:K,"&gt;0")</f>
        <v>0</v>
      </c>
      <c r="E87" s="199">
        <f>COUNTIFS('BEN BEARE'!D:D,B87,'BEN BEARE'!K:K,"&lt;0")</f>
        <v>5</v>
      </c>
      <c r="F87" s="200">
        <f t="shared" si="3"/>
        <v>0</v>
      </c>
      <c r="G87" s="207">
        <f>SUMIFS('BEN BEARE'!K:K,'BEN BEARE'!D:D,B87)</f>
        <v>-27</v>
      </c>
    </row>
    <row r="88" spans="2:7" ht="20.100000000000001" customHeight="1" x14ac:dyDescent="0.25">
      <c r="B88" s="205" t="str">
        <v>Narrandera</v>
      </c>
      <c r="C88" s="199">
        <f>COUNTIF('BEN BEARE'!D:D,B88)</f>
        <v>7</v>
      </c>
      <c r="D88" s="199">
        <f>COUNTIFS('BEN BEARE'!D:D,B88,'BEN BEARE'!K:K,"&gt;0")</f>
        <v>2</v>
      </c>
      <c r="E88" s="199">
        <f>COUNTIFS('BEN BEARE'!D:D,B88,'BEN BEARE'!K:K,"&lt;0")</f>
        <v>5</v>
      </c>
      <c r="F88" s="200">
        <f t="shared" si="3"/>
        <v>0.2857142857142857</v>
      </c>
      <c r="G88" s="207">
        <f>SUMIFS('BEN BEARE'!K:K,'BEN BEARE'!D:D,B88)</f>
        <v>46.9</v>
      </c>
    </row>
    <row r="89" spans="2:7" ht="20.100000000000001" customHeight="1" x14ac:dyDescent="0.25">
      <c r="B89" s="205" t="str">
        <v>Newcastle</v>
      </c>
      <c r="C89" s="199">
        <f>COUNTIF('BEN BEARE'!D:D,B89)</f>
        <v>88</v>
      </c>
      <c r="D89" s="199">
        <f>COUNTIFS('BEN BEARE'!D:D,B89,'BEN BEARE'!K:K,"&gt;0")</f>
        <v>26</v>
      </c>
      <c r="E89" s="199">
        <f>COUNTIFS('BEN BEARE'!D:D,B89,'BEN BEARE'!K:K,"&lt;0")</f>
        <v>62</v>
      </c>
      <c r="F89" s="200">
        <f t="shared" si="3"/>
        <v>0.29545454545454547</v>
      </c>
      <c r="G89" s="207">
        <f>SUMIFS('BEN BEARE'!K:K,'BEN BEARE'!D:D,B89)</f>
        <v>106.28</v>
      </c>
    </row>
    <row r="90" spans="2:7" ht="20.100000000000001" customHeight="1" x14ac:dyDescent="0.25">
      <c r="B90" s="205" t="str">
        <v xml:space="preserve">Newcastle </v>
      </c>
      <c r="C90" s="199">
        <f>COUNTIF('BEN BEARE'!D:D,B90)</f>
        <v>6</v>
      </c>
      <c r="D90" s="199">
        <f>COUNTIFS('BEN BEARE'!D:D,B90,'BEN BEARE'!K:K,"&gt;0")</f>
        <v>1</v>
      </c>
      <c r="E90" s="199">
        <f>COUNTIFS('BEN BEARE'!D:D,B90,'BEN BEARE'!K:K,"&lt;0")</f>
        <v>5</v>
      </c>
      <c r="F90" s="200">
        <f t="shared" si="3"/>
        <v>0.16666666666666666</v>
      </c>
      <c r="G90" s="207">
        <f>SUMIFS('BEN BEARE'!K:K,'BEN BEARE'!D:D,B90)</f>
        <v>3</v>
      </c>
    </row>
    <row r="91" spans="2:7" ht="20.100000000000001" customHeight="1" x14ac:dyDescent="0.25">
      <c r="B91" s="205" t="str">
        <v>Newcatle</v>
      </c>
      <c r="C91" s="199">
        <f>COUNTIF('BEN BEARE'!D:D,B91)</f>
        <v>1</v>
      </c>
      <c r="D91" s="199">
        <f>COUNTIFS('BEN BEARE'!D:D,B91,'BEN BEARE'!K:K,"&gt;0")</f>
        <v>1</v>
      </c>
      <c r="E91" s="199">
        <f>COUNTIFS('BEN BEARE'!D:D,B91,'BEN BEARE'!K:K,"&lt;0")</f>
        <v>0</v>
      </c>
      <c r="F91" s="200">
        <f t="shared" si="3"/>
        <v>1</v>
      </c>
      <c r="G91" s="207">
        <f>SUMIFS('BEN BEARE'!K:K,'BEN BEARE'!D:D,B91)</f>
        <v>1.6</v>
      </c>
    </row>
    <row r="92" spans="2:7" ht="20.100000000000001" customHeight="1" x14ac:dyDescent="0.25">
      <c r="B92" s="205" t="str">
        <v>Nowra</v>
      </c>
      <c r="C92" s="199">
        <f>COUNTIF('BEN BEARE'!D:D,B92)</f>
        <v>18</v>
      </c>
      <c r="D92" s="199">
        <f>COUNTIFS('BEN BEARE'!D:D,B92,'BEN BEARE'!K:K,"&gt;0")</f>
        <v>9</v>
      </c>
      <c r="E92" s="199">
        <f>COUNTIFS('BEN BEARE'!D:D,B92,'BEN BEARE'!K:K,"&lt;0")</f>
        <v>9</v>
      </c>
      <c r="F92" s="200">
        <f t="shared" ref="F92" si="4">D92/C92</f>
        <v>0.5</v>
      </c>
      <c r="G92" s="207">
        <f>SUMIFS('BEN BEARE'!K:K,'BEN BEARE'!D:D,B92)</f>
        <v>62.912500000000001</v>
      </c>
    </row>
    <row r="93" spans="2:7" ht="20.100000000000001" customHeight="1" x14ac:dyDescent="0.25">
      <c r="B93" s="205" t="str">
        <v>Orange</v>
      </c>
      <c r="C93" s="199">
        <f>COUNTIF('BEN BEARE'!D:D,B93)</f>
        <v>5</v>
      </c>
      <c r="D93" s="199">
        <f>COUNTIFS('BEN BEARE'!D:D,B93,'BEN BEARE'!K:K,"&gt;0")</f>
        <v>1</v>
      </c>
      <c r="E93" s="199">
        <f>COUNTIFS('BEN BEARE'!D:D,B93,'BEN BEARE'!K:K,"&lt;0")</f>
        <v>4</v>
      </c>
      <c r="F93" s="200">
        <f t="shared" ref="F93:F105" si="5">D93/C93</f>
        <v>0.2</v>
      </c>
      <c r="G93" s="207">
        <f>SUMIFS('BEN BEARE'!K:K,'BEN BEARE'!D:D,B93)</f>
        <v>-5.3000000000000007</v>
      </c>
    </row>
    <row r="94" spans="2:7" ht="20.100000000000001" customHeight="1" x14ac:dyDescent="0.25">
      <c r="B94" s="205" t="str">
        <v>Pakenham</v>
      </c>
      <c r="C94" s="199">
        <f>COUNTIF('BEN BEARE'!D:D,B94)</f>
        <v>222</v>
      </c>
      <c r="D94" s="199">
        <f>COUNTIFS('BEN BEARE'!D:D,B94,'BEN BEARE'!K:K,"&gt;0")</f>
        <v>50</v>
      </c>
      <c r="E94" s="199">
        <f>COUNTIFS('BEN BEARE'!D:D,B94,'BEN BEARE'!K:K,"&lt;0")</f>
        <v>172</v>
      </c>
      <c r="F94" s="200">
        <f t="shared" si="5"/>
        <v>0.22522522522522523</v>
      </c>
      <c r="G94" s="207">
        <f>SUMIFS('BEN BEARE'!K:K,'BEN BEARE'!D:D,B94)</f>
        <v>-74.097499999999997</v>
      </c>
    </row>
    <row r="95" spans="2:7" ht="20.100000000000001" customHeight="1" x14ac:dyDescent="0.25">
      <c r="B95" s="205" t="str">
        <v>Penola</v>
      </c>
      <c r="C95" s="199">
        <f>COUNTIF('BEN BEARE'!D:D,B95)</f>
        <v>2</v>
      </c>
      <c r="D95" s="199">
        <f>COUNTIFS('BEN BEARE'!D:D,B95,'BEN BEARE'!K:K,"&gt;0")</f>
        <v>1</v>
      </c>
      <c r="E95" s="199">
        <f>COUNTIFS('BEN BEARE'!D:D,B95,'BEN BEARE'!K:K,"&lt;0")</f>
        <v>1</v>
      </c>
      <c r="F95" s="200">
        <f t="shared" si="5"/>
        <v>0.5</v>
      </c>
      <c r="G95" s="207">
        <f>SUMIFS('BEN BEARE'!K:K,'BEN BEARE'!D:D,B95)</f>
        <v>5.4499999999999993</v>
      </c>
    </row>
    <row r="96" spans="2:7" ht="20.100000000000001" customHeight="1" x14ac:dyDescent="0.25">
      <c r="B96" s="205" t="str">
        <v>Penshurst</v>
      </c>
      <c r="C96" s="199">
        <f>COUNTIF('BEN BEARE'!D:D,B96)</f>
        <v>7</v>
      </c>
      <c r="D96" s="199">
        <f>COUNTIFS('BEN BEARE'!D:D,B96,'BEN BEARE'!K:K,"&gt;0")</f>
        <v>2</v>
      </c>
      <c r="E96" s="199">
        <f>COUNTIFS('BEN BEARE'!D:D,B96,'BEN BEARE'!K:K,"&lt;0")</f>
        <v>5</v>
      </c>
      <c r="F96" s="200">
        <f t="shared" si="5"/>
        <v>0.2857142857142857</v>
      </c>
      <c r="G96" s="207">
        <f>SUMIFS('BEN BEARE'!K:K,'BEN BEARE'!D:D,B96)</f>
        <v>22.799999999999997</v>
      </c>
    </row>
    <row r="97" spans="2:7" ht="20.100000000000001" customHeight="1" x14ac:dyDescent="0.25">
      <c r="B97" s="205" t="str">
        <v>Port Macquarie</v>
      </c>
      <c r="C97" s="199">
        <f>COUNTIF('BEN BEARE'!D:D,B97)</f>
        <v>12</v>
      </c>
      <c r="D97" s="199">
        <f>COUNTIFS('BEN BEARE'!D:D,B97,'BEN BEARE'!K:K,"&gt;0")</f>
        <v>1</v>
      </c>
      <c r="E97" s="199">
        <f>COUNTIFS('BEN BEARE'!D:D,B97,'BEN BEARE'!K:K,"&lt;0")</f>
        <v>11</v>
      </c>
      <c r="F97" s="200">
        <f t="shared" si="5"/>
        <v>8.3333333333333329E-2</v>
      </c>
      <c r="G97" s="207">
        <f>SUMIFS('BEN BEARE'!K:K,'BEN BEARE'!D:D,B97)</f>
        <v>-1</v>
      </c>
    </row>
    <row r="98" spans="2:7" ht="20.100000000000001" customHeight="1" x14ac:dyDescent="0.25">
      <c r="B98" s="205" t="str">
        <v>Queanbeyan</v>
      </c>
      <c r="C98" s="199">
        <f>COUNTIF('BEN BEARE'!D:D,B98)</f>
        <v>2</v>
      </c>
      <c r="D98" s="199">
        <f>COUNTIFS('BEN BEARE'!D:D,B98,'BEN BEARE'!K:K,"&gt;0")</f>
        <v>0</v>
      </c>
      <c r="E98" s="199">
        <f>COUNTIFS('BEN BEARE'!D:D,B98,'BEN BEARE'!K:K,"&lt;0")</f>
        <v>2</v>
      </c>
      <c r="F98" s="200">
        <f t="shared" si="5"/>
        <v>0</v>
      </c>
      <c r="G98" s="207">
        <f>SUMIFS('BEN BEARE'!K:K,'BEN BEARE'!D:D,B98)</f>
        <v>-2</v>
      </c>
    </row>
    <row r="99" spans="2:7" ht="20.100000000000001" customHeight="1" x14ac:dyDescent="0.25">
      <c r="B99" s="205" t="str">
        <v>Quirindi</v>
      </c>
      <c r="C99" s="199">
        <f>COUNTIF('BEN BEARE'!D:D,B99)</f>
        <v>4</v>
      </c>
      <c r="D99" s="199">
        <f>COUNTIFS('BEN BEARE'!D:D,B99,'BEN BEARE'!K:K,"&gt;0")</f>
        <v>1</v>
      </c>
      <c r="E99" s="199">
        <f>COUNTIFS('BEN BEARE'!D:D,B99,'BEN BEARE'!K:K,"&lt;0")</f>
        <v>3</v>
      </c>
      <c r="F99" s="200">
        <f t="shared" si="5"/>
        <v>0.25</v>
      </c>
      <c r="G99" s="207">
        <f>SUMIFS('BEN BEARE'!K:K,'BEN BEARE'!D:D,B99)</f>
        <v>-3.0999999999999996</v>
      </c>
    </row>
    <row r="100" spans="2:7" ht="20.100000000000001" customHeight="1" x14ac:dyDescent="0.25">
      <c r="B100" s="205" t="str">
        <v>Randwick</v>
      </c>
      <c r="C100" s="199">
        <f>COUNTIF('BEN BEARE'!D:D,B100)</f>
        <v>44</v>
      </c>
      <c r="D100" s="199">
        <f>COUNTIFS('BEN BEARE'!D:D,B100,'BEN BEARE'!K:K,"&gt;0")</f>
        <v>8</v>
      </c>
      <c r="E100" s="199">
        <f>COUNTIFS('BEN BEARE'!D:D,B100,'BEN BEARE'!K:K,"&lt;0")</f>
        <v>36</v>
      </c>
      <c r="F100" s="200">
        <f t="shared" si="5"/>
        <v>0.18181818181818182</v>
      </c>
      <c r="G100" s="207">
        <f>SUMIFS('BEN BEARE'!K:K,'BEN BEARE'!D:D,B100)</f>
        <v>-31.662500000000001</v>
      </c>
    </row>
    <row r="101" spans="2:7" ht="20.100000000000001" customHeight="1" x14ac:dyDescent="0.25">
      <c r="B101" s="205" t="str">
        <v>Rockhampton</v>
      </c>
      <c r="C101" s="199">
        <f>COUNTIF('BEN BEARE'!D:D,B101)</f>
        <v>1</v>
      </c>
      <c r="D101" s="199">
        <f>COUNTIFS('BEN BEARE'!D:D,B101,'BEN BEARE'!K:K,"&gt;0")</f>
        <v>0</v>
      </c>
      <c r="E101" s="199">
        <f>COUNTIFS('BEN BEARE'!D:D,B101,'BEN BEARE'!K:K,"&lt;0")</f>
        <v>1</v>
      </c>
      <c r="F101" s="200">
        <f t="shared" si="5"/>
        <v>0</v>
      </c>
      <c r="G101" s="207">
        <f>SUMIFS('BEN BEARE'!K:K,'BEN BEARE'!D:D,B101)</f>
        <v>-4</v>
      </c>
    </row>
    <row r="102" spans="2:7" ht="20.100000000000001" customHeight="1" x14ac:dyDescent="0.25">
      <c r="B102" s="205" t="str">
        <v>Rosehill</v>
      </c>
      <c r="C102" s="199">
        <f>COUNTIF('BEN BEARE'!D:D,B102)</f>
        <v>17</v>
      </c>
      <c r="D102" s="199">
        <f>COUNTIFS('BEN BEARE'!D:D,B102,'BEN BEARE'!K:K,"&gt;0")</f>
        <v>4</v>
      </c>
      <c r="E102" s="199">
        <f>COUNTIFS('BEN BEARE'!D:D,B102,'BEN BEARE'!K:K,"&lt;0")</f>
        <v>13</v>
      </c>
      <c r="F102" s="200">
        <f t="shared" si="5"/>
        <v>0.23529411764705882</v>
      </c>
      <c r="G102" s="207">
        <f>SUMIFS('BEN BEARE'!K:K,'BEN BEARE'!D:D,B102)</f>
        <v>-23</v>
      </c>
    </row>
    <row r="103" spans="2:7" ht="20.100000000000001" customHeight="1" x14ac:dyDescent="0.25">
      <c r="B103" s="205" t="str">
        <v>Sale</v>
      </c>
      <c r="C103" s="199">
        <f>COUNTIF('BEN BEARE'!D:D,B103)</f>
        <v>95</v>
      </c>
      <c r="D103" s="199">
        <f>COUNTIFS('BEN BEARE'!D:D,B103,'BEN BEARE'!K:K,"&gt;0")</f>
        <v>22</v>
      </c>
      <c r="E103" s="199">
        <f>COUNTIFS('BEN BEARE'!D:D,B103,'BEN BEARE'!K:K,"&lt;0")</f>
        <v>73</v>
      </c>
      <c r="F103" s="200">
        <f t="shared" si="5"/>
        <v>0.23157894736842105</v>
      </c>
      <c r="G103" s="207">
        <f>SUMIFS('BEN BEARE'!K:K,'BEN BEARE'!D:D,B103)</f>
        <v>-86.731499999999997</v>
      </c>
    </row>
    <row r="104" spans="2:7" ht="20.100000000000001" customHeight="1" x14ac:dyDescent="0.25">
      <c r="B104" s="205" t="str">
        <v xml:space="preserve">Sale </v>
      </c>
      <c r="C104" s="199">
        <f>COUNTIF('BEN BEARE'!D:D,B104)</f>
        <v>1</v>
      </c>
      <c r="D104" s="199">
        <f>COUNTIFS('BEN BEARE'!D:D,B104,'BEN BEARE'!K:K,"&gt;0")</f>
        <v>0</v>
      </c>
      <c r="E104" s="199">
        <f>COUNTIFS('BEN BEARE'!D:D,B104,'BEN BEARE'!K:K,"&lt;0")</f>
        <v>1</v>
      </c>
      <c r="F104" s="200">
        <f t="shared" si="5"/>
        <v>0</v>
      </c>
      <c r="G104" s="207">
        <f>SUMIFS('BEN BEARE'!K:K,'BEN BEARE'!D:D,B104)</f>
        <v>-0.25</v>
      </c>
    </row>
    <row r="105" spans="2:7" ht="20.100000000000001" customHeight="1" x14ac:dyDescent="0.25">
      <c r="B105" s="205" t="str">
        <v>Sandown</v>
      </c>
      <c r="C105" s="199">
        <f>COUNTIF('BEN BEARE'!D:D,B105)</f>
        <v>70</v>
      </c>
      <c r="D105" s="199">
        <f>COUNTIFS('BEN BEARE'!D:D,B105,'BEN BEARE'!K:K,"&gt;0")</f>
        <v>17</v>
      </c>
      <c r="E105" s="199">
        <f>COUNTIFS('BEN BEARE'!D:D,B105,'BEN BEARE'!K:K,"&lt;0")</f>
        <v>53</v>
      </c>
      <c r="F105" s="200">
        <f t="shared" si="5"/>
        <v>0.24285714285714285</v>
      </c>
      <c r="G105" s="207">
        <f>SUMIFS('BEN BEARE'!K:K,'BEN BEARE'!D:D,B105)</f>
        <v>69.955000000000013</v>
      </c>
    </row>
    <row r="106" spans="2:7" ht="20.100000000000001" customHeight="1" x14ac:dyDescent="0.25">
      <c r="B106" s="205" t="str">
        <v>Sandown Hillside</v>
      </c>
      <c r="C106" s="199">
        <f>COUNTIF('BEN BEARE'!D:D,B106)</f>
        <v>28</v>
      </c>
      <c r="D106" s="199">
        <f>COUNTIFS('BEN BEARE'!D:D,B106,'BEN BEARE'!K:K,"&gt;0")</f>
        <v>3</v>
      </c>
      <c r="E106" s="199">
        <f>COUNTIFS('BEN BEARE'!D:D,B106,'BEN BEARE'!K:K,"&lt;0")</f>
        <v>25</v>
      </c>
      <c r="F106" s="200">
        <f t="shared" ref="F106:F117" si="6">D106/C106</f>
        <v>0.10714285714285714</v>
      </c>
      <c r="G106" s="207">
        <f>SUMIFS('BEN BEARE'!K:K,'BEN BEARE'!D:D,B106)</f>
        <v>-9.5</v>
      </c>
    </row>
    <row r="107" spans="2:7" ht="20.100000000000001" customHeight="1" x14ac:dyDescent="0.25">
      <c r="B107" s="205" t="str">
        <v>Sandown Lakeside</v>
      </c>
      <c r="C107" s="199">
        <f>COUNTIF('BEN BEARE'!D:D,B107)</f>
        <v>9</v>
      </c>
      <c r="D107" s="199">
        <f>COUNTIFS('BEN BEARE'!D:D,B107,'BEN BEARE'!K:K,"&gt;0")</f>
        <v>0</v>
      </c>
      <c r="E107" s="199">
        <f>COUNTIFS('BEN BEARE'!D:D,B107,'BEN BEARE'!K:K,"&lt;0")</f>
        <v>9</v>
      </c>
      <c r="F107" s="200">
        <f t="shared" si="6"/>
        <v>0</v>
      </c>
      <c r="G107" s="207">
        <f>SUMIFS('BEN BEARE'!K:K,'BEN BEARE'!D:D,B107)</f>
        <v>-21.75</v>
      </c>
    </row>
    <row r="108" spans="2:7" ht="20.100000000000001" customHeight="1" x14ac:dyDescent="0.25">
      <c r="B108" s="205" t="str">
        <v>Sapphire Coast</v>
      </c>
      <c r="C108" s="199">
        <f>COUNTIF('BEN BEARE'!D:D,B108)</f>
        <v>5</v>
      </c>
      <c r="D108" s="199">
        <f>COUNTIFS('BEN BEARE'!D:D,B108,'BEN BEARE'!K:K,"&gt;0")</f>
        <v>0</v>
      </c>
      <c r="E108" s="199">
        <f>COUNTIFS('BEN BEARE'!D:D,B108,'BEN BEARE'!K:K,"&lt;0")</f>
        <v>5</v>
      </c>
      <c r="F108" s="200">
        <f t="shared" si="6"/>
        <v>0</v>
      </c>
      <c r="G108" s="207">
        <f>SUMIFS('BEN BEARE'!K:K,'BEN BEARE'!D:D,B108)</f>
        <v>-12.75</v>
      </c>
    </row>
    <row r="109" spans="2:7" ht="20.100000000000001" customHeight="1" x14ac:dyDescent="0.25">
      <c r="B109" s="205" t="str">
        <v>Scone</v>
      </c>
      <c r="C109" s="199">
        <f>COUNTIF('BEN BEARE'!D:D,B109)</f>
        <v>25</v>
      </c>
      <c r="D109" s="199">
        <f>COUNTIFS('BEN BEARE'!D:D,B109,'BEN BEARE'!K:K,"&gt;0")</f>
        <v>5</v>
      </c>
      <c r="E109" s="199">
        <f>COUNTIFS('BEN BEARE'!D:D,B109,'BEN BEARE'!K:K,"&lt;0")</f>
        <v>20</v>
      </c>
      <c r="F109" s="200">
        <f t="shared" si="6"/>
        <v>0.2</v>
      </c>
      <c r="G109" s="207">
        <f>SUMIFS('BEN BEARE'!K:K,'BEN BEARE'!D:D,B109)</f>
        <v>-36.15</v>
      </c>
    </row>
    <row r="110" spans="2:7" ht="20.100000000000001" customHeight="1" x14ac:dyDescent="0.25">
      <c r="B110" s="205" t="str">
        <v>Seymour</v>
      </c>
      <c r="C110" s="199">
        <f>COUNTIF('BEN BEARE'!D:D,B110)</f>
        <v>29</v>
      </c>
      <c r="D110" s="199">
        <f>COUNTIFS('BEN BEARE'!D:D,B110,'BEN BEARE'!K:K,"&gt;0")</f>
        <v>3</v>
      </c>
      <c r="E110" s="199">
        <f>COUNTIFS('BEN BEARE'!D:D,B110,'BEN BEARE'!K:K,"&lt;0")</f>
        <v>26</v>
      </c>
      <c r="F110" s="200">
        <f t="shared" si="6"/>
        <v>0.10344827586206896</v>
      </c>
      <c r="G110" s="207">
        <f>SUMIFS('BEN BEARE'!K:K,'BEN BEARE'!D:D,B110)</f>
        <v>-70.525000000000006</v>
      </c>
    </row>
    <row r="111" spans="2:7" ht="20.100000000000001" customHeight="1" x14ac:dyDescent="0.25">
      <c r="B111" s="205" t="str">
        <v>Sha Tin</v>
      </c>
      <c r="C111" s="199">
        <f>COUNTIF('BEN BEARE'!D:D,B111)</f>
        <v>39</v>
      </c>
      <c r="D111" s="199">
        <f>COUNTIFS('BEN BEARE'!D:D,B111,'BEN BEARE'!K:K,"&gt;0")</f>
        <v>11</v>
      </c>
      <c r="E111" s="199">
        <f>COUNTIFS('BEN BEARE'!D:D,B111,'BEN BEARE'!K:K,"&lt;0")</f>
        <v>28</v>
      </c>
      <c r="F111" s="200">
        <f t="shared" si="6"/>
        <v>0.28205128205128205</v>
      </c>
      <c r="G111" s="207">
        <f>SUMIFS('BEN BEARE'!K:K,'BEN BEARE'!D:D,B111)</f>
        <v>38.662500000000001</v>
      </c>
    </row>
    <row r="112" spans="2:7" ht="20.100000000000001" customHeight="1" x14ac:dyDescent="0.25">
      <c r="B112" s="205" t="str">
        <v>Singapore</v>
      </c>
      <c r="C112" s="199">
        <f>COUNTIF('BEN BEARE'!D:D,B112)</f>
        <v>6</v>
      </c>
      <c r="D112" s="199">
        <f>COUNTIFS('BEN BEARE'!D:D,B112,'BEN BEARE'!K:K,"&gt;0")</f>
        <v>0</v>
      </c>
      <c r="E112" s="199">
        <f>COUNTIFS('BEN BEARE'!D:D,B112,'BEN BEARE'!K:K,"&lt;0")</f>
        <v>6</v>
      </c>
      <c r="F112" s="200">
        <f t="shared" si="6"/>
        <v>0</v>
      </c>
      <c r="G112" s="207">
        <f>SUMIFS('BEN BEARE'!K:K,'BEN BEARE'!D:D,B112)</f>
        <v>-23.5</v>
      </c>
    </row>
    <row r="113" spans="2:7" ht="20.100000000000001" customHeight="1" x14ac:dyDescent="0.25">
      <c r="B113" s="205" t="str">
        <v>Sony Creek</v>
      </c>
      <c r="C113" s="199">
        <f>COUNTIF('BEN BEARE'!D:D,B113)</f>
        <v>2</v>
      </c>
      <c r="D113" s="199">
        <f>COUNTIFS('BEN BEARE'!D:D,B113,'BEN BEARE'!K:K,"&gt;0")</f>
        <v>0</v>
      </c>
      <c r="E113" s="199">
        <f>COUNTIFS('BEN BEARE'!D:D,B113,'BEN BEARE'!K:K,"&lt;0")</f>
        <v>2</v>
      </c>
      <c r="F113" s="200">
        <f t="shared" si="6"/>
        <v>0</v>
      </c>
      <c r="G113" s="207">
        <f>SUMIFS('BEN BEARE'!K:K,'BEN BEARE'!D:D,B113)</f>
        <v>-8</v>
      </c>
    </row>
    <row r="114" spans="2:7" ht="20.100000000000001" customHeight="1" x14ac:dyDescent="0.25">
      <c r="B114" s="205" t="str">
        <v>St Arnaud</v>
      </c>
      <c r="C114" s="199">
        <f>COUNTIF('BEN BEARE'!D:D,B114)</f>
        <v>1</v>
      </c>
      <c r="D114" s="199">
        <f>COUNTIFS('BEN BEARE'!D:D,B114,'BEN BEARE'!K:K,"&gt;0")</f>
        <v>1</v>
      </c>
      <c r="E114" s="199">
        <f>COUNTIFS('BEN BEARE'!D:D,B114,'BEN BEARE'!K:K,"&lt;0")</f>
        <v>0</v>
      </c>
      <c r="F114" s="200">
        <f t="shared" si="6"/>
        <v>1</v>
      </c>
      <c r="G114" s="207">
        <f>SUMIFS('BEN BEARE'!K:K,'BEN BEARE'!D:D,B114)</f>
        <v>5</v>
      </c>
    </row>
    <row r="115" spans="2:7" ht="20.100000000000001" customHeight="1" x14ac:dyDescent="0.25">
      <c r="B115" s="205" t="str">
        <v>Stawell</v>
      </c>
      <c r="C115" s="199">
        <f>COUNTIF('BEN BEARE'!D:D,B115)</f>
        <v>21</v>
      </c>
      <c r="D115" s="199">
        <f>COUNTIFS('BEN BEARE'!D:D,B115,'BEN BEARE'!K:K,"&gt;0")</f>
        <v>4</v>
      </c>
      <c r="E115" s="199">
        <f>COUNTIFS('BEN BEARE'!D:D,B115,'BEN BEARE'!K:K,"&lt;0")</f>
        <v>17</v>
      </c>
      <c r="F115" s="200">
        <f t="shared" si="6"/>
        <v>0.19047619047619047</v>
      </c>
      <c r="G115" s="207">
        <f>SUMIFS('BEN BEARE'!K:K,'BEN BEARE'!D:D,B115)</f>
        <v>-8.9600000000000009</v>
      </c>
    </row>
    <row r="116" spans="2:7" ht="20.100000000000001" customHeight="1" x14ac:dyDescent="0.25">
      <c r="B116" s="205" t="str">
        <v>Stony Creek</v>
      </c>
      <c r="C116" s="199">
        <f>COUNTIF('BEN BEARE'!D:D,B116)</f>
        <v>14</v>
      </c>
      <c r="D116" s="199">
        <f>COUNTIFS('BEN BEARE'!D:D,B116,'BEN BEARE'!K:K,"&gt;0")</f>
        <v>9</v>
      </c>
      <c r="E116" s="199">
        <f>COUNTIFS('BEN BEARE'!D:D,B116,'BEN BEARE'!K:K,"&lt;0")</f>
        <v>5</v>
      </c>
      <c r="F116" s="200">
        <f t="shared" si="6"/>
        <v>0.6428571428571429</v>
      </c>
      <c r="G116" s="207">
        <f>SUMIFS('BEN BEARE'!K:K,'BEN BEARE'!D:D,B116)</f>
        <v>37.833604938271598</v>
      </c>
    </row>
    <row r="117" spans="2:7" ht="20.100000000000001" customHeight="1" x14ac:dyDescent="0.25">
      <c r="B117" s="205" t="str">
        <v>Sunshine Coast</v>
      </c>
      <c r="C117" s="199">
        <f>COUNTIF('BEN BEARE'!D:D,B117)</f>
        <v>8</v>
      </c>
      <c r="D117" s="199">
        <f>COUNTIFS('BEN BEARE'!D:D,B117,'BEN BEARE'!K:K,"&gt;0")</f>
        <v>2</v>
      </c>
      <c r="E117" s="199">
        <f>COUNTIFS('BEN BEARE'!D:D,B117,'BEN BEARE'!K:K,"&lt;0")</f>
        <v>6</v>
      </c>
      <c r="F117" s="200">
        <f t="shared" si="6"/>
        <v>0.25</v>
      </c>
      <c r="G117" s="207">
        <f>SUMIFS('BEN BEARE'!K:K,'BEN BEARE'!D:D,B117)</f>
        <v>-10.25</v>
      </c>
    </row>
    <row r="118" spans="2:7" ht="20.100000000000001" customHeight="1" x14ac:dyDescent="0.25">
      <c r="B118" s="205" t="str">
        <v>Swan Hill</v>
      </c>
      <c r="C118" s="199">
        <f>COUNTIF('BEN BEARE'!D:D,B118)</f>
        <v>36</v>
      </c>
      <c r="D118" s="199">
        <f>COUNTIFS('BEN BEARE'!D:D,B118,'BEN BEARE'!K:K,"&gt;0")</f>
        <v>11</v>
      </c>
      <c r="E118" s="199">
        <f>COUNTIFS('BEN BEARE'!D:D,B118,'BEN BEARE'!K:K,"&lt;0")</f>
        <v>25</v>
      </c>
      <c r="F118" s="200">
        <f t="shared" ref="F118:F120" si="7">D118/C118</f>
        <v>0.30555555555555558</v>
      </c>
      <c r="G118" s="207">
        <f>SUMIFS('BEN BEARE'!K:K,'BEN BEARE'!D:D,B118)</f>
        <v>41.775000000000006</v>
      </c>
    </row>
    <row r="119" spans="2:7" ht="20.100000000000001" customHeight="1" x14ac:dyDescent="0.25">
      <c r="B119" s="205" t="str">
        <v xml:space="preserve">Swan Hill </v>
      </c>
      <c r="C119" s="199">
        <f>COUNTIF('BEN BEARE'!D:D,B119)</f>
        <v>2</v>
      </c>
      <c r="D119" s="199">
        <f>COUNTIFS('BEN BEARE'!D:D,B119,'BEN BEARE'!K:K,"&gt;0")</f>
        <v>2</v>
      </c>
      <c r="E119" s="199">
        <f>COUNTIFS('BEN BEARE'!D:D,B119,'BEN BEARE'!K:K,"&lt;0")</f>
        <v>0</v>
      </c>
      <c r="F119" s="200">
        <f t="shared" si="7"/>
        <v>1</v>
      </c>
      <c r="G119" s="207">
        <f>SUMIFS('BEN BEARE'!K:K,'BEN BEARE'!D:D,B119)</f>
        <v>32.5</v>
      </c>
    </row>
    <row r="120" spans="2:7" ht="20.100000000000001" customHeight="1" x14ac:dyDescent="0.25">
      <c r="B120" s="205" t="str">
        <v>Swanhill</v>
      </c>
      <c r="C120" s="199">
        <f>COUNTIF('BEN BEARE'!D:D,B120)</f>
        <v>1</v>
      </c>
      <c r="D120" s="199">
        <f>COUNTIFS('BEN BEARE'!D:D,B120,'BEN BEARE'!K:K,"&gt;0")</f>
        <v>0</v>
      </c>
      <c r="E120" s="199">
        <f>COUNTIFS('BEN BEARE'!D:D,B120,'BEN BEARE'!K:K,"&lt;0")</f>
        <v>1</v>
      </c>
      <c r="F120" s="200">
        <f t="shared" si="7"/>
        <v>0</v>
      </c>
      <c r="G120" s="207">
        <f>SUMIFS('BEN BEARE'!K:K,'BEN BEARE'!D:D,B120)</f>
        <v>-6</v>
      </c>
    </row>
    <row r="121" spans="2:7" ht="20.100000000000001" customHeight="1" x14ac:dyDescent="0.25">
      <c r="B121" s="205" t="str">
        <v>Tamworth</v>
      </c>
      <c r="C121" s="199">
        <f>COUNTIF('BEN BEARE'!D:D,B121)</f>
        <v>12</v>
      </c>
      <c r="D121" s="199">
        <f>COUNTIFS('BEN BEARE'!D:D,B121,'BEN BEARE'!K:K,"&gt;0")</f>
        <v>1</v>
      </c>
      <c r="E121" s="199">
        <f>COUNTIFS('BEN BEARE'!D:D,B121,'BEN BEARE'!K:K,"&lt;0")</f>
        <v>11</v>
      </c>
      <c r="F121" s="200">
        <f t="shared" ref="F121:F124" si="8">D121/C121</f>
        <v>8.3333333333333329E-2</v>
      </c>
      <c r="G121" s="207">
        <f>SUMIFS('BEN BEARE'!K:K,'BEN BEARE'!D:D,B121)</f>
        <v>-14.375</v>
      </c>
    </row>
    <row r="122" spans="2:7" ht="20.100000000000001" customHeight="1" x14ac:dyDescent="0.25">
      <c r="B122" s="205" t="str">
        <v>Taree</v>
      </c>
      <c r="C122" s="199">
        <f>COUNTIF('BEN BEARE'!D:D,B122)</f>
        <v>6</v>
      </c>
      <c r="D122" s="199">
        <f>COUNTIFS('BEN BEARE'!D:D,B122,'BEN BEARE'!K:K,"&gt;0")</f>
        <v>2</v>
      </c>
      <c r="E122" s="199">
        <f>COUNTIFS('BEN BEARE'!D:D,B122,'BEN BEARE'!K:K,"&lt;0")</f>
        <v>4</v>
      </c>
      <c r="F122" s="200">
        <f t="shared" si="8"/>
        <v>0.33333333333333331</v>
      </c>
      <c r="G122" s="207">
        <f>SUMIFS('BEN BEARE'!K:K,'BEN BEARE'!D:D,B122)</f>
        <v>3.5</v>
      </c>
    </row>
    <row r="123" spans="2:7" ht="20.100000000000001" customHeight="1" x14ac:dyDescent="0.25">
      <c r="B123" s="205" t="str">
        <v>Terang</v>
      </c>
      <c r="C123" s="199">
        <f>COUNTIF('BEN BEARE'!D:D,B123)</f>
        <v>36</v>
      </c>
      <c r="D123" s="199">
        <f>COUNTIFS('BEN BEARE'!D:D,B123,'BEN BEARE'!K:K,"&gt;0")</f>
        <v>8</v>
      </c>
      <c r="E123" s="199">
        <f>COUNTIFS('BEN BEARE'!D:D,B123,'BEN BEARE'!K:K,"&lt;0")</f>
        <v>28</v>
      </c>
      <c r="F123" s="200">
        <f t="shared" si="8"/>
        <v>0.22222222222222221</v>
      </c>
      <c r="G123" s="207">
        <f>SUMIFS('BEN BEARE'!K:K,'BEN BEARE'!D:D,B123)</f>
        <v>-6.490000000000002</v>
      </c>
    </row>
    <row r="124" spans="2:7" ht="20.100000000000001" customHeight="1" x14ac:dyDescent="0.25">
      <c r="B124" s="205" t="str">
        <v>Towong</v>
      </c>
      <c r="C124" s="199">
        <f>COUNTIF('BEN BEARE'!D:D,B124)</f>
        <v>1</v>
      </c>
      <c r="D124" s="199">
        <f>COUNTIFS('BEN BEARE'!D:D,B124,'BEN BEARE'!K:K,"&gt;0")</f>
        <v>1</v>
      </c>
      <c r="E124" s="199">
        <f>COUNTIFS('BEN BEARE'!D:D,B124,'BEN BEARE'!K:K,"&lt;0")</f>
        <v>0</v>
      </c>
      <c r="F124" s="200">
        <f t="shared" si="8"/>
        <v>1</v>
      </c>
      <c r="G124" s="207">
        <f>SUMIFS('BEN BEARE'!K:K,'BEN BEARE'!D:D,B124)</f>
        <v>4.0249999999999995</v>
      </c>
    </row>
    <row r="125" spans="2:7" ht="20.100000000000001" customHeight="1" x14ac:dyDescent="0.25">
      <c r="B125" s="205" t="str">
        <v>Traralgon</v>
      </c>
      <c r="C125" s="199">
        <f>COUNTIF('BEN BEARE'!D:D,B125)</f>
        <v>10</v>
      </c>
      <c r="D125" s="199">
        <f>COUNTIFS('BEN BEARE'!D:D,B125,'BEN BEARE'!K:K,"&gt;0")</f>
        <v>3</v>
      </c>
      <c r="E125" s="199">
        <f>COUNTIFS('BEN BEARE'!D:D,B125,'BEN BEARE'!K:K,"&lt;0")</f>
        <v>7</v>
      </c>
      <c r="F125" s="200">
        <f t="shared" ref="F125:F132" si="9">D125/C125</f>
        <v>0.3</v>
      </c>
      <c r="G125" s="207">
        <f>SUMIFS('BEN BEARE'!K:K,'BEN BEARE'!D:D,B125)</f>
        <v>-11.407500000000001</v>
      </c>
    </row>
    <row r="126" spans="2:7" ht="20.100000000000001" customHeight="1" x14ac:dyDescent="0.25">
      <c r="B126" s="205" t="str">
        <v>Tuncurry</v>
      </c>
      <c r="C126" s="199">
        <f>COUNTIF('BEN BEARE'!D:D,B126)</f>
        <v>5</v>
      </c>
      <c r="D126" s="199">
        <f>COUNTIFS('BEN BEARE'!D:D,B126,'BEN BEARE'!K:K,"&gt;0")</f>
        <v>2</v>
      </c>
      <c r="E126" s="199">
        <f>COUNTIFS('BEN BEARE'!D:D,B126,'BEN BEARE'!K:K,"&lt;0")</f>
        <v>3</v>
      </c>
      <c r="F126" s="200">
        <f t="shared" si="9"/>
        <v>0.4</v>
      </c>
      <c r="G126" s="207">
        <f>SUMIFS('BEN BEARE'!K:K,'BEN BEARE'!D:D,B126)</f>
        <v>19.149999999999999</v>
      </c>
    </row>
    <row r="127" spans="2:7" ht="20.100000000000001" customHeight="1" x14ac:dyDescent="0.25">
      <c r="B127" s="205" t="str">
        <v>Wagga</v>
      </c>
      <c r="C127" s="199">
        <f>COUNTIF('BEN BEARE'!D:D,B127)</f>
        <v>33</v>
      </c>
      <c r="D127" s="199">
        <f>COUNTIFS('BEN BEARE'!D:D,B127,'BEN BEARE'!K:K,"&gt;0")</f>
        <v>9</v>
      </c>
      <c r="E127" s="199">
        <f>COUNTIFS('BEN BEARE'!D:D,B127,'BEN BEARE'!K:K,"&lt;0")</f>
        <v>24</v>
      </c>
      <c r="F127" s="200">
        <f t="shared" si="9"/>
        <v>0.27272727272727271</v>
      </c>
      <c r="G127" s="207">
        <f>SUMIFS('BEN BEARE'!K:K,'BEN BEARE'!D:D,B127)</f>
        <v>19.850000000000001</v>
      </c>
    </row>
    <row r="128" spans="2:7" ht="20.100000000000001" customHeight="1" x14ac:dyDescent="0.25">
      <c r="B128" s="205" t="str">
        <v xml:space="preserve">Wagga </v>
      </c>
      <c r="C128" s="199">
        <f>COUNTIF('BEN BEARE'!D:D,B128)</f>
        <v>1</v>
      </c>
      <c r="D128" s="199">
        <f>COUNTIFS('BEN BEARE'!D:D,B128,'BEN BEARE'!K:K,"&gt;0")</f>
        <v>0</v>
      </c>
      <c r="E128" s="199">
        <f>COUNTIFS('BEN BEARE'!D:D,B128,'BEN BEARE'!K:K,"&lt;0")</f>
        <v>1</v>
      </c>
      <c r="F128" s="200">
        <f t="shared" si="9"/>
        <v>0</v>
      </c>
      <c r="G128" s="207">
        <f>SUMIFS('BEN BEARE'!K:K,'BEN BEARE'!D:D,B128)</f>
        <v>-0.25</v>
      </c>
    </row>
    <row r="129" spans="2:7" ht="20.100000000000001" customHeight="1" x14ac:dyDescent="0.25">
      <c r="B129" s="205" t="str">
        <v>Wangaratta</v>
      </c>
      <c r="C129" s="199">
        <f>COUNTIF('BEN BEARE'!D:D,B129)</f>
        <v>33</v>
      </c>
      <c r="D129" s="199">
        <f>COUNTIFS('BEN BEARE'!D:D,B129,'BEN BEARE'!K:K,"&gt;0")</f>
        <v>11</v>
      </c>
      <c r="E129" s="199">
        <f>COUNTIFS('BEN BEARE'!D:D,B129,'BEN BEARE'!K:K,"&lt;0")</f>
        <v>22</v>
      </c>
      <c r="F129" s="200">
        <f t="shared" si="9"/>
        <v>0.33333333333333331</v>
      </c>
      <c r="G129" s="207">
        <f>SUMIFS('BEN BEARE'!K:K,'BEN BEARE'!D:D,B129)</f>
        <v>18.398000000000003</v>
      </c>
    </row>
    <row r="130" spans="2:7" ht="20.100000000000001" customHeight="1" x14ac:dyDescent="0.25">
      <c r="B130" s="205" t="str">
        <v>Wangarrata</v>
      </c>
      <c r="C130" s="199">
        <f>COUNTIF('BEN BEARE'!D:D,B130)</f>
        <v>2</v>
      </c>
      <c r="D130" s="199">
        <f>COUNTIFS('BEN BEARE'!D:D,B130,'BEN BEARE'!K:K,"&gt;0")</f>
        <v>0</v>
      </c>
      <c r="E130" s="199">
        <f>COUNTIFS('BEN BEARE'!D:D,B130,'BEN BEARE'!K:K,"&lt;0")</f>
        <v>2</v>
      </c>
      <c r="F130" s="200">
        <f t="shared" si="9"/>
        <v>0</v>
      </c>
      <c r="G130" s="207">
        <f>SUMIFS('BEN BEARE'!K:K,'BEN BEARE'!D:D,B130)</f>
        <v>-4.25</v>
      </c>
    </row>
    <row r="131" spans="2:7" ht="20.100000000000001" customHeight="1" x14ac:dyDescent="0.25">
      <c r="B131" s="205" t="str">
        <v>Warnambool</v>
      </c>
      <c r="C131" s="199">
        <f>COUNTIF('BEN BEARE'!D:D,B131)</f>
        <v>4</v>
      </c>
      <c r="D131" s="199">
        <f>COUNTIFS('BEN BEARE'!D:D,B131,'BEN BEARE'!K:K,"&gt;0")</f>
        <v>1</v>
      </c>
      <c r="E131" s="199">
        <f>COUNTIFS('BEN BEARE'!D:D,B131,'BEN BEARE'!K:K,"&lt;0")</f>
        <v>3</v>
      </c>
      <c r="F131" s="200">
        <f t="shared" si="9"/>
        <v>0.25</v>
      </c>
      <c r="G131" s="207">
        <f>SUMIFS('BEN BEARE'!K:K,'BEN BEARE'!D:D,B131)</f>
        <v>-13.5</v>
      </c>
    </row>
    <row r="132" spans="2:7" ht="20.100000000000001" customHeight="1" x14ac:dyDescent="0.25">
      <c r="B132" s="205" t="str">
        <v>Warracknabeal</v>
      </c>
      <c r="C132" s="199">
        <f>COUNTIF('BEN BEARE'!D:D,B132)</f>
        <v>35</v>
      </c>
      <c r="D132" s="199">
        <f>COUNTIFS('BEN BEARE'!D:D,B132,'BEN BEARE'!K:K,"&gt;0")</f>
        <v>8</v>
      </c>
      <c r="E132" s="199">
        <f>COUNTIFS('BEN BEARE'!D:D,B132,'BEN BEARE'!K:K,"&lt;0")</f>
        <v>27</v>
      </c>
      <c r="F132" s="200">
        <f t="shared" si="9"/>
        <v>0.22857142857142856</v>
      </c>
      <c r="G132" s="207">
        <f>SUMIFS('BEN BEARE'!K:K,'BEN BEARE'!D:D,B132)</f>
        <v>-19.020000000000003</v>
      </c>
    </row>
    <row r="133" spans="2:7" ht="20.100000000000001" customHeight="1" x14ac:dyDescent="0.25">
      <c r="B133" s="205" t="str">
        <v>Warren</v>
      </c>
      <c r="C133" s="199">
        <f>COUNTIF('BEN BEARE'!D:D,B133)</f>
        <v>1</v>
      </c>
      <c r="D133" s="199">
        <f>COUNTIFS('BEN BEARE'!D:D,B133,'BEN BEARE'!K:K,"&gt;0")</f>
        <v>0</v>
      </c>
      <c r="E133" s="199">
        <f>COUNTIFS('BEN BEARE'!D:D,B133,'BEN BEARE'!K:K,"&lt;0")</f>
        <v>1</v>
      </c>
      <c r="F133" s="200">
        <f t="shared" ref="F133:F134" si="10">D133/C133</f>
        <v>0</v>
      </c>
      <c r="G133" s="207">
        <f>SUMIFS('BEN BEARE'!K:K,'BEN BEARE'!D:D,B133)</f>
        <v>-3</v>
      </c>
    </row>
    <row r="134" spans="2:7" ht="20.100000000000001" customHeight="1" x14ac:dyDescent="0.25">
      <c r="B134" s="205" t="str">
        <v>Warrnambool</v>
      </c>
      <c r="C134" s="199">
        <f>COUNTIF('BEN BEARE'!D:D,B134)</f>
        <v>77</v>
      </c>
      <c r="D134" s="199">
        <f>COUNTIFS('BEN BEARE'!D:D,B134,'BEN BEARE'!K:K,"&gt;0")</f>
        <v>19</v>
      </c>
      <c r="E134" s="199">
        <f>COUNTIFS('BEN BEARE'!D:D,B134,'BEN BEARE'!K:K,"&lt;0")</f>
        <v>58</v>
      </c>
      <c r="F134" s="200">
        <f t="shared" si="10"/>
        <v>0.24675324675324675</v>
      </c>
      <c r="G134" s="207">
        <f>SUMIFS('BEN BEARE'!K:K,'BEN BEARE'!D:D,B134)</f>
        <v>152.20000000000002</v>
      </c>
    </row>
    <row r="135" spans="2:7" ht="20.100000000000001" customHeight="1" x14ac:dyDescent="0.25">
      <c r="B135" s="205" t="str">
        <v>Warwick</v>
      </c>
      <c r="C135" s="199">
        <f>COUNTIF('BEN BEARE'!D:D,B135)</f>
        <v>1</v>
      </c>
      <c r="D135" s="199">
        <f>COUNTIFS('BEN BEARE'!D:D,B135,'BEN BEARE'!K:K,"&gt;0")</f>
        <v>0</v>
      </c>
      <c r="E135" s="199">
        <f>COUNTIFS('BEN BEARE'!D:D,B135,'BEN BEARE'!K:K,"&lt;0")</f>
        <v>1</v>
      </c>
      <c r="F135" s="200">
        <f t="shared" ref="F135:F136" si="11">D135/C135</f>
        <v>0</v>
      </c>
      <c r="G135" s="207">
        <f>SUMIFS('BEN BEARE'!K:K,'BEN BEARE'!D:D,B135)</f>
        <v>-0.5</v>
      </c>
    </row>
    <row r="136" spans="2:7" ht="20.100000000000001" customHeight="1" x14ac:dyDescent="0.25">
      <c r="B136" s="205" t="str">
        <v>Warwick Farm</v>
      </c>
      <c r="C136" s="199">
        <f>COUNTIF('BEN BEARE'!D:D,B136)</f>
        <v>55</v>
      </c>
      <c r="D136" s="199">
        <f>COUNTIFS('BEN BEARE'!D:D,B136,'BEN BEARE'!K:K,"&gt;0")</f>
        <v>11</v>
      </c>
      <c r="E136" s="199">
        <f>COUNTIFS('BEN BEARE'!D:D,B136,'BEN BEARE'!K:K,"&lt;0")</f>
        <v>44</v>
      </c>
      <c r="F136" s="200">
        <f t="shared" si="11"/>
        <v>0.2</v>
      </c>
      <c r="G136" s="207">
        <f>SUMIFS('BEN BEARE'!K:K,'BEN BEARE'!D:D,B136)</f>
        <v>-18.420000000000002</v>
      </c>
    </row>
    <row r="137" spans="2:7" ht="20.100000000000001" customHeight="1" x14ac:dyDescent="0.25">
      <c r="B137" s="205" t="str">
        <v xml:space="preserve">Warwick Farm </v>
      </c>
      <c r="C137" s="199">
        <f>COUNTIF('BEN BEARE'!D:D,B137)</f>
        <v>1</v>
      </c>
      <c r="D137" s="199">
        <f>COUNTIFS('BEN BEARE'!D:D,B137,'BEN BEARE'!K:K,"&gt;0")</f>
        <v>0</v>
      </c>
      <c r="E137" s="199">
        <f>COUNTIFS('BEN BEARE'!D:D,B137,'BEN BEARE'!K:K,"&lt;0")</f>
        <v>1</v>
      </c>
      <c r="F137" s="200">
        <f t="shared" ref="F137:F139" si="12">D137/C137</f>
        <v>0</v>
      </c>
      <c r="G137" s="207">
        <f>SUMIFS('BEN BEARE'!K:K,'BEN BEARE'!D:D,B137)</f>
        <v>-3.75</v>
      </c>
    </row>
    <row r="138" spans="2:7" ht="20.100000000000001" customHeight="1" x14ac:dyDescent="0.25">
      <c r="B138" s="205" t="str">
        <v>Werribee</v>
      </c>
      <c r="C138" s="199">
        <f>COUNTIF('BEN BEARE'!D:D,B138)</f>
        <v>23</v>
      </c>
      <c r="D138" s="199">
        <f>COUNTIFS('BEN BEARE'!D:D,B138,'BEN BEARE'!K:K,"&gt;0")</f>
        <v>9</v>
      </c>
      <c r="E138" s="199">
        <f>COUNTIFS('BEN BEARE'!D:D,B138,'BEN BEARE'!K:K,"&lt;0")</f>
        <v>14</v>
      </c>
      <c r="F138" s="200">
        <f t="shared" si="12"/>
        <v>0.39130434782608697</v>
      </c>
      <c r="G138" s="207">
        <f>SUMIFS('BEN BEARE'!K:K,'BEN BEARE'!D:D,B138)</f>
        <v>28.689999999999998</v>
      </c>
    </row>
    <row r="139" spans="2:7" ht="20.100000000000001" customHeight="1" x14ac:dyDescent="0.25">
      <c r="B139" s="205" t="str">
        <v>Wodonga</v>
      </c>
      <c r="C139" s="199">
        <f>COUNTIF('BEN BEARE'!D:D,B139)</f>
        <v>11</v>
      </c>
      <c r="D139" s="199">
        <f>COUNTIFS('BEN BEARE'!D:D,B139,'BEN BEARE'!K:K,"&gt;0")</f>
        <v>4</v>
      </c>
      <c r="E139" s="199">
        <f>COUNTIFS('BEN BEARE'!D:D,B139,'BEN BEARE'!K:K,"&lt;0")</f>
        <v>7</v>
      </c>
      <c r="F139" s="200">
        <f t="shared" si="12"/>
        <v>0.36363636363636365</v>
      </c>
      <c r="G139" s="207">
        <f>SUMIFS('BEN BEARE'!K:K,'BEN BEARE'!D:D,B139)</f>
        <v>8.6499999999999986</v>
      </c>
    </row>
    <row r="140" spans="2:7" ht="20.100000000000001" customHeight="1" x14ac:dyDescent="0.25">
      <c r="B140" s="205" t="str">
        <v>Wyong</v>
      </c>
      <c r="C140" s="199">
        <f>COUNTIF('BEN BEARE'!D:D,B140)</f>
        <v>36</v>
      </c>
      <c r="D140" s="199">
        <f>COUNTIFS('BEN BEARE'!D:D,B140,'BEN BEARE'!K:K,"&gt;0")</f>
        <v>11</v>
      </c>
      <c r="E140" s="199">
        <f>COUNTIFS('BEN BEARE'!D:D,B140,'BEN BEARE'!K:K,"&lt;0")</f>
        <v>25</v>
      </c>
      <c r="F140" s="200">
        <f t="shared" ref="F140:F141" si="13">D140/C140</f>
        <v>0.30555555555555558</v>
      </c>
      <c r="G140" s="207">
        <f>SUMIFS('BEN BEARE'!K:K,'BEN BEARE'!D:D,B140)</f>
        <v>51.475000000000001</v>
      </c>
    </row>
    <row r="141" spans="2:7" ht="20.100000000000001" customHeight="1" x14ac:dyDescent="0.25">
      <c r="B141" s="205" t="str">
        <v>Yarra Valley</v>
      </c>
      <c r="C141" s="199">
        <f>COUNTIF('BEN BEARE'!D:D,B141)</f>
        <v>27</v>
      </c>
      <c r="D141" s="199">
        <f>COUNTIFS('BEN BEARE'!D:D,B141,'BEN BEARE'!K:K,"&gt;0")</f>
        <v>0</v>
      </c>
      <c r="E141" s="199">
        <f>COUNTIFS('BEN BEARE'!D:D,B141,'BEN BEARE'!K:K,"&lt;0")</f>
        <v>27</v>
      </c>
      <c r="F141" s="200">
        <f t="shared" si="13"/>
        <v>0</v>
      </c>
      <c r="G141" s="207">
        <f>SUMIFS('BEN BEARE'!K:K,'BEN BEARE'!D:D,B141)</f>
        <v>-61.75</v>
      </c>
    </row>
    <row r="142" spans="2:7" ht="20.100000000000001" customHeight="1" x14ac:dyDescent="0.25">
      <c r="B142" s="206">
        <v>0</v>
      </c>
    </row>
  </sheetData>
  <autoFilter ref="B1:G93" xr:uid="{FB4FAF53-5DB3-B342-8105-23DD117228AB}"/>
  <conditionalFormatting sqref="D1:D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:F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:G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3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D7F65-F392-064E-839E-9A34174B26A8}">
  <dimension ref="B2:I2276"/>
  <sheetViews>
    <sheetView view="pageBreakPreview" topLeftCell="A2004" zoomScale="141" zoomScaleNormal="100" workbookViewId="0">
      <selection activeCell="J2020" sqref="J2020"/>
    </sheetView>
  </sheetViews>
  <sheetFormatPr defaultColWidth="10.85546875" defaultRowHeight="15" x14ac:dyDescent="0.25"/>
  <cols>
    <col min="1" max="1" width="4.42578125" style="197" customWidth="1"/>
    <col min="2" max="2" width="24.85546875" style="208" bestFit="1" customWidth="1"/>
    <col min="3" max="5" width="11.7109375" style="197" customWidth="1"/>
    <col min="6" max="6" width="17.140625" style="197" customWidth="1"/>
    <col min="7" max="7" width="17.42578125" style="197" customWidth="1"/>
    <col min="8" max="16384" width="10.85546875" style="197"/>
  </cols>
  <sheetData>
    <row r="2" spans="2:9" ht="21" x14ac:dyDescent="0.25">
      <c r="B2" s="204" t="s">
        <v>2086</v>
      </c>
      <c r="C2" s="203" t="s">
        <v>2092</v>
      </c>
      <c r="D2" s="203" t="s">
        <v>557</v>
      </c>
      <c r="E2" s="203" t="s">
        <v>95</v>
      </c>
      <c r="F2" s="203" t="s">
        <v>2087</v>
      </c>
      <c r="G2" s="203" t="s">
        <v>60</v>
      </c>
      <c r="I2" s="197">
        <f>SUM(G:G)</f>
        <v>989.8201049382717</v>
      </c>
    </row>
    <row r="3" spans="2:9" ht="15.75" x14ac:dyDescent="0.25">
      <c r="B3" s="205" t="str" cm="1">
        <f t="array" ref="B3:B2025">_xlfn._xlws.SORT(_xlfn.UNIQUE('BEN BEARE'!C:C))</f>
        <v>A Dandy Catch</v>
      </c>
      <c r="C3" s="199">
        <f>COUNTIF('BEN BEARE'!C:C,B3)</f>
        <v>1</v>
      </c>
      <c r="D3" s="199">
        <f>COUNTIFS('BEN BEARE'!C:C,B3,'BEN BEARE'!K:K,"&gt;0")</f>
        <v>0</v>
      </c>
      <c r="E3" s="199">
        <f>COUNTIFS('BEN BEARE'!C:C,B3,'BEN BEARE'!K:K,"&lt;0")</f>
        <v>1</v>
      </c>
      <c r="F3" s="200">
        <f>D3/C3</f>
        <v>0</v>
      </c>
      <c r="G3" s="207">
        <f>SUMIFS('BEN BEARE'!K:K,'BEN BEARE'!C:C,B3)</f>
        <v>-0.5</v>
      </c>
    </row>
    <row r="4" spans="2:9" ht="15.75" x14ac:dyDescent="0.25">
      <c r="B4" s="205" t="str">
        <v>Able Willie</v>
      </c>
      <c r="C4" s="199">
        <f>COUNTIF('BEN BEARE'!C:C,B4)</f>
        <v>2</v>
      </c>
      <c r="D4" s="199">
        <f>COUNTIFS('BEN BEARE'!C:C,B4,'BEN BEARE'!K:K,"&gt;0")</f>
        <v>1</v>
      </c>
      <c r="E4" s="199">
        <f>COUNTIFS('BEN BEARE'!C:C,B4,'BEN BEARE'!K:K,"&lt;0")</f>
        <v>1</v>
      </c>
      <c r="F4" s="200">
        <f t="shared" ref="F4:F67" si="0">D4/C4</f>
        <v>0.5</v>
      </c>
      <c r="G4" s="207">
        <f>SUMIFS('BEN BEARE'!K:K,'BEN BEARE'!C:C,B4)</f>
        <v>4</v>
      </c>
    </row>
    <row r="5" spans="2:9" ht="15.75" x14ac:dyDescent="0.25">
      <c r="B5" s="205" t="str">
        <v>About to Happen</v>
      </c>
      <c r="C5" s="199">
        <f>COUNTIF('BEN BEARE'!C:C,B5)</f>
        <v>1</v>
      </c>
      <c r="D5" s="199">
        <f>COUNTIFS('BEN BEARE'!C:C,B5,'BEN BEARE'!K:K,"&gt;0")</f>
        <v>0</v>
      </c>
      <c r="E5" s="199">
        <f>COUNTIFS('BEN BEARE'!C:C,B5,'BEN BEARE'!K:K,"&lt;0")</f>
        <v>1</v>
      </c>
      <c r="F5" s="200">
        <f t="shared" si="0"/>
        <v>0</v>
      </c>
      <c r="G5" s="207">
        <f>SUMIFS('BEN BEARE'!K:K,'BEN BEARE'!C:C,B5)</f>
        <v>-2</v>
      </c>
    </row>
    <row r="6" spans="2:9" ht="15.75" x14ac:dyDescent="0.25">
      <c r="B6" s="205" t="str">
        <v>Absolute Power</v>
      </c>
      <c r="C6" s="199">
        <f>COUNTIF('BEN BEARE'!C:C,B6)</f>
        <v>1</v>
      </c>
      <c r="D6" s="199">
        <f>COUNTIFS('BEN BEARE'!C:C,B6,'BEN BEARE'!K:K,"&gt;0")</f>
        <v>0</v>
      </c>
      <c r="E6" s="199">
        <f>COUNTIFS('BEN BEARE'!C:C,B6,'BEN BEARE'!K:K,"&lt;0")</f>
        <v>1</v>
      </c>
      <c r="F6" s="200">
        <f t="shared" si="0"/>
        <v>0</v>
      </c>
      <c r="G6" s="207">
        <f>SUMIFS('BEN BEARE'!K:K,'BEN BEARE'!C:C,B6)</f>
        <v>-1</v>
      </c>
    </row>
    <row r="7" spans="2:9" ht="15.75" x14ac:dyDescent="0.25">
      <c r="B7" s="205" t="str">
        <v>Acclimatise</v>
      </c>
      <c r="C7" s="199">
        <f>COUNTIF('BEN BEARE'!C:C,B7)</f>
        <v>2</v>
      </c>
      <c r="D7" s="199">
        <f>COUNTIFS('BEN BEARE'!C:C,B7,'BEN BEARE'!K:K,"&gt;0")</f>
        <v>1</v>
      </c>
      <c r="E7" s="199">
        <f>COUNTIFS('BEN BEARE'!C:C,B7,'BEN BEARE'!K:K,"&lt;0")</f>
        <v>1</v>
      </c>
      <c r="F7" s="200">
        <f t="shared" si="0"/>
        <v>0.5</v>
      </c>
      <c r="G7" s="207">
        <f>SUMIFS('BEN BEARE'!K:K,'BEN BEARE'!C:C,B7)</f>
        <v>1.75</v>
      </c>
    </row>
    <row r="8" spans="2:9" ht="15.75" x14ac:dyDescent="0.25">
      <c r="B8" s="205" t="str">
        <v>Acquarello</v>
      </c>
      <c r="C8" s="199">
        <f>COUNTIF('BEN BEARE'!C:C,B8)</f>
        <v>1</v>
      </c>
      <c r="D8" s="199">
        <f>COUNTIFS('BEN BEARE'!C:C,B8,'BEN BEARE'!K:K,"&gt;0")</f>
        <v>1</v>
      </c>
      <c r="E8" s="199">
        <f>COUNTIFS('BEN BEARE'!C:C,B8,'BEN BEARE'!K:K,"&lt;0")</f>
        <v>0</v>
      </c>
      <c r="F8" s="200">
        <f t="shared" si="0"/>
        <v>1</v>
      </c>
      <c r="G8" s="207">
        <f>SUMIFS('BEN BEARE'!K:K,'BEN BEARE'!C:C,B8)</f>
        <v>24</v>
      </c>
    </row>
    <row r="9" spans="2:9" ht="15.75" x14ac:dyDescent="0.25">
      <c r="B9" s="205" t="str">
        <v>Acquiescent</v>
      </c>
      <c r="C9" s="199">
        <f>COUNTIF('BEN BEARE'!C:C,B9)</f>
        <v>1</v>
      </c>
      <c r="D9" s="199">
        <f>COUNTIFS('BEN BEARE'!C:C,B9,'BEN BEARE'!K:K,"&gt;0")</f>
        <v>0</v>
      </c>
      <c r="E9" s="199">
        <f>COUNTIFS('BEN BEARE'!C:C,B9,'BEN BEARE'!K:K,"&lt;0")</f>
        <v>1</v>
      </c>
      <c r="F9" s="200">
        <f t="shared" si="0"/>
        <v>0</v>
      </c>
      <c r="G9" s="207">
        <f>SUMIFS('BEN BEARE'!K:K,'BEN BEARE'!C:C,B9)</f>
        <v>-2.5</v>
      </c>
    </row>
    <row r="10" spans="2:9" ht="15.75" x14ac:dyDescent="0.25">
      <c r="B10" s="205" t="str">
        <v>Acquiscent</v>
      </c>
      <c r="C10" s="199">
        <f>COUNTIF('BEN BEARE'!C:C,B10)</f>
        <v>1</v>
      </c>
      <c r="D10" s="199">
        <f>COUNTIFS('BEN BEARE'!C:C,B10,'BEN BEARE'!K:K,"&gt;0")</f>
        <v>1</v>
      </c>
      <c r="E10" s="199">
        <f>COUNTIFS('BEN BEARE'!C:C,B10,'BEN BEARE'!K:K,"&lt;0")</f>
        <v>0</v>
      </c>
      <c r="F10" s="200">
        <f t="shared" si="0"/>
        <v>1</v>
      </c>
      <c r="G10" s="207">
        <f>SUMIFS('BEN BEARE'!K:K,'BEN BEARE'!C:C,B10)</f>
        <v>6.5</v>
      </c>
    </row>
    <row r="11" spans="2:9" ht="15.75" x14ac:dyDescent="0.25">
      <c r="B11" s="205" t="str">
        <v>Actaeon</v>
      </c>
      <c r="C11" s="199">
        <f>COUNTIF('BEN BEARE'!C:C,B11)</f>
        <v>1</v>
      </c>
      <c r="D11" s="199">
        <f>COUNTIFS('BEN BEARE'!C:C,B11,'BEN BEARE'!K:K,"&gt;0")</f>
        <v>0</v>
      </c>
      <c r="E11" s="199">
        <f>COUNTIFS('BEN BEARE'!C:C,B11,'BEN BEARE'!K:K,"&lt;0")</f>
        <v>1</v>
      </c>
      <c r="F11" s="200">
        <f t="shared" si="0"/>
        <v>0</v>
      </c>
      <c r="G11" s="207">
        <f>SUMIFS('BEN BEARE'!K:K,'BEN BEARE'!C:C,B11)</f>
        <v>-1</v>
      </c>
    </row>
    <row r="12" spans="2:9" ht="15.75" x14ac:dyDescent="0.25">
      <c r="B12" s="205" t="str">
        <v>Adandiman</v>
      </c>
      <c r="C12" s="199">
        <f>COUNTIF('BEN BEARE'!C:C,B12)</f>
        <v>1</v>
      </c>
      <c r="D12" s="199">
        <f>COUNTIFS('BEN BEARE'!C:C,B12,'BEN BEARE'!K:K,"&gt;0")</f>
        <v>1</v>
      </c>
      <c r="E12" s="199">
        <f>COUNTIFS('BEN BEARE'!C:C,B12,'BEN BEARE'!K:K,"&lt;0")</f>
        <v>0</v>
      </c>
      <c r="F12" s="200">
        <f t="shared" si="0"/>
        <v>1</v>
      </c>
      <c r="G12" s="207">
        <f>SUMIFS('BEN BEARE'!K:K,'BEN BEARE'!C:C,B12)</f>
        <v>3.5999999999999996</v>
      </c>
    </row>
    <row r="13" spans="2:9" ht="15.75" x14ac:dyDescent="0.25">
      <c r="B13" s="205" t="str">
        <v>Adlerian</v>
      </c>
      <c r="C13" s="199">
        <f>COUNTIF('BEN BEARE'!C:C,B13)</f>
        <v>3</v>
      </c>
      <c r="D13" s="199">
        <f>COUNTIFS('BEN BEARE'!C:C,B13,'BEN BEARE'!K:K,"&gt;0")</f>
        <v>0</v>
      </c>
      <c r="E13" s="199">
        <f>COUNTIFS('BEN BEARE'!C:C,B13,'BEN BEARE'!K:K,"&lt;0")</f>
        <v>3</v>
      </c>
      <c r="F13" s="200">
        <f t="shared" si="0"/>
        <v>0</v>
      </c>
      <c r="G13" s="207">
        <f>SUMIFS('BEN BEARE'!K:K,'BEN BEARE'!C:C,B13)</f>
        <v>-10.5</v>
      </c>
    </row>
    <row r="14" spans="2:9" ht="15.75" x14ac:dyDescent="0.25">
      <c r="B14" s="205" t="str">
        <v>Adorable Huayu</v>
      </c>
      <c r="C14" s="199">
        <f>COUNTIF('BEN BEARE'!C:C,B14)</f>
        <v>1</v>
      </c>
      <c r="D14" s="199">
        <f>COUNTIFS('BEN BEARE'!C:C,B14,'BEN BEARE'!K:K,"&gt;0")</f>
        <v>0</v>
      </c>
      <c r="E14" s="199">
        <f>COUNTIFS('BEN BEARE'!C:C,B14,'BEN BEARE'!K:K,"&lt;0")</f>
        <v>1</v>
      </c>
      <c r="F14" s="200">
        <f t="shared" si="0"/>
        <v>0</v>
      </c>
      <c r="G14" s="207">
        <f>SUMIFS('BEN BEARE'!K:K,'BEN BEARE'!C:C,B14)</f>
        <v>-5</v>
      </c>
    </row>
    <row r="15" spans="2:9" ht="15.75" x14ac:dyDescent="0.25">
      <c r="B15" s="205" t="str">
        <v>Adorable Miss</v>
      </c>
      <c r="C15" s="199">
        <f>COUNTIF('BEN BEARE'!C:C,B15)</f>
        <v>2</v>
      </c>
      <c r="D15" s="199">
        <f>COUNTIFS('BEN BEARE'!C:C,B15,'BEN BEARE'!K:K,"&gt;0")</f>
        <v>0</v>
      </c>
      <c r="E15" s="199">
        <f>COUNTIFS('BEN BEARE'!C:C,B15,'BEN BEARE'!K:K,"&lt;0")</f>
        <v>2</v>
      </c>
      <c r="F15" s="200">
        <f t="shared" si="0"/>
        <v>0</v>
      </c>
      <c r="G15" s="207">
        <f>SUMIFS('BEN BEARE'!K:K,'BEN BEARE'!C:C,B15)</f>
        <v>-3.5</v>
      </c>
    </row>
    <row r="16" spans="2:9" ht="15.75" x14ac:dyDescent="0.25">
      <c r="B16" s="205" t="str">
        <v>Aeecee Prince</v>
      </c>
      <c r="C16" s="199">
        <f>COUNTIF('BEN BEARE'!C:C,B16)</f>
        <v>1</v>
      </c>
      <c r="D16" s="199">
        <f>COUNTIFS('BEN BEARE'!C:C,B16,'BEN BEARE'!K:K,"&gt;0")</f>
        <v>0</v>
      </c>
      <c r="E16" s="199">
        <f>COUNTIFS('BEN BEARE'!C:C,B16,'BEN BEARE'!K:K,"&lt;0")</f>
        <v>1</v>
      </c>
      <c r="F16" s="200">
        <f t="shared" si="0"/>
        <v>0</v>
      </c>
      <c r="G16" s="207">
        <f>SUMIFS('BEN BEARE'!K:K,'BEN BEARE'!C:C,B16)</f>
        <v>-1</v>
      </c>
    </row>
    <row r="17" spans="2:7" ht="15.75" x14ac:dyDescent="0.25">
      <c r="B17" s="205" t="str">
        <v>After Sunset</v>
      </c>
      <c r="C17" s="199">
        <f>COUNTIF('BEN BEARE'!C:C,B17)</f>
        <v>2</v>
      </c>
      <c r="D17" s="199">
        <f>COUNTIFS('BEN BEARE'!C:C,B17,'BEN BEARE'!K:K,"&gt;0")</f>
        <v>0</v>
      </c>
      <c r="E17" s="199">
        <f>COUNTIFS('BEN BEARE'!C:C,B17,'BEN BEARE'!K:K,"&lt;0")</f>
        <v>2</v>
      </c>
      <c r="F17" s="200">
        <f t="shared" si="0"/>
        <v>0</v>
      </c>
      <c r="G17" s="207">
        <f>SUMIFS('BEN BEARE'!K:K,'BEN BEARE'!C:C,B17)</f>
        <v>-1</v>
      </c>
    </row>
    <row r="18" spans="2:7" ht="15.75" x14ac:dyDescent="0.25">
      <c r="B18" s="205" t="str">
        <v>Afterboomer</v>
      </c>
      <c r="C18" s="199">
        <f>COUNTIF('BEN BEARE'!C:C,B18)</f>
        <v>1</v>
      </c>
      <c r="D18" s="199">
        <f>COUNTIFS('BEN BEARE'!C:C,B18,'BEN BEARE'!K:K,"&gt;0")</f>
        <v>0</v>
      </c>
      <c r="E18" s="199">
        <f>COUNTIFS('BEN BEARE'!C:C,B18,'BEN BEARE'!K:K,"&lt;0")</f>
        <v>1</v>
      </c>
      <c r="F18" s="200">
        <f t="shared" si="0"/>
        <v>0</v>
      </c>
      <c r="G18" s="207">
        <f>SUMIFS('BEN BEARE'!K:K,'BEN BEARE'!C:C,B18)</f>
        <v>-2.5</v>
      </c>
    </row>
    <row r="19" spans="2:7" ht="15.75" x14ac:dyDescent="0.25">
      <c r="B19" s="205" t="str">
        <v>Aggrandize</v>
      </c>
      <c r="C19" s="199">
        <f>COUNTIF('BEN BEARE'!C:C,B19)</f>
        <v>2</v>
      </c>
      <c r="D19" s="199">
        <f>COUNTIFS('BEN BEARE'!C:C,B19,'BEN BEARE'!K:K,"&gt;0")</f>
        <v>0</v>
      </c>
      <c r="E19" s="199">
        <f>COUNTIFS('BEN BEARE'!C:C,B19,'BEN BEARE'!K:K,"&lt;0")</f>
        <v>2</v>
      </c>
      <c r="F19" s="200">
        <f t="shared" si="0"/>
        <v>0</v>
      </c>
      <c r="G19" s="207">
        <f>SUMIFS('BEN BEARE'!K:K,'BEN BEARE'!C:C,B19)</f>
        <v>-0.75</v>
      </c>
    </row>
    <row r="20" spans="2:7" ht="15.75" x14ac:dyDescent="0.25">
      <c r="B20" s="205" t="str">
        <v>Air Blue</v>
      </c>
      <c r="C20" s="199">
        <f>COUNTIF('BEN BEARE'!C:C,B20)</f>
        <v>1</v>
      </c>
      <c r="D20" s="199">
        <f>COUNTIFS('BEN BEARE'!C:C,B20,'BEN BEARE'!K:K,"&gt;0")</f>
        <v>0</v>
      </c>
      <c r="E20" s="199">
        <f>COUNTIFS('BEN BEARE'!C:C,B20,'BEN BEARE'!K:K,"&lt;0")</f>
        <v>1</v>
      </c>
      <c r="F20" s="200">
        <f t="shared" si="0"/>
        <v>0</v>
      </c>
      <c r="G20" s="207">
        <f>SUMIFS('BEN BEARE'!K:K,'BEN BEARE'!C:C,B20)</f>
        <v>-1</v>
      </c>
    </row>
    <row r="21" spans="2:7" ht="15.75" x14ac:dyDescent="0.25">
      <c r="B21" s="205" t="str">
        <v>Akaka Falls</v>
      </c>
      <c r="C21" s="199">
        <f>COUNTIF('BEN BEARE'!C:C,B21)</f>
        <v>1</v>
      </c>
      <c r="D21" s="199">
        <f>COUNTIFS('BEN BEARE'!C:C,B21,'BEN BEARE'!K:K,"&gt;0")</f>
        <v>0</v>
      </c>
      <c r="E21" s="199">
        <f>COUNTIFS('BEN BEARE'!C:C,B21,'BEN BEARE'!K:K,"&lt;0")</f>
        <v>1</v>
      </c>
      <c r="F21" s="200">
        <f t="shared" si="0"/>
        <v>0</v>
      </c>
      <c r="G21" s="207">
        <f>SUMIFS('BEN BEARE'!K:K,'BEN BEARE'!C:C,B21)</f>
        <v>-1</v>
      </c>
    </row>
    <row r="22" spans="2:7" ht="15.75" x14ac:dyDescent="0.25">
      <c r="B22" s="205" t="str">
        <v>Akeeds Girl</v>
      </c>
      <c r="C22" s="199">
        <f>COUNTIF('BEN BEARE'!C:C,B22)</f>
        <v>1</v>
      </c>
      <c r="D22" s="199">
        <f>COUNTIFS('BEN BEARE'!C:C,B22,'BEN BEARE'!K:K,"&gt;0")</f>
        <v>0</v>
      </c>
      <c r="E22" s="199">
        <f>COUNTIFS('BEN BEARE'!C:C,B22,'BEN BEARE'!K:K,"&lt;0")</f>
        <v>1</v>
      </c>
      <c r="F22" s="200">
        <f t="shared" si="0"/>
        <v>0</v>
      </c>
      <c r="G22" s="207">
        <f>SUMIFS('BEN BEARE'!K:K,'BEN BEARE'!C:C,B22)</f>
        <v>-1.25</v>
      </c>
    </row>
    <row r="23" spans="2:7" ht="15.75" x14ac:dyDescent="0.25">
      <c r="B23" s="205" t="str">
        <v>Al Ash Lad</v>
      </c>
      <c r="C23" s="199">
        <f>COUNTIF('BEN BEARE'!C:C,B23)</f>
        <v>1</v>
      </c>
      <c r="D23" s="199">
        <f>COUNTIFS('BEN BEARE'!C:C,B23,'BEN BEARE'!K:K,"&gt;0")</f>
        <v>0</v>
      </c>
      <c r="E23" s="199">
        <f>COUNTIFS('BEN BEARE'!C:C,B23,'BEN BEARE'!K:K,"&lt;0")</f>
        <v>1</v>
      </c>
      <c r="F23" s="200">
        <f t="shared" si="0"/>
        <v>0</v>
      </c>
      <c r="G23" s="207">
        <f>SUMIFS('BEN BEARE'!K:K,'BEN BEARE'!C:C,B23)</f>
        <v>-0.5</v>
      </c>
    </row>
    <row r="24" spans="2:7" ht="15.75" x14ac:dyDescent="0.25">
      <c r="B24" s="205" t="str">
        <v>Al Ranchero</v>
      </c>
      <c r="C24" s="199">
        <f>COUNTIF('BEN BEARE'!C:C,B24)</f>
        <v>1</v>
      </c>
      <c r="D24" s="199">
        <f>COUNTIFS('BEN BEARE'!C:C,B24,'BEN BEARE'!K:K,"&gt;0")</f>
        <v>0</v>
      </c>
      <c r="E24" s="199">
        <f>COUNTIFS('BEN BEARE'!C:C,B24,'BEN BEARE'!K:K,"&lt;0")</f>
        <v>1</v>
      </c>
      <c r="F24" s="200">
        <f t="shared" si="0"/>
        <v>0</v>
      </c>
      <c r="G24" s="207">
        <f>SUMIFS('BEN BEARE'!K:K,'BEN BEARE'!C:C,B24)</f>
        <v>-0.75</v>
      </c>
    </row>
    <row r="25" spans="2:7" ht="15.75" x14ac:dyDescent="0.25">
      <c r="B25" s="205" t="str">
        <v xml:space="preserve">Al Ras Blues </v>
      </c>
      <c r="C25" s="199">
        <f>COUNTIF('BEN BEARE'!C:C,B25)</f>
        <v>2</v>
      </c>
      <c r="D25" s="199">
        <f>COUNTIFS('BEN BEARE'!C:C,B25,'BEN BEARE'!K:K,"&gt;0")</f>
        <v>0</v>
      </c>
      <c r="E25" s="199">
        <f>COUNTIFS('BEN BEARE'!C:C,B25,'BEN BEARE'!K:K,"&lt;0")</f>
        <v>2</v>
      </c>
      <c r="F25" s="200">
        <f t="shared" si="0"/>
        <v>0</v>
      </c>
      <c r="G25" s="207">
        <f>SUMIFS('BEN BEARE'!K:K,'BEN BEARE'!C:C,B25)</f>
        <v>-9.5</v>
      </c>
    </row>
    <row r="26" spans="2:7" ht="15.75" x14ac:dyDescent="0.25">
      <c r="B26" s="205" t="str">
        <v>Alexein</v>
      </c>
      <c r="C26" s="199">
        <f>COUNTIF('BEN BEARE'!C:C,B26)</f>
        <v>1</v>
      </c>
      <c r="D26" s="199">
        <f>COUNTIFS('BEN BEARE'!C:C,B26,'BEN BEARE'!K:K,"&gt;0")</f>
        <v>0</v>
      </c>
      <c r="E26" s="199">
        <f>COUNTIFS('BEN BEARE'!C:C,B26,'BEN BEARE'!K:K,"&lt;0")</f>
        <v>1</v>
      </c>
      <c r="F26" s="200">
        <f t="shared" si="0"/>
        <v>0</v>
      </c>
      <c r="G26" s="207">
        <f>SUMIFS('BEN BEARE'!K:K,'BEN BEARE'!C:C,B26)</f>
        <v>-6</v>
      </c>
    </row>
    <row r="27" spans="2:7" ht="15.75" x14ac:dyDescent="0.25">
      <c r="B27" s="205" t="str">
        <v>Alia Asahi</v>
      </c>
      <c r="C27" s="199">
        <f>COUNTIF('BEN BEARE'!C:C,B27)</f>
        <v>2</v>
      </c>
      <c r="D27" s="199">
        <f>COUNTIFS('BEN BEARE'!C:C,B27,'BEN BEARE'!K:K,"&gt;0")</f>
        <v>0</v>
      </c>
      <c r="E27" s="199">
        <f>COUNTIFS('BEN BEARE'!C:C,B27,'BEN BEARE'!K:K,"&lt;0")</f>
        <v>2</v>
      </c>
      <c r="F27" s="200">
        <f t="shared" si="0"/>
        <v>0</v>
      </c>
      <c r="G27" s="207">
        <f>SUMIFS('BEN BEARE'!K:K,'BEN BEARE'!C:C,B27)</f>
        <v>-6</v>
      </c>
    </row>
    <row r="28" spans="2:7" ht="15.75" x14ac:dyDescent="0.25">
      <c r="B28" s="205" t="str">
        <v>Alice Downs</v>
      </c>
      <c r="C28" s="199">
        <f>COUNTIF('BEN BEARE'!C:C,B28)</f>
        <v>2</v>
      </c>
      <c r="D28" s="199">
        <f>COUNTIFS('BEN BEARE'!C:C,B28,'BEN BEARE'!K:K,"&gt;0")</f>
        <v>0</v>
      </c>
      <c r="E28" s="199">
        <f>COUNTIFS('BEN BEARE'!C:C,B28,'BEN BEARE'!K:K,"&lt;0")</f>
        <v>2</v>
      </c>
      <c r="F28" s="200">
        <f t="shared" si="0"/>
        <v>0</v>
      </c>
      <c r="G28" s="207">
        <f>SUMIFS('BEN BEARE'!K:K,'BEN BEARE'!C:C,B28)</f>
        <v>-1.75</v>
      </c>
    </row>
    <row r="29" spans="2:7" ht="15.75" x14ac:dyDescent="0.25">
      <c r="B29" s="205" t="str">
        <v>Alkalist</v>
      </c>
      <c r="C29" s="199">
        <f>COUNTIF('BEN BEARE'!C:C,B29)</f>
        <v>1</v>
      </c>
      <c r="D29" s="199">
        <f>COUNTIFS('BEN BEARE'!C:C,B29,'BEN BEARE'!K:K,"&gt;0")</f>
        <v>0</v>
      </c>
      <c r="E29" s="199">
        <f>COUNTIFS('BEN BEARE'!C:C,B29,'BEN BEARE'!K:K,"&lt;0")</f>
        <v>1</v>
      </c>
      <c r="F29" s="200">
        <f t="shared" si="0"/>
        <v>0</v>
      </c>
      <c r="G29" s="207">
        <f>SUMIFS('BEN BEARE'!K:K,'BEN BEARE'!C:C,B29)</f>
        <v>-4</v>
      </c>
    </row>
    <row r="30" spans="2:7" ht="15.75" x14ac:dyDescent="0.25">
      <c r="B30" s="205" t="str">
        <v>All of Brighton</v>
      </c>
      <c r="C30" s="199">
        <f>COUNTIF('BEN BEARE'!C:C,B30)</f>
        <v>1</v>
      </c>
      <c r="D30" s="199">
        <f>COUNTIFS('BEN BEARE'!C:C,B30,'BEN BEARE'!K:K,"&gt;0")</f>
        <v>0</v>
      </c>
      <c r="E30" s="199">
        <f>COUNTIFS('BEN BEARE'!C:C,B30,'BEN BEARE'!K:K,"&lt;0")</f>
        <v>1</v>
      </c>
      <c r="F30" s="200">
        <f t="shared" si="0"/>
        <v>0</v>
      </c>
      <c r="G30" s="207">
        <f>SUMIFS('BEN BEARE'!K:K,'BEN BEARE'!C:C,B30)</f>
        <v>-1</v>
      </c>
    </row>
    <row r="31" spans="2:7" ht="15.75" x14ac:dyDescent="0.25">
      <c r="B31" s="205" t="str">
        <v>All Sassed Up</v>
      </c>
      <c r="C31" s="199">
        <f>COUNTIF('BEN BEARE'!C:C,B31)</f>
        <v>1</v>
      </c>
      <c r="D31" s="199">
        <f>COUNTIFS('BEN BEARE'!C:C,B31,'BEN BEARE'!K:K,"&gt;0")</f>
        <v>0</v>
      </c>
      <c r="E31" s="199">
        <f>COUNTIFS('BEN BEARE'!C:C,B31,'BEN BEARE'!K:K,"&lt;0")</f>
        <v>1</v>
      </c>
      <c r="F31" s="200">
        <f t="shared" si="0"/>
        <v>0</v>
      </c>
      <c r="G31" s="207">
        <f>SUMIFS('BEN BEARE'!K:K,'BEN BEARE'!C:C,B31)</f>
        <v>-6</v>
      </c>
    </row>
    <row r="32" spans="2:7" ht="15.75" x14ac:dyDescent="0.25">
      <c r="B32" s="205" t="str">
        <v>Allaboutroy</v>
      </c>
      <c r="C32" s="199">
        <f>COUNTIF('BEN BEARE'!C:C,B32)</f>
        <v>2</v>
      </c>
      <c r="D32" s="199">
        <f>COUNTIFS('BEN BEARE'!C:C,B32,'BEN BEARE'!K:K,"&gt;0")</f>
        <v>1</v>
      </c>
      <c r="E32" s="199">
        <f>COUNTIFS('BEN BEARE'!C:C,B32,'BEN BEARE'!K:K,"&lt;0")</f>
        <v>1</v>
      </c>
      <c r="F32" s="200">
        <f t="shared" si="0"/>
        <v>0.5</v>
      </c>
      <c r="G32" s="207">
        <f>SUMIFS('BEN BEARE'!K:K,'BEN BEARE'!C:C,B32)</f>
        <v>1.8499999999999996</v>
      </c>
    </row>
    <row r="33" spans="2:7" ht="15.75" x14ac:dyDescent="0.25">
      <c r="B33" s="205" t="str">
        <v>Allegorical</v>
      </c>
      <c r="C33" s="199">
        <f>COUNTIF('BEN BEARE'!C:C,B33)</f>
        <v>1</v>
      </c>
      <c r="D33" s="199">
        <f>COUNTIFS('BEN BEARE'!C:C,B33,'BEN BEARE'!K:K,"&gt;0")</f>
        <v>0</v>
      </c>
      <c r="E33" s="199">
        <f>COUNTIFS('BEN BEARE'!C:C,B33,'BEN BEARE'!K:K,"&lt;0")</f>
        <v>1</v>
      </c>
      <c r="F33" s="200">
        <f t="shared" si="0"/>
        <v>0</v>
      </c>
      <c r="G33" s="207">
        <f>SUMIFS('BEN BEARE'!K:K,'BEN BEARE'!C:C,B33)</f>
        <v>-1.75</v>
      </c>
    </row>
    <row r="34" spans="2:7" ht="15.75" x14ac:dyDescent="0.25">
      <c r="B34" s="205" t="str">
        <v>Allocate</v>
      </c>
      <c r="C34" s="199">
        <f>COUNTIF('BEN BEARE'!C:C,B34)</f>
        <v>2</v>
      </c>
      <c r="D34" s="199">
        <f>COUNTIFS('BEN BEARE'!C:C,B34,'BEN BEARE'!K:K,"&gt;0")</f>
        <v>0</v>
      </c>
      <c r="E34" s="199">
        <f>COUNTIFS('BEN BEARE'!C:C,B34,'BEN BEARE'!K:K,"&lt;0")</f>
        <v>2</v>
      </c>
      <c r="F34" s="200">
        <f t="shared" si="0"/>
        <v>0</v>
      </c>
      <c r="G34" s="207">
        <f>SUMIFS('BEN BEARE'!K:K,'BEN BEARE'!C:C,B34)</f>
        <v>-7.75</v>
      </c>
    </row>
    <row r="35" spans="2:7" ht="15.75" x14ac:dyDescent="0.25">
      <c r="B35" s="205" t="str">
        <v>Allonsy</v>
      </c>
      <c r="C35" s="199">
        <f>COUNTIF('BEN BEARE'!C:C,B35)</f>
        <v>1</v>
      </c>
      <c r="D35" s="199">
        <f>COUNTIFS('BEN BEARE'!C:C,B35,'BEN BEARE'!K:K,"&gt;0")</f>
        <v>0</v>
      </c>
      <c r="E35" s="199">
        <f>COUNTIFS('BEN BEARE'!C:C,B35,'BEN BEARE'!K:K,"&lt;0")</f>
        <v>1</v>
      </c>
      <c r="F35" s="200">
        <f t="shared" si="0"/>
        <v>0</v>
      </c>
      <c r="G35" s="207">
        <f>SUMIFS('BEN BEARE'!K:K,'BEN BEARE'!C:C,B35)</f>
        <v>-1.5</v>
      </c>
    </row>
    <row r="36" spans="2:7" ht="15.75" x14ac:dyDescent="0.25">
      <c r="B36" s="205" t="str">
        <v>Alluring Rebel</v>
      </c>
      <c r="C36" s="199">
        <f>COUNTIF('BEN BEARE'!C:C,B36)</f>
        <v>1</v>
      </c>
      <c r="D36" s="199">
        <f>COUNTIFS('BEN BEARE'!C:C,B36,'BEN BEARE'!K:K,"&gt;0")</f>
        <v>0</v>
      </c>
      <c r="E36" s="199">
        <f>COUNTIFS('BEN BEARE'!C:C,B36,'BEN BEARE'!K:K,"&lt;0")</f>
        <v>1</v>
      </c>
      <c r="F36" s="200">
        <f t="shared" si="0"/>
        <v>0</v>
      </c>
      <c r="G36" s="207">
        <f>SUMIFS('BEN BEARE'!K:K,'BEN BEARE'!C:C,B36)</f>
        <v>-2.75</v>
      </c>
    </row>
    <row r="37" spans="2:7" ht="15.75" x14ac:dyDescent="0.25">
      <c r="B37" s="205" t="str">
        <v>Alma Rouge</v>
      </c>
      <c r="C37" s="199">
        <f>COUNTIF('BEN BEARE'!C:C,B37)</f>
        <v>2</v>
      </c>
      <c r="D37" s="199">
        <f>COUNTIFS('BEN BEARE'!C:C,B37,'BEN BEARE'!K:K,"&gt;0")</f>
        <v>0</v>
      </c>
      <c r="E37" s="199">
        <f>COUNTIFS('BEN BEARE'!C:C,B37,'BEN BEARE'!K:K,"&lt;0")</f>
        <v>2</v>
      </c>
      <c r="F37" s="200">
        <f t="shared" si="0"/>
        <v>0</v>
      </c>
      <c r="G37" s="207">
        <f>SUMIFS('BEN BEARE'!K:K,'BEN BEARE'!C:C,B37)</f>
        <v>-2.25</v>
      </c>
    </row>
    <row r="38" spans="2:7" ht="15.75" x14ac:dyDescent="0.25">
      <c r="B38" s="205" t="str">
        <v>Almanac</v>
      </c>
      <c r="C38" s="199">
        <f>COUNTIF('BEN BEARE'!C:C,B38)</f>
        <v>4</v>
      </c>
      <c r="D38" s="199">
        <f>COUNTIFS('BEN BEARE'!C:C,B38,'BEN BEARE'!K:K,"&gt;0")</f>
        <v>0</v>
      </c>
      <c r="E38" s="199">
        <f>COUNTIFS('BEN BEARE'!C:C,B38,'BEN BEARE'!K:K,"&lt;0")</f>
        <v>4</v>
      </c>
      <c r="F38" s="200">
        <f t="shared" si="0"/>
        <v>0</v>
      </c>
      <c r="G38" s="207">
        <f>SUMIFS('BEN BEARE'!K:K,'BEN BEARE'!C:C,B38)</f>
        <v>-4.5</v>
      </c>
    </row>
    <row r="39" spans="2:7" ht="15.75" x14ac:dyDescent="0.25">
      <c r="B39" s="205" t="str">
        <v>Almandra</v>
      </c>
      <c r="C39" s="199">
        <f>COUNTIF('BEN BEARE'!C:C,B39)</f>
        <v>1</v>
      </c>
      <c r="D39" s="199">
        <f>COUNTIFS('BEN BEARE'!C:C,B39,'BEN BEARE'!K:K,"&gt;0")</f>
        <v>0</v>
      </c>
      <c r="E39" s="199">
        <f>COUNTIFS('BEN BEARE'!C:C,B39,'BEN BEARE'!K:K,"&lt;0")</f>
        <v>1</v>
      </c>
      <c r="F39" s="200">
        <f t="shared" si="0"/>
        <v>0</v>
      </c>
      <c r="G39" s="207">
        <f>SUMIFS('BEN BEARE'!K:K,'BEN BEARE'!C:C,B39)</f>
        <v>-0.5</v>
      </c>
    </row>
    <row r="40" spans="2:7" ht="15.75" x14ac:dyDescent="0.25">
      <c r="B40" s="205" t="str">
        <v>Almsgiver</v>
      </c>
      <c r="C40" s="199">
        <f>COUNTIF('BEN BEARE'!C:C,B40)</f>
        <v>1</v>
      </c>
      <c r="D40" s="199">
        <f>COUNTIFS('BEN BEARE'!C:C,B40,'BEN BEARE'!K:K,"&gt;0")</f>
        <v>0</v>
      </c>
      <c r="E40" s="199">
        <f>COUNTIFS('BEN BEARE'!C:C,B40,'BEN BEARE'!K:K,"&lt;0")</f>
        <v>1</v>
      </c>
      <c r="F40" s="200">
        <f t="shared" si="0"/>
        <v>0</v>
      </c>
      <c r="G40" s="207">
        <f>SUMIFS('BEN BEARE'!K:K,'BEN BEARE'!C:C,B40)</f>
        <v>-1</v>
      </c>
    </row>
    <row r="41" spans="2:7" ht="15.75" x14ac:dyDescent="0.25">
      <c r="B41" s="205" t="str">
        <v>Alors Tu Crois</v>
      </c>
      <c r="C41" s="199">
        <f>COUNTIF('BEN BEARE'!C:C,B41)</f>
        <v>3</v>
      </c>
      <c r="D41" s="199">
        <f>COUNTIFS('BEN BEARE'!C:C,B41,'BEN BEARE'!K:K,"&gt;0")</f>
        <v>0</v>
      </c>
      <c r="E41" s="199">
        <f>COUNTIFS('BEN BEARE'!C:C,B41,'BEN BEARE'!K:K,"&lt;0")</f>
        <v>3</v>
      </c>
      <c r="F41" s="200">
        <f t="shared" si="0"/>
        <v>0</v>
      </c>
      <c r="G41" s="207">
        <f>SUMIFS('BEN BEARE'!K:K,'BEN BEARE'!C:C,B41)</f>
        <v>-1.75</v>
      </c>
    </row>
    <row r="42" spans="2:7" ht="15.75" x14ac:dyDescent="0.25">
      <c r="B42" s="205" t="str">
        <v>Alot a Lip</v>
      </c>
      <c r="C42" s="199">
        <f>COUNTIF('BEN BEARE'!C:C,B42)</f>
        <v>2</v>
      </c>
      <c r="D42" s="199">
        <f>COUNTIFS('BEN BEARE'!C:C,B42,'BEN BEARE'!K:K,"&gt;0")</f>
        <v>1</v>
      </c>
      <c r="E42" s="199">
        <f>COUNTIFS('BEN BEARE'!C:C,B42,'BEN BEARE'!K:K,"&lt;0")</f>
        <v>1</v>
      </c>
      <c r="F42" s="200">
        <f t="shared" si="0"/>
        <v>0.5</v>
      </c>
      <c r="G42" s="207">
        <f>SUMIFS('BEN BEARE'!K:K,'BEN BEARE'!C:C,B42)</f>
        <v>-6.0750000000000002</v>
      </c>
    </row>
    <row r="43" spans="2:7" ht="15.75" x14ac:dyDescent="0.25">
      <c r="B43" s="205" t="str">
        <v>Alsonso</v>
      </c>
      <c r="C43" s="199">
        <f>COUNTIF('BEN BEARE'!C:C,B43)</f>
        <v>2</v>
      </c>
      <c r="D43" s="199">
        <f>COUNTIFS('BEN BEARE'!C:C,B43,'BEN BEARE'!K:K,"&gt;0")</f>
        <v>0</v>
      </c>
      <c r="E43" s="199">
        <f>COUNTIFS('BEN BEARE'!C:C,B43,'BEN BEARE'!K:K,"&lt;0")</f>
        <v>2</v>
      </c>
      <c r="F43" s="200">
        <f t="shared" si="0"/>
        <v>0</v>
      </c>
      <c r="G43" s="207">
        <f>SUMIFS('BEN BEARE'!K:K,'BEN BEARE'!C:C,B43)</f>
        <v>-3.5</v>
      </c>
    </row>
    <row r="44" spans="2:7" ht="15.75" x14ac:dyDescent="0.25">
      <c r="B44" s="205" t="str">
        <v>Altrove</v>
      </c>
      <c r="C44" s="199">
        <f>COUNTIF('BEN BEARE'!C:C,B44)</f>
        <v>2</v>
      </c>
      <c r="D44" s="199">
        <f>COUNTIFS('BEN BEARE'!C:C,B44,'BEN BEARE'!K:K,"&gt;0")</f>
        <v>1</v>
      </c>
      <c r="E44" s="199">
        <f>COUNTIFS('BEN BEARE'!C:C,B44,'BEN BEARE'!K:K,"&lt;0")</f>
        <v>1</v>
      </c>
      <c r="F44" s="200">
        <f t="shared" si="0"/>
        <v>0.5</v>
      </c>
      <c r="G44" s="207">
        <f>SUMIFS('BEN BEARE'!K:K,'BEN BEARE'!C:C,B44)</f>
        <v>1.125</v>
      </c>
    </row>
    <row r="45" spans="2:7" ht="15.75" x14ac:dyDescent="0.25">
      <c r="B45" s="205" t="str">
        <v>Alvina's Luck</v>
      </c>
      <c r="C45" s="199">
        <f>COUNTIF('BEN BEARE'!C:C,B45)</f>
        <v>2</v>
      </c>
      <c r="D45" s="199">
        <f>COUNTIFS('BEN BEARE'!C:C,B45,'BEN BEARE'!K:K,"&gt;0")</f>
        <v>0</v>
      </c>
      <c r="E45" s="199">
        <f>COUNTIFS('BEN BEARE'!C:C,B45,'BEN BEARE'!K:K,"&lt;0")</f>
        <v>2</v>
      </c>
      <c r="F45" s="200">
        <f t="shared" si="0"/>
        <v>0</v>
      </c>
      <c r="G45" s="207">
        <f>SUMIFS('BEN BEARE'!K:K,'BEN BEARE'!C:C,B45)</f>
        <v>-11.75</v>
      </c>
    </row>
    <row r="46" spans="2:7" ht="15.75" x14ac:dyDescent="0.25">
      <c r="B46" s="205" t="str">
        <v>Always In</v>
      </c>
      <c r="C46" s="199">
        <f>COUNTIF('BEN BEARE'!C:C,B46)</f>
        <v>1</v>
      </c>
      <c r="D46" s="199">
        <f>COUNTIFS('BEN BEARE'!C:C,B46,'BEN BEARE'!K:K,"&gt;0")</f>
        <v>0</v>
      </c>
      <c r="E46" s="199">
        <f>COUNTIFS('BEN BEARE'!C:C,B46,'BEN BEARE'!K:K,"&lt;0")</f>
        <v>1</v>
      </c>
      <c r="F46" s="200">
        <f t="shared" si="0"/>
        <v>0</v>
      </c>
      <c r="G46" s="207">
        <f>SUMIFS('BEN BEARE'!K:K,'BEN BEARE'!C:C,B46)</f>
        <v>-0.5</v>
      </c>
    </row>
    <row r="47" spans="2:7" ht="15.75" x14ac:dyDescent="0.25">
      <c r="B47" s="205" t="str">
        <v>Always in Moment</v>
      </c>
      <c r="C47" s="199">
        <f>COUNTIF('BEN BEARE'!C:C,B47)</f>
        <v>1</v>
      </c>
      <c r="D47" s="199">
        <f>COUNTIFS('BEN BEARE'!C:C,B47,'BEN BEARE'!K:K,"&gt;0")</f>
        <v>1</v>
      </c>
      <c r="E47" s="199">
        <f>COUNTIFS('BEN BEARE'!C:C,B47,'BEN BEARE'!K:K,"&lt;0")</f>
        <v>0</v>
      </c>
      <c r="F47" s="200">
        <f t="shared" si="0"/>
        <v>1</v>
      </c>
      <c r="G47" s="207">
        <f>SUMIFS('BEN BEARE'!K:K,'BEN BEARE'!C:C,B47)</f>
        <v>6.8000000000000007</v>
      </c>
    </row>
    <row r="48" spans="2:7" ht="15.75" x14ac:dyDescent="0.25">
      <c r="B48" s="205" t="str">
        <v>Always Praying</v>
      </c>
      <c r="C48" s="199">
        <f>COUNTIF('BEN BEARE'!C:C,B48)</f>
        <v>1</v>
      </c>
      <c r="D48" s="199">
        <f>COUNTIFS('BEN BEARE'!C:C,B48,'BEN BEARE'!K:K,"&gt;0")</f>
        <v>0</v>
      </c>
      <c r="E48" s="199">
        <f>COUNTIFS('BEN BEARE'!C:C,B48,'BEN BEARE'!K:K,"&lt;0")</f>
        <v>1</v>
      </c>
      <c r="F48" s="200">
        <f t="shared" si="0"/>
        <v>0</v>
      </c>
      <c r="G48" s="207">
        <f>SUMIFS('BEN BEARE'!K:K,'BEN BEARE'!C:C,B48)</f>
        <v>-0.5</v>
      </c>
    </row>
    <row r="49" spans="2:7" ht="15.75" x14ac:dyDescent="0.25">
      <c r="B49" s="205" t="str">
        <v>Amelie</v>
      </c>
      <c r="C49" s="199">
        <f>COUNTIF('BEN BEARE'!C:C,B49)</f>
        <v>1</v>
      </c>
      <c r="D49" s="199">
        <f>COUNTIFS('BEN BEARE'!C:C,B49,'BEN BEARE'!K:K,"&gt;0")</f>
        <v>0</v>
      </c>
      <c r="E49" s="199">
        <f>COUNTIFS('BEN BEARE'!C:C,B49,'BEN BEARE'!K:K,"&lt;0")</f>
        <v>1</v>
      </c>
      <c r="F49" s="200">
        <f t="shared" si="0"/>
        <v>0</v>
      </c>
      <c r="G49" s="207">
        <f>SUMIFS('BEN BEARE'!K:K,'BEN BEARE'!C:C,B49)</f>
        <v>-2</v>
      </c>
    </row>
    <row r="50" spans="2:7" ht="15.75" x14ac:dyDescent="0.25">
      <c r="B50" s="205" t="str">
        <v>Americain Heart</v>
      </c>
      <c r="C50" s="199">
        <f>COUNTIF('BEN BEARE'!C:C,B50)</f>
        <v>4</v>
      </c>
      <c r="D50" s="199">
        <f>COUNTIFS('BEN BEARE'!C:C,B50,'BEN BEARE'!K:K,"&gt;0")</f>
        <v>0</v>
      </c>
      <c r="E50" s="199">
        <f>COUNTIFS('BEN BEARE'!C:C,B50,'BEN BEARE'!K:K,"&lt;0")</f>
        <v>4</v>
      </c>
      <c r="F50" s="200">
        <f t="shared" si="0"/>
        <v>0</v>
      </c>
      <c r="G50" s="207">
        <f>SUMIFS('BEN BEARE'!K:K,'BEN BEARE'!C:C,B50)</f>
        <v>-8.5</v>
      </c>
    </row>
    <row r="51" spans="2:7" ht="15.75" x14ac:dyDescent="0.25">
      <c r="B51" s="205" t="str">
        <v>American Heart</v>
      </c>
      <c r="C51" s="199">
        <f>COUNTIF('BEN BEARE'!C:C,B51)</f>
        <v>1</v>
      </c>
      <c r="D51" s="199">
        <f>COUNTIFS('BEN BEARE'!C:C,B51,'BEN BEARE'!K:K,"&gt;0")</f>
        <v>0</v>
      </c>
      <c r="E51" s="199">
        <f>COUNTIFS('BEN BEARE'!C:C,B51,'BEN BEARE'!K:K,"&lt;0")</f>
        <v>1</v>
      </c>
      <c r="F51" s="200">
        <f t="shared" si="0"/>
        <v>0</v>
      </c>
      <c r="G51" s="207">
        <f>SUMIFS('BEN BEARE'!K:K,'BEN BEARE'!C:C,B51)</f>
        <v>-2</v>
      </c>
    </row>
    <row r="52" spans="2:7" ht="15.75" x14ac:dyDescent="0.25">
      <c r="B52" s="205" t="str">
        <v>American President</v>
      </c>
      <c r="C52" s="199">
        <f>COUNTIF('BEN BEARE'!C:C,B52)</f>
        <v>1</v>
      </c>
      <c r="D52" s="199">
        <f>COUNTIFS('BEN BEARE'!C:C,B52,'BEN BEARE'!K:K,"&gt;0")</f>
        <v>0</v>
      </c>
      <c r="E52" s="199">
        <f>COUNTIFS('BEN BEARE'!C:C,B52,'BEN BEARE'!K:K,"&lt;0")</f>
        <v>1</v>
      </c>
      <c r="F52" s="200">
        <f t="shared" si="0"/>
        <v>0</v>
      </c>
      <c r="G52" s="207">
        <f>SUMIFS('BEN BEARE'!K:K,'BEN BEARE'!C:C,B52)</f>
        <v>-1.5</v>
      </c>
    </row>
    <row r="53" spans="2:7" ht="15.75" x14ac:dyDescent="0.25">
      <c r="B53" s="205" t="str">
        <v>Amnesty</v>
      </c>
      <c r="C53" s="199">
        <f>COUNTIF('BEN BEARE'!C:C,B53)</f>
        <v>1</v>
      </c>
      <c r="D53" s="199">
        <f>COUNTIFS('BEN BEARE'!C:C,B53,'BEN BEARE'!K:K,"&gt;0")</f>
        <v>1</v>
      </c>
      <c r="E53" s="199">
        <f>COUNTIFS('BEN BEARE'!C:C,B53,'BEN BEARE'!K:K,"&lt;0")</f>
        <v>0</v>
      </c>
      <c r="F53" s="200">
        <f t="shared" si="0"/>
        <v>1</v>
      </c>
      <c r="G53" s="207">
        <f>SUMIFS('BEN BEARE'!K:K,'BEN BEARE'!C:C,B53)</f>
        <v>17.399999999999999</v>
      </c>
    </row>
    <row r="54" spans="2:7" ht="15.75" x14ac:dyDescent="0.25">
      <c r="B54" s="205" t="str">
        <v>Amor Victorious</v>
      </c>
      <c r="C54" s="199">
        <f>COUNTIF('BEN BEARE'!C:C,B54)</f>
        <v>1</v>
      </c>
      <c r="D54" s="199">
        <f>COUNTIFS('BEN BEARE'!C:C,B54,'BEN BEARE'!K:K,"&gt;0")</f>
        <v>0</v>
      </c>
      <c r="E54" s="199">
        <f>COUNTIFS('BEN BEARE'!C:C,B54,'BEN BEARE'!K:K,"&lt;0")</f>
        <v>1</v>
      </c>
      <c r="F54" s="200">
        <f t="shared" si="0"/>
        <v>0</v>
      </c>
      <c r="G54" s="207">
        <f>SUMIFS('BEN BEARE'!K:K,'BEN BEARE'!C:C,B54)</f>
        <v>-0.5</v>
      </c>
    </row>
    <row r="55" spans="2:7" ht="15.75" x14ac:dyDescent="0.25">
      <c r="B55" s="205" t="str">
        <v>Amoreaux</v>
      </c>
      <c r="C55" s="199">
        <f>COUNTIF('BEN BEARE'!C:C,B55)</f>
        <v>2</v>
      </c>
      <c r="D55" s="199">
        <f>COUNTIFS('BEN BEARE'!C:C,B55,'BEN BEARE'!K:K,"&gt;0")</f>
        <v>0</v>
      </c>
      <c r="E55" s="199">
        <f>COUNTIFS('BEN BEARE'!C:C,B55,'BEN BEARE'!K:K,"&lt;0")</f>
        <v>2</v>
      </c>
      <c r="F55" s="200">
        <f t="shared" si="0"/>
        <v>0</v>
      </c>
      <c r="G55" s="207">
        <f>SUMIFS('BEN BEARE'!K:K,'BEN BEARE'!C:C,B55)</f>
        <v>-5.5</v>
      </c>
    </row>
    <row r="56" spans="2:7" ht="15.75" x14ac:dyDescent="0.25">
      <c r="B56" s="205" t="str">
        <v>Amrap</v>
      </c>
      <c r="C56" s="199">
        <f>COUNTIF('BEN BEARE'!C:C,B56)</f>
        <v>1</v>
      </c>
      <c r="D56" s="199">
        <f>COUNTIFS('BEN BEARE'!C:C,B56,'BEN BEARE'!K:K,"&gt;0")</f>
        <v>0</v>
      </c>
      <c r="E56" s="199">
        <f>COUNTIFS('BEN BEARE'!C:C,B56,'BEN BEARE'!K:K,"&lt;0")</f>
        <v>1</v>
      </c>
      <c r="F56" s="200">
        <f t="shared" si="0"/>
        <v>0</v>
      </c>
      <c r="G56" s="207">
        <f>SUMIFS('BEN BEARE'!K:K,'BEN BEARE'!C:C,B56)</f>
        <v>-2</v>
      </c>
    </row>
    <row r="57" spans="2:7" ht="15.75" x14ac:dyDescent="0.25">
      <c r="B57" s="205" t="str">
        <v>Ancient Egypt</v>
      </c>
      <c r="C57" s="199">
        <f>COUNTIF('BEN BEARE'!C:C,B57)</f>
        <v>1</v>
      </c>
      <c r="D57" s="199">
        <f>COUNTIFS('BEN BEARE'!C:C,B57,'BEN BEARE'!K:K,"&gt;0")</f>
        <v>0</v>
      </c>
      <c r="E57" s="199">
        <f>COUNTIFS('BEN BEARE'!C:C,B57,'BEN BEARE'!K:K,"&lt;0")</f>
        <v>1</v>
      </c>
      <c r="F57" s="200">
        <f t="shared" si="0"/>
        <v>0</v>
      </c>
      <c r="G57" s="207">
        <f>SUMIFS('BEN BEARE'!K:K,'BEN BEARE'!C:C,B57)</f>
        <v>-1.75</v>
      </c>
    </row>
    <row r="58" spans="2:7" ht="15.75" x14ac:dyDescent="0.25">
      <c r="B58" s="205" t="str">
        <v>Ancient Girl</v>
      </c>
      <c r="C58" s="199">
        <f>COUNTIF('BEN BEARE'!C:C,B58)</f>
        <v>1</v>
      </c>
      <c r="D58" s="199">
        <f>COUNTIFS('BEN BEARE'!C:C,B58,'BEN BEARE'!K:K,"&gt;0")</f>
        <v>1</v>
      </c>
      <c r="E58" s="199">
        <f>COUNTIFS('BEN BEARE'!C:C,B58,'BEN BEARE'!K:K,"&lt;0")</f>
        <v>0</v>
      </c>
      <c r="F58" s="200">
        <f t="shared" si="0"/>
        <v>1</v>
      </c>
      <c r="G58" s="207">
        <f>SUMIFS('BEN BEARE'!K:K,'BEN BEARE'!C:C,B58)</f>
        <v>7</v>
      </c>
    </row>
    <row r="59" spans="2:7" ht="15.75" x14ac:dyDescent="0.25">
      <c r="B59" s="205" t="str">
        <v>Angel Fund</v>
      </c>
      <c r="C59" s="199">
        <f>COUNTIF('BEN BEARE'!C:C,B59)</f>
        <v>1</v>
      </c>
      <c r="D59" s="199">
        <f>COUNTIFS('BEN BEARE'!C:C,B59,'BEN BEARE'!K:K,"&gt;0")</f>
        <v>1</v>
      </c>
      <c r="E59" s="199">
        <f>COUNTIFS('BEN BEARE'!C:C,B59,'BEN BEARE'!K:K,"&lt;0")</f>
        <v>0</v>
      </c>
      <c r="F59" s="200">
        <f t="shared" si="0"/>
        <v>1</v>
      </c>
      <c r="G59" s="207">
        <f>SUMIFS('BEN BEARE'!K:K,'BEN BEARE'!C:C,B59)</f>
        <v>2</v>
      </c>
    </row>
    <row r="60" spans="2:7" ht="15.75" x14ac:dyDescent="0.25">
      <c r="B60" s="205" t="str">
        <v>Angel of Boom</v>
      </c>
      <c r="C60" s="199">
        <f>COUNTIF('BEN BEARE'!C:C,B60)</f>
        <v>1</v>
      </c>
      <c r="D60" s="199">
        <f>COUNTIFS('BEN BEARE'!C:C,B60,'BEN BEARE'!K:K,"&gt;0")</f>
        <v>0</v>
      </c>
      <c r="E60" s="199">
        <f>COUNTIFS('BEN BEARE'!C:C,B60,'BEN BEARE'!K:K,"&lt;0")</f>
        <v>1</v>
      </c>
      <c r="F60" s="200">
        <f t="shared" si="0"/>
        <v>0</v>
      </c>
      <c r="G60" s="207">
        <f>SUMIFS('BEN BEARE'!K:K,'BEN BEARE'!C:C,B60)</f>
        <v>-1</v>
      </c>
    </row>
    <row r="61" spans="2:7" ht="15.75" x14ac:dyDescent="0.25">
      <c r="B61" s="205" t="str">
        <v>Angelic Rewards</v>
      </c>
      <c r="C61" s="199">
        <f>COUNTIF('BEN BEARE'!C:C,B61)</f>
        <v>1</v>
      </c>
      <c r="D61" s="199">
        <f>COUNTIFS('BEN BEARE'!C:C,B61,'BEN BEARE'!K:K,"&gt;0")</f>
        <v>0</v>
      </c>
      <c r="E61" s="199">
        <f>COUNTIFS('BEN BEARE'!C:C,B61,'BEN BEARE'!K:K,"&lt;0")</f>
        <v>1</v>
      </c>
      <c r="F61" s="200">
        <f t="shared" si="0"/>
        <v>0</v>
      </c>
      <c r="G61" s="207">
        <f>SUMIFS('BEN BEARE'!K:K,'BEN BEARE'!C:C,B61)</f>
        <v>-0.25</v>
      </c>
    </row>
    <row r="62" spans="2:7" ht="15.75" x14ac:dyDescent="0.25">
      <c r="B62" s="205" t="str">
        <v>Angry Skies</v>
      </c>
      <c r="C62" s="199">
        <f>COUNTIF('BEN BEARE'!C:C,B62)</f>
        <v>1</v>
      </c>
      <c r="D62" s="199">
        <f>COUNTIFS('BEN BEARE'!C:C,B62,'BEN BEARE'!K:K,"&gt;0")</f>
        <v>0</v>
      </c>
      <c r="E62" s="199">
        <f>COUNTIFS('BEN BEARE'!C:C,B62,'BEN BEARE'!K:K,"&lt;0")</f>
        <v>1</v>
      </c>
      <c r="F62" s="200">
        <f t="shared" si="0"/>
        <v>0</v>
      </c>
      <c r="G62" s="207">
        <f>SUMIFS('BEN BEARE'!K:K,'BEN BEARE'!C:C,B62)</f>
        <v>-2</v>
      </c>
    </row>
    <row r="63" spans="2:7" ht="15.75" x14ac:dyDescent="0.25">
      <c r="B63" s="205" t="str">
        <v>Annihilate</v>
      </c>
      <c r="C63" s="199">
        <f>COUNTIF('BEN BEARE'!C:C,B63)</f>
        <v>1</v>
      </c>
      <c r="D63" s="199">
        <f>COUNTIFS('BEN BEARE'!C:C,B63,'BEN BEARE'!K:K,"&gt;0")</f>
        <v>0</v>
      </c>
      <c r="E63" s="199">
        <f>COUNTIFS('BEN BEARE'!C:C,B63,'BEN BEARE'!K:K,"&lt;0")</f>
        <v>1</v>
      </c>
      <c r="F63" s="200">
        <f t="shared" si="0"/>
        <v>0</v>
      </c>
      <c r="G63" s="207">
        <f>SUMIFS('BEN BEARE'!K:K,'BEN BEARE'!C:C,B63)</f>
        <v>-1</v>
      </c>
    </row>
    <row r="64" spans="2:7" ht="15.75" x14ac:dyDescent="0.25">
      <c r="B64" s="205" t="str">
        <v>Annoy'en One</v>
      </c>
      <c r="C64" s="199">
        <f>COUNTIF('BEN BEARE'!C:C,B64)</f>
        <v>1</v>
      </c>
      <c r="D64" s="199">
        <f>COUNTIFS('BEN BEARE'!C:C,B64,'BEN BEARE'!K:K,"&gt;0")</f>
        <v>0</v>
      </c>
      <c r="E64" s="199">
        <f>COUNTIFS('BEN BEARE'!C:C,B64,'BEN BEARE'!K:K,"&lt;0")</f>
        <v>1</v>
      </c>
      <c r="F64" s="200">
        <f t="shared" si="0"/>
        <v>0</v>
      </c>
      <c r="G64" s="207">
        <f>SUMIFS('BEN BEARE'!K:K,'BEN BEARE'!C:C,B64)</f>
        <v>-1</v>
      </c>
    </row>
    <row r="65" spans="2:7" ht="15.75" x14ac:dyDescent="0.25">
      <c r="B65" s="205" t="str">
        <v>Another Cognac</v>
      </c>
      <c r="C65" s="199">
        <f>COUNTIF('BEN BEARE'!C:C,B65)</f>
        <v>2</v>
      </c>
      <c r="D65" s="199">
        <f>COUNTIFS('BEN BEARE'!C:C,B65,'BEN BEARE'!K:K,"&gt;0")</f>
        <v>1</v>
      </c>
      <c r="E65" s="199">
        <f>COUNTIFS('BEN BEARE'!C:C,B65,'BEN BEARE'!K:K,"&lt;0")</f>
        <v>1</v>
      </c>
      <c r="F65" s="200">
        <f t="shared" si="0"/>
        <v>0.5</v>
      </c>
      <c r="G65" s="207">
        <f>SUMIFS('BEN BEARE'!K:K,'BEN BEARE'!C:C,B65)</f>
        <v>8.7999999999999989</v>
      </c>
    </row>
    <row r="66" spans="2:7" ht="15.75" x14ac:dyDescent="0.25">
      <c r="B66" s="205" t="str">
        <v>Another Pedrille</v>
      </c>
      <c r="C66" s="199">
        <f>COUNTIF('BEN BEARE'!C:C,B66)</f>
        <v>1</v>
      </c>
      <c r="D66" s="199">
        <f>COUNTIFS('BEN BEARE'!C:C,B66,'BEN BEARE'!K:K,"&gt;0")</f>
        <v>0</v>
      </c>
      <c r="E66" s="199">
        <f>COUNTIFS('BEN BEARE'!C:C,B66,'BEN BEARE'!K:K,"&lt;0")</f>
        <v>1</v>
      </c>
      <c r="F66" s="200">
        <f t="shared" si="0"/>
        <v>0</v>
      </c>
      <c r="G66" s="207">
        <f>SUMIFS('BEN BEARE'!K:K,'BEN BEARE'!C:C,B66)</f>
        <v>-2.5</v>
      </c>
    </row>
    <row r="67" spans="2:7" ht="15.75" x14ac:dyDescent="0.25">
      <c r="B67" s="205" t="str">
        <v xml:space="preserve">Another Wil </v>
      </c>
      <c r="C67" s="199">
        <f>COUNTIF('BEN BEARE'!C:C,B67)</f>
        <v>1</v>
      </c>
      <c r="D67" s="199">
        <f>COUNTIFS('BEN BEARE'!C:C,B67,'BEN BEARE'!K:K,"&gt;0")</f>
        <v>0</v>
      </c>
      <c r="E67" s="199">
        <f>COUNTIFS('BEN BEARE'!C:C,B67,'BEN BEARE'!K:K,"&lt;0")</f>
        <v>1</v>
      </c>
      <c r="F67" s="200">
        <f t="shared" si="0"/>
        <v>0</v>
      </c>
      <c r="G67" s="207">
        <f>SUMIFS('BEN BEARE'!K:K,'BEN BEARE'!C:C,B67)</f>
        <v>-9.75</v>
      </c>
    </row>
    <row r="68" spans="2:7" ht="15.75" x14ac:dyDescent="0.25">
      <c r="B68" s="205" t="str">
        <v>Another You</v>
      </c>
      <c r="C68" s="199">
        <f>COUNTIF('BEN BEARE'!C:C,B68)</f>
        <v>4</v>
      </c>
      <c r="D68" s="199">
        <f>COUNTIFS('BEN BEARE'!C:C,B68,'BEN BEARE'!K:K,"&gt;0")</f>
        <v>0</v>
      </c>
      <c r="E68" s="199">
        <f>COUNTIFS('BEN BEARE'!C:C,B68,'BEN BEARE'!K:K,"&lt;0")</f>
        <v>4</v>
      </c>
      <c r="F68" s="200">
        <f t="shared" ref="F68:F131" si="1">D68/C68</f>
        <v>0</v>
      </c>
      <c r="G68" s="207">
        <f>SUMIFS('BEN BEARE'!K:K,'BEN BEARE'!C:C,B68)</f>
        <v>-2.75</v>
      </c>
    </row>
    <row r="69" spans="2:7" ht="15.75" x14ac:dyDescent="0.25">
      <c r="B69" s="205" t="str">
        <v>Anphina</v>
      </c>
      <c r="C69" s="199">
        <f>COUNTIF('BEN BEARE'!C:C,B69)</f>
        <v>3</v>
      </c>
      <c r="D69" s="199">
        <f>COUNTIFS('BEN BEARE'!C:C,B69,'BEN BEARE'!K:K,"&gt;0")</f>
        <v>0</v>
      </c>
      <c r="E69" s="199">
        <f>COUNTIFS('BEN BEARE'!C:C,B69,'BEN BEARE'!K:K,"&lt;0")</f>
        <v>3</v>
      </c>
      <c r="F69" s="200">
        <f t="shared" si="1"/>
        <v>0</v>
      </c>
      <c r="G69" s="207">
        <f>SUMIFS('BEN BEARE'!K:K,'BEN BEARE'!C:C,B69)</f>
        <v>-5</v>
      </c>
    </row>
    <row r="70" spans="2:7" ht="15.75" x14ac:dyDescent="0.25">
      <c r="B70" s="205" t="str">
        <v>Antifragile</v>
      </c>
      <c r="C70" s="199">
        <f>COUNTIF('BEN BEARE'!C:C,B70)</f>
        <v>1</v>
      </c>
      <c r="D70" s="199">
        <f>COUNTIFS('BEN BEARE'!C:C,B70,'BEN BEARE'!K:K,"&gt;0")</f>
        <v>0</v>
      </c>
      <c r="E70" s="199">
        <f>COUNTIFS('BEN BEARE'!C:C,B70,'BEN BEARE'!K:K,"&lt;0")</f>
        <v>1</v>
      </c>
      <c r="F70" s="200">
        <f t="shared" si="1"/>
        <v>0</v>
      </c>
      <c r="G70" s="207">
        <f>SUMIFS('BEN BEARE'!K:K,'BEN BEARE'!C:C,B70)</f>
        <v>-0.5</v>
      </c>
    </row>
    <row r="71" spans="2:7" ht="15.75" x14ac:dyDescent="0.25">
      <c r="B71" s="205" t="str">
        <v>Antonio</v>
      </c>
      <c r="C71" s="199">
        <f>COUNTIF('BEN BEARE'!C:C,B71)</f>
        <v>1</v>
      </c>
      <c r="D71" s="199">
        <f>COUNTIFS('BEN BEARE'!C:C,B71,'BEN BEARE'!K:K,"&gt;0")</f>
        <v>0</v>
      </c>
      <c r="E71" s="199">
        <f>COUNTIFS('BEN BEARE'!C:C,B71,'BEN BEARE'!K:K,"&lt;0")</f>
        <v>1</v>
      </c>
      <c r="F71" s="200">
        <f t="shared" si="1"/>
        <v>0</v>
      </c>
      <c r="G71" s="207">
        <f>SUMIFS('BEN BEARE'!K:K,'BEN BEARE'!C:C,B71)</f>
        <v>-1</v>
      </c>
    </row>
    <row r="72" spans="2:7" ht="15.75" x14ac:dyDescent="0.25">
      <c r="B72" s="205" t="str">
        <v>Anuddastorm</v>
      </c>
      <c r="C72" s="199">
        <f>COUNTIF('BEN BEARE'!C:C,B72)</f>
        <v>1</v>
      </c>
      <c r="D72" s="199">
        <f>COUNTIFS('BEN BEARE'!C:C,B72,'BEN BEARE'!K:K,"&gt;0")</f>
        <v>0</v>
      </c>
      <c r="E72" s="199">
        <f>COUNTIFS('BEN BEARE'!C:C,B72,'BEN BEARE'!K:K,"&lt;0")</f>
        <v>1</v>
      </c>
      <c r="F72" s="200">
        <f t="shared" si="1"/>
        <v>0</v>
      </c>
      <c r="G72" s="207">
        <f>SUMIFS('BEN BEARE'!K:K,'BEN BEARE'!C:C,B72)</f>
        <v>-0.25</v>
      </c>
    </row>
    <row r="73" spans="2:7" ht="15.75" x14ac:dyDescent="0.25">
      <c r="B73" s="205" t="str">
        <v>Any Zouwildo</v>
      </c>
      <c r="C73" s="199">
        <f>COUNTIF('BEN BEARE'!C:C,B73)</f>
        <v>1</v>
      </c>
      <c r="D73" s="199">
        <f>COUNTIFS('BEN BEARE'!C:C,B73,'BEN BEARE'!K:K,"&gt;0")</f>
        <v>0</v>
      </c>
      <c r="E73" s="199">
        <f>COUNTIFS('BEN BEARE'!C:C,B73,'BEN BEARE'!K:K,"&lt;0")</f>
        <v>1</v>
      </c>
      <c r="F73" s="200">
        <f t="shared" si="1"/>
        <v>0</v>
      </c>
      <c r="G73" s="207">
        <f>SUMIFS('BEN BEARE'!K:K,'BEN BEARE'!C:C,B73)</f>
        <v>-9.75</v>
      </c>
    </row>
    <row r="74" spans="2:7" ht="15.75" x14ac:dyDescent="0.25">
      <c r="B74" s="205" t="str">
        <v>Aoife</v>
      </c>
      <c r="C74" s="199">
        <f>COUNTIF('BEN BEARE'!C:C,B74)</f>
        <v>1</v>
      </c>
      <c r="D74" s="199">
        <f>COUNTIFS('BEN BEARE'!C:C,B74,'BEN BEARE'!K:K,"&gt;0")</f>
        <v>1</v>
      </c>
      <c r="E74" s="199">
        <f>COUNTIFS('BEN BEARE'!C:C,B74,'BEN BEARE'!K:K,"&lt;0")</f>
        <v>0</v>
      </c>
      <c r="F74" s="200">
        <f t="shared" si="1"/>
        <v>1</v>
      </c>
      <c r="G74" s="207">
        <f>SUMIFS('BEN BEARE'!K:K,'BEN BEARE'!C:C,B74)</f>
        <v>4.0249999999999995</v>
      </c>
    </row>
    <row r="75" spans="2:7" ht="15.75" x14ac:dyDescent="0.25">
      <c r="B75" s="205" t="str">
        <v>Aolani</v>
      </c>
      <c r="C75" s="199">
        <f>COUNTIF('BEN BEARE'!C:C,B75)</f>
        <v>1</v>
      </c>
      <c r="D75" s="199">
        <f>COUNTIFS('BEN BEARE'!C:C,B75,'BEN BEARE'!K:K,"&gt;0")</f>
        <v>0</v>
      </c>
      <c r="E75" s="199">
        <f>COUNTIFS('BEN BEARE'!C:C,B75,'BEN BEARE'!K:K,"&lt;0")</f>
        <v>1</v>
      </c>
      <c r="F75" s="200">
        <f t="shared" si="1"/>
        <v>0</v>
      </c>
      <c r="G75" s="207">
        <f>SUMIFS('BEN BEARE'!K:K,'BEN BEARE'!C:C,B75)</f>
        <v>-8.75</v>
      </c>
    </row>
    <row r="76" spans="2:7" ht="15.75" x14ac:dyDescent="0.25">
      <c r="B76" s="205" t="str">
        <v>Apache Thunder</v>
      </c>
      <c r="C76" s="199">
        <f>COUNTIF('BEN BEARE'!C:C,B76)</f>
        <v>1</v>
      </c>
      <c r="D76" s="199">
        <f>COUNTIFS('BEN BEARE'!C:C,B76,'BEN BEARE'!K:K,"&gt;0")</f>
        <v>1</v>
      </c>
      <c r="E76" s="199">
        <f>COUNTIFS('BEN BEARE'!C:C,B76,'BEN BEARE'!K:K,"&lt;0")</f>
        <v>0</v>
      </c>
      <c r="F76" s="200">
        <f t="shared" si="1"/>
        <v>1</v>
      </c>
      <c r="G76" s="207">
        <f>SUMIFS('BEN BEARE'!K:K,'BEN BEARE'!C:C,B76)</f>
        <v>13.5</v>
      </c>
    </row>
    <row r="77" spans="2:7" ht="15.75" x14ac:dyDescent="0.25">
      <c r="B77" s="205" t="str">
        <v>Aperol Blitz</v>
      </c>
      <c r="C77" s="199">
        <f>COUNTIF('BEN BEARE'!C:C,B77)</f>
        <v>1</v>
      </c>
      <c r="D77" s="199">
        <f>COUNTIFS('BEN BEARE'!C:C,B77,'BEN BEARE'!K:K,"&gt;0")</f>
        <v>1</v>
      </c>
      <c r="E77" s="199">
        <f>COUNTIFS('BEN BEARE'!C:C,B77,'BEN BEARE'!K:K,"&lt;0")</f>
        <v>0</v>
      </c>
      <c r="F77" s="200">
        <f t="shared" si="1"/>
        <v>1</v>
      </c>
      <c r="G77" s="207">
        <f>SUMIFS('BEN BEARE'!K:K,'BEN BEARE'!C:C,B77)</f>
        <v>30.524999999999999</v>
      </c>
    </row>
    <row r="78" spans="2:7" ht="15.75" x14ac:dyDescent="0.25">
      <c r="B78" s="205" t="str">
        <v>Apertivo</v>
      </c>
      <c r="C78" s="199">
        <f>COUNTIF('BEN BEARE'!C:C,B78)</f>
        <v>4</v>
      </c>
      <c r="D78" s="199">
        <f>COUNTIFS('BEN BEARE'!C:C,B78,'BEN BEARE'!K:K,"&gt;0")</f>
        <v>1</v>
      </c>
      <c r="E78" s="199">
        <f>COUNTIFS('BEN BEARE'!C:C,B78,'BEN BEARE'!K:K,"&lt;0")</f>
        <v>3</v>
      </c>
      <c r="F78" s="200">
        <f t="shared" si="1"/>
        <v>0.25</v>
      </c>
      <c r="G78" s="207">
        <f>SUMIFS('BEN BEARE'!K:K,'BEN BEARE'!C:C,B78)</f>
        <v>2.25</v>
      </c>
    </row>
    <row r="79" spans="2:7" ht="15.75" x14ac:dyDescent="0.25">
      <c r="B79" s="205" t="str">
        <v>Appealing</v>
      </c>
      <c r="C79" s="199">
        <f>COUNTIF('BEN BEARE'!C:C,B79)</f>
        <v>1</v>
      </c>
      <c r="D79" s="199">
        <f>COUNTIFS('BEN BEARE'!C:C,B79,'BEN BEARE'!K:K,"&gt;0")</f>
        <v>0</v>
      </c>
      <c r="E79" s="199">
        <f>COUNTIFS('BEN BEARE'!C:C,B79,'BEN BEARE'!K:K,"&lt;0")</f>
        <v>1</v>
      </c>
      <c r="F79" s="200">
        <f t="shared" si="1"/>
        <v>0</v>
      </c>
      <c r="G79" s="207">
        <f>SUMIFS('BEN BEARE'!K:K,'BEN BEARE'!C:C,B79)</f>
        <v>-1</v>
      </c>
    </row>
    <row r="80" spans="2:7" ht="15.75" x14ac:dyDescent="0.25">
      <c r="B80" s="205" t="str">
        <v>Aquapishe</v>
      </c>
      <c r="C80" s="199">
        <f>COUNTIF('BEN BEARE'!C:C,B80)</f>
        <v>1</v>
      </c>
      <c r="D80" s="199">
        <f>COUNTIFS('BEN BEARE'!C:C,B80,'BEN BEARE'!K:K,"&gt;0")</f>
        <v>1</v>
      </c>
      <c r="E80" s="199">
        <f>COUNTIFS('BEN BEARE'!C:C,B80,'BEN BEARE'!K:K,"&lt;0")</f>
        <v>0</v>
      </c>
      <c r="F80" s="200">
        <f t="shared" si="1"/>
        <v>1</v>
      </c>
      <c r="G80" s="207">
        <f>SUMIFS('BEN BEARE'!K:K,'BEN BEARE'!C:C,B80)</f>
        <v>2.2000000000000002</v>
      </c>
    </row>
    <row r="81" spans="2:7" ht="15.75" x14ac:dyDescent="0.25">
      <c r="B81" s="205" t="str">
        <v>Aramco</v>
      </c>
      <c r="C81" s="199">
        <f>COUNTIF('BEN BEARE'!C:C,B81)</f>
        <v>1</v>
      </c>
      <c r="D81" s="199">
        <f>COUNTIFS('BEN BEARE'!C:C,B81,'BEN BEARE'!K:K,"&gt;0")</f>
        <v>1</v>
      </c>
      <c r="E81" s="199">
        <f>COUNTIFS('BEN BEARE'!C:C,B81,'BEN BEARE'!K:K,"&lt;0")</f>
        <v>0</v>
      </c>
      <c r="F81" s="200">
        <f t="shared" si="1"/>
        <v>1</v>
      </c>
      <c r="G81" s="207">
        <f>SUMIFS('BEN BEARE'!K:K,'BEN BEARE'!C:C,B81)</f>
        <v>68.25</v>
      </c>
    </row>
    <row r="82" spans="2:7" ht="15.75" x14ac:dyDescent="0.25">
      <c r="B82" s="205" t="str">
        <v xml:space="preserve">Arc De Puissance </v>
      </c>
      <c r="C82" s="199">
        <f>COUNTIF('BEN BEARE'!C:C,B82)</f>
        <v>2</v>
      </c>
      <c r="D82" s="199">
        <f>COUNTIFS('BEN BEARE'!C:C,B82,'BEN BEARE'!K:K,"&gt;0")</f>
        <v>0</v>
      </c>
      <c r="E82" s="199">
        <f>COUNTIFS('BEN BEARE'!C:C,B82,'BEN BEARE'!K:K,"&lt;0")</f>
        <v>2</v>
      </c>
      <c r="F82" s="200">
        <f t="shared" si="1"/>
        <v>0</v>
      </c>
      <c r="G82" s="207">
        <f>SUMIFS('BEN BEARE'!K:K,'BEN BEARE'!C:C,B82)</f>
        <v>-4.5</v>
      </c>
    </row>
    <row r="83" spans="2:7" ht="15.75" x14ac:dyDescent="0.25">
      <c r="B83" s="205" t="str">
        <v>Archo Nacho</v>
      </c>
      <c r="C83" s="199">
        <f>COUNTIF('BEN BEARE'!C:C,B83)</f>
        <v>2</v>
      </c>
      <c r="D83" s="199">
        <f>COUNTIFS('BEN BEARE'!C:C,B83,'BEN BEARE'!K:K,"&gt;0")</f>
        <v>1</v>
      </c>
      <c r="E83" s="199">
        <f>COUNTIFS('BEN BEARE'!C:C,B83,'BEN BEARE'!K:K,"&lt;0")</f>
        <v>1</v>
      </c>
      <c r="F83" s="200">
        <f t="shared" si="1"/>
        <v>0.5</v>
      </c>
      <c r="G83" s="207">
        <f>SUMIFS('BEN BEARE'!K:K,'BEN BEARE'!C:C,B83)</f>
        <v>20.25</v>
      </c>
    </row>
    <row r="84" spans="2:7" ht="15.75" x14ac:dyDescent="0.25">
      <c r="B84" s="205" t="str">
        <v>Arctic Ferry</v>
      </c>
      <c r="C84" s="199">
        <f>COUNTIF('BEN BEARE'!C:C,B84)</f>
        <v>1</v>
      </c>
      <c r="D84" s="199">
        <f>COUNTIFS('BEN BEARE'!C:C,B84,'BEN BEARE'!K:K,"&gt;0")</f>
        <v>1</v>
      </c>
      <c r="E84" s="199">
        <f>COUNTIFS('BEN BEARE'!C:C,B84,'BEN BEARE'!K:K,"&lt;0")</f>
        <v>0</v>
      </c>
      <c r="F84" s="200">
        <f t="shared" si="1"/>
        <v>1</v>
      </c>
      <c r="G84" s="207">
        <f>SUMIFS('BEN BEARE'!K:K,'BEN BEARE'!C:C,B84)</f>
        <v>25.5</v>
      </c>
    </row>
    <row r="85" spans="2:7" ht="15.75" x14ac:dyDescent="0.25">
      <c r="B85" s="205" t="str">
        <v>Arentee</v>
      </c>
      <c r="C85" s="199">
        <f>COUNTIF('BEN BEARE'!C:C,B85)</f>
        <v>1</v>
      </c>
      <c r="D85" s="199">
        <f>COUNTIFS('BEN BEARE'!C:C,B85,'BEN BEARE'!K:K,"&gt;0")</f>
        <v>0</v>
      </c>
      <c r="E85" s="199">
        <f>COUNTIFS('BEN BEARE'!C:C,B85,'BEN BEARE'!K:K,"&lt;0")</f>
        <v>1</v>
      </c>
      <c r="F85" s="200">
        <f t="shared" si="1"/>
        <v>0</v>
      </c>
      <c r="G85" s="207">
        <f>SUMIFS('BEN BEARE'!K:K,'BEN BEARE'!C:C,B85)</f>
        <v>-3</v>
      </c>
    </row>
    <row r="86" spans="2:7" ht="15.75" x14ac:dyDescent="0.25">
      <c r="B86" s="205" t="str">
        <v>Argentia</v>
      </c>
      <c r="C86" s="199">
        <f>COUNTIF('BEN BEARE'!C:C,B86)</f>
        <v>1</v>
      </c>
      <c r="D86" s="199">
        <f>COUNTIFS('BEN BEARE'!C:C,B86,'BEN BEARE'!K:K,"&gt;0")</f>
        <v>1</v>
      </c>
      <c r="E86" s="199">
        <f>COUNTIFS('BEN BEARE'!C:C,B86,'BEN BEARE'!K:K,"&lt;0")</f>
        <v>0</v>
      </c>
      <c r="F86" s="200">
        <f t="shared" si="1"/>
        <v>1</v>
      </c>
      <c r="G86" s="207">
        <f>SUMIFS('BEN BEARE'!K:K,'BEN BEARE'!C:C,B86)</f>
        <v>22.68</v>
      </c>
    </row>
    <row r="87" spans="2:7" ht="15.75" x14ac:dyDescent="0.25">
      <c r="B87" s="205" t="str">
        <v>Armis En Avant</v>
      </c>
      <c r="C87" s="199">
        <f>COUNTIF('BEN BEARE'!C:C,B87)</f>
        <v>2</v>
      </c>
      <c r="D87" s="199">
        <f>COUNTIFS('BEN BEARE'!C:C,B87,'BEN BEARE'!K:K,"&gt;0")</f>
        <v>0</v>
      </c>
      <c r="E87" s="199">
        <f>COUNTIFS('BEN BEARE'!C:C,B87,'BEN BEARE'!K:K,"&lt;0")</f>
        <v>2</v>
      </c>
      <c r="F87" s="200">
        <f t="shared" si="1"/>
        <v>0</v>
      </c>
      <c r="G87" s="207">
        <f>SUMIFS('BEN BEARE'!K:K,'BEN BEARE'!C:C,B87)</f>
        <v>-1.5</v>
      </c>
    </row>
    <row r="88" spans="2:7" ht="15.75" x14ac:dyDescent="0.25">
      <c r="B88" s="205" t="str">
        <v>Armstrong Bay</v>
      </c>
      <c r="C88" s="199">
        <f>COUNTIF('BEN BEARE'!C:C,B88)</f>
        <v>1</v>
      </c>
      <c r="D88" s="199">
        <f>COUNTIFS('BEN BEARE'!C:C,B88,'BEN BEARE'!K:K,"&gt;0")</f>
        <v>1</v>
      </c>
      <c r="E88" s="199">
        <f>COUNTIFS('BEN BEARE'!C:C,B88,'BEN BEARE'!K:K,"&lt;0")</f>
        <v>0</v>
      </c>
      <c r="F88" s="200">
        <f t="shared" si="1"/>
        <v>1</v>
      </c>
      <c r="G88" s="207">
        <f>SUMIFS('BEN BEARE'!K:K,'BEN BEARE'!C:C,B88)</f>
        <v>2.6999999999999993</v>
      </c>
    </row>
    <row r="89" spans="2:7" ht="15.75" x14ac:dyDescent="0.25">
      <c r="B89" s="205" t="str">
        <v>Around the Buoy</v>
      </c>
      <c r="C89" s="199">
        <f>COUNTIF('BEN BEARE'!C:C,B89)</f>
        <v>3</v>
      </c>
      <c r="D89" s="199">
        <f>COUNTIFS('BEN BEARE'!C:C,B89,'BEN BEARE'!K:K,"&gt;0")</f>
        <v>0</v>
      </c>
      <c r="E89" s="199">
        <f>COUNTIFS('BEN BEARE'!C:C,B89,'BEN BEARE'!K:K,"&lt;0")</f>
        <v>3</v>
      </c>
      <c r="F89" s="200">
        <f t="shared" si="1"/>
        <v>0</v>
      </c>
      <c r="G89" s="207">
        <f>SUMIFS('BEN BEARE'!K:K,'BEN BEARE'!C:C,B89)</f>
        <v>-7.5</v>
      </c>
    </row>
    <row r="90" spans="2:7" ht="15.75" x14ac:dyDescent="0.25">
      <c r="B90" s="205" t="str">
        <v>Arsenale</v>
      </c>
      <c r="C90" s="199">
        <f>COUNTIF('BEN BEARE'!C:C,B90)</f>
        <v>1</v>
      </c>
      <c r="D90" s="199">
        <f>COUNTIFS('BEN BEARE'!C:C,B90,'BEN BEARE'!K:K,"&gt;0")</f>
        <v>0</v>
      </c>
      <c r="E90" s="199">
        <f>COUNTIFS('BEN BEARE'!C:C,B90,'BEN BEARE'!K:K,"&lt;0")</f>
        <v>1</v>
      </c>
      <c r="F90" s="200">
        <f t="shared" si="1"/>
        <v>0</v>
      </c>
      <c r="G90" s="207">
        <f>SUMIFS('BEN BEARE'!K:K,'BEN BEARE'!C:C,B90)</f>
        <v>-4</v>
      </c>
    </row>
    <row r="91" spans="2:7" ht="15.75" x14ac:dyDescent="0.25">
      <c r="B91" s="205" t="str">
        <v>Arthur the Great</v>
      </c>
      <c r="C91" s="199">
        <f>COUNTIF('BEN BEARE'!C:C,B91)</f>
        <v>1</v>
      </c>
      <c r="D91" s="199">
        <f>COUNTIFS('BEN BEARE'!C:C,B91,'BEN BEARE'!K:K,"&gt;0")</f>
        <v>1</v>
      </c>
      <c r="E91" s="199">
        <f>COUNTIFS('BEN BEARE'!C:C,B91,'BEN BEARE'!K:K,"&lt;0")</f>
        <v>0</v>
      </c>
      <c r="F91" s="200">
        <f t="shared" si="1"/>
        <v>1</v>
      </c>
      <c r="G91" s="207">
        <f>SUMIFS('BEN BEARE'!K:K,'BEN BEARE'!C:C,B91)</f>
        <v>42.4</v>
      </c>
    </row>
    <row r="92" spans="2:7" ht="15.75" x14ac:dyDescent="0.25">
      <c r="B92" s="205" t="str">
        <v>Artie's Gem</v>
      </c>
      <c r="C92" s="199">
        <f>COUNTIF('BEN BEARE'!C:C,B92)</f>
        <v>1</v>
      </c>
      <c r="D92" s="199">
        <f>COUNTIFS('BEN BEARE'!C:C,B92,'BEN BEARE'!K:K,"&gt;0")</f>
        <v>0</v>
      </c>
      <c r="E92" s="199">
        <f>COUNTIFS('BEN BEARE'!C:C,B92,'BEN BEARE'!K:K,"&lt;0")</f>
        <v>1</v>
      </c>
      <c r="F92" s="200">
        <f t="shared" si="1"/>
        <v>0</v>
      </c>
      <c r="G92" s="207">
        <f>SUMIFS('BEN BEARE'!K:K,'BEN BEARE'!C:C,B92)</f>
        <v>-4</v>
      </c>
    </row>
    <row r="93" spans="2:7" ht="15.75" x14ac:dyDescent="0.25">
      <c r="B93" s="205" t="str">
        <v>Artistic Genius</v>
      </c>
      <c r="C93" s="199">
        <f>COUNTIF('BEN BEARE'!C:C,B93)</f>
        <v>1</v>
      </c>
      <c r="D93" s="199">
        <f>COUNTIFS('BEN BEARE'!C:C,B93,'BEN BEARE'!K:K,"&gt;0")</f>
        <v>1</v>
      </c>
      <c r="E93" s="199">
        <f>COUNTIFS('BEN BEARE'!C:C,B93,'BEN BEARE'!K:K,"&lt;0")</f>
        <v>0</v>
      </c>
      <c r="F93" s="200">
        <f t="shared" si="1"/>
        <v>1</v>
      </c>
      <c r="G93" s="207">
        <f>SUMIFS('BEN BEARE'!K:K,'BEN BEARE'!C:C,B93)</f>
        <v>2.8</v>
      </c>
    </row>
    <row r="94" spans="2:7" ht="15.75" x14ac:dyDescent="0.25">
      <c r="B94" s="205" t="str">
        <v>Artzino</v>
      </c>
      <c r="C94" s="199">
        <f>COUNTIF('BEN BEARE'!C:C,B94)</f>
        <v>1</v>
      </c>
      <c r="D94" s="199">
        <f>COUNTIFS('BEN BEARE'!C:C,B94,'BEN BEARE'!K:K,"&gt;0")</f>
        <v>0</v>
      </c>
      <c r="E94" s="199">
        <f>COUNTIFS('BEN BEARE'!C:C,B94,'BEN BEARE'!K:K,"&lt;0")</f>
        <v>1</v>
      </c>
      <c r="F94" s="200">
        <f t="shared" si="1"/>
        <v>0</v>
      </c>
      <c r="G94" s="207">
        <f>SUMIFS('BEN BEARE'!K:K,'BEN BEARE'!C:C,B94)</f>
        <v>-7</v>
      </c>
    </row>
    <row r="95" spans="2:7" ht="15.75" x14ac:dyDescent="0.25">
      <c r="B95" s="205" t="str">
        <v>As I Please</v>
      </c>
      <c r="C95" s="199">
        <f>COUNTIF('BEN BEARE'!C:C,B95)</f>
        <v>2</v>
      </c>
      <c r="D95" s="199">
        <f>COUNTIFS('BEN BEARE'!C:C,B95,'BEN BEARE'!K:K,"&gt;0")</f>
        <v>2</v>
      </c>
      <c r="E95" s="199">
        <f>COUNTIFS('BEN BEARE'!C:C,B95,'BEN BEARE'!K:K,"&lt;0")</f>
        <v>0</v>
      </c>
      <c r="F95" s="200">
        <f t="shared" si="1"/>
        <v>1</v>
      </c>
      <c r="G95" s="207">
        <f>SUMIFS('BEN BEARE'!K:K,'BEN BEARE'!C:C,B95)</f>
        <v>9.5</v>
      </c>
    </row>
    <row r="96" spans="2:7" ht="15.75" x14ac:dyDescent="0.25">
      <c r="B96" s="205" t="str">
        <v>Ashburton</v>
      </c>
      <c r="C96" s="199">
        <f>COUNTIF('BEN BEARE'!C:C,B96)</f>
        <v>1</v>
      </c>
      <c r="D96" s="199">
        <f>COUNTIFS('BEN BEARE'!C:C,B96,'BEN BEARE'!K:K,"&gt;0")</f>
        <v>0</v>
      </c>
      <c r="E96" s="199">
        <f>COUNTIFS('BEN BEARE'!C:C,B96,'BEN BEARE'!K:K,"&lt;0")</f>
        <v>1</v>
      </c>
      <c r="F96" s="200">
        <f t="shared" si="1"/>
        <v>0</v>
      </c>
      <c r="G96" s="207">
        <f>SUMIFS('BEN BEARE'!K:K,'BEN BEARE'!C:C,B96)</f>
        <v>-1</v>
      </c>
    </row>
    <row r="97" spans="2:7" ht="15.75" x14ac:dyDescent="0.25">
      <c r="B97" s="205" t="str">
        <v>Aspen Chase</v>
      </c>
      <c r="C97" s="199">
        <f>COUNTIF('BEN BEARE'!C:C,B97)</f>
        <v>1</v>
      </c>
      <c r="D97" s="199">
        <f>COUNTIFS('BEN BEARE'!C:C,B97,'BEN BEARE'!K:K,"&gt;0")</f>
        <v>0</v>
      </c>
      <c r="E97" s="199">
        <f>COUNTIFS('BEN BEARE'!C:C,B97,'BEN BEARE'!K:K,"&lt;0")</f>
        <v>1</v>
      </c>
      <c r="F97" s="200">
        <f t="shared" si="1"/>
        <v>0</v>
      </c>
      <c r="G97" s="207">
        <f>SUMIFS('BEN BEARE'!K:K,'BEN BEARE'!C:C,B97)</f>
        <v>-2</v>
      </c>
    </row>
    <row r="98" spans="2:7" ht="15.75" x14ac:dyDescent="0.25">
      <c r="B98" s="205" t="str">
        <v>Astelena</v>
      </c>
      <c r="C98" s="199">
        <f>COUNTIF('BEN BEARE'!C:C,B98)</f>
        <v>3</v>
      </c>
      <c r="D98" s="199">
        <f>COUNTIFS('BEN BEARE'!C:C,B98,'BEN BEARE'!K:K,"&gt;0")</f>
        <v>0</v>
      </c>
      <c r="E98" s="199">
        <f>COUNTIFS('BEN BEARE'!C:C,B98,'BEN BEARE'!K:K,"&lt;0")</f>
        <v>3</v>
      </c>
      <c r="F98" s="200">
        <f t="shared" si="1"/>
        <v>0</v>
      </c>
      <c r="G98" s="207">
        <f>SUMIFS('BEN BEARE'!K:K,'BEN BEARE'!C:C,B98)</f>
        <v>-2.25</v>
      </c>
    </row>
    <row r="99" spans="2:7" ht="15.75" x14ac:dyDescent="0.25">
      <c r="B99" s="205" t="str">
        <v xml:space="preserve">Astelena </v>
      </c>
      <c r="C99" s="199">
        <f>COUNTIF('BEN BEARE'!C:C,B99)</f>
        <v>1</v>
      </c>
      <c r="D99" s="199">
        <f>COUNTIFS('BEN BEARE'!C:C,B99,'BEN BEARE'!K:K,"&gt;0")</f>
        <v>0</v>
      </c>
      <c r="E99" s="199">
        <f>COUNTIFS('BEN BEARE'!C:C,B99,'BEN BEARE'!K:K,"&lt;0")</f>
        <v>1</v>
      </c>
      <c r="F99" s="200">
        <f t="shared" si="1"/>
        <v>0</v>
      </c>
      <c r="G99" s="207">
        <f>SUMIFS('BEN BEARE'!K:K,'BEN BEARE'!C:C,B99)</f>
        <v>-1.5</v>
      </c>
    </row>
    <row r="100" spans="2:7" ht="15.75" x14ac:dyDescent="0.25">
      <c r="B100" s="205" t="str">
        <v>Asteroida</v>
      </c>
      <c r="C100" s="199">
        <f>COUNTIF('BEN BEARE'!C:C,B100)</f>
        <v>1</v>
      </c>
      <c r="D100" s="199">
        <f>COUNTIFS('BEN BEARE'!C:C,B100,'BEN BEARE'!K:K,"&gt;0")</f>
        <v>1</v>
      </c>
      <c r="E100" s="199">
        <f>COUNTIFS('BEN BEARE'!C:C,B100,'BEN BEARE'!K:K,"&lt;0")</f>
        <v>0</v>
      </c>
      <c r="F100" s="200">
        <f t="shared" si="1"/>
        <v>1</v>
      </c>
      <c r="G100" s="207">
        <f>SUMIFS('BEN BEARE'!K:K,'BEN BEARE'!C:C,B100)</f>
        <v>1.6219999999999994</v>
      </c>
    </row>
    <row r="101" spans="2:7" ht="15.75" x14ac:dyDescent="0.25">
      <c r="B101" s="205" t="str">
        <v>Astuner</v>
      </c>
      <c r="C101" s="199">
        <f>COUNTIF('BEN BEARE'!C:C,B101)</f>
        <v>1</v>
      </c>
      <c r="D101" s="199">
        <f>COUNTIFS('BEN BEARE'!C:C,B101,'BEN BEARE'!K:K,"&gt;0")</f>
        <v>1</v>
      </c>
      <c r="E101" s="199">
        <f>COUNTIFS('BEN BEARE'!C:C,B101,'BEN BEARE'!K:K,"&lt;0")</f>
        <v>0</v>
      </c>
      <c r="F101" s="200">
        <f t="shared" si="1"/>
        <v>1</v>
      </c>
      <c r="G101" s="207">
        <f>SUMIFS('BEN BEARE'!K:K,'BEN BEARE'!C:C,B101)</f>
        <v>19.5</v>
      </c>
    </row>
    <row r="102" spans="2:7" ht="15.75" x14ac:dyDescent="0.25">
      <c r="B102" s="205" t="str">
        <v>Asva</v>
      </c>
      <c r="C102" s="199">
        <f>COUNTIF('BEN BEARE'!C:C,B102)</f>
        <v>1</v>
      </c>
      <c r="D102" s="199">
        <f>COUNTIFS('BEN BEARE'!C:C,B102,'BEN BEARE'!K:K,"&gt;0")</f>
        <v>0</v>
      </c>
      <c r="E102" s="199">
        <f>COUNTIFS('BEN BEARE'!C:C,B102,'BEN BEARE'!K:K,"&lt;0")</f>
        <v>1</v>
      </c>
      <c r="F102" s="200">
        <f t="shared" si="1"/>
        <v>0</v>
      </c>
      <c r="G102" s="207">
        <f>SUMIFS('BEN BEARE'!K:K,'BEN BEARE'!C:C,B102)</f>
        <v>-1</v>
      </c>
    </row>
    <row r="103" spans="2:7" ht="15.75" x14ac:dyDescent="0.25">
      <c r="B103" s="205" t="str">
        <v>Atala</v>
      </c>
      <c r="C103" s="199">
        <f>COUNTIF('BEN BEARE'!C:C,B103)</f>
        <v>1</v>
      </c>
      <c r="D103" s="199">
        <f>COUNTIFS('BEN BEARE'!C:C,B103,'BEN BEARE'!K:K,"&gt;0")</f>
        <v>1</v>
      </c>
      <c r="E103" s="199">
        <f>COUNTIFS('BEN BEARE'!C:C,B103,'BEN BEARE'!K:K,"&lt;0")</f>
        <v>0</v>
      </c>
      <c r="F103" s="200">
        <f t="shared" si="1"/>
        <v>1</v>
      </c>
      <c r="G103" s="207">
        <f>SUMIFS('BEN BEARE'!K:K,'BEN BEARE'!C:C,B103)</f>
        <v>54</v>
      </c>
    </row>
    <row r="104" spans="2:7" ht="15.75" x14ac:dyDescent="0.25">
      <c r="B104" s="205" t="str">
        <v>Atlantic Seas</v>
      </c>
      <c r="C104" s="199">
        <f>COUNTIF('BEN BEARE'!C:C,B104)</f>
        <v>1</v>
      </c>
      <c r="D104" s="199">
        <f>COUNTIFS('BEN BEARE'!C:C,B104,'BEN BEARE'!K:K,"&gt;0")</f>
        <v>1</v>
      </c>
      <c r="E104" s="199">
        <f>COUNTIFS('BEN BEARE'!C:C,B104,'BEN BEARE'!K:K,"&lt;0")</f>
        <v>0</v>
      </c>
      <c r="F104" s="200">
        <f t="shared" si="1"/>
        <v>1</v>
      </c>
      <c r="G104" s="207">
        <f>SUMIFS('BEN BEARE'!K:K,'BEN BEARE'!C:C,B104)</f>
        <v>4.7774999999999999</v>
      </c>
    </row>
    <row r="105" spans="2:7" ht="15.75" x14ac:dyDescent="0.25">
      <c r="B105" s="205" t="str">
        <v>Atomic Forty Seven</v>
      </c>
      <c r="C105" s="199">
        <f>COUNTIF('BEN BEARE'!C:C,B105)</f>
        <v>1</v>
      </c>
      <c r="D105" s="199">
        <f>COUNTIFS('BEN BEARE'!C:C,B105,'BEN BEARE'!K:K,"&gt;0")</f>
        <v>0</v>
      </c>
      <c r="E105" s="199">
        <f>COUNTIFS('BEN BEARE'!C:C,B105,'BEN BEARE'!K:K,"&lt;0")</f>
        <v>1</v>
      </c>
      <c r="F105" s="200">
        <f t="shared" si="1"/>
        <v>0</v>
      </c>
      <c r="G105" s="207">
        <f>SUMIFS('BEN BEARE'!K:K,'BEN BEARE'!C:C,B105)</f>
        <v>-7</v>
      </c>
    </row>
    <row r="106" spans="2:7" ht="15.75" x14ac:dyDescent="0.25">
      <c r="B106" s="205" t="str">
        <v>Atomic Gold</v>
      </c>
      <c r="C106" s="199">
        <f>COUNTIF('BEN BEARE'!C:C,B106)</f>
        <v>1</v>
      </c>
      <c r="D106" s="199">
        <f>COUNTIFS('BEN BEARE'!C:C,B106,'BEN BEARE'!K:K,"&gt;0")</f>
        <v>1</v>
      </c>
      <c r="E106" s="199">
        <f>COUNTIFS('BEN BEARE'!C:C,B106,'BEN BEARE'!K:K,"&lt;0")</f>
        <v>0</v>
      </c>
      <c r="F106" s="200">
        <f t="shared" si="1"/>
        <v>1</v>
      </c>
      <c r="G106" s="207">
        <f>SUMIFS('BEN BEARE'!K:K,'BEN BEARE'!C:C,B106)</f>
        <v>2.25</v>
      </c>
    </row>
    <row r="107" spans="2:7" ht="15.75" x14ac:dyDescent="0.25">
      <c r="B107" s="205" t="str">
        <v>Atoyo</v>
      </c>
      <c r="C107" s="199">
        <f>COUNTIF('BEN BEARE'!C:C,B107)</f>
        <v>3</v>
      </c>
      <c r="D107" s="199">
        <f>COUNTIFS('BEN BEARE'!C:C,B107,'BEN BEARE'!K:K,"&gt;0")</f>
        <v>2</v>
      </c>
      <c r="E107" s="199">
        <f>COUNTIFS('BEN BEARE'!C:C,B107,'BEN BEARE'!K:K,"&lt;0")</f>
        <v>1</v>
      </c>
      <c r="F107" s="200">
        <f t="shared" si="1"/>
        <v>0.66666666666666663</v>
      </c>
      <c r="G107" s="207">
        <f>SUMIFS('BEN BEARE'!K:K,'BEN BEARE'!C:C,B107)</f>
        <v>18.25</v>
      </c>
    </row>
    <row r="108" spans="2:7" ht="15.75" x14ac:dyDescent="0.25">
      <c r="B108" s="205" t="str">
        <v>Audrey Grace</v>
      </c>
      <c r="C108" s="199">
        <f>COUNTIF('BEN BEARE'!C:C,B108)</f>
        <v>1</v>
      </c>
      <c r="D108" s="199">
        <f>COUNTIFS('BEN BEARE'!C:C,B108,'BEN BEARE'!K:K,"&gt;0")</f>
        <v>0</v>
      </c>
      <c r="E108" s="199">
        <f>COUNTIFS('BEN BEARE'!C:C,B108,'BEN BEARE'!K:K,"&lt;0")</f>
        <v>1</v>
      </c>
      <c r="F108" s="200">
        <f t="shared" si="1"/>
        <v>0</v>
      </c>
      <c r="G108" s="207">
        <f>SUMIFS('BEN BEARE'!K:K,'BEN BEARE'!C:C,B108)</f>
        <v>-0.75</v>
      </c>
    </row>
    <row r="109" spans="2:7" ht="15.75" x14ac:dyDescent="0.25">
      <c r="B109" s="205" t="str">
        <v>Aura Gold</v>
      </c>
      <c r="C109" s="199">
        <f>COUNTIF('BEN BEARE'!C:C,B109)</f>
        <v>4</v>
      </c>
      <c r="D109" s="199">
        <f>COUNTIFS('BEN BEARE'!C:C,B109,'BEN BEARE'!K:K,"&gt;0")</f>
        <v>1</v>
      </c>
      <c r="E109" s="199">
        <f>COUNTIFS('BEN BEARE'!C:C,B109,'BEN BEARE'!K:K,"&lt;0")</f>
        <v>3</v>
      </c>
      <c r="F109" s="200">
        <f t="shared" si="1"/>
        <v>0.25</v>
      </c>
      <c r="G109" s="207">
        <f>SUMIFS('BEN BEARE'!K:K,'BEN BEARE'!C:C,B109)</f>
        <v>-1.6875</v>
      </c>
    </row>
    <row r="110" spans="2:7" ht="15.75" x14ac:dyDescent="0.25">
      <c r="B110" s="205" t="str">
        <v>Austmarr</v>
      </c>
      <c r="C110" s="199">
        <f>COUNTIF('BEN BEARE'!C:C,B110)</f>
        <v>1</v>
      </c>
      <c r="D110" s="199">
        <f>COUNTIFS('BEN BEARE'!C:C,B110,'BEN BEARE'!K:K,"&gt;0")</f>
        <v>1</v>
      </c>
      <c r="E110" s="199">
        <f>COUNTIFS('BEN BEARE'!C:C,B110,'BEN BEARE'!K:K,"&lt;0")</f>
        <v>0</v>
      </c>
      <c r="F110" s="200">
        <f t="shared" si="1"/>
        <v>1</v>
      </c>
      <c r="G110" s="207">
        <f>SUMIFS('BEN BEARE'!K:K,'BEN BEARE'!C:C,B110)</f>
        <v>1.6</v>
      </c>
    </row>
    <row r="111" spans="2:7" ht="15.75" x14ac:dyDescent="0.25">
      <c r="B111" s="205" t="str">
        <v>Australian Harbour</v>
      </c>
      <c r="C111" s="199">
        <f>COUNTIF('BEN BEARE'!C:C,B111)</f>
        <v>1</v>
      </c>
      <c r="D111" s="199">
        <f>COUNTIFS('BEN BEARE'!C:C,B111,'BEN BEARE'!K:K,"&gt;0")</f>
        <v>0</v>
      </c>
      <c r="E111" s="199">
        <f>COUNTIFS('BEN BEARE'!C:C,B111,'BEN BEARE'!K:K,"&lt;0")</f>
        <v>1</v>
      </c>
      <c r="F111" s="200">
        <f t="shared" si="1"/>
        <v>0</v>
      </c>
      <c r="G111" s="207">
        <f>SUMIFS('BEN BEARE'!K:K,'BEN BEARE'!C:C,B111)</f>
        <v>-2</v>
      </c>
    </row>
    <row r="112" spans="2:7" ht="15.75" x14ac:dyDescent="0.25">
      <c r="B112" s="205" t="str">
        <v>Avid Acheeva</v>
      </c>
      <c r="C112" s="199">
        <f>COUNTIF('BEN BEARE'!C:C,B112)</f>
        <v>1</v>
      </c>
      <c r="D112" s="199">
        <f>COUNTIFS('BEN BEARE'!C:C,B112,'BEN BEARE'!K:K,"&gt;0")</f>
        <v>0</v>
      </c>
      <c r="E112" s="199">
        <f>COUNTIFS('BEN BEARE'!C:C,B112,'BEN BEARE'!K:K,"&lt;0")</f>
        <v>1</v>
      </c>
      <c r="F112" s="200">
        <f t="shared" si="1"/>
        <v>0</v>
      </c>
      <c r="G112" s="207">
        <f>SUMIFS('BEN BEARE'!K:K,'BEN BEARE'!C:C,B112)</f>
        <v>-0.25</v>
      </c>
    </row>
    <row r="113" spans="2:7" ht="15.75" x14ac:dyDescent="0.25">
      <c r="B113" s="205" t="str">
        <v>Awesome Miss</v>
      </c>
      <c r="C113" s="199">
        <f>COUNTIF('BEN BEARE'!C:C,B113)</f>
        <v>4</v>
      </c>
      <c r="D113" s="199">
        <f>COUNTIFS('BEN BEARE'!C:C,B113,'BEN BEARE'!K:K,"&gt;0")</f>
        <v>0</v>
      </c>
      <c r="E113" s="199">
        <f>COUNTIFS('BEN BEARE'!C:C,B113,'BEN BEARE'!K:K,"&lt;0")</f>
        <v>4</v>
      </c>
      <c r="F113" s="200">
        <f t="shared" si="1"/>
        <v>0</v>
      </c>
      <c r="G113" s="207">
        <f>SUMIFS('BEN BEARE'!K:K,'BEN BEARE'!C:C,B113)</f>
        <v>-3</v>
      </c>
    </row>
    <row r="114" spans="2:7" ht="15.75" x14ac:dyDescent="0.25">
      <c r="B114" s="205" t="str">
        <v>Awesome Vega</v>
      </c>
      <c r="C114" s="199">
        <f>COUNTIF('BEN BEARE'!C:C,B114)</f>
        <v>1</v>
      </c>
      <c r="D114" s="199">
        <f>COUNTIFS('BEN BEARE'!C:C,B114,'BEN BEARE'!K:K,"&gt;0")</f>
        <v>0</v>
      </c>
      <c r="E114" s="199">
        <f>COUNTIFS('BEN BEARE'!C:C,B114,'BEN BEARE'!K:K,"&lt;0")</f>
        <v>1</v>
      </c>
      <c r="F114" s="200">
        <f t="shared" si="1"/>
        <v>0</v>
      </c>
      <c r="G114" s="207">
        <f>SUMIFS('BEN BEARE'!K:K,'BEN BEARE'!C:C,B114)</f>
        <v>-0.5</v>
      </c>
    </row>
    <row r="115" spans="2:7" ht="15.75" x14ac:dyDescent="0.25">
      <c r="B115" s="205" t="str">
        <v>Axzelina</v>
      </c>
      <c r="C115" s="199">
        <f>COUNTIF('BEN BEARE'!C:C,B115)</f>
        <v>1</v>
      </c>
      <c r="D115" s="199">
        <f>COUNTIFS('BEN BEARE'!C:C,B115,'BEN BEARE'!K:K,"&gt;0")</f>
        <v>1</v>
      </c>
      <c r="E115" s="199">
        <f>COUNTIFS('BEN BEARE'!C:C,B115,'BEN BEARE'!K:K,"&lt;0")</f>
        <v>0</v>
      </c>
      <c r="F115" s="200">
        <f t="shared" si="1"/>
        <v>1</v>
      </c>
      <c r="G115" s="207">
        <f>SUMIFS('BEN BEARE'!K:K,'BEN BEARE'!C:C,B115)</f>
        <v>27</v>
      </c>
    </row>
    <row r="116" spans="2:7" ht="15.75" x14ac:dyDescent="0.25">
      <c r="B116" s="205" t="str">
        <v>Ayahuasca</v>
      </c>
      <c r="C116" s="199">
        <f>COUNTIF('BEN BEARE'!C:C,B116)</f>
        <v>1</v>
      </c>
      <c r="D116" s="199">
        <f>COUNTIFS('BEN BEARE'!C:C,B116,'BEN BEARE'!K:K,"&gt;0")</f>
        <v>1</v>
      </c>
      <c r="E116" s="199">
        <f>COUNTIFS('BEN BEARE'!C:C,B116,'BEN BEARE'!K:K,"&lt;0")</f>
        <v>0</v>
      </c>
      <c r="F116" s="200">
        <f t="shared" si="1"/>
        <v>1</v>
      </c>
      <c r="G116" s="207">
        <f>SUMIFS('BEN BEARE'!K:K,'BEN BEARE'!C:C,B116)</f>
        <v>13.5</v>
      </c>
    </row>
    <row r="117" spans="2:7" ht="15.75" x14ac:dyDescent="0.25">
      <c r="B117" s="205" t="str">
        <v>Aye Aye Skipper</v>
      </c>
      <c r="C117" s="199">
        <f>COUNTIF('BEN BEARE'!C:C,B117)</f>
        <v>1</v>
      </c>
      <c r="D117" s="199">
        <f>COUNTIFS('BEN BEARE'!C:C,B117,'BEN BEARE'!K:K,"&gt;0")</f>
        <v>0</v>
      </c>
      <c r="E117" s="199">
        <f>COUNTIFS('BEN BEARE'!C:C,B117,'BEN BEARE'!K:K,"&lt;0")</f>
        <v>1</v>
      </c>
      <c r="F117" s="200">
        <f t="shared" si="1"/>
        <v>0</v>
      </c>
      <c r="G117" s="207">
        <f>SUMIFS('BEN BEARE'!K:K,'BEN BEARE'!C:C,B117)</f>
        <v>-1</v>
      </c>
    </row>
    <row r="118" spans="2:7" ht="15.75" x14ac:dyDescent="0.25">
      <c r="B118" s="205" t="str">
        <v>Aziza</v>
      </c>
      <c r="C118" s="199">
        <f>COUNTIF('BEN BEARE'!C:C,B118)</f>
        <v>1</v>
      </c>
      <c r="D118" s="199">
        <f>COUNTIFS('BEN BEARE'!C:C,B118,'BEN BEARE'!K:K,"&gt;0")</f>
        <v>0</v>
      </c>
      <c r="E118" s="199">
        <f>COUNTIFS('BEN BEARE'!C:C,B118,'BEN BEARE'!K:K,"&lt;0")</f>
        <v>1</v>
      </c>
      <c r="F118" s="200">
        <f t="shared" si="1"/>
        <v>0</v>
      </c>
      <c r="G118" s="207">
        <f>SUMIFS('BEN BEARE'!K:K,'BEN BEARE'!C:C,B118)</f>
        <v>-1</v>
      </c>
    </row>
    <row r="119" spans="2:7" ht="15.75" x14ac:dyDescent="0.25">
      <c r="B119" s="205" t="str">
        <v>Baekdu</v>
      </c>
      <c r="C119" s="199">
        <f>COUNTIF('BEN BEARE'!C:C,B119)</f>
        <v>3</v>
      </c>
      <c r="D119" s="199">
        <f>COUNTIFS('BEN BEARE'!C:C,B119,'BEN BEARE'!K:K,"&gt;0")</f>
        <v>0</v>
      </c>
      <c r="E119" s="199">
        <f>COUNTIFS('BEN BEARE'!C:C,B119,'BEN BEARE'!K:K,"&lt;0")</f>
        <v>3</v>
      </c>
      <c r="F119" s="200">
        <f t="shared" si="1"/>
        <v>0</v>
      </c>
      <c r="G119" s="207">
        <f>SUMIFS('BEN BEARE'!K:K,'BEN BEARE'!C:C,B119)</f>
        <v>-6</v>
      </c>
    </row>
    <row r="120" spans="2:7" ht="15.75" x14ac:dyDescent="0.25">
      <c r="B120" s="205" t="str">
        <v>Bahama</v>
      </c>
      <c r="C120" s="199">
        <f>COUNTIF('BEN BEARE'!C:C,B120)</f>
        <v>1</v>
      </c>
      <c r="D120" s="199">
        <f>COUNTIFS('BEN BEARE'!C:C,B120,'BEN BEARE'!K:K,"&gt;0")</f>
        <v>0</v>
      </c>
      <c r="E120" s="199">
        <f>COUNTIFS('BEN BEARE'!C:C,B120,'BEN BEARE'!K:K,"&lt;0")</f>
        <v>1</v>
      </c>
      <c r="F120" s="200">
        <f t="shared" si="1"/>
        <v>0</v>
      </c>
      <c r="G120" s="207">
        <f>SUMIFS('BEN BEARE'!K:K,'BEN BEARE'!C:C,B120)</f>
        <v>-1</v>
      </c>
    </row>
    <row r="121" spans="2:7" ht="15.75" x14ac:dyDescent="0.25">
      <c r="B121" s="205" t="str">
        <v>Bahamut</v>
      </c>
      <c r="C121" s="199">
        <f>COUNTIF('BEN BEARE'!C:C,B121)</f>
        <v>1</v>
      </c>
      <c r="D121" s="199">
        <f>COUNTIFS('BEN BEARE'!C:C,B121,'BEN BEARE'!K:K,"&gt;0")</f>
        <v>1</v>
      </c>
      <c r="E121" s="199">
        <f>COUNTIFS('BEN BEARE'!C:C,B121,'BEN BEARE'!K:K,"&lt;0")</f>
        <v>0</v>
      </c>
      <c r="F121" s="200">
        <f t="shared" si="1"/>
        <v>1</v>
      </c>
      <c r="G121" s="207">
        <f>SUMIFS('BEN BEARE'!K:K,'BEN BEARE'!C:C,B121)</f>
        <v>3.4000000000000004</v>
      </c>
    </row>
    <row r="122" spans="2:7" ht="15.75" x14ac:dyDescent="0.25">
      <c r="B122" s="205" t="str">
        <v>Bajraktari</v>
      </c>
      <c r="C122" s="199">
        <f>COUNTIF('BEN BEARE'!C:C,B122)</f>
        <v>4</v>
      </c>
      <c r="D122" s="199">
        <f>COUNTIFS('BEN BEARE'!C:C,B122,'BEN BEARE'!K:K,"&gt;0")</f>
        <v>0</v>
      </c>
      <c r="E122" s="199">
        <f>COUNTIFS('BEN BEARE'!C:C,B122,'BEN BEARE'!K:K,"&lt;0")</f>
        <v>4</v>
      </c>
      <c r="F122" s="200">
        <f t="shared" si="1"/>
        <v>0</v>
      </c>
      <c r="G122" s="207">
        <f>SUMIFS('BEN BEARE'!K:K,'BEN BEARE'!C:C,B122)</f>
        <v>-12</v>
      </c>
    </row>
    <row r="123" spans="2:7" ht="15.75" x14ac:dyDescent="0.25">
      <c r="B123" s="205" t="str">
        <v>Bank Bank Bank</v>
      </c>
      <c r="C123" s="199">
        <f>COUNTIF('BEN BEARE'!C:C,B123)</f>
        <v>2</v>
      </c>
      <c r="D123" s="199">
        <f>COUNTIFS('BEN BEARE'!C:C,B123,'BEN BEARE'!K:K,"&gt;0")</f>
        <v>0</v>
      </c>
      <c r="E123" s="199">
        <f>COUNTIFS('BEN BEARE'!C:C,B123,'BEN BEARE'!K:K,"&lt;0")</f>
        <v>2</v>
      </c>
      <c r="F123" s="200">
        <f t="shared" si="1"/>
        <v>0</v>
      </c>
      <c r="G123" s="207">
        <f>SUMIFS('BEN BEARE'!K:K,'BEN BEARE'!C:C,B123)</f>
        <v>-1</v>
      </c>
    </row>
    <row r="124" spans="2:7" ht="15.75" x14ac:dyDescent="0.25">
      <c r="B124" s="205" t="str">
        <v>Bank Maur</v>
      </c>
      <c r="C124" s="199">
        <f>COUNTIF('BEN BEARE'!C:C,B124)</f>
        <v>4</v>
      </c>
      <c r="D124" s="199">
        <f>COUNTIFS('BEN BEARE'!C:C,B124,'BEN BEARE'!K:K,"&gt;0")</f>
        <v>2</v>
      </c>
      <c r="E124" s="199">
        <f>COUNTIFS('BEN BEARE'!C:C,B124,'BEN BEARE'!K:K,"&lt;0")</f>
        <v>2</v>
      </c>
      <c r="F124" s="200">
        <f t="shared" si="1"/>
        <v>0.5</v>
      </c>
      <c r="G124" s="207">
        <f>SUMIFS('BEN BEARE'!K:K,'BEN BEARE'!C:C,B124)</f>
        <v>34.25</v>
      </c>
    </row>
    <row r="125" spans="2:7" ht="15.75" x14ac:dyDescent="0.25">
      <c r="B125" s="205" t="str">
        <v>Bankstown</v>
      </c>
      <c r="C125" s="199">
        <f>COUNTIF('BEN BEARE'!C:C,B125)</f>
        <v>2</v>
      </c>
      <c r="D125" s="199">
        <f>COUNTIFS('BEN BEARE'!C:C,B125,'BEN BEARE'!K:K,"&gt;0")</f>
        <v>0</v>
      </c>
      <c r="E125" s="199">
        <f>COUNTIFS('BEN BEARE'!C:C,B125,'BEN BEARE'!K:K,"&lt;0")</f>
        <v>2</v>
      </c>
      <c r="F125" s="200">
        <f t="shared" si="1"/>
        <v>0</v>
      </c>
      <c r="G125" s="207">
        <f>SUMIFS('BEN BEARE'!K:K,'BEN BEARE'!C:C,B125)</f>
        <v>-6.25</v>
      </c>
    </row>
    <row r="126" spans="2:7" ht="15.75" x14ac:dyDescent="0.25">
      <c r="B126" s="205" t="str">
        <v>Barker</v>
      </c>
      <c r="C126" s="199">
        <f>COUNTIF('BEN BEARE'!C:C,B126)</f>
        <v>1</v>
      </c>
      <c r="D126" s="199">
        <f>COUNTIFS('BEN BEARE'!C:C,B126,'BEN BEARE'!K:K,"&gt;0")</f>
        <v>0</v>
      </c>
      <c r="E126" s="199">
        <f>COUNTIFS('BEN BEARE'!C:C,B126,'BEN BEARE'!K:K,"&lt;0")</f>
        <v>1</v>
      </c>
      <c r="F126" s="200">
        <f t="shared" si="1"/>
        <v>0</v>
      </c>
      <c r="G126" s="207">
        <f>SUMIFS('BEN BEARE'!K:K,'BEN BEARE'!C:C,B126)</f>
        <v>-4.75</v>
      </c>
    </row>
    <row r="127" spans="2:7" ht="15.75" x14ac:dyDescent="0.25">
      <c r="B127" s="205" t="str">
        <v>Basilinna</v>
      </c>
      <c r="C127" s="199">
        <f>COUNTIF('BEN BEARE'!C:C,B127)</f>
        <v>2</v>
      </c>
      <c r="D127" s="199">
        <f>COUNTIFS('BEN BEARE'!C:C,B127,'BEN BEARE'!K:K,"&gt;0")</f>
        <v>1</v>
      </c>
      <c r="E127" s="199">
        <f>COUNTIFS('BEN BEARE'!C:C,B127,'BEN BEARE'!K:K,"&lt;0")</f>
        <v>1</v>
      </c>
      <c r="F127" s="200">
        <f t="shared" si="1"/>
        <v>0.5</v>
      </c>
      <c r="G127" s="207">
        <f>SUMIFS('BEN BEARE'!K:K,'BEN BEARE'!C:C,B127)</f>
        <v>5.25</v>
      </c>
    </row>
    <row r="128" spans="2:7" ht="15.75" x14ac:dyDescent="0.25">
      <c r="B128" s="205" t="str">
        <v>Batrana</v>
      </c>
      <c r="C128" s="199">
        <f>COUNTIF('BEN BEARE'!C:C,B128)</f>
        <v>2</v>
      </c>
      <c r="D128" s="199">
        <f>COUNTIFS('BEN BEARE'!C:C,B128,'BEN BEARE'!K:K,"&gt;0")</f>
        <v>2</v>
      </c>
      <c r="E128" s="199">
        <f>COUNTIFS('BEN BEARE'!C:C,B128,'BEN BEARE'!K:K,"&lt;0")</f>
        <v>0</v>
      </c>
      <c r="F128" s="200">
        <f t="shared" si="1"/>
        <v>1</v>
      </c>
      <c r="G128" s="207">
        <f>SUMIFS('BEN BEARE'!K:K,'BEN BEARE'!C:C,B128)</f>
        <v>90</v>
      </c>
    </row>
    <row r="129" spans="2:7" ht="15.75" x14ac:dyDescent="0.25">
      <c r="B129" s="205" t="str">
        <v>Battle of Vienna</v>
      </c>
      <c r="C129" s="199">
        <f>COUNTIF('BEN BEARE'!C:C,B129)</f>
        <v>1</v>
      </c>
      <c r="D129" s="199">
        <f>COUNTIFS('BEN BEARE'!C:C,B129,'BEN BEARE'!K:K,"&gt;0")</f>
        <v>0</v>
      </c>
      <c r="E129" s="199">
        <f>COUNTIFS('BEN BEARE'!C:C,B129,'BEN BEARE'!K:K,"&lt;0")</f>
        <v>1</v>
      </c>
      <c r="F129" s="200">
        <f t="shared" si="1"/>
        <v>0</v>
      </c>
      <c r="G129" s="207">
        <f>SUMIFS('BEN BEARE'!K:K,'BEN BEARE'!C:C,B129)</f>
        <v>-1.5</v>
      </c>
    </row>
    <row r="130" spans="2:7" ht="15.75" x14ac:dyDescent="0.25">
      <c r="B130" s="205" t="str">
        <v>Bavicia</v>
      </c>
      <c r="C130" s="199">
        <f>COUNTIF('BEN BEARE'!C:C,B130)</f>
        <v>1</v>
      </c>
      <c r="D130" s="199">
        <f>COUNTIFS('BEN BEARE'!C:C,B130,'BEN BEARE'!K:K,"&gt;0")</f>
        <v>0</v>
      </c>
      <c r="E130" s="199">
        <f>COUNTIFS('BEN BEARE'!C:C,B130,'BEN BEARE'!K:K,"&lt;0")</f>
        <v>1</v>
      </c>
      <c r="F130" s="200">
        <f t="shared" si="1"/>
        <v>0</v>
      </c>
      <c r="G130" s="207">
        <f>SUMIFS('BEN BEARE'!K:K,'BEN BEARE'!C:C,B130)</f>
        <v>-0.75</v>
      </c>
    </row>
    <row r="131" spans="2:7" ht="15.75" x14ac:dyDescent="0.25">
      <c r="B131" s="205" t="str">
        <v>Bay of Kiel</v>
      </c>
      <c r="C131" s="199">
        <f>COUNTIF('BEN BEARE'!C:C,B131)</f>
        <v>1</v>
      </c>
      <c r="D131" s="199">
        <f>COUNTIFS('BEN BEARE'!C:C,B131,'BEN BEARE'!K:K,"&gt;0")</f>
        <v>0</v>
      </c>
      <c r="E131" s="199">
        <f>COUNTIFS('BEN BEARE'!C:C,B131,'BEN BEARE'!K:K,"&lt;0")</f>
        <v>1</v>
      </c>
      <c r="F131" s="200">
        <f t="shared" si="1"/>
        <v>0</v>
      </c>
      <c r="G131" s="207">
        <f>SUMIFS('BEN BEARE'!K:K,'BEN BEARE'!C:C,B131)</f>
        <v>-0.5</v>
      </c>
    </row>
    <row r="132" spans="2:7" ht="15.75" x14ac:dyDescent="0.25">
      <c r="B132" s="205" t="str">
        <v>Bay Thirteen</v>
      </c>
      <c r="C132" s="199">
        <f>COUNTIF('BEN BEARE'!C:C,B132)</f>
        <v>2</v>
      </c>
      <c r="D132" s="199">
        <f>COUNTIFS('BEN BEARE'!C:C,B132,'BEN BEARE'!K:K,"&gt;0")</f>
        <v>0</v>
      </c>
      <c r="E132" s="199">
        <f>COUNTIFS('BEN BEARE'!C:C,B132,'BEN BEARE'!K:K,"&lt;0")</f>
        <v>2</v>
      </c>
      <c r="F132" s="200">
        <f t="shared" ref="F132:F195" si="2">D132/C132</f>
        <v>0</v>
      </c>
      <c r="G132" s="207">
        <f>SUMIFS('BEN BEARE'!K:K,'BEN BEARE'!C:C,B132)</f>
        <v>-11.5</v>
      </c>
    </row>
    <row r="133" spans="2:7" ht="15.75" x14ac:dyDescent="0.25">
      <c r="B133" s="205" t="str">
        <v>Bayraktar</v>
      </c>
      <c r="C133" s="199">
        <f>COUNTIF('BEN BEARE'!C:C,B133)</f>
        <v>1</v>
      </c>
      <c r="D133" s="199">
        <f>COUNTIFS('BEN BEARE'!C:C,B133,'BEN BEARE'!K:K,"&gt;0")</f>
        <v>0</v>
      </c>
      <c r="E133" s="199">
        <f>COUNTIFS('BEN BEARE'!C:C,B133,'BEN BEARE'!K:K,"&lt;0")</f>
        <v>1</v>
      </c>
      <c r="F133" s="200">
        <f t="shared" si="2"/>
        <v>0</v>
      </c>
      <c r="G133" s="207">
        <f>SUMIFS('BEN BEARE'!K:K,'BEN BEARE'!C:C,B133)</f>
        <v>-3</v>
      </c>
    </row>
    <row r="134" spans="2:7" ht="15.75" x14ac:dyDescent="0.25">
      <c r="B134" s="205" t="str">
        <v>Be Be Canally</v>
      </c>
      <c r="C134" s="199">
        <f>COUNTIF('BEN BEARE'!C:C,B134)</f>
        <v>3</v>
      </c>
      <c r="D134" s="199">
        <f>COUNTIFS('BEN BEARE'!C:C,B134,'BEN BEARE'!K:K,"&gt;0")</f>
        <v>0</v>
      </c>
      <c r="E134" s="199">
        <f>COUNTIFS('BEN BEARE'!C:C,B134,'BEN BEARE'!K:K,"&lt;0")</f>
        <v>3</v>
      </c>
      <c r="F134" s="200">
        <f t="shared" si="2"/>
        <v>0</v>
      </c>
      <c r="G134" s="207">
        <f>SUMIFS('BEN BEARE'!K:K,'BEN BEARE'!C:C,B134)</f>
        <v>-3.5</v>
      </c>
    </row>
    <row r="135" spans="2:7" ht="15.75" x14ac:dyDescent="0.25">
      <c r="B135" s="205" t="str">
        <v>Be Be's Canally</v>
      </c>
      <c r="C135" s="199">
        <f>COUNTIF('BEN BEARE'!C:C,B135)</f>
        <v>2</v>
      </c>
      <c r="D135" s="199">
        <f>COUNTIFS('BEN BEARE'!C:C,B135,'BEN BEARE'!K:K,"&gt;0")</f>
        <v>0</v>
      </c>
      <c r="E135" s="199">
        <f>COUNTIFS('BEN BEARE'!C:C,B135,'BEN BEARE'!K:K,"&lt;0")</f>
        <v>2</v>
      </c>
      <c r="F135" s="200">
        <f t="shared" si="2"/>
        <v>0</v>
      </c>
      <c r="G135" s="207">
        <f>SUMIFS('BEN BEARE'!K:K,'BEN BEARE'!C:C,B135)</f>
        <v>-6</v>
      </c>
    </row>
    <row r="136" spans="2:7" ht="15.75" x14ac:dyDescent="0.25">
      <c r="B136" s="205" t="str">
        <v>Beach Party</v>
      </c>
      <c r="C136" s="199">
        <f>COUNTIF('BEN BEARE'!C:C,B136)</f>
        <v>3</v>
      </c>
      <c r="D136" s="199">
        <f>COUNTIFS('BEN BEARE'!C:C,B136,'BEN BEARE'!K:K,"&gt;0")</f>
        <v>0</v>
      </c>
      <c r="E136" s="199">
        <f>COUNTIFS('BEN BEARE'!C:C,B136,'BEN BEARE'!K:K,"&lt;0")</f>
        <v>3</v>
      </c>
      <c r="F136" s="200">
        <f t="shared" si="2"/>
        <v>0</v>
      </c>
      <c r="G136" s="207">
        <f>SUMIFS('BEN BEARE'!K:K,'BEN BEARE'!C:C,B136)</f>
        <v>-11.75</v>
      </c>
    </row>
    <row r="137" spans="2:7" ht="15.75" x14ac:dyDescent="0.25">
      <c r="B137" s="205" t="str">
        <v>Beagle</v>
      </c>
      <c r="C137" s="199">
        <f>COUNTIF('BEN BEARE'!C:C,B137)</f>
        <v>1</v>
      </c>
      <c r="D137" s="199">
        <f>COUNTIFS('BEN BEARE'!C:C,B137,'BEN BEARE'!K:K,"&gt;0")</f>
        <v>1</v>
      </c>
      <c r="E137" s="199">
        <f>COUNTIFS('BEN BEARE'!C:C,B137,'BEN BEARE'!K:K,"&lt;0")</f>
        <v>0</v>
      </c>
      <c r="F137" s="200">
        <f t="shared" si="2"/>
        <v>1</v>
      </c>
      <c r="G137" s="207">
        <f>SUMIFS('BEN BEARE'!K:K,'BEN BEARE'!C:C,B137)</f>
        <v>2.1</v>
      </c>
    </row>
    <row r="138" spans="2:7" ht="15.75" x14ac:dyDescent="0.25">
      <c r="B138" s="205" t="str">
        <v>Beautiful to Me</v>
      </c>
      <c r="C138" s="199">
        <f>COUNTIF('BEN BEARE'!C:C,B138)</f>
        <v>3</v>
      </c>
      <c r="D138" s="199">
        <f>COUNTIFS('BEN BEARE'!C:C,B138,'BEN BEARE'!K:K,"&gt;0")</f>
        <v>0</v>
      </c>
      <c r="E138" s="199">
        <f>COUNTIFS('BEN BEARE'!C:C,B138,'BEN BEARE'!K:K,"&lt;0")</f>
        <v>3</v>
      </c>
      <c r="F138" s="200">
        <f t="shared" si="2"/>
        <v>0</v>
      </c>
      <c r="G138" s="207">
        <f>SUMIFS('BEN BEARE'!K:K,'BEN BEARE'!C:C,B138)</f>
        <v>-5.75</v>
      </c>
    </row>
    <row r="139" spans="2:7" ht="15.75" x14ac:dyDescent="0.25">
      <c r="B139" s="205" t="str">
        <v>Beauty Tycoon</v>
      </c>
      <c r="C139" s="199">
        <f>COUNTIF('BEN BEARE'!C:C,B139)</f>
        <v>1</v>
      </c>
      <c r="D139" s="199">
        <f>COUNTIFS('BEN BEARE'!C:C,B139,'BEN BEARE'!K:K,"&gt;0")</f>
        <v>0</v>
      </c>
      <c r="E139" s="199">
        <f>COUNTIFS('BEN BEARE'!C:C,B139,'BEN BEARE'!K:K,"&lt;0")</f>
        <v>1</v>
      </c>
      <c r="F139" s="200">
        <f t="shared" si="2"/>
        <v>0</v>
      </c>
      <c r="G139" s="207">
        <f>SUMIFS('BEN BEARE'!K:K,'BEN BEARE'!C:C,B139)</f>
        <v>-1.5</v>
      </c>
    </row>
    <row r="140" spans="2:7" ht="15.75" x14ac:dyDescent="0.25">
      <c r="B140" s="205" t="str">
        <v>Bedford Estate</v>
      </c>
      <c r="C140" s="199">
        <f>COUNTIF('BEN BEARE'!C:C,B140)</f>
        <v>4</v>
      </c>
      <c r="D140" s="199">
        <f>COUNTIFS('BEN BEARE'!C:C,B140,'BEN BEARE'!K:K,"&gt;0")</f>
        <v>0</v>
      </c>
      <c r="E140" s="199">
        <f>COUNTIFS('BEN BEARE'!C:C,B140,'BEN BEARE'!K:K,"&lt;0")</f>
        <v>4</v>
      </c>
      <c r="F140" s="200">
        <f t="shared" si="2"/>
        <v>0</v>
      </c>
      <c r="G140" s="207">
        <f>SUMIFS('BEN BEARE'!K:K,'BEN BEARE'!C:C,B140)</f>
        <v>-10</v>
      </c>
    </row>
    <row r="141" spans="2:7" ht="15.75" x14ac:dyDescent="0.25">
      <c r="B141" s="205" t="str">
        <v>Beefeaters</v>
      </c>
      <c r="C141" s="199">
        <f>COUNTIF('BEN BEARE'!C:C,B141)</f>
        <v>2</v>
      </c>
      <c r="D141" s="199">
        <f>COUNTIFS('BEN BEARE'!C:C,B141,'BEN BEARE'!K:K,"&gt;0")</f>
        <v>1</v>
      </c>
      <c r="E141" s="199">
        <f>COUNTIFS('BEN BEARE'!C:C,B141,'BEN BEARE'!K:K,"&lt;0")</f>
        <v>1</v>
      </c>
      <c r="F141" s="200">
        <f t="shared" si="2"/>
        <v>0.5</v>
      </c>
      <c r="G141" s="207">
        <f>SUMIFS('BEN BEARE'!K:K,'BEN BEARE'!C:C,B141)</f>
        <v>4</v>
      </c>
    </row>
    <row r="142" spans="2:7" ht="15.75" x14ac:dyDescent="0.25">
      <c r="B142" s="205" t="str">
        <v>Been Our Angel</v>
      </c>
      <c r="C142" s="199">
        <f>COUNTIF('BEN BEARE'!C:C,B142)</f>
        <v>1</v>
      </c>
      <c r="D142" s="199">
        <f>COUNTIFS('BEN BEARE'!C:C,B142,'BEN BEARE'!K:K,"&gt;0")</f>
        <v>0</v>
      </c>
      <c r="E142" s="199">
        <f>COUNTIFS('BEN BEARE'!C:C,B142,'BEN BEARE'!K:K,"&lt;0")</f>
        <v>1</v>
      </c>
      <c r="F142" s="200">
        <f t="shared" si="2"/>
        <v>0</v>
      </c>
      <c r="G142" s="207">
        <f>SUMIFS('BEN BEARE'!K:K,'BEN BEARE'!C:C,B142)</f>
        <v>-10</v>
      </c>
    </row>
    <row r="143" spans="2:7" ht="15.75" x14ac:dyDescent="0.25">
      <c r="B143" s="205" t="str">
        <v>Beirut Miss</v>
      </c>
      <c r="C143" s="199">
        <f>COUNTIF('BEN BEARE'!C:C,B143)</f>
        <v>2</v>
      </c>
      <c r="D143" s="199">
        <f>COUNTIFS('BEN BEARE'!C:C,B143,'BEN BEARE'!K:K,"&gt;0")</f>
        <v>0</v>
      </c>
      <c r="E143" s="199">
        <f>COUNTIFS('BEN BEARE'!C:C,B143,'BEN BEARE'!K:K,"&lt;0")</f>
        <v>2</v>
      </c>
      <c r="F143" s="200">
        <f t="shared" si="2"/>
        <v>0</v>
      </c>
      <c r="G143" s="207">
        <f>SUMIFS('BEN BEARE'!K:K,'BEN BEARE'!C:C,B143)</f>
        <v>-4.5</v>
      </c>
    </row>
    <row r="144" spans="2:7" ht="15.75" x14ac:dyDescent="0.25">
      <c r="B144" s="205" t="str">
        <v>Bel Thronum</v>
      </c>
      <c r="C144" s="199">
        <f>COUNTIF('BEN BEARE'!C:C,B144)</f>
        <v>2</v>
      </c>
      <c r="D144" s="199">
        <f>COUNTIFS('BEN BEARE'!C:C,B144,'BEN BEARE'!K:K,"&gt;0")</f>
        <v>0</v>
      </c>
      <c r="E144" s="199">
        <f>COUNTIFS('BEN BEARE'!C:C,B144,'BEN BEARE'!K:K,"&lt;0")</f>
        <v>2</v>
      </c>
      <c r="F144" s="200">
        <f t="shared" si="2"/>
        <v>0</v>
      </c>
      <c r="G144" s="207">
        <f>SUMIFS('BEN BEARE'!K:K,'BEN BEARE'!C:C,B144)</f>
        <v>-9</v>
      </c>
    </row>
    <row r="145" spans="2:7" ht="15.75" x14ac:dyDescent="0.25">
      <c r="B145" s="205" t="str">
        <v>Believe the Hype</v>
      </c>
      <c r="C145" s="199">
        <f>COUNTIF('BEN BEARE'!C:C,B145)</f>
        <v>3</v>
      </c>
      <c r="D145" s="199">
        <f>COUNTIFS('BEN BEARE'!C:C,B145,'BEN BEARE'!K:K,"&gt;0")</f>
        <v>0</v>
      </c>
      <c r="E145" s="199">
        <f>COUNTIFS('BEN BEARE'!C:C,B145,'BEN BEARE'!K:K,"&lt;0")</f>
        <v>3</v>
      </c>
      <c r="F145" s="200">
        <f t="shared" si="2"/>
        <v>0</v>
      </c>
      <c r="G145" s="207">
        <f>SUMIFS('BEN BEARE'!K:K,'BEN BEARE'!C:C,B145)</f>
        <v>-3</v>
      </c>
    </row>
    <row r="146" spans="2:7" ht="15.75" x14ac:dyDescent="0.25">
      <c r="B146" s="205" t="str">
        <v>Bella Ace</v>
      </c>
      <c r="C146" s="199">
        <f>COUNTIF('BEN BEARE'!C:C,B146)</f>
        <v>1</v>
      </c>
      <c r="D146" s="199">
        <f>COUNTIFS('BEN BEARE'!C:C,B146,'BEN BEARE'!K:K,"&gt;0")</f>
        <v>0</v>
      </c>
      <c r="E146" s="199">
        <f>COUNTIFS('BEN BEARE'!C:C,B146,'BEN BEARE'!K:K,"&lt;0")</f>
        <v>1</v>
      </c>
      <c r="F146" s="200">
        <f t="shared" si="2"/>
        <v>0</v>
      </c>
      <c r="G146" s="207">
        <f>SUMIFS('BEN BEARE'!K:K,'BEN BEARE'!C:C,B146)</f>
        <v>-1</v>
      </c>
    </row>
    <row r="147" spans="2:7" ht="15.75" x14ac:dyDescent="0.25">
      <c r="B147" s="205" t="str">
        <v>Bella Babe</v>
      </c>
      <c r="C147" s="199">
        <f>COUNTIF('BEN BEARE'!C:C,B147)</f>
        <v>1</v>
      </c>
      <c r="D147" s="199">
        <f>COUNTIFS('BEN BEARE'!C:C,B147,'BEN BEARE'!K:K,"&gt;0")</f>
        <v>1</v>
      </c>
      <c r="E147" s="199">
        <f>COUNTIFS('BEN BEARE'!C:C,B147,'BEN BEARE'!K:K,"&lt;0")</f>
        <v>0</v>
      </c>
      <c r="F147" s="200">
        <f t="shared" si="2"/>
        <v>1</v>
      </c>
      <c r="G147" s="207">
        <f>SUMIFS('BEN BEARE'!K:K,'BEN BEARE'!C:C,B147)</f>
        <v>2.7</v>
      </c>
    </row>
    <row r="148" spans="2:7" ht="15.75" x14ac:dyDescent="0.25">
      <c r="B148" s="205" t="str">
        <v>Bella Nights</v>
      </c>
      <c r="C148" s="199">
        <f>COUNTIF('BEN BEARE'!C:C,B148)</f>
        <v>2</v>
      </c>
      <c r="D148" s="199">
        <f>COUNTIFS('BEN BEARE'!C:C,B148,'BEN BEARE'!K:K,"&gt;0")</f>
        <v>1</v>
      </c>
      <c r="E148" s="199">
        <f>COUNTIFS('BEN BEARE'!C:C,B148,'BEN BEARE'!K:K,"&lt;0")</f>
        <v>1</v>
      </c>
      <c r="F148" s="200">
        <f t="shared" si="2"/>
        <v>0.5</v>
      </c>
      <c r="G148" s="207">
        <f>SUMIFS('BEN BEARE'!K:K,'BEN BEARE'!C:C,B148)</f>
        <v>24</v>
      </c>
    </row>
    <row r="149" spans="2:7" ht="15.75" x14ac:dyDescent="0.25">
      <c r="B149" s="205" t="str">
        <v>Bellatomic</v>
      </c>
      <c r="C149" s="199">
        <f>COUNTIF('BEN BEARE'!C:C,B149)</f>
        <v>1</v>
      </c>
      <c r="D149" s="199">
        <f>COUNTIFS('BEN BEARE'!C:C,B149,'BEN BEARE'!K:K,"&gt;0")</f>
        <v>0</v>
      </c>
      <c r="E149" s="199">
        <f>COUNTIFS('BEN BEARE'!C:C,B149,'BEN BEARE'!K:K,"&lt;0")</f>
        <v>1</v>
      </c>
      <c r="F149" s="200">
        <f t="shared" si="2"/>
        <v>0</v>
      </c>
      <c r="G149" s="207">
        <f>SUMIFS('BEN BEARE'!K:K,'BEN BEARE'!C:C,B149)</f>
        <v>-2</v>
      </c>
    </row>
    <row r="150" spans="2:7" ht="15.75" x14ac:dyDescent="0.25">
      <c r="B150" s="205" t="str">
        <v>Bellman</v>
      </c>
      <c r="C150" s="199">
        <f>COUNTIF('BEN BEARE'!C:C,B150)</f>
        <v>1</v>
      </c>
      <c r="D150" s="199">
        <f>COUNTIFS('BEN BEARE'!C:C,B150,'BEN BEARE'!K:K,"&gt;0")</f>
        <v>1</v>
      </c>
      <c r="E150" s="199">
        <f>COUNTIFS('BEN BEARE'!C:C,B150,'BEN BEARE'!K:K,"&lt;0")</f>
        <v>0</v>
      </c>
      <c r="F150" s="200">
        <f t="shared" si="2"/>
        <v>1</v>
      </c>
      <c r="G150" s="207">
        <f>SUMIFS('BEN BEARE'!K:K,'BEN BEARE'!C:C,B150)</f>
        <v>8.8000000000000007</v>
      </c>
    </row>
    <row r="151" spans="2:7" ht="15.75" x14ac:dyDescent="0.25">
      <c r="B151" s="205" t="str">
        <v>Bellsprout</v>
      </c>
      <c r="C151" s="199">
        <f>COUNTIF('BEN BEARE'!C:C,B151)</f>
        <v>1</v>
      </c>
      <c r="D151" s="199">
        <f>COUNTIFS('BEN BEARE'!C:C,B151,'BEN BEARE'!K:K,"&gt;0")</f>
        <v>0</v>
      </c>
      <c r="E151" s="199">
        <f>COUNTIFS('BEN BEARE'!C:C,B151,'BEN BEARE'!K:K,"&lt;0")</f>
        <v>1</v>
      </c>
      <c r="F151" s="200">
        <f t="shared" si="2"/>
        <v>0</v>
      </c>
      <c r="G151" s="207">
        <f>SUMIFS('BEN BEARE'!K:K,'BEN BEARE'!C:C,B151)</f>
        <v>-4</v>
      </c>
    </row>
    <row r="152" spans="2:7" ht="15.75" x14ac:dyDescent="0.25">
      <c r="B152" s="205" t="str">
        <v>Belluna</v>
      </c>
      <c r="C152" s="199">
        <f>COUNTIF('BEN BEARE'!C:C,B152)</f>
        <v>3</v>
      </c>
      <c r="D152" s="199">
        <f>COUNTIFS('BEN BEARE'!C:C,B152,'BEN BEARE'!K:K,"&gt;0")</f>
        <v>0</v>
      </c>
      <c r="E152" s="199">
        <f>COUNTIFS('BEN BEARE'!C:C,B152,'BEN BEARE'!K:K,"&lt;0")</f>
        <v>3</v>
      </c>
      <c r="F152" s="200">
        <f t="shared" si="2"/>
        <v>0</v>
      </c>
      <c r="G152" s="207">
        <f>SUMIFS('BEN BEARE'!K:K,'BEN BEARE'!C:C,B152)</f>
        <v>-2</v>
      </c>
    </row>
    <row r="153" spans="2:7" ht="15.75" x14ac:dyDescent="0.25">
      <c r="B153" s="205" t="str">
        <v>Bellzen</v>
      </c>
      <c r="C153" s="199">
        <f>COUNTIF('BEN BEARE'!C:C,B153)</f>
        <v>2</v>
      </c>
      <c r="D153" s="199">
        <f>COUNTIFS('BEN BEARE'!C:C,B153,'BEN BEARE'!K:K,"&gt;0")</f>
        <v>0</v>
      </c>
      <c r="E153" s="199">
        <f>COUNTIFS('BEN BEARE'!C:C,B153,'BEN BEARE'!K:K,"&lt;0")</f>
        <v>2</v>
      </c>
      <c r="F153" s="200">
        <f t="shared" si="2"/>
        <v>0</v>
      </c>
      <c r="G153" s="207">
        <f>SUMIFS('BEN BEARE'!K:K,'BEN BEARE'!C:C,B153)</f>
        <v>-4.75</v>
      </c>
    </row>
    <row r="154" spans="2:7" ht="15.75" x14ac:dyDescent="0.25">
      <c r="B154" s="205" t="str">
        <v>Belyaev</v>
      </c>
      <c r="C154" s="199">
        <f>COUNTIF('BEN BEARE'!C:C,B154)</f>
        <v>2</v>
      </c>
      <c r="D154" s="199">
        <f>COUNTIFS('BEN BEARE'!C:C,B154,'BEN BEARE'!K:K,"&gt;0")</f>
        <v>0</v>
      </c>
      <c r="E154" s="199">
        <f>COUNTIFS('BEN BEARE'!C:C,B154,'BEN BEARE'!K:K,"&lt;0")</f>
        <v>2</v>
      </c>
      <c r="F154" s="200">
        <f t="shared" si="2"/>
        <v>0</v>
      </c>
      <c r="G154" s="207">
        <f>SUMIFS('BEN BEARE'!K:K,'BEN BEARE'!C:C,B154)</f>
        <v>-10.25</v>
      </c>
    </row>
    <row r="155" spans="2:7" ht="15.75" x14ac:dyDescent="0.25">
      <c r="B155" s="205" t="str">
        <v>Bengal Bandit</v>
      </c>
      <c r="C155" s="199">
        <f>COUNTIF('BEN BEARE'!C:C,B155)</f>
        <v>2</v>
      </c>
      <c r="D155" s="199">
        <f>COUNTIFS('BEN BEARE'!C:C,B155,'BEN BEARE'!K:K,"&gt;0")</f>
        <v>1</v>
      </c>
      <c r="E155" s="199">
        <f>COUNTIFS('BEN BEARE'!C:C,B155,'BEN BEARE'!K:K,"&lt;0")</f>
        <v>1</v>
      </c>
      <c r="F155" s="200">
        <f t="shared" si="2"/>
        <v>0.5</v>
      </c>
      <c r="G155" s="207">
        <f>SUMIFS('BEN BEARE'!K:K,'BEN BEARE'!C:C,B155)</f>
        <v>-1.25</v>
      </c>
    </row>
    <row r="156" spans="2:7" ht="15.75" x14ac:dyDescent="0.25">
      <c r="B156" s="205" t="str">
        <v>Berardindo</v>
      </c>
      <c r="C156" s="199">
        <f>COUNTIF('BEN BEARE'!C:C,B156)</f>
        <v>1</v>
      </c>
      <c r="D156" s="199">
        <f>COUNTIFS('BEN BEARE'!C:C,B156,'BEN BEARE'!K:K,"&gt;0")</f>
        <v>0</v>
      </c>
      <c r="E156" s="199">
        <f>COUNTIFS('BEN BEARE'!C:C,B156,'BEN BEARE'!K:K,"&lt;0")</f>
        <v>1</v>
      </c>
      <c r="F156" s="200">
        <f t="shared" si="2"/>
        <v>0</v>
      </c>
      <c r="G156" s="207">
        <f>SUMIFS('BEN BEARE'!K:K,'BEN BEARE'!C:C,B156)</f>
        <v>-1</v>
      </c>
    </row>
    <row r="157" spans="2:7" ht="15.75" x14ac:dyDescent="0.25">
      <c r="B157" s="205" t="str">
        <v>Berardino</v>
      </c>
      <c r="C157" s="199">
        <f>COUNTIF('BEN BEARE'!C:C,B157)</f>
        <v>3</v>
      </c>
      <c r="D157" s="199">
        <f>COUNTIFS('BEN BEARE'!C:C,B157,'BEN BEARE'!K:K,"&gt;0")</f>
        <v>0</v>
      </c>
      <c r="E157" s="199">
        <f>COUNTIFS('BEN BEARE'!C:C,B157,'BEN BEARE'!K:K,"&lt;0")</f>
        <v>3</v>
      </c>
      <c r="F157" s="200">
        <f t="shared" si="2"/>
        <v>0</v>
      </c>
      <c r="G157" s="207">
        <f>SUMIFS('BEN BEARE'!K:K,'BEN BEARE'!C:C,B157)</f>
        <v>-8</v>
      </c>
    </row>
    <row r="158" spans="2:7" ht="15.75" x14ac:dyDescent="0.25">
      <c r="B158" s="205" t="str">
        <v>Berkeley Square</v>
      </c>
      <c r="C158" s="199">
        <f>COUNTIF('BEN BEARE'!C:C,B158)</f>
        <v>1</v>
      </c>
      <c r="D158" s="199">
        <f>COUNTIFS('BEN BEARE'!C:C,B158,'BEN BEARE'!K:K,"&gt;0")</f>
        <v>1</v>
      </c>
      <c r="E158" s="199">
        <f>COUNTIFS('BEN BEARE'!C:C,B158,'BEN BEARE'!K:K,"&lt;0")</f>
        <v>0</v>
      </c>
      <c r="F158" s="200">
        <f t="shared" si="2"/>
        <v>1</v>
      </c>
      <c r="G158" s="207">
        <f>SUMIFS('BEN BEARE'!K:K,'BEN BEARE'!C:C,B158)</f>
        <v>17</v>
      </c>
    </row>
    <row r="159" spans="2:7" ht="15.75" x14ac:dyDescent="0.25">
      <c r="B159" s="205" t="str">
        <v>Berkley Square</v>
      </c>
      <c r="C159" s="199">
        <f>COUNTIF('BEN BEARE'!C:C,B159)</f>
        <v>2</v>
      </c>
      <c r="D159" s="199">
        <f>COUNTIFS('BEN BEARE'!C:C,B159,'BEN BEARE'!K:K,"&gt;0")</f>
        <v>1</v>
      </c>
      <c r="E159" s="199">
        <f>COUNTIFS('BEN BEARE'!C:C,B159,'BEN BEARE'!K:K,"&lt;0")</f>
        <v>1</v>
      </c>
      <c r="F159" s="200">
        <f t="shared" si="2"/>
        <v>0.5</v>
      </c>
      <c r="G159" s="207">
        <f>SUMIFS('BEN BEARE'!K:K,'BEN BEARE'!C:C,B159)</f>
        <v>0</v>
      </c>
    </row>
    <row r="160" spans="2:7" ht="15.75" x14ac:dyDescent="0.25">
      <c r="B160" s="205" t="str">
        <v>Besson</v>
      </c>
      <c r="C160" s="199">
        <f>COUNTIF('BEN BEARE'!C:C,B160)</f>
        <v>1</v>
      </c>
      <c r="D160" s="199">
        <f>COUNTIFS('BEN BEARE'!C:C,B160,'BEN BEARE'!K:K,"&gt;0")</f>
        <v>0</v>
      </c>
      <c r="E160" s="199">
        <f>COUNTIFS('BEN BEARE'!C:C,B160,'BEN BEARE'!K:K,"&lt;0")</f>
        <v>1</v>
      </c>
      <c r="F160" s="200">
        <f t="shared" si="2"/>
        <v>0</v>
      </c>
      <c r="G160" s="207">
        <f>SUMIFS('BEN BEARE'!K:K,'BEN BEARE'!C:C,B160)</f>
        <v>-0.75</v>
      </c>
    </row>
    <row r="161" spans="2:7" ht="15.75" x14ac:dyDescent="0.25">
      <c r="B161" s="205" t="str">
        <v>Best Life</v>
      </c>
      <c r="C161" s="199">
        <f>COUNTIF('BEN BEARE'!C:C,B161)</f>
        <v>3</v>
      </c>
      <c r="D161" s="199">
        <f>COUNTIFS('BEN BEARE'!C:C,B161,'BEN BEARE'!K:K,"&gt;0")</f>
        <v>0</v>
      </c>
      <c r="E161" s="199">
        <f>COUNTIFS('BEN BEARE'!C:C,B161,'BEN BEARE'!K:K,"&lt;0")</f>
        <v>3</v>
      </c>
      <c r="F161" s="200">
        <f t="shared" si="2"/>
        <v>0</v>
      </c>
      <c r="G161" s="207">
        <f>SUMIFS('BEN BEARE'!K:K,'BEN BEARE'!C:C,B161)</f>
        <v>-3</v>
      </c>
    </row>
    <row r="162" spans="2:7" ht="15.75" x14ac:dyDescent="0.25">
      <c r="B162" s="205" t="str">
        <v>Better Link</v>
      </c>
      <c r="C162" s="199">
        <f>COUNTIF('BEN BEARE'!C:C,B162)</f>
        <v>1</v>
      </c>
      <c r="D162" s="199">
        <f>COUNTIFS('BEN BEARE'!C:C,B162,'BEN BEARE'!K:K,"&gt;0")</f>
        <v>1</v>
      </c>
      <c r="E162" s="199">
        <f>COUNTIFS('BEN BEARE'!C:C,B162,'BEN BEARE'!K:K,"&lt;0")</f>
        <v>0</v>
      </c>
      <c r="F162" s="200">
        <f t="shared" si="2"/>
        <v>1</v>
      </c>
      <c r="G162" s="207">
        <f>SUMIFS('BEN BEARE'!K:K,'BEN BEARE'!C:C,B162)</f>
        <v>5.7375000000000007</v>
      </c>
    </row>
    <row r="163" spans="2:7" ht="15.75" x14ac:dyDescent="0.25">
      <c r="B163" s="205" t="str">
        <v>Better Not Bitter</v>
      </c>
      <c r="C163" s="199">
        <f>COUNTIF('BEN BEARE'!C:C,B163)</f>
        <v>1</v>
      </c>
      <c r="D163" s="199">
        <f>COUNTIFS('BEN BEARE'!C:C,B163,'BEN BEARE'!K:K,"&gt;0")</f>
        <v>0</v>
      </c>
      <c r="E163" s="199">
        <f>COUNTIFS('BEN BEARE'!C:C,B163,'BEN BEARE'!K:K,"&lt;0")</f>
        <v>1</v>
      </c>
      <c r="F163" s="200">
        <f t="shared" si="2"/>
        <v>0</v>
      </c>
      <c r="G163" s="207">
        <f>SUMIFS('BEN BEARE'!K:K,'BEN BEARE'!C:C,B163)</f>
        <v>-10</v>
      </c>
    </row>
    <row r="164" spans="2:7" ht="15.75" x14ac:dyDescent="0.25">
      <c r="B164" s="205" t="str">
        <v>Better Spoken</v>
      </c>
      <c r="C164" s="199">
        <f>COUNTIF('BEN BEARE'!C:C,B164)</f>
        <v>3</v>
      </c>
      <c r="D164" s="199">
        <f>COUNTIFS('BEN BEARE'!C:C,B164,'BEN BEARE'!K:K,"&gt;0")</f>
        <v>0</v>
      </c>
      <c r="E164" s="199">
        <f>COUNTIFS('BEN BEARE'!C:C,B164,'BEN BEARE'!K:K,"&lt;0")</f>
        <v>3</v>
      </c>
      <c r="F164" s="200">
        <f t="shared" si="2"/>
        <v>0</v>
      </c>
      <c r="G164" s="207">
        <f>SUMIFS('BEN BEARE'!K:K,'BEN BEARE'!C:C,B164)</f>
        <v>-3.75</v>
      </c>
    </row>
    <row r="165" spans="2:7" ht="15.75" x14ac:dyDescent="0.25">
      <c r="B165" s="205" t="str">
        <v>Better than Anyone</v>
      </c>
      <c r="C165" s="199">
        <f>COUNTIF('BEN BEARE'!C:C,B165)</f>
        <v>2</v>
      </c>
      <c r="D165" s="199">
        <f>COUNTIFS('BEN BEARE'!C:C,B165,'BEN BEARE'!K:K,"&gt;0")</f>
        <v>0</v>
      </c>
      <c r="E165" s="199">
        <f>COUNTIFS('BEN BEARE'!C:C,B165,'BEN BEARE'!K:K,"&lt;0")</f>
        <v>2</v>
      </c>
      <c r="F165" s="200">
        <f t="shared" si="2"/>
        <v>0</v>
      </c>
      <c r="G165" s="207">
        <f>SUMIFS('BEN BEARE'!K:K,'BEN BEARE'!C:C,B165)</f>
        <v>-3.5</v>
      </c>
    </row>
    <row r="166" spans="2:7" ht="15.75" x14ac:dyDescent="0.25">
      <c r="B166" s="205" t="str">
        <v>Bias</v>
      </c>
      <c r="C166" s="199">
        <f>COUNTIF('BEN BEARE'!C:C,B166)</f>
        <v>1</v>
      </c>
      <c r="D166" s="199">
        <f>COUNTIFS('BEN BEARE'!C:C,B166,'BEN BEARE'!K:K,"&gt;0")</f>
        <v>0</v>
      </c>
      <c r="E166" s="199">
        <f>COUNTIFS('BEN BEARE'!C:C,B166,'BEN BEARE'!K:K,"&lt;0")</f>
        <v>1</v>
      </c>
      <c r="F166" s="200">
        <f t="shared" si="2"/>
        <v>0</v>
      </c>
      <c r="G166" s="207">
        <f>SUMIFS('BEN BEARE'!K:K,'BEN BEARE'!C:C,B166)</f>
        <v>-3</v>
      </c>
    </row>
    <row r="167" spans="2:7" ht="15.75" x14ac:dyDescent="0.25">
      <c r="B167" s="205" t="str">
        <v>Big Demeanor</v>
      </c>
      <c r="C167" s="199">
        <f>COUNTIF('BEN BEARE'!C:C,B167)</f>
        <v>1</v>
      </c>
      <c r="D167" s="199">
        <f>COUNTIFS('BEN BEARE'!C:C,B167,'BEN BEARE'!K:K,"&gt;0")</f>
        <v>0</v>
      </c>
      <c r="E167" s="199">
        <f>COUNTIFS('BEN BEARE'!C:C,B167,'BEN BEARE'!K:K,"&lt;0")</f>
        <v>1</v>
      </c>
      <c r="F167" s="200">
        <f t="shared" si="2"/>
        <v>0</v>
      </c>
      <c r="G167" s="207">
        <f>SUMIFS('BEN BEARE'!K:K,'BEN BEARE'!C:C,B167)</f>
        <v>-1.5</v>
      </c>
    </row>
    <row r="168" spans="2:7" ht="15.75" x14ac:dyDescent="0.25">
      <c r="B168" s="205" t="str">
        <v>Big Impact</v>
      </c>
      <c r="C168" s="199">
        <f>COUNTIF('BEN BEARE'!C:C,B168)</f>
        <v>2</v>
      </c>
      <c r="D168" s="199">
        <f>COUNTIFS('BEN BEARE'!C:C,B168,'BEN BEARE'!K:K,"&gt;0")</f>
        <v>1</v>
      </c>
      <c r="E168" s="199">
        <f>COUNTIFS('BEN BEARE'!C:C,B168,'BEN BEARE'!K:K,"&lt;0")</f>
        <v>1</v>
      </c>
      <c r="F168" s="200">
        <f t="shared" si="2"/>
        <v>0.5</v>
      </c>
      <c r="G168" s="207">
        <f>SUMIFS('BEN BEARE'!K:K,'BEN BEARE'!C:C,B168)</f>
        <v>0.5</v>
      </c>
    </row>
    <row r="169" spans="2:7" ht="15.75" x14ac:dyDescent="0.25">
      <c r="B169" s="205" t="str">
        <v>Big Me</v>
      </c>
      <c r="C169" s="199">
        <f>COUNTIF('BEN BEARE'!C:C,B169)</f>
        <v>1</v>
      </c>
      <c r="D169" s="199">
        <f>COUNTIFS('BEN BEARE'!C:C,B169,'BEN BEARE'!K:K,"&gt;0")</f>
        <v>1</v>
      </c>
      <c r="E169" s="199">
        <f>COUNTIFS('BEN BEARE'!C:C,B169,'BEN BEARE'!K:K,"&lt;0")</f>
        <v>0</v>
      </c>
      <c r="F169" s="200">
        <f t="shared" si="2"/>
        <v>1</v>
      </c>
      <c r="G169" s="207">
        <f>SUMIFS('BEN BEARE'!K:K,'BEN BEARE'!C:C,B169)</f>
        <v>6.6000000000000014</v>
      </c>
    </row>
    <row r="170" spans="2:7" ht="15.75" x14ac:dyDescent="0.25">
      <c r="B170" s="205" t="str">
        <v>Big Shot Legend</v>
      </c>
      <c r="C170" s="199">
        <f>COUNTIF('BEN BEARE'!C:C,B170)</f>
        <v>1</v>
      </c>
      <c r="D170" s="199">
        <f>COUNTIFS('BEN BEARE'!C:C,B170,'BEN BEARE'!K:K,"&gt;0")</f>
        <v>0</v>
      </c>
      <c r="E170" s="199">
        <f>COUNTIFS('BEN BEARE'!C:C,B170,'BEN BEARE'!K:K,"&lt;0")</f>
        <v>1</v>
      </c>
      <c r="F170" s="200">
        <f t="shared" si="2"/>
        <v>0</v>
      </c>
      <c r="G170" s="207">
        <f>SUMIFS('BEN BEARE'!K:K,'BEN BEARE'!C:C,B170)</f>
        <v>-1</v>
      </c>
    </row>
    <row r="171" spans="2:7" ht="15.75" x14ac:dyDescent="0.25">
      <c r="B171" s="205" t="str">
        <v>Bindis Choice</v>
      </c>
      <c r="C171" s="199">
        <f>COUNTIF('BEN BEARE'!C:C,B171)</f>
        <v>2</v>
      </c>
      <c r="D171" s="199">
        <f>COUNTIFS('BEN BEARE'!C:C,B171,'BEN BEARE'!K:K,"&gt;0")</f>
        <v>0</v>
      </c>
      <c r="E171" s="199">
        <f>COUNTIFS('BEN BEARE'!C:C,B171,'BEN BEARE'!K:K,"&lt;0")</f>
        <v>2</v>
      </c>
      <c r="F171" s="200">
        <f t="shared" si="2"/>
        <v>0</v>
      </c>
      <c r="G171" s="207">
        <f>SUMIFS('BEN BEARE'!K:K,'BEN BEARE'!C:C,B171)</f>
        <v>-3</v>
      </c>
    </row>
    <row r="172" spans="2:7" ht="15.75" x14ac:dyDescent="0.25">
      <c r="B172" s="205" t="str">
        <v>Bingoesbang</v>
      </c>
      <c r="C172" s="199">
        <f>COUNTIF('BEN BEARE'!C:C,B172)</f>
        <v>1</v>
      </c>
      <c r="D172" s="199">
        <f>COUNTIFS('BEN BEARE'!C:C,B172,'BEN BEARE'!K:K,"&gt;0")</f>
        <v>1</v>
      </c>
      <c r="E172" s="199">
        <f>COUNTIFS('BEN BEARE'!C:C,B172,'BEN BEARE'!K:K,"&lt;0")</f>
        <v>0</v>
      </c>
      <c r="F172" s="200">
        <f t="shared" si="2"/>
        <v>1</v>
      </c>
      <c r="G172" s="207">
        <f>SUMIFS('BEN BEARE'!K:K,'BEN BEARE'!C:C,B172)</f>
        <v>12.25</v>
      </c>
    </row>
    <row r="173" spans="2:7" ht="15.75" x14ac:dyDescent="0.25">
      <c r="B173" s="205" t="str">
        <v>Binkou</v>
      </c>
      <c r="C173" s="199">
        <f>COUNTIF('BEN BEARE'!C:C,B173)</f>
        <v>2</v>
      </c>
      <c r="D173" s="199">
        <f>COUNTIFS('BEN BEARE'!C:C,B173,'BEN BEARE'!K:K,"&gt;0")</f>
        <v>1</v>
      </c>
      <c r="E173" s="199">
        <f>COUNTIFS('BEN BEARE'!C:C,B173,'BEN BEARE'!K:K,"&lt;0")</f>
        <v>1</v>
      </c>
      <c r="F173" s="200">
        <f t="shared" si="2"/>
        <v>0.5</v>
      </c>
      <c r="G173" s="207">
        <f>SUMIFS('BEN BEARE'!K:K,'BEN BEARE'!C:C,B173)</f>
        <v>4.9499999999999993</v>
      </c>
    </row>
    <row r="174" spans="2:7" ht="15.75" x14ac:dyDescent="0.25">
      <c r="B174" s="205" t="str">
        <v>Bit of a Step</v>
      </c>
      <c r="C174" s="199">
        <f>COUNTIF('BEN BEARE'!C:C,B174)</f>
        <v>4</v>
      </c>
      <c r="D174" s="199">
        <f>COUNTIFS('BEN BEARE'!C:C,B174,'BEN BEARE'!K:K,"&gt;0")</f>
        <v>0</v>
      </c>
      <c r="E174" s="199">
        <f>COUNTIFS('BEN BEARE'!C:C,B174,'BEN BEARE'!K:K,"&lt;0")</f>
        <v>4</v>
      </c>
      <c r="F174" s="200">
        <f t="shared" si="2"/>
        <v>0</v>
      </c>
      <c r="G174" s="207">
        <f>SUMIFS('BEN BEARE'!K:K,'BEN BEARE'!C:C,B174)</f>
        <v>-4.75</v>
      </c>
    </row>
    <row r="175" spans="2:7" ht="15.75" x14ac:dyDescent="0.25">
      <c r="B175" s="205" t="str">
        <v>Bite Your Tongue</v>
      </c>
      <c r="C175" s="199">
        <f>COUNTIF('BEN BEARE'!C:C,B175)</f>
        <v>1</v>
      </c>
      <c r="D175" s="199">
        <f>COUNTIFS('BEN BEARE'!C:C,B175,'BEN BEARE'!K:K,"&gt;0")</f>
        <v>0</v>
      </c>
      <c r="E175" s="199">
        <f>COUNTIFS('BEN BEARE'!C:C,B175,'BEN BEARE'!K:K,"&lt;0")</f>
        <v>1</v>
      </c>
      <c r="F175" s="200">
        <f t="shared" si="2"/>
        <v>0</v>
      </c>
      <c r="G175" s="207">
        <f>SUMIFS('BEN BEARE'!K:K,'BEN BEARE'!C:C,B175)</f>
        <v>-5</v>
      </c>
    </row>
    <row r="176" spans="2:7" ht="15.75" x14ac:dyDescent="0.25">
      <c r="B176" s="205" t="str">
        <v>Black Iris</v>
      </c>
      <c r="C176" s="199">
        <f>COUNTIF('BEN BEARE'!C:C,B176)</f>
        <v>2</v>
      </c>
      <c r="D176" s="199">
        <f>COUNTIFS('BEN BEARE'!C:C,B176,'BEN BEARE'!K:K,"&gt;0")</f>
        <v>0</v>
      </c>
      <c r="E176" s="199">
        <f>COUNTIFS('BEN BEARE'!C:C,B176,'BEN BEARE'!K:K,"&lt;0")</f>
        <v>2</v>
      </c>
      <c r="F176" s="200">
        <f t="shared" si="2"/>
        <v>0</v>
      </c>
      <c r="G176" s="207">
        <f>SUMIFS('BEN BEARE'!K:K,'BEN BEARE'!C:C,B176)</f>
        <v>-18</v>
      </c>
    </row>
    <row r="177" spans="2:7" ht="15.75" x14ac:dyDescent="0.25">
      <c r="B177" s="205" t="str">
        <v>Black Zous</v>
      </c>
      <c r="C177" s="199">
        <f>COUNTIF('BEN BEARE'!C:C,B177)</f>
        <v>2</v>
      </c>
      <c r="D177" s="199">
        <f>COUNTIFS('BEN BEARE'!C:C,B177,'BEN BEARE'!K:K,"&gt;0")</f>
        <v>1</v>
      </c>
      <c r="E177" s="199">
        <f>COUNTIFS('BEN BEARE'!C:C,B177,'BEN BEARE'!K:K,"&lt;0")</f>
        <v>1</v>
      </c>
      <c r="F177" s="200">
        <f t="shared" si="2"/>
        <v>0.5</v>
      </c>
      <c r="G177" s="207">
        <f>SUMIFS('BEN BEARE'!K:K,'BEN BEARE'!C:C,B177)</f>
        <v>21</v>
      </c>
    </row>
    <row r="178" spans="2:7" ht="15.75" x14ac:dyDescent="0.25">
      <c r="B178" s="205" t="str">
        <v>Blakmax</v>
      </c>
      <c r="C178" s="199">
        <f>COUNTIF('BEN BEARE'!C:C,B178)</f>
        <v>1</v>
      </c>
      <c r="D178" s="199">
        <f>COUNTIFS('BEN BEARE'!C:C,B178,'BEN BEARE'!K:K,"&gt;0")</f>
        <v>1</v>
      </c>
      <c r="E178" s="199">
        <f>COUNTIFS('BEN BEARE'!C:C,B178,'BEN BEARE'!K:K,"&lt;0")</f>
        <v>0</v>
      </c>
      <c r="F178" s="200">
        <f t="shared" si="2"/>
        <v>1</v>
      </c>
      <c r="G178" s="207">
        <f>SUMIFS('BEN BEARE'!K:K,'BEN BEARE'!C:C,B178)</f>
        <v>2.5</v>
      </c>
    </row>
    <row r="179" spans="2:7" ht="15.75" x14ac:dyDescent="0.25">
      <c r="B179" s="205" t="str">
        <v>Bless Her Soul</v>
      </c>
      <c r="C179" s="199">
        <f>COUNTIF('BEN BEARE'!C:C,B179)</f>
        <v>1</v>
      </c>
      <c r="D179" s="199">
        <f>COUNTIFS('BEN BEARE'!C:C,B179,'BEN BEARE'!K:K,"&gt;0")</f>
        <v>0</v>
      </c>
      <c r="E179" s="199">
        <f>COUNTIFS('BEN BEARE'!C:C,B179,'BEN BEARE'!K:K,"&lt;0")</f>
        <v>1</v>
      </c>
      <c r="F179" s="200">
        <f t="shared" si="2"/>
        <v>0</v>
      </c>
      <c r="G179" s="207">
        <f>SUMIFS('BEN BEARE'!K:K,'BEN BEARE'!C:C,B179)</f>
        <v>-3</v>
      </c>
    </row>
    <row r="180" spans="2:7" ht="15.75" x14ac:dyDescent="0.25">
      <c r="B180" s="205" t="str">
        <v>Blooming Edge</v>
      </c>
      <c r="C180" s="199">
        <f>COUNTIF('BEN BEARE'!C:C,B180)</f>
        <v>1</v>
      </c>
      <c r="D180" s="199">
        <f>COUNTIFS('BEN BEARE'!C:C,B180,'BEN BEARE'!K:K,"&gt;0")</f>
        <v>0</v>
      </c>
      <c r="E180" s="199">
        <f>COUNTIFS('BEN BEARE'!C:C,B180,'BEN BEARE'!K:K,"&lt;0")</f>
        <v>1</v>
      </c>
      <c r="F180" s="200">
        <f t="shared" si="2"/>
        <v>0</v>
      </c>
      <c r="G180" s="207">
        <f>SUMIFS('BEN BEARE'!K:K,'BEN BEARE'!C:C,B180)</f>
        <v>-0.75</v>
      </c>
    </row>
    <row r="181" spans="2:7" ht="15.75" x14ac:dyDescent="0.25">
      <c r="B181" s="205" t="str">
        <v>Blount County</v>
      </c>
      <c r="C181" s="199">
        <f>COUNTIF('BEN BEARE'!C:C,B181)</f>
        <v>1</v>
      </c>
      <c r="D181" s="199">
        <f>COUNTIFS('BEN BEARE'!C:C,B181,'BEN BEARE'!K:K,"&gt;0")</f>
        <v>0</v>
      </c>
      <c r="E181" s="199">
        <f>COUNTIFS('BEN BEARE'!C:C,B181,'BEN BEARE'!K:K,"&lt;0")</f>
        <v>1</v>
      </c>
      <c r="F181" s="200">
        <f t="shared" si="2"/>
        <v>0</v>
      </c>
      <c r="G181" s="207">
        <f>SUMIFS('BEN BEARE'!K:K,'BEN BEARE'!C:C,B181)</f>
        <v>-0.5</v>
      </c>
    </row>
    <row r="182" spans="2:7" ht="15.75" x14ac:dyDescent="0.25">
      <c r="B182" s="205" t="str">
        <v>Blown Away</v>
      </c>
      <c r="C182" s="199">
        <f>COUNTIF('BEN BEARE'!C:C,B182)</f>
        <v>1</v>
      </c>
      <c r="D182" s="199">
        <f>COUNTIFS('BEN BEARE'!C:C,B182,'BEN BEARE'!K:K,"&gt;0")</f>
        <v>1</v>
      </c>
      <c r="E182" s="199">
        <f>COUNTIFS('BEN BEARE'!C:C,B182,'BEN BEARE'!K:K,"&lt;0")</f>
        <v>0</v>
      </c>
      <c r="F182" s="200">
        <f t="shared" si="2"/>
        <v>1</v>
      </c>
      <c r="G182" s="207">
        <f>SUMIFS('BEN BEARE'!K:K,'BEN BEARE'!C:C,B182)</f>
        <v>7.5</v>
      </c>
    </row>
    <row r="183" spans="2:7" ht="15.75" x14ac:dyDescent="0.25">
      <c r="B183" s="205" t="str">
        <v>Blue Angel</v>
      </c>
      <c r="C183" s="199">
        <f>COUNTIF('BEN BEARE'!C:C,B183)</f>
        <v>1</v>
      </c>
      <c r="D183" s="199">
        <f>COUNTIFS('BEN BEARE'!C:C,B183,'BEN BEARE'!K:K,"&gt;0")</f>
        <v>0</v>
      </c>
      <c r="E183" s="199">
        <f>COUNTIFS('BEN BEARE'!C:C,B183,'BEN BEARE'!K:K,"&lt;0")</f>
        <v>1</v>
      </c>
      <c r="F183" s="200">
        <f t="shared" si="2"/>
        <v>0</v>
      </c>
      <c r="G183" s="207">
        <f>SUMIFS('BEN BEARE'!K:K,'BEN BEARE'!C:C,B183)</f>
        <v>-2</v>
      </c>
    </row>
    <row r="184" spans="2:7" ht="15.75" x14ac:dyDescent="0.25">
      <c r="B184" s="205" t="str">
        <v>Blue Army</v>
      </c>
      <c r="C184" s="199">
        <f>COUNTIF('BEN BEARE'!C:C,B184)</f>
        <v>2</v>
      </c>
      <c r="D184" s="199">
        <f>COUNTIFS('BEN BEARE'!C:C,B184,'BEN BEARE'!K:K,"&gt;0")</f>
        <v>1</v>
      </c>
      <c r="E184" s="199">
        <f>COUNTIFS('BEN BEARE'!C:C,B184,'BEN BEARE'!K:K,"&lt;0")</f>
        <v>1</v>
      </c>
      <c r="F184" s="200">
        <f t="shared" si="2"/>
        <v>0.5</v>
      </c>
      <c r="G184" s="207">
        <f>SUMIFS('BEN BEARE'!K:K,'BEN BEARE'!C:C,B184)</f>
        <v>3.8000000000000007</v>
      </c>
    </row>
    <row r="185" spans="2:7" ht="15.75" x14ac:dyDescent="0.25">
      <c r="B185" s="205" t="str">
        <v>Blue Chip Girl</v>
      </c>
      <c r="C185" s="199">
        <f>COUNTIF('BEN BEARE'!C:C,B185)</f>
        <v>1</v>
      </c>
      <c r="D185" s="199">
        <f>COUNTIFS('BEN BEARE'!C:C,B185,'BEN BEARE'!K:K,"&gt;0")</f>
        <v>0</v>
      </c>
      <c r="E185" s="199">
        <f>COUNTIFS('BEN BEARE'!C:C,B185,'BEN BEARE'!K:K,"&lt;0")</f>
        <v>1</v>
      </c>
      <c r="F185" s="200">
        <f t="shared" si="2"/>
        <v>0</v>
      </c>
      <c r="G185" s="207">
        <f>SUMIFS('BEN BEARE'!K:K,'BEN BEARE'!C:C,B185)</f>
        <v>-1</v>
      </c>
    </row>
    <row r="186" spans="2:7" ht="15.75" x14ac:dyDescent="0.25">
      <c r="B186" s="205" t="str">
        <v xml:space="preserve">Blue Grass Mine </v>
      </c>
      <c r="C186" s="199">
        <f>COUNTIF('BEN BEARE'!C:C,B186)</f>
        <v>2</v>
      </c>
      <c r="D186" s="199">
        <f>COUNTIFS('BEN BEARE'!C:C,B186,'BEN BEARE'!K:K,"&gt;0")</f>
        <v>0</v>
      </c>
      <c r="E186" s="199">
        <f>COUNTIFS('BEN BEARE'!C:C,B186,'BEN BEARE'!K:K,"&lt;0")</f>
        <v>2</v>
      </c>
      <c r="F186" s="200">
        <f t="shared" si="2"/>
        <v>0</v>
      </c>
      <c r="G186" s="207">
        <f>SUMIFS('BEN BEARE'!K:K,'BEN BEARE'!C:C,B186)</f>
        <v>-0.5</v>
      </c>
    </row>
    <row r="187" spans="2:7" ht="15.75" x14ac:dyDescent="0.25">
      <c r="B187" s="205" t="str">
        <v>Blueskin</v>
      </c>
      <c r="C187" s="199">
        <f>COUNTIF('BEN BEARE'!C:C,B187)</f>
        <v>1</v>
      </c>
      <c r="D187" s="199">
        <f>COUNTIFS('BEN BEARE'!C:C,B187,'BEN BEARE'!K:K,"&gt;0")</f>
        <v>1</v>
      </c>
      <c r="E187" s="199">
        <f>COUNTIFS('BEN BEARE'!C:C,B187,'BEN BEARE'!K:K,"&lt;0")</f>
        <v>0</v>
      </c>
      <c r="F187" s="200">
        <f t="shared" si="2"/>
        <v>1</v>
      </c>
      <c r="G187" s="207">
        <f>SUMIFS('BEN BEARE'!K:K,'BEN BEARE'!C:C,B187)</f>
        <v>2.1000000000000005</v>
      </c>
    </row>
    <row r="188" spans="2:7" ht="15.75" x14ac:dyDescent="0.25">
      <c r="B188" s="205" t="str">
        <v>Bold Hoi Ho</v>
      </c>
      <c r="C188" s="199">
        <f>COUNTIF('BEN BEARE'!C:C,B188)</f>
        <v>1</v>
      </c>
      <c r="D188" s="199">
        <f>COUNTIFS('BEN BEARE'!C:C,B188,'BEN BEARE'!K:K,"&gt;0")</f>
        <v>1</v>
      </c>
      <c r="E188" s="199">
        <f>COUNTIFS('BEN BEARE'!C:C,B188,'BEN BEARE'!K:K,"&lt;0")</f>
        <v>0</v>
      </c>
      <c r="F188" s="200">
        <f t="shared" si="2"/>
        <v>1</v>
      </c>
      <c r="G188" s="207">
        <f>SUMIFS('BEN BEARE'!K:K,'BEN BEARE'!C:C,B188)</f>
        <v>4</v>
      </c>
    </row>
    <row r="189" spans="2:7" ht="15.75" x14ac:dyDescent="0.25">
      <c r="B189" s="205" t="str">
        <v>Bold Rebel</v>
      </c>
      <c r="C189" s="199">
        <f>COUNTIF('BEN BEARE'!C:C,B189)</f>
        <v>2</v>
      </c>
      <c r="D189" s="199">
        <f>COUNTIFS('BEN BEARE'!C:C,B189,'BEN BEARE'!K:K,"&gt;0")</f>
        <v>0</v>
      </c>
      <c r="E189" s="199">
        <f>COUNTIFS('BEN BEARE'!C:C,B189,'BEN BEARE'!K:K,"&lt;0")</f>
        <v>2</v>
      </c>
      <c r="F189" s="200">
        <f t="shared" si="2"/>
        <v>0</v>
      </c>
      <c r="G189" s="207">
        <f>SUMIFS('BEN BEARE'!K:K,'BEN BEARE'!C:C,B189)</f>
        <v>-3.25</v>
      </c>
    </row>
    <row r="190" spans="2:7" ht="15.75" x14ac:dyDescent="0.25">
      <c r="B190" s="205" t="str">
        <v xml:space="preserve">Bolshoi Princess </v>
      </c>
      <c r="C190" s="199">
        <f>COUNTIF('BEN BEARE'!C:C,B190)</f>
        <v>1</v>
      </c>
      <c r="D190" s="199">
        <f>COUNTIFS('BEN BEARE'!C:C,B190,'BEN BEARE'!K:K,"&gt;0")</f>
        <v>0</v>
      </c>
      <c r="E190" s="199">
        <f>COUNTIFS('BEN BEARE'!C:C,B190,'BEN BEARE'!K:K,"&lt;0")</f>
        <v>1</v>
      </c>
      <c r="F190" s="200">
        <f t="shared" si="2"/>
        <v>0</v>
      </c>
      <c r="G190" s="207">
        <f>SUMIFS('BEN BEARE'!K:K,'BEN BEARE'!C:C,B190)</f>
        <v>-0.5</v>
      </c>
    </row>
    <row r="191" spans="2:7" ht="15.75" x14ac:dyDescent="0.25">
      <c r="B191" s="205" t="str">
        <v>Bon Mistress</v>
      </c>
      <c r="C191" s="199">
        <f>COUNTIF('BEN BEARE'!C:C,B191)</f>
        <v>2</v>
      </c>
      <c r="D191" s="199">
        <f>COUNTIFS('BEN BEARE'!C:C,B191,'BEN BEARE'!K:K,"&gt;0")</f>
        <v>0</v>
      </c>
      <c r="E191" s="199">
        <f>COUNTIFS('BEN BEARE'!C:C,B191,'BEN BEARE'!K:K,"&lt;0")</f>
        <v>2</v>
      </c>
      <c r="F191" s="200">
        <f t="shared" si="2"/>
        <v>0</v>
      </c>
      <c r="G191" s="207">
        <f>SUMIFS('BEN BEARE'!K:K,'BEN BEARE'!C:C,B191)</f>
        <v>-4</v>
      </c>
    </row>
    <row r="192" spans="2:7" ht="15.75" x14ac:dyDescent="0.25">
      <c r="B192" s="205" t="str">
        <v>Bonita Bon</v>
      </c>
      <c r="C192" s="199">
        <f>COUNTIF('BEN BEARE'!C:C,B192)</f>
        <v>3</v>
      </c>
      <c r="D192" s="199">
        <f>COUNTIFS('BEN BEARE'!C:C,B192,'BEN BEARE'!K:K,"&gt;0")</f>
        <v>0</v>
      </c>
      <c r="E192" s="199">
        <f>COUNTIFS('BEN BEARE'!C:C,B192,'BEN BEARE'!K:K,"&lt;0")</f>
        <v>3</v>
      </c>
      <c r="F192" s="200">
        <f t="shared" si="2"/>
        <v>0</v>
      </c>
      <c r="G192" s="207">
        <f>SUMIFS('BEN BEARE'!K:K,'BEN BEARE'!C:C,B192)</f>
        <v>-6.5</v>
      </c>
    </row>
    <row r="193" spans="2:7" ht="15.75" x14ac:dyDescent="0.25">
      <c r="B193" s="205" t="str">
        <v>Bonjour Rupert</v>
      </c>
      <c r="C193" s="199">
        <f>COUNTIF('BEN BEARE'!C:C,B193)</f>
        <v>1</v>
      </c>
      <c r="D193" s="199">
        <f>COUNTIFS('BEN BEARE'!C:C,B193,'BEN BEARE'!K:K,"&gt;0")</f>
        <v>0</v>
      </c>
      <c r="E193" s="199">
        <f>COUNTIFS('BEN BEARE'!C:C,B193,'BEN BEARE'!K:K,"&lt;0")</f>
        <v>1</v>
      </c>
      <c r="F193" s="200">
        <f t="shared" si="2"/>
        <v>0</v>
      </c>
      <c r="G193" s="207">
        <f>SUMIFS('BEN BEARE'!K:K,'BEN BEARE'!C:C,B193)</f>
        <v>-7</v>
      </c>
    </row>
    <row r="194" spans="2:7" ht="15.75" x14ac:dyDescent="0.25">
      <c r="B194" s="205" t="str">
        <v>BOOBOO BOOGIE</v>
      </c>
      <c r="C194" s="199">
        <f>COUNTIF('BEN BEARE'!C:C,B194)</f>
        <v>1</v>
      </c>
      <c r="D194" s="199">
        <f>COUNTIFS('BEN BEARE'!C:C,B194,'BEN BEARE'!K:K,"&gt;0")</f>
        <v>0</v>
      </c>
      <c r="E194" s="199">
        <f>COUNTIFS('BEN BEARE'!C:C,B194,'BEN BEARE'!K:K,"&lt;0")</f>
        <v>1</v>
      </c>
      <c r="F194" s="200">
        <f t="shared" si="2"/>
        <v>0</v>
      </c>
      <c r="G194" s="207">
        <f>SUMIFS('BEN BEARE'!K:K,'BEN BEARE'!C:C,B194)</f>
        <v>-9</v>
      </c>
    </row>
    <row r="195" spans="2:7" ht="15.75" x14ac:dyDescent="0.25">
      <c r="B195" s="205" t="str">
        <v>Bosspan</v>
      </c>
      <c r="C195" s="199">
        <f>COUNTIF('BEN BEARE'!C:C,B195)</f>
        <v>1</v>
      </c>
      <c r="D195" s="199">
        <f>COUNTIFS('BEN BEARE'!C:C,B195,'BEN BEARE'!K:K,"&gt;0")</f>
        <v>0</v>
      </c>
      <c r="E195" s="199">
        <f>COUNTIFS('BEN BEARE'!C:C,B195,'BEN BEARE'!K:K,"&lt;0")</f>
        <v>1</v>
      </c>
      <c r="F195" s="200">
        <f t="shared" si="2"/>
        <v>0</v>
      </c>
      <c r="G195" s="207">
        <f>SUMIFS('BEN BEARE'!K:K,'BEN BEARE'!C:C,B195)</f>
        <v>-1</v>
      </c>
    </row>
    <row r="196" spans="2:7" ht="15.75" x14ac:dyDescent="0.25">
      <c r="B196" s="205" t="str">
        <v>Bossy Nic</v>
      </c>
      <c r="C196" s="199">
        <f>COUNTIF('BEN BEARE'!C:C,B196)</f>
        <v>2</v>
      </c>
      <c r="D196" s="199">
        <f>COUNTIFS('BEN BEARE'!C:C,B196,'BEN BEARE'!K:K,"&gt;0")</f>
        <v>0</v>
      </c>
      <c r="E196" s="199">
        <f>COUNTIFS('BEN BEARE'!C:C,B196,'BEN BEARE'!K:K,"&lt;0")</f>
        <v>2</v>
      </c>
      <c r="F196" s="200">
        <f t="shared" ref="F196:F259" si="3">D196/C196</f>
        <v>0</v>
      </c>
      <c r="G196" s="207">
        <f>SUMIFS('BEN BEARE'!K:K,'BEN BEARE'!C:C,B196)</f>
        <v>-2.5</v>
      </c>
    </row>
    <row r="197" spans="2:7" ht="15.75" x14ac:dyDescent="0.25">
      <c r="B197" s="205" t="str">
        <v>Bounjour Rupert</v>
      </c>
      <c r="C197" s="199">
        <f>COUNTIF('BEN BEARE'!C:C,B197)</f>
        <v>1</v>
      </c>
      <c r="D197" s="199">
        <f>COUNTIFS('BEN BEARE'!C:C,B197,'BEN BEARE'!K:K,"&gt;0")</f>
        <v>1</v>
      </c>
      <c r="E197" s="199">
        <f>COUNTIFS('BEN BEARE'!C:C,B197,'BEN BEARE'!K:K,"&lt;0")</f>
        <v>0</v>
      </c>
      <c r="F197" s="200">
        <f t="shared" si="3"/>
        <v>1</v>
      </c>
      <c r="G197" s="207">
        <f>SUMIFS('BEN BEARE'!K:K,'BEN BEARE'!C:C,B197)</f>
        <v>0.5</v>
      </c>
    </row>
    <row r="198" spans="2:7" ht="15.75" x14ac:dyDescent="0.25">
      <c r="B198" s="205" t="str">
        <v>BRAMBLE</v>
      </c>
      <c r="C198" s="199">
        <f>COUNTIF('BEN BEARE'!C:C,B198)</f>
        <v>1</v>
      </c>
      <c r="D198" s="199">
        <f>COUNTIFS('BEN BEARE'!C:C,B198,'BEN BEARE'!K:K,"&gt;0")</f>
        <v>0</v>
      </c>
      <c r="E198" s="199">
        <f>COUNTIFS('BEN BEARE'!C:C,B198,'BEN BEARE'!K:K,"&lt;0")</f>
        <v>1</v>
      </c>
      <c r="F198" s="200">
        <f t="shared" si="3"/>
        <v>0</v>
      </c>
      <c r="G198" s="207">
        <f>SUMIFS('BEN BEARE'!K:K,'BEN BEARE'!C:C,B198)</f>
        <v>-0.25</v>
      </c>
    </row>
    <row r="199" spans="2:7" ht="15.75" x14ac:dyDescent="0.25">
      <c r="B199" s="205" t="str">
        <v>Brave Agenda</v>
      </c>
      <c r="C199" s="199">
        <f>COUNTIF('BEN BEARE'!C:C,B199)</f>
        <v>1</v>
      </c>
      <c r="D199" s="199">
        <f>COUNTIFS('BEN BEARE'!C:C,B199,'BEN BEARE'!K:K,"&gt;0")</f>
        <v>0</v>
      </c>
      <c r="E199" s="199">
        <f>COUNTIFS('BEN BEARE'!C:C,B199,'BEN BEARE'!K:K,"&lt;0")</f>
        <v>1</v>
      </c>
      <c r="F199" s="200">
        <f t="shared" si="3"/>
        <v>0</v>
      </c>
      <c r="G199" s="207">
        <f>SUMIFS('BEN BEARE'!K:K,'BEN BEARE'!C:C,B199)</f>
        <v>-0.75</v>
      </c>
    </row>
    <row r="200" spans="2:7" ht="15.75" x14ac:dyDescent="0.25">
      <c r="B200" s="205" t="str">
        <v>Brave Instinction</v>
      </c>
      <c r="C200" s="199">
        <f>COUNTIF('BEN BEARE'!C:C,B200)</f>
        <v>1</v>
      </c>
      <c r="D200" s="199">
        <f>COUNTIFS('BEN BEARE'!C:C,B200,'BEN BEARE'!K:K,"&gt;0")</f>
        <v>0</v>
      </c>
      <c r="E200" s="199">
        <f>COUNTIFS('BEN BEARE'!C:C,B200,'BEN BEARE'!K:K,"&lt;0")</f>
        <v>1</v>
      </c>
      <c r="F200" s="200">
        <f t="shared" si="3"/>
        <v>0</v>
      </c>
      <c r="G200" s="207">
        <f>SUMIFS('BEN BEARE'!K:K,'BEN BEARE'!C:C,B200)</f>
        <v>-1</v>
      </c>
    </row>
    <row r="201" spans="2:7" ht="15.75" x14ac:dyDescent="0.25">
      <c r="B201" s="205" t="str">
        <v>Brave Miss</v>
      </c>
      <c r="C201" s="199">
        <f>COUNTIF('BEN BEARE'!C:C,B201)</f>
        <v>2</v>
      </c>
      <c r="D201" s="199">
        <f>COUNTIFS('BEN BEARE'!C:C,B201,'BEN BEARE'!K:K,"&gt;0")</f>
        <v>1</v>
      </c>
      <c r="E201" s="199">
        <f>COUNTIFS('BEN BEARE'!C:C,B201,'BEN BEARE'!K:K,"&lt;0")</f>
        <v>1</v>
      </c>
      <c r="F201" s="200">
        <f t="shared" si="3"/>
        <v>0.5</v>
      </c>
      <c r="G201" s="207">
        <f>SUMIFS('BEN BEARE'!K:K,'BEN BEARE'!C:C,B201)</f>
        <v>5.0000000000000044E-2</v>
      </c>
    </row>
    <row r="202" spans="2:7" ht="15.75" x14ac:dyDescent="0.25">
      <c r="B202" s="205" t="str">
        <v>Brazen Shadow</v>
      </c>
      <c r="C202" s="199">
        <f>COUNTIF('BEN BEARE'!C:C,B202)</f>
        <v>1</v>
      </c>
      <c r="D202" s="199">
        <f>COUNTIFS('BEN BEARE'!C:C,B202,'BEN BEARE'!K:K,"&gt;0")</f>
        <v>0</v>
      </c>
      <c r="E202" s="199">
        <f>COUNTIFS('BEN BEARE'!C:C,B202,'BEN BEARE'!K:K,"&lt;0")</f>
        <v>1</v>
      </c>
      <c r="F202" s="200">
        <f t="shared" si="3"/>
        <v>0</v>
      </c>
      <c r="G202" s="207">
        <f>SUMIFS('BEN BEARE'!K:K,'BEN BEARE'!C:C,B202)</f>
        <v>-2.25</v>
      </c>
    </row>
    <row r="203" spans="2:7" ht="15.75" x14ac:dyDescent="0.25">
      <c r="B203" s="205" t="str">
        <v>Breaking Ground</v>
      </c>
      <c r="C203" s="199">
        <f>COUNTIF('BEN BEARE'!C:C,B203)</f>
        <v>2</v>
      </c>
      <c r="D203" s="199">
        <f>COUNTIFS('BEN BEARE'!C:C,B203,'BEN BEARE'!K:K,"&gt;0")</f>
        <v>1</v>
      </c>
      <c r="E203" s="199">
        <f>COUNTIFS('BEN BEARE'!C:C,B203,'BEN BEARE'!K:K,"&lt;0")</f>
        <v>1</v>
      </c>
      <c r="F203" s="200">
        <f t="shared" si="3"/>
        <v>0.5</v>
      </c>
      <c r="G203" s="207">
        <f>SUMIFS('BEN BEARE'!K:K,'BEN BEARE'!C:C,B203)</f>
        <v>10</v>
      </c>
    </row>
    <row r="204" spans="2:7" ht="15.75" x14ac:dyDescent="0.25">
      <c r="B204" s="205" t="str">
        <v>Brechen</v>
      </c>
      <c r="C204" s="199">
        <f>COUNTIF('BEN BEARE'!C:C,B204)</f>
        <v>1</v>
      </c>
      <c r="D204" s="199">
        <f>COUNTIFS('BEN BEARE'!C:C,B204,'BEN BEARE'!K:K,"&gt;0")</f>
        <v>0</v>
      </c>
      <c r="E204" s="199">
        <f>COUNTIFS('BEN BEARE'!C:C,B204,'BEN BEARE'!K:K,"&lt;0")</f>
        <v>1</v>
      </c>
      <c r="F204" s="200">
        <f t="shared" si="3"/>
        <v>0</v>
      </c>
      <c r="G204" s="207">
        <f>SUMIFS('BEN BEARE'!K:K,'BEN BEARE'!C:C,B204)</f>
        <v>-1</v>
      </c>
    </row>
    <row r="205" spans="2:7" ht="15.75" x14ac:dyDescent="0.25">
      <c r="B205" s="205" t="str">
        <v>Brier</v>
      </c>
      <c r="C205" s="199">
        <f>COUNTIF('BEN BEARE'!C:C,B205)</f>
        <v>1</v>
      </c>
      <c r="D205" s="199">
        <f>COUNTIFS('BEN BEARE'!C:C,B205,'BEN BEARE'!K:K,"&gt;0")</f>
        <v>0</v>
      </c>
      <c r="E205" s="199">
        <f>COUNTIFS('BEN BEARE'!C:C,B205,'BEN BEARE'!K:K,"&lt;0")</f>
        <v>1</v>
      </c>
      <c r="F205" s="200">
        <f t="shared" si="3"/>
        <v>0</v>
      </c>
      <c r="G205" s="207">
        <f>SUMIFS('BEN BEARE'!K:K,'BEN BEARE'!C:C,B205)</f>
        <v>-7.25</v>
      </c>
    </row>
    <row r="206" spans="2:7" ht="15.75" x14ac:dyDescent="0.25">
      <c r="B206" s="205" t="str">
        <v>Brilliant Reward</v>
      </c>
      <c r="C206" s="199">
        <f>COUNTIF('BEN BEARE'!C:C,B206)</f>
        <v>4</v>
      </c>
      <c r="D206" s="199">
        <f>COUNTIFS('BEN BEARE'!C:C,B206,'BEN BEARE'!K:K,"&gt;0")</f>
        <v>0</v>
      </c>
      <c r="E206" s="199">
        <f>COUNTIFS('BEN BEARE'!C:C,B206,'BEN BEARE'!K:K,"&lt;0")</f>
        <v>4</v>
      </c>
      <c r="F206" s="200">
        <f t="shared" si="3"/>
        <v>0</v>
      </c>
      <c r="G206" s="207">
        <f>SUMIFS('BEN BEARE'!K:K,'BEN BEARE'!C:C,B206)</f>
        <v>-7.25</v>
      </c>
    </row>
    <row r="207" spans="2:7" ht="15.75" x14ac:dyDescent="0.25">
      <c r="B207" s="205" t="str">
        <v>Bring Me to Life</v>
      </c>
      <c r="C207" s="199">
        <f>COUNTIF('BEN BEARE'!C:C,B207)</f>
        <v>1</v>
      </c>
      <c r="D207" s="199">
        <f>COUNTIFS('BEN BEARE'!C:C,B207,'BEN BEARE'!K:K,"&gt;0")</f>
        <v>0</v>
      </c>
      <c r="E207" s="199">
        <f>COUNTIFS('BEN BEARE'!C:C,B207,'BEN BEARE'!K:K,"&lt;0")</f>
        <v>1</v>
      </c>
      <c r="F207" s="200">
        <f t="shared" si="3"/>
        <v>0</v>
      </c>
      <c r="G207" s="207">
        <f>SUMIFS('BEN BEARE'!K:K,'BEN BEARE'!C:C,B207)</f>
        <v>-13</v>
      </c>
    </row>
    <row r="208" spans="2:7" ht="15.75" x14ac:dyDescent="0.25">
      <c r="B208" s="205" t="str">
        <v>Bring the Boom</v>
      </c>
      <c r="C208" s="199">
        <f>COUNTIF('BEN BEARE'!C:C,B208)</f>
        <v>1</v>
      </c>
      <c r="D208" s="199">
        <f>COUNTIFS('BEN BEARE'!C:C,B208,'BEN BEARE'!K:K,"&gt;0")</f>
        <v>1</v>
      </c>
      <c r="E208" s="199">
        <f>COUNTIFS('BEN BEARE'!C:C,B208,'BEN BEARE'!K:K,"&lt;0")</f>
        <v>0</v>
      </c>
      <c r="F208" s="200">
        <f t="shared" si="3"/>
        <v>1</v>
      </c>
      <c r="G208" s="207">
        <f>SUMIFS('BEN BEARE'!K:K,'BEN BEARE'!C:C,B208)</f>
        <v>2</v>
      </c>
    </row>
    <row r="209" spans="2:7" ht="15.75" x14ac:dyDescent="0.25">
      <c r="B209" s="205" t="str">
        <v>Bringonthebubbles</v>
      </c>
      <c r="C209" s="199">
        <f>COUNTIF('BEN BEARE'!C:C,B209)</f>
        <v>3</v>
      </c>
      <c r="D209" s="199">
        <f>COUNTIFS('BEN BEARE'!C:C,B209,'BEN BEARE'!K:K,"&gt;0")</f>
        <v>0</v>
      </c>
      <c r="E209" s="199">
        <f>COUNTIFS('BEN BEARE'!C:C,B209,'BEN BEARE'!K:K,"&lt;0")</f>
        <v>3</v>
      </c>
      <c r="F209" s="200">
        <f t="shared" si="3"/>
        <v>0</v>
      </c>
      <c r="G209" s="207">
        <f>SUMIFS('BEN BEARE'!K:K,'BEN BEARE'!C:C,B209)</f>
        <v>-7</v>
      </c>
    </row>
    <row r="210" spans="2:7" ht="15.75" x14ac:dyDescent="0.25">
      <c r="B210" s="205" t="str">
        <v>BRINICLE</v>
      </c>
      <c r="C210" s="199">
        <f>COUNTIF('BEN BEARE'!C:C,B210)</f>
        <v>2</v>
      </c>
      <c r="D210" s="199">
        <f>COUNTIFS('BEN BEARE'!C:C,B210,'BEN BEARE'!K:K,"&gt;0")</f>
        <v>1</v>
      </c>
      <c r="E210" s="199">
        <f>COUNTIFS('BEN BEARE'!C:C,B210,'BEN BEARE'!K:K,"&lt;0")</f>
        <v>1</v>
      </c>
      <c r="F210" s="200">
        <f t="shared" si="3"/>
        <v>0.5</v>
      </c>
      <c r="G210" s="207">
        <f>SUMIFS('BEN BEARE'!K:K,'BEN BEARE'!C:C,B210)</f>
        <v>-5.4</v>
      </c>
    </row>
    <row r="211" spans="2:7" ht="15.75" x14ac:dyDescent="0.25">
      <c r="B211" s="205" t="str">
        <v>British Columbia</v>
      </c>
      <c r="C211" s="199">
        <f>COUNTIF('BEN BEARE'!C:C,B211)</f>
        <v>1</v>
      </c>
      <c r="D211" s="199">
        <f>COUNTIFS('BEN BEARE'!C:C,B211,'BEN BEARE'!K:K,"&gt;0")</f>
        <v>0</v>
      </c>
      <c r="E211" s="199">
        <f>COUNTIFS('BEN BEARE'!C:C,B211,'BEN BEARE'!K:K,"&lt;0")</f>
        <v>1</v>
      </c>
      <c r="F211" s="200">
        <f t="shared" si="3"/>
        <v>0</v>
      </c>
      <c r="G211" s="207">
        <f>SUMIFS('BEN BEARE'!K:K,'BEN BEARE'!C:C,B211)</f>
        <v>-1</v>
      </c>
    </row>
    <row r="212" spans="2:7" ht="15.75" x14ac:dyDescent="0.25">
      <c r="B212" s="205" t="str">
        <v>Brogans Creek</v>
      </c>
      <c r="C212" s="199">
        <f>COUNTIF('BEN BEARE'!C:C,B212)</f>
        <v>1</v>
      </c>
      <c r="D212" s="199">
        <f>COUNTIFS('BEN BEARE'!C:C,B212,'BEN BEARE'!K:K,"&gt;0")</f>
        <v>0</v>
      </c>
      <c r="E212" s="199">
        <f>COUNTIFS('BEN BEARE'!C:C,B212,'BEN BEARE'!K:K,"&lt;0")</f>
        <v>1</v>
      </c>
      <c r="F212" s="200">
        <f t="shared" si="3"/>
        <v>0</v>
      </c>
      <c r="G212" s="207">
        <f>SUMIFS('BEN BEARE'!K:K,'BEN BEARE'!C:C,B212)</f>
        <v>-2</v>
      </c>
    </row>
    <row r="213" spans="2:7" ht="15.75" x14ac:dyDescent="0.25">
      <c r="B213" s="205" t="str">
        <v>Bubble Palace</v>
      </c>
      <c r="C213" s="199">
        <f>COUNTIF('BEN BEARE'!C:C,B213)</f>
        <v>1</v>
      </c>
      <c r="D213" s="199">
        <f>COUNTIFS('BEN BEARE'!C:C,B213,'BEN BEARE'!K:K,"&gt;0")</f>
        <v>1</v>
      </c>
      <c r="E213" s="199">
        <f>COUNTIFS('BEN BEARE'!C:C,B213,'BEN BEARE'!K:K,"&lt;0")</f>
        <v>0</v>
      </c>
      <c r="F213" s="200">
        <f t="shared" si="3"/>
        <v>1</v>
      </c>
      <c r="G213" s="207">
        <f>SUMIFS('BEN BEARE'!K:K,'BEN BEARE'!C:C,B213)</f>
        <v>5</v>
      </c>
    </row>
    <row r="214" spans="2:7" ht="15.75" x14ac:dyDescent="0.25">
      <c r="B214" s="205" t="str">
        <v>Bubbly Lass</v>
      </c>
      <c r="C214" s="199">
        <f>COUNTIF('BEN BEARE'!C:C,B214)</f>
        <v>1</v>
      </c>
      <c r="D214" s="199">
        <f>COUNTIFS('BEN BEARE'!C:C,B214,'BEN BEARE'!K:K,"&gt;0")</f>
        <v>1</v>
      </c>
      <c r="E214" s="199">
        <f>COUNTIFS('BEN BEARE'!C:C,B214,'BEN BEARE'!K:K,"&lt;0")</f>
        <v>0</v>
      </c>
      <c r="F214" s="200">
        <f t="shared" si="3"/>
        <v>1</v>
      </c>
      <c r="G214" s="207">
        <f>SUMIFS('BEN BEARE'!K:K,'BEN BEARE'!C:C,B214)</f>
        <v>2.7</v>
      </c>
    </row>
    <row r="215" spans="2:7" ht="15.75" x14ac:dyDescent="0.25">
      <c r="B215" s="205" t="str">
        <v>Buenos Noches</v>
      </c>
      <c r="C215" s="199">
        <f>COUNTIF('BEN BEARE'!C:C,B215)</f>
        <v>1</v>
      </c>
      <c r="D215" s="199">
        <f>COUNTIFS('BEN BEARE'!C:C,B215,'BEN BEARE'!K:K,"&gt;0")</f>
        <v>1</v>
      </c>
      <c r="E215" s="199">
        <f>COUNTIFS('BEN BEARE'!C:C,B215,'BEN BEARE'!K:K,"&lt;0")</f>
        <v>0</v>
      </c>
      <c r="F215" s="200">
        <f t="shared" si="3"/>
        <v>1</v>
      </c>
      <c r="G215" s="207">
        <f>SUMIFS('BEN BEARE'!K:K,'BEN BEARE'!C:C,B215)</f>
        <v>13.75</v>
      </c>
    </row>
    <row r="216" spans="2:7" ht="15.75" x14ac:dyDescent="0.25">
      <c r="B216" s="205" t="str">
        <v>Bulb Tycoon</v>
      </c>
      <c r="C216" s="199">
        <f>COUNTIF('BEN BEARE'!C:C,B216)</f>
        <v>1</v>
      </c>
      <c r="D216" s="199">
        <f>COUNTIFS('BEN BEARE'!C:C,B216,'BEN BEARE'!K:K,"&gt;0")</f>
        <v>0</v>
      </c>
      <c r="E216" s="199">
        <f>COUNTIFS('BEN BEARE'!C:C,B216,'BEN BEARE'!K:K,"&lt;0")</f>
        <v>1</v>
      </c>
      <c r="F216" s="200">
        <f t="shared" si="3"/>
        <v>0</v>
      </c>
      <c r="G216" s="207">
        <f>SUMIFS('BEN BEARE'!K:K,'BEN BEARE'!C:C,B216)</f>
        <v>-0.5</v>
      </c>
    </row>
    <row r="217" spans="2:7" ht="15.75" x14ac:dyDescent="0.25">
      <c r="B217" s="205" t="str">
        <v>Bull Sluice</v>
      </c>
      <c r="C217" s="199">
        <f>COUNTIF('BEN BEARE'!C:C,B217)</f>
        <v>1</v>
      </c>
      <c r="D217" s="199">
        <f>COUNTIFS('BEN BEARE'!C:C,B217,'BEN BEARE'!K:K,"&gt;0")</f>
        <v>0</v>
      </c>
      <c r="E217" s="199">
        <f>COUNTIFS('BEN BEARE'!C:C,B217,'BEN BEARE'!K:K,"&lt;0")</f>
        <v>1</v>
      </c>
      <c r="F217" s="200">
        <f t="shared" si="3"/>
        <v>0</v>
      </c>
      <c r="G217" s="207">
        <f>SUMIFS('BEN BEARE'!K:K,'BEN BEARE'!C:C,B217)</f>
        <v>-2.75</v>
      </c>
    </row>
    <row r="218" spans="2:7" ht="15.75" x14ac:dyDescent="0.25">
      <c r="B218" s="205" t="str">
        <v>Bullhouse</v>
      </c>
      <c r="C218" s="199">
        <f>COUNTIF('BEN BEARE'!C:C,B218)</f>
        <v>1</v>
      </c>
      <c r="D218" s="199">
        <f>COUNTIFS('BEN BEARE'!C:C,B218,'BEN BEARE'!K:K,"&gt;0")</f>
        <v>0</v>
      </c>
      <c r="E218" s="199">
        <f>COUNTIFS('BEN BEARE'!C:C,B218,'BEN BEARE'!K:K,"&lt;0")</f>
        <v>1</v>
      </c>
      <c r="F218" s="200">
        <f t="shared" si="3"/>
        <v>0</v>
      </c>
      <c r="G218" s="207">
        <f>SUMIFS('BEN BEARE'!K:K,'BEN BEARE'!C:C,B218)</f>
        <v>-0.5</v>
      </c>
    </row>
    <row r="219" spans="2:7" ht="15.75" x14ac:dyDescent="0.25">
      <c r="B219" s="205" t="str">
        <v>Burj Emperor</v>
      </c>
      <c r="C219" s="199">
        <f>COUNTIF('BEN BEARE'!C:C,B219)</f>
        <v>1</v>
      </c>
      <c r="D219" s="199">
        <f>COUNTIFS('BEN BEARE'!C:C,B219,'BEN BEARE'!K:K,"&gt;0")</f>
        <v>0</v>
      </c>
      <c r="E219" s="199">
        <f>COUNTIFS('BEN BEARE'!C:C,B219,'BEN BEARE'!K:K,"&lt;0")</f>
        <v>1</v>
      </c>
      <c r="F219" s="200">
        <f t="shared" si="3"/>
        <v>0</v>
      </c>
      <c r="G219" s="207">
        <f>SUMIFS('BEN BEARE'!K:K,'BEN BEARE'!C:C,B219)</f>
        <v>-2.5</v>
      </c>
    </row>
    <row r="220" spans="2:7" ht="15.75" x14ac:dyDescent="0.25">
      <c r="B220" s="205" t="str">
        <v>Burning Power</v>
      </c>
      <c r="C220" s="199">
        <f>COUNTIF('BEN BEARE'!C:C,B220)</f>
        <v>2</v>
      </c>
      <c r="D220" s="199">
        <f>COUNTIFS('BEN BEARE'!C:C,B220,'BEN BEARE'!K:K,"&gt;0")</f>
        <v>1</v>
      </c>
      <c r="E220" s="199">
        <f>COUNTIFS('BEN BEARE'!C:C,B220,'BEN BEARE'!K:K,"&lt;0")</f>
        <v>1</v>
      </c>
      <c r="F220" s="200">
        <f t="shared" si="3"/>
        <v>0.5</v>
      </c>
      <c r="G220" s="207">
        <f>SUMIFS('BEN BEARE'!K:K,'BEN BEARE'!C:C,B220)</f>
        <v>3.2</v>
      </c>
    </row>
    <row r="221" spans="2:7" ht="15.75" x14ac:dyDescent="0.25">
      <c r="B221" s="205" t="str">
        <v>Bushtocity</v>
      </c>
      <c r="C221" s="199">
        <f>COUNTIF('BEN BEARE'!C:C,B221)</f>
        <v>1</v>
      </c>
      <c r="D221" s="199">
        <f>COUNTIFS('BEN BEARE'!C:C,B221,'BEN BEARE'!K:K,"&gt;0")</f>
        <v>0</v>
      </c>
      <c r="E221" s="199">
        <f>COUNTIFS('BEN BEARE'!C:C,B221,'BEN BEARE'!K:K,"&lt;0")</f>
        <v>1</v>
      </c>
      <c r="F221" s="200">
        <f t="shared" si="3"/>
        <v>0</v>
      </c>
      <c r="G221" s="207">
        <f>SUMIFS('BEN BEARE'!K:K,'BEN BEARE'!C:C,B221)</f>
        <v>-2</v>
      </c>
    </row>
    <row r="222" spans="2:7" ht="15.75" x14ac:dyDescent="0.25">
      <c r="B222" s="205" t="str">
        <v>Caballus</v>
      </c>
      <c r="C222" s="199">
        <f>COUNTIF('BEN BEARE'!C:C,B222)</f>
        <v>1</v>
      </c>
      <c r="D222" s="199">
        <f>COUNTIFS('BEN BEARE'!C:C,B222,'BEN BEARE'!K:K,"&gt;0")</f>
        <v>0</v>
      </c>
      <c r="E222" s="199">
        <f>COUNTIFS('BEN BEARE'!C:C,B222,'BEN BEARE'!K:K,"&lt;0")</f>
        <v>1</v>
      </c>
      <c r="F222" s="200">
        <f t="shared" si="3"/>
        <v>0</v>
      </c>
      <c r="G222" s="207">
        <f>SUMIFS('BEN BEARE'!K:K,'BEN BEARE'!C:C,B222)</f>
        <v>-6</v>
      </c>
    </row>
    <row r="223" spans="2:7" ht="15.75" x14ac:dyDescent="0.25">
      <c r="B223" s="205" t="str">
        <v>Cabletown</v>
      </c>
      <c r="C223" s="199">
        <f>COUNTIF('BEN BEARE'!C:C,B223)</f>
        <v>2</v>
      </c>
      <c r="D223" s="199">
        <f>COUNTIFS('BEN BEARE'!C:C,B223,'BEN BEARE'!K:K,"&gt;0")</f>
        <v>1</v>
      </c>
      <c r="E223" s="199">
        <f>COUNTIFS('BEN BEARE'!C:C,B223,'BEN BEARE'!K:K,"&lt;0")</f>
        <v>1</v>
      </c>
      <c r="F223" s="200">
        <f t="shared" si="3"/>
        <v>0.5</v>
      </c>
      <c r="G223" s="207">
        <f>SUMIFS('BEN BEARE'!K:K,'BEN BEARE'!C:C,B223)</f>
        <v>2.4</v>
      </c>
    </row>
    <row r="224" spans="2:7" ht="15.75" x14ac:dyDescent="0.25">
      <c r="B224" s="205" t="str">
        <v>Cadenabbia</v>
      </c>
      <c r="C224" s="199">
        <f>COUNTIF('BEN BEARE'!C:C,B224)</f>
        <v>1</v>
      </c>
      <c r="D224" s="199">
        <f>COUNTIFS('BEN BEARE'!C:C,B224,'BEN BEARE'!K:K,"&gt;0")</f>
        <v>0</v>
      </c>
      <c r="E224" s="199">
        <f>COUNTIFS('BEN BEARE'!C:C,B224,'BEN BEARE'!K:K,"&lt;0")</f>
        <v>1</v>
      </c>
      <c r="F224" s="200">
        <f t="shared" si="3"/>
        <v>0</v>
      </c>
      <c r="G224" s="207">
        <f>SUMIFS('BEN BEARE'!K:K,'BEN BEARE'!C:C,B224)</f>
        <v>-1</v>
      </c>
    </row>
    <row r="225" spans="2:7" ht="15.75" x14ac:dyDescent="0.25">
      <c r="B225" s="205" t="str">
        <v>Call Di</v>
      </c>
      <c r="C225" s="199">
        <f>COUNTIF('BEN BEARE'!C:C,B225)</f>
        <v>2</v>
      </c>
      <c r="D225" s="199">
        <f>COUNTIFS('BEN BEARE'!C:C,B225,'BEN BEARE'!K:K,"&gt;0")</f>
        <v>1</v>
      </c>
      <c r="E225" s="199">
        <f>COUNTIFS('BEN BEARE'!C:C,B225,'BEN BEARE'!K:K,"&lt;0")</f>
        <v>1</v>
      </c>
      <c r="F225" s="200">
        <f t="shared" si="3"/>
        <v>0.5</v>
      </c>
      <c r="G225" s="207">
        <f>SUMIFS('BEN BEARE'!K:K,'BEN BEARE'!C:C,B225)</f>
        <v>7</v>
      </c>
    </row>
    <row r="226" spans="2:7" ht="15.75" x14ac:dyDescent="0.25">
      <c r="B226" s="205" t="str">
        <v>Callsign Charlie</v>
      </c>
      <c r="C226" s="199">
        <f>COUNTIF('BEN BEARE'!C:C,B226)</f>
        <v>1</v>
      </c>
      <c r="D226" s="199">
        <f>COUNTIFS('BEN BEARE'!C:C,B226,'BEN BEARE'!K:K,"&gt;0")</f>
        <v>0</v>
      </c>
      <c r="E226" s="199">
        <f>COUNTIFS('BEN BEARE'!C:C,B226,'BEN BEARE'!K:K,"&lt;0")</f>
        <v>1</v>
      </c>
      <c r="F226" s="200">
        <f t="shared" si="3"/>
        <v>0</v>
      </c>
      <c r="G226" s="207">
        <f>SUMIFS('BEN BEARE'!K:K,'BEN BEARE'!C:C,B226)</f>
        <v>-0.25</v>
      </c>
    </row>
    <row r="227" spans="2:7" ht="15.75" x14ac:dyDescent="0.25">
      <c r="B227" s="205" t="str">
        <v>Campaspe Run</v>
      </c>
      <c r="C227" s="199">
        <f>COUNTIF('BEN BEARE'!C:C,B227)</f>
        <v>1</v>
      </c>
      <c r="D227" s="199">
        <f>COUNTIFS('BEN BEARE'!C:C,B227,'BEN BEARE'!K:K,"&gt;0")</f>
        <v>1</v>
      </c>
      <c r="E227" s="199">
        <f>COUNTIFS('BEN BEARE'!C:C,B227,'BEN BEARE'!K:K,"&lt;0")</f>
        <v>0</v>
      </c>
      <c r="F227" s="200">
        <f t="shared" si="3"/>
        <v>1</v>
      </c>
      <c r="G227" s="207">
        <f>SUMIFS('BEN BEARE'!K:K,'BEN BEARE'!C:C,B227)</f>
        <v>5.6999999999999993</v>
      </c>
    </row>
    <row r="228" spans="2:7" ht="15.75" x14ac:dyDescent="0.25">
      <c r="B228" s="205" t="str">
        <v>Candlelit</v>
      </c>
      <c r="C228" s="199">
        <f>COUNTIF('BEN BEARE'!C:C,B228)</f>
        <v>3</v>
      </c>
      <c r="D228" s="199">
        <f>COUNTIFS('BEN BEARE'!C:C,B228,'BEN BEARE'!K:K,"&gt;0")</f>
        <v>0</v>
      </c>
      <c r="E228" s="199">
        <f>COUNTIFS('BEN BEARE'!C:C,B228,'BEN BEARE'!K:K,"&lt;0")</f>
        <v>3</v>
      </c>
      <c r="F228" s="200">
        <f t="shared" si="3"/>
        <v>0</v>
      </c>
      <c r="G228" s="207">
        <f>SUMIFS('BEN BEARE'!K:K,'BEN BEARE'!C:C,B228)</f>
        <v>-4</v>
      </c>
    </row>
    <row r="229" spans="2:7" ht="15.75" x14ac:dyDescent="0.25">
      <c r="B229" s="205" t="str">
        <v>Cannon</v>
      </c>
      <c r="C229" s="199">
        <f>COUNTIF('BEN BEARE'!C:C,B229)</f>
        <v>1</v>
      </c>
      <c r="D229" s="199">
        <f>COUNTIFS('BEN BEARE'!C:C,B229,'BEN BEARE'!K:K,"&gt;0")</f>
        <v>0</v>
      </c>
      <c r="E229" s="199">
        <f>COUNTIFS('BEN BEARE'!C:C,B229,'BEN BEARE'!K:K,"&lt;0")</f>
        <v>1</v>
      </c>
      <c r="F229" s="200">
        <f t="shared" si="3"/>
        <v>0</v>
      </c>
      <c r="G229" s="207">
        <f>SUMIFS('BEN BEARE'!K:K,'BEN BEARE'!C:C,B229)</f>
        <v>-1</v>
      </c>
    </row>
    <row r="230" spans="2:7" ht="15.75" x14ac:dyDescent="0.25">
      <c r="B230" s="205" t="str">
        <v>Canny Hell</v>
      </c>
      <c r="C230" s="199">
        <f>COUNTIF('BEN BEARE'!C:C,B230)</f>
        <v>1</v>
      </c>
      <c r="D230" s="199">
        <f>COUNTIFS('BEN BEARE'!C:C,B230,'BEN BEARE'!K:K,"&gt;0")</f>
        <v>1</v>
      </c>
      <c r="E230" s="199">
        <f>COUNTIFS('BEN BEARE'!C:C,B230,'BEN BEARE'!K:K,"&lt;0")</f>
        <v>0</v>
      </c>
      <c r="F230" s="200">
        <f t="shared" si="3"/>
        <v>1</v>
      </c>
      <c r="G230" s="207">
        <f>SUMIFS('BEN BEARE'!K:K,'BEN BEARE'!C:C,B230)</f>
        <v>10.5</v>
      </c>
    </row>
    <row r="231" spans="2:7" ht="15.75" x14ac:dyDescent="0.25">
      <c r="B231" s="205" t="str">
        <v>Cape Doctor</v>
      </c>
      <c r="C231" s="199">
        <f>COUNTIF('BEN BEARE'!C:C,B231)</f>
        <v>1</v>
      </c>
      <c r="D231" s="199">
        <f>COUNTIFS('BEN BEARE'!C:C,B231,'BEN BEARE'!K:K,"&gt;0")</f>
        <v>1</v>
      </c>
      <c r="E231" s="199">
        <f>COUNTIFS('BEN BEARE'!C:C,B231,'BEN BEARE'!K:K,"&lt;0")</f>
        <v>0</v>
      </c>
      <c r="F231" s="200">
        <f t="shared" si="3"/>
        <v>1</v>
      </c>
      <c r="G231" s="207">
        <f>SUMIFS('BEN BEARE'!K:K,'BEN BEARE'!C:C,B231)</f>
        <v>38.5</v>
      </c>
    </row>
    <row r="232" spans="2:7" ht="15.75" x14ac:dyDescent="0.25">
      <c r="B232" s="205" t="str">
        <v>Capital Express</v>
      </c>
      <c r="C232" s="199">
        <f>COUNTIF('BEN BEARE'!C:C,B232)</f>
        <v>1</v>
      </c>
      <c r="D232" s="199">
        <f>COUNTIFS('BEN BEARE'!C:C,B232,'BEN BEARE'!K:K,"&gt;0")</f>
        <v>1</v>
      </c>
      <c r="E232" s="199">
        <f>COUNTIFS('BEN BEARE'!C:C,B232,'BEN BEARE'!K:K,"&lt;0")</f>
        <v>0</v>
      </c>
      <c r="F232" s="200">
        <f t="shared" si="3"/>
        <v>1</v>
      </c>
      <c r="G232" s="207">
        <f>SUMIFS('BEN BEARE'!K:K,'BEN BEARE'!C:C,B232)</f>
        <v>3.2</v>
      </c>
    </row>
    <row r="233" spans="2:7" ht="15.75" x14ac:dyDescent="0.25">
      <c r="B233" s="205" t="str">
        <v>Capital Mac</v>
      </c>
      <c r="C233" s="199">
        <f>COUNTIF('BEN BEARE'!C:C,B233)</f>
        <v>2</v>
      </c>
      <c r="D233" s="199">
        <f>COUNTIFS('BEN BEARE'!C:C,B233,'BEN BEARE'!K:K,"&gt;0")</f>
        <v>0</v>
      </c>
      <c r="E233" s="199">
        <f>COUNTIFS('BEN BEARE'!C:C,B233,'BEN BEARE'!K:K,"&lt;0")</f>
        <v>2</v>
      </c>
      <c r="F233" s="200">
        <f t="shared" si="3"/>
        <v>0</v>
      </c>
      <c r="G233" s="207">
        <f>SUMIFS('BEN BEARE'!K:K,'BEN BEARE'!C:C,B233)</f>
        <v>-3.5</v>
      </c>
    </row>
    <row r="234" spans="2:7" ht="15.75" x14ac:dyDescent="0.25">
      <c r="B234" s="205" t="str">
        <v>Capitol Queen</v>
      </c>
      <c r="C234" s="199">
        <f>COUNTIF('BEN BEARE'!C:C,B234)</f>
        <v>1</v>
      </c>
      <c r="D234" s="199">
        <f>COUNTIFS('BEN BEARE'!C:C,B234,'BEN BEARE'!K:K,"&gt;0")</f>
        <v>1</v>
      </c>
      <c r="E234" s="199">
        <f>COUNTIFS('BEN BEARE'!C:C,B234,'BEN BEARE'!K:K,"&lt;0")</f>
        <v>0</v>
      </c>
      <c r="F234" s="200">
        <f t="shared" si="3"/>
        <v>1</v>
      </c>
      <c r="G234" s="207">
        <f>SUMIFS('BEN BEARE'!K:K,'BEN BEARE'!C:C,B234)</f>
        <v>7.875</v>
      </c>
    </row>
    <row r="235" spans="2:7" ht="15.75" x14ac:dyDescent="0.25">
      <c r="B235" s="205" t="str">
        <v>Cappelletti</v>
      </c>
      <c r="C235" s="199">
        <f>COUNTIF('BEN BEARE'!C:C,B235)</f>
        <v>2</v>
      </c>
      <c r="D235" s="199">
        <f>COUNTIFS('BEN BEARE'!C:C,B235,'BEN BEARE'!K:K,"&gt;0")</f>
        <v>0</v>
      </c>
      <c r="E235" s="199">
        <f>COUNTIFS('BEN BEARE'!C:C,B235,'BEN BEARE'!K:K,"&lt;0")</f>
        <v>2</v>
      </c>
      <c r="F235" s="200">
        <f t="shared" si="3"/>
        <v>0</v>
      </c>
      <c r="G235" s="207">
        <f>SUMIFS('BEN BEARE'!K:K,'BEN BEARE'!C:C,B235)</f>
        <v>-3</v>
      </c>
    </row>
    <row r="236" spans="2:7" ht="15.75" x14ac:dyDescent="0.25">
      <c r="B236" s="205" t="str">
        <v>Capre Omnia</v>
      </c>
      <c r="C236" s="199">
        <f>COUNTIF('BEN BEARE'!C:C,B236)</f>
        <v>2</v>
      </c>
      <c r="D236" s="199">
        <f>COUNTIFS('BEN BEARE'!C:C,B236,'BEN BEARE'!K:K,"&gt;0")</f>
        <v>0</v>
      </c>
      <c r="E236" s="199">
        <f>COUNTIFS('BEN BEARE'!C:C,B236,'BEN BEARE'!K:K,"&lt;0")</f>
        <v>2</v>
      </c>
      <c r="F236" s="200">
        <f t="shared" si="3"/>
        <v>0</v>
      </c>
      <c r="G236" s="207">
        <f>SUMIFS('BEN BEARE'!K:K,'BEN BEARE'!C:C,B236)</f>
        <v>-7.25</v>
      </c>
    </row>
    <row r="237" spans="2:7" ht="15.75" x14ac:dyDescent="0.25">
      <c r="B237" s="205" t="str">
        <v>Captain George</v>
      </c>
      <c r="C237" s="199">
        <f>COUNTIF('BEN BEARE'!C:C,B237)</f>
        <v>1</v>
      </c>
      <c r="D237" s="199">
        <f>COUNTIFS('BEN BEARE'!C:C,B237,'BEN BEARE'!K:K,"&gt;0")</f>
        <v>1</v>
      </c>
      <c r="E237" s="199">
        <f>COUNTIFS('BEN BEARE'!C:C,B237,'BEN BEARE'!K:K,"&lt;0")</f>
        <v>0</v>
      </c>
      <c r="F237" s="200">
        <f t="shared" si="3"/>
        <v>1</v>
      </c>
      <c r="G237" s="207">
        <f>SUMIFS('BEN BEARE'!K:K,'BEN BEARE'!C:C,B237)</f>
        <v>4.75</v>
      </c>
    </row>
    <row r="238" spans="2:7" ht="15.75" x14ac:dyDescent="0.25">
      <c r="B238" s="205" t="str">
        <v>Capulet</v>
      </c>
      <c r="C238" s="199">
        <f>COUNTIF('BEN BEARE'!C:C,B238)</f>
        <v>1</v>
      </c>
      <c r="D238" s="199">
        <f>COUNTIFS('BEN BEARE'!C:C,B238,'BEN BEARE'!K:K,"&gt;0")</f>
        <v>0</v>
      </c>
      <c r="E238" s="199">
        <f>COUNTIFS('BEN BEARE'!C:C,B238,'BEN BEARE'!K:K,"&lt;0")</f>
        <v>1</v>
      </c>
      <c r="F238" s="200">
        <f t="shared" si="3"/>
        <v>0</v>
      </c>
      <c r="G238" s="207">
        <f>SUMIFS('BEN BEARE'!K:K,'BEN BEARE'!C:C,B238)</f>
        <v>-3</v>
      </c>
    </row>
    <row r="239" spans="2:7" ht="15.75" x14ac:dyDescent="0.25">
      <c r="B239" s="205" t="str">
        <v>Capzinzi</v>
      </c>
      <c r="C239" s="199">
        <f>COUNTIF('BEN BEARE'!C:C,B239)</f>
        <v>2</v>
      </c>
      <c r="D239" s="199">
        <f>COUNTIFS('BEN BEARE'!C:C,B239,'BEN BEARE'!K:K,"&gt;0")</f>
        <v>0</v>
      </c>
      <c r="E239" s="199">
        <f>COUNTIFS('BEN BEARE'!C:C,B239,'BEN BEARE'!K:K,"&lt;0")</f>
        <v>2</v>
      </c>
      <c r="F239" s="200">
        <f t="shared" si="3"/>
        <v>0</v>
      </c>
      <c r="G239" s="207">
        <f>SUMIFS('BEN BEARE'!K:K,'BEN BEARE'!C:C,B239)</f>
        <v>-10.75</v>
      </c>
    </row>
    <row r="240" spans="2:7" ht="15.75" x14ac:dyDescent="0.25">
      <c r="B240" s="205" t="str">
        <v>Carbrook</v>
      </c>
      <c r="C240" s="199">
        <f>COUNTIF('BEN BEARE'!C:C,B240)</f>
        <v>1</v>
      </c>
      <c r="D240" s="199">
        <f>COUNTIFS('BEN BEARE'!C:C,B240,'BEN BEARE'!K:K,"&gt;0")</f>
        <v>0</v>
      </c>
      <c r="E240" s="199">
        <f>COUNTIFS('BEN BEARE'!C:C,B240,'BEN BEARE'!K:K,"&lt;0")</f>
        <v>1</v>
      </c>
      <c r="F240" s="200">
        <f t="shared" si="3"/>
        <v>0</v>
      </c>
      <c r="G240" s="207">
        <f>SUMIFS('BEN BEARE'!K:K,'BEN BEARE'!C:C,B240)</f>
        <v>-2.75</v>
      </c>
    </row>
    <row r="241" spans="2:7" ht="15.75" x14ac:dyDescent="0.25">
      <c r="B241" s="205" t="str">
        <v>Cardone</v>
      </c>
      <c r="C241" s="199">
        <f>COUNTIF('BEN BEARE'!C:C,B241)</f>
        <v>1</v>
      </c>
      <c r="D241" s="199">
        <f>COUNTIFS('BEN BEARE'!C:C,B241,'BEN BEARE'!K:K,"&gt;0")</f>
        <v>1</v>
      </c>
      <c r="E241" s="199">
        <f>COUNTIFS('BEN BEARE'!C:C,B241,'BEN BEARE'!K:K,"&lt;0")</f>
        <v>0</v>
      </c>
      <c r="F241" s="200">
        <f t="shared" si="3"/>
        <v>1</v>
      </c>
      <c r="G241" s="207">
        <f>SUMIFS('BEN BEARE'!K:K,'BEN BEARE'!C:C,B241)</f>
        <v>28.125</v>
      </c>
    </row>
    <row r="242" spans="2:7" ht="15.75" x14ac:dyDescent="0.25">
      <c r="B242" s="205" t="str">
        <v>Carlito Brigante</v>
      </c>
      <c r="C242" s="199">
        <f>COUNTIF('BEN BEARE'!C:C,B242)</f>
        <v>1</v>
      </c>
      <c r="D242" s="199">
        <f>COUNTIFS('BEN BEARE'!C:C,B242,'BEN BEARE'!K:K,"&gt;0")</f>
        <v>1</v>
      </c>
      <c r="E242" s="199">
        <f>COUNTIFS('BEN BEARE'!C:C,B242,'BEN BEARE'!K:K,"&lt;0")</f>
        <v>0</v>
      </c>
      <c r="F242" s="200">
        <f t="shared" si="3"/>
        <v>1</v>
      </c>
      <c r="G242" s="207">
        <f>SUMIFS('BEN BEARE'!K:K,'BEN BEARE'!C:C,B242)</f>
        <v>1.25</v>
      </c>
    </row>
    <row r="243" spans="2:7" ht="15.75" x14ac:dyDescent="0.25">
      <c r="B243" s="205" t="str">
        <v>Carolina Sunrise</v>
      </c>
      <c r="C243" s="199">
        <f>COUNTIF('BEN BEARE'!C:C,B243)</f>
        <v>1</v>
      </c>
      <c r="D243" s="199">
        <f>COUNTIFS('BEN BEARE'!C:C,B243,'BEN BEARE'!K:K,"&gt;0")</f>
        <v>1</v>
      </c>
      <c r="E243" s="199">
        <f>COUNTIFS('BEN BEARE'!C:C,B243,'BEN BEARE'!K:K,"&lt;0")</f>
        <v>0</v>
      </c>
      <c r="F243" s="200">
        <f t="shared" si="3"/>
        <v>1</v>
      </c>
      <c r="G243" s="207">
        <f>SUMIFS('BEN BEARE'!K:K,'BEN BEARE'!C:C,B243)</f>
        <v>14</v>
      </c>
    </row>
    <row r="244" spans="2:7" ht="15.75" x14ac:dyDescent="0.25">
      <c r="B244" s="205" t="str">
        <v>Carrazana</v>
      </c>
      <c r="C244" s="199">
        <f>COUNTIF('BEN BEARE'!C:C,B244)</f>
        <v>2</v>
      </c>
      <c r="D244" s="199">
        <f>COUNTIFS('BEN BEARE'!C:C,B244,'BEN BEARE'!K:K,"&gt;0")</f>
        <v>1</v>
      </c>
      <c r="E244" s="199">
        <f>COUNTIFS('BEN BEARE'!C:C,B244,'BEN BEARE'!K:K,"&lt;0")</f>
        <v>1</v>
      </c>
      <c r="F244" s="200">
        <f t="shared" si="3"/>
        <v>0.5</v>
      </c>
      <c r="G244" s="207">
        <f>SUMIFS('BEN BEARE'!K:K,'BEN BEARE'!C:C,B244)</f>
        <v>1.1499999999999986</v>
      </c>
    </row>
    <row r="245" spans="2:7" ht="15.75" x14ac:dyDescent="0.25">
      <c r="B245" s="205" t="str">
        <v>Castel Trosino</v>
      </c>
      <c r="C245" s="199">
        <f>COUNTIF('BEN BEARE'!C:C,B245)</f>
        <v>3</v>
      </c>
      <c r="D245" s="199">
        <f>COUNTIFS('BEN BEARE'!C:C,B245,'BEN BEARE'!K:K,"&gt;0")</f>
        <v>0</v>
      </c>
      <c r="E245" s="199">
        <f>COUNTIFS('BEN BEARE'!C:C,B245,'BEN BEARE'!K:K,"&lt;0")</f>
        <v>3</v>
      </c>
      <c r="F245" s="200">
        <f t="shared" si="3"/>
        <v>0</v>
      </c>
      <c r="G245" s="207">
        <f>SUMIFS('BEN BEARE'!K:K,'BEN BEARE'!C:C,B245)</f>
        <v>-8</v>
      </c>
    </row>
    <row r="246" spans="2:7" ht="15.75" x14ac:dyDescent="0.25">
      <c r="B246" s="205" t="str">
        <v>Catarats</v>
      </c>
      <c r="C246" s="199">
        <f>COUNTIF('BEN BEARE'!C:C,B246)</f>
        <v>1</v>
      </c>
      <c r="D246" s="199">
        <f>COUNTIFS('BEN BEARE'!C:C,B246,'BEN BEARE'!K:K,"&gt;0")</f>
        <v>0</v>
      </c>
      <c r="E246" s="199">
        <f>COUNTIFS('BEN BEARE'!C:C,B246,'BEN BEARE'!K:K,"&lt;0")</f>
        <v>1</v>
      </c>
      <c r="F246" s="200">
        <f t="shared" si="3"/>
        <v>0</v>
      </c>
      <c r="G246" s="207">
        <f>SUMIFS('BEN BEARE'!K:K,'BEN BEARE'!C:C,B246)</f>
        <v>-2</v>
      </c>
    </row>
    <row r="247" spans="2:7" ht="15.75" x14ac:dyDescent="0.25">
      <c r="B247" s="205" t="str">
        <v>Catskill</v>
      </c>
      <c r="C247" s="199">
        <f>COUNTIF('BEN BEARE'!C:C,B247)</f>
        <v>1</v>
      </c>
      <c r="D247" s="199">
        <f>COUNTIFS('BEN BEARE'!C:C,B247,'BEN BEARE'!K:K,"&gt;0")</f>
        <v>0</v>
      </c>
      <c r="E247" s="199">
        <f>COUNTIFS('BEN BEARE'!C:C,B247,'BEN BEARE'!K:K,"&lt;0")</f>
        <v>1</v>
      </c>
      <c r="F247" s="200">
        <f t="shared" si="3"/>
        <v>0</v>
      </c>
      <c r="G247" s="207">
        <f>SUMIFS('BEN BEARE'!K:K,'BEN BEARE'!C:C,B247)</f>
        <v>-1.5</v>
      </c>
    </row>
    <row r="248" spans="2:7" ht="15.75" x14ac:dyDescent="0.25">
      <c r="B248" s="205" t="str">
        <v>Causation</v>
      </c>
      <c r="C248" s="199">
        <f>COUNTIF('BEN BEARE'!C:C,B248)</f>
        <v>1</v>
      </c>
      <c r="D248" s="199">
        <f>COUNTIFS('BEN BEARE'!C:C,B248,'BEN BEARE'!K:K,"&gt;0")</f>
        <v>0</v>
      </c>
      <c r="E248" s="199">
        <f>COUNTIFS('BEN BEARE'!C:C,B248,'BEN BEARE'!K:K,"&lt;0")</f>
        <v>1</v>
      </c>
      <c r="F248" s="200">
        <f t="shared" si="3"/>
        <v>0</v>
      </c>
      <c r="G248" s="207">
        <f>SUMIFS('BEN BEARE'!K:K,'BEN BEARE'!C:C,B248)</f>
        <v>-9.75</v>
      </c>
    </row>
    <row r="249" spans="2:7" ht="15.75" x14ac:dyDescent="0.25">
      <c r="B249" s="205" t="str">
        <v>Cause for Concern</v>
      </c>
      <c r="C249" s="199">
        <f>COUNTIF('BEN BEARE'!C:C,B249)</f>
        <v>3</v>
      </c>
      <c r="D249" s="199">
        <f>COUNTIFS('BEN BEARE'!C:C,B249,'BEN BEARE'!K:K,"&gt;0")</f>
        <v>2</v>
      </c>
      <c r="E249" s="199">
        <f>COUNTIFS('BEN BEARE'!C:C,B249,'BEN BEARE'!K:K,"&lt;0")</f>
        <v>1</v>
      </c>
      <c r="F249" s="200">
        <f t="shared" si="3"/>
        <v>0.66666666666666663</v>
      </c>
      <c r="G249" s="207">
        <f>SUMIFS('BEN BEARE'!K:K,'BEN BEARE'!C:C,B249)</f>
        <v>74.25</v>
      </c>
    </row>
    <row r="250" spans="2:7" ht="15.75" x14ac:dyDescent="0.25">
      <c r="B250" s="205" t="str">
        <v>Cavallo Rampante</v>
      </c>
      <c r="C250" s="199">
        <f>COUNTIF('BEN BEARE'!C:C,B250)</f>
        <v>1</v>
      </c>
      <c r="D250" s="199">
        <f>COUNTIFS('BEN BEARE'!C:C,B250,'BEN BEARE'!K:K,"&gt;0")</f>
        <v>0</v>
      </c>
      <c r="E250" s="199">
        <f>COUNTIFS('BEN BEARE'!C:C,B250,'BEN BEARE'!K:K,"&lt;0")</f>
        <v>1</v>
      </c>
      <c r="F250" s="200">
        <f t="shared" si="3"/>
        <v>0</v>
      </c>
      <c r="G250" s="207">
        <f>SUMIFS('BEN BEARE'!K:K,'BEN BEARE'!C:C,B250)</f>
        <v>-4.75</v>
      </c>
    </row>
    <row r="251" spans="2:7" ht="15.75" x14ac:dyDescent="0.25">
      <c r="B251" s="205" t="str">
        <v>Cavaup</v>
      </c>
      <c r="C251" s="199">
        <f>COUNTIF('BEN BEARE'!C:C,B251)</f>
        <v>1</v>
      </c>
      <c r="D251" s="199">
        <f>COUNTIFS('BEN BEARE'!C:C,B251,'BEN BEARE'!K:K,"&gt;0")</f>
        <v>0</v>
      </c>
      <c r="E251" s="199">
        <f>COUNTIFS('BEN BEARE'!C:C,B251,'BEN BEARE'!K:K,"&lt;0")</f>
        <v>1</v>
      </c>
      <c r="F251" s="200">
        <f t="shared" si="3"/>
        <v>0</v>
      </c>
      <c r="G251" s="207">
        <f>SUMIFS('BEN BEARE'!K:K,'BEN BEARE'!C:C,B251)</f>
        <v>-1</v>
      </c>
    </row>
    <row r="252" spans="2:7" ht="15.75" x14ac:dyDescent="0.25">
      <c r="B252" s="205" t="str">
        <v>Cavup</v>
      </c>
      <c r="C252" s="199">
        <f>COUNTIF('BEN BEARE'!C:C,B252)</f>
        <v>1</v>
      </c>
      <c r="D252" s="199">
        <f>COUNTIFS('BEN BEARE'!C:C,B252,'BEN BEARE'!K:K,"&gt;0")</f>
        <v>0</v>
      </c>
      <c r="E252" s="199">
        <f>COUNTIFS('BEN BEARE'!C:C,B252,'BEN BEARE'!K:K,"&lt;0")</f>
        <v>1</v>
      </c>
      <c r="F252" s="200">
        <f t="shared" si="3"/>
        <v>0</v>
      </c>
      <c r="G252" s="207">
        <f>SUMIFS('BEN BEARE'!K:K,'BEN BEARE'!C:C,B252)</f>
        <v>-0.5</v>
      </c>
    </row>
    <row r="253" spans="2:7" ht="15.75" x14ac:dyDescent="0.25">
      <c r="B253" s="205" t="str">
        <v>Cecil Street Lad</v>
      </c>
      <c r="C253" s="199">
        <f>COUNTIF('BEN BEARE'!C:C,B253)</f>
        <v>1</v>
      </c>
      <c r="D253" s="199">
        <f>COUNTIFS('BEN BEARE'!C:C,B253,'BEN BEARE'!K:K,"&gt;0")</f>
        <v>1</v>
      </c>
      <c r="E253" s="199">
        <f>COUNTIFS('BEN BEARE'!C:C,B253,'BEN BEARE'!K:K,"&lt;0")</f>
        <v>0</v>
      </c>
      <c r="F253" s="200">
        <f t="shared" si="3"/>
        <v>1</v>
      </c>
      <c r="G253" s="207">
        <f>SUMIFS('BEN BEARE'!K:K,'BEN BEARE'!C:C,B253)</f>
        <v>7.8000000000000007</v>
      </c>
    </row>
    <row r="254" spans="2:7" ht="15.75" x14ac:dyDescent="0.25">
      <c r="B254" s="205" t="str">
        <v>Celestial Legend</v>
      </c>
      <c r="C254" s="199">
        <f>COUNTIF('BEN BEARE'!C:C,B254)</f>
        <v>3</v>
      </c>
      <c r="D254" s="199">
        <f>COUNTIFS('BEN BEARE'!C:C,B254,'BEN BEARE'!K:K,"&gt;0")</f>
        <v>2</v>
      </c>
      <c r="E254" s="199">
        <f>COUNTIFS('BEN BEARE'!C:C,B254,'BEN BEARE'!K:K,"&lt;0")</f>
        <v>1</v>
      </c>
      <c r="F254" s="200">
        <f t="shared" si="3"/>
        <v>0.66666666666666663</v>
      </c>
      <c r="G254" s="207">
        <f>SUMIFS('BEN BEARE'!K:K,'BEN BEARE'!C:C,B254)</f>
        <v>4</v>
      </c>
    </row>
    <row r="255" spans="2:7" ht="15.75" x14ac:dyDescent="0.25">
      <c r="B255" s="205" t="str">
        <v>Celtic Harp</v>
      </c>
      <c r="C255" s="199">
        <f>COUNTIF('BEN BEARE'!C:C,B255)</f>
        <v>1</v>
      </c>
      <c r="D255" s="199">
        <f>COUNTIFS('BEN BEARE'!C:C,B255,'BEN BEARE'!K:K,"&gt;0")</f>
        <v>0</v>
      </c>
      <c r="E255" s="199">
        <f>COUNTIFS('BEN BEARE'!C:C,B255,'BEN BEARE'!K:K,"&lt;0")</f>
        <v>1</v>
      </c>
      <c r="F255" s="200">
        <f t="shared" si="3"/>
        <v>0</v>
      </c>
      <c r="G255" s="207">
        <f>SUMIFS('BEN BEARE'!K:K,'BEN BEARE'!C:C,B255)</f>
        <v>-1</v>
      </c>
    </row>
    <row r="256" spans="2:7" ht="15.75" x14ac:dyDescent="0.25">
      <c r="B256" s="205" t="str">
        <v>Celui</v>
      </c>
      <c r="C256" s="199">
        <f>COUNTIF('BEN BEARE'!C:C,B256)</f>
        <v>2</v>
      </c>
      <c r="D256" s="199">
        <f>COUNTIFS('BEN BEARE'!C:C,B256,'BEN BEARE'!K:K,"&gt;0")</f>
        <v>1</v>
      </c>
      <c r="E256" s="199">
        <f>COUNTIFS('BEN BEARE'!C:C,B256,'BEN BEARE'!K:K,"&lt;0")</f>
        <v>1</v>
      </c>
      <c r="F256" s="200">
        <f t="shared" si="3"/>
        <v>0.5</v>
      </c>
      <c r="G256" s="207">
        <f>SUMIFS('BEN BEARE'!K:K,'BEN BEARE'!C:C,B256)</f>
        <v>2.6999999999999993</v>
      </c>
    </row>
    <row r="257" spans="2:7" ht="15.75" x14ac:dyDescent="0.25">
      <c r="B257" s="205" t="str">
        <v>Cenotes</v>
      </c>
      <c r="C257" s="199">
        <f>COUNTIF('BEN BEARE'!C:C,B257)</f>
        <v>2</v>
      </c>
      <c r="D257" s="199">
        <f>COUNTIFS('BEN BEARE'!C:C,B257,'BEN BEARE'!K:K,"&gt;0")</f>
        <v>0</v>
      </c>
      <c r="E257" s="199">
        <f>COUNTIFS('BEN BEARE'!C:C,B257,'BEN BEARE'!K:K,"&lt;0")</f>
        <v>2</v>
      </c>
      <c r="F257" s="200">
        <f t="shared" si="3"/>
        <v>0</v>
      </c>
      <c r="G257" s="207">
        <f>SUMIFS('BEN BEARE'!K:K,'BEN BEARE'!C:C,B257)</f>
        <v>-3.25</v>
      </c>
    </row>
    <row r="258" spans="2:7" ht="15.75" x14ac:dyDescent="0.25">
      <c r="B258" s="205" t="str">
        <v>Centerfold Star</v>
      </c>
      <c r="C258" s="199">
        <f>COUNTIF('BEN BEARE'!C:C,B258)</f>
        <v>1</v>
      </c>
      <c r="D258" s="199">
        <f>COUNTIFS('BEN BEARE'!C:C,B258,'BEN BEARE'!K:K,"&gt;0")</f>
        <v>0</v>
      </c>
      <c r="E258" s="199">
        <f>COUNTIFS('BEN BEARE'!C:C,B258,'BEN BEARE'!K:K,"&lt;0")</f>
        <v>1</v>
      </c>
      <c r="F258" s="200">
        <f t="shared" si="3"/>
        <v>0</v>
      </c>
      <c r="G258" s="207">
        <f>SUMIFS('BEN BEARE'!K:K,'BEN BEARE'!C:C,B258)</f>
        <v>-14</v>
      </c>
    </row>
    <row r="259" spans="2:7" ht="15.75" x14ac:dyDescent="0.25">
      <c r="B259" s="205" t="str">
        <v>Centrefoldstar</v>
      </c>
      <c r="C259" s="199">
        <f>COUNTIF('BEN BEARE'!C:C,B259)</f>
        <v>2</v>
      </c>
      <c r="D259" s="199">
        <f>COUNTIFS('BEN BEARE'!C:C,B259,'BEN BEARE'!K:K,"&gt;0")</f>
        <v>0</v>
      </c>
      <c r="E259" s="199">
        <f>COUNTIFS('BEN BEARE'!C:C,B259,'BEN BEARE'!K:K,"&lt;0")</f>
        <v>2</v>
      </c>
      <c r="F259" s="200">
        <f t="shared" si="3"/>
        <v>0</v>
      </c>
      <c r="G259" s="207">
        <f>SUMIFS('BEN BEARE'!K:K,'BEN BEARE'!C:C,B259)</f>
        <v>-9.5</v>
      </c>
    </row>
    <row r="260" spans="2:7" ht="15.75" x14ac:dyDescent="0.25">
      <c r="B260" s="205" t="str">
        <v>Chalice Well</v>
      </c>
      <c r="C260" s="199">
        <f>COUNTIF('BEN BEARE'!C:C,B260)</f>
        <v>1</v>
      </c>
      <c r="D260" s="199">
        <f>COUNTIFS('BEN BEARE'!C:C,B260,'BEN BEARE'!K:K,"&gt;0")</f>
        <v>0</v>
      </c>
      <c r="E260" s="199">
        <f>COUNTIFS('BEN BEARE'!C:C,B260,'BEN BEARE'!K:K,"&lt;0")</f>
        <v>1</v>
      </c>
      <c r="F260" s="200">
        <f t="shared" ref="F260:F323" si="4">D260/C260</f>
        <v>0</v>
      </c>
      <c r="G260" s="207">
        <f>SUMIFS('BEN BEARE'!K:K,'BEN BEARE'!C:C,B260)</f>
        <v>-2.25</v>
      </c>
    </row>
    <row r="261" spans="2:7" ht="15.75" x14ac:dyDescent="0.25">
      <c r="B261" s="205" t="str">
        <v>Champers Girl</v>
      </c>
      <c r="C261" s="199">
        <f>COUNTIF('BEN BEARE'!C:C,B261)</f>
        <v>1</v>
      </c>
      <c r="D261" s="199">
        <f>COUNTIFS('BEN BEARE'!C:C,B261,'BEN BEARE'!K:K,"&gt;0")</f>
        <v>0</v>
      </c>
      <c r="E261" s="199">
        <f>COUNTIFS('BEN BEARE'!C:C,B261,'BEN BEARE'!K:K,"&lt;0")</f>
        <v>1</v>
      </c>
      <c r="F261" s="200">
        <f t="shared" si="4"/>
        <v>0</v>
      </c>
      <c r="G261" s="207">
        <f>SUMIFS('BEN BEARE'!K:K,'BEN BEARE'!C:C,B261)</f>
        <v>-1.25</v>
      </c>
    </row>
    <row r="262" spans="2:7" ht="15.75" x14ac:dyDescent="0.25">
      <c r="B262" s="205" t="str">
        <v>Champinksy</v>
      </c>
      <c r="C262" s="199">
        <f>COUNTIF('BEN BEARE'!C:C,B262)</f>
        <v>1</v>
      </c>
      <c r="D262" s="199">
        <f>COUNTIFS('BEN BEARE'!C:C,B262,'BEN BEARE'!K:K,"&gt;0")</f>
        <v>0</v>
      </c>
      <c r="E262" s="199">
        <f>COUNTIFS('BEN BEARE'!C:C,B262,'BEN BEARE'!K:K,"&lt;0")</f>
        <v>1</v>
      </c>
      <c r="F262" s="200">
        <f t="shared" si="4"/>
        <v>0</v>
      </c>
      <c r="G262" s="207">
        <f>SUMIFS('BEN BEARE'!K:K,'BEN BEARE'!C:C,B262)</f>
        <v>-1</v>
      </c>
    </row>
    <row r="263" spans="2:7" ht="15.75" x14ac:dyDescent="0.25">
      <c r="B263" s="205" t="str">
        <v>Champion Method</v>
      </c>
      <c r="C263" s="199">
        <f>COUNTIF('BEN BEARE'!C:C,B263)</f>
        <v>1</v>
      </c>
      <c r="D263" s="199">
        <f>COUNTIFS('BEN BEARE'!C:C,B263,'BEN BEARE'!K:K,"&gt;0")</f>
        <v>1</v>
      </c>
      <c r="E263" s="199">
        <f>COUNTIFS('BEN BEARE'!C:C,B263,'BEN BEARE'!K:K,"&lt;0")</f>
        <v>0</v>
      </c>
      <c r="F263" s="200">
        <f t="shared" si="4"/>
        <v>1</v>
      </c>
      <c r="G263" s="207">
        <f>SUMIFS('BEN BEARE'!K:K,'BEN BEARE'!C:C,B263)</f>
        <v>3.4000000000000004</v>
      </c>
    </row>
    <row r="264" spans="2:7" ht="15.75" x14ac:dyDescent="0.25">
      <c r="B264" s="205" t="str">
        <v>Chance Reward</v>
      </c>
      <c r="C264" s="199">
        <f>COUNTIF('BEN BEARE'!C:C,B264)</f>
        <v>1</v>
      </c>
      <c r="D264" s="199">
        <f>COUNTIFS('BEN BEARE'!C:C,B264,'BEN BEARE'!K:K,"&gt;0")</f>
        <v>0</v>
      </c>
      <c r="E264" s="199">
        <f>COUNTIFS('BEN BEARE'!C:C,B264,'BEN BEARE'!K:K,"&lt;0")</f>
        <v>1</v>
      </c>
      <c r="F264" s="200">
        <f t="shared" si="4"/>
        <v>0</v>
      </c>
      <c r="G264" s="207">
        <f>SUMIFS('BEN BEARE'!K:K,'BEN BEARE'!C:C,B264)</f>
        <v>-0.5</v>
      </c>
    </row>
    <row r="265" spans="2:7" ht="15.75" x14ac:dyDescent="0.25">
      <c r="B265" s="205" t="str">
        <v>Chaready</v>
      </c>
      <c r="C265" s="199">
        <f>COUNTIF('BEN BEARE'!C:C,B265)</f>
        <v>1</v>
      </c>
      <c r="D265" s="199">
        <f>COUNTIFS('BEN BEARE'!C:C,B265,'BEN BEARE'!K:K,"&gt;0")</f>
        <v>0</v>
      </c>
      <c r="E265" s="199">
        <f>COUNTIFS('BEN BEARE'!C:C,B265,'BEN BEARE'!K:K,"&lt;0")</f>
        <v>1</v>
      </c>
      <c r="F265" s="200">
        <f t="shared" si="4"/>
        <v>0</v>
      </c>
      <c r="G265" s="207">
        <f>SUMIFS('BEN BEARE'!K:K,'BEN BEARE'!C:C,B265)</f>
        <v>-0.5</v>
      </c>
    </row>
    <row r="266" spans="2:7" ht="15.75" x14ac:dyDescent="0.25">
      <c r="B266" s="205" t="str">
        <v>Charging Ahead</v>
      </c>
      <c r="C266" s="199">
        <f>COUNTIF('BEN BEARE'!C:C,B266)</f>
        <v>2</v>
      </c>
      <c r="D266" s="199">
        <f>COUNTIFS('BEN BEARE'!C:C,B266,'BEN BEARE'!K:K,"&gt;0")</f>
        <v>1</v>
      </c>
      <c r="E266" s="199">
        <f>COUNTIFS('BEN BEARE'!C:C,B266,'BEN BEARE'!K:K,"&lt;0")</f>
        <v>1</v>
      </c>
      <c r="F266" s="200">
        <f t="shared" si="4"/>
        <v>0.5</v>
      </c>
      <c r="G266" s="207">
        <f>SUMIFS('BEN BEARE'!K:K,'BEN BEARE'!C:C,B266)</f>
        <v>1.2000000000000002</v>
      </c>
    </row>
    <row r="267" spans="2:7" ht="15.75" x14ac:dyDescent="0.25">
      <c r="B267" s="205" t="str">
        <v>Charles the Great</v>
      </c>
      <c r="C267" s="199">
        <f>COUNTIF('BEN BEARE'!C:C,B267)</f>
        <v>2</v>
      </c>
      <c r="D267" s="199">
        <f>COUNTIFS('BEN BEARE'!C:C,B267,'BEN BEARE'!K:K,"&gt;0")</f>
        <v>1</v>
      </c>
      <c r="E267" s="199">
        <f>COUNTIFS('BEN BEARE'!C:C,B267,'BEN BEARE'!K:K,"&lt;0")</f>
        <v>1</v>
      </c>
      <c r="F267" s="200">
        <f t="shared" si="4"/>
        <v>0.5</v>
      </c>
      <c r="G267" s="207">
        <f>SUMIFS('BEN BEARE'!K:K,'BEN BEARE'!C:C,B267)</f>
        <v>-1.4</v>
      </c>
    </row>
    <row r="268" spans="2:7" ht="15.75" x14ac:dyDescent="0.25">
      <c r="B268" s="205" t="str">
        <v>Charlie Bali</v>
      </c>
      <c r="C268" s="199">
        <f>COUNTIF('BEN BEARE'!C:C,B268)</f>
        <v>3</v>
      </c>
      <c r="D268" s="199">
        <f>COUNTIFS('BEN BEARE'!C:C,B268,'BEN BEARE'!K:K,"&gt;0")</f>
        <v>0</v>
      </c>
      <c r="E268" s="199">
        <f>COUNTIFS('BEN BEARE'!C:C,B268,'BEN BEARE'!K:K,"&lt;0")</f>
        <v>3</v>
      </c>
      <c r="F268" s="200">
        <f t="shared" si="4"/>
        <v>0</v>
      </c>
      <c r="G268" s="207">
        <f>SUMIFS('BEN BEARE'!K:K,'BEN BEARE'!C:C,B268)</f>
        <v>-4.25</v>
      </c>
    </row>
    <row r="269" spans="2:7" ht="15.75" x14ac:dyDescent="0.25">
      <c r="B269" s="205" t="str">
        <v>Charlies Tin</v>
      </c>
      <c r="C269" s="199">
        <f>COUNTIF('BEN BEARE'!C:C,B269)</f>
        <v>1</v>
      </c>
      <c r="D269" s="199">
        <f>COUNTIFS('BEN BEARE'!C:C,B269,'BEN BEARE'!K:K,"&gt;0")</f>
        <v>0</v>
      </c>
      <c r="E269" s="199">
        <f>COUNTIFS('BEN BEARE'!C:C,B269,'BEN BEARE'!K:K,"&lt;0")</f>
        <v>1</v>
      </c>
      <c r="F269" s="200">
        <f t="shared" si="4"/>
        <v>0</v>
      </c>
      <c r="G269" s="207">
        <f>SUMIFS('BEN BEARE'!K:K,'BEN BEARE'!C:C,B269)</f>
        <v>-0.25</v>
      </c>
    </row>
    <row r="270" spans="2:7" ht="15.75" x14ac:dyDescent="0.25">
      <c r="B270" s="205" t="str">
        <v>CHARM STONE</v>
      </c>
      <c r="C270" s="199">
        <f>COUNTIF('BEN BEARE'!C:C,B270)</f>
        <v>1</v>
      </c>
      <c r="D270" s="199">
        <f>COUNTIFS('BEN BEARE'!C:C,B270,'BEN BEARE'!K:K,"&gt;0")</f>
        <v>0</v>
      </c>
      <c r="E270" s="199">
        <f>COUNTIFS('BEN BEARE'!C:C,B270,'BEN BEARE'!K:K,"&lt;0")</f>
        <v>1</v>
      </c>
      <c r="F270" s="200">
        <f t="shared" si="4"/>
        <v>0</v>
      </c>
      <c r="G270" s="207">
        <f>SUMIFS('BEN BEARE'!K:K,'BEN BEARE'!C:C,B270)</f>
        <v>-3</v>
      </c>
    </row>
    <row r="271" spans="2:7" ht="15.75" x14ac:dyDescent="0.25">
      <c r="B271" s="205" t="str">
        <v>Chateau Nue</v>
      </c>
      <c r="C271" s="199">
        <f>COUNTIF('BEN BEARE'!C:C,B271)</f>
        <v>1</v>
      </c>
      <c r="D271" s="199">
        <f>COUNTIFS('BEN BEARE'!C:C,B271,'BEN BEARE'!K:K,"&gt;0")</f>
        <v>1</v>
      </c>
      <c r="E271" s="199">
        <f>COUNTIFS('BEN BEARE'!C:C,B271,'BEN BEARE'!K:K,"&lt;0")</f>
        <v>0</v>
      </c>
      <c r="F271" s="200">
        <f t="shared" si="4"/>
        <v>1</v>
      </c>
      <c r="G271" s="207">
        <f>SUMIFS('BEN BEARE'!K:K,'BEN BEARE'!C:C,B271)</f>
        <v>15</v>
      </c>
    </row>
    <row r="272" spans="2:7" ht="15.75" x14ac:dyDescent="0.25">
      <c r="B272" s="205" t="str">
        <v>Chelmsford</v>
      </c>
      <c r="C272" s="199">
        <f>COUNTIF('BEN BEARE'!C:C,B272)</f>
        <v>3</v>
      </c>
      <c r="D272" s="199">
        <f>COUNTIFS('BEN BEARE'!C:C,B272,'BEN BEARE'!K:K,"&gt;0")</f>
        <v>0</v>
      </c>
      <c r="E272" s="199">
        <f>COUNTIFS('BEN BEARE'!C:C,B272,'BEN BEARE'!K:K,"&lt;0")</f>
        <v>3</v>
      </c>
      <c r="F272" s="200">
        <f t="shared" si="4"/>
        <v>0</v>
      </c>
      <c r="G272" s="207">
        <f>SUMIFS('BEN BEARE'!K:K,'BEN BEARE'!C:C,B272)</f>
        <v>-3.75</v>
      </c>
    </row>
    <row r="273" spans="2:7" ht="15.75" x14ac:dyDescent="0.25">
      <c r="B273" s="205" t="str">
        <v>Cheques Galore</v>
      </c>
      <c r="C273" s="199">
        <f>COUNTIF('BEN BEARE'!C:C,B273)</f>
        <v>2</v>
      </c>
      <c r="D273" s="199">
        <f>COUNTIFS('BEN BEARE'!C:C,B273,'BEN BEARE'!K:K,"&gt;0")</f>
        <v>0</v>
      </c>
      <c r="E273" s="199">
        <f>COUNTIFS('BEN BEARE'!C:C,B273,'BEN BEARE'!K:K,"&lt;0")</f>
        <v>2</v>
      </c>
      <c r="F273" s="200">
        <f t="shared" si="4"/>
        <v>0</v>
      </c>
      <c r="G273" s="207">
        <f>SUMIFS('BEN BEARE'!K:K,'BEN BEARE'!C:C,B273)</f>
        <v>-0.75</v>
      </c>
    </row>
    <row r="274" spans="2:7" ht="15.75" x14ac:dyDescent="0.25">
      <c r="B274" s="205" t="str">
        <v>Chester Le Street</v>
      </c>
      <c r="C274" s="199">
        <f>COUNTIF('BEN BEARE'!C:C,B274)</f>
        <v>1</v>
      </c>
      <c r="D274" s="199">
        <f>COUNTIFS('BEN BEARE'!C:C,B274,'BEN BEARE'!K:K,"&gt;0")</f>
        <v>1</v>
      </c>
      <c r="E274" s="199">
        <f>COUNTIFS('BEN BEARE'!C:C,B274,'BEN BEARE'!K:K,"&lt;0")</f>
        <v>0</v>
      </c>
      <c r="F274" s="200">
        <f t="shared" si="4"/>
        <v>1</v>
      </c>
      <c r="G274" s="207">
        <f>SUMIFS('BEN BEARE'!K:K,'BEN BEARE'!C:C,B274)</f>
        <v>6.5</v>
      </c>
    </row>
    <row r="275" spans="2:7" ht="15.75" x14ac:dyDescent="0.25">
      <c r="B275" s="205" t="str">
        <v>Cheval Chic</v>
      </c>
      <c r="C275" s="199">
        <f>COUNTIF('BEN BEARE'!C:C,B275)</f>
        <v>1</v>
      </c>
      <c r="D275" s="199">
        <f>COUNTIFS('BEN BEARE'!C:C,B275,'BEN BEARE'!K:K,"&gt;0")</f>
        <v>0</v>
      </c>
      <c r="E275" s="199">
        <f>COUNTIFS('BEN BEARE'!C:C,B275,'BEN BEARE'!K:K,"&lt;0")</f>
        <v>1</v>
      </c>
      <c r="F275" s="200">
        <f t="shared" si="4"/>
        <v>0</v>
      </c>
      <c r="G275" s="207">
        <f>SUMIFS('BEN BEARE'!K:K,'BEN BEARE'!C:C,B275)</f>
        <v>-1</v>
      </c>
    </row>
    <row r="276" spans="2:7" ht="15.75" x14ac:dyDescent="0.25">
      <c r="B276" s="205" t="str">
        <v>Chicalote</v>
      </c>
      <c r="C276" s="199">
        <f>COUNTIF('BEN BEARE'!C:C,B276)</f>
        <v>2</v>
      </c>
      <c r="D276" s="199">
        <f>COUNTIFS('BEN BEARE'!C:C,B276,'BEN BEARE'!K:K,"&gt;0")</f>
        <v>0</v>
      </c>
      <c r="E276" s="199">
        <f>COUNTIFS('BEN BEARE'!C:C,B276,'BEN BEARE'!K:K,"&lt;0")</f>
        <v>2</v>
      </c>
      <c r="F276" s="200">
        <f t="shared" si="4"/>
        <v>0</v>
      </c>
      <c r="G276" s="207">
        <f>SUMIFS('BEN BEARE'!K:K,'BEN BEARE'!C:C,B276)</f>
        <v>-14</v>
      </c>
    </row>
    <row r="277" spans="2:7" ht="15.75" x14ac:dyDescent="0.25">
      <c r="B277" s="205" t="str">
        <v>Chico Sonado</v>
      </c>
      <c r="C277" s="199">
        <f>COUNTIF('BEN BEARE'!C:C,B277)</f>
        <v>2</v>
      </c>
      <c r="D277" s="199">
        <f>COUNTIFS('BEN BEARE'!C:C,B277,'BEN BEARE'!K:K,"&gt;0")</f>
        <v>2</v>
      </c>
      <c r="E277" s="199">
        <f>COUNTIFS('BEN BEARE'!C:C,B277,'BEN BEARE'!K:K,"&lt;0")</f>
        <v>0</v>
      </c>
      <c r="F277" s="200">
        <f t="shared" si="4"/>
        <v>1</v>
      </c>
      <c r="G277" s="207">
        <f>SUMIFS('BEN BEARE'!K:K,'BEN BEARE'!C:C,B277)</f>
        <v>25</v>
      </c>
    </row>
    <row r="278" spans="2:7" ht="15.75" x14ac:dyDescent="0.25">
      <c r="B278" s="205" t="str">
        <v>Chihuahua</v>
      </c>
      <c r="C278" s="199">
        <f>COUNTIF('BEN BEARE'!C:C,B278)</f>
        <v>1</v>
      </c>
      <c r="D278" s="199">
        <f>COUNTIFS('BEN BEARE'!C:C,B278,'BEN BEARE'!K:K,"&gt;0")</f>
        <v>0</v>
      </c>
      <c r="E278" s="199">
        <f>COUNTIFS('BEN BEARE'!C:C,B278,'BEN BEARE'!K:K,"&lt;0")</f>
        <v>1</v>
      </c>
      <c r="F278" s="200">
        <f t="shared" si="4"/>
        <v>0</v>
      </c>
      <c r="G278" s="207">
        <f>SUMIFS('BEN BEARE'!K:K,'BEN BEARE'!C:C,B278)</f>
        <v>-8</v>
      </c>
    </row>
    <row r="279" spans="2:7" ht="15.75" x14ac:dyDescent="0.25">
      <c r="B279" s="205" t="str">
        <v>Chilled</v>
      </c>
      <c r="C279" s="199">
        <f>COUNTIF('BEN BEARE'!C:C,B279)</f>
        <v>2</v>
      </c>
      <c r="D279" s="199">
        <f>COUNTIFS('BEN BEARE'!C:C,B279,'BEN BEARE'!K:K,"&gt;0")</f>
        <v>0</v>
      </c>
      <c r="E279" s="199">
        <f>COUNTIFS('BEN BEARE'!C:C,B279,'BEN BEARE'!K:K,"&lt;0")</f>
        <v>2</v>
      </c>
      <c r="F279" s="200">
        <f t="shared" si="4"/>
        <v>0</v>
      </c>
      <c r="G279" s="207">
        <f>SUMIFS('BEN BEARE'!K:K,'BEN BEARE'!C:C,B279)</f>
        <v>-7.5</v>
      </c>
    </row>
    <row r="280" spans="2:7" ht="15.75" x14ac:dyDescent="0.25">
      <c r="B280" s="205" t="str">
        <v>Chipstar</v>
      </c>
      <c r="C280" s="199">
        <f>COUNTIF('BEN BEARE'!C:C,B280)</f>
        <v>2</v>
      </c>
      <c r="D280" s="199">
        <f>COUNTIFS('BEN BEARE'!C:C,B280,'BEN BEARE'!K:K,"&gt;0")</f>
        <v>0</v>
      </c>
      <c r="E280" s="199">
        <f>COUNTIFS('BEN BEARE'!C:C,B280,'BEN BEARE'!K:K,"&lt;0")</f>
        <v>2</v>
      </c>
      <c r="F280" s="200">
        <f t="shared" si="4"/>
        <v>0</v>
      </c>
      <c r="G280" s="207">
        <f>SUMIFS('BEN BEARE'!K:K,'BEN BEARE'!C:C,B280)</f>
        <v>-5</v>
      </c>
    </row>
    <row r="281" spans="2:7" ht="15.75" x14ac:dyDescent="0.25">
      <c r="B281" s="205" t="str">
        <v>Chocablock</v>
      </c>
      <c r="C281" s="199">
        <f>COUNTIF('BEN BEARE'!C:C,B281)</f>
        <v>1</v>
      </c>
      <c r="D281" s="199">
        <f>COUNTIFS('BEN BEARE'!C:C,B281,'BEN BEARE'!K:K,"&gt;0")</f>
        <v>0</v>
      </c>
      <c r="E281" s="199">
        <f>COUNTIFS('BEN BEARE'!C:C,B281,'BEN BEARE'!K:K,"&lt;0")</f>
        <v>1</v>
      </c>
      <c r="F281" s="200">
        <f t="shared" si="4"/>
        <v>0</v>
      </c>
      <c r="G281" s="207">
        <f>SUMIFS('BEN BEARE'!K:K,'BEN BEARE'!C:C,B281)</f>
        <v>-2</v>
      </c>
    </row>
    <row r="282" spans="2:7" ht="15.75" x14ac:dyDescent="0.25">
      <c r="B282" s="205" t="str">
        <v>Cholante</v>
      </c>
      <c r="C282" s="199">
        <f>COUNTIF('BEN BEARE'!C:C,B282)</f>
        <v>1</v>
      </c>
      <c r="D282" s="199">
        <f>COUNTIFS('BEN BEARE'!C:C,B282,'BEN BEARE'!K:K,"&gt;0")</f>
        <v>1</v>
      </c>
      <c r="E282" s="199">
        <f>COUNTIFS('BEN BEARE'!C:C,B282,'BEN BEARE'!K:K,"&lt;0")</f>
        <v>0</v>
      </c>
      <c r="F282" s="200">
        <f t="shared" si="4"/>
        <v>1</v>
      </c>
      <c r="G282" s="207">
        <f>SUMIFS('BEN BEARE'!K:K,'BEN BEARE'!C:C,B282)</f>
        <v>2.2000000000000002</v>
      </c>
    </row>
    <row r="283" spans="2:7" ht="15.75" x14ac:dyDescent="0.25">
      <c r="B283" s="205" t="str">
        <v>Choquant</v>
      </c>
      <c r="C283" s="199">
        <f>COUNTIF('BEN BEARE'!C:C,B283)</f>
        <v>1</v>
      </c>
      <c r="D283" s="199">
        <f>COUNTIFS('BEN BEARE'!C:C,B283,'BEN BEARE'!K:K,"&gt;0")</f>
        <v>0</v>
      </c>
      <c r="E283" s="199">
        <f>COUNTIFS('BEN BEARE'!C:C,B283,'BEN BEARE'!K:K,"&lt;0")</f>
        <v>1</v>
      </c>
      <c r="F283" s="200">
        <f t="shared" si="4"/>
        <v>0</v>
      </c>
      <c r="G283" s="207">
        <f>SUMIFS('BEN BEARE'!K:K,'BEN BEARE'!C:C,B283)</f>
        <v>-1</v>
      </c>
    </row>
    <row r="284" spans="2:7" ht="15.75" x14ac:dyDescent="0.25">
      <c r="B284" s="205" t="str">
        <v>Chorizama</v>
      </c>
      <c r="C284" s="199">
        <f>COUNTIF('BEN BEARE'!C:C,B284)</f>
        <v>2</v>
      </c>
      <c r="D284" s="199">
        <f>COUNTIFS('BEN BEARE'!C:C,B284,'BEN BEARE'!K:K,"&gt;0")</f>
        <v>2</v>
      </c>
      <c r="E284" s="199">
        <f>COUNTIFS('BEN BEARE'!C:C,B284,'BEN BEARE'!K:K,"&lt;0")</f>
        <v>0</v>
      </c>
      <c r="F284" s="200">
        <f t="shared" si="4"/>
        <v>1</v>
      </c>
      <c r="G284" s="207">
        <f>SUMIFS('BEN BEARE'!K:K,'BEN BEARE'!C:C,B284)</f>
        <v>25.05</v>
      </c>
    </row>
    <row r="285" spans="2:7" ht="15.75" x14ac:dyDescent="0.25">
      <c r="B285" s="205" t="str">
        <v>Cicada</v>
      </c>
      <c r="C285" s="199">
        <f>COUNTIF('BEN BEARE'!C:C,B285)</f>
        <v>1</v>
      </c>
      <c r="D285" s="199">
        <f>COUNTIFS('BEN BEARE'!C:C,B285,'BEN BEARE'!K:K,"&gt;0")</f>
        <v>0</v>
      </c>
      <c r="E285" s="199">
        <f>COUNTIFS('BEN BEARE'!C:C,B285,'BEN BEARE'!K:K,"&lt;0")</f>
        <v>1</v>
      </c>
      <c r="F285" s="200">
        <f t="shared" si="4"/>
        <v>0</v>
      </c>
      <c r="G285" s="207">
        <f>SUMIFS('BEN BEARE'!K:K,'BEN BEARE'!C:C,B285)</f>
        <v>-3.25</v>
      </c>
    </row>
    <row r="286" spans="2:7" ht="15.75" x14ac:dyDescent="0.25">
      <c r="B286" s="205" t="str">
        <v>Cigar Flick</v>
      </c>
      <c r="C286" s="199">
        <f>COUNTIF('BEN BEARE'!C:C,B286)</f>
        <v>2</v>
      </c>
      <c r="D286" s="199">
        <f>COUNTIFS('BEN BEARE'!C:C,B286,'BEN BEARE'!K:K,"&gt;0")</f>
        <v>1</v>
      </c>
      <c r="E286" s="199">
        <f>COUNTIFS('BEN BEARE'!C:C,B286,'BEN BEARE'!K:K,"&lt;0")</f>
        <v>1</v>
      </c>
      <c r="F286" s="200">
        <f t="shared" si="4"/>
        <v>0.5</v>
      </c>
      <c r="G286" s="207">
        <f>SUMIFS('BEN BEARE'!K:K,'BEN BEARE'!C:C,B286)</f>
        <v>10.125</v>
      </c>
    </row>
    <row r="287" spans="2:7" ht="15.75" x14ac:dyDescent="0.25">
      <c r="B287" s="205" t="str">
        <v>Circles of Angels</v>
      </c>
      <c r="C287" s="199">
        <f>COUNTIF('BEN BEARE'!C:C,B287)</f>
        <v>1</v>
      </c>
      <c r="D287" s="199">
        <f>COUNTIFS('BEN BEARE'!C:C,B287,'BEN BEARE'!K:K,"&gt;0")</f>
        <v>0</v>
      </c>
      <c r="E287" s="199">
        <f>COUNTIFS('BEN BEARE'!C:C,B287,'BEN BEARE'!K:K,"&lt;0")</f>
        <v>1</v>
      </c>
      <c r="F287" s="200">
        <f t="shared" si="4"/>
        <v>0</v>
      </c>
      <c r="G287" s="207">
        <f>SUMIFS('BEN BEARE'!K:K,'BEN BEARE'!C:C,B287)</f>
        <v>-2.5</v>
      </c>
    </row>
    <row r="288" spans="2:7" ht="15.75" x14ac:dyDescent="0.25">
      <c r="B288" s="205" t="str">
        <v>Circumpolar</v>
      </c>
      <c r="C288" s="199">
        <f>COUNTIF('BEN BEARE'!C:C,B288)</f>
        <v>1</v>
      </c>
      <c r="D288" s="199">
        <f>COUNTIFS('BEN BEARE'!C:C,B288,'BEN BEARE'!K:K,"&gt;0")</f>
        <v>0</v>
      </c>
      <c r="E288" s="199">
        <f>COUNTIFS('BEN BEARE'!C:C,B288,'BEN BEARE'!K:K,"&lt;0")</f>
        <v>1</v>
      </c>
      <c r="F288" s="200">
        <f t="shared" si="4"/>
        <v>0</v>
      </c>
      <c r="G288" s="207">
        <f>SUMIFS('BEN BEARE'!K:K,'BEN BEARE'!C:C,B288)</f>
        <v>-0.75</v>
      </c>
    </row>
    <row r="289" spans="2:7" ht="15.75" x14ac:dyDescent="0.25">
      <c r="B289" s="205" t="str">
        <v>Cisapline</v>
      </c>
      <c r="C289" s="199">
        <f>COUNTIF('BEN BEARE'!C:C,B289)</f>
        <v>1</v>
      </c>
      <c r="D289" s="199">
        <f>COUNTIFS('BEN BEARE'!C:C,B289,'BEN BEARE'!K:K,"&gt;0")</f>
        <v>0</v>
      </c>
      <c r="E289" s="199">
        <f>COUNTIFS('BEN BEARE'!C:C,B289,'BEN BEARE'!K:K,"&lt;0")</f>
        <v>1</v>
      </c>
      <c r="F289" s="200">
        <f t="shared" si="4"/>
        <v>0</v>
      </c>
      <c r="G289" s="207">
        <f>SUMIFS('BEN BEARE'!K:K,'BEN BEARE'!C:C,B289)</f>
        <v>-1</v>
      </c>
    </row>
    <row r="290" spans="2:7" ht="15.75" x14ac:dyDescent="0.25">
      <c r="B290" s="205" t="str">
        <v>Citric</v>
      </c>
      <c r="C290" s="199">
        <f>COUNTIF('BEN BEARE'!C:C,B290)</f>
        <v>2</v>
      </c>
      <c r="D290" s="199">
        <f>COUNTIFS('BEN BEARE'!C:C,B290,'BEN BEARE'!K:K,"&gt;0")</f>
        <v>0</v>
      </c>
      <c r="E290" s="199">
        <f>COUNTIFS('BEN BEARE'!C:C,B290,'BEN BEARE'!K:K,"&lt;0")</f>
        <v>2</v>
      </c>
      <c r="F290" s="200">
        <f t="shared" si="4"/>
        <v>0</v>
      </c>
      <c r="G290" s="207">
        <f>SUMIFS('BEN BEARE'!K:K,'BEN BEARE'!C:C,B290)</f>
        <v>-2.5</v>
      </c>
    </row>
    <row r="291" spans="2:7" ht="15.75" x14ac:dyDescent="0.25">
      <c r="B291" s="205" t="str">
        <v>City Escape</v>
      </c>
      <c r="C291" s="199">
        <f>COUNTIF('BEN BEARE'!C:C,B291)</f>
        <v>1</v>
      </c>
      <c r="D291" s="199">
        <f>COUNTIFS('BEN BEARE'!C:C,B291,'BEN BEARE'!K:K,"&gt;0")</f>
        <v>0</v>
      </c>
      <c r="E291" s="199">
        <f>COUNTIFS('BEN BEARE'!C:C,B291,'BEN BEARE'!K:K,"&lt;0")</f>
        <v>1</v>
      </c>
      <c r="F291" s="200">
        <f t="shared" si="4"/>
        <v>0</v>
      </c>
      <c r="G291" s="207">
        <f>SUMIFS('BEN BEARE'!K:K,'BEN BEARE'!C:C,B291)</f>
        <v>-1.75</v>
      </c>
    </row>
    <row r="292" spans="2:7" ht="15.75" x14ac:dyDescent="0.25">
      <c r="B292" s="205" t="str">
        <v>City of Lights</v>
      </c>
      <c r="C292" s="199">
        <f>COUNTIF('BEN BEARE'!C:C,B292)</f>
        <v>1</v>
      </c>
      <c r="D292" s="199">
        <f>COUNTIFS('BEN BEARE'!C:C,B292,'BEN BEARE'!K:K,"&gt;0")</f>
        <v>1</v>
      </c>
      <c r="E292" s="199">
        <f>COUNTIFS('BEN BEARE'!C:C,B292,'BEN BEARE'!K:K,"&lt;0")</f>
        <v>0</v>
      </c>
      <c r="F292" s="200">
        <f t="shared" si="4"/>
        <v>1</v>
      </c>
      <c r="G292" s="207">
        <f>SUMIFS('BEN BEARE'!K:K,'BEN BEARE'!C:C,B292)</f>
        <v>20.125</v>
      </c>
    </row>
    <row r="293" spans="2:7" ht="15.75" x14ac:dyDescent="0.25">
      <c r="B293" s="205" t="str">
        <v>Claudia Shiver</v>
      </c>
      <c r="C293" s="199">
        <f>COUNTIF('BEN BEARE'!C:C,B293)</f>
        <v>1</v>
      </c>
      <c r="D293" s="199">
        <f>COUNTIFS('BEN BEARE'!C:C,B293,'BEN BEARE'!K:K,"&gt;0")</f>
        <v>0</v>
      </c>
      <c r="E293" s="199">
        <f>COUNTIFS('BEN BEARE'!C:C,B293,'BEN BEARE'!K:K,"&lt;0")</f>
        <v>1</v>
      </c>
      <c r="F293" s="200">
        <f t="shared" si="4"/>
        <v>0</v>
      </c>
      <c r="G293" s="207">
        <f>SUMIFS('BEN BEARE'!K:K,'BEN BEARE'!C:C,B293)</f>
        <v>-0.5</v>
      </c>
    </row>
    <row r="294" spans="2:7" ht="15.75" x14ac:dyDescent="0.25">
      <c r="B294" s="205" t="str">
        <v>Clavadatsch</v>
      </c>
      <c r="C294" s="199">
        <f>COUNTIF('BEN BEARE'!C:C,B294)</f>
        <v>1</v>
      </c>
      <c r="D294" s="199">
        <f>COUNTIFS('BEN BEARE'!C:C,B294,'BEN BEARE'!K:K,"&gt;0")</f>
        <v>1</v>
      </c>
      <c r="E294" s="199">
        <f>COUNTIFS('BEN BEARE'!C:C,B294,'BEN BEARE'!K:K,"&lt;0")</f>
        <v>0</v>
      </c>
      <c r="F294" s="200">
        <f t="shared" si="4"/>
        <v>1</v>
      </c>
      <c r="G294" s="207">
        <f>SUMIFS('BEN BEARE'!K:K,'BEN BEARE'!C:C,B294)</f>
        <v>6.1749999999999989</v>
      </c>
    </row>
    <row r="295" spans="2:7" ht="15.75" x14ac:dyDescent="0.25">
      <c r="B295" s="205" t="str">
        <v>Clear Choice</v>
      </c>
      <c r="C295" s="199">
        <f>COUNTIF('BEN BEARE'!C:C,B295)</f>
        <v>2</v>
      </c>
      <c r="D295" s="199">
        <f>COUNTIFS('BEN BEARE'!C:C,B295,'BEN BEARE'!K:K,"&gt;0")</f>
        <v>2</v>
      </c>
      <c r="E295" s="199">
        <f>COUNTIFS('BEN BEARE'!C:C,B295,'BEN BEARE'!K:K,"&lt;0")</f>
        <v>0</v>
      </c>
      <c r="F295" s="200">
        <f t="shared" si="4"/>
        <v>1</v>
      </c>
      <c r="G295" s="207">
        <f>SUMIFS('BEN BEARE'!K:K,'BEN BEARE'!C:C,B295)</f>
        <v>7.7</v>
      </c>
    </row>
    <row r="296" spans="2:7" ht="15.75" x14ac:dyDescent="0.25">
      <c r="B296" s="205" t="str">
        <v>Cliff House</v>
      </c>
      <c r="C296" s="199">
        <f>COUNTIF('BEN BEARE'!C:C,B296)</f>
        <v>3</v>
      </c>
      <c r="D296" s="199">
        <f>COUNTIFS('BEN BEARE'!C:C,B296,'BEN BEARE'!K:K,"&gt;0")</f>
        <v>0</v>
      </c>
      <c r="E296" s="199">
        <f>COUNTIFS('BEN BEARE'!C:C,B296,'BEN BEARE'!K:K,"&lt;0")</f>
        <v>3</v>
      </c>
      <c r="F296" s="200">
        <f t="shared" si="4"/>
        <v>0</v>
      </c>
      <c r="G296" s="207">
        <f>SUMIFS('BEN BEARE'!K:K,'BEN BEARE'!C:C,B296)</f>
        <v>-6.5</v>
      </c>
    </row>
    <row r="297" spans="2:7" ht="15.75" x14ac:dyDescent="0.25">
      <c r="B297" s="205" t="str">
        <v>Cliffette</v>
      </c>
      <c r="C297" s="199">
        <f>COUNTIF('BEN BEARE'!C:C,B297)</f>
        <v>2</v>
      </c>
      <c r="D297" s="199">
        <f>COUNTIFS('BEN BEARE'!C:C,B297,'BEN BEARE'!K:K,"&gt;0")</f>
        <v>0</v>
      </c>
      <c r="E297" s="199">
        <f>COUNTIFS('BEN BEARE'!C:C,B297,'BEN BEARE'!K:K,"&lt;0")</f>
        <v>2</v>
      </c>
      <c r="F297" s="200">
        <f t="shared" si="4"/>
        <v>0</v>
      </c>
      <c r="G297" s="207">
        <f>SUMIFS('BEN BEARE'!K:K,'BEN BEARE'!C:C,B297)</f>
        <v>-5</v>
      </c>
    </row>
    <row r="298" spans="2:7" ht="15.75" x14ac:dyDescent="0.25">
      <c r="B298" s="205" t="str">
        <v>Climbing Star</v>
      </c>
      <c r="C298" s="199">
        <f>COUNTIF('BEN BEARE'!C:C,B298)</f>
        <v>1</v>
      </c>
      <c r="D298" s="199">
        <f>COUNTIFS('BEN BEARE'!C:C,B298,'BEN BEARE'!K:K,"&gt;0")</f>
        <v>1</v>
      </c>
      <c r="E298" s="199">
        <f>COUNTIFS('BEN BEARE'!C:C,B298,'BEN BEARE'!K:K,"&lt;0")</f>
        <v>0</v>
      </c>
      <c r="F298" s="200">
        <f t="shared" si="4"/>
        <v>1</v>
      </c>
      <c r="G298" s="207">
        <f>SUMIFS('BEN BEARE'!K:K,'BEN BEARE'!C:C,B298)</f>
        <v>8.3999999999999986</v>
      </c>
    </row>
    <row r="299" spans="2:7" ht="15.75" x14ac:dyDescent="0.25">
      <c r="B299" s="205" t="str">
        <v xml:space="preserve">ClinicalyIncorrect </v>
      </c>
      <c r="C299" s="199">
        <f>COUNTIF('BEN BEARE'!C:C,B299)</f>
        <v>1</v>
      </c>
      <c r="D299" s="199">
        <f>COUNTIFS('BEN BEARE'!C:C,B299,'BEN BEARE'!K:K,"&gt;0")</f>
        <v>0</v>
      </c>
      <c r="E299" s="199">
        <f>COUNTIFS('BEN BEARE'!C:C,B299,'BEN BEARE'!K:K,"&lt;0")</f>
        <v>1</v>
      </c>
      <c r="F299" s="200">
        <f t="shared" si="4"/>
        <v>0</v>
      </c>
      <c r="G299" s="207">
        <f>SUMIFS('BEN BEARE'!K:K,'BEN BEARE'!C:C,B299)</f>
        <v>-3</v>
      </c>
    </row>
    <row r="300" spans="2:7" ht="15.75" x14ac:dyDescent="0.25">
      <c r="B300" s="205" t="str">
        <v>Clinqstar</v>
      </c>
      <c r="C300" s="199">
        <f>COUNTIF('BEN BEARE'!C:C,B300)</f>
        <v>1</v>
      </c>
      <c r="D300" s="199">
        <f>COUNTIFS('BEN BEARE'!C:C,B300,'BEN BEARE'!K:K,"&gt;0")</f>
        <v>0</v>
      </c>
      <c r="E300" s="199">
        <f>COUNTIFS('BEN BEARE'!C:C,B300,'BEN BEARE'!K:K,"&lt;0")</f>
        <v>1</v>
      </c>
      <c r="F300" s="200">
        <f t="shared" si="4"/>
        <v>0</v>
      </c>
      <c r="G300" s="207">
        <f>SUMIFS('BEN BEARE'!K:K,'BEN BEARE'!C:C,B300)</f>
        <v>-3</v>
      </c>
    </row>
    <row r="301" spans="2:7" ht="15.75" x14ac:dyDescent="0.25">
      <c r="B301" s="205" t="str">
        <v>Coeur Volante</v>
      </c>
      <c r="C301" s="199">
        <f>COUNTIF('BEN BEARE'!C:C,B301)</f>
        <v>1</v>
      </c>
      <c r="D301" s="199">
        <f>COUNTIFS('BEN BEARE'!C:C,B301,'BEN BEARE'!K:K,"&gt;0")</f>
        <v>0</v>
      </c>
      <c r="E301" s="199">
        <f>COUNTIFS('BEN BEARE'!C:C,B301,'BEN BEARE'!K:K,"&lt;0")</f>
        <v>1</v>
      </c>
      <c r="F301" s="200">
        <f t="shared" si="4"/>
        <v>0</v>
      </c>
      <c r="G301" s="207">
        <f>SUMIFS('BEN BEARE'!K:K,'BEN BEARE'!C:C,B301)</f>
        <v>-4</v>
      </c>
    </row>
    <row r="302" spans="2:7" ht="15.75" x14ac:dyDescent="0.25">
      <c r="B302" s="205" t="str">
        <v xml:space="preserve">Coeur Volante </v>
      </c>
      <c r="C302" s="199">
        <f>COUNTIF('BEN BEARE'!C:C,B302)</f>
        <v>1</v>
      </c>
      <c r="D302" s="199">
        <f>COUNTIFS('BEN BEARE'!C:C,B302,'BEN BEARE'!K:K,"&gt;0")</f>
        <v>1</v>
      </c>
      <c r="E302" s="199">
        <f>COUNTIFS('BEN BEARE'!C:C,B302,'BEN BEARE'!K:K,"&lt;0")</f>
        <v>0</v>
      </c>
      <c r="F302" s="200">
        <f t="shared" si="4"/>
        <v>1</v>
      </c>
      <c r="G302" s="207">
        <f>SUMIFS('BEN BEARE'!K:K,'BEN BEARE'!C:C,B302)</f>
        <v>3</v>
      </c>
    </row>
    <row r="303" spans="2:7" ht="15.75" x14ac:dyDescent="0.25">
      <c r="B303" s="205" t="str">
        <v>Colleano</v>
      </c>
      <c r="C303" s="199">
        <f>COUNTIF('BEN BEARE'!C:C,B303)</f>
        <v>1</v>
      </c>
      <c r="D303" s="199">
        <f>COUNTIFS('BEN BEARE'!C:C,B303,'BEN BEARE'!K:K,"&gt;0")</f>
        <v>0</v>
      </c>
      <c r="E303" s="199">
        <f>COUNTIFS('BEN BEARE'!C:C,B303,'BEN BEARE'!K:K,"&lt;0")</f>
        <v>1</v>
      </c>
      <c r="F303" s="200">
        <f t="shared" si="4"/>
        <v>0</v>
      </c>
      <c r="G303" s="207">
        <f>SUMIFS('BEN BEARE'!K:K,'BEN BEARE'!C:C,B303)</f>
        <v>-4.5</v>
      </c>
    </row>
    <row r="304" spans="2:7" ht="15.75" x14ac:dyDescent="0.25">
      <c r="B304" s="205" t="str">
        <v>College Farm</v>
      </c>
      <c r="C304" s="199">
        <f>COUNTIF('BEN BEARE'!C:C,B304)</f>
        <v>1</v>
      </c>
      <c r="D304" s="199">
        <f>COUNTIFS('BEN BEARE'!C:C,B304,'BEN BEARE'!K:K,"&gt;0")</f>
        <v>0</v>
      </c>
      <c r="E304" s="199">
        <f>COUNTIFS('BEN BEARE'!C:C,B304,'BEN BEARE'!K:K,"&lt;0")</f>
        <v>1</v>
      </c>
      <c r="F304" s="200">
        <f t="shared" si="4"/>
        <v>0</v>
      </c>
      <c r="G304" s="207">
        <f>SUMIFS('BEN BEARE'!K:K,'BEN BEARE'!C:C,B304)</f>
        <v>-3</v>
      </c>
    </row>
    <row r="305" spans="2:7" ht="15.75" x14ac:dyDescent="0.25">
      <c r="B305" s="205" t="str">
        <v>Colombe D'or</v>
      </c>
      <c r="C305" s="199">
        <f>COUNTIF('BEN BEARE'!C:C,B305)</f>
        <v>1</v>
      </c>
      <c r="D305" s="199">
        <f>COUNTIFS('BEN BEARE'!C:C,B305,'BEN BEARE'!K:K,"&gt;0")</f>
        <v>1</v>
      </c>
      <c r="E305" s="199">
        <f>COUNTIFS('BEN BEARE'!C:C,B305,'BEN BEARE'!K:K,"&lt;0")</f>
        <v>0</v>
      </c>
      <c r="F305" s="200">
        <f t="shared" si="4"/>
        <v>1</v>
      </c>
      <c r="G305" s="207">
        <f>SUMIFS('BEN BEARE'!K:K,'BEN BEARE'!C:C,B305)</f>
        <v>36.879999999999995</v>
      </c>
    </row>
    <row r="306" spans="2:7" ht="15.75" x14ac:dyDescent="0.25">
      <c r="B306" s="205" t="str">
        <v>Colsridge</v>
      </c>
      <c r="C306" s="199">
        <f>COUNTIF('BEN BEARE'!C:C,B306)</f>
        <v>2</v>
      </c>
      <c r="D306" s="199">
        <f>COUNTIFS('BEN BEARE'!C:C,B306,'BEN BEARE'!K:K,"&gt;0")</f>
        <v>1</v>
      </c>
      <c r="E306" s="199">
        <f>COUNTIFS('BEN BEARE'!C:C,B306,'BEN BEARE'!K:K,"&lt;0")</f>
        <v>1</v>
      </c>
      <c r="F306" s="200">
        <f t="shared" si="4"/>
        <v>0.5</v>
      </c>
      <c r="G306" s="207">
        <f>SUMIFS('BEN BEARE'!K:K,'BEN BEARE'!C:C,B306)</f>
        <v>2</v>
      </c>
    </row>
    <row r="307" spans="2:7" ht="15.75" x14ac:dyDescent="0.25">
      <c r="B307" s="205" t="str">
        <v>Come Along Jeffrey</v>
      </c>
      <c r="C307" s="199">
        <f>COUNTIF('BEN BEARE'!C:C,B307)</f>
        <v>3</v>
      </c>
      <c r="D307" s="199">
        <f>COUNTIFS('BEN BEARE'!C:C,B307,'BEN BEARE'!K:K,"&gt;0")</f>
        <v>1</v>
      </c>
      <c r="E307" s="199">
        <f>COUNTIFS('BEN BEARE'!C:C,B307,'BEN BEARE'!K:K,"&lt;0")</f>
        <v>2</v>
      </c>
      <c r="F307" s="200">
        <f t="shared" si="4"/>
        <v>0.33333333333333331</v>
      </c>
      <c r="G307" s="207">
        <f>SUMIFS('BEN BEARE'!K:K,'BEN BEARE'!C:C,B307)</f>
        <v>-2.4</v>
      </c>
    </row>
    <row r="308" spans="2:7" ht="15.75" x14ac:dyDescent="0.25">
      <c r="B308" s="205" t="str">
        <v>Communication</v>
      </c>
      <c r="C308" s="199">
        <f>COUNTIF('BEN BEARE'!C:C,B308)</f>
        <v>3</v>
      </c>
      <c r="D308" s="199">
        <f>COUNTIFS('BEN BEARE'!C:C,B308,'BEN BEARE'!K:K,"&gt;0")</f>
        <v>1</v>
      </c>
      <c r="E308" s="199">
        <f>COUNTIFS('BEN BEARE'!C:C,B308,'BEN BEARE'!K:K,"&lt;0")</f>
        <v>2</v>
      </c>
      <c r="F308" s="200">
        <f t="shared" si="4"/>
        <v>0.33333333333333331</v>
      </c>
      <c r="G308" s="207">
        <f>SUMIFS('BEN BEARE'!K:K,'BEN BEARE'!C:C,B308)</f>
        <v>0.5</v>
      </c>
    </row>
    <row r="309" spans="2:7" ht="15.75" x14ac:dyDescent="0.25">
      <c r="B309" s="205" t="str">
        <v>Congratsalot</v>
      </c>
      <c r="C309" s="199">
        <f>COUNTIF('BEN BEARE'!C:C,B309)</f>
        <v>2</v>
      </c>
      <c r="D309" s="199">
        <f>COUNTIFS('BEN BEARE'!C:C,B309,'BEN BEARE'!K:K,"&gt;0")</f>
        <v>0</v>
      </c>
      <c r="E309" s="199">
        <f>COUNTIFS('BEN BEARE'!C:C,B309,'BEN BEARE'!K:K,"&lt;0")</f>
        <v>2</v>
      </c>
      <c r="F309" s="200">
        <f t="shared" si="4"/>
        <v>0</v>
      </c>
      <c r="G309" s="207">
        <f>SUMIFS('BEN BEARE'!K:K,'BEN BEARE'!C:C,B309)</f>
        <v>-11.5</v>
      </c>
    </row>
    <row r="310" spans="2:7" ht="15.75" x14ac:dyDescent="0.25">
      <c r="B310" s="205" t="str">
        <v>Contarelli</v>
      </c>
      <c r="C310" s="199">
        <f>COUNTIF('BEN BEARE'!C:C,B310)</f>
        <v>2</v>
      </c>
      <c r="D310" s="199">
        <f>COUNTIFS('BEN BEARE'!C:C,B310,'BEN BEARE'!K:K,"&gt;0")</f>
        <v>0</v>
      </c>
      <c r="E310" s="199">
        <f>COUNTIFS('BEN BEARE'!C:C,B310,'BEN BEARE'!K:K,"&lt;0")</f>
        <v>2</v>
      </c>
      <c r="F310" s="200">
        <f t="shared" si="4"/>
        <v>0</v>
      </c>
      <c r="G310" s="207">
        <f>SUMIFS('BEN BEARE'!K:K,'BEN BEARE'!C:C,B310)</f>
        <v>-1.75</v>
      </c>
    </row>
    <row r="311" spans="2:7" ht="15.75" x14ac:dyDescent="0.25">
      <c r="B311" s="205" t="str">
        <v>Cool and Calm</v>
      </c>
      <c r="C311" s="199">
        <f>COUNTIF('BEN BEARE'!C:C,B311)</f>
        <v>4</v>
      </c>
      <c r="D311" s="199">
        <f>COUNTIFS('BEN BEARE'!C:C,B311,'BEN BEARE'!K:K,"&gt;0")</f>
        <v>0</v>
      </c>
      <c r="E311" s="199">
        <f>COUNTIFS('BEN BEARE'!C:C,B311,'BEN BEARE'!K:K,"&lt;0")</f>
        <v>4</v>
      </c>
      <c r="F311" s="200">
        <f t="shared" si="4"/>
        <v>0</v>
      </c>
      <c r="G311" s="207">
        <f>SUMIFS('BEN BEARE'!K:K,'BEN BEARE'!C:C,B311)</f>
        <v>-11.25</v>
      </c>
    </row>
    <row r="312" spans="2:7" ht="15.75" x14ac:dyDescent="0.25">
      <c r="B312" s="205" t="str">
        <v>Cool Machine</v>
      </c>
      <c r="C312" s="199">
        <f>COUNTIF('BEN BEARE'!C:C,B312)</f>
        <v>1</v>
      </c>
      <c r="D312" s="199">
        <f>COUNTIFS('BEN BEARE'!C:C,B312,'BEN BEARE'!K:K,"&gt;0")</f>
        <v>0</v>
      </c>
      <c r="E312" s="199">
        <f>COUNTIFS('BEN BEARE'!C:C,B312,'BEN BEARE'!K:K,"&lt;0")</f>
        <v>1</v>
      </c>
      <c r="F312" s="200">
        <f t="shared" si="4"/>
        <v>0</v>
      </c>
      <c r="G312" s="207">
        <f>SUMIFS('BEN BEARE'!K:K,'BEN BEARE'!C:C,B312)</f>
        <v>-0.5</v>
      </c>
    </row>
    <row r="313" spans="2:7" ht="15.75" x14ac:dyDescent="0.25">
      <c r="B313" s="205" t="str">
        <v>Coolangatta</v>
      </c>
      <c r="C313" s="199">
        <f>COUNTIF('BEN BEARE'!C:C,B313)</f>
        <v>2</v>
      </c>
      <c r="D313" s="199">
        <f>COUNTIFS('BEN BEARE'!C:C,B313,'BEN BEARE'!K:K,"&gt;0")</f>
        <v>2</v>
      </c>
      <c r="E313" s="199">
        <f>COUNTIFS('BEN BEARE'!C:C,B313,'BEN BEARE'!K:K,"&lt;0")</f>
        <v>0</v>
      </c>
      <c r="F313" s="200">
        <f t="shared" si="4"/>
        <v>1</v>
      </c>
      <c r="G313" s="207">
        <f>SUMIFS('BEN BEARE'!K:K,'BEN BEARE'!C:C,B313)</f>
        <v>3.4499999999999993</v>
      </c>
    </row>
    <row r="314" spans="2:7" ht="15.75" x14ac:dyDescent="0.25">
      <c r="B314" s="205" t="str">
        <v>Copacabana</v>
      </c>
      <c r="C314" s="199">
        <f>COUNTIF('BEN BEARE'!C:C,B314)</f>
        <v>1</v>
      </c>
      <c r="D314" s="199">
        <f>COUNTIFS('BEN BEARE'!C:C,B314,'BEN BEARE'!K:K,"&gt;0")</f>
        <v>0</v>
      </c>
      <c r="E314" s="199">
        <f>COUNTIFS('BEN BEARE'!C:C,B314,'BEN BEARE'!K:K,"&lt;0")</f>
        <v>1</v>
      </c>
      <c r="F314" s="200">
        <f t="shared" si="4"/>
        <v>0</v>
      </c>
      <c r="G314" s="207">
        <f>SUMIFS('BEN BEARE'!K:K,'BEN BEARE'!C:C,B314)</f>
        <v>-6</v>
      </c>
    </row>
    <row r="315" spans="2:7" ht="15.75" x14ac:dyDescent="0.25">
      <c r="B315" s="205" t="str">
        <v>Copperfield</v>
      </c>
      <c r="C315" s="199">
        <f>COUNTIF('BEN BEARE'!C:C,B315)</f>
        <v>1</v>
      </c>
      <c r="D315" s="199">
        <f>COUNTIFS('BEN BEARE'!C:C,B315,'BEN BEARE'!K:K,"&gt;0")</f>
        <v>1</v>
      </c>
      <c r="E315" s="199">
        <f>COUNTIFS('BEN BEARE'!C:C,B315,'BEN BEARE'!K:K,"&lt;0")</f>
        <v>0</v>
      </c>
      <c r="F315" s="200">
        <f t="shared" si="4"/>
        <v>1</v>
      </c>
      <c r="G315" s="207">
        <f>SUMIFS('BEN BEARE'!K:K,'BEN BEARE'!C:C,B315)</f>
        <v>6.75</v>
      </c>
    </row>
    <row r="316" spans="2:7" ht="15.75" x14ac:dyDescent="0.25">
      <c r="B316" s="205" t="str">
        <v>Coral Emperor</v>
      </c>
      <c r="C316" s="199">
        <f>COUNTIF('BEN BEARE'!C:C,B316)</f>
        <v>1</v>
      </c>
      <c r="D316" s="199">
        <f>COUNTIFS('BEN BEARE'!C:C,B316,'BEN BEARE'!K:K,"&gt;0")</f>
        <v>0</v>
      </c>
      <c r="E316" s="199">
        <f>COUNTIFS('BEN BEARE'!C:C,B316,'BEN BEARE'!K:K,"&lt;0")</f>
        <v>1</v>
      </c>
      <c r="F316" s="200">
        <f t="shared" si="4"/>
        <v>0</v>
      </c>
      <c r="G316" s="207">
        <f>SUMIFS('BEN BEARE'!K:K,'BEN BEARE'!C:C,B316)</f>
        <v>-2</v>
      </c>
    </row>
    <row r="317" spans="2:7" ht="15.75" x14ac:dyDescent="0.25">
      <c r="B317" s="205" t="str">
        <v>Corner Off</v>
      </c>
      <c r="C317" s="199">
        <f>COUNTIF('BEN BEARE'!C:C,B317)</f>
        <v>1</v>
      </c>
      <c r="D317" s="199">
        <f>COUNTIFS('BEN BEARE'!C:C,B317,'BEN BEARE'!K:K,"&gt;0")</f>
        <v>0</v>
      </c>
      <c r="E317" s="199">
        <f>COUNTIFS('BEN BEARE'!C:C,B317,'BEN BEARE'!K:K,"&lt;0")</f>
        <v>1</v>
      </c>
      <c r="F317" s="200">
        <f t="shared" si="4"/>
        <v>0</v>
      </c>
      <c r="G317" s="207">
        <f>SUMIFS('BEN BEARE'!K:K,'BEN BEARE'!C:C,B317)</f>
        <v>-3</v>
      </c>
    </row>
    <row r="318" spans="2:7" ht="15.75" x14ac:dyDescent="0.25">
      <c r="B318" s="205" t="str">
        <v>Corona Lad</v>
      </c>
      <c r="C318" s="199">
        <f>COUNTIF('BEN BEARE'!C:C,B318)</f>
        <v>1</v>
      </c>
      <c r="D318" s="199">
        <f>COUNTIFS('BEN BEARE'!C:C,B318,'BEN BEARE'!K:K,"&gt;0")</f>
        <v>1</v>
      </c>
      <c r="E318" s="199">
        <f>COUNTIFS('BEN BEARE'!C:C,B318,'BEN BEARE'!K:K,"&lt;0")</f>
        <v>0</v>
      </c>
      <c r="F318" s="200">
        <f t="shared" si="4"/>
        <v>1</v>
      </c>
      <c r="G318" s="207">
        <f>SUMIFS('BEN BEARE'!K:K,'BEN BEARE'!C:C,B318)</f>
        <v>5</v>
      </c>
    </row>
    <row r="319" spans="2:7" ht="15.75" x14ac:dyDescent="0.25">
      <c r="B319" s="205" t="str">
        <v>Corretto</v>
      </c>
      <c r="C319" s="199">
        <f>COUNTIF('BEN BEARE'!C:C,B319)</f>
        <v>1</v>
      </c>
      <c r="D319" s="199">
        <f>COUNTIFS('BEN BEARE'!C:C,B319,'BEN BEARE'!K:K,"&gt;0")</f>
        <v>1</v>
      </c>
      <c r="E319" s="199">
        <f>COUNTIFS('BEN BEARE'!C:C,B319,'BEN BEARE'!K:K,"&lt;0")</f>
        <v>0</v>
      </c>
      <c r="F319" s="200">
        <f t="shared" si="4"/>
        <v>1</v>
      </c>
      <c r="G319" s="207">
        <f>SUMIFS('BEN BEARE'!K:K,'BEN BEARE'!C:C,B319)</f>
        <v>5.6</v>
      </c>
    </row>
    <row r="320" spans="2:7" ht="15.75" x14ac:dyDescent="0.25">
      <c r="B320" s="205" t="str">
        <v>Cortes</v>
      </c>
      <c r="C320" s="199">
        <f>COUNTIF('BEN BEARE'!C:C,B320)</f>
        <v>2</v>
      </c>
      <c r="D320" s="199">
        <f>COUNTIFS('BEN BEARE'!C:C,B320,'BEN BEARE'!K:K,"&gt;0")</f>
        <v>1</v>
      </c>
      <c r="E320" s="199">
        <f>COUNTIFS('BEN BEARE'!C:C,B320,'BEN BEARE'!K:K,"&lt;0")</f>
        <v>1</v>
      </c>
      <c r="F320" s="200">
        <f t="shared" si="4"/>
        <v>0.5</v>
      </c>
      <c r="G320" s="207">
        <f>SUMIFS('BEN BEARE'!K:K,'BEN BEARE'!C:C,B320)</f>
        <v>8.6000000000000014</v>
      </c>
    </row>
    <row r="321" spans="2:7" ht="15.75" x14ac:dyDescent="0.25">
      <c r="B321" s="205" t="str">
        <v>Cosmic Enigma</v>
      </c>
      <c r="C321" s="199">
        <f>COUNTIF('BEN BEARE'!C:C,B321)</f>
        <v>3</v>
      </c>
      <c r="D321" s="199">
        <f>COUNTIFS('BEN BEARE'!C:C,B321,'BEN BEARE'!K:K,"&gt;0")</f>
        <v>1</v>
      </c>
      <c r="E321" s="199">
        <f>COUNTIFS('BEN BEARE'!C:C,B321,'BEN BEARE'!K:K,"&lt;0")</f>
        <v>2</v>
      </c>
      <c r="F321" s="200">
        <f t="shared" si="4"/>
        <v>0.33333333333333331</v>
      </c>
      <c r="G321" s="207">
        <f>SUMIFS('BEN BEARE'!K:K,'BEN BEARE'!C:C,B321)</f>
        <v>-0.25</v>
      </c>
    </row>
    <row r="322" spans="2:7" ht="15.75" x14ac:dyDescent="0.25">
      <c r="B322" s="205" t="str">
        <v>Costa Smeralda</v>
      </c>
      <c r="C322" s="199">
        <f>COUNTIF('BEN BEARE'!C:C,B322)</f>
        <v>1</v>
      </c>
      <c r="D322" s="199">
        <f>COUNTIFS('BEN BEARE'!C:C,B322,'BEN BEARE'!K:K,"&gt;0")</f>
        <v>1</v>
      </c>
      <c r="E322" s="199">
        <f>COUNTIFS('BEN BEARE'!C:C,B322,'BEN BEARE'!K:K,"&lt;0")</f>
        <v>0</v>
      </c>
      <c r="F322" s="200">
        <f t="shared" si="4"/>
        <v>1</v>
      </c>
      <c r="G322" s="207">
        <f>SUMIFS('BEN BEARE'!K:K,'BEN BEARE'!C:C,B322)</f>
        <v>21</v>
      </c>
    </row>
    <row r="323" spans="2:7" ht="15.75" x14ac:dyDescent="0.25">
      <c r="B323" s="205" t="str">
        <v>Costless</v>
      </c>
      <c r="C323" s="199">
        <f>COUNTIF('BEN BEARE'!C:C,B323)</f>
        <v>3</v>
      </c>
      <c r="D323" s="199">
        <f>COUNTIFS('BEN BEARE'!C:C,B323,'BEN BEARE'!K:K,"&gt;0")</f>
        <v>1</v>
      </c>
      <c r="E323" s="199">
        <f>COUNTIFS('BEN BEARE'!C:C,B323,'BEN BEARE'!K:K,"&lt;0")</f>
        <v>2</v>
      </c>
      <c r="F323" s="200">
        <f t="shared" si="4"/>
        <v>0.33333333333333331</v>
      </c>
      <c r="G323" s="207">
        <f>SUMIFS('BEN BEARE'!K:K,'BEN BEARE'!C:C,B323)</f>
        <v>1.9499999999999993</v>
      </c>
    </row>
    <row r="324" spans="2:7" ht="15.75" x14ac:dyDescent="0.25">
      <c r="B324" s="205" t="str">
        <v>Cottonmouth</v>
      </c>
      <c r="C324" s="199">
        <f>COUNTIF('BEN BEARE'!C:C,B324)</f>
        <v>2</v>
      </c>
      <c r="D324" s="199">
        <f>COUNTIFS('BEN BEARE'!C:C,B324,'BEN BEARE'!K:K,"&gt;0")</f>
        <v>0</v>
      </c>
      <c r="E324" s="199">
        <f>COUNTIFS('BEN BEARE'!C:C,B324,'BEN BEARE'!K:K,"&lt;0")</f>
        <v>2</v>
      </c>
      <c r="F324" s="200">
        <f t="shared" ref="F324:F370" si="5">D324/C324</f>
        <v>0</v>
      </c>
      <c r="G324" s="207">
        <f>SUMIFS('BEN BEARE'!K:K,'BEN BEARE'!C:C,B324)</f>
        <v>-0.5</v>
      </c>
    </row>
    <row r="325" spans="2:7" ht="15.75" x14ac:dyDescent="0.25">
      <c r="B325" s="205" t="str">
        <v>Countless Jenni</v>
      </c>
      <c r="C325" s="199">
        <f>COUNTIF('BEN BEARE'!C:C,B325)</f>
        <v>1</v>
      </c>
      <c r="D325" s="199">
        <f>COUNTIFS('BEN BEARE'!C:C,B325,'BEN BEARE'!K:K,"&gt;0")</f>
        <v>1</v>
      </c>
      <c r="E325" s="199">
        <f>COUNTIFS('BEN BEARE'!C:C,B325,'BEN BEARE'!K:K,"&lt;0")</f>
        <v>0</v>
      </c>
      <c r="F325" s="200">
        <f t="shared" si="5"/>
        <v>1</v>
      </c>
      <c r="G325" s="207">
        <f>SUMIFS('BEN BEARE'!K:K,'BEN BEARE'!C:C,B325)</f>
        <v>7.5</v>
      </c>
    </row>
    <row r="326" spans="2:7" ht="15.75" x14ac:dyDescent="0.25">
      <c r="B326" s="205" t="str">
        <v>Country Blues</v>
      </c>
      <c r="C326" s="199">
        <f>COUNTIF('BEN BEARE'!C:C,B326)</f>
        <v>1</v>
      </c>
      <c r="D326" s="199">
        <f>COUNTIFS('BEN BEARE'!C:C,B326,'BEN BEARE'!K:K,"&gt;0")</f>
        <v>0</v>
      </c>
      <c r="E326" s="199">
        <f>COUNTIFS('BEN BEARE'!C:C,B326,'BEN BEARE'!K:K,"&lt;0")</f>
        <v>1</v>
      </c>
      <c r="F326" s="200">
        <f t="shared" si="5"/>
        <v>0</v>
      </c>
      <c r="G326" s="207">
        <f>SUMIFS('BEN BEARE'!K:K,'BEN BEARE'!C:C,B326)</f>
        <v>-1</v>
      </c>
    </row>
    <row r="327" spans="2:7" ht="15.75" x14ac:dyDescent="0.25">
      <c r="B327" s="205" t="str">
        <v>Countyourblessings</v>
      </c>
      <c r="C327" s="199">
        <f>COUNTIF('BEN BEARE'!C:C,B327)</f>
        <v>2</v>
      </c>
      <c r="D327" s="199">
        <f>COUNTIFS('BEN BEARE'!C:C,B327,'BEN BEARE'!K:K,"&gt;0")</f>
        <v>0</v>
      </c>
      <c r="E327" s="199">
        <f>COUNTIFS('BEN BEARE'!C:C,B327,'BEN BEARE'!K:K,"&lt;0")</f>
        <v>2</v>
      </c>
      <c r="F327" s="200">
        <f t="shared" si="5"/>
        <v>0</v>
      </c>
      <c r="G327" s="207">
        <f>SUMIFS('BEN BEARE'!K:K,'BEN BEARE'!C:C,B327)</f>
        <v>-9.5</v>
      </c>
    </row>
    <row r="328" spans="2:7" ht="15.75" x14ac:dyDescent="0.25">
      <c r="B328" s="205" t="str">
        <v>Cowgirl Lilly</v>
      </c>
      <c r="C328" s="199">
        <f>COUNTIF('BEN BEARE'!C:C,B328)</f>
        <v>1</v>
      </c>
      <c r="D328" s="199">
        <f>COUNTIFS('BEN BEARE'!C:C,B328,'BEN BEARE'!K:K,"&gt;0")</f>
        <v>0</v>
      </c>
      <c r="E328" s="199">
        <f>COUNTIFS('BEN BEARE'!C:C,B328,'BEN BEARE'!K:K,"&lt;0")</f>
        <v>1</v>
      </c>
      <c r="F328" s="200">
        <f t="shared" si="5"/>
        <v>0</v>
      </c>
      <c r="G328" s="207">
        <f>SUMIFS('BEN BEARE'!K:K,'BEN BEARE'!C:C,B328)</f>
        <v>-0.75</v>
      </c>
    </row>
    <row r="329" spans="2:7" ht="15.75" x14ac:dyDescent="0.25">
      <c r="B329" s="205" t="str">
        <v>Craving Magic</v>
      </c>
      <c r="C329" s="199">
        <f>COUNTIF('BEN BEARE'!C:C,B329)</f>
        <v>1</v>
      </c>
      <c r="D329" s="199">
        <f>COUNTIFS('BEN BEARE'!C:C,B329,'BEN BEARE'!K:K,"&gt;0")</f>
        <v>0</v>
      </c>
      <c r="E329" s="199">
        <f>COUNTIFS('BEN BEARE'!C:C,B329,'BEN BEARE'!K:K,"&lt;0")</f>
        <v>1</v>
      </c>
      <c r="F329" s="200">
        <f t="shared" si="5"/>
        <v>0</v>
      </c>
      <c r="G329" s="207">
        <f>SUMIFS('BEN BEARE'!K:K,'BEN BEARE'!C:C,B329)</f>
        <v>-3.5</v>
      </c>
    </row>
    <row r="330" spans="2:7" ht="15.75" x14ac:dyDescent="0.25">
      <c r="B330" s="205" t="str">
        <v>Credit Controller</v>
      </c>
      <c r="C330" s="199">
        <f>COUNTIF('BEN BEARE'!C:C,B330)</f>
        <v>1</v>
      </c>
      <c r="D330" s="199">
        <f>COUNTIFS('BEN BEARE'!C:C,B330,'BEN BEARE'!K:K,"&gt;0")</f>
        <v>0</v>
      </c>
      <c r="E330" s="199">
        <f>COUNTIFS('BEN BEARE'!C:C,B330,'BEN BEARE'!K:K,"&lt;0")</f>
        <v>1</v>
      </c>
      <c r="F330" s="200">
        <f t="shared" si="5"/>
        <v>0</v>
      </c>
      <c r="G330" s="207">
        <f>SUMIFS('BEN BEARE'!K:K,'BEN BEARE'!C:C,B330)</f>
        <v>-5.75</v>
      </c>
    </row>
    <row r="331" spans="2:7" ht="15.75" x14ac:dyDescent="0.25">
      <c r="B331" s="205" t="str">
        <v xml:space="preserve">Credit Controller </v>
      </c>
      <c r="C331" s="199">
        <f>COUNTIF('BEN BEARE'!C:C,B331)</f>
        <v>1</v>
      </c>
      <c r="D331" s="199">
        <f>COUNTIFS('BEN BEARE'!C:C,B331,'BEN BEARE'!K:K,"&gt;0")</f>
        <v>0</v>
      </c>
      <c r="E331" s="199">
        <f>COUNTIFS('BEN BEARE'!C:C,B331,'BEN BEARE'!K:K,"&lt;0")</f>
        <v>1</v>
      </c>
      <c r="F331" s="200">
        <f t="shared" si="5"/>
        <v>0</v>
      </c>
      <c r="G331" s="207">
        <f>SUMIFS('BEN BEARE'!K:K,'BEN BEARE'!C:C,B331)</f>
        <v>-3</v>
      </c>
    </row>
    <row r="332" spans="2:7" ht="15.75" x14ac:dyDescent="0.25">
      <c r="B332" s="205" t="str">
        <v>Crimson Factor</v>
      </c>
      <c r="C332" s="199">
        <f>COUNTIF('BEN BEARE'!C:C,B332)</f>
        <v>1</v>
      </c>
      <c r="D332" s="199">
        <f>COUNTIFS('BEN BEARE'!C:C,B332,'BEN BEARE'!K:K,"&gt;0")</f>
        <v>0</v>
      </c>
      <c r="E332" s="199">
        <f>COUNTIFS('BEN BEARE'!C:C,B332,'BEN BEARE'!K:K,"&lt;0")</f>
        <v>1</v>
      </c>
      <c r="F332" s="200">
        <f t="shared" si="5"/>
        <v>0</v>
      </c>
      <c r="G332" s="207">
        <f>SUMIFS('BEN BEARE'!K:K,'BEN BEARE'!C:C,B332)</f>
        <v>-1.5</v>
      </c>
    </row>
    <row r="333" spans="2:7" ht="15.75" x14ac:dyDescent="0.25">
      <c r="B333" s="205" t="str">
        <v>Croc Lurkin</v>
      </c>
      <c r="C333" s="199">
        <f>COUNTIF('BEN BEARE'!C:C,B333)</f>
        <v>1</v>
      </c>
      <c r="D333" s="199">
        <f>COUNTIFS('BEN BEARE'!C:C,B333,'BEN BEARE'!K:K,"&gt;0")</f>
        <v>1</v>
      </c>
      <c r="E333" s="199">
        <f>COUNTIFS('BEN BEARE'!C:C,B333,'BEN BEARE'!K:K,"&lt;0")</f>
        <v>0</v>
      </c>
      <c r="F333" s="200">
        <f t="shared" si="5"/>
        <v>1</v>
      </c>
      <c r="G333" s="207">
        <f>SUMIFS('BEN BEARE'!K:K,'BEN BEARE'!C:C,B333)</f>
        <v>1.9799999999999995</v>
      </c>
    </row>
    <row r="334" spans="2:7" ht="15.75" x14ac:dyDescent="0.25">
      <c r="B334" s="205" t="str">
        <v>Crumpets</v>
      </c>
      <c r="C334" s="199">
        <f>COUNTIF('BEN BEARE'!C:C,B334)</f>
        <v>1</v>
      </c>
      <c r="D334" s="199">
        <f>COUNTIFS('BEN BEARE'!C:C,B334,'BEN BEARE'!K:K,"&gt;0")</f>
        <v>0</v>
      </c>
      <c r="E334" s="199">
        <f>COUNTIFS('BEN BEARE'!C:C,B334,'BEN BEARE'!K:K,"&lt;0")</f>
        <v>1</v>
      </c>
      <c r="F334" s="200">
        <f t="shared" si="5"/>
        <v>0</v>
      </c>
      <c r="G334" s="207">
        <f>SUMIFS('BEN BEARE'!K:K,'BEN BEARE'!C:C,B334)</f>
        <v>-3</v>
      </c>
    </row>
    <row r="335" spans="2:7" ht="15.75" x14ac:dyDescent="0.25">
      <c r="B335" s="205" t="str">
        <v>Cruziana</v>
      </c>
      <c r="C335" s="199">
        <f>COUNTIF('BEN BEARE'!C:C,B335)</f>
        <v>1</v>
      </c>
      <c r="D335" s="199">
        <f>COUNTIFS('BEN BEARE'!C:C,B335,'BEN BEARE'!K:K,"&gt;0")</f>
        <v>0</v>
      </c>
      <c r="E335" s="199">
        <f>COUNTIFS('BEN BEARE'!C:C,B335,'BEN BEARE'!K:K,"&lt;0")</f>
        <v>1</v>
      </c>
      <c r="F335" s="200">
        <f t="shared" si="5"/>
        <v>0</v>
      </c>
      <c r="G335" s="207">
        <f>SUMIFS('BEN BEARE'!K:K,'BEN BEARE'!C:C,B335)</f>
        <v>-1.5</v>
      </c>
    </row>
    <row r="336" spans="2:7" ht="15.75" x14ac:dyDescent="0.25">
      <c r="B336" s="205" t="str">
        <v>Crystalist</v>
      </c>
      <c r="C336" s="199">
        <f>COUNTIF('BEN BEARE'!C:C,B336)</f>
        <v>1</v>
      </c>
      <c r="D336" s="199">
        <f>COUNTIFS('BEN BEARE'!C:C,B336,'BEN BEARE'!K:K,"&gt;0")</f>
        <v>0</v>
      </c>
      <c r="E336" s="199">
        <f>COUNTIFS('BEN BEARE'!C:C,B336,'BEN BEARE'!K:K,"&lt;0")</f>
        <v>1</v>
      </c>
      <c r="F336" s="200">
        <f t="shared" si="5"/>
        <v>0</v>
      </c>
      <c r="G336" s="207">
        <f>SUMIFS('BEN BEARE'!K:K,'BEN BEARE'!C:C,B336)</f>
        <v>-2.25</v>
      </c>
    </row>
    <row r="337" spans="2:7" ht="15.75" x14ac:dyDescent="0.25">
      <c r="B337" s="205" t="str">
        <v>Cuban Link</v>
      </c>
      <c r="C337" s="199">
        <f>COUNTIF('BEN BEARE'!C:C,B337)</f>
        <v>1</v>
      </c>
      <c r="D337" s="199">
        <f>COUNTIFS('BEN BEARE'!C:C,B337,'BEN BEARE'!K:K,"&gt;0")</f>
        <v>0</v>
      </c>
      <c r="E337" s="199">
        <f>COUNTIFS('BEN BEARE'!C:C,B337,'BEN BEARE'!K:K,"&lt;0")</f>
        <v>1</v>
      </c>
      <c r="F337" s="200">
        <f t="shared" si="5"/>
        <v>0</v>
      </c>
      <c r="G337" s="207">
        <f>SUMIFS('BEN BEARE'!K:K,'BEN BEARE'!C:C,B337)</f>
        <v>-0.25</v>
      </c>
    </row>
    <row r="338" spans="2:7" ht="15.75" x14ac:dyDescent="0.25">
      <c r="B338" s="205" t="str">
        <v>Cummin Spinner</v>
      </c>
      <c r="C338" s="199">
        <f>COUNTIF('BEN BEARE'!C:C,B338)</f>
        <v>1</v>
      </c>
      <c r="D338" s="199">
        <f>COUNTIFS('BEN BEARE'!C:C,B338,'BEN BEARE'!K:K,"&gt;0")</f>
        <v>0</v>
      </c>
      <c r="E338" s="199">
        <f>COUNTIFS('BEN BEARE'!C:C,B338,'BEN BEARE'!K:K,"&lt;0")</f>
        <v>1</v>
      </c>
      <c r="F338" s="200">
        <f t="shared" si="5"/>
        <v>0</v>
      </c>
      <c r="G338" s="207">
        <f>SUMIFS('BEN BEARE'!K:K,'BEN BEARE'!C:C,B338)</f>
        <v>-1.5</v>
      </c>
    </row>
    <row r="339" spans="2:7" ht="15.75" x14ac:dyDescent="0.25">
      <c r="B339" s="205" t="str">
        <v>Currency Lad</v>
      </c>
      <c r="C339" s="199">
        <f>COUNTIF('BEN BEARE'!C:C,B339)</f>
        <v>3</v>
      </c>
      <c r="D339" s="199">
        <f>COUNTIFS('BEN BEARE'!C:C,B339,'BEN BEARE'!K:K,"&gt;0")</f>
        <v>0</v>
      </c>
      <c r="E339" s="199">
        <f>COUNTIFS('BEN BEARE'!C:C,B339,'BEN BEARE'!K:K,"&lt;0")</f>
        <v>3</v>
      </c>
      <c r="F339" s="200">
        <f t="shared" si="5"/>
        <v>0</v>
      </c>
      <c r="G339" s="207">
        <f>SUMIFS('BEN BEARE'!K:K,'BEN BEARE'!C:C,B339)</f>
        <v>-1.75</v>
      </c>
    </row>
    <row r="340" spans="2:7" ht="15.75" x14ac:dyDescent="0.25">
      <c r="B340" s="205" t="str">
        <v>Daddys Girl</v>
      </c>
      <c r="C340" s="199">
        <f>COUNTIF('BEN BEARE'!C:C,B340)</f>
        <v>1</v>
      </c>
      <c r="D340" s="199">
        <f>COUNTIFS('BEN BEARE'!C:C,B340,'BEN BEARE'!K:K,"&gt;0")</f>
        <v>0</v>
      </c>
      <c r="E340" s="199">
        <f>COUNTIFS('BEN BEARE'!C:C,B340,'BEN BEARE'!K:K,"&lt;0")</f>
        <v>1</v>
      </c>
      <c r="F340" s="200">
        <f t="shared" si="5"/>
        <v>0</v>
      </c>
      <c r="G340" s="207">
        <f>SUMIFS('BEN BEARE'!K:K,'BEN BEARE'!C:C,B340)</f>
        <v>-1.5</v>
      </c>
    </row>
    <row r="341" spans="2:7" ht="15.75" x14ac:dyDescent="0.25">
      <c r="B341" s="205" t="str">
        <v>Dana Point</v>
      </c>
      <c r="C341" s="199">
        <f>COUNTIF('BEN BEARE'!C:C,B341)</f>
        <v>1</v>
      </c>
      <c r="D341" s="199">
        <f>COUNTIFS('BEN BEARE'!C:C,B341,'BEN BEARE'!K:K,"&gt;0")</f>
        <v>0</v>
      </c>
      <c r="E341" s="199">
        <f>COUNTIFS('BEN BEARE'!C:C,B341,'BEN BEARE'!K:K,"&lt;0")</f>
        <v>1</v>
      </c>
      <c r="F341" s="200">
        <f t="shared" si="5"/>
        <v>0</v>
      </c>
      <c r="G341" s="207">
        <f>SUMIFS('BEN BEARE'!K:K,'BEN BEARE'!C:C,B341)</f>
        <v>-1</v>
      </c>
    </row>
    <row r="342" spans="2:7" ht="15.75" x14ac:dyDescent="0.25">
      <c r="B342" s="205" t="str">
        <v>Dancing Alone</v>
      </c>
      <c r="C342" s="199">
        <f>COUNTIF('BEN BEARE'!C:C,B342)</f>
        <v>1</v>
      </c>
      <c r="D342" s="199">
        <f>COUNTIFS('BEN BEARE'!C:C,B342,'BEN BEARE'!K:K,"&gt;0")</f>
        <v>1</v>
      </c>
      <c r="E342" s="199">
        <f>COUNTIFS('BEN BEARE'!C:C,B342,'BEN BEARE'!K:K,"&lt;0")</f>
        <v>0</v>
      </c>
      <c r="F342" s="200">
        <f t="shared" si="5"/>
        <v>1</v>
      </c>
      <c r="G342" s="207">
        <f>SUMIFS('BEN BEARE'!K:K,'BEN BEARE'!C:C,B342)</f>
        <v>2.4375</v>
      </c>
    </row>
    <row r="343" spans="2:7" ht="15.75" x14ac:dyDescent="0.25">
      <c r="B343" s="205" t="str">
        <v>Dancing in the Dark</v>
      </c>
      <c r="C343" s="199">
        <f>COUNTIF('BEN BEARE'!C:C,B343)</f>
        <v>1</v>
      </c>
      <c r="D343" s="199">
        <f>COUNTIFS('BEN BEARE'!C:C,B343,'BEN BEARE'!K:K,"&gt;0")</f>
        <v>0</v>
      </c>
      <c r="E343" s="199">
        <f>COUNTIFS('BEN BEARE'!C:C,B343,'BEN BEARE'!K:K,"&lt;0")</f>
        <v>1</v>
      </c>
      <c r="F343" s="200">
        <f t="shared" si="5"/>
        <v>0</v>
      </c>
      <c r="G343" s="207">
        <f>SUMIFS('BEN BEARE'!K:K,'BEN BEARE'!C:C,B343)</f>
        <v>-3</v>
      </c>
    </row>
    <row r="344" spans="2:7" ht="15.75" x14ac:dyDescent="0.25">
      <c r="B344" s="205" t="str">
        <v>Dancing Miracle</v>
      </c>
      <c r="C344" s="199">
        <f>COUNTIF('BEN BEARE'!C:C,B344)</f>
        <v>1</v>
      </c>
      <c r="D344" s="199">
        <f>COUNTIFS('BEN BEARE'!C:C,B344,'BEN BEARE'!K:K,"&gt;0")</f>
        <v>0</v>
      </c>
      <c r="E344" s="199">
        <f>COUNTIFS('BEN BEARE'!C:C,B344,'BEN BEARE'!K:K,"&lt;0")</f>
        <v>1</v>
      </c>
      <c r="F344" s="200">
        <f t="shared" si="5"/>
        <v>0</v>
      </c>
      <c r="G344" s="207">
        <f>SUMIFS('BEN BEARE'!K:K,'BEN BEARE'!C:C,B344)</f>
        <v>-1.5</v>
      </c>
    </row>
    <row r="345" spans="2:7" ht="15.75" x14ac:dyDescent="0.25">
      <c r="B345" s="205" t="str">
        <v>Dancinginthedark</v>
      </c>
      <c r="C345" s="199">
        <f>COUNTIF('BEN BEARE'!C:C,B345)</f>
        <v>1</v>
      </c>
      <c r="D345" s="199">
        <f>COUNTIFS('BEN BEARE'!C:C,B345,'BEN BEARE'!K:K,"&gt;0")</f>
        <v>0</v>
      </c>
      <c r="E345" s="199">
        <f>COUNTIFS('BEN BEARE'!C:C,B345,'BEN BEARE'!K:K,"&lt;0")</f>
        <v>1</v>
      </c>
      <c r="F345" s="200">
        <f t="shared" si="5"/>
        <v>0</v>
      </c>
      <c r="G345" s="207">
        <f>SUMIFS('BEN BEARE'!K:K,'BEN BEARE'!C:C,B345)</f>
        <v>-3.75</v>
      </c>
    </row>
    <row r="346" spans="2:7" ht="15.75" x14ac:dyDescent="0.25">
      <c r="B346" s="205" t="str">
        <v>Danejararose</v>
      </c>
      <c r="C346" s="199">
        <f>COUNTIF('BEN BEARE'!C:C,B346)</f>
        <v>1</v>
      </c>
      <c r="D346" s="199">
        <f>COUNTIFS('BEN BEARE'!C:C,B346,'BEN BEARE'!K:K,"&gt;0")</f>
        <v>0</v>
      </c>
      <c r="E346" s="199">
        <f>COUNTIFS('BEN BEARE'!C:C,B346,'BEN BEARE'!K:K,"&lt;0")</f>
        <v>1</v>
      </c>
      <c r="F346" s="200">
        <f t="shared" si="5"/>
        <v>0</v>
      </c>
      <c r="G346" s="207">
        <f>SUMIFS('BEN BEARE'!K:K,'BEN BEARE'!C:C,B346)</f>
        <v>-1</v>
      </c>
    </row>
    <row r="347" spans="2:7" ht="15.75" x14ac:dyDescent="0.25">
      <c r="B347" s="205" t="str">
        <v>Danse De La Lune</v>
      </c>
      <c r="C347" s="199">
        <f>COUNTIF('BEN BEARE'!C:C,B347)</f>
        <v>2</v>
      </c>
      <c r="D347" s="199">
        <f>COUNTIFS('BEN BEARE'!C:C,B347,'BEN BEARE'!K:K,"&gt;0")</f>
        <v>1</v>
      </c>
      <c r="E347" s="199">
        <f>COUNTIFS('BEN BEARE'!C:C,B347,'BEN BEARE'!K:K,"&lt;0")</f>
        <v>1</v>
      </c>
      <c r="F347" s="200">
        <f t="shared" si="5"/>
        <v>0.5</v>
      </c>
      <c r="G347" s="207">
        <f>SUMIFS('BEN BEARE'!K:K,'BEN BEARE'!C:C,B347)</f>
        <v>2.4999999999999911E-2</v>
      </c>
    </row>
    <row r="348" spans="2:7" ht="15.75" x14ac:dyDescent="0.25">
      <c r="B348" s="205" t="str">
        <v>Darcis Debut</v>
      </c>
      <c r="C348" s="199">
        <f>COUNTIF('BEN BEARE'!C:C,B348)</f>
        <v>1</v>
      </c>
      <c r="D348" s="199">
        <f>COUNTIFS('BEN BEARE'!C:C,B348,'BEN BEARE'!K:K,"&gt;0")</f>
        <v>0</v>
      </c>
      <c r="E348" s="199">
        <f>COUNTIFS('BEN BEARE'!C:C,B348,'BEN BEARE'!K:K,"&lt;0")</f>
        <v>1</v>
      </c>
      <c r="F348" s="200">
        <f t="shared" si="5"/>
        <v>0</v>
      </c>
      <c r="G348" s="207">
        <f>SUMIFS('BEN BEARE'!K:K,'BEN BEARE'!C:C,B348)</f>
        <v>-2</v>
      </c>
    </row>
    <row r="349" spans="2:7" ht="15.75" x14ac:dyDescent="0.25">
      <c r="B349" s="205" t="str">
        <v>Dark Halo</v>
      </c>
      <c r="C349" s="199">
        <f>COUNTIF('BEN BEARE'!C:C,B349)</f>
        <v>1</v>
      </c>
      <c r="D349" s="199">
        <f>COUNTIFS('BEN BEARE'!C:C,B349,'BEN BEARE'!K:K,"&gt;0")</f>
        <v>1</v>
      </c>
      <c r="E349" s="199">
        <f>COUNTIFS('BEN BEARE'!C:C,B349,'BEN BEARE'!K:K,"&lt;0")</f>
        <v>0</v>
      </c>
      <c r="F349" s="200">
        <f t="shared" si="5"/>
        <v>1</v>
      </c>
      <c r="G349" s="207">
        <f>SUMIFS('BEN BEARE'!K:K,'BEN BEARE'!C:C,B349)</f>
        <v>1.3499999999999996</v>
      </c>
    </row>
    <row r="350" spans="2:7" ht="15.75" x14ac:dyDescent="0.25">
      <c r="B350" s="205" t="str">
        <v>Darkley</v>
      </c>
      <c r="C350" s="199">
        <f>COUNTIF('BEN BEARE'!C:C,B350)</f>
        <v>1</v>
      </c>
      <c r="D350" s="199">
        <f>COUNTIFS('BEN BEARE'!C:C,B350,'BEN BEARE'!K:K,"&gt;0")</f>
        <v>1</v>
      </c>
      <c r="E350" s="199">
        <f>COUNTIFS('BEN BEARE'!C:C,B350,'BEN BEARE'!K:K,"&lt;0")</f>
        <v>0</v>
      </c>
      <c r="F350" s="200">
        <f t="shared" si="5"/>
        <v>1</v>
      </c>
      <c r="G350" s="207">
        <f>SUMIFS('BEN BEARE'!K:K,'BEN BEARE'!C:C,B350)</f>
        <v>4.2749999999999995</v>
      </c>
    </row>
    <row r="351" spans="2:7" ht="15.75" x14ac:dyDescent="0.25">
      <c r="B351" s="205" t="str">
        <v>Dashing</v>
      </c>
      <c r="C351" s="199">
        <f>COUNTIF('BEN BEARE'!C:C,B351)</f>
        <v>2</v>
      </c>
      <c r="D351" s="199">
        <f>COUNTIFS('BEN BEARE'!C:C,B351,'BEN BEARE'!K:K,"&gt;0")</f>
        <v>1</v>
      </c>
      <c r="E351" s="199">
        <f>COUNTIFS('BEN BEARE'!C:C,B351,'BEN BEARE'!K:K,"&lt;0")</f>
        <v>1</v>
      </c>
      <c r="F351" s="200">
        <f t="shared" si="5"/>
        <v>0.5</v>
      </c>
      <c r="G351" s="207">
        <f>SUMIFS('BEN BEARE'!K:K,'BEN BEARE'!C:C,B351)</f>
        <v>-0.5</v>
      </c>
    </row>
    <row r="352" spans="2:7" ht="15.75" x14ac:dyDescent="0.25">
      <c r="B352" s="205" t="str">
        <v>Dashing Donkey</v>
      </c>
      <c r="C352" s="199">
        <f>COUNTIF('BEN BEARE'!C:C,B352)</f>
        <v>1</v>
      </c>
      <c r="D352" s="199">
        <f>COUNTIFS('BEN BEARE'!C:C,B352,'BEN BEARE'!K:K,"&gt;0")</f>
        <v>0</v>
      </c>
      <c r="E352" s="199">
        <f>COUNTIFS('BEN BEARE'!C:C,B352,'BEN BEARE'!K:K,"&lt;0")</f>
        <v>1</v>
      </c>
      <c r="F352" s="200">
        <f t="shared" si="5"/>
        <v>0</v>
      </c>
      <c r="G352" s="207">
        <f>SUMIFS('BEN BEARE'!K:K,'BEN BEARE'!C:C,B352)</f>
        <v>-0.25</v>
      </c>
    </row>
    <row r="353" spans="2:7" ht="15.75" x14ac:dyDescent="0.25">
      <c r="B353" s="205" t="str">
        <v>Dashing Rebel</v>
      </c>
      <c r="C353" s="199">
        <f>COUNTIF('BEN BEARE'!C:C,B353)</f>
        <v>4</v>
      </c>
      <c r="D353" s="199">
        <f>COUNTIFS('BEN BEARE'!C:C,B353,'BEN BEARE'!K:K,"&gt;0")</f>
        <v>0</v>
      </c>
      <c r="E353" s="199">
        <f>COUNTIFS('BEN BEARE'!C:C,B353,'BEN BEARE'!K:K,"&lt;0")</f>
        <v>4</v>
      </c>
      <c r="F353" s="200">
        <f t="shared" si="5"/>
        <v>0</v>
      </c>
      <c r="G353" s="207">
        <f>SUMIFS('BEN BEARE'!K:K,'BEN BEARE'!C:C,B353)</f>
        <v>-1</v>
      </c>
    </row>
    <row r="354" spans="2:7" ht="15.75" x14ac:dyDescent="0.25">
      <c r="B354" s="205" t="str">
        <v>Daumier</v>
      </c>
      <c r="C354" s="199">
        <f>COUNTIF('BEN BEARE'!C:C,B354)</f>
        <v>3</v>
      </c>
      <c r="D354" s="199">
        <f>COUNTIFS('BEN BEARE'!C:C,B354,'BEN BEARE'!K:K,"&gt;0")</f>
        <v>1</v>
      </c>
      <c r="E354" s="199">
        <f>COUNTIFS('BEN BEARE'!C:C,B354,'BEN BEARE'!K:K,"&lt;0")</f>
        <v>2</v>
      </c>
      <c r="F354" s="200">
        <f t="shared" si="5"/>
        <v>0.33333333333333331</v>
      </c>
      <c r="G354" s="207">
        <f>SUMIFS('BEN BEARE'!K:K,'BEN BEARE'!C:C,B354)</f>
        <v>3</v>
      </c>
    </row>
    <row r="355" spans="2:7" ht="15.75" x14ac:dyDescent="0.25">
      <c r="B355" s="205" t="str">
        <v>De Be Eleven</v>
      </c>
      <c r="C355" s="199">
        <f>COUNTIF('BEN BEARE'!C:C,B355)</f>
        <v>2</v>
      </c>
      <c r="D355" s="199">
        <f>COUNTIFS('BEN BEARE'!C:C,B355,'BEN BEARE'!K:K,"&gt;0")</f>
        <v>0</v>
      </c>
      <c r="E355" s="199">
        <f>COUNTIFS('BEN BEARE'!C:C,B355,'BEN BEARE'!K:K,"&lt;0")</f>
        <v>2</v>
      </c>
      <c r="F355" s="200">
        <f t="shared" si="5"/>
        <v>0</v>
      </c>
      <c r="G355" s="207">
        <f>SUMIFS('BEN BEARE'!K:K,'BEN BEARE'!C:C,B355)</f>
        <v>-4</v>
      </c>
    </row>
    <row r="356" spans="2:7" ht="15.75" x14ac:dyDescent="0.25">
      <c r="B356" s="205" t="str">
        <v>Deadly Earnest</v>
      </c>
      <c r="C356" s="199">
        <f>COUNTIF('BEN BEARE'!C:C,B356)</f>
        <v>2</v>
      </c>
      <c r="D356" s="199">
        <f>COUNTIFS('BEN BEARE'!C:C,B356,'BEN BEARE'!K:K,"&gt;0")</f>
        <v>0</v>
      </c>
      <c r="E356" s="199">
        <f>COUNTIFS('BEN BEARE'!C:C,B356,'BEN BEARE'!K:K,"&lt;0")</f>
        <v>2</v>
      </c>
      <c r="F356" s="200">
        <f t="shared" si="5"/>
        <v>0</v>
      </c>
      <c r="G356" s="207">
        <f>SUMIFS('BEN BEARE'!K:K,'BEN BEARE'!C:C,B356)</f>
        <v>-2</v>
      </c>
    </row>
    <row r="357" spans="2:7" ht="15.75" x14ac:dyDescent="0.25">
      <c r="B357" s="205" t="str">
        <v>Dear Jewel</v>
      </c>
      <c r="C357" s="199">
        <f>COUNTIF('BEN BEARE'!C:C,B357)</f>
        <v>2</v>
      </c>
      <c r="D357" s="199">
        <f>COUNTIFS('BEN BEARE'!C:C,B357,'BEN BEARE'!K:K,"&gt;0")</f>
        <v>0</v>
      </c>
      <c r="E357" s="199">
        <f>COUNTIFS('BEN BEARE'!C:C,B357,'BEN BEARE'!K:K,"&lt;0")</f>
        <v>2</v>
      </c>
      <c r="F357" s="200">
        <f t="shared" si="5"/>
        <v>0</v>
      </c>
      <c r="G357" s="207">
        <f>SUMIFS('BEN BEARE'!K:K,'BEN BEARE'!C:C,B357)</f>
        <v>-4</v>
      </c>
    </row>
    <row r="358" spans="2:7" ht="15.75" x14ac:dyDescent="0.25">
      <c r="B358" s="205" t="str">
        <v>Dear Prudence</v>
      </c>
      <c r="C358" s="199">
        <f>COUNTIF('BEN BEARE'!C:C,B358)</f>
        <v>1</v>
      </c>
      <c r="D358" s="199">
        <f>COUNTIFS('BEN BEARE'!C:C,B358,'BEN BEARE'!K:K,"&gt;0")</f>
        <v>0</v>
      </c>
      <c r="E358" s="199">
        <f>COUNTIFS('BEN BEARE'!C:C,B358,'BEN BEARE'!K:K,"&lt;0")</f>
        <v>1</v>
      </c>
      <c r="F358" s="200">
        <f t="shared" si="5"/>
        <v>0</v>
      </c>
      <c r="G358" s="207">
        <f>SUMIFS('BEN BEARE'!K:K,'BEN BEARE'!C:C,B358)</f>
        <v>-2.5</v>
      </c>
    </row>
    <row r="359" spans="2:7" ht="15.75" x14ac:dyDescent="0.25">
      <c r="B359" s="205" t="str">
        <v>Decieve</v>
      </c>
      <c r="C359" s="199">
        <f>COUNTIF('BEN BEARE'!C:C,B359)</f>
        <v>1</v>
      </c>
      <c r="D359" s="199">
        <f>COUNTIFS('BEN BEARE'!C:C,B359,'BEN BEARE'!K:K,"&gt;0")</f>
        <v>0</v>
      </c>
      <c r="E359" s="199">
        <f>COUNTIFS('BEN BEARE'!C:C,B359,'BEN BEARE'!K:K,"&lt;0")</f>
        <v>1</v>
      </c>
      <c r="F359" s="200">
        <f t="shared" si="5"/>
        <v>0</v>
      </c>
      <c r="G359" s="207">
        <f>SUMIFS('BEN BEARE'!K:K,'BEN BEARE'!C:C,B359)</f>
        <v>-0.25</v>
      </c>
    </row>
    <row r="360" spans="2:7" ht="15.75" x14ac:dyDescent="0.25">
      <c r="B360" s="205" t="str">
        <v>Dee Ar Ess</v>
      </c>
      <c r="C360" s="199">
        <f>COUNTIF('BEN BEARE'!C:C,B360)</f>
        <v>1</v>
      </c>
      <c r="D360" s="199">
        <f>COUNTIFS('BEN BEARE'!C:C,B360,'BEN BEARE'!K:K,"&gt;0")</f>
        <v>0</v>
      </c>
      <c r="E360" s="199">
        <f>COUNTIFS('BEN BEARE'!C:C,B360,'BEN BEARE'!K:K,"&lt;0")</f>
        <v>1</v>
      </c>
      <c r="F360" s="200">
        <f t="shared" si="5"/>
        <v>0</v>
      </c>
      <c r="G360" s="207">
        <f>SUMIFS('BEN BEARE'!K:K,'BEN BEARE'!C:C,B360)</f>
        <v>-5</v>
      </c>
    </row>
    <row r="361" spans="2:7" ht="15.75" x14ac:dyDescent="0.25">
      <c r="B361" s="205" t="str">
        <v>Deep Secret</v>
      </c>
      <c r="C361" s="199">
        <f>COUNTIF('BEN BEARE'!C:C,B361)</f>
        <v>2</v>
      </c>
      <c r="D361" s="199">
        <f>COUNTIFS('BEN BEARE'!C:C,B361,'BEN BEARE'!K:K,"&gt;0")</f>
        <v>1</v>
      </c>
      <c r="E361" s="199">
        <f>COUNTIFS('BEN BEARE'!C:C,B361,'BEN BEARE'!K:K,"&lt;0")</f>
        <v>1</v>
      </c>
      <c r="F361" s="200">
        <f t="shared" si="5"/>
        <v>0.5</v>
      </c>
      <c r="G361" s="207">
        <f>SUMIFS('BEN BEARE'!K:K,'BEN BEARE'!C:C,B361)</f>
        <v>1.3500000000000014</v>
      </c>
    </row>
    <row r="362" spans="2:7" ht="15.75" x14ac:dyDescent="0.25">
      <c r="B362" s="205" t="str">
        <v>Deep'n'meaningful</v>
      </c>
      <c r="C362" s="199">
        <f>COUNTIF('BEN BEARE'!C:C,B362)</f>
        <v>1</v>
      </c>
      <c r="D362" s="199">
        <f>COUNTIFS('BEN BEARE'!C:C,B362,'BEN BEARE'!K:K,"&gt;0")</f>
        <v>0</v>
      </c>
      <c r="E362" s="199">
        <f>COUNTIFS('BEN BEARE'!C:C,B362,'BEN BEARE'!K:K,"&lt;0")</f>
        <v>1</v>
      </c>
      <c r="F362" s="200">
        <f t="shared" si="5"/>
        <v>0</v>
      </c>
      <c r="G362" s="207">
        <f>SUMIFS('BEN BEARE'!K:K,'BEN BEARE'!C:C,B362)</f>
        <v>-1</v>
      </c>
    </row>
    <row r="363" spans="2:7" ht="15.75" x14ac:dyDescent="0.25">
      <c r="B363" s="205" t="str">
        <v>Deevie</v>
      </c>
      <c r="C363" s="199">
        <f>COUNTIF('BEN BEARE'!C:C,B363)</f>
        <v>1</v>
      </c>
      <c r="D363" s="199">
        <f>COUNTIFS('BEN BEARE'!C:C,B363,'BEN BEARE'!K:K,"&gt;0")</f>
        <v>0</v>
      </c>
      <c r="E363" s="199">
        <f>COUNTIFS('BEN BEARE'!C:C,B363,'BEN BEARE'!K:K,"&lt;0")</f>
        <v>1</v>
      </c>
      <c r="F363" s="200">
        <f t="shared" si="5"/>
        <v>0</v>
      </c>
      <c r="G363" s="207">
        <f>SUMIFS('BEN BEARE'!K:K,'BEN BEARE'!C:C,B363)</f>
        <v>-1</v>
      </c>
    </row>
    <row r="364" spans="2:7" ht="15.75" x14ac:dyDescent="0.25">
      <c r="B364" s="205" t="str">
        <v>Defining</v>
      </c>
      <c r="C364" s="199">
        <f>COUNTIF('BEN BEARE'!C:C,B364)</f>
        <v>3</v>
      </c>
      <c r="D364" s="199">
        <f>COUNTIFS('BEN BEARE'!C:C,B364,'BEN BEARE'!K:K,"&gt;0")</f>
        <v>1</v>
      </c>
      <c r="E364" s="199">
        <f>COUNTIFS('BEN BEARE'!C:C,B364,'BEN BEARE'!K:K,"&lt;0")</f>
        <v>2</v>
      </c>
      <c r="F364" s="200">
        <f t="shared" si="5"/>
        <v>0.33333333333333331</v>
      </c>
      <c r="G364" s="207">
        <f>SUMIFS('BEN BEARE'!K:K,'BEN BEARE'!C:C,B364)</f>
        <v>-2.5</v>
      </c>
    </row>
    <row r="365" spans="2:7" ht="15.75" x14ac:dyDescent="0.25">
      <c r="B365" s="205" t="str">
        <v>Del Routi</v>
      </c>
      <c r="C365" s="199">
        <f>COUNTIF('BEN BEARE'!C:C,B365)</f>
        <v>2</v>
      </c>
      <c r="D365" s="199">
        <f>COUNTIFS('BEN BEARE'!C:C,B365,'BEN BEARE'!K:K,"&gt;0")</f>
        <v>1</v>
      </c>
      <c r="E365" s="199">
        <f>COUNTIFS('BEN BEARE'!C:C,B365,'BEN BEARE'!K:K,"&lt;0")</f>
        <v>1</v>
      </c>
      <c r="F365" s="200">
        <f t="shared" si="5"/>
        <v>0.5</v>
      </c>
      <c r="G365" s="207">
        <f>SUMIFS('BEN BEARE'!K:K,'BEN BEARE'!C:C,B365)</f>
        <v>12.75</v>
      </c>
    </row>
    <row r="366" spans="2:7" ht="15.75" x14ac:dyDescent="0.25">
      <c r="B366" s="205" t="str">
        <v>Delicate Babe</v>
      </c>
      <c r="C366" s="199">
        <f>COUNTIF('BEN BEARE'!C:C,B366)</f>
        <v>1</v>
      </c>
      <c r="D366" s="199">
        <f>COUNTIFS('BEN BEARE'!C:C,B366,'BEN BEARE'!K:K,"&gt;0")</f>
        <v>0</v>
      </c>
      <c r="E366" s="199">
        <f>COUNTIFS('BEN BEARE'!C:C,B366,'BEN BEARE'!K:K,"&lt;0")</f>
        <v>1</v>
      </c>
      <c r="F366" s="200">
        <f t="shared" si="5"/>
        <v>0</v>
      </c>
      <c r="G366" s="207">
        <f>SUMIFS('BEN BEARE'!K:K,'BEN BEARE'!C:C,B366)</f>
        <v>-6</v>
      </c>
    </row>
    <row r="367" spans="2:7" ht="15.75" x14ac:dyDescent="0.25">
      <c r="B367" s="205" t="str">
        <v xml:space="preserve">Delivery Man </v>
      </c>
      <c r="C367" s="199">
        <f>COUNTIF('BEN BEARE'!C:C,B367)</f>
        <v>1</v>
      </c>
      <c r="D367" s="199">
        <f>COUNTIFS('BEN BEARE'!C:C,B367,'BEN BEARE'!K:K,"&gt;0")</f>
        <v>1</v>
      </c>
      <c r="E367" s="199">
        <f>COUNTIFS('BEN BEARE'!C:C,B367,'BEN BEARE'!K:K,"&lt;0")</f>
        <v>0</v>
      </c>
      <c r="F367" s="200">
        <f t="shared" si="5"/>
        <v>1</v>
      </c>
      <c r="G367" s="207">
        <f>SUMIFS('BEN BEARE'!K:K,'BEN BEARE'!C:C,B367)</f>
        <v>1.125</v>
      </c>
    </row>
    <row r="368" spans="2:7" ht="15.75" x14ac:dyDescent="0.25">
      <c r="B368" s="205" t="str">
        <v>Delta's Gold</v>
      </c>
      <c r="C368" s="199">
        <f>COUNTIF('BEN BEARE'!C:C,B368)</f>
        <v>1</v>
      </c>
      <c r="D368" s="199">
        <f>COUNTIFS('BEN BEARE'!C:C,B368,'BEN BEARE'!K:K,"&gt;0")</f>
        <v>0</v>
      </c>
      <c r="E368" s="199">
        <f>COUNTIFS('BEN BEARE'!C:C,B368,'BEN BEARE'!K:K,"&lt;0")</f>
        <v>1</v>
      </c>
      <c r="F368" s="200">
        <f t="shared" si="5"/>
        <v>0</v>
      </c>
      <c r="G368" s="207">
        <f>SUMIFS('BEN BEARE'!K:K,'BEN BEARE'!C:C,B368)</f>
        <v>-3</v>
      </c>
    </row>
    <row r="369" spans="2:7" ht="15.75" x14ac:dyDescent="0.25">
      <c r="B369" s="205" t="str">
        <v>Demando</v>
      </c>
      <c r="C369" s="199">
        <f>COUNTIF('BEN BEARE'!C:C,B369)</f>
        <v>1</v>
      </c>
      <c r="D369" s="199">
        <f>COUNTIFS('BEN BEARE'!C:C,B369,'BEN BEARE'!K:K,"&gt;0")</f>
        <v>0</v>
      </c>
      <c r="E369" s="199">
        <f>COUNTIFS('BEN BEARE'!C:C,B369,'BEN BEARE'!K:K,"&lt;0")</f>
        <v>1</v>
      </c>
      <c r="F369" s="200">
        <f t="shared" si="5"/>
        <v>0</v>
      </c>
      <c r="G369" s="207">
        <f>SUMIFS('BEN BEARE'!K:K,'BEN BEARE'!C:C,B369)</f>
        <v>-1</v>
      </c>
    </row>
    <row r="370" spans="2:7" ht="15.75" x14ac:dyDescent="0.25">
      <c r="B370" s="205" t="str">
        <v>Demon Award</v>
      </c>
      <c r="C370" s="199">
        <f>COUNTIF('BEN BEARE'!C:C,B370)</f>
        <v>1</v>
      </c>
      <c r="D370" s="199">
        <f>COUNTIFS('BEN BEARE'!C:C,B370,'BEN BEARE'!K:K,"&gt;0")</f>
        <v>0</v>
      </c>
      <c r="E370" s="199">
        <f>COUNTIFS('BEN BEARE'!C:C,B370,'BEN BEARE'!K:K,"&lt;0")</f>
        <v>1</v>
      </c>
      <c r="F370" s="200">
        <f t="shared" si="5"/>
        <v>0</v>
      </c>
      <c r="G370" s="207">
        <f>SUMIFS('BEN BEARE'!K:K,'BEN BEARE'!C:C,B370)</f>
        <v>-1</v>
      </c>
    </row>
    <row r="371" spans="2:7" ht="15.75" x14ac:dyDescent="0.25">
      <c r="B371" s="205" t="str">
        <v>Dennis Choux</v>
      </c>
      <c r="C371" s="199">
        <f>COUNTIF('BEN BEARE'!C:C,B371)</f>
        <v>2</v>
      </c>
      <c r="D371" s="199">
        <f>COUNTIFS('BEN BEARE'!C:C,B371,'BEN BEARE'!K:K,"&gt;0")</f>
        <v>1</v>
      </c>
      <c r="E371" s="199">
        <f>COUNTIFS('BEN BEARE'!C:C,B371,'BEN BEARE'!K:K,"&lt;0")</f>
        <v>1</v>
      </c>
      <c r="F371" s="200">
        <f t="shared" ref="F371:F394" si="6">D371/C371</f>
        <v>0.5</v>
      </c>
      <c r="G371" s="207">
        <f>SUMIFS('BEN BEARE'!K:K,'BEN BEARE'!C:C,B371)</f>
        <v>-0.29999999999999982</v>
      </c>
    </row>
    <row r="372" spans="2:7" ht="15.75" x14ac:dyDescent="0.25">
      <c r="B372" s="205" t="str">
        <v>Density</v>
      </c>
      <c r="C372" s="199">
        <f>COUNTIF('BEN BEARE'!C:C,B372)</f>
        <v>1</v>
      </c>
      <c r="D372" s="199">
        <f>COUNTIFS('BEN BEARE'!C:C,B372,'BEN BEARE'!K:K,"&gt;0")</f>
        <v>1</v>
      </c>
      <c r="E372" s="199">
        <f>COUNTIFS('BEN BEARE'!C:C,B372,'BEN BEARE'!K:K,"&lt;0")</f>
        <v>0</v>
      </c>
      <c r="F372" s="200">
        <f t="shared" si="6"/>
        <v>1</v>
      </c>
      <c r="G372" s="207">
        <f>SUMIFS('BEN BEARE'!K:K,'BEN BEARE'!C:C,B372)</f>
        <v>14.399999999999999</v>
      </c>
    </row>
    <row r="373" spans="2:7" ht="15.75" x14ac:dyDescent="0.25">
      <c r="B373" s="205" t="str">
        <v>Depasser</v>
      </c>
      <c r="C373" s="199">
        <f>COUNTIF('BEN BEARE'!C:C,B373)</f>
        <v>1</v>
      </c>
      <c r="D373" s="199">
        <f>COUNTIFS('BEN BEARE'!C:C,B373,'BEN BEARE'!K:K,"&gt;0")</f>
        <v>0</v>
      </c>
      <c r="E373" s="199">
        <f>COUNTIFS('BEN BEARE'!C:C,B373,'BEN BEARE'!K:K,"&lt;0")</f>
        <v>1</v>
      </c>
      <c r="F373" s="200">
        <f t="shared" si="6"/>
        <v>0</v>
      </c>
      <c r="G373" s="207">
        <f>SUMIFS('BEN BEARE'!K:K,'BEN BEARE'!C:C,B373)</f>
        <v>-0.5</v>
      </c>
    </row>
    <row r="374" spans="2:7" ht="15.75" x14ac:dyDescent="0.25">
      <c r="B374" s="205" t="str">
        <v>Deploy and Destroy</v>
      </c>
      <c r="C374" s="199">
        <f>COUNTIF('BEN BEARE'!C:C,B374)</f>
        <v>2</v>
      </c>
      <c r="D374" s="199">
        <f>COUNTIFS('BEN BEARE'!C:C,B374,'BEN BEARE'!K:K,"&gt;0")</f>
        <v>0</v>
      </c>
      <c r="E374" s="199">
        <f>COUNTIFS('BEN BEARE'!C:C,B374,'BEN BEARE'!K:K,"&lt;0")</f>
        <v>2</v>
      </c>
      <c r="F374" s="200">
        <f t="shared" si="6"/>
        <v>0</v>
      </c>
      <c r="G374" s="207">
        <f>SUMIFS('BEN BEARE'!K:K,'BEN BEARE'!C:C,B374)</f>
        <v>-2</v>
      </c>
    </row>
    <row r="375" spans="2:7" ht="15.75" x14ac:dyDescent="0.25">
      <c r="B375" s="205" t="str">
        <v>Designer Dreamer</v>
      </c>
      <c r="C375" s="199">
        <f>COUNTIF('BEN BEARE'!C:C,B375)</f>
        <v>1</v>
      </c>
      <c r="D375" s="199">
        <f>COUNTIFS('BEN BEARE'!C:C,B375,'BEN BEARE'!K:K,"&gt;0")</f>
        <v>1</v>
      </c>
      <c r="E375" s="199">
        <f>COUNTIFS('BEN BEARE'!C:C,B375,'BEN BEARE'!K:K,"&lt;0")</f>
        <v>0</v>
      </c>
      <c r="F375" s="200">
        <f t="shared" si="6"/>
        <v>1</v>
      </c>
      <c r="G375" s="207">
        <f>SUMIFS('BEN BEARE'!K:K,'BEN BEARE'!C:C,B375)</f>
        <v>9.8000000000000007</v>
      </c>
    </row>
    <row r="376" spans="2:7" ht="15.75" x14ac:dyDescent="0.25">
      <c r="B376" s="205" t="str">
        <v>Detoron</v>
      </c>
      <c r="C376" s="199">
        <f>COUNTIF('BEN BEARE'!C:C,B376)</f>
        <v>2</v>
      </c>
      <c r="D376" s="199">
        <f>COUNTIFS('BEN BEARE'!C:C,B376,'BEN BEARE'!K:K,"&gt;0")</f>
        <v>0</v>
      </c>
      <c r="E376" s="199">
        <f>COUNTIFS('BEN BEARE'!C:C,B376,'BEN BEARE'!K:K,"&lt;0")</f>
        <v>2</v>
      </c>
      <c r="F376" s="200">
        <f t="shared" si="6"/>
        <v>0</v>
      </c>
      <c r="G376" s="207">
        <f>SUMIFS('BEN BEARE'!K:K,'BEN BEARE'!C:C,B376)</f>
        <v>-4.75</v>
      </c>
    </row>
    <row r="377" spans="2:7" ht="15.75" x14ac:dyDescent="0.25">
      <c r="B377" s="205" t="str">
        <v>Devil Enuff</v>
      </c>
      <c r="C377" s="199">
        <f>COUNTIF('BEN BEARE'!C:C,B377)</f>
        <v>3</v>
      </c>
      <c r="D377" s="199">
        <f>COUNTIFS('BEN BEARE'!C:C,B377,'BEN BEARE'!K:K,"&gt;0")</f>
        <v>1</v>
      </c>
      <c r="E377" s="199">
        <f>COUNTIFS('BEN BEARE'!C:C,B377,'BEN BEARE'!K:K,"&lt;0")</f>
        <v>2</v>
      </c>
      <c r="F377" s="200">
        <f t="shared" si="6"/>
        <v>0.33333333333333331</v>
      </c>
      <c r="G377" s="207">
        <f>SUMIFS('BEN BEARE'!K:K,'BEN BEARE'!C:C,B377)</f>
        <v>-3.5</v>
      </c>
    </row>
    <row r="378" spans="2:7" ht="15.75" x14ac:dyDescent="0.25">
      <c r="B378" s="205" t="str">
        <v>Devils Fiddle</v>
      </c>
      <c r="C378" s="199">
        <f>COUNTIF('BEN BEARE'!C:C,B378)</f>
        <v>2</v>
      </c>
      <c r="D378" s="199">
        <f>COUNTIFS('BEN BEARE'!C:C,B378,'BEN BEARE'!K:K,"&gt;0")</f>
        <v>1</v>
      </c>
      <c r="E378" s="199">
        <f>COUNTIFS('BEN BEARE'!C:C,B378,'BEN BEARE'!K:K,"&lt;0")</f>
        <v>1</v>
      </c>
      <c r="F378" s="200">
        <f t="shared" si="6"/>
        <v>0.5</v>
      </c>
      <c r="G378" s="207">
        <f>SUMIFS('BEN BEARE'!K:K,'BEN BEARE'!C:C,B378)</f>
        <v>4</v>
      </c>
    </row>
    <row r="379" spans="2:7" ht="15.75" x14ac:dyDescent="0.25">
      <c r="B379" s="205" t="str">
        <v>Devoted Poet</v>
      </c>
      <c r="C379" s="199">
        <f>COUNTIF('BEN BEARE'!C:C,B379)</f>
        <v>1</v>
      </c>
      <c r="D379" s="199">
        <f>COUNTIFS('BEN BEARE'!C:C,B379,'BEN BEARE'!K:K,"&gt;0")</f>
        <v>0</v>
      </c>
      <c r="E379" s="199">
        <f>COUNTIFS('BEN BEARE'!C:C,B379,'BEN BEARE'!K:K,"&lt;0")</f>
        <v>1</v>
      </c>
      <c r="F379" s="200">
        <f t="shared" si="6"/>
        <v>0</v>
      </c>
      <c r="G379" s="207">
        <f>SUMIFS('BEN BEARE'!K:K,'BEN BEARE'!C:C,B379)</f>
        <v>-2</v>
      </c>
    </row>
    <row r="380" spans="2:7" ht="15.75" x14ac:dyDescent="0.25">
      <c r="B380" s="205" t="str">
        <v>Diablo</v>
      </c>
      <c r="C380" s="199">
        <f>COUNTIF('BEN BEARE'!C:C,B380)</f>
        <v>2</v>
      </c>
      <c r="D380" s="199">
        <f>COUNTIFS('BEN BEARE'!C:C,B380,'BEN BEARE'!K:K,"&gt;0")</f>
        <v>1</v>
      </c>
      <c r="E380" s="199">
        <f>COUNTIFS('BEN BEARE'!C:C,B380,'BEN BEARE'!K:K,"&lt;0")</f>
        <v>1</v>
      </c>
      <c r="F380" s="200">
        <f t="shared" si="6"/>
        <v>0.5</v>
      </c>
      <c r="G380" s="207">
        <f>SUMIFS('BEN BEARE'!K:K,'BEN BEARE'!C:C,B380)</f>
        <v>-2.5</v>
      </c>
    </row>
    <row r="381" spans="2:7" ht="15.75" x14ac:dyDescent="0.25">
      <c r="B381" s="205" t="str">
        <v>Diamond Black</v>
      </c>
      <c r="C381" s="199">
        <f>COUNTIF('BEN BEARE'!C:C,B381)</f>
        <v>1</v>
      </c>
      <c r="D381" s="199">
        <f>COUNTIFS('BEN BEARE'!C:C,B381,'BEN BEARE'!K:K,"&gt;0")</f>
        <v>0</v>
      </c>
      <c r="E381" s="199">
        <f>COUNTIFS('BEN BEARE'!C:C,B381,'BEN BEARE'!K:K,"&lt;0")</f>
        <v>1</v>
      </c>
      <c r="F381" s="200">
        <f t="shared" si="6"/>
        <v>0</v>
      </c>
      <c r="G381" s="207">
        <f>SUMIFS('BEN BEARE'!K:K,'BEN BEARE'!C:C,B381)</f>
        <v>-1</v>
      </c>
    </row>
    <row r="382" spans="2:7" ht="15.75" x14ac:dyDescent="0.25">
      <c r="B382" s="205" t="str">
        <v>Diamond Lucy</v>
      </c>
      <c r="C382" s="199">
        <f>COUNTIF('BEN BEARE'!C:C,B382)</f>
        <v>2</v>
      </c>
      <c r="D382" s="199">
        <f>COUNTIFS('BEN BEARE'!C:C,B382,'BEN BEARE'!K:K,"&gt;0")</f>
        <v>0</v>
      </c>
      <c r="E382" s="199">
        <f>COUNTIFS('BEN BEARE'!C:C,B382,'BEN BEARE'!K:K,"&lt;0")</f>
        <v>2</v>
      </c>
      <c r="F382" s="200">
        <f t="shared" si="6"/>
        <v>0</v>
      </c>
      <c r="G382" s="207">
        <f>SUMIFS('BEN BEARE'!K:K,'BEN BEARE'!C:C,B382)</f>
        <v>-2</v>
      </c>
    </row>
    <row r="383" spans="2:7" ht="15.75" x14ac:dyDescent="0.25">
      <c r="B383" s="205" t="str">
        <v>Diamond Model</v>
      </c>
      <c r="C383" s="199">
        <f>COUNTIF('BEN BEARE'!C:C,B383)</f>
        <v>1</v>
      </c>
      <c r="D383" s="199">
        <f>COUNTIFS('BEN BEARE'!C:C,B383,'BEN BEARE'!K:K,"&gt;0")</f>
        <v>1</v>
      </c>
      <c r="E383" s="199">
        <f>COUNTIFS('BEN BEARE'!C:C,B383,'BEN BEARE'!K:K,"&lt;0")</f>
        <v>0</v>
      </c>
      <c r="F383" s="200">
        <f t="shared" si="6"/>
        <v>1</v>
      </c>
      <c r="G383" s="207">
        <f>SUMIFS('BEN BEARE'!K:K,'BEN BEARE'!C:C,B383)</f>
        <v>14</v>
      </c>
    </row>
    <row r="384" spans="2:7" ht="15.75" x14ac:dyDescent="0.25">
      <c r="B384" s="205" t="str">
        <v>Diamond Star</v>
      </c>
      <c r="C384" s="199">
        <f>COUNTIF('BEN BEARE'!C:C,B384)</f>
        <v>1</v>
      </c>
      <c r="D384" s="199">
        <f>COUNTIFS('BEN BEARE'!C:C,B384,'BEN BEARE'!K:K,"&gt;0")</f>
        <v>0</v>
      </c>
      <c r="E384" s="199">
        <f>COUNTIFS('BEN BEARE'!C:C,B384,'BEN BEARE'!K:K,"&lt;0")</f>
        <v>1</v>
      </c>
      <c r="F384" s="200">
        <f t="shared" si="6"/>
        <v>0</v>
      </c>
      <c r="G384" s="207">
        <f>SUMIFS('BEN BEARE'!K:K,'BEN BEARE'!C:C,B384)</f>
        <v>-0.25</v>
      </c>
    </row>
    <row r="385" spans="2:7" ht="15.75" x14ac:dyDescent="0.25">
      <c r="B385" s="205" t="str">
        <v>Didier</v>
      </c>
      <c r="C385" s="199">
        <f>COUNTIF('BEN BEARE'!C:C,B385)</f>
        <v>1</v>
      </c>
      <c r="D385" s="199">
        <f>COUNTIFS('BEN BEARE'!C:C,B385,'BEN BEARE'!K:K,"&gt;0")</f>
        <v>0</v>
      </c>
      <c r="E385" s="199">
        <f>COUNTIFS('BEN BEARE'!C:C,B385,'BEN BEARE'!K:K,"&lt;0")</f>
        <v>1</v>
      </c>
      <c r="F385" s="200">
        <f t="shared" si="6"/>
        <v>0</v>
      </c>
      <c r="G385" s="207">
        <f>SUMIFS('BEN BEARE'!K:K,'BEN BEARE'!C:C,B385)</f>
        <v>-1</v>
      </c>
    </row>
    <row r="386" spans="2:7" ht="15.75" x14ac:dyDescent="0.25">
      <c r="B386" s="205" t="str">
        <v>Didrikson</v>
      </c>
      <c r="C386" s="199">
        <f>COUNTIF('BEN BEARE'!C:C,B386)</f>
        <v>1</v>
      </c>
      <c r="D386" s="199">
        <f>COUNTIFS('BEN BEARE'!C:C,B386,'BEN BEARE'!K:K,"&gt;0")</f>
        <v>0</v>
      </c>
      <c r="E386" s="199">
        <f>COUNTIFS('BEN BEARE'!C:C,B386,'BEN BEARE'!K:K,"&lt;0")</f>
        <v>1</v>
      </c>
      <c r="F386" s="200">
        <f t="shared" si="6"/>
        <v>0</v>
      </c>
      <c r="G386" s="207">
        <f>SUMIFS('BEN BEARE'!K:K,'BEN BEARE'!C:C,B386)</f>
        <v>-5</v>
      </c>
    </row>
    <row r="387" spans="2:7" ht="15.75" x14ac:dyDescent="0.25">
      <c r="B387" s="205" t="str">
        <v>Diesel</v>
      </c>
      <c r="C387" s="199">
        <f>COUNTIF('BEN BEARE'!C:C,B387)</f>
        <v>2</v>
      </c>
      <c r="D387" s="199">
        <f>COUNTIFS('BEN BEARE'!C:C,B387,'BEN BEARE'!K:K,"&gt;0")</f>
        <v>1</v>
      </c>
      <c r="E387" s="199">
        <f>COUNTIFS('BEN BEARE'!C:C,B387,'BEN BEARE'!K:K,"&lt;0")</f>
        <v>1</v>
      </c>
      <c r="F387" s="200">
        <f t="shared" si="6"/>
        <v>0.5</v>
      </c>
      <c r="G387" s="207">
        <f>SUMIFS('BEN BEARE'!K:K,'BEN BEARE'!C:C,B387)</f>
        <v>2.9749999999999996</v>
      </c>
    </row>
    <row r="388" spans="2:7" ht="15.75" x14ac:dyDescent="0.25">
      <c r="B388" s="205" t="str">
        <v>Different Drum</v>
      </c>
      <c r="C388" s="199">
        <f>COUNTIF('BEN BEARE'!C:C,B388)</f>
        <v>1</v>
      </c>
      <c r="D388" s="199">
        <f>COUNTIFS('BEN BEARE'!C:C,B388,'BEN BEARE'!K:K,"&gt;0")</f>
        <v>0</v>
      </c>
      <c r="E388" s="199">
        <f>COUNTIFS('BEN BEARE'!C:C,B388,'BEN BEARE'!K:K,"&lt;0")</f>
        <v>1</v>
      </c>
      <c r="F388" s="200">
        <f t="shared" si="6"/>
        <v>0</v>
      </c>
      <c r="G388" s="207">
        <f>SUMIFS('BEN BEARE'!K:K,'BEN BEARE'!C:C,B388)</f>
        <v>-7</v>
      </c>
    </row>
    <row r="389" spans="2:7" ht="15.75" x14ac:dyDescent="0.25">
      <c r="B389" s="205" t="str">
        <v>Dimitrov</v>
      </c>
      <c r="C389" s="199">
        <f>COUNTIF('BEN BEARE'!C:C,B389)</f>
        <v>2</v>
      </c>
      <c r="D389" s="199">
        <f>COUNTIFS('BEN BEARE'!C:C,B389,'BEN BEARE'!K:K,"&gt;0")</f>
        <v>0</v>
      </c>
      <c r="E389" s="199">
        <f>COUNTIFS('BEN BEARE'!C:C,B389,'BEN BEARE'!K:K,"&lt;0")</f>
        <v>2</v>
      </c>
      <c r="F389" s="200">
        <f t="shared" si="6"/>
        <v>0</v>
      </c>
      <c r="G389" s="207">
        <f>SUMIFS('BEN BEARE'!K:K,'BEN BEARE'!C:C,B389)</f>
        <v>-7.5</v>
      </c>
    </row>
    <row r="390" spans="2:7" ht="15.75" x14ac:dyDescent="0.25">
      <c r="B390" s="205" t="str">
        <v>Dipsy Doodle</v>
      </c>
      <c r="C390" s="199">
        <f>COUNTIF('BEN BEARE'!C:C,B390)</f>
        <v>3</v>
      </c>
      <c r="D390" s="199">
        <f>COUNTIFS('BEN BEARE'!C:C,B390,'BEN BEARE'!K:K,"&gt;0")</f>
        <v>1</v>
      </c>
      <c r="E390" s="199">
        <f>COUNTIFS('BEN BEARE'!C:C,B390,'BEN BEARE'!K:K,"&lt;0")</f>
        <v>2</v>
      </c>
      <c r="F390" s="200">
        <f t="shared" si="6"/>
        <v>0.33333333333333331</v>
      </c>
      <c r="G390" s="207">
        <f>SUMIFS('BEN BEARE'!K:K,'BEN BEARE'!C:C,B390)</f>
        <v>7.75</v>
      </c>
    </row>
    <row r="391" spans="2:7" ht="15.75" x14ac:dyDescent="0.25">
      <c r="B391" s="205" t="str">
        <v>Dirty Angel</v>
      </c>
      <c r="C391" s="199">
        <f>COUNTIF('BEN BEARE'!C:C,B391)</f>
        <v>1</v>
      </c>
      <c r="D391" s="199">
        <f>COUNTIFS('BEN BEARE'!C:C,B391,'BEN BEARE'!K:K,"&gt;0")</f>
        <v>0</v>
      </c>
      <c r="E391" s="199">
        <f>COUNTIFS('BEN BEARE'!C:C,B391,'BEN BEARE'!K:K,"&lt;0")</f>
        <v>1</v>
      </c>
      <c r="F391" s="200">
        <f t="shared" si="6"/>
        <v>0</v>
      </c>
      <c r="G391" s="207">
        <f>SUMIFS('BEN BEARE'!K:K,'BEN BEARE'!C:C,B391)</f>
        <v>-9.75</v>
      </c>
    </row>
    <row r="392" spans="2:7" ht="15.75" x14ac:dyDescent="0.25">
      <c r="B392" s="205" t="str">
        <v>Dis is Heaven</v>
      </c>
      <c r="C392" s="199">
        <f>COUNTIF('BEN BEARE'!C:C,B392)</f>
        <v>1</v>
      </c>
      <c r="D392" s="199">
        <f>COUNTIFS('BEN BEARE'!C:C,B392,'BEN BEARE'!K:K,"&gt;0")</f>
        <v>0</v>
      </c>
      <c r="E392" s="199">
        <f>COUNTIFS('BEN BEARE'!C:C,B392,'BEN BEARE'!K:K,"&lt;0")</f>
        <v>1</v>
      </c>
      <c r="F392" s="200">
        <f t="shared" si="6"/>
        <v>0</v>
      </c>
      <c r="G392" s="207">
        <f>SUMIFS('BEN BEARE'!K:K,'BEN BEARE'!C:C,B392)</f>
        <v>-1</v>
      </c>
    </row>
    <row r="393" spans="2:7" ht="15.75" x14ac:dyDescent="0.25">
      <c r="B393" s="205" t="str">
        <v>Discerning</v>
      </c>
      <c r="C393" s="199">
        <f>COUNTIF('BEN BEARE'!C:C,B393)</f>
        <v>2</v>
      </c>
      <c r="D393" s="199">
        <f>COUNTIFS('BEN BEARE'!C:C,B393,'BEN BEARE'!K:K,"&gt;0")</f>
        <v>1</v>
      </c>
      <c r="E393" s="199">
        <f>COUNTIFS('BEN BEARE'!C:C,B393,'BEN BEARE'!K:K,"&lt;0")</f>
        <v>1</v>
      </c>
      <c r="F393" s="200">
        <f t="shared" si="6"/>
        <v>0.5</v>
      </c>
      <c r="G393" s="207">
        <f>SUMIFS('BEN BEARE'!K:K,'BEN BEARE'!C:C,B393)</f>
        <v>3.75</v>
      </c>
    </row>
    <row r="394" spans="2:7" ht="15.75" x14ac:dyDescent="0.25">
      <c r="B394" s="205" t="str">
        <v>Discover</v>
      </c>
      <c r="C394" s="199">
        <f>COUNTIF('BEN BEARE'!C:C,B394)</f>
        <v>2</v>
      </c>
      <c r="D394" s="199">
        <f>COUNTIFS('BEN BEARE'!C:C,B394,'BEN BEARE'!K:K,"&gt;0")</f>
        <v>0</v>
      </c>
      <c r="E394" s="199">
        <f>COUNTIFS('BEN BEARE'!C:C,B394,'BEN BEARE'!K:K,"&lt;0")</f>
        <v>2</v>
      </c>
      <c r="F394" s="200">
        <f t="shared" si="6"/>
        <v>0</v>
      </c>
      <c r="G394" s="207">
        <f>SUMIFS('BEN BEARE'!K:K,'BEN BEARE'!C:C,B394)</f>
        <v>-7.75</v>
      </c>
    </row>
    <row r="395" spans="2:7" ht="15.75" x14ac:dyDescent="0.25">
      <c r="B395" s="205" t="str">
        <v>Discreet Affair</v>
      </c>
      <c r="C395" s="199">
        <f>COUNTIF('BEN BEARE'!C:C,B395)</f>
        <v>1</v>
      </c>
      <c r="D395" s="199">
        <f>COUNTIFS('BEN BEARE'!C:C,B395,'BEN BEARE'!K:K,"&gt;0")</f>
        <v>0</v>
      </c>
      <c r="E395" s="199">
        <f>COUNTIFS('BEN BEARE'!C:C,B395,'BEN BEARE'!K:K,"&lt;0")</f>
        <v>1</v>
      </c>
      <c r="F395" s="200">
        <f t="shared" ref="F395:F413" si="7">D395/C395</f>
        <v>0</v>
      </c>
      <c r="G395" s="207">
        <f>SUMIFS('BEN BEARE'!K:K,'BEN BEARE'!C:C,B395)</f>
        <v>-2.5</v>
      </c>
    </row>
    <row r="396" spans="2:7" ht="15.75" x14ac:dyDescent="0.25">
      <c r="B396" s="205" t="str">
        <v>Disney Castle</v>
      </c>
      <c r="C396" s="199">
        <f>COUNTIF('BEN BEARE'!C:C,B396)</f>
        <v>1</v>
      </c>
      <c r="D396" s="199">
        <f>COUNTIFS('BEN BEARE'!C:C,B396,'BEN BEARE'!K:K,"&gt;0")</f>
        <v>1</v>
      </c>
      <c r="E396" s="199">
        <f>COUNTIFS('BEN BEARE'!C:C,B396,'BEN BEARE'!K:K,"&lt;0")</f>
        <v>0</v>
      </c>
      <c r="F396" s="200">
        <f t="shared" si="7"/>
        <v>1</v>
      </c>
      <c r="G396" s="207">
        <f>SUMIFS('BEN BEARE'!K:K,'BEN BEARE'!C:C,B396)</f>
        <v>24</v>
      </c>
    </row>
    <row r="397" spans="2:7" ht="15.75" x14ac:dyDescent="0.25">
      <c r="B397" s="205" t="str">
        <v>Disputed River</v>
      </c>
      <c r="C397" s="199">
        <f>COUNTIF('BEN BEARE'!C:C,B397)</f>
        <v>1</v>
      </c>
      <c r="D397" s="199">
        <f>COUNTIFS('BEN BEARE'!C:C,B397,'BEN BEARE'!K:K,"&gt;0")</f>
        <v>0</v>
      </c>
      <c r="E397" s="199">
        <f>COUNTIFS('BEN BEARE'!C:C,B397,'BEN BEARE'!K:K,"&lt;0")</f>
        <v>1</v>
      </c>
      <c r="F397" s="200">
        <f t="shared" si="7"/>
        <v>0</v>
      </c>
      <c r="G397" s="207">
        <f>SUMIFS('BEN BEARE'!K:K,'BEN BEARE'!C:C,B397)</f>
        <v>-7.75</v>
      </c>
    </row>
    <row r="398" spans="2:7" ht="15.75" x14ac:dyDescent="0.25">
      <c r="B398" s="205" t="str">
        <v>Distorted</v>
      </c>
      <c r="C398" s="199">
        <f>COUNTIF('BEN BEARE'!C:C,B398)</f>
        <v>1</v>
      </c>
      <c r="D398" s="199">
        <f>COUNTIFS('BEN BEARE'!C:C,B398,'BEN BEARE'!K:K,"&gt;0")</f>
        <v>1</v>
      </c>
      <c r="E398" s="199">
        <f>COUNTIFS('BEN BEARE'!C:C,B398,'BEN BEARE'!K:K,"&lt;0")</f>
        <v>0</v>
      </c>
      <c r="F398" s="200">
        <f t="shared" si="7"/>
        <v>1</v>
      </c>
      <c r="G398" s="207">
        <f>SUMIFS('BEN BEARE'!K:K,'BEN BEARE'!C:C,B398)</f>
        <v>15</v>
      </c>
    </row>
    <row r="399" spans="2:7" ht="15.75" x14ac:dyDescent="0.25">
      <c r="B399" s="205" t="str">
        <v>Disturbia</v>
      </c>
      <c r="C399" s="199">
        <f>COUNTIF('BEN BEARE'!C:C,B399)</f>
        <v>1</v>
      </c>
      <c r="D399" s="199">
        <f>COUNTIFS('BEN BEARE'!C:C,B399,'BEN BEARE'!K:K,"&gt;0")</f>
        <v>0</v>
      </c>
      <c r="E399" s="199">
        <f>COUNTIFS('BEN BEARE'!C:C,B399,'BEN BEARE'!K:K,"&lt;0")</f>
        <v>1</v>
      </c>
      <c r="F399" s="200">
        <f t="shared" si="7"/>
        <v>0</v>
      </c>
      <c r="G399" s="207">
        <f>SUMIFS('BEN BEARE'!K:K,'BEN BEARE'!C:C,B399)</f>
        <v>-2</v>
      </c>
    </row>
    <row r="400" spans="2:7" ht="15.75" x14ac:dyDescent="0.25">
      <c r="B400" s="205" t="str">
        <v>Divazou</v>
      </c>
      <c r="C400" s="199">
        <f>COUNTIF('BEN BEARE'!C:C,B400)</f>
        <v>2</v>
      </c>
      <c r="D400" s="199">
        <f>COUNTIFS('BEN BEARE'!C:C,B400,'BEN BEARE'!K:K,"&gt;0")</f>
        <v>1</v>
      </c>
      <c r="E400" s="199">
        <f>COUNTIFS('BEN BEARE'!C:C,B400,'BEN BEARE'!K:K,"&lt;0")</f>
        <v>1</v>
      </c>
      <c r="F400" s="200">
        <f t="shared" si="7"/>
        <v>0.5</v>
      </c>
      <c r="G400" s="207">
        <f>SUMIFS('BEN BEARE'!K:K,'BEN BEARE'!C:C,B400)</f>
        <v>-4.625</v>
      </c>
    </row>
    <row r="401" spans="2:7" ht="15.75" x14ac:dyDescent="0.25">
      <c r="B401" s="205" t="str">
        <v>Divine Flash</v>
      </c>
      <c r="C401" s="199">
        <f>COUNTIF('BEN BEARE'!C:C,B401)</f>
        <v>2</v>
      </c>
      <c r="D401" s="199">
        <f>COUNTIFS('BEN BEARE'!C:C,B401,'BEN BEARE'!K:K,"&gt;0")</f>
        <v>0</v>
      </c>
      <c r="E401" s="199">
        <f>COUNTIFS('BEN BEARE'!C:C,B401,'BEN BEARE'!K:K,"&lt;0")</f>
        <v>2</v>
      </c>
      <c r="F401" s="200">
        <f t="shared" si="7"/>
        <v>0</v>
      </c>
      <c r="G401" s="207">
        <f>SUMIFS('BEN BEARE'!K:K,'BEN BEARE'!C:C,B401)</f>
        <v>-3</v>
      </c>
    </row>
    <row r="402" spans="2:7" ht="15.75" x14ac:dyDescent="0.25">
      <c r="B402" s="205" t="str">
        <v>Divine Vicky</v>
      </c>
      <c r="C402" s="199">
        <f>COUNTIF('BEN BEARE'!C:C,B402)</f>
        <v>1</v>
      </c>
      <c r="D402" s="199">
        <f>COUNTIFS('BEN BEARE'!C:C,B402,'BEN BEARE'!K:K,"&gt;0")</f>
        <v>1</v>
      </c>
      <c r="E402" s="199">
        <f>COUNTIFS('BEN BEARE'!C:C,B402,'BEN BEARE'!K:K,"&lt;0")</f>
        <v>0</v>
      </c>
      <c r="F402" s="200">
        <f t="shared" si="7"/>
        <v>1</v>
      </c>
      <c r="G402" s="207">
        <f>SUMIFS('BEN BEARE'!K:K,'BEN BEARE'!C:C,B402)</f>
        <v>44.625</v>
      </c>
    </row>
    <row r="403" spans="2:7" ht="15.75" x14ac:dyDescent="0.25">
      <c r="B403" s="205" t="str">
        <v>Divots</v>
      </c>
      <c r="C403" s="199">
        <f>COUNTIF('BEN BEARE'!C:C,B403)</f>
        <v>1</v>
      </c>
      <c r="D403" s="199">
        <f>COUNTIFS('BEN BEARE'!C:C,B403,'BEN BEARE'!K:K,"&gt;0")</f>
        <v>0</v>
      </c>
      <c r="E403" s="199">
        <f>COUNTIFS('BEN BEARE'!C:C,B403,'BEN BEARE'!K:K,"&lt;0")</f>
        <v>1</v>
      </c>
      <c r="F403" s="200">
        <f t="shared" si="7"/>
        <v>0</v>
      </c>
      <c r="G403" s="207">
        <f>SUMIFS('BEN BEARE'!K:K,'BEN BEARE'!C:C,B403)</f>
        <v>-3</v>
      </c>
    </row>
    <row r="404" spans="2:7" ht="15.75" x14ac:dyDescent="0.25">
      <c r="B404" s="205" t="str">
        <v>Divus Romulus</v>
      </c>
      <c r="C404" s="199">
        <f>COUNTIF('BEN BEARE'!C:C,B404)</f>
        <v>2</v>
      </c>
      <c r="D404" s="199">
        <f>COUNTIFS('BEN BEARE'!C:C,B404,'BEN BEARE'!K:K,"&gt;0")</f>
        <v>0</v>
      </c>
      <c r="E404" s="199">
        <f>COUNTIFS('BEN BEARE'!C:C,B404,'BEN BEARE'!K:K,"&lt;0")</f>
        <v>2</v>
      </c>
      <c r="F404" s="200">
        <f t="shared" si="7"/>
        <v>0</v>
      </c>
      <c r="G404" s="207">
        <f>SUMIFS('BEN BEARE'!K:K,'BEN BEARE'!C:C,B404)</f>
        <v>-13.5</v>
      </c>
    </row>
    <row r="405" spans="2:7" ht="15.75" x14ac:dyDescent="0.25">
      <c r="B405" s="205" t="str">
        <v>Django Express</v>
      </c>
      <c r="C405" s="199">
        <f>COUNTIF('BEN BEARE'!C:C,B405)</f>
        <v>2</v>
      </c>
      <c r="D405" s="199">
        <f>COUNTIFS('BEN BEARE'!C:C,B405,'BEN BEARE'!K:K,"&gt;0")</f>
        <v>1</v>
      </c>
      <c r="E405" s="199">
        <f>COUNTIFS('BEN BEARE'!C:C,B405,'BEN BEARE'!K:K,"&lt;0")</f>
        <v>1</v>
      </c>
      <c r="F405" s="200">
        <f t="shared" si="7"/>
        <v>0.5</v>
      </c>
      <c r="G405" s="207">
        <f>SUMIFS('BEN BEARE'!K:K,'BEN BEARE'!C:C,B405)</f>
        <v>1.5</v>
      </c>
    </row>
    <row r="406" spans="2:7" ht="15.75" x14ac:dyDescent="0.25">
      <c r="B406" s="205" t="str">
        <v>Do I</v>
      </c>
      <c r="C406" s="199">
        <f>COUNTIF('BEN BEARE'!C:C,B406)</f>
        <v>1</v>
      </c>
      <c r="D406" s="199">
        <f>COUNTIFS('BEN BEARE'!C:C,B406,'BEN BEARE'!K:K,"&gt;0")</f>
        <v>0</v>
      </c>
      <c r="E406" s="199">
        <f>COUNTIFS('BEN BEARE'!C:C,B406,'BEN BEARE'!K:K,"&lt;0")</f>
        <v>1</v>
      </c>
      <c r="F406" s="200">
        <f t="shared" si="7"/>
        <v>0</v>
      </c>
      <c r="G406" s="207">
        <f>SUMIFS('BEN BEARE'!K:K,'BEN BEARE'!C:C,B406)</f>
        <v>-3</v>
      </c>
    </row>
    <row r="407" spans="2:7" ht="15.75" x14ac:dyDescent="0.25">
      <c r="B407" s="205" t="str">
        <v>Do Ya Punk</v>
      </c>
      <c r="C407" s="199">
        <f>COUNTIF('BEN BEARE'!C:C,B407)</f>
        <v>2</v>
      </c>
      <c r="D407" s="199">
        <f>COUNTIFS('BEN BEARE'!C:C,B407,'BEN BEARE'!K:K,"&gt;0")</f>
        <v>1</v>
      </c>
      <c r="E407" s="199">
        <f>COUNTIFS('BEN BEARE'!C:C,B407,'BEN BEARE'!K:K,"&lt;0")</f>
        <v>1</v>
      </c>
      <c r="F407" s="200">
        <f t="shared" si="7"/>
        <v>0.5</v>
      </c>
      <c r="G407" s="207">
        <f>SUMIFS('BEN BEARE'!K:K,'BEN BEARE'!C:C,B407)</f>
        <v>11.600000000000001</v>
      </c>
    </row>
    <row r="408" spans="2:7" ht="15.75" x14ac:dyDescent="0.25">
      <c r="B408" s="205" t="str">
        <v>Don’t Change</v>
      </c>
      <c r="C408" s="199">
        <f>COUNTIF('BEN BEARE'!C:C,B408)</f>
        <v>1</v>
      </c>
      <c r="D408" s="199">
        <f>COUNTIFS('BEN BEARE'!C:C,B408,'BEN BEARE'!K:K,"&gt;0")</f>
        <v>0</v>
      </c>
      <c r="E408" s="199">
        <f>COUNTIFS('BEN BEARE'!C:C,B408,'BEN BEARE'!K:K,"&lt;0")</f>
        <v>1</v>
      </c>
      <c r="F408" s="200">
        <f t="shared" si="7"/>
        <v>0</v>
      </c>
      <c r="G408" s="207">
        <f>SUMIFS('BEN BEARE'!K:K,'BEN BEARE'!C:C,B408)</f>
        <v>-2</v>
      </c>
    </row>
    <row r="409" spans="2:7" ht="15.75" x14ac:dyDescent="0.25">
      <c r="B409" s="205" t="str">
        <v>Dontbotherknockin</v>
      </c>
      <c r="C409" s="199">
        <f>COUNTIF('BEN BEARE'!C:C,B409)</f>
        <v>1</v>
      </c>
      <c r="D409" s="199">
        <f>COUNTIFS('BEN BEARE'!C:C,B409,'BEN BEARE'!K:K,"&gt;0")</f>
        <v>0</v>
      </c>
      <c r="E409" s="199">
        <f>COUNTIFS('BEN BEARE'!C:C,B409,'BEN BEARE'!K:K,"&lt;0")</f>
        <v>1</v>
      </c>
      <c r="F409" s="200">
        <f t="shared" si="7"/>
        <v>0</v>
      </c>
      <c r="G409" s="207">
        <f>SUMIFS('BEN BEARE'!K:K,'BEN BEARE'!C:C,B409)</f>
        <v>-1</v>
      </c>
    </row>
    <row r="410" spans="2:7" ht="15.75" x14ac:dyDescent="0.25">
      <c r="B410" s="205" t="str">
        <v>Doradus</v>
      </c>
      <c r="C410" s="199">
        <f>COUNTIF('BEN BEARE'!C:C,B410)</f>
        <v>2</v>
      </c>
      <c r="D410" s="199">
        <f>COUNTIFS('BEN BEARE'!C:C,B410,'BEN BEARE'!K:K,"&gt;0")</f>
        <v>0</v>
      </c>
      <c r="E410" s="199">
        <f>COUNTIFS('BEN BEARE'!C:C,B410,'BEN BEARE'!K:K,"&lt;0")</f>
        <v>2</v>
      </c>
      <c r="F410" s="200">
        <f t="shared" si="7"/>
        <v>0</v>
      </c>
      <c r="G410" s="207">
        <f>SUMIFS('BEN BEARE'!K:K,'BEN BEARE'!C:C,B410)</f>
        <v>-7.5</v>
      </c>
    </row>
    <row r="411" spans="2:7" ht="15.75" x14ac:dyDescent="0.25">
      <c r="B411" s="205" t="str">
        <v>Dorothy Girl</v>
      </c>
      <c r="C411" s="199">
        <f>COUNTIF('BEN BEARE'!C:C,B411)</f>
        <v>2</v>
      </c>
      <c r="D411" s="199">
        <f>COUNTIFS('BEN BEARE'!C:C,B411,'BEN BEARE'!K:K,"&gt;0")</f>
        <v>1</v>
      </c>
      <c r="E411" s="199">
        <f>COUNTIFS('BEN BEARE'!C:C,B411,'BEN BEARE'!K:K,"&lt;0")</f>
        <v>1</v>
      </c>
      <c r="F411" s="200">
        <f t="shared" si="7"/>
        <v>0.5</v>
      </c>
      <c r="G411" s="207">
        <f>SUMIFS('BEN BEARE'!K:K,'BEN BEARE'!C:C,B411)</f>
        <v>8.75</v>
      </c>
    </row>
    <row r="412" spans="2:7" ht="15.75" x14ac:dyDescent="0.25">
      <c r="B412" s="205" t="str">
        <v>Double Rock</v>
      </c>
      <c r="C412" s="199">
        <f>COUNTIF('BEN BEARE'!C:C,B412)</f>
        <v>2</v>
      </c>
      <c r="D412" s="199">
        <f>COUNTIFS('BEN BEARE'!C:C,B412,'BEN BEARE'!K:K,"&gt;0")</f>
        <v>0</v>
      </c>
      <c r="E412" s="199">
        <f>COUNTIFS('BEN BEARE'!C:C,B412,'BEN BEARE'!K:K,"&lt;0")</f>
        <v>2</v>
      </c>
      <c r="F412" s="200">
        <f t="shared" si="7"/>
        <v>0</v>
      </c>
      <c r="G412" s="207">
        <f>SUMIFS('BEN BEARE'!K:K,'BEN BEARE'!C:C,B412)</f>
        <v>-8</v>
      </c>
    </row>
    <row r="413" spans="2:7" ht="15.75" x14ac:dyDescent="0.25">
      <c r="B413" s="205" t="str">
        <v>Dowager Duchess</v>
      </c>
      <c r="C413" s="199">
        <f>COUNTIF('BEN BEARE'!C:C,B413)</f>
        <v>1</v>
      </c>
      <c r="D413" s="199">
        <f>COUNTIFS('BEN BEARE'!C:C,B413,'BEN BEARE'!K:K,"&gt;0")</f>
        <v>0</v>
      </c>
      <c r="E413" s="199">
        <f>COUNTIFS('BEN BEARE'!C:C,B413,'BEN BEARE'!K:K,"&lt;0")</f>
        <v>1</v>
      </c>
      <c r="F413" s="200">
        <f t="shared" si="7"/>
        <v>0</v>
      </c>
      <c r="G413" s="207">
        <f>SUMIFS('BEN BEARE'!K:K,'BEN BEARE'!C:C,B413)</f>
        <v>-1</v>
      </c>
    </row>
    <row r="414" spans="2:7" ht="15.75" x14ac:dyDescent="0.25">
      <c r="B414" s="205" t="str">
        <v>Dramatist</v>
      </c>
      <c r="C414" s="199">
        <f>COUNTIF('BEN BEARE'!C:C,B414)</f>
        <v>1</v>
      </c>
      <c r="D414" s="199">
        <f>COUNTIFS('BEN BEARE'!C:C,B414,'BEN BEARE'!K:K,"&gt;0")</f>
        <v>1</v>
      </c>
      <c r="E414" s="199">
        <f>COUNTIFS('BEN BEARE'!C:C,B414,'BEN BEARE'!K:K,"&lt;0")</f>
        <v>0</v>
      </c>
      <c r="F414" s="200">
        <f t="shared" ref="F414:F415" si="8">D414/C414</f>
        <v>1</v>
      </c>
      <c r="G414" s="207">
        <f>SUMIFS('BEN BEARE'!K:K,'BEN BEARE'!C:C,B414)</f>
        <v>1</v>
      </c>
    </row>
    <row r="415" spans="2:7" ht="15.75" x14ac:dyDescent="0.25">
      <c r="B415" s="205" t="str">
        <v>Dream Statement</v>
      </c>
      <c r="C415" s="199">
        <f>COUNTIF('BEN BEARE'!C:C,B415)</f>
        <v>1</v>
      </c>
      <c r="D415" s="199">
        <f>COUNTIFS('BEN BEARE'!C:C,B415,'BEN BEARE'!K:K,"&gt;0")</f>
        <v>0</v>
      </c>
      <c r="E415" s="199">
        <f>COUNTIFS('BEN BEARE'!C:C,B415,'BEN BEARE'!K:K,"&lt;0")</f>
        <v>1</v>
      </c>
      <c r="F415" s="200">
        <f t="shared" si="8"/>
        <v>0</v>
      </c>
      <c r="G415" s="207">
        <f>SUMIFS('BEN BEARE'!K:K,'BEN BEARE'!C:C,B415)</f>
        <v>-1.5</v>
      </c>
    </row>
    <row r="416" spans="2:7" ht="15.75" x14ac:dyDescent="0.25">
      <c r="B416" s="205" t="str">
        <v>Drialle</v>
      </c>
      <c r="C416" s="199">
        <f>COUNTIF('BEN BEARE'!C:C,B416)</f>
        <v>2</v>
      </c>
      <c r="D416" s="199">
        <f>COUNTIFS('BEN BEARE'!C:C,B416,'BEN BEARE'!K:K,"&gt;0")</f>
        <v>0</v>
      </c>
      <c r="E416" s="199">
        <f>COUNTIFS('BEN BEARE'!C:C,B416,'BEN BEARE'!K:K,"&lt;0")</f>
        <v>2</v>
      </c>
      <c r="F416" s="200">
        <f t="shared" ref="F416:F454" si="9">D416/C416</f>
        <v>0</v>
      </c>
      <c r="G416" s="207">
        <f>SUMIFS('BEN BEARE'!K:K,'BEN BEARE'!C:C,B416)</f>
        <v>-1.25</v>
      </c>
    </row>
    <row r="417" spans="2:7" ht="15.75" x14ac:dyDescent="0.25">
      <c r="B417" s="205" t="str">
        <v>Drifta</v>
      </c>
      <c r="C417" s="199">
        <f>COUNTIF('BEN BEARE'!C:C,B417)</f>
        <v>4</v>
      </c>
      <c r="D417" s="199">
        <f>COUNTIFS('BEN BEARE'!C:C,B417,'BEN BEARE'!K:K,"&gt;0")</f>
        <v>0</v>
      </c>
      <c r="E417" s="199">
        <f>COUNTIFS('BEN BEARE'!C:C,B417,'BEN BEARE'!K:K,"&lt;0")</f>
        <v>4</v>
      </c>
      <c r="F417" s="200">
        <f t="shared" si="9"/>
        <v>0</v>
      </c>
      <c r="G417" s="207">
        <f>SUMIFS('BEN BEARE'!K:K,'BEN BEARE'!C:C,B417)</f>
        <v>-13</v>
      </c>
    </row>
    <row r="418" spans="2:7" ht="15.75" x14ac:dyDescent="0.25">
      <c r="B418" s="205" t="str">
        <v>Drop the Verse</v>
      </c>
      <c r="C418" s="199">
        <f>COUNTIF('BEN BEARE'!C:C,B418)</f>
        <v>1</v>
      </c>
      <c r="D418" s="199">
        <f>COUNTIFS('BEN BEARE'!C:C,B418,'BEN BEARE'!K:K,"&gt;0")</f>
        <v>1</v>
      </c>
      <c r="E418" s="199">
        <f>COUNTIFS('BEN BEARE'!C:C,B418,'BEN BEARE'!K:K,"&lt;0")</f>
        <v>0</v>
      </c>
      <c r="F418" s="200">
        <f t="shared" si="9"/>
        <v>1</v>
      </c>
      <c r="G418" s="207">
        <f>SUMIFS('BEN BEARE'!K:K,'BEN BEARE'!C:C,B418)</f>
        <v>8.5</v>
      </c>
    </row>
    <row r="419" spans="2:7" ht="15.75" x14ac:dyDescent="0.25">
      <c r="B419" s="205" t="str">
        <v>Dual Pressure</v>
      </c>
      <c r="C419" s="199">
        <f>COUNTIF('BEN BEARE'!C:C,B419)</f>
        <v>1</v>
      </c>
      <c r="D419" s="199">
        <f>COUNTIFS('BEN BEARE'!C:C,B419,'BEN BEARE'!K:K,"&gt;0")</f>
        <v>0</v>
      </c>
      <c r="E419" s="199">
        <f>COUNTIFS('BEN BEARE'!C:C,B419,'BEN BEARE'!K:K,"&lt;0")</f>
        <v>1</v>
      </c>
      <c r="F419" s="200">
        <f t="shared" si="9"/>
        <v>0</v>
      </c>
      <c r="G419" s="207">
        <f>SUMIFS('BEN BEARE'!K:K,'BEN BEARE'!C:C,B419)</f>
        <v>-1.75</v>
      </c>
    </row>
    <row r="420" spans="2:7" ht="15.75" x14ac:dyDescent="0.25">
      <c r="B420" s="205" t="str">
        <v>Dubai Oak</v>
      </c>
      <c r="C420" s="199">
        <f>COUNTIF('BEN BEARE'!C:C,B420)</f>
        <v>2</v>
      </c>
      <c r="D420" s="199">
        <f>COUNTIFS('BEN BEARE'!C:C,B420,'BEN BEARE'!K:K,"&gt;0")</f>
        <v>0</v>
      </c>
      <c r="E420" s="199">
        <f>COUNTIFS('BEN BEARE'!C:C,B420,'BEN BEARE'!K:K,"&lt;0")</f>
        <v>2</v>
      </c>
      <c r="F420" s="200">
        <f t="shared" si="9"/>
        <v>0</v>
      </c>
      <c r="G420" s="207">
        <f>SUMIFS('BEN BEARE'!K:K,'BEN BEARE'!C:C,B420)</f>
        <v>-1.75</v>
      </c>
    </row>
    <row r="421" spans="2:7" ht="15.75" x14ac:dyDescent="0.25">
      <c r="B421" s="205" t="str">
        <v>Dun Warrior</v>
      </c>
      <c r="C421" s="199">
        <f>COUNTIF('BEN BEARE'!C:C,B421)</f>
        <v>3</v>
      </c>
      <c r="D421" s="199">
        <f>COUNTIFS('BEN BEARE'!C:C,B421,'BEN BEARE'!K:K,"&gt;0")</f>
        <v>0</v>
      </c>
      <c r="E421" s="199">
        <f>COUNTIFS('BEN BEARE'!C:C,B421,'BEN BEARE'!K:K,"&lt;0")</f>
        <v>3</v>
      </c>
      <c r="F421" s="200">
        <f t="shared" si="9"/>
        <v>0</v>
      </c>
      <c r="G421" s="207">
        <f>SUMIFS('BEN BEARE'!K:K,'BEN BEARE'!C:C,B421)</f>
        <v>-19</v>
      </c>
    </row>
    <row r="422" spans="2:7" ht="15.75" x14ac:dyDescent="0.25">
      <c r="B422" s="205" t="str">
        <v>Dunkerry</v>
      </c>
      <c r="C422" s="199">
        <f>COUNTIF('BEN BEARE'!C:C,B422)</f>
        <v>1</v>
      </c>
      <c r="D422" s="199">
        <f>COUNTIFS('BEN BEARE'!C:C,B422,'BEN BEARE'!K:K,"&gt;0")</f>
        <v>0</v>
      </c>
      <c r="E422" s="199">
        <f>COUNTIFS('BEN BEARE'!C:C,B422,'BEN BEARE'!K:K,"&lt;0")</f>
        <v>1</v>
      </c>
      <c r="F422" s="200">
        <f t="shared" si="9"/>
        <v>0</v>
      </c>
      <c r="G422" s="207">
        <f>SUMIFS('BEN BEARE'!K:K,'BEN BEARE'!C:C,B422)</f>
        <v>-2</v>
      </c>
    </row>
    <row r="423" spans="2:7" ht="15.75" x14ac:dyDescent="0.25">
      <c r="B423" s="205" t="str">
        <v>Dunwithcash</v>
      </c>
      <c r="C423" s="199">
        <f>COUNTIF('BEN BEARE'!C:C,B423)</f>
        <v>2</v>
      </c>
      <c r="D423" s="199">
        <f>COUNTIFS('BEN BEARE'!C:C,B423,'BEN BEARE'!K:K,"&gt;0")</f>
        <v>0</v>
      </c>
      <c r="E423" s="199">
        <f>COUNTIFS('BEN BEARE'!C:C,B423,'BEN BEARE'!K:K,"&lt;0")</f>
        <v>2</v>
      </c>
      <c r="F423" s="200">
        <f t="shared" si="9"/>
        <v>0</v>
      </c>
      <c r="G423" s="207">
        <f>SUMIFS('BEN BEARE'!K:K,'BEN BEARE'!C:C,B423)</f>
        <v>-6</v>
      </c>
    </row>
    <row r="424" spans="2:7" ht="15.75" x14ac:dyDescent="0.25">
      <c r="B424" s="205" t="str">
        <v>Duo Perna</v>
      </c>
      <c r="C424" s="199">
        <f>COUNTIF('BEN BEARE'!C:C,B424)</f>
        <v>1</v>
      </c>
      <c r="D424" s="199">
        <f>COUNTIFS('BEN BEARE'!C:C,B424,'BEN BEARE'!K:K,"&gt;0")</f>
        <v>1</v>
      </c>
      <c r="E424" s="199">
        <f>COUNTIFS('BEN BEARE'!C:C,B424,'BEN BEARE'!K:K,"&lt;0")</f>
        <v>0</v>
      </c>
      <c r="F424" s="200">
        <f t="shared" si="9"/>
        <v>1</v>
      </c>
      <c r="G424" s="207">
        <f>SUMIFS('BEN BEARE'!K:K,'BEN BEARE'!C:C,B424)</f>
        <v>10.45</v>
      </c>
    </row>
    <row r="425" spans="2:7" ht="15.75" x14ac:dyDescent="0.25">
      <c r="B425" s="205" t="str">
        <v>Dusk over Dubai</v>
      </c>
      <c r="C425" s="199">
        <f>COUNTIF('BEN BEARE'!C:C,B425)</f>
        <v>1</v>
      </c>
      <c r="D425" s="199">
        <f>COUNTIFS('BEN BEARE'!C:C,B425,'BEN BEARE'!K:K,"&gt;0")</f>
        <v>0</v>
      </c>
      <c r="E425" s="199">
        <f>COUNTIFS('BEN BEARE'!C:C,B425,'BEN BEARE'!K:K,"&lt;0")</f>
        <v>1</v>
      </c>
      <c r="F425" s="200">
        <f t="shared" si="9"/>
        <v>0</v>
      </c>
      <c r="G425" s="207">
        <f>SUMIFS('BEN BEARE'!K:K,'BEN BEARE'!C:C,B425)</f>
        <v>-1</v>
      </c>
    </row>
    <row r="426" spans="2:7" ht="15.75" x14ac:dyDescent="0.25">
      <c r="B426" s="205" t="str">
        <v>Dusse</v>
      </c>
      <c r="C426" s="199">
        <f>COUNTIF('BEN BEARE'!C:C,B426)</f>
        <v>2</v>
      </c>
      <c r="D426" s="199">
        <f>COUNTIFS('BEN BEARE'!C:C,B426,'BEN BEARE'!K:K,"&gt;0")</f>
        <v>1</v>
      </c>
      <c r="E426" s="199">
        <f>COUNTIFS('BEN BEARE'!C:C,B426,'BEN BEARE'!K:K,"&lt;0")</f>
        <v>1</v>
      </c>
      <c r="F426" s="200">
        <f t="shared" si="9"/>
        <v>0.5</v>
      </c>
      <c r="G426" s="207">
        <f>SUMIFS('BEN BEARE'!K:K,'BEN BEARE'!C:C,B426)</f>
        <v>12.5</v>
      </c>
    </row>
    <row r="427" spans="2:7" ht="15.75" x14ac:dyDescent="0.25">
      <c r="B427" s="205" t="str">
        <v>Dustyland Fairytale</v>
      </c>
      <c r="C427" s="199">
        <f>COUNTIF('BEN BEARE'!C:C,B427)</f>
        <v>2</v>
      </c>
      <c r="D427" s="199">
        <f>COUNTIFS('BEN BEARE'!C:C,B427,'BEN BEARE'!K:K,"&gt;0")</f>
        <v>1</v>
      </c>
      <c r="E427" s="199">
        <f>COUNTIFS('BEN BEARE'!C:C,B427,'BEN BEARE'!K:K,"&lt;0")</f>
        <v>1</v>
      </c>
      <c r="F427" s="200">
        <f t="shared" si="9"/>
        <v>0.5</v>
      </c>
      <c r="G427" s="207">
        <f>SUMIFS('BEN BEARE'!K:K,'BEN BEARE'!C:C,B427)</f>
        <v>1.7249999999999996</v>
      </c>
    </row>
    <row r="428" spans="2:7" ht="15.75" x14ac:dyDescent="0.25">
      <c r="B428" s="205" t="str">
        <v>Duty Dynasty</v>
      </c>
      <c r="C428" s="199">
        <f>COUNTIF('BEN BEARE'!C:C,B428)</f>
        <v>2</v>
      </c>
      <c r="D428" s="199">
        <f>COUNTIFS('BEN BEARE'!C:C,B428,'BEN BEARE'!K:K,"&gt;0")</f>
        <v>1</v>
      </c>
      <c r="E428" s="199">
        <f>COUNTIFS('BEN BEARE'!C:C,B428,'BEN BEARE'!K:K,"&lt;0")</f>
        <v>1</v>
      </c>
      <c r="F428" s="200">
        <f t="shared" si="9"/>
        <v>0.5</v>
      </c>
      <c r="G428" s="207">
        <f>SUMIFS('BEN BEARE'!K:K,'BEN BEARE'!C:C,B428)</f>
        <v>0.40000000000000036</v>
      </c>
    </row>
    <row r="429" spans="2:7" ht="15.75" x14ac:dyDescent="0.25">
      <c r="B429" s="205" t="str">
        <v>Dutych of Cornwell</v>
      </c>
      <c r="C429" s="199">
        <f>COUNTIF('BEN BEARE'!C:C,B429)</f>
        <v>1</v>
      </c>
      <c r="D429" s="199">
        <f>COUNTIFS('BEN BEARE'!C:C,B429,'BEN BEARE'!K:K,"&gt;0")</f>
        <v>1</v>
      </c>
      <c r="E429" s="199">
        <f>COUNTIFS('BEN BEARE'!C:C,B429,'BEN BEARE'!K:K,"&lt;0")</f>
        <v>0</v>
      </c>
      <c r="F429" s="200">
        <f t="shared" si="9"/>
        <v>1</v>
      </c>
      <c r="G429" s="207">
        <f>SUMIFS('BEN BEARE'!K:K,'BEN BEARE'!C:C,B429)</f>
        <v>7.8000000000000007</v>
      </c>
    </row>
    <row r="430" spans="2:7" ht="15.75" x14ac:dyDescent="0.25">
      <c r="B430" s="205" t="str">
        <v>Duvach</v>
      </c>
      <c r="C430" s="199">
        <f>COUNTIF('BEN BEARE'!C:C,B430)</f>
        <v>1</v>
      </c>
      <c r="D430" s="199">
        <f>COUNTIFS('BEN BEARE'!C:C,B430,'BEN BEARE'!K:K,"&gt;0")</f>
        <v>0</v>
      </c>
      <c r="E430" s="199">
        <f>COUNTIFS('BEN BEARE'!C:C,B430,'BEN BEARE'!K:K,"&lt;0")</f>
        <v>1</v>
      </c>
      <c r="F430" s="200">
        <f t="shared" si="9"/>
        <v>0</v>
      </c>
      <c r="G430" s="207">
        <f>SUMIFS('BEN BEARE'!K:K,'BEN BEARE'!C:C,B430)</f>
        <v>-6</v>
      </c>
    </row>
    <row r="431" spans="2:7" ht="15.75" x14ac:dyDescent="0.25">
      <c r="B431" s="205" t="str">
        <v>Dyecast Missile</v>
      </c>
      <c r="C431" s="199">
        <f>COUNTIF('BEN BEARE'!C:C,B431)</f>
        <v>1</v>
      </c>
      <c r="D431" s="199">
        <f>COUNTIFS('BEN BEARE'!C:C,B431,'BEN BEARE'!K:K,"&gt;0")</f>
        <v>1</v>
      </c>
      <c r="E431" s="199">
        <f>COUNTIFS('BEN BEARE'!C:C,B431,'BEN BEARE'!K:K,"&lt;0")</f>
        <v>0</v>
      </c>
      <c r="F431" s="200">
        <f t="shared" si="9"/>
        <v>1</v>
      </c>
      <c r="G431" s="207">
        <f>SUMIFS('BEN BEARE'!K:K,'BEN BEARE'!C:C,B431)</f>
        <v>12.8</v>
      </c>
    </row>
    <row r="432" spans="2:7" ht="15.75" x14ac:dyDescent="0.25">
      <c r="B432" s="205" t="str">
        <v>Dyerville</v>
      </c>
      <c r="C432" s="199">
        <f>COUNTIF('BEN BEARE'!C:C,B432)</f>
        <v>2</v>
      </c>
      <c r="D432" s="199">
        <f>COUNTIFS('BEN BEARE'!C:C,B432,'BEN BEARE'!K:K,"&gt;0")</f>
        <v>0</v>
      </c>
      <c r="E432" s="199">
        <f>COUNTIFS('BEN BEARE'!C:C,B432,'BEN BEARE'!K:K,"&lt;0")</f>
        <v>2</v>
      </c>
      <c r="F432" s="200">
        <f t="shared" si="9"/>
        <v>0</v>
      </c>
      <c r="G432" s="207">
        <f>SUMIFS('BEN BEARE'!K:K,'BEN BEARE'!C:C,B432)</f>
        <v>-4.75</v>
      </c>
    </row>
    <row r="433" spans="2:7" ht="15.75" x14ac:dyDescent="0.25">
      <c r="B433" s="205" t="str">
        <v>E Rainbow</v>
      </c>
      <c r="C433" s="199">
        <f>COUNTIF('BEN BEARE'!C:C,B433)</f>
        <v>2</v>
      </c>
      <c r="D433" s="199">
        <f>COUNTIFS('BEN BEARE'!C:C,B433,'BEN BEARE'!K:K,"&gt;0")</f>
        <v>0</v>
      </c>
      <c r="E433" s="199">
        <f>COUNTIFS('BEN BEARE'!C:C,B433,'BEN BEARE'!K:K,"&lt;0")</f>
        <v>2</v>
      </c>
      <c r="F433" s="200">
        <f t="shared" si="9"/>
        <v>0</v>
      </c>
      <c r="G433" s="207">
        <f>SUMIFS('BEN BEARE'!K:K,'BEN BEARE'!C:C,B433)</f>
        <v>-2</v>
      </c>
    </row>
    <row r="434" spans="2:7" ht="15.75" x14ac:dyDescent="0.25">
      <c r="B434" s="205" t="str">
        <v>Eagle Nest</v>
      </c>
      <c r="C434" s="199">
        <f>COUNTIF('BEN BEARE'!C:C,B434)</f>
        <v>2</v>
      </c>
      <c r="D434" s="199">
        <f>COUNTIFS('BEN BEARE'!C:C,B434,'BEN BEARE'!K:K,"&gt;0")</f>
        <v>0</v>
      </c>
      <c r="E434" s="199">
        <f>COUNTIFS('BEN BEARE'!C:C,B434,'BEN BEARE'!K:K,"&lt;0")</f>
        <v>2</v>
      </c>
      <c r="F434" s="200">
        <f t="shared" si="9"/>
        <v>0</v>
      </c>
      <c r="G434" s="207">
        <f>SUMIFS('BEN BEARE'!K:K,'BEN BEARE'!C:C,B434)</f>
        <v>-7</v>
      </c>
    </row>
    <row r="435" spans="2:7" ht="15.75" x14ac:dyDescent="0.25">
      <c r="B435" s="205" t="str">
        <v>Eagles Nest</v>
      </c>
      <c r="C435" s="199">
        <f>COUNTIF('BEN BEARE'!C:C,B435)</f>
        <v>1</v>
      </c>
      <c r="D435" s="199">
        <f>COUNTIFS('BEN BEARE'!C:C,B435,'BEN BEARE'!K:K,"&gt;0")</f>
        <v>1</v>
      </c>
      <c r="E435" s="199">
        <f>COUNTIFS('BEN BEARE'!C:C,B435,'BEN BEARE'!K:K,"&lt;0")</f>
        <v>0</v>
      </c>
      <c r="F435" s="200">
        <f t="shared" si="9"/>
        <v>1</v>
      </c>
      <c r="G435" s="207">
        <f>SUMIFS('BEN BEARE'!K:K,'BEN BEARE'!C:C,B435)</f>
        <v>2.4000000000000004</v>
      </c>
    </row>
    <row r="436" spans="2:7" ht="15.75" x14ac:dyDescent="0.25">
      <c r="B436" s="205" t="str">
        <v>Eaglesaurus</v>
      </c>
      <c r="C436" s="199">
        <f>COUNTIF('BEN BEARE'!C:C,B436)</f>
        <v>1</v>
      </c>
      <c r="D436" s="199">
        <f>COUNTIFS('BEN BEARE'!C:C,B436,'BEN BEARE'!K:K,"&gt;0")</f>
        <v>0</v>
      </c>
      <c r="E436" s="199">
        <f>COUNTIFS('BEN BEARE'!C:C,B436,'BEN BEARE'!K:K,"&lt;0")</f>
        <v>1</v>
      </c>
      <c r="F436" s="200">
        <f t="shared" si="9"/>
        <v>0</v>
      </c>
      <c r="G436" s="207">
        <f>SUMIFS('BEN BEARE'!K:K,'BEN BEARE'!C:C,B436)</f>
        <v>-1</v>
      </c>
    </row>
    <row r="437" spans="2:7" ht="15.75" x14ac:dyDescent="0.25">
      <c r="B437" s="205" t="str">
        <v>Easterly</v>
      </c>
      <c r="C437" s="199">
        <f>COUNTIF('BEN BEARE'!C:C,B437)</f>
        <v>1</v>
      </c>
      <c r="D437" s="199">
        <f>COUNTIFS('BEN BEARE'!C:C,B437,'BEN BEARE'!K:K,"&gt;0")</f>
        <v>1</v>
      </c>
      <c r="E437" s="199">
        <f>COUNTIFS('BEN BEARE'!C:C,B437,'BEN BEARE'!K:K,"&lt;0")</f>
        <v>0</v>
      </c>
      <c r="F437" s="200">
        <f t="shared" si="9"/>
        <v>1</v>
      </c>
      <c r="G437" s="207">
        <f>SUMIFS('BEN BEARE'!K:K,'BEN BEARE'!C:C,B437)</f>
        <v>1.7000000000000002</v>
      </c>
    </row>
    <row r="438" spans="2:7" ht="15.75" x14ac:dyDescent="0.25">
      <c r="B438" s="205" t="str">
        <v>Easy Jay</v>
      </c>
      <c r="C438" s="199">
        <f>COUNTIF('BEN BEARE'!C:C,B438)</f>
        <v>1</v>
      </c>
      <c r="D438" s="199">
        <f>COUNTIFS('BEN BEARE'!C:C,B438,'BEN BEARE'!K:K,"&gt;0")</f>
        <v>0</v>
      </c>
      <c r="E438" s="199">
        <f>COUNTIFS('BEN BEARE'!C:C,B438,'BEN BEARE'!K:K,"&lt;0")</f>
        <v>1</v>
      </c>
      <c r="F438" s="200">
        <f t="shared" si="9"/>
        <v>0</v>
      </c>
      <c r="G438" s="207">
        <f>SUMIFS('BEN BEARE'!K:K,'BEN BEARE'!C:C,B438)</f>
        <v>-8.75</v>
      </c>
    </row>
    <row r="439" spans="2:7" ht="15.75" x14ac:dyDescent="0.25">
      <c r="B439" s="205" t="str">
        <v>Ebhaar</v>
      </c>
      <c r="C439" s="199">
        <f>COUNTIF('BEN BEARE'!C:C,B439)</f>
        <v>2</v>
      </c>
      <c r="D439" s="199">
        <f>COUNTIFS('BEN BEARE'!C:C,B439,'BEN BEARE'!K:K,"&gt;0")</f>
        <v>1</v>
      </c>
      <c r="E439" s="199">
        <f>COUNTIFS('BEN BEARE'!C:C,B439,'BEN BEARE'!K:K,"&lt;0")</f>
        <v>1</v>
      </c>
      <c r="F439" s="200">
        <f t="shared" si="9"/>
        <v>0.5</v>
      </c>
      <c r="G439" s="207">
        <f>SUMIFS('BEN BEARE'!K:K,'BEN BEARE'!C:C,B439)</f>
        <v>-0.15799999999999992</v>
      </c>
    </row>
    <row r="440" spans="2:7" ht="15.75" x14ac:dyDescent="0.25">
      <c r="B440" s="205" t="str">
        <v>Edgy Era</v>
      </c>
      <c r="C440" s="199">
        <f>COUNTIF('BEN BEARE'!C:C,B440)</f>
        <v>1</v>
      </c>
      <c r="D440" s="199">
        <f>COUNTIFS('BEN BEARE'!C:C,B440,'BEN BEARE'!K:K,"&gt;0")</f>
        <v>0</v>
      </c>
      <c r="E440" s="199">
        <f>COUNTIFS('BEN BEARE'!C:C,B440,'BEN BEARE'!K:K,"&lt;0")</f>
        <v>1</v>
      </c>
      <c r="F440" s="200">
        <f t="shared" si="9"/>
        <v>0</v>
      </c>
      <c r="G440" s="207">
        <f>SUMIFS('BEN BEARE'!K:K,'BEN BEARE'!C:C,B440)</f>
        <v>-2</v>
      </c>
    </row>
    <row r="441" spans="2:7" ht="15.75" x14ac:dyDescent="0.25">
      <c r="B441" s="205" t="str">
        <v>El for Effort</v>
      </c>
      <c r="C441" s="199">
        <f>COUNTIF('BEN BEARE'!C:C,B441)</f>
        <v>1</v>
      </c>
      <c r="D441" s="199">
        <f>COUNTIFS('BEN BEARE'!C:C,B441,'BEN BEARE'!K:K,"&gt;0")</f>
        <v>0</v>
      </c>
      <c r="E441" s="199">
        <f>COUNTIFS('BEN BEARE'!C:C,B441,'BEN BEARE'!K:K,"&lt;0")</f>
        <v>1</v>
      </c>
      <c r="F441" s="200">
        <f t="shared" si="9"/>
        <v>0</v>
      </c>
      <c r="G441" s="207">
        <f>SUMIFS('BEN BEARE'!K:K,'BEN BEARE'!C:C,B441)</f>
        <v>-1</v>
      </c>
    </row>
    <row r="442" spans="2:7" ht="15.75" x14ac:dyDescent="0.25">
      <c r="B442" s="205" t="str">
        <v>El Salto</v>
      </c>
      <c r="C442" s="199">
        <f>COUNTIF('BEN BEARE'!C:C,B442)</f>
        <v>1</v>
      </c>
      <c r="D442" s="199">
        <f>COUNTIFS('BEN BEARE'!C:C,B442,'BEN BEARE'!K:K,"&gt;0")</f>
        <v>1</v>
      </c>
      <c r="E442" s="199">
        <f>COUNTIFS('BEN BEARE'!C:C,B442,'BEN BEARE'!K:K,"&lt;0")</f>
        <v>0</v>
      </c>
      <c r="F442" s="200">
        <f t="shared" si="9"/>
        <v>1</v>
      </c>
      <c r="G442" s="207">
        <f>SUMIFS('BEN BEARE'!K:K,'BEN BEARE'!C:C,B442)</f>
        <v>2.16</v>
      </c>
    </row>
    <row r="443" spans="2:7" ht="15.75" x14ac:dyDescent="0.25">
      <c r="B443" s="205" t="str">
        <v>El Soleado</v>
      </c>
      <c r="C443" s="199">
        <f>COUNTIF('BEN BEARE'!C:C,B443)</f>
        <v>3</v>
      </c>
      <c r="D443" s="199">
        <f>COUNTIFS('BEN BEARE'!C:C,B443,'BEN BEARE'!K:K,"&gt;0")</f>
        <v>1</v>
      </c>
      <c r="E443" s="199">
        <f>COUNTIFS('BEN BEARE'!C:C,B443,'BEN BEARE'!K:K,"&lt;0")</f>
        <v>2</v>
      </c>
      <c r="F443" s="200">
        <f t="shared" si="9"/>
        <v>0.33333333333333331</v>
      </c>
      <c r="G443" s="207">
        <f>SUMIFS('BEN BEARE'!K:K,'BEN BEARE'!C:C,B443)</f>
        <v>-1.7000000000000011</v>
      </c>
    </row>
    <row r="444" spans="2:7" ht="15.75" x14ac:dyDescent="0.25">
      <c r="B444" s="205" t="str">
        <v>Electric Impulse</v>
      </c>
      <c r="C444" s="199">
        <f>COUNTIF('BEN BEARE'!C:C,B444)</f>
        <v>1</v>
      </c>
      <c r="D444" s="199">
        <f>COUNTIFS('BEN BEARE'!C:C,B444,'BEN BEARE'!K:K,"&gt;0")</f>
        <v>0</v>
      </c>
      <c r="E444" s="199">
        <f>COUNTIFS('BEN BEARE'!C:C,B444,'BEN BEARE'!K:K,"&lt;0")</f>
        <v>1</v>
      </c>
      <c r="F444" s="200">
        <f t="shared" si="9"/>
        <v>0</v>
      </c>
      <c r="G444" s="207">
        <f>SUMIFS('BEN BEARE'!K:K,'BEN BEARE'!C:C,B444)</f>
        <v>-0.25</v>
      </c>
    </row>
    <row r="445" spans="2:7" ht="15.75" x14ac:dyDescent="0.25">
      <c r="B445" s="205" t="str">
        <v>Electrocube</v>
      </c>
      <c r="C445" s="199">
        <f>COUNTIF('BEN BEARE'!C:C,B445)</f>
        <v>2</v>
      </c>
      <c r="D445" s="199">
        <f>COUNTIFS('BEN BEARE'!C:C,B445,'BEN BEARE'!K:K,"&gt;0")</f>
        <v>0</v>
      </c>
      <c r="E445" s="199">
        <f>COUNTIFS('BEN BEARE'!C:C,B445,'BEN BEARE'!K:K,"&lt;0")</f>
        <v>2</v>
      </c>
      <c r="F445" s="200">
        <f t="shared" si="9"/>
        <v>0</v>
      </c>
      <c r="G445" s="207">
        <f>SUMIFS('BEN BEARE'!K:K,'BEN BEARE'!C:C,B445)</f>
        <v>-4.25</v>
      </c>
    </row>
    <row r="446" spans="2:7" ht="15.75" x14ac:dyDescent="0.25">
      <c r="B446" s="205" t="str">
        <v>Elegant Empress</v>
      </c>
      <c r="C446" s="199">
        <f>COUNTIF('BEN BEARE'!C:C,B446)</f>
        <v>1</v>
      </c>
      <c r="D446" s="199">
        <f>COUNTIFS('BEN BEARE'!C:C,B446,'BEN BEARE'!K:K,"&gt;0")</f>
        <v>0</v>
      </c>
      <c r="E446" s="199">
        <f>COUNTIFS('BEN BEARE'!C:C,B446,'BEN BEARE'!K:K,"&lt;0")</f>
        <v>1</v>
      </c>
      <c r="F446" s="200">
        <f t="shared" si="9"/>
        <v>0</v>
      </c>
      <c r="G446" s="207">
        <f>SUMIFS('BEN BEARE'!K:K,'BEN BEARE'!C:C,B446)</f>
        <v>-1.75</v>
      </c>
    </row>
    <row r="447" spans="2:7" ht="15.75" x14ac:dyDescent="0.25">
      <c r="B447" s="205" t="str">
        <v>Elegeant Empress</v>
      </c>
      <c r="C447" s="199">
        <f>COUNTIF('BEN BEARE'!C:C,B447)</f>
        <v>1</v>
      </c>
      <c r="D447" s="199">
        <f>COUNTIFS('BEN BEARE'!C:C,B447,'BEN BEARE'!K:K,"&gt;0")</f>
        <v>1</v>
      </c>
      <c r="E447" s="199">
        <f>COUNTIFS('BEN BEARE'!C:C,B447,'BEN BEARE'!K:K,"&lt;0")</f>
        <v>0</v>
      </c>
      <c r="F447" s="200">
        <f t="shared" si="9"/>
        <v>1</v>
      </c>
      <c r="G447" s="207">
        <f>SUMIFS('BEN BEARE'!K:K,'BEN BEARE'!C:C,B447)</f>
        <v>2.25</v>
      </c>
    </row>
    <row r="448" spans="2:7" ht="15.75" x14ac:dyDescent="0.25">
      <c r="B448" s="205" t="str">
        <v>Elite Atom</v>
      </c>
      <c r="C448" s="199">
        <f>COUNTIF('BEN BEARE'!C:C,B448)</f>
        <v>1</v>
      </c>
      <c r="D448" s="199">
        <f>COUNTIFS('BEN BEARE'!C:C,B448,'BEN BEARE'!K:K,"&gt;0")</f>
        <v>0</v>
      </c>
      <c r="E448" s="199">
        <f>COUNTIFS('BEN BEARE'!C:C,B448,'BEN BEARE'!K:K,"&lt;0")</f>
        <v>1</v>
      </c>
      <c r="F448" s="200">
        <f t="shared" si="9"/>
        <v>0</v>
      </c>
      <c r="G448" s="207">
        <f>SUMIFS('BEN BEARE'!K:K,'BEN BEARE'!C:C,B448)</f>
        <v>-0.5</v>
      </c>
    </row>
    <row r="449" spans="2:7" ht="15.75" x14ac:dyDescent="0.25">
      <c r="B449" s="205" t="str">
        <v>Elite Icon</v>
      </c>
      <c r="C449" s="199">
        <f>COUNTIF('BEN BEARE'!C:C,B449)</f>
        <v>2</v>
      </c>
      <c r="D449" s="199">
        <f>COUNTIFS('BEN BEARE'!C:C,B449,'BEN BEARE'!K:K,"&gt;0")</f>
        <v>1</v>
      </c>
      <c r="E449" s="199">
        <f>COUNTIFS('BEN BEARE'!C:C,B449,'BEN BEARE'!K:K,"&lt;0")</f>
        <v>1</v>
      </c>
      <c r="F449" s="200">
        <f t="shared" si="9"/>
        <v>0.5</v>
      </c>
      <c r="G449" s="207">
        <f>SUMIFS('BEN BEARE'!K:K,'BEN BEARE'!C:C,B449)</f>
        <v>0.29999999999999982</v>
      </c>
    </row>
    <row r="450" spans="2:7" ht="15.75" x14ac:dyDescent="0.25">
      <c r="B450" s="205" t="str">
        <v>Ellens License</v>
      </c>
      <c r="C450" s="199">
        <f>COUNTIF('BEN BEARE'!C:C,B450)</f>
        <v>1</v>
      </c>
      <c r="D450" s="199">
        <f>COUNTIFS('BEN BEARE'!C:C,B450,'BEN BEARE'!K:K,"&gt;0")</f>
        <v>1</v>
      </c>
      <c r="E450" s="199">
        <f>COUNTIFS('BEN BEARE'!C:C,B450,'BEN BEARE'!K:K,"&lt;0")</f>
        <v>0</v>
      </c>
      <c r="F450" s="200">
        <f t="shared" si="9"/>
        <v>1</v>
      </c>
      <c r="G450" s="207">
        <f>SUMIFS('BEN BEARE'!K:K,'BEN BEARE'!C:C,B450)</f>
        <v>2</v>
      </c>
    </row>
    <row r="451" spans="2:7" ht="15.75" x14ac:dyDescent="0.25">
      <c r="B451" s="205" t="str">
        <v>Elly Dee</v>
      </c>
      <c r="C451" s="199">
        <f>COUNTIF('BEN BEARE'!C:C,B451)</f>
        <v>1</v>
      </c>
      <c r="D451" s="199">
        <f>COUNTIFS('BEN BEARE'!C:C,B451,'BEN BEARE'!K:K,"&gt;0")</f>
        <v>0</v>
      </c>
      <c r="E451" s="199">
        <f>COUNTIFS('BEN BEARE'!C:C,B451,'BEN BEARE'!K:K,"&lt;0")</f>
        <v>1</v>
      </c>
      <c r="F451" s="200">
        <f t="shared" si="9"/>
        <v>0</v>
      </c>
      <c r="G451" s="207">
        <f>SUMIFS('BEN BEARE'!K:K,'BEN BEARE'!C:C,B451)</f>
        <v>-0.25</v>
      </c>
    </row>
    <row r="452" spans="2:7" ht="15.75" x14ac:dyDescent="0.25">
      <c r="B452" s="205" t="str">
        <v>Elouyou</v>
      </c>
      <c r="C452" s="199">
        <f>COUNTIF('BEN BEARE'!C:C,B452)</f>
        <v>1</v>
      </c>
      <c r="D452" s="199">
        <f>COUNTIFS('BEN BEARE'!C:C,B452,'BEN BEARE'!K:K,"&gt;0")</f>
        <v>0</v>
      </c>
      <c r="E452" s="199">
        <f>COUNTIFS('BEN BEARE'!C:C,B452,'BEN BEARE'!K:K,"&lt;0")</f>
        <v>1</v>
      </c>
      <c r="F452" s="200">
        <f t="shared" si="9"/>
        <v>0</v>
      </c>
      <c r="G452" s="207">
        <f>SUMIFS('BEN BEARE'!K:K,'BEN BEARE'!C:C,B452)</f>
        <v>-10</v>
      </c>
    </row>
    <row r="453" spans="2:7" ht="15.75" x14ac:dyDescent="0.25">
      <c r="B453" s="205" t="str">
        <v>Elzamee</v>
      </c>
      <c r="C453" s="199">
        <f>COUNTIF('BEN BEARE'!C:C,B453)</f>
        <v>2</v>
      </c>
      <c r="D453" s="199">
        <f>COUNTIFS('BEN BEARE'!C:C,B453,'BEN BEARE'!K:K,"&gt;0")</f>
        <v>2</v>
      </c>
      <c r="E453" s="199">
        <f>COUNTIFS('BEN BEARE'!C:C,B453,'BEN BEARE'!K:K,"&lt;0")</f>
        <v>0</v>
      </c>
      <c r="F453" s="200">
        <f t="shared" si="9"/>
        <v>1</v>
      </c>
      <c r="G453" s="207">
        <f>SUMIFS('BEN BEARE'!K:K,'BEN BEARE'!C:C,B453)</f>
        <v>31.2</v>
      </c>
    </row>
    <row r="454" spans="2:7" ht="15.75" x14ac:dyDescent="0.25">
      <c r="B454" s="205" t="str">
        <v>Emathion</v>
      </c>
      <c r="C454" s="199">
        <f>COUNTIF('BEN BEARE'!C:C,B454)</f>
        <v>2</v>
      </c>
      <c r="D454" s="199">
        <f>COUNTIFS('BEN BEARE'!C:C,B454,'BEN BEARE'!K:K,"&gt;0")</f>
        <v>0</v>
      </c>
      <c r="E454" s="199">
        <f>COUNTIFS('BEN BEARE'!C:C,B454,'BEN BEARE'!K:K,"&lt;0")</f>
        <v>2</v>
      </c>
      <c r="F454" s="200">
        <f t="shared" si="9"/>
        <v>0</v>
      </c>
      <c r="G454" s="207">
        <f>SUMIFS('BEN BEARE'!K:K,'BEN BEARE'!C:C,B454)</f>
        <v>-10</v>
      </c>
    </row>
    <row r="455" spans="2:7" ht="15.75" x14ac:dyDescent="0.25">
      <c r="B455" s="205" t="str">
        <v>Embarque</v>
      </c>
      <c r="C455" s="199">
        <f>COUNTIF('BEN BEARE'!C:C,B455)</f>
        <v>2</v>
      </c>
      <c r="D455" s="199">
        <f>COUNTIFS('BEN BEARE'!C:C,B455,'BEN BEARE'!K:K,"&gt;0")</f>
        <v>0</v>
      </c>
      <c r="E455" s="199">
        <f>COUNTIFS('BEN BEARE'!C:C,B455,'BEN BEARE'!K:K,"&lt;0")</f>
        <v>2</v>
      </c>
      <c r="F455" s="200">
        <f t="shared" ref="F455:F475" si="10">D455/C455</f>
        <v>0</v>
      </c>
      <c r="G455" s="207">
        <f>SUMIFS('BEN BEARE'!K:K,'BEN BEARE'!C:C,B455)</f>
        <v>-14.75</v>
      </c>
    </row>
    <row r="456" spans="2:7" ht="15.75" x14ac:dyDescent="0.25">
      <c r="B456" s="205" t="str">
        <v>Embolden</v>
      </c>
      <c r="C456" s="199">
        <f>COUNTIF('BEN BEARE'!C:C,B456)</f>
        <v>2</v>
      </c>
      <c r="D456" s="199">
        <f>COUNTIFS('BEN BEARE'!C:C,B456,'BEN BEARE'!K:K,"&gt;0")</f>
        <v>1</v>
      </c>
      <c r="E456" s="199">
        <f>COUNTIFS('BEN BEARE'!C:C,B456,'BEN BEARE'!K:K,"&lt;0")</f>
        <v>1</v>
      </c>
      <c r="F456" s="200">
        <f t="shared" si="10"/>
        <v>0.5</v>
      </c>
      <c r="G456" s="207">
        <f>SUMIFS('BEN BEARE'!K:K,'BEN BEARE'!C:C,B456)</f>
        <v>15</v>
      </c>
    </row>
    <row r="457" spans="2:7" ht="15.75" x14ac:dyDescent="0.25">
      <c r="B457" s="205" t="str">
        <v>Emerald Jack</v>
      </c>
      <c r="C457" s="199">
        <f>COUNTIF('BEN BEARE'!C:C,B457)</f>
        <v>1</v>
      </c>
      <c r="D457" s="199">
        <f>COUNTIFS('BEN BEARE'!C:C,B457,'BEN BEARE'!K:K,"&gt;0")</f>
        <v>0</v>
      </c>
      <c r="E457" s="199">
        <f>COUNTIFS('BEN BEARE'!C:C,B457,'BEN BEARE'!K:K,"&lt;0")</f>
        <v>1</v>
      </c>
      <c r="F457" s="200">
        <f t="shared" si="10"/>
        <v>0</v>
      </c>
      <c r="G457" s="207">
        <f>SUMIFS('BEN BEARE'!K:K,'BEN BEARE'!C:C,B457)</f>
        <v>-3</v>
      </c>
    </row>
    <row r="458" spans="2:7" ht="15.75" x14ac:dyDescent="0.25">
      <c r="B458" s="205" t="str">
        <v>Empress of Sydney</v>
      </c>
      <c r="C458" s="199">
        <f>COUNTIF('BEN BEARE'!C:C,B458)</f>
        <v>1</v>
      </c>
      <c r="D458" s="199">
        <f>COUNTIFS('BEN BEARE'!C:C,B458,'BEN BEARE'!K:K,"&gt;0")</f>
        <v>0</v>
      </c>
      <c r="E458" s="199">
        <f>COUNTIFS('BEN BEARE'!C:C,B458,'BEN BEARE'!K:K,"&lt;0")</f>
        <v>1</v>
      </c>
      <c r="F458" s="200">
        <f t="shared" si="10"/>
        <v>0</v>
      </c>
      <c r="G458" s="207">
        <f>SUMIFS('BEN BEARE'!K:K,'BEN BEARE'!C:C,B458)</f>
        <v>-2</v>
      </c>
    </row>
    <row r="459" spans="2:7" ht="15.75" x14ac:dyDescent="0.25">
      <c r="B459" s="205" t="str">
        <v>Encantado</v>
      </c>
      <c r="C459" s="199">
        <f>COUNTIF('BEN BEARE'!C:C,B459)</f>
        <v>2</v>
      </c>
      <c r="D459" s="199">
        <f>COUNTIFS('BEN BEARE'!C:C,B459,'BEN BEARE'!K:K,"&gt;0")</f>
        <v>0</v>
      </c>
      <c r="E459" s="199">
        <f>COUNTIFS('BEN BEARE'!C:C,B459,'BEN BEARE'!K:K,"&lt;0")</f>
        <v>2</v>
      </c>
      <c r="F459" s="200">
        <f t="shared" si="10"/>
        <v>0</v>
      </c>
      <c r="G459" s="207">
        <f>SUMIFS('BEN BEARE'!K:K,'BEN BEARE'!C:C,B459)</f>
        <v>-7.25</v>
      </c>
    </row>
    <row r="460" spans="2:7" ht="15.75" x14ac:dyDescent="0.25">
      <c r="B460" s="205" t="str">
        <v>Encap</v>
      </c>
      <c r="C460" s="199">
        <f>COUNTIF('BEN BEARE'!C:C,B460)</f>
        <v>1</v>
      </c>
      <c r="D460" s="199">
        <f>COUNTIFS('BEN BEARE'!C:C,B460,'BEN BEARE'!K:K,"&gt;0")</f>
        <v>0</v>
      </c>
      <c r="E460" s="199">
        <f>COUNTIFS('BEN BEARE'!C:C,B460,'BEN BEARE'!K:K,"&lt;0")</f>
        <v>1</v>
      </c>
      <c r="F460" s="200">
        <f t="shared" si="10"/>
        <v>0</v>
      </c>
      <c r="G460" s="207">
        <f>SUMIFS('BEN BEARE'!K:K,'BEN BEARE'!C:C,B460)</f>
        <v>-0.75</v>
      </c>
    </row>
    <row r="461" spans="2:7" ht="15.75" x14ac:dyDescent="0.25">
      <c r="B461" s="205" t="str">
        <v>Englewood</v>
      </c>
      <c r="C461" s="199">
        <f>COUNTIF('BEN BEARE'!C:C,B461)</f>
        <v>1</v>
      </c>
      <c r="D461" s="199">
        <f>COUNTIFS('BEN BEARE'!C:C,B461,'BEN BEARE'!K:K,"&gt;0")</f>
        <v>0</v>
      </c>
      <c r="E461" s="199">
        <f>COUNTIFS('BEN BEARE'!C:C,B461,'BEN BEARE'!K:K,"&lt;0")</f>
        <v>1</v>
      </c>
      <c r="F461" s="200">
        <f t="shared" si="10"/>
        <v>0</v>
      </c>
      <c r="G461" s="207">
        <f>SUMIFS('BEN BEARE'!K:K,'BEN BEARE'!C:C,B461)</f>
        <v>-0.75</v>
      </c>
    </row>
    <row r="462" spans="2:7" ht="15.75" x14ac:dyDescent="0.25">
      <c r="B462" s="205" t="str">
        <v>English Riveria</v>
      </c>
      <c r="C462" s="199">
        <f>COUNTIF('BEN BEARE'!C:C,B462)</f>
        <v>3</v>
      </c>
      <c r="D462" s="199">
        <f>COUNTIFS('BEN BEARE'!C:C,B462,'BEN BEARE'!K:K,"&gt;0")</f>
        <v>0</v>
      </c>
      <c r="E462" s="199">
        <f>COUNTIFS('BEN BEARE'!C:C,B462,'BEN BEARE'!K:K,"&lt;0")</f>
        <v>3</v>
      </c>
      <c r="F462" s="200">
        <f t="shared" si="10"/>
        <v>0</v>
      </c>
      <c r="G462" s="207">
        <f>SUMIFS('BEN BEARE'!K:K,'BEN BEARE'!C:C,B462)</f>
        <v>-6.75</v>
      </c>
    </row>
    <row r="463" spans="2:7" ht="15.75" x14ac:dyDescent="0.25">
      <c r="B463" s="205" t="str">
        <v>Enna's Dream</v>
      </c>
      <c r="C463" s="199">
        <f>COUNTIF('BEN BEARE'!C:C,B463)</f>
        <v>1</v>
      </c>
      <c r="D463" s="199">
        <f>COUNTIFS('BEN BEARE'!C:C,B463,'BEN BEARE'!K:K,"&gt;0")</f>
        <v>0</v>
      </c>
      <c r="E463" s="199">
        <f>COUNTIFS('BEN BEARE'!C:C,B463,'BEN BEARE'!K:K,"&lt;0")</f>
        <v>1</v>
      </c>
      <c r="F463" s="200">
        <f t="shared" si="10"/>
        <v>0</v>
      </c>
      <c r="G463" s="207">
        <f>SUMIFS('BEN BEARE'!K:K,'BEN BEARE'!C:C,B463)</f>
        <v>-2</v>
      </c>
    </row>
    <row r="464" spans="2:7" ht="15.75" x14ac:dyDescent="0.25">
      <c r="B464" s="205" t="str">
        <v>Enosi</v>
      </c>
      <c r="C464" s="199">
        <f>COUNTIF('BEN BEARE'!C:C,B464)</f>
        <v>3</v>
      </c>
      <c r="D464" s="199">
        <f>COUNTIFS('BEN BEARE'!C:C,B464,'BEN BEARE'!K:K,"&gt;0")</f>
        <v>0</v>
      </c>
      <c r="E464" s="199">
        <f>COUNTIFS('BEN BEARE'!C:C,B464,'BEN BEARE'!K:K,"&lt;0")</f>
        <v>3</v>
      </c>
      <c r="F464" s="200">
        <f t="shared" si="10"/>
        <v>0</v>
      </c>
      <c r="G464" s="207">
        <f>SUMIFS('BEN BEARE'!K:K,'BEN BEARE'!C:C,B464)</f>
        <v>-3.5</v>
      </c>
    </row>
    <row r="465" spans="2:7" ht="15.75" x14ac:dyDescent="0.25">
      <c r="B465" s="205" t="str">
        <v>Ensign Parker</v>
      </c>
      <c r="C465" s="199">
        <f>COUNTIF('BEN BEARE'!C:C,B465)</f>
        <v>4</v>
      </c>
      <c r="D465" s="199">
        <f>COUNTIFS('BEN BEARE'!C:C,B465,'BEN BEARE'!K:K,"&gt;0")</f>
        <v>0</v>
      </c>
      <c r="E465" s="199">
        <f>COUNTIFS('BEN BEARE'!C:C,B465,'BEN BEARE'!K:K,"&lt;0")</f>
        <v>4</v>
      </c>
      <c r="F465" s="200">
        <f t="shared" si="10"/>
        <v>0</v>
      </c>
      <c r="G465" s="207">
        <f>SUMIFS('BEN BEARE'!K:K,'BEN BEARE'!C:C,B465)</f>
        <v>-8</v>
      </c>
    </row>
    <row r="466" spans="2:7" ht="15.75" x14ac:dyDescent="0.25">
      <c r="B466" s="205" t="str">
        <v>Enterprise Lassie</v>
      </c>
      <c r="C466" s="199">
        <f>COUNTIF('BEN BEARE'!C:C,B466)</f>
        <v>1</v>
      </c>
      <c r="D466" s="199">
        <f>COUNTIFS('BEN BEARE'!C:C,B466,'BEN BEARE'!K:K,"&gt;0")</f>
        <v>1</v>
      </c>
      <c r="E466" s="199">
        <f>COUNTIFS('BEN BEARE'!C:C,B466,'BEN BEARE'!K:K,"&lt;0")</f>
        <v>0</v>
      </c>
      <c r="F466" s="200">
        <f t="shared" si="10"/>
        <v>1</v>
      </c>
      <c r="G466" s="207">
        <f>SUMIFS('BEN BEARE'!K:K,'BEN BEARE'!C:C,B466)</f>
        <v>3.5999999999999996</v>
      </c>
    </row>
    <row r="467" spans="2:7" ht="15.75" x14ac:dyDescent="0.25">
      <c r="B467" s="205" t="str">
        <v>Entremet</v>
      </c>
      <c r="C467" s="199">
        <f>COUNTIF('BEN BEARE'!C:C,B467)</f>
        <v>1</v>
      </c>
      <c r="D467" s="199">
        <f>COUNTIFS('BEN BEARE'!C:C,B467,'BEN BEARE'!K:K,"&gt;0")</f>
        <v>0</v>
      </c>
      <c r="E467" s="199">
        <f>COUNTIFS('BEN BEARE'!C:C,B467,'BEN BEARE'!K:K,"&lt;0")</f>
        <v>1</v>
      </c>
      <c r="F467" s="200">
        <f t="shared" si="10"/>
        <v>0</v>
      </c>
      <c r="G467" s="207">
        <f>SUMIFS('BEN BEARE'!K:K,'BEN BEARE'!C:C,B467)</f>
        <v>-1.75</v>
      </c>
    </row>
    <row r="468" spans="2:7" ht="15.75" x14ac:dyDescent="0.25">
      <c r="B468" s="205" t="str">
        <v>Enuffon</v>
      </c>
      <c r="C468" s="199">
        <f>COUNTIF('BEN BEARE'!C:C,B468)</f>
        <v>1</v>
      </c>
      <c r="D468" s="199">
        <f>COUNTIFS('BEN BEARE'!C:C,B468,'BEN BEARE'!K:K,"&gt;0")</f>
        <v>0</v>
      </c>
      <c r="E468" s="199">
        <f>COUNTIFS('BEN BEARE'!C:C,B468,'BEN BEARE'!K:K,"&lt;0")</f>
        <v>1</v>
      </c>
      <c r="F468" s="200">
        <f t="shared" si="10"/>
        <v>0</v>
      </c>
      <c r="G468" s="207">
        <f>SUMIFS('BEN BEARE'!K:K,'BEN BEARE'!C:C,B468)</f>
        <v>-1</v>
      </c>
    </row>
    <row r="469" spans="2:7" ht="15.75" x14ac:dyDescent="0.25">
      <c r="B469" s="205" t="str">
        <v>Enveeo</v>
      </c>
      <c r="C469" s="199">
        <f>COUNTIF('BEN BEARE'!C:C,B469)</f>
        <v>2</v>
      </c>
      <c r="D469" s="199">
        <f>COUNTIFS('BEN BEARE'!C:C,B469,'BEN BEARE'!K:K,"&gt;0")</f>
        <v>2</v>
      </c>
      <c r="E469" s="199">
        <f>COUNTIFS('BEN BEARE'!C:C,B469,'BEN BEARE'!K:K,"&lt;0")</f>
        <v>0</v>
      </c>
      <c r="F469" s="200">
        <f t="shared" si="10"/>
        <v>1</v>
      </c>
      <c r="G469" s="207">
        <f>SUMIFS('BEN BEARE'!K:K,'BEN BEARE'!C:C,B469)</f>
        <v>24.25</v>
      </c>
    </row>
    <row r="470" spans="2:7" ht="15.75" x14ac:dyDescent="0.25">
      <c r="B470" s="205" t="str">
        <v xml:space="preserve">Enzed Magic </v>
      </c>
      <c r="C470" s="199">
        <f>COUNTIF('BEN BEARE'!C:C,B470)</f>
        <v>1</v>
      </c>
      <c r="D470" s="199">
        <f>COUNTIFS('BEN BEARE'!C:C,B470,'BEN BEARE'!K:K,"&gt;0")</f>
        <v>1</v>
      </c>
      <c r="E470" s="199">
        <f>COUNTIFS('BEN BEARE'!C:C,B470,'BEN BEARE'!K:K,"&lt;0")</f>
        <v>0</v>
      </c>
      <c r="F470" s="200">
        <f t="shared" si="10"/>
        <v>1</v>
      </c>
      <c r="G470" s="207">
        <f>SUMIFS('BEN BEARE'!K:K,'BEN BEARE'!C:C,B470)</f>
        <v>3.5</v>
      </c>
    </row>
    <row r="471" spans="2:7" ht="15.75" x14ac:dyDescent="0.25">
      <c r="B471" s="205" t="str">
        <v>Espiona</v>
      </c>
      <c r="C471" s="199">
        <f>COUNTIF('BEN BEARE'!C:C,B471)</f>
        <v>3</v>
      </c>
      <c r="D471" s="199">
        <f>COUNTIFS('BEN BEARE'!C:C,B471,'BEN BEARE'!K:K,"&gt;0")</f>
        <v>2</v>
      </c>
      <c r="E471" s="199">
        <f>COUNTIFS('BEN BEARE'!C:C,B471,'BEN BEARE'!K:K,"&lt;0")</f>
        <v>1</v>
      </c>
      <c r="F471" s="200">
        <f t="shared" si="10"/>
        <v>0.66666666666666663</v>
      </c>
      <c r="G471" s="207">
        <f>SUMIFS('BEN BEARE'!K:K,'BEN BEARE'!C:C,B471)</f>
        <v>-0.6225000000000005</v>
      </c>
    </row>
    <row r="472" spans="2:7" ht="15.75" x14ac:dyDescent="0.25">
      <c r="B472" s="205" t="str">
        <v>Esra</v>
      </c>
      <c r="C472" s="199">
        <f>COUNTIF('BEN BEARE'!C:C,B472)</f>
        <v>1</v>
      </c>
      <c r="D472" s="199">
        <f>COUNTIFS('BEN BEARE'!C:C,B472,'BEN BEARE'!K:K,"&gt;0")</f>
        <v>0</v>
      </c>
      <c r="E472" s="199">
        <f>COUNTIFS('BEN BEARE'!C:C,B472,'BEN BEARE'!K:K,"&lt;0")</f>
        <v>1</v>
      </c>
      <c r="F472" s="200">
        <f t="shared" si="10"/>
        <v>0</v>
      </c>
      <c r="G472" s="207">
        <f>SUMIFS('BEN BEARE'!K:K,'BEN BEARE'!C:C,B472)</f>
        <v>-6</v>
      </c>
    </row>
    <row r="473" spans="2:7" ht="15.75" x14ac:dyDescent="0.25">
      <c r="B473" s="205" t="str">
        <v>Essentric Nature</v>
      </c>
      <c r="C473" s="199">
        <f>COUNTIF('BEN BEARE'!C:C,B473)</f>
        <v>1</v>
      </c>
      <c r="D473" s="199">
        <f>COUNTIFS('BEN BEARE'!C:C,B473,'BEN BEARE'!K:K,"&gt;0")</f>
        <v>1</v>
      </c>
      <c r="E473" s="199">
        <f>COUNTIFS('BEN BEARE'!C:C,B473,'BEN BEARE'!K:K,"&lt;0")</f>
        <v>0</v>
      </c>
      <c r="F473" s="200">
        <f t="shared" si="10"/>
        <v>1</v>
      </c>
      <c r="G473" s="207">
        <f>SUMIFS('BEN BEARE'!K:K,'BEN BEARE'!C:C,B473)</f>
        <v>2.6999999999999993</v>
      </c>
    </row>
    <row r="474" spans="2:7" ht="15.75" x14ac:dyDescent="0.25">
      <c r="B474" s="205" t="str">
        <v>Establish</v>
      </c>
      <c r="C474" s="199">
        <f>COUNTIF('BEN BEARE'!C:C,B474)</f>
        <v>1</v>
      </c>
      <c r="D474" s="199">
        <f>COUNTIFS('BEN BEARE'!C:C,B474,'BEN BEARE'!K:K,"&gt;0")</f>
        <v>0</v>
      </c>
      <c r="E474" s="199">
        <f>COUNTIFS('BEN BEARE'!C:C,B474,'BEN BEARE'!K:K,"&lt;0")</f>
        <v>1</v>
      </c>
      <c r="F474" s="200">
        <f t="shared" si="10"/>
        <v>0</v>
      </c>
      <c r="G474" s="207">
        <f>SUMIFS('BEN BEARE'!K:K,'BEN BEARE'!C:C,B474)</f>
        <v>-1.25</v>
      </c>
    </row>
    <row r="475" spans="2:7" ht="15.75" x14ac:dyDescent="0.25">
      <c r="B475" s="205" t="str">
        <v>Estoril Park</v>
      </c>
      <c r="C475" s="199">
        <f>COUNTIF('BEN BEARE'!C:C,B475)</f>
        <v>1</v>
      </c>
      <c r="D475" s="199">
        <f>COUNTIFS('BEN BEARE'!C:C,B475,'BEN BEARE'!K:K,"&gt;0")</f>
        <v>1</v>
      </c>
      <c r="E475" s="199">
        <f>COUNTIFS('BEN BEARE'!C:C,B475,'BEN BEARE'!K:K,"&lt;0")</f>
        <v>0</v>
      </c>
      <c r="F475" s="200">
        <f t="shared" si="10"/>
        <v>1</v>
      </c>
      <c r="G475" s="207">
        <f>SUMIFS('BEN BEARE'!K:K,'BEN BEARE'!C:C,B475)</f>
        <v>1.45</v>
      </c>
    </row>
    <row r="476" spans="2:7" ht="15.75" x14ac:dyDescent="0.25">
      <c r="B476" s="205" t="str">
        <v>Estriella</v>
      </c>
      <c r="C476" s="199">
        <f>COUNTIF('BEN BEARE'!C:C,B476)</f>
        <v>1</v>
      </c>
      <c r="D476" s="199">
        <f>COUNTIFS('BEN BEARE'!C:C,B476,'BEN BEARE'!K:K,"&gt;0")</f>
        <v>1</v>
      </c>
      <c r="E476" s="199">
        <f>COUNTIFS('BEN BEARE'!C:C,B476,'BEN BEARE'!K:K,"&lt;0")</f>
        <v>0</v>
      </c>
      <c r="F476" s="200">
        <f t="shared" ref="F476:F502" si="11">D476/C476</f>
        <v>1</v>
      </c>
      <c r="G476" s="207">
        <f>SUMIFS('BEN BEARE'!K:K,'BEN BEARE'!C:C,B476)</f>
        <v>10.8</v>
      </c>
    </row>
    <row r="477" spans="2:7" ht="15.75" x14ac:dyDescent="0.25">
      <c r="B477" s="205" t="str">
        <v>Eugenius</v>
      </c>
      <c r="C477" s="199">
        <f>COUNTIF('BEN BEARE'!C:C,B477)</f>
        <v>3</v>
      </c>
      <c r="D477" s="199">
        <f>COUNTIFS('BEN BEARE'!C:C,B477,'BEN BEARE'!K:K,"&gt;0")</f>
        <v>0</v>
      </c>
      <c r="E477" s="199">
        <f>COUNTIFS('BEN BEARE'!C:C,B477,'BEN BEARE'!K:K,"&lt;0")</f>
        <v>3</v>
      </c>
      <c r="F477" s="200">
        <f t="shared" si="11"/>
        <v>0</v>
      </c>
      <c r="G477" s="207">
        <f>SUMIFS('BEN BEARE'!K:K,'BEN BEARE'!C:C,B477)</f>
        <v>-7.25</v>
      </c>
    </row>
    <row r="478" spans="2:7" ht="15.75" x14ac:dyDescent="0.25">
      <c r="B478" s="205" t="str">
        <v>Euroskater</v>
      </c>
      <c r="C478" s="199">
        <f>COUNTIF('BEN BEARE'!C:C,B478)</f>
        <v>1</v>
      </c>
      <c r="D478" s="199">
        <f>COUNTIFS('BEN BEARE'!C:C,B478,'BEN BEARE'!K:K,"&gt;0")</f>
        <v>0</v>
      </c>
      <c r="E478" s="199">
        <f>COUNTIFS('BEN BEARE'!C:C,B478,'BEN BEARE'!K:K,"&lt;0")</f>
        <v>1</v>
      </c>
      <c r="F478" s="200">
        <f t="shared" si="11"/>
        <v>0</v>
      </c>
      <c r="G478" s="207">
        <f>SUMIFS('BEN BEARE'!K:K,'BEN BEARE'!C:C,B478)</f>
        <v>-0.25</v>
      </c>
    </row>
    <row r="479" spans="2:7" ht="15.75" x14ac:dyDescent="0.25">
      <c r="B479" s="205" t="str">
        <v>Eventually</v>
      </c>
      <c r="C479" s="199">
        <f>COUNTIF('BEN BEARE'!C:C,B479)</f>
        <v>4</v>
      </c>
      <c r="D479" s="199">
        <f>COUNTIFS('BEN BEARE'!C:C,B479,'BEN BEARE'!K:K,"&gt;0")</f>
        <v>1</v>
      </c>
      <c r="E479" s="199">
        <f>COUNTIFS('BEN BEARE'!C:C,B479,'BEN BEARE'!K:K,"&lt;0")</f>
        <v>3</v>
      </c>
      <c r="F479" s="200">
        <f t="shared" si="11"/>
        <v>0.25</v>
      </c>
      <c r="G479" s="207">
        <f>SUMIFS('BEN BEARE'!K:K,'BEN BEARE'!C:C,B479)</f>
        <v>-5.3</v>
      </c>
    </row>
    <row r="480" spans="2:7" ht="15.75" x14ac:dyDescent="0.25">
      <c r="B480" s="205" t="str">
        <v>Everett</v>
      </c>
      <c r="C480" s="199">
        <f>COUNTIF('BEN BEARE'!C:C,B480)</f>
        <v>2</v>
      </c>
      <c r="D480" s="199">
        <f>COUNTIFS('BEN BEARE'!C:C,B480,'BEN BEARE'!K:K,"&gt;0")</f>
        <v>0</v>
      </c>
      <c r="E480" s="199">
        <f>COUNTIFS('BEN BEARE'!C:C,B480,'BEN BEARE'!K:K,"&lt;0")</f>
        <v>2</v>
      </c>
      <c r="F480" s="200">
        <f t="shared" si="11"/>
        <v>0</v>
      </c>
      <c r="G480" s="207">
        <f>SUMIFS('BEN BEARE'!K:K,'BEN BEARE'!C:C,B480)</f>
        <v>-9.5</v>
      </c>
    </row>
    <row r="481" spans="2:7" ht="15.75" x14ac:dyDescent="0.25">
      <c r="B481" s="205" t="str">
        <v>Everglade</v>
      </c>
      <c r="C481" s="199">
        <f>COUNTIF('BEN BEARE'!C:C,B481)</f>
        <v>1</v>
      </c>
      <c r="D481" s="199">
        <f>COUNTIFS('BEN BEARE'!C:C,B481,'BEN BEARE'!K:K,"&gt;0")</f>
        <v>1</v>
      </c>
      <c r="E481" s="199">
        <f>COUNTIFS('BEN BEARE'!C:C,B481,'BEN BEARE'!K:K,"&lt;0")</f>
        <v>0</v>
      </c>
      <c r="F481" s="200">
        <f t="shared" si="11"/>
        <v>1</v>
      </c>
      <c r="G481" s="207">
        <f>SUMIFS('BEN BEARE'!K:K,'BEN BEARE'!C:C,B481)</f>
        <v>44</v>
      </c>
    </row>
    <row r="482" spans="2:7" ht="15.75" x14ac:dyDescent="0.25">
      <c r="B482" s="205" t="str">
        <v>Everylittle Breeze</v>
      </c>
      <c r="C482" s="199">
        <f>COUNTIF('BEN BEARE'!C:C,B482)</f>
        <v>1</v>
      </c>
      <c r="D482" s="199">
        <f>COUNTIFS('BEN BEARE'!C:C,B482,'BEN BEARE'!K:K,"&gt;0")</f>
        <v>1</v>
      </c>
      <c r="E482" s="199">
        <f>COUNTIFS('BEN BEARE'!C:C,B482,'BEN BEARE'!K:K,"&lt;0")</f>
        <v>0</v>
      </c>
      <c r="F482" s="200">
        <f t="shared" si="11"/>
        <v>1</v>
      </c>
      <c r="G482" s="207">
        <f>SUMIFS('BEN BEARE'!K:K,'BEN BEARE'!C:C,B482)</f>
        <v>7</v>
      </c>
    </row>
    <row r="483" spans="2:7" ht="15.75" x14ac:dyDescent="0.25">
      <c r="B483" s="205" t="str">
        <v>Exac (1/6)</v>
      </c>
      <c r="C483" s="199">
        <f>COUNTIF('BEN BEARE'!C:C,B483)</f>
        <v>1</v>
      </c>
      <c r="D483" s="199">
        <f>COUNTIFS('BEN BEARE'!C:C,B483,'BEN BEARE'!K:K,"&gt;0")</f>
        <v>0</v>
      </c>
      <c r="E483" s="199">
        <f>COUNTIFS('BEN BEARE'!C:C,B483,'BEN BEARE'!K:K,"&lt;0")</f>
        <v>1</v>
      </c>
      <c r="F483" s="200">
        <f t="shared" si="11"/>
        <v>0</v>
      </c>
      <c r="G483" s="207">
        <f>SUMIFS('BEN BEARE'!K:K,'BEN BEARE'!C:C,B483)</f>
        <v>-0.5</v>
      </c>
    </row>
    <row r="484" spans="2:7" ht="15.75" x14ac:dyDescent="0.25">
      <c r="B484" s="205" t="str">
        <v>Exacta  (1,2)</v>
      </c>
      <c r="C484" s="199">
        <f>COUNTIF('BEN BEARE'!C:C,B484)</f>
        <v>1</v>
      </c>
      <c r="D484" s="199">
        <f>COUNTIFS('BEN BEARE'!C:C,B484,'BEN BEARE'!K:K,"&gt;0")</f>
        <v>0</v>
      </c>
      <c r="E484" s="199">
        <f>COUNTIFS('BEN BEARE'!C:C,B484,'BEN BEARE'!K:K,"&lt;0")</f>
        <v>1</v>
      </c>
      <c r="F484" s="200">
        <f t="shared" si="11"/>
        <v>0</v>
      </c>
      <c r="G484" s="207">
        <f>SUMIFS('BEN BEARE'!K:K,'BEN BEARE'!C:C,B484)</f>
        <v>-1</v>
      </c>
    </row>
    <row r="485" spans="2:7" ht="15.75" x14ac:dyDescent="0.25">
      <c r="B485" s="205" t="str">
        <v>Exceedingly Magic</v>
      </c>
      <c r="C485" s="199">
        <f>COUNTIF('BEN BEARE'!C:C,B485)</f>
        <v>1</v>
      </c>
      <c r="D485" s="199">
        <f>COUNTIFS('BEN BEARE'!C:C,B485,'BEN BEARE'!K:K,"&gt;0")</f>
        <v>0</v>
      </c>
      <c r="E485" s="199">
        <f>COUNTIFS('BEN BEARE'!C:C,B485,'BEN BEARE'!K:K,"&lt;0")</f>
        <v>1</v>
      </c>
      <c r="F485" s="200">
        <f t="shared" si="11"/>
        <v>0</v>
      </c>
      <c r="G485" s="207">
        <f>SUMIFS('BEN BEARE'!K:K,'BEN BEARE'!C:C,B485)</f>
        <v>-2</v>
      </c>
    </row>
    <row r="486" spans="2:7" ht="15.75" x14ac:dyDescent="0.25">
      <c r="B486" s="205" t="str">
        <v>Excelness</v>
      </c>
      <c r="C486" s="199">
        <f>COUNTIF('BEN BEARE'!C:C,B486)</f>
        <v>1</v>
      </c>
      <c r="D486" s="199">
        <f>COUNTIFS('BEN BEARE'!C:C,B486,'BEN BEARE'!K:K,"&gt;0")</f>
        <v>0</v>
      </c>
      <c r="E486" s="199">
        <f>COUNTIFS('BEN BEARE'!C:C,B486,'BEN BEARE'!K:K,"&lt;0")</f>
        <v>1</v>
      </c>
      <c r="F486" s="200">
        <f t="shared" si="11"/>
        <v>0</v>
      </c>
      <c r="G486" s="207">
        <f>SUMIFS('BEN BEARE'!K:K,'BEN BEARE'!C:C,B486)</f>
        <v>-3</v>
      </c>
    </row>
    <row r="487" spans="2:7" ht="15.75" x14ac:dyDescent="0.25">
      <c r="B487" s="205" t="str">
        <v>Excess</v>
      </c>
      <c r="C487" s="199">
        <f>COUNTIF('BEN BEARE'!C:C,B487)</f>
        <v>1</v>
      </c>
      <c r="D487" s="199">
        <f>COUNTIFS('BEN BEARE'!C:C,B487,'BEN BEARE'!K:K,"&gt;0")</f>
        <v>1</v>
      </c>
      <c r="E487" s="199">
        <f>COUNTIFS('BEN BEARE'!C:C,B487,'BEN BEARE'!K:K,"&lt;0")</f>
        <v>0</v>
      </c>
      <c r="F487" s="200">
        <f t="shared" si="11"/>
        <v>1</v>
      </c>
      <c r="G487" s="207">
        <f>SUMIFS('BEN BEARE'!K:K,'BEN BEARE'!C:C,B487)</f>
        <v>21.6</v>
      </c>
    </row>
    <row r="488" spans="2:7" ht="15.75" x14ac:dyDescent="0.25">
      <c r="B488" s="205" t="str">
        <v>Exensible</v>
      </c>
      <c r="C488" s="199">
        <f>COUNTIF('BEN BEARE'!C:C,B488)</f>
        <v>2</v>
      </c>
      <c r="D488" s="199">
        <f>COUNTIFS('BEN BEARE'!C:C,B488,'BEN BEARE'!K:K,"&gt;0")</f>
        <v>0</v>
      </c>
      <c r="E488" s="199">
        <f>COUNTIFS('BEN BEARE'!C:C,B488,'BEN BEARE'!K:K,"&lt;0")</f>
        <v>2</v>
      </c>
      <c r="F488" s="200">
        <f t="shared" si="11"/>
        <v>0</v>
      </c>
      <c r="G488" s="207">
        <f>SUMIFS('BEN BEARE'!K:K,'BEN BEARE'!C:C,B488)</f>
        <v>-2.5</v>
      </c>
    </row>
    <row r="489" spans="2:7" ht="15.75" x14ac:dyDescent="0.25">
      <c r="B489" s="205" t="str">
        <v>Exotics F4</v>
      </c>
      <c r="C489" s="199">
        <f>COUNTIF('BEN BEARE'!C:C,B489)</f>
        <v>1</v>
      </c>
      <c r="D489" s="199">
        <f>COUNTIFS('BEN BEARE'!C:C,B489,'BEN BEARE'!K:K,"&gt;0")</f>
        <v>0</v>
      </c>
      <c r="E489" s="199">
        <f>COUNTIFS('BEN BEARE'!C:C,B489,'BEN BEARE'!K:K,"&lt;0")</f>
        <v>1</v>
      </c>
      <c r="F489" s="200">
        <f t="shared" si="11"/>
        <v>0</v>
      </c>
      <c r="G489" s="207">
        <f>SUMIFS('BEN BEARE'!K:K,'BEN BEARE'!C:C,B489)</f>
        <v>-1.5</v>
      </c>
    </row>
    <row r="490" spans="2:7" ht="15.75" x14ac:dyDescent="0.25">
      <c r="B490" s="205" t="str">
        <v>Exotics F4 Seymour</v>
      </c>
      <c r="C490" s="199">
        <f>COUNTIF('BEN BEARE'!C:C,B490)</f>
        <v>1</v>
      </c>
      <c r="D490" s="199">
        <f>COUNTIFS('BEN BEARE'!C:C,B490,'BEN BEARE'!K:K,"&gt;0")</f>
        <v>1</v>
      </c>
      <c r="E490" s="199">
        <f>COUNTIFS('BEN BEARE'!C:C,B490,'BEN BEARE'!K:K,"&lt;0")</f>
        <v>0</v>
      </c>
      <c r="F490" s="200">
        <f t="shared" si="11"/>
        <v>1</v>
      </c>
      <c r="G490" s="207">
        <f>SUMIFS('BEN BEARE'!K:K,'BEN BEARE'!C:C,B490)</f>
        <v>3</v>
      </c>
    </row>
    <row r="491" spans="2:7" ht="15.75" x14ac:dyDescent="0.25">
      <c r="B491" s="205" t="str">
        <v>Exotics Sale R2</v>
      </c>
      <c r="C491" s="199">
        <f>COUNTIF('BEN BEARE'!C:C,B491)</f>
        <v>1</v>
      </c>
      <c r="D491" s="199">
        <f>COUNTIFS('BEN BEARE'!C:C,B491,'BEN BEARE'!K:K,"&gt;0")</f>
        <v>0</v>
      </c>
      <c r="E491" s="199">
        <f>COUNTIFS('BEN BEARE'!C:C,B491,'BEN BEARE'!K:K,"&lt;0")</f>
        <v>1</v>
      </c>
      <c r="F491" s="200">
        <f t="shared" si="11"/>
        <v>0</v>
      </c>
      <c r="G491" s="207">
        <f>SUMIFS('BEN BEARE'!K:K,'BEN BEARE'!C:C,B491)</f>
        <v>-3</v>
      </c>
    </row>
    <row r="492" spans="2:7" ht="15.75" x14ac:dyDescent="0.25">
      <c r="B492" s="205" t="str">
        <v>Explosive Rose</v>
      </c>
      <c r="C492" s="199">
        <f>COUNTIF('BEN BEARE'!C:C,B492)</f>
        <v>1</v>
      </c>
      <c r="D492" s="199">
        <f>COUNTIFS('BEN BEARE'!C:C,B492,'BEN BEARE'!K:K,"&gt;0")</f>
        <v>0</v>
      </c>
      <c r="E492" s="199">
        <f>COUNTIFS('BEN BEARE'!C:C,B492,'BEN BEARE'!K:K,"&lt;0")</f>
        <v>1</v>
      </c>
      <c r="F492" s="200">
        <f t="shared" si="11"/>
        <v>0</v>
      </c>
      <c r="G492" s="207">
        <f>SUMIFS('BEN BEARE'!K:K,'BEN BEARE'!C:C,B492)</f>
        <v>-8.75</v>
      </c>
    </row>
    <row r="493" spans="2:7" ht="15.75" x14ac:dyDescent="0.25">
      <c r="B493" s="205" t="str">
        <v>Explosive Rosie</v>
      </c>
      <c r="C493" s="199">
        <f>COUNTIF('BEN BEARE'!C:C,B493)</f>
        <v>2</v>
      </c>
      <c r="D493" s="199">
        <f>COUNTIFS('BEN BEARE'!C:C,B493,'BEN BEARE'!K:K,"&gt;0")</f>
        <v>1</v>
      </c>
      <c r="E493" s="199">
        <f>COUNTIFS('BEN BEARE'!C:C,B493,'BEN BEARE'!K:K,"&lt;0")</f>
        <v>1</v>
      </c>
      <c r="F493" s="200">
        <f t="shared" si="11"/>
        <v>0.5</v>
      </c>
      <c r="G493" s="207">
        <f>SUMIFS('BEN BEARE'!K:K,'BEN BEARE'!C:C,B493)</f>
        <v>-1.25</v>
      </c>
    </row>
    <row r="494" spans="2:7" ht="15.75" x14ac:dyDescent="0.25">
      <c r="B494" s="205" t="str">
        <v>Explosive Torpido</v>
      </c>
      <c r="C494" s="199">
        <f>COUNTIF('BEN BEARE'!C:C,B494)</f>
        <v>2</v>
      </c>
      <c r="D494" s="199">
        <f>COUNTIFS('BEN BEARE'!C:C,B494,'BEN BEARE'!K:K,"&gt;0")</f>
        <v>0</v>
      </c>
      <c r="E494" s="199">
        <f>COUNTIFS('BEN BEARE'!C:C,B494,'BEN BEARE'!K:K,"&lt;0")</f>
        <v>2</v>
      </c>
      <c r="F494" s="200">
        <f t="shared" si="11"/>
        <v>0</v>
      </c>
      <c r="G494" s="207">
        <f>SUMIFS('BEN BEARE'!K:K,'BEN BEARE'!C:C,B494)</f>
        <v>-12.75</v>
      </c>
    </row>
    <row r="495" spans="2:7" ht="15.75" x14ac:dyDescent="0.25">
      <c r="B495" s="205" t="str">
        <v>Exposay</v>
      </c>
      <c r="C495" s="199">
        <f>COUNTIF('BEN BEARE'!C:C,B495)</f>
        <v>1</v>
      </c>
      <c r="D495" s="199">
        <f>COUNTIFS('BEN BEARE'!C:C,B495,'BEN BEARE'!K:K,"&gt;0")</f>
        <v>0</v>
      </c>
      <c r="E495" s="199">
        <f>COUNTIFS('BEN BEARE'!C:C,B495,'BEN BEARE'!K:K,"&lt;0")</f>
        <v>1</v>
      </c>
      <c r="F495" s="200">
        <f t="shared" si="11"/>
        <v>0</v>
      </c>
      <c r="G495" s="207">
        <f>SUMIFS('BEN BEARE'!K:K,'BEN BEARE'!C:C,B495)</f>
        <v>-7</v>
      </c>
    </row>
    <row r="496" spans="2:7" ht="15.75" x14ac:dyDescent="0.25">
      <c r="B496" s="205" t="str">
        <v>Exsensible</v>
      </c>
      <c r="C496" s="199">
        <f>COUNTIF('BEN BEARE'!C:C,B496)</f>
        <v>1</v>
      </c>
      <c r="D496" s="199">
        <f>COUNTIFS('BEN BEARE'!C:C,B496,'BEN BEARE'!K:K,"&gt;0")</f>
        <v>0</v>
      </c>
      <c r="E496" s="199">
        <f>COUNTIFS('BEN BEARE'!C:C,B496,'BEN BEARE'!K:K,"&lt;0")</f>
        <v>1</v>
      </c>
      <c r="F496" s="200">
        <f t="shared" si="11"/>
        <v>0</v>
      </c>
      <c r="G496" s="207">
        <f>SUMIFS('BEN BEARE'!K:K,'BEN BEARE'!C:C,B496)</f>
        <v>-4</v>
      </c>
    </row>
    <row r="497" spans="2:7" ht="15.75" x14ac:dyDescent="0.25">
      <c r="B497" s="205" t="str">
        <v>Extravagent Lad</v>
      </c>
      <c r="C497" s="199">
        <f>COUNTIF('BEN BEARE'!C:C,B497)</f>
        <v>1</v>
      </c>
      <c r="D497" s="199">
        <f>COUNTIFS('BEN BEARE'!C:C,B497,'BEN BEARE'!K:K,"&gt;0")</f>
        <v>0</v>
      </c>
      <c r="E497" s="199">
        <f>COUNTIFS('BEN BEARE'!C:C,B497,'BEN BEARE'!K:K,"&lt;0")</f>
        <v>1</v>
      </c>
      <c r="F497" s="200">
        <f t="shared" si="11"/>
        <v>0</v>
      </c>
      <c r="G497" s="207">
        <f>SUMIFS('BEN BEARE'!K:K,'BEN BEARE'!C:C,B497)</f>
        <v>-1.5</v>
      </c>
    </row>
    <row r="498" spans="2:7" ht="15.75" x14ac:dyDescent="0.25">
      <c r="B498" s="205" t="str">
        <v>Extremely Wicked</v>
      </c>
      <c r="C498" s="199">
        <f>COUNTIF('BEN BEARE'!C:C,B498)</f>
        <v>1</v>
      </c>
      <c r="D498" s="199">
        <f>COUNTIFS('BEN BEARE'!C:C,B498,'BEN BEARE'!K:K,"&gt;0")</f>
        <v>0</v>
      </c>
      <c r="E498" s="199">
        <f>COUNTIFS('BEN BEARE'!C:C,B498,'BEN BEARE'!K:K,"&lt;0")</f>
        <v>1</v>
      </c>
      <c r="F498" s="200">
        <f t="shared" si="11"/>
        <v>0</v>
      </c>
      <c r="G498" s="207">
        <f>SUMIFS('BEN BEARE'!K:K,'BEN BEARE'!C:C,B498)</f>
        <v>-1</v>
      </c>
    </row>
    <row r="499" spans="2:7" ht="15.75" x14ac:dyDescent="0.25">
      <c r="B499" s="205" t="str">
        <v>Eye of the Eagle</v>
      </c>
      <c r="C499" s="199">
        <f>COUNTIF('BEN BEARE'!C:C,B499)</f>
        <v>4</v>
      </c>
      <c r="D499" s="199">
        <f>COUNTIFS('BEN BEARE'!C:C,B499,'BEN BEARE'!K:K,"&gt;0")</f>
        <v>0</v>
      </c>
      <c r="E499" s="199">
        <f>COUNTIFS('BEN BEARE'!C:C,B499,'BEN BEARE'!K:K,"&lt;0")</f>
        <v>4</v>
      </c>
      <c r="F499" s="200">
        <f t="shared" si="11"/>
        <v>0</v>
      </c>
      <c r="G499" s="207">
        <f>SUMIFS('BEN BEARE'!K:K,'BEN BEARE'!C:C,B499)</f>
        <v>-21.5</v>
      </c>
    </row>
    <row r="500" spans="2:7" ht="15.75" x14ac:dyDescent="0.25">
      <c r="B500" s="205" t="str">
        <v>Eyeque</v>
      </c>
      <c r="C500" s="199">
        <f>COUNTIF('BEN BEARE'!C:C,B500)</f>
        <v>2</v>
      </c>
      <c r="D500" s="199">
        <f>COUNTIFS('BEN BEARE'!C:C,B500,'BEN BEARE'!K:K,"&gt;0")</f>
        <v>0</v>
      </c>
      <c r="E500" s="199">
        <f>COUNTIFS('BEN BEARE'!C:C,B500,'BEN BEARE'!K:K,"&lt;0")</f>
        <v>2</v>
      </c>
      <c r="F500" s="200">
        <f t="shared" si="11"/>
        <v>0</v>
      </c>
      <c r="G500" s="207">
        <f>SUMIFS('BEN BEARE'!K:K,'BEN BEARE'!C:C,B500)</f>
        <v>-1.5</v>
      </c>
    </row>
    <row r="501" spans="2:7" ht="15.75" x14ac:dyDescent="0.25">
      <c r="B501" s="205" t="str">
        <v>Eygyptian Icon</v>
      </c>
      <c r="C501" s="199">
        <f>COUNTIF('BEN BEARE'!C:C,B501)</f>
        <v>1</v>
      </c>
      <c r="D501" s="199">
        <f>COUNTIFS('BEN BEARE'!C:C,B501,'BEN BEARE'!K:K,"&gt;0")</f>
        <v>0</v>
      </c>
      <c r="E501" s="199">
        <f>COUNTIFS('BEN BEARE'!C:C,B501,'BEN BEARE'!K:K,"&lt;0")</f>
        <v>1</v>
      </c>
      <c r="F501" s="200">
        <f t="shared" si="11"/>
        <v>0</v>
      </c>
      <c r="G501" s="207">
        <f>SUMIFS('BEN BEARE'!K:K,'BEN BEARE'!C:C,B501)</f>
        <v>-1</v>
      </c>
    </row>
    <row r="502" spans="2:7" ht="15.75" x14ac:dyDescent="0.25">
      <c r="B502" s="205" t="str">
        <v>F4</v>
      </c>
      <c r="C502" s="199">
        <f>COUNTIF('BEN BEARE'!C:C,B502)</f>
        <v>6</v>
      </c>
      <c r="D502" s="199">
        <f>COUNTIFS('BEN BEARE'!C:C,B502,'BEN BEARE'!K:K,"&gt;0")</f>
        <v>0</v>
      </c>
      <c r="E502" s="199">
        <f>COUNTIFS('BEN BEARE'!C:C,B502,'BEN BEARE'!K:K,"&lt;0")</f>
        <v>6</v>
      </c>
      <c r="F502" s="200">
        <f t="shared" si="11"/>
        <v>0</v>
      </c>
      <c r="G502" s="207">
        <f>SUMIFS('BEN BEARE'!K:K,'BEN BEARE'!C:C,B502)</f>
        <v>-2.75</v>
      </c>
    </row>
    <row r="503" spans="2:7" ht="15.75" x14ac:dyDescent="0.25">
      <c r="B503" s="205" t="str">
        <v>F4  1,3,4,8</v>
      </c>
      <c r="C503" s="199">
        <f>COUNTIF('BEN BEARE'!C:C,B503)</f>
        <v>1</v>
      </c>
      <c r="D503" s="199">
        <f>COUNTIFS('BEN BEARE'!C:C,B503,'BEN BEARE'!K:K,"&gt;0")</f>
        <v>0</v>
      </c>
      <c r="E503" s="199">
        <f>COUNTIFS('BEN BEARE'!C:C,B503,'BEN BEARE'!K:K,"&lt;0")</f>
        <v>1</v>
      </c>
      <c r="F503" s="200">
        <f t="shared" ref="F503:F515" si="12">D503/C503</f>
        <v>0</v>
      </c>
      <c r="G503" s="207">
        <f>SUMIFS('BEN BEARE'!K:K,'BEN BEARE'!C:C,B503)</f>
        <v>-2</v>
      </c>
    </row>
    <row r="504" spans="2:7" ht="15.75" x14ac:dyDescent="0.25">
      <c r="B504" s="205" t="str">
        <v>F4 - 5,6,7,9,10</v>
      </c>
      <c r="C504" s="199">
        <f>COUNTIF('BEN BEARE'!C:C,B504)</f>
        <v>1</v>
      </c>
      <c r="D504" s="199">
        <f>COUNTIFS('BEN BEARE'!C:C,B504,'BEN BEARE'!K:K,"&gt;0")</f>
        <v>1</v>
      </c>
      <c r="E504" s="199">
        <f>COUNTIFS('BEN BEARE'!C:C,B504,'BEN BEARE'!K:K,"&lt;0")</f>
        <v>0</v>
      </c>
      <c r="F504" s="200">
        <f t="shared" si="12"/>
        <v>1</v>
      </c>
      <c r="G504" s="207">
        <f>SUMIFS('BEN BEARE'!K:K,'BEN BEARE'!C:C,B504)</f>
        <v>7.7249999999999996</v>
      </c>
    </row>
    <row r="505" spans="2:7" ht="15.75" x14ac:dyDescent="0.25">
      <c r="B505" s="205" t="str">
        <v>F4 - Exotic</v>
      </c>
      <c r="C505" s="199">
        <f>COUNTIF('BEN BEARE'!C:C,B505)</f>
        <v>1</v>
      </c>
      <c r="D505" s="199">
        <f>COUNTIFS('BEN BEARE'!C:C,B505,'BEN BEARE'!K:K,"&gt;0")</f>
        <v>0</v>
      </c>
      <c r="E505" s="199">
        <f>COUNTIFS('BEN BEARE'!C:C,B505,'BEN BEARE'!K:K,"&lt;0")</f>
        <v>1</v>
      </c>
      <c r="F505" s="200">
        <f t="shared" si="12"/>
        <v>0</v>
      </c>
      <c r="G505" s="207">
        <f>SUMIFS('BEN BEARE'!K:K,'BEN BEARE'!C:C,B505)</f>
        <v>-0.5</v>
      </c>
    </row>
    <row r="506" spans="2:7" ht="15.75" x14ac:dyDescent="0.25">
      <c r="B506" s="205" t="str">
        <v>F4 ( 4,10/13,14/",6"/"/")</v>
      </c>
      <c r="C506" s="199">
        <f>COUNTIF('BEN BEARE'!C:C,B506)</f>
        <v>1</v>
      </c>
      <c r="D506" s="199">
        <f>COUNTIFS('BEN BEARE'!C:C,B506,'BEN BEARE'!K:K,"&gt;0")</f>
        <v>0</v>
      </c>
      <c r="E506" s="199">
        <f>COUNTIFS('BEN BEARE'!C:C,B506,'BEN BEARE'!K:K,"&lt;0")</f>
        <v>1</v>
      </c>
      <c r="F506" s="200">
        <f t="shared" si="12"/>
        <v>0</v>
      </c>
      <c r="G506" s="207">
        <f>SUMIFS('BEN BEARE'!K:K,'BEN BEARE'!C:C,B506)</f>
        <v>-0.75</v>
      </c>
    </row>
    <row r="507" spans="2:7" ht="15.75" x14ac:dyDescent="0.25">
      <c r="B507" s="205" t="str">
        <v>F4 (1,2,3,4,10)</v>
      </c>
      <c r="C507" s="199">
        <f>COUNTIF('BEN BEARE'!C:C,B507)</f>
        <v>2</v>
      </c>
      <c r="D507" s="199">
        <f>COUNTIFS('BEN BEARE'!C:C,B507,'BEN BEARE'!K:K,"&gt;0")</f>
        <v>0</v>
      </c>
      <c r="E507" s="199">
        <f>COUNTIFS('BEN BEARE'!C:C,B507,'BEN BEARE'!K:K,"&lt;0")</f>
        <v>2</v>
      </c>
      <c r="F507" s="200">
        <f t="shared" si="12"/>
        <v>0</v>
      </c>
      <c r="G507" s="207">
        <f>SUMIFS('BEN BEARE'!K:K,'BEN BEARE'!C:C,B507)</f>
        <v>-2</v>
      </c>
    </row>
    <row r="508" spans="2:7" ht="15.75" x14ac:dyDescent="0.25">
      <c r="B508" s="205" t="str">
        <v>F4 (1,2,3,5,8,9)</v>
      </c>
      <c r="C508" s="199">
        <f>COUNTIF('BEN BEARE'!C:C,B508)</f>
        <v>1</v>
      </c>
      <c r="D508" s="199">
        <f>COUNTIFS('BEN BEARE'!C:C,B508,'BEN BEARE'!K:K,"&gt;0")</f>
        <v>0</v>
      </c>
      <c r="E508" s="199">
        <f>COUNTIFS('BEN BEARE'!C:C,B508,'BEN BEARE'!K:K,"&lt;0")</f>
        <v>1</v>
      </c>
      <c r="F508" s="200">
        <f t="shared" si="12"/>
        <v>0</v>
      </c>
      <c r="G508" s="207">
        <f>SUMIFS('BEN BEARE'!K:K,'BEN BEARE'!C:C,B508)</f>
        <v>-0.25</v>
      </c>
    </row>
    <row r="509" spans="2:7" ht="15.75" x14ac:dyDescent="0.25">
      <c r="B509" s="205" t="str">
        <v>F4 (1,2,4,6,12)</v>
      </c>
      <c r="C509" s="199">
        <f>COUNTIF('BEN BEARE'!C:C,B509)</f>
        <v>1</v>
      </c>
      <c r="D509" s="199">
        <f>COUNTIFS('BEN BEARE'!C:C,B509,'BEN BEARE'!K:K,"&gt;0")</f>
        <v>0</v>
      </c>
      <c r="E509" s="199">
        <f>COUNTIFS('BEN BEARE'!C:C,B509,'BEN BEARE'!K:K,"&lt;0")</f>
        <v>1</v>
      </c>
      <c r="F509" s="200">
        <f t="shared" si="12"/>
        <v>0</v>
      </c>
      <c r="G509" s="207">
        <f>SUMIFS('BEN BEARE'!K:K,'BEN BEARE'!C:C,B509)</f>
        <v>-0.5</v>
      </c>
    </row>
    <row r="510" spans="2:7" ht="15.75" x14ac:dyDescent="0.25">
      <c r="B510" s="205" t="str">
        <v>F4 (1,2,6,7,10)</v>
      </c>
      <c r="C510" s="199">
        <f>COUNTIF('BEN BEARE'!C:C,B510)</f>
        <v>1</v>
      </c>
      <c r="D510" s="199">
        <f>COUNTIFS('BEN BEARE'!C:C,B510,'BEN BEARE'!K:K,"&gt;0")</f>
        <v>0</v>
      </c>
      <c r="E510" s="199">
        <f>COUNTIFS('BEN BEARE'!C:C,B510,'BEN BEARE'!K:K,"&lt;0")</f>
        <v>1</v>
      </c>
      <c r="F510" s="200">
        <f t="shared" si="12"/>
        <v>0</v>
      </c>
      <c r="G510" s="207">
        <f>SUMIFS('BEN BEARE'!K:K,'BEN BEARE'!C:C,B510)</f>
        <v>-0.5</v>
      </c>
    </row>
    <row r="511" spans="2:7" ht="15.75" x14ac:dyDescent="0.25">
      <c r="B511" s="205" t="str">
        <v>F4 (1,2,7,8,9)</v>
      </c>
      <c r="C511" s="199">
        <f>COUNTIF('BEN BEARE'!C:C,B511)</f>
        <v>1</v>
      </c>
      <c r="D511" s="199">
        <f>COUNTIFS('BEN BEARE'!C:C,B511,'BEN BEARE'!K:K,"&gt;0")</f>
        <v>0</v>
      </c>
      <c r="E511" s="199">
        <f>COUNTIFS('BEN BEARE'!C:C,B511,'BEN BEARE'!K:K,"&lt;0")</f>
        <v>1</v>
      </c>
      <c r="F511" s="200">
        <f t="shared" si="12"/>
        <v>0</v>
      </c>
      <c r="G511" s="207">
        <f>SUMIFS('BEN BEARE'!K:K,'BEN BEARE'!C:C,B511)</f>
        <v>-2</v>
      </c>
    </row>
    <row r="512" spans="2:7" ht="15.75" x14ac:dyDescent="0.25">
      <c r="B512" s="205" t="str">
        <v>F4 (1,4,7,11)</v>
      </c>
      <c r="C512" s="199">
        <f>COUNTIF('BEN BEARE'!C:C,B512)</f>
        <v>2</v>
      </c>
      <c r="D512" s="199">
        <f>COUNTIFS('BEN BEARE'!C:C,B512,'BEN BEARE'!K:K,"&gt;0")</f>
        <v>0</v>
      </c>
      <c r="E512" s="199">
        <f>COUNTIFS('BEN BEARE'!C:C,B512,'BEN BEARE'!K:K,"&lt;0")</f>
        <v>2</v>
      </c>
      <c r="F512" s="200">
        <f t="shared" si="12"/>
        <v>0</v>
      </c>
      <c r="G512" s="207">
        <f>SUMIFS('BEN BEARE'!K:K,'BEN BEARE'!C:C,B512)</f>
        <v>-0.75</v>
      </c>
    </row>
    <row r="513" spans="2:7" ht="15.75" x14ac:dyDescent="0.25">
      <c r="B513" s="205" t="str">
        <v>F4 (1,5,6,7)</v>
      </c>
      <c r="C513" s="199">
        <f>COUNTIF('BEN BEARE'!C:C,B513)</f>
        <v>1</v>
      </c>
      <c r="D513" s="199">
        <f>COUNTIFS('BEN BEARE'!C:C,B513,'BEN BEARE'!K:K,"&gt;0")</f>
        <v>0</v>
      </c>
      <c r="E513" s="199">
        <f>COUNTIFS('BEN BEARE'!C:C,B513,'BEN BEARE'!K:K,"&lt;0")</f>
        <v>1</v>
      </c>
      <c r="F513" s="200">
        <f t="shared" si="12"/>
        <v>0</v>
      </c>
      <c r="G513" s="207">
        <f>SUMIFS('BEN BEARE'!K:K,'BEN BEARE'!C:C,B513)</f>
        <v>-0.25</v>
      </c>
    </row>
    <row r="514" spans="2:7" ht="15.75" x14ac:dyDescent="0.25">
      <c r="B514" s="205" t="str">
        <v>F4 (2,3,5,8)</v>
      </c>
      <c r="C514" s="199">
        <f>COUNTIF('BEN BEARE'!C:C,B514)</f>
        <v>1</v>
      </c>
      <c r="D514" s="199">
        <f>COUNTIFS('BEN BEARE'!C:C,B514,'BEN BEARE'!K:K,"&gt;0")</f>
        <v>0</v>
      </c>
      <c r="E514" s="199">
        <f>COUNTIFS('BEN BEARE'!C:C,B514,'BEN BEARE'!K:K,"&lt;0")</f>
        <v>1</v>
      </c>
      <c r="F514" s="200">
        <f t="shared" si="12"/>
        <v>0</v>
      </c>
      <c r="G514" s="207">
        <f>SUMIFS('BEN BEARE'!K:K,'BEN BEARE'!C:C,B514)</f>
        <v>-0.5</v>
      </c>
    </row>
    <row r="515" spans="2:7" ht="15.75" x14ac:dyDescent="0.25">
      <c r="B515" s="205" t="str">
        <v>F4 (2,3,7,8,12)</v>
      </c>
      <c r="C515" s="199">
        <f>COUNTIF('BEN BEARE'!C:C,B515)</f>
        <v>1</v>
      </c>
      <c r="D515" s="199">
        <f>COUNTIFS('BEN BEARE'!C:C,B515,'BEN BEARE'!K:K,"&gt;0")</f>
        <v>0</v>
      </c>
      <c r="E515" s="199">
        <f>COUNTIFS('BEN BEARE'!C:C,B515,'BEN BEARE'!K:K,"&lt;0")</f>
        <v>1</v>
      </c>
      <c r="F515" s="200">
        <f t="shared" si="12"/>
        <v>0</v>
      </c>
      <c r="G515" s="207">
        <f>SUMIFS('BEN BEARE'!K:K,'BEN BEARE'!C:C,B515)</f>
        <v>-1</v>
      </c>
    </row>
    <row r="516" spans="2:7" ht="15.75" x14ac:dyDescent="0.25">
      <c r="B516" s="205" t="str">
        <v>F4 (2,3,8/",6,12/"/")</v>
      </c>
      <c r="C516" s="199">
        <f>COUNTIF('BEN BEARE'!C:C,B516)</f>
        <v>1</v>
      </c>
      <c r="D516" s="199">
        <f>COUNTIFS('BEN BEARE'!C:C,B516,'BEN BEARE'!K:K,"&gt;0")</f>
        <v>1</v>
      </c>
      <c r="E516" s="199">
        <f>COUNTIFS('BEN BEARE'!C:C,B516,'BEN BEARE'!K:K,"&lt;0")</f>
        <v>0</v>
      </c>
      <c r="F516" s="200">
        <f t="shared" ref="F516:F579" si="13">D516/C516</f>
        <v>1</v>
      </c>
      <c r="G516" s="207">
        <f>SUMIFS('BEN BEARE'!K:K,'BEN BEARE'!C:C,B516)</f>
        <v>0.10000000000000009</v>
      </c>
    </row>
    <row r="517" spans="2:7" ht="15.75" x14ac:dyDescent="0.25">
      <c r="B517" s="205" t="str">
        <v>F4 (2,4,5,10)</v>
      </c>
      <c r="C517" s="199">
        <f>COUNTIF('BEN BEARE'!C:C,B517)</f>
        <v>1</v>
      </c>
      <c r="D517" s="199">
        <f>COUNTIFS('BEN BEARE'!C:C,B517,'BEN BEARE'!K:K,"&gt;0")</f>
        <v>0</v>
      </c>
      <c r="E517" s="199">
        <f>COUNTIFS('BEN BEARE'!C:C,B517,'BEN BEARE'!K:K,"&lt;0")</f>
        <v>1</v>
      </c>
      <c r="F517" s="200">
        <f t="shared" si="13"/>
        <v>0</v>
      </c>
      <c r="G517" s="207">
        <f>SUMIFS('BEN BEARE'!K:K,'BEN BEARE'!C:C,B517)</f>
        <v>-1</v>
      </c>
    </row>
    <row r="518" spans="2:7" ht="15.75" x14ac:dyDescent="0.25">
      <c r="B518" s="205" t="str">
        <v>F4 (2,4,7/1,"",9/""/"")</v>
      </c>
      <c r="C518" s="199">
        <f>COUNTIF('BEN BEARE'!C:C,B518)</f>
        <v>1</v>
      </c>
      <c r="D518" s="199">
        <f>COUNTIFS('BEN BEARE'!C:C,B518,'BEN BEARE'!K:K,"&gt;0")</f>
        <v>0</v>
      </c>
      <c r="E518" s="199">
        <f>COUNTIFS('BEN BEARE'!C:C,B518,'BEN BEARE'!K:K,"&lt;0")</f>
        <v>1</v>
      </c>
      <c r="F518" s="200">
        <f t="shared" si="13"/>
        <v>0</v>
      </c>
      <c r="G518" s="207">
        <f>SUMIFS('BEN BEARE'!K:K,'BEN BEARE'!C:C,B518)</f>
        <v>-0.5</v>
      </c>
    </row>
    <row r="519" spans="2:7" ht="15.75" x14ac:dyDescent="0.25">
      <c r="B519" s="205" t="str">
        <v>F4 (3,4,5,10/1,",8,"/"/")</v>
      </c>
      <c r="C519" s="199">
        <f>COUNTIF('BEN BEARE'!C:C,B519)</f>
        <v>1</v>
      </c>
      <c r="D519" s="199">
        <f>COUNTIFS('BEN BEARE'!C:C,B519,'BEN BEARE'!K:K,"&gt;0")</f>
        <v>0</v>
      </c>
      <c r="E519" s="199">
        <f>COUNTIFS('BEN BEARE'!C:C,B519,'BEN BEARE'!K:K,"&lt;0")</f>
        <v>1</v>
      </c>
      <c r="F519" s="200">
        <f t="shared" si="13"/>
        <v>0</v>
      </c>
      <c r="G519" s="207">
        <f>SUMIFS('BEN BEARE'!K:K,'BEN BEARE'!C:C,B519)</f>
        <v>-1</v>
      </c>
    </row>
    <row r="520" spans="2:7" ht="15.75" x14ac:dyDescent="0.25">
      <c r="B520" s="205" t="str">
        <v>F4 (3,4,5,6,8)</v>
      </c>
      <c r="C520" s="199">
        <f>COUNTIF('BEN BEARE'!C:C,B520)</f>
        <v>1</v>
      </c>
      <c r="D520" s="199">
        <f>COUNTIFS('BEN BEARE'!C:C,B520,'BEN BEARE'!K:K,"&gt;0")</f>
        <v>0</v>
      </c>
      <c r="E520" s="199">
        <f>COUNTIFS('BEN BEARE'!C:C,B520,'BEN BEARE'!K:K,"&lt;0")</f>
        <v>1</v>
      </c>
      <c r="F520" s="200">
        <f t="shared" si="13"/>
        <v>0</v>
      </c>
      <c r="G520" s="207">
        <f>SUMIFS('BEN BEARE'!K:K,'BEN BEARE'!C:C,B520)</f>
        <v>-0.5</v>
      </c>
    </row>
    <row r="521" spans="2:7" ht="15.75" x14ac:dyDescent="0.25">
      <c r="B521" s="205" t="str">
        <v>F4 (3,4,6,7,10,13)</v>
      </c>
      <c r="C521" s="199">
        <f>COUNTIF('BEN BEARE'!C:C,B521)</f>
        <v>1</v>
      </c>
      <c r="D521" s="199">
        <f>COUNTIFS('BEN BEARE'!C:C,B521,'BEN BEARE'!K:K,"&gt;0")</f>
        <v>0</v>
      </c>
      <c r="E521" s="199">
        <f>COUNTIFS('BEN BEARE'!C:C,B521,'BEN BEARE'!K:K,"&lt;0")</f>
        <v>1</v>
      </c>
      <c r="F521" s="200">
        <f t="shared" si="13"/>
        <v>0</v>
      </c>
      <c r="G521" s="207">
        <f>SUMIFS('BEN BEARE'!K:K,'BEN BEARE'!C:C,B521)</f>
        <v>-0.5</v>
      </c>
    </row>
    <row r="522" spans="2:7" ht="15.75" x14ac:dyDescent="0.25">
      <c r="B522" s="205" t="str">
        <v>F4 (3,5,7,8,10,12)</v>
      </c>
      <c r="C522" s="199">
        <f>COUNTIF('BEN BEARE'!C:C,B522)</f>
        <v>1</v>
      </c>
      <c r="D522" s="199">
        <f>COUNTIFS('BEN BEARE'!C:C,B522,'BEN BEARE'!K:K,"&gt;0")</f>
        <v>0</v>
      </c>
      <c r="E522" s="199">
        <f>COUNTIFS('BEN BEARE'!C:C,B522,'BEN BEARE'!K:K,"&lt;0")</f>
        <v>1</v>
      </c>
      <c r="F522" s="200">
        <f t="shared" si="13"/>
        <v>0</v>
      </c>
      <c r="G522" s="207">
        <f>SUMIFS('BEN BEARE'!K:K,'BEN BEARE'!C:C,B522)</f>
        <v>-0.25</v>
      </c>
    </row>
    <row r="523" spans="2:7" ht="15.75" x14ac:dyDescent="0.25">
      <c r="B523" s="205" t="str">
        <v>F4 (4,6,7)</v>
      </c>
      <c r="C523" s="199">
        <f>COUNTIF('BEN BEARE'!C:C,B523)</f>
        <v>1</v>
      </c>
      <c r="D523" s="199">
        <f>COUNTIFS('BEN BEARE'!C:C,B523,'BEN BEARE'!K:K,"&gt;0")</f>
        <v>0</v>
      </c>
      <c r="E523" s="199">
        <f>COUNTIFS('BEN BEARE'!C:C,B523,'BEN BEARE'!K:K,"&lt;0")</f>
        <v>1</v>
      </c>
      <c r="F523" s="200">
        <f t="shared" si="13"/>
        <v>0</v>
      </c>
      <c r="G523" s="207">
        <f>SUMIFS('BEN BEARE'!K:K,'BEN BEARE'!C:C,B523)</f>
        <v>-0.25</v>
      </c>
    </row>
    <row r="524" spans="2:7" ht="15.75" x14ac:dyDescent="0.25">
      <c r="B524" s="205" t="str">
        <v>F4 (4,6,9,10/1,",11',",")</v>
      </c>
      <c r="C524" s="199">
        <f>COUNTIF('BEN BEARE'!C:C,B524)</f>
        <v>1</v>
      </c>
      <c r="D524" s="199">
        <f>COUNTIFS('BEN BEARE'!C:C,B524,'BEN BEARE'!K:K,"&gt;0")</f>
        <v>0</v>
      </c>
      <c r="E524" s="199">
        <f>COUNTIFS('BEN BEARE'!C:C,B524,'BEN BEARE'!K:K,"&lt;0")</f>
        <v>1</v>
      </c>
      <c r="F524" s="200">
        <f t="shared" si="13"/>
        <v>0</v>
      </c>
      <c r="G524" s="207">
        <f>SUMIFS('BEN BEARE'!K:K,'BEN BEARE'!C:C,B524)</f>
        <v>-1</v>
      </c>
    </row>
    <row r="525" spans="2:7" ht="15.75" x14ac:dyDescent="0.25">
      <c r="B525" s="205" t="str">
        <v>F4 (4,7,9/",11,12/"/")</v>
      </c>
      <c r="C525" s="199">
        <f>COUNTIF('BEN BEARE'!C:C,B525)</f>
        <v>1</v>
      </c>
      <c r="D525" s="199">
        <f>COUNTIFS('BEN BEARE'!C:C,B525,'BEN BEARE'!K:K,"&gt;0")</f>
        <v>1</v>
      </c>
      <c r="E525" s="199">
        <f>COUNTIFS('BEN BEARE'!C:C,B525,'BEN BEARE'!K:K,"&lt;0")</f>
        <v>0</v>
      </c>
      <c r="F525" s="200">
        <f t="shared" si="13"/>
        <v>1</v>
      </c>
      <c r="G525" s="207">
        <f>SUMIFS('BEN BEARE'!K:K,'BEN BEARE'!C:C,B525)</f>
        <v>1.2400000000000002</v>
      </c>
    </row>
    <row r="526" spans="2:7" ht="15.75" x14ac:dyDescent="0.25">
      <c r="B526" s="205" t="str">
        <v>F4 (4,7/",1,2,5,10/"/")</v>
      </c>
      <c r="C526" s="199">
        <f>COUNTIF('BEN BEARE'!C:C,B526)</f>
        <v>1</v>
      </c>
      <c r="D526" s="199">
        <f>COUNTIFS('BEN BEARE'!C:C,B526,'BEN BEARE'!K:K,"&gt;0")</f>
        <v>0</v>
      </c>
      <c r="E526" s="199">
        <f>COUNTIFS('BEN BEARE'!C:C,B526,'BEN BEARE'!K:K,"&lt;0")</f>
        <v>1</v>
      </c>
      <c r="F526" s="200">
        <f t="shared" si="13"/>
        <v>0</v>
      </c>
      <c r="G526" s="207">
        <f>SUMIFS('BEN BEARE'!K:K,'BEN BEARE'!C:C,B526)</f>
        <v>-1</v>
      </c>
    </row>
    <row r="527" spans="2:7" ht="15.75" x14ac:dyDescent="0.25">
      <c r="B527" s="205" t="str">
        <v>F4 (4,7/"/",1,2,5,10/")</v>
      </c>
      <c r="C527" s="199">
        <f>COUNTIF('BEN BEARE'!C:C,B527)</f>
        <v>1</v>
      </c>
      <c r="D527" s="199">
        <f>COUNTIFS('BEN BEARE'!C:C,B527,'BEN BEARE'!K:K,"&gt;0")</f>
        <v>0</v>
      </c>
      <c r="E527" s="199">
        <f>COUNTIFS('BEN BEARE'!C:C,B527,'BEN BEARE'!K:K,"&lt;0")</f>
        <v>1</v>
      </c>
      <c r="F527" s="200">
        <f t="shared" si="13"/>
        <v>0</v>
      </c>
      <c r="G527" s="207">
        <f>SUMIFS('BEN BEARE'!K:K,'BEN BEARE'!C:C,B527)</f>
        <v>-1</v>
      </c>
    </row>
    <row r="528" spans="2:7" ht="15.75" x14ac:dyDescent="0.25">
      <c r="B528" s="205" t="str">
        <v>F4 (5,7,9,13,18)</v>
      </c>
      <c r="C528" s="199">
        <f>COUNTIF('BEN BEARE'!C:C,B528)</f>
        <v>1</v>
      </c>
      <c r="D528" s="199">
        <f>COUNTIFS('BEN BEARE'!C:C,B528,'BEN BEARE'!K:K,"&gt;0")</f>
        <v>0</v>
      </c>
      <c r="E528" s="199">
        <f>COUNTIFS('BEN BEARE'!C:C,B528,'BEN BEARE'!K:K,"&lt;0")</f>
        <v>1</v>
      </c>
      <c r="F528" s="200">
        <f t="shared" si="13"/>
        <v>0</v>
      </c>
      <c r="G528" s="207">
        <f>SUMIFS('BEN BEARE'!K:K,'BEN BEARE'!C:C,B528)</f>
        <v>-0.25</v>
      </c>
    </row>
    <row r="529" spans="2:7" ht="15.75" x14ac:dyDescent="0.25">
      <c r="B529" s="205" t="str">
        <v>F4 (5,8,11,12,12)</v>
      </c>
      <c r="C529" s="199">
        <f>COUNTIF('BEN BEARE'!C:C,B529)</f>
        <v>1</v>
      </c>
      <c r="D529" s="199">
        <f>COUNTIFS('BEN BEARE'!C:C,B529,'BEN BEARE'!K:K,"&gt;0")</f>
        <v>0</v>
      </c>
      <c r="E529" s="199">
        <f>COUNTIFS('BEN BEARE'!C:C,B529,'BEN BEARE'!K:K,"&lt;0")</f>
        <v>1</v>
      </c>
      <c r="F529" s="200">
        <f t="shared" si="13"/>
        <v>0</v>
      </c>
      <c r="G529" s="207">
        <f>SUMIFS('BEN BEARE'!K:K,'BEN BEARE'!C:C,B529)</f>
        <v>-0.25</v>
      </c>
    </row>
    <row r="530" spans="2:7" ht="15.75" x14ac:dyDescent="0.25">
      <c r="B530" s="205" t="str">
        <v>F4 (6,9,12,13)</v>
      </c>
      <c r="C530" s="199">
        <f>COUNTIF('BEN BEARE'!C:C,B530)</f>
        <v>1</v>
      </c>
      <c r="D530" s="199">
        <f>COUNTIFS('BEN BEARE'!C:C,B530,'BEN BEARE'!K:K,"&gt;0")</f>
        <v>0</v>
      </c>
      <c r="E530" s="199">
        <f>COUNTIFS('BEN BEARE'!C:C,B530,'BEN BEARE'!K:K,"&lt;0")</f>
        <v>1</v>
      </c>
      <c r="F530" s="200">
        <f t="shared" si="13"/>
        <v>0</v>
      </c>
      <c r="G530" s="207">
        <f>SUMIFS('BEN BEARE'!K:K,'BEN BEARE'!C:C,B530)</f>
        <v>-0.25</v>
      </c>
    </row>
    <row r="531" spans="2:7" ht="15.75" x14ac:dyDescent="0.25">
      <c r="B531" s="205" t="str">
        <v>F4 (7,9,12/6,",14/"/")</v>
      </c>
      <c r="C531" s="199">
        <f>COUNTIF('BEN BEARE'!C:C,B531)</f>
        <v>1</v>
      </c>
      <c r="D531" s="199">
        <f>COUNTIFS('BEN BEARE'!C:C,B531,'BEN BEARE'!K:K,"&gt;0")</f>
        <v>0</v>
      </c>
      <c r="E531" s="199">
        <f>COUNTIFS('BEN BEARE'!C:C,B531,'BEN BEARE'!K:K,"&lt;0")</f>
        <v>1</v>
      </c>
      <c r="F531" s="200">
        <f t="shared" si="13"/>
        <v>0</v>
      </c>
      <c r="G531" s="207">
        <f>SUMIFS('BEN BEARE'!K:K,'BEN BEARE'!C:C,B531)</f>
        <v>-0.5</v>
      </c>
    </row>
    <row r="532" spans="2:7" ht="15.75" x14ac:dyDescent="0.25">
      <c r="B532" s="205" t="str">
        <v>F4( 4,8,10/13,14/",6"/"/")</v>
      </c>
      <c r="C532" s="199">
        <f>COUNTIF('BEN BEARE'!C:C,B532)</f>
        <v>1</v>
      </c>
      <c r="D532" s="199">
        <f>COUNTIFS('BEN BEARE'!C:C,B532,'BEN BEARE'!K:K,"&gt;0")</f>
        <v>0</v>
      </c>
      <c r="E532" s="199">
        <f>COUNTIFS('BEN BEARE'!C:C,B532,'BEN BEARE'!K:K,"&lt;0")</f>
        <v>1</v>
      </c>
      <c r="F532" s="200">
        <f t="shared" si="13"/>
        <v>0</v>
      </c>
      <c r="G532" s="207">
        <f>SUMIFS('BEN BEARE'!K:K,'BEN BEARE'!C:C,B532)</f>
        <v>-0.5</v>
      </c>
    </row>
    <row r="533" spans="2:7" ht="15.75" x14ac:dyDescent="0.25">
      <c r="B533" s="205" t="str">
        <v>Fall for Cindy</v>
      </c>
      <c r="C533" s="199">
        <f>COUNTIF('BEN BEARE'!C:C,B533)</f>
        <v>2</v>
      </c>
      <c r="D533" s="199">
        <f>COUNTIFS('BEN BEARE'!C:C,B533,'BEN BEARE'!K:K,"&gt;0")</f>
        <v>1</v>
      </c>
      <c r="E533" s="199">
        <f>COUNTIFS('BEN BEARE'!C:C,B533,'BEN BEARE'!K:K,"&lt;0")</f>
        <v>1</v>
      </c>
      <c r="F533" s="200">
        <f t="shared" si="13"/>
        <v>0.5</v>
      </c>
      <c r="G533" s="207">
        <f>SUMIFS('BEN BEARE'!K:K,'BEN BEARE'!C:C,B533)</f>
        <v>2.4499999999999993</v>
      </c>
    </row>
    <row r="534" spans="2:7" ht="15.75" x14ac:dyDescent="0.25">
      <c r="B534" s="205" t="str">
        <v>Fall of Rome</v>
      </c>
      <c r="C534" s="199">
        <f>COUNTIF('BEN BEARE'!C:C,B534)</f>
        <v>1</v>
      </c>
      <c r="D534" s="199">
        <f>COUNTIFS('BEN BEARE'!C:C,B534,'BEN BEARE'!K:K,"&gt;0")</f>
        <v>0</v>
      </c>
      <c r="E534" s="199">
        <f>COUNTIFS('BEN BEARE'!C:C,B534,'BEN BEARE'!K:K,"&lt;0")</f>
        <v>1</v>
      </c>
      <c r="F534" s="200">
        <f t="shared" si="13"/>
        <v>0</v>
      </c>
      <c r="G534" s="207">
        <f>SUMIFS('BEN BEARE'!K:K,'BEN BEARE'!C:C,B534)</f>
        <v>-0.25</v>
      </c>
    </row>
    <row r="535" spans="2:7" ht="15.75" x14ac:dyDescent="0.25">
      <c r="B535" s="205" t="str">
        <v>Falreine</v>
      </c>
      <c r="C535" s="199">
        <f>COUNTIF('BEN BEARE'!C:C,B535)</f>
        <v>1</v>
      </c>
      <c r="D535" s="199">
        <f>COUNTIFS('BEN BEARE'!C:C,B535,'BEN BEARE'!K:K,"&gt;0")</f>
        <v>0</v>
      </c>
      <c r="E535" s="199">
        <f>COUNTIFS('BEN BEARE'!C:C,B535,'BEN BEARE'!K:K,"&lt;0")</f>
        <v>1</v>
      </c>
      <c r="F535" s="200">
        <f t="shared" si="13"/>
        <v>0</v>
      </c>
      <c r="G535" s="207">
        <f>SUMIFS('BEN BEARE'!K:K,'BEN BEARE'!C:C,B535)</f>
        <v>-0.5</v>
      </c>
    </row>
    <row r="536" spans="2:7" ht="15.75" x14ac:dyDescent="0.25">
      <c r="B536" s="205" t="str">
        <v>Farhh Flung</v>
      </c>
      <c r="C536" s="199">
        <f>COUNTIF('BEN BEARE'!C:C,B536)</f>
        <v>2</v>
      </c>
      <c r="D536" s="199">
        <f>COUNTIFS('BEN BEARE'!C:C,B536,'BEN BEARE'!K:K,"&gt;0")</f>
        <v>0</v>
      </c>
      <c r="E536" s="199">
        <f>COUNTIFS('BEN BEARE'!C:C,B536,'BEN BEARE'!K:K,"&lt;0")</f>
        <v>2</v>
      </c>
      <c r="F536" s="200">
        <f t="shared" si="13"/>
        <v>0</v>
      </c>
      <c r="G536" s="207">
        <f>SUMIFS('BEN BEARE'!K:K,'BEN BEARE'!C:C,B536)</f>
        <v>-7.5</v>
      </c>
    </row>
    <row r="537" spans="2:7" ht="15.75" x14ac:dyDescent="0.25">
      <c r="B537" s="205" t="str">
        <v>Fashion Empire</v>
      </c>
      <c r="C537" s="199">
        <f>COUNTIF('BEN BEARE'!C:C,B537)</f>
        <v>1</v>
      </c>
      <c r="D537" s="199">
        <f>COUNTIFS('BEN BEARE'!C:C,B537,'BEN BEARE'!K:K,"&gt;0")</f>
        <v>0</v>
      </c>
      <c r="E537" s="199">
        <f>COUNTIFS('BEN BEARE'!C:C,B537,'BEN BEARE'!K:K,"&lt;0")</f>
        <v>1</v>
      </c>
      <c r="F537" s="200">
        <f t="shared" si="13"/>
        <v>0</v>
      </c>
      <c r="G537" s="207">
        <f>SUMIFS('BEN BEARE'!K:K,'BEN BEARE'!C:C,B537)</f>
        <v>-3.75</v>
      </c>
    </row>
    <row r="538" spans="2:7" ht="15.75" x14ac:dyDescent="0.25">
      <c r="B538" s="205" t="str">
        <v>Fashione Empire</v>
      </c>
      <c r="C538" s="199">
        <f>COUNTIF('BEN BEARE'!C:C,B538)</f>
        <v>1</v>
      </c>
      <c r="D538" s="199">
        <f>COUNTIFS('BEN BEARE'!C:C,B538,'BEN BEARE'!K:K,"&gt;0")</f>
        <v>0</v>
      </c>
      <c r="E538" s="199">
        <f>COUNTIFS('BEN BEARE'!C:C,B538,'BEN BEARE'!K:K,"&lt;0")</f>
        <v>1</v>
      </c>
      <c r="F538" s="200">
        <f t="shared" si="13"/>
        <v>0</v>
      </c>
      <c r="G538" s="207">
        <f>SUMIFS('BEN BEARE'!K:K,'BEN BEARE'!C:C,B538)</f>
        <v>-0.75</v>
      </c>
    </row>
    <row r="539" spans="2:7" ht="15.75" x14ac:dyDescent="0.25">
      <c r="B539" s="205" t="str">
        <v>Fast Serve</v>
      </c>
      <c r="C539" s="199">
        <f>COUNTIF('BEN BEARE'!C:C,B539)</f>
        <v>1</v>
      </c>
      <c r="D539" s="199">
        <f>COUNTIFS('BEN BEARE'!C:C,B539,'BEN BEARE'!K:K,"&gt;0")</f>
        <v>1</v>
      </c>
      <c r="E539" s="199">
        <f>COUNTIFS('BEN BEARE'!C:C,B539,'BEN BEARE'!K:K,"&lt;0")</f>
        <v>0</v>
      </c>
      <c r="F539" s="200">
        <f t="shared" si="13"/>
        <v>1</v>
      </c>
      <c r="G539" s="207">
        <f>SUMIFS('BEN BEARE'!K:K,'BEN BEARE'!C:C,B539)</f>
        <v>9.75</v>
      </c>
    </row>
    <row r="540" spans="2:7" ht="15.75" x14ac:dyDescent="0.25">
      <c r="B540" s="205" t="str">
        <v>Fast Victory</v>
      </c>
      <c r="C540" s="199">
        <f>COUNTIF('BEN BEARE'!C:C,B540)</f>
        <v>3</v>
      </c>
      <c r="D540" s="199">
        <f>COUNTIFS('BEN BEARE'!C:C,B540,'BEN BEARE'!K:K,"&gt;0")</f>
        <v>1</v>
      </c>
      <c r="E540" s="199">
        <f>COUNTIFS('BEN BEARE'!C:C,B540,'BEN BEARE'!K:K,"&lt;0")</f>
        <v>2</v>
      </c>
      <c r="F540" s="200">
        <f t="shared" si="13"/>
        <v>0.33333333333333331</v>
      </c>
      <c r="G540" s="207">
        <f>SUMIFS('BEN BEARE'!K:K,'BEN BEARE'!C:C,B540)</f>
        <v>-6.8</v>
      </c>
    </row>
    <row r="541" spans="2:7" ht="15.75" x14ac:dyDescent="0.25">
      <c r="B541" s="205" t="str">
        <v>Fastnet Angel</v>
      </c>
      <c r="C541" s="199">
        <f>COUNTIF('BEN BEARE'!C:C,B541)</f>
        <v>1</v>
      </c>
      <c r="D541" s="199">
        <f>COUNTIFS('BEN BEARE'!C:C,B541,'BEN BEARE'!K:K,"&gt;0")</f>
        <v>1</v>
      </c>
      <c r="E541" s="199">
        <f>COUNTIFS('BEN BEARE'!C:C,B541,'BEN BEARE'!K:K,"&lt;0")</f>
        <v>0</v>
      </c>
      <c r="F541" s="200">
        <f t="shared" si="13"/>
        <v>1</v>
      </c>
      <c r="G541" s="207">
        <f>SUMIFS('BEN BEARE'!K:K,'BEN BEARE'!C:C,B541)</f>
        <v>8.6999999999999993</v>
      </c>
    </row>
    <row r="542" spans="2:7" ht="15.75" x14ac:dyDescent="0.25">
      <c r="B542" s="205" t="str">
        <v>Ferlazzo</v>
      </c>
      <c r="C542" s="199">
        <f>COUNTIF('BEN BEARE'!C:C,B542)</f>
        <v>2</v>
      </c>
      <c r="D542" s="199">
        <f>COUNTIFS('BEN BEARE'!C:C,B542,'BEN BEARE'!K:K,"&gt;0")</f>
        <v>1</v>
      </c>
      <c r="E542" s="199">
        <f>COUNTIFS('BEN BEARE'!C:C,B542,'BEN BEARE'!K:K,"&lt;0")</f>
        <v>1</v>
      </c>
      <c r="F542" s="200">
        <f t="shared" si="13"/>
        <v>0.5</v>
      </c>
      <c r="G542" s="207">
        <f>SUMIFS('BEN BEARE'!K:K,'BEN BEARE'!C:C,B542)</f>
        <v>-2.4000000000000004</v>
      </c>
    </row>
    <row r="543" spans="2:7" ht="15.75" x14ac:dyDescent="0.25">
      <c r="B543" s="205" t="str">
        <v>Festivus</v>
      </c>
      <c r="C543" s="199">
        <f>COUNTIF('BEN BEARE'!C:C,B543)</f>
        <v>1</v>
      </c>
      <c r="D543" s="199">
        <f>COUNTIFS('BEN BEARE'!C:C,B543,'BEN BEARE'!K:K,"&gt;0")</f>
        <v>1</v>
      </c>
      <c r="E543" s="199">
        <f>COUNTIFS('BEN BEARE'!C:C,B543,'BEN BEARE'!K:K,"&lt;0")</f>
        <v>0</v>
      </c>
      <c r="F543" s="200">
        <f t="shared" si="13"/>
        <v>1</v>
      </c>
      <c r="G543" s="207">
        <f>SUMIFS('BEN BEARE'!K:K,'BEN BEARE'!C:C,B543)</f>
        <v>3.8499999999999996</v>
      </c>
    </row>
    <row r="544" spans="2:7" ht="15.75" x14ac:dyDescent="0.25">
      <c r="B544" s="205" t="str">
        <v>Field Marshall</v>
      </c>
      <c r="C544" s="199">
        <f>COUNTIF('BEN BEARE'!C:C,B544)</f>
        <v>1</v>
      </c>
      <c r="D544" s="199">
        <f>COUNTIFS('BEN BEARE'!C:C,B544,'BEN BEARE'!K:K,"&gt;0")</f>
        <v>1</v>
      </c>
      <c r="E544" s="199">
        <f>COUNTIFS('BEN BEARE'!C:C,B544,'BEN BEARE'!K:K,"&lt;0")</f>
        <v>0</v>
      </c>
      <c r="F544" s="200">
        <f t="shared" si="13"/>
        <v>1</v>
      </c>
      <c r="G544" s="207">
        <f>SUMIFS('BEN BEARE'!K:K,'BEN BEARE'!C:C,B544)</f>
        <v>6.3000000000000007</v>
      </c>
    </row>
    <row r="545" spans="2:7" ht="15.75" x14ac:dyDescent="0.25">
      <c r="B545" s="205" t="str">
        <v>FIELD OF MARS </v>
      </c>
      <c r="C545" s="199">
        <f>COUNTIF('BEN BEARE'!C:C,B545)</f>
        <v>1</v>
      </c>
      <c r="D545" s="199">
        <f>COUNTIFS('BEN BEARE'!C:C,B545,'BEN BEARE'!K:K,"&gt;0")</f>
        <v>0</v>
      </c>
      <c r="E545" s="199">
        <f>COUNTIFS('BEN BEARE'!C:C,B545,'BEN BEARE'!K:K,"&lt;0")</f>
        <v>1</v>
      </c>
      <c r="F545" s="200">
        <f t="shared" si="13"/>
        <v>0</v>
      </c>
      <c r="G545" s="207">
        <f>SUMIFS('BEN BEARE'!K:K,'BEN BEARE'!C:C,B545)</f>
        <v>-3</v>
      </c>
    </row>
    <row r="546" spans="2:7" ht="15.75" x14ac:dyDescent="0.25">
      <c r="B546" s="205" t="str">
        <v>Fields of Grace</v>
      </c>
      <c r="C546" s="199">
        <f>COUNTIF('BEN BEARE'!C:C,B546)</f>
        <v>3</v>
      </c>
      <c r="D546" s="199">
        <f>COUNTIFS('BEN BEARE'!C:C,B546,'BEN BEARE'!K:K,"&gt;0")</f>
        <v>0</v>
      </c>
      <c r="E546" s="199">
        <f>COUNTIFS('BEN BEARE'!C:C,B546,'BEN BEARE'!K:K,"&lt;0")</f>
        <v>3</v>
      </c>
      <c r="F546" s="200">
        <f t="shared" si="13"/>
        <v>0</v>
      </c>
      <c r="G546" s="207">
        <f>SUMIFS('BEN BEARE'!K:K,'BEN BEARE'!C:C,B546)</f>
        <v>-12.5</v>
      </c>
    </row>
    <row r="547" spans="2:7" ht="15.75" x14ac:dyDescent="0.25">
      <c r="B547" s="205" t="str">
        <v>Fields of Jenni</v>
      </c>
      <c r="C547" s="199">
        <f>COUNTIF('BEN BEARE'!C:C,B547)</f>
        <v>3</v>
      </c>
      <c r="D547" s="199">
        <f>COUNTIFS('BEN BEARE'!C:C,B547,'BEN BEARE'!K:K,"&gt;0")</f>
        <v>0</v>
      </c>
      <c r="E547" s="199">
        <f>COUNTIFS('BEN BEARE'!C:C,B547,'BEN BEARE'!K:K,"&lt;0")</f>
        <v>3</v>
      </c>
      <c r="F547" s="200">
        <f t="shared" si="13"/>
        <v>0</v>
      </c>
      <c r="G547" s="207">
        <f>SUMIFS('BEN BEARE'!K:K,'BEN BEARE'!C:C,B547)</f>
        <v>-7</v>
      </c>
    </row>
    <row r="548" spans="2:7" ht="15.75" x14ac:dyDescent="0.25">
      <c r="B548" s="205" t="str">
        <v>Fields of Joy</v>
      </c>
      <c r="C548" s="199">
        <f>COUNTIF('BEN BEARE'!C:C,B548)</f>
        <v>2</v>
      </c>
      <c r="D548" s="199">
        <f>COUNTIFS('BEN BEARE'!C:C,B548,'BEN BEARE'!K:K,"&gt;0")</f>
        <v>0</v>
      </c>
      <c r="E548" s="199">
        <f>COUNTIFS('BEN BEARE'!C:C,B548,'BEN BEARE'!K:K,"&lt;0")</f>
        <v>2</v>
      </c>
      <c r="F548" s="200">
        <f t="shared" si="13"/>
        <v>0</v>
      </c>
      <c r="G548" s="207">
        <f>SUMIFS('BEN BEARE'!K:K,'BEN BEARE'!C:C,B548)</f>
        <v>-9</v>
      </c>
    </row>
    <row r="549" spans="2:7" ht="15.75" x14ac:dyDescent="0.25">
      <c r="B549" s="205" t="str">
        <v>Fiery Revolution</v>
      </c>
      <c r="C549" s="199">
        <f>COUNTIF('BEN BEARE'!C:C,B549)</f>
        <v>1</v>
      </c>
      <c r="D549" s="199">
        <f>COUNTIFS('BEN BEARE'!C:C,B549,'BEN BEARE'!K:K,"&gt;0")</f>
        <v>0</v>
      </c>
      <c r="E549" s="199">
        <f>COUNTIFS('BEN BEARE'!C:C,B549,'BEN BEARE'!K:K,"&lt;0")</f>
        <v>1</v>
      </c>
      <c r="F549" s="200">
        <f t="shared" si="13"/>
        <v>0</v>
      </c>
      <c r="G549" s="207">
        <f>SUMIFS('BEN BEARE'!K:K,'BEN BEARE'!C:C,B549)</f>
        <v>-8</v>
      </c>
    </row>
    <row r="550" spans="2:7" ht="15.75" x14ac:dyDescent="0.25">
      <c r="B550" s="205" t="str">
        <v>Fighting Force</v>
      </c>
      <c r="C550" s="199">
        <f>COUNTIF('BEN BEARE'!C:C,B550)</f>
        <v>1</v>
      </c>
      <c r="D550" s="199">
        <f>COUNTIFS('BEN BEARE'!C:C,B550,'BEN BEARE'!K:K,"&gt;0")</f>
        <v>0</v>
      </c>
      <c r="E550" s="199">
        <f>COUNTIFS('BEN BEARE'!C:C,B550,'BEN BEARE'!K:K,"&lt;0")</f>
        <v>1</v>
      </c>
      <c r="F550" s="200">
        <f t="shared" si="13"/>
        <v>0</v>
      </c>
      <c r="G550" s="207">
        <f>SUMIFS('BEN BEARE'!K:K,'BEN BEARE'!C:C,B550)</f>
        <v>-0.5</v>
      </c>
    </row>
    <row r="551" spans="2:7" ht="15.75" x14ac:dyDescent="0.25">
      <c r="B551" s="205" t="str">
        <v>Finance Harlem</v>
      </c>
      <c r="C551" s="199">
        <f>COUNTIF('BEN BEARE'!C:C,B551)</f>
        <v>1</v>
      </c>
      <c r="D551" s="199">
        <f>COUNTIFS('BEN BEARE'!C:C,B551,'BEN BEARE'!K:K,"&gt;0")</f>
        <v>0</v>
      </c>
      <c r="E551" s="199">
        <f>COUNTIFS('BEN BEARE'!C:C,B551,'BEN BEARE'!K:K,"&lt;0")</f>
        <v>1</v>
      </c>
      <c r="F551" s="200">
        <f t="shared" si="13"/>
        <v>0</v>
      </c>
      <c r="G551" s="207">
        <f>SUMIFS('BEN BEARE'!K:K,'BEN BEARE'!C:C,B551)</f>
        <v>-1</v>
      </c>
    </row>
    <row r="552" spans="2:7" ht="15.75" x14ac:dyDescent="0.25">
      <c r="B552" s="205" t="str">
        <v>Fingers Crossed</v>
      </c>
      <c r="C552" s="199">
        <f>COUNTIF('BEN BEARE'!C:C,B552)</f>
        <v>1</v>
      </c>
      <c r="D552" s="199">
        <f>COUNTIFS('BEN BEARE'!C:C,B552,'BEN BEARE'!K:K,"&gt;0")</f>
        <v>0</v>
      </c>
      <c r="E552" s="199">
        <f>COUNTIFS('BEN BEARE'!C:C,B552,'BEN BEARE'!K:K,"&lt;0")</f>
        <v>1</v>
      </c>
      <c r="F552" s="200">
        <f t="shared" si="13"/>
        <v>0</v>
      </c>
      <c r="G552" s="207">
        <f>SUMIFS('BEN BEARE'!K:K,'BEN BEARE'!C:C,B552)</f>
        <v>-3</v>
      </c>
    </row>
    <row r="553" spans="2:7" ht="15.75" x14ac:dyDescent="0.25">
      <c r="B553" s="205" t="str">
        <v>Fingolfin</v>
      </c>
      <c r="C553" s="199">
        <f>COUNTIF('BEN BEARE'!C:C,B553)</f>
        <v>1</v>
      </c>
      <c r="D553" s="199">
        <f>COUNTIFS('BEN BEARE'!C:C,B553,'BEN BEARE'!K:K,"&gt;0")</f>
        <v>0</v>
      </c>
      <c r="E553" s="199">
        <f>COUNTIFS('BEN BEARE'!C:C,B553,'BEN BEARE'!K:K,"&lt;0")</f>
        <v>1</v>
      </c>
      <c r="F553" s="200">
        <f t="shared" si="13"/>
        <v>0</v>
      </c>
      <c r="G553" s="207">
        <f>SUMIFS('BEN BEARE'!K:K,'BEN BEARE'!C:C,B553)</f>
        <v>-0.75</v>
      </c>
    </row>
    <row r="554" spans="2:7" ht="15.75" x14ac:dyDescent="0.25">
      <c r="B554" s="205" t="str">
        <v>Finneas</v>
      </c>
      <c r="C554" s="199">
        <f>COUNTIF('BEN BEARE'!C:C,B554)</f>
        <v>1</v>
      </c>
      <c r="D554" s="199">
        <f>COUNTIFS('BEN BEARE'!C:C,B554,'BEN BEARE'!K:K,"&gt;0")</f>
        <v>0</v>
      </c>
      <c r="E554" s="199">
        <f>COUNTIFS('BEN BEARE'!C:C,B554,'BEN BEARE'!K:K,"&lt;0")</f>
        <v>1</v>
      </c>
      <c r="F554" s="200">
        <f t="shared" si="13"/>
        <v>0</v>
      </c>
      <c r="G554" s="207">
        <f>SUMIFS('BEN BEARE'!K:K,'BEN BEARE'!C:C,B554)</f>
        <v>-3</v>
      </c>
    </row>
    <row r="555" spans="2:7" ht="15.75" x14ac:dyDescent="0.25">
      <c r="B555" s="205" t="str">
        <v>Fire Power</v>
      </c>
      <c r="C555" s="199">
        <f>COUNTIF('BEN BEARE'!C:C,B555)</f>
        <v>1</v>
      </c>
      <c r="D555" s="199">
        <f>COUNTIFS('BEN BEARE'!C:C,B555,'BEN BEARE'!K:K,"&gt;0")</f>
        <v>0</v>
      </c>
      <c r="E555" s="199">
        <f>COUNTIFS('BEN BEARE'!C:C,B555,'BEN BEARE'!K:K,"&lt;0")</f>
        <v>1</v>
      </c>
      <c r="F555" s="200">
        <f t="shared" si="13"/>
        <v>0</v>
      </c>
      <c r="G555" s="207">
        <f>SUMIFS('BEN BEARE'!K:K,'BEN BEARE'!C:C,B555)</f>
        <v>-4</v>
      </c>
    </row>
    <row r="556" spans="2:7" ht="15.75" x14ac:dyDescent="0.25">
      <c r="B556" s="205" t="str">
        <v>Fire Star</v>
      </c>
      <c r="C556" s="199">
        <f>COUNTIF('BEN BEARE'!C:C,B556)</f>
        <v>1</v>
      </c>
      <c r="D556" s="199">
        <f>COUNTIFS('BEN BEARE'!C:C,B556,'BEN BEARE'!K:K,"&gt;0")</f>
        <v>1</v>
      </c>
      <c r="E556" s="199">
        <f>COUNTIFS('BEN BEARE'!C:C,B556,'BEN BEARE'!K:K,"&lt;0")</f>
        <v>0</v>
      </c>
      <c r="F556" s="200">
        <f t="shared" si="13"/>
        <v>1</v>
      </c>
      <c r="G556" s="207">
        <f>SUMIFS('BEN BEARE'!K:K,'BEN BEARE'!C:C,B556)</f>
        <v>5.8500000000000014</v>
      </c>
    </row>
    <row r="557" spans="2:7" ht="15.75" x14ac:dyDescent="0.25">
      <c r="B557" s="205" t="str">
        <v>Firebase Coral</v>
      </c>
      <c r="C557" s="199">
        <f>COUNTIF('BEN BEARE'!C:C,B557)</f>
        <v>1</v>
      </c>
      <c r="D557" s="199">
        <f>COUNTIFS('BEN BEARE'!C:C,B557,'BEN BEARE'!K:K,"&gt;0")</f>
        <v>0</v>
      </c>
      <c r="E557" s="199">
        <f>COUNTIFS('BEN BEARE'!C:C,B557,'BEN BEARE'!K:K,"&lt;0")</f>
        <v>1</v>
      </c>
      <c r="F557" s="200">
        <f t="shared" si="13"/>
        <v>0</v>
      </c>
      <c r="G557" s="207">
        <f>SUMIFS('BEN BEARE'!K:K,'BEN BEARE'!C:C,B557)</f>
        <v>-0.25</v>
      </c>
    </row>
    <row r="558" spans="2:7" ht="15.75" x14ac:dyDescent="0.25">
      <c r="B558" s="205" t="str">
        <v>Firebolt</v>
      </c>
      <c r="C558" s="199">
        <f>COUNTIF('BEN BEARE'!C:C,B558)</f>
        <v>1</v>
      </c>
      <c r="D558" s="199">
        <f>COUNTIFS('BEN BEARE'!C:C,B558,'BEN BEARE'!K:K,"&gt;0")</f>
        <v>0</v>
      </c>
      <c r="E558" s="199">
        <f>COUNTIFS('BEN BEARE'!C:C,B558,'BEN BEARE'!K:K,"&lt;0")</f>
        <v>1</v>
      </c>
      <c r="F558" s="200">
        <f t="shared" si="13"/>
        <v>0</v>
      </c>
      <c r="G558" s="207">
        <f>SUMIFS('BEN BEARE'!K:K,'BEN BEARE'!C:C,B558)</f>
        <v>-7</v>
      </c>
    </row>
    <row r="559" spans="2:7" ht="15.75" x14ac:dyDescent="0.25">
      <c r="B559" s="205" t="str">
        <v>Fireflies</v>
      </c>
      <c r="C559" s="199">
        <f>COUNTIF('BEN BEARE'!C:C,B559)</f>
        <v>3</v>
      </c>
      <c r="D559" s="199">
        <f>COUNTIFS('BEN BEARE'!C:C,B559,'BEN BEARE'!K:K,"&gt;0")</f>
        <v>1</v>
      </c>
      <c r="E559" s="199">
        <f>COUNTIFS('BEN BEARE'!C:C,B559,'BEN BEARE'!K:K,"&lt;0")</f>
        <v>2</v>
      </c>
      <c r="F559" s="200">
        <f t="shared" si="13"/>
        <v>0.33333333333333331</v>
      </c>
      <c r="G559" s="207">
        <f>SUMIFS('BEN BEARE'!K:K,'BEN BEARE'!C:C,B559)</f>
        <v>2.1999999999999993</v>
      </c>
    </row>
    <row r="560" spans="2:7" ht="15.75" x14ac:dyDescent="0.25">
      <c r="B560" s="205" t="str">
        <v>Firestorm Boy</v>
      </c>
      <c r="C560" s="199">
        <f>COUNTIF('BEN BEARE'!C:C,B560)</f>
        <v>2</v>
      </c>
      <c r="D560" s="199">
        <f>COUNTIFS('BEN BEARE'!C:C,B560,'BEN BEARE'!K:K,"&gt;0")</f>
        <v>0</v>
      </c>
      <c r="E560" s="199">
        <f>COUNTIFS('BEN BEARE'!C:C,B560,'BEN BEARE'!K:K,"&lt;0")</f>
        <v>2</v>
      </c>
      <c r="F560" s="200">
        <f t="shared" si="13"/>
        <v>0</v>
      </c>
      <c r="G560" s="207">
        <f>SUMIFS('BEN BEARE'!K:K,'BEN BEARE'!C:C,B560)</f>
        <v>-5.25</v>
      </c>
    </row>
    <row r="561" spans="2:7" ht="15.75" x14ac:dyDescent="0.25">
      <c r="B561" s="205" t="str">
        <v>First Landing</v>
      </c>
      <c r="C561" s="199">
        <f>COUNTIF('BEN BEARE'!C:C,B561)</f>
        <v>1</v>
      </c>
      <c r="D561" s="199">
        <f>COUNTIFS('BEN BEARE'!C:C,B561,'BEN BEARE'!K:K,"&gt;0")</f>
        <v>0</v>
      </c>
      <c r="E561" s="199">
        <f>COUNTIFS('BEN BEARE'!C:C,B561,'BEN BEARE'!K:K,"&lt;0")</f>
        <v>1</v>
      </c>
      <c r="F561" s="200">
        <f t="shared" si="13"/>
        <v>0</v>
      </c>
      <c r="G561" s="207">
        <f>SUMIFS('BEN BEARE'!K:K,'BEN BEARE'!C:C,B561)</f>
        <v>-4.5</v>
      </c>
    </row>
    <row r="562" spans="2:7" ht="15.75" x14ac:dyDescent="0.25">
      <c r="B562" s="205" t="str">
        <v>First Order</v>
      </c>
      <c r="C562" s="199">
        <f>COUNTIF('BEN BEARE'!C:C,B562)</f>
        <v>3</v>
      </c>
      <c r="D562" s="199">
        <f>COUNTIFS('BEN BEARE'!C:C,B562,'BEN BEARE'!K:K,"&gt;0")</f>
        <v>0</v>
      </c>
      <c r="E562" s="199">
        <f>COUNTIFS('BEN BEARE'!C:C,B562,'BEN BEARE'!K:K,"&lt;0")</f>
        <v>3</v>
      </c>
      <c r="F562" s="200">
        <f t="shared" si="13"/>
        <v>0</v>
      </c>
      <c r="G562" s="207">
        <f>SUMIFS('BEN BEARE'!K:K,'BEN BEARE'!C:C,B562)</f>
        <v>-3.5</v>
      </c>
    </row>
    <row r="563" spans="2:7" ht="15.75" x14ac:dyDescent="0.25">
      <c r="B563" s="205" t="str">
        <v>Flag of Honour</v>
      </c>
      <c r="C563" s="199">
        <f>COUNTIF('BEN BEARE'!C:C,B563)</f>
        <v>1</v>
      </c>
      <c r="D563" s="199">
        <f>COUNTIFS('BEN BEARE'!C:C,B563,'BEN BEARE'!K:K,"&gt;0")</f>
        <v>1</v>
      </c>
      <c r="E563" s="199">
        <f>COUNTIFS('BEN BEARE'!C:C,B563,'BEN BEARE'!K:K,"&lt;0")</f>
        <v>0</v>
      </c>
      <c r="F563" s="200">
        <f t="shared" si="13"/>
        <v>1</v>
      </c>
      <c r="G563" s="207">
        <f>SUMIFS('BEN BEARE'!K:K,'BEN BEARE'!C:C,B563)</f>
        <v>1</v>
      </c>
    </row>
    <row r="564" spans="2:7" ht="15.75" x14ac:dyDescent="0.25">
      <c r="B564" s="205" t="str">
        <v>Flamma</v>
      </c>
      <c r="C564" s="199">
        <f>COUNTIF('BEN BEARE'!C:C,B564)</f>
        <v>3</v>
      </c>
      <c r="D564" s="199">
        <f>COUNTIFS('BEN BEARE'!C:C,B564,'BEN BEARE'!K:K,"&gt;0")</f>
        <v>0</v>
      </c>
      <c r="E564" s="199">
        <f>COUNTIFS('BEN BEARE'!C:C,B564,'BEN BEARE'!K:K,"&lt;0")</f>
        <v>3</v>
      </c>
      <c r="F564" s="200">
        <f t="shared" si="13"/>
        <v>0</v>
      </c>
      <c r="G564" s="207">
        <f>SUMIFS('BEN BEARE'!K:K,'BEN BEARE'!C:C,B564)</f>
        <v>-3.25</v>
      </c>
    </row>
    <row r="565" spans="2:7" ht="15.75" x14ac:dyDescent="0.25">
      <c r="B565" s="205" t="str">
        <v>Flashing Steel</v>
      </c>
      <c r="C565" s="199">
        <f>COUNTIF('BEN BEARE'!C:C,B565)</f>
        <v>2</v>
      </c>
      <c r="D565" s="199">
        <f>COUNTIFS('BEN BEARE'!C:C,B565,'BEN BEARE'!K:K,"&gt;0")</f>
        <v>1</v>
      </c>
      <c r="E565" s="199">
        <f>COUNTIFS('BEN BEARE'!C:C,B565,'BEN BEARE'!K:K,"&lt;0")</f>
        <v>1</v>
      </c>
      <c r="F565" s="200">
        <f t="shared" si="13"/>
        <v>0.5</v>
      </c>
      <c r="G565" s="207">
        <f>SUMIFS('BEN BEARE'!K:K,'BEN BEARE'!C:C,B565)</f>
        <v>3.5</v>
      </c>
    </row>
    <row r="566" spans="2:7" ht="15.75" x14ac:dyDescent="0.25">
      <c r="B566" s="205" t="str">
        <v>Fleur Du Monde</v>
      </c>
      <c r="C566" s="199">
        <f>COUNTIF('BEN BEARE'!C:C,B566)</f>
        <v>2</v>
      </c>
      <c r="D566" s="199">
        <f>COUNTIFS('BEN BEARE'!C:C,B566,'BEN BEARE'!K:K,"&gt;0")</f>
        <v>2</v>
      </c>
      <c r="E566" s="199">
        <f>COUNTIFS('BEN BEARE'!C:C,B566,'BEN BEARE'!K:K,"&lt;0")</f>
        <v>0</v>
      </c>
      <c r="F566" s="200">
        <f t="shared" si="13"/>
        <v>1</v>
      </c>
      <c r="G566" s="207">
        <f>SUMIFS('BEN BEARE'!K:K,'BEN BEARE'!C:C,B566)</f>
        <v>60</v>
      </c>
    </row>
    <row r="567" spans="2:7" ht="15.75" x14ac:dyDescent="0.25">
      <c r="B567" s="205" t="str">
        <v>Floating</v>
      </c>
      <c r="C567" s="199">
        <f>COUNTIF('BEN BEARE'!C:C,B567)</f>
        <v>1</v>
      </c>
      <c r="D567" s="199">
        <f>COUNTIFS('BEN BEARE'!C:C,B567,'BEN BEARE'!K:K,"&gt;0")</f>
        <v>0</v>
      </c>
      <c r="E567" s="199">
        <f>COUNTIFS('BEN BEARE'!C:C,B567,'BEN BEARE'!K:K,"&lt;0")</f>
        <v>1</v>
      </c>
      <c r="F567" s="200">
        <f t="shared" si="13"/>
        <v>0</v>
      </c>
      <c r="G567" s="207">
        <f>SUMIFS('BEN BEARE'!K:K,'BEN BEARE'!C:C,B567)</f>
        <v>-2</v>
      </c>
    </row>
    <row r="568" spans="2:7" ht="15.75" x14ac:dyDescent="0.25">
      <c r="B568" s="205" t="str">
        <v>Florino</v>
      </c>
      <c r="C568" s="199">
        <f>COUNTIF('BEN BEARE'!C:C,B568)</f>
        <v>1</v>
      </c>
      <c r="D568" s="199">
        <f>COUNTIFS('BEN BEARE'!C:C,B568,'BEN BEARE'!K:K,"&gt;0")</f>
        <v>1</v>
      </c>
      <c r="E568" s="199">
        <f>COUNTIFS('BEN BEARE'!C:C,B568,'BEN BEARE'!K:K,"&lt;0")</f>
        <v>0</v>
      </c>
      <c r="F568" s="200">
        <f t="shared" si="13"/>
        <v>1</v>
      </c>
      <c r="G568" s="207">
        <f>SUMIFS('BEN BEARE'!K:K,'BEN BEARE'!C:C,B568)</f>
        <v>8</v>
      </c>
    </row>
    <row r="569" spans="2:7" ht="15.75" x14ac:dyDescent="0.25">
      <c r="B569" s="205" t="str">
        <v>Flute of Brut</v>
      </c>
      <c r="C569" s="199">
        <f>COUNTIF('BEN BEARE'!C:C,B569)</f>
        <v>1</v>
      </c>
      <c r="D569" s="199">
        <f>COUNTIFS('BEN BEARE'!C:C,B569,'BEN BEARE'!K:K,"&gt;0")</f>
        <v>0</v>
      </c>
      <c r="E569" s="199">
        <f>COUNTIFS('BEN BEARE'!C:C,B569,'BEN BEARE'!K:K,"&lt;0")</f>
        <v>1</v>
      </c>
      <c r="F569" s="200">
        <f t="shared" si="13"/>
        <v>0</v>
      </c>
      <c r="G569" s="207">
        <f>SUMIFS('BEN BEARE'!K:K,'BEN BEARE'!C:C,B569)</f>
        <v>-3</v>
      </c>
    </row>
    <row r="570" spans="2:7" ht="15.75" x14ac:dyDescent="0.25">
      <c r="B570" s="205" t="str">
        <v>Flute of Brute</v>
      </c>
      <c r="C570" s="199">
        <f>COUNTIF('BEN BEARE'!C:C,B570)</f>
        <v>1</v>
      </c>
      <c r="D570" s="199">
        <f>COUNTIFS('BEN BEARE'!C:C,B570,'BEN BEARE'!K:K,"&gt;0")</f>
        <v>0</v>
      </c>
      <c r="E570" s="199">
        <f>COUNTIFS('BEN BEARE'!C:C,B570,'BEN BEARE'!K:K,"&lt;0")</f>
        <v>1</v>
      </c>
      <c r="F570" s="200">
        <f t="shared" si="13"/>
        <v>0</v>
      </c>
      <c r="G570" s="207">
        <f>SUMIFS('BEN BEARE'!K:K,'BEN BEARE'!C:C,B570)</f>
        <v>-1.5</v>
      </c>
    </row>
    <row r="571" spans="2:7" ht="15.75" x14ac:dyDescent="0.25">
      <c r="B571" s="205" t="str">
        <v>Flycatcher</v>
      </c>
      <c r="C571" s="199">
        <f>COUNTIF('BEN BEARE'!C:C,B571)</f>
        <v>1</v>
      </c>
      <c r="D571" s="199">
        <f>COUNTIFS('BEN BEARE'!C:C,B571,'BEN BEARE'!K:K,"&gt;0")</f>
        <v>1</v>
      </c>
      <c r="E571" s="199">
        <f>COUNTIFS('BEN BEARE'!C:C,B571,'BEN BEARE'!K:K,"&lt;0")</f>
        <v>0</v>
      </c>
      <c r="F571" s="200">
        <f t="shared" si="13"/>
        <v>1</v>
      </c>
      <c r="G571" s="207">
        <f>SUMIFS('BEN BEARE'!K:K,'BEN BEARE'!C:C,B571)</f>
        <v>17.574999999999999</v>
      </c>
    </row>
    <row r="572" spans="2:7" ht="15.75" x14ac:dyDescent="0.25">
      <c r="B572" s="205" t="str">
        <v>Flying Evelyn</v>
      </c>
      <c r="C572" s="199">
        <f>COUNTIF('BEN BEARE'!C:C,B572)</f>
        <v>1</v>
      </c>
      <c r="D572" s="199">
        <f>COUNTIFS('BEN BEARE'!C:C,B572,'BEN BEARE'!K:K,"&gt;0")</f>
        <v>1</v>
      </c>
      <c r="E572" s="199">
        <f>COUNTIFS('BEN BEARE'!C:C,B572,'BEN BEARE'!K:K,"&lt;0")</f>
        <v>0</v>
      </c>
      <c r="F572" s="200">
        <f t="shared" si="13"/>
        <v>1</v>
      </c>
      <c r="G572" s="207">
        <f>SUMIFS('BEN BEARE'!K:K,'BEN BEARE'!C:C,B572)</f>
        <v>12</v>
      </c>
    </row>
    <row r="573" spans="2:7" ht="15.75" x14ac:dyDescent="0.25">
      <c r="B573" s="205" t="str">
        <v>Flying Mojito</v>
      </c>
      <c r="C573" s="199">
        <f>COUNTIF('BEN BEARE'!C:C,B573)</f>
        <v>1</v>
      </c>
      <c r="D573" s="199">
        <f>COUNTIFS('BEN BEARE'!C:C,B573,'BEN BEARE'!K:K,"&gt;0")</f>
        <v>0</v>
      </c>
      <c r="E573" s="199">
        <f>COUNTIFS('BEN BEARE'!C:C,B573,'BEN BEARE'!K:K,"&lt;0")</f>
        <v>1</v>
      </c>
      <c r="F573" s="200">
        <f t="shared" si="13"/>
        <v>0</v>
      </c>
      <c r="G573" s="207">
        <f>SUMIFS('BEN BEARE'!K:K,'BEN BEARE'!C:C,B573)</f>
        <v>-0.25</v>
      </c>
    </row>
    <row r="574" spans="2:7" ht="15.75" x14ac:dyDescent="0.25">
      <c r="B574" s="205" t="str">
        <v>Flying Molly</v>
      </c>
      <c r="C574" s="199">
        <f>COUNTIF('BEN BEARE'!C:C,B574)</f>
        <v>1</v>
      </c>
      <c r="D574" s="199">
        <f>COUNTIFS('BEN BEARE'!C:C,B574,'BEN BEARE'!K:K,"&gt;0")</f>
        <v>0</v>
      </c>
      <c r="E574" s="199">
        <f>COUNTIFS('BEN BEARE'!C:C,B574,'BEN BEARE'!K:K,"&lt;0")</f>
        <v>1</v>
      </c>
      <c r="F574" s="200">
        <f t="shared" si="13"/>
        <v>0</v>
      </c>
      <c r="G574" s="207">
        <f>SUMIFS('BEN BEARE'!K:K,'BEN BEARE'!C:C,B574)</f>
        <v>-0.25</v>
      </c>
    </row>
    <row r="575" spans="2:7" ht="15.75" x14ac:dyDescent="0.25">
      <c r="B575" s="205" t="str">
        <v>Foreign Raider</v>
      </c>
      <c r="C575" s="199">
        <f>COUNTIF('BEN BEARE'!C:C,B575)</f>
        <v>2</v>
      </c>
      <c r="D575" s="199">
        <f>COUNTIFS('BEN BEARE'!C:C,B575,'BEN BEARE'!K:K,"&gt;0")</f>
        <v>0</v>
      </c>
      <c r="E575" s="199">
        <f>COUNTIFS('BEN BEARE'!C:C,B575,'BEN BEARE'!K:K,"&lt;0")</f>
        <v>2</v>
      </c>
      <c r="F575" s="200">
        <f t="shared" si="13"/>
        <v>0</v>
      </c>
      <c r="G575" s="207">
        <f>SUMIFS('BEN BEARE'!K:K,'BEN BEARE'!C:C,B575)</f>
        <v>-3.5</v>
      </c>
    </row>
    <row r="576" spans="2:7" ht="15.75" x14ac:dyDescent="0.25">
      <c r="B576" s="205" t="str">
        <v>Forty Four Cubits</v>
      </c>
      <c r="C576" s="199">
        <f>COUNTIF('BEN BEARE'!C:C,B576)</f>
        <v>1</v>
      </c>
      <c r="D576" s="199">
        <f>COUNTIFS('BEN BEARE'!C:C,B576,'BEN BEARE'!K:K,"&gt;0")</f>
        <v>1</v>
      </c>
      <c r="E576" s="199">
        <f>COUNTIFS('BEN BEARE'!C:C,B576,'BEN BEARE'!K:K,"&lt;0")</f>
        <v>0</v>
      </c>
      <c r="F576" s="200">
        <f t="shared" si="13"/>
        <v>1</v>
      </c>
      <c r="G576" s="207">
        <f>SUMIFS('BEN BEARE'!K:K,'BEN BEARE'!C:C,B576)</f>
        <v>4.5</v>
      </c>
    </row>
    <row r="577" spans="2:7" ht="15.75" x14ac:dyDescent="0.25">
      <c r="B577" s="205" t="str">
        <v>FourthSpargo</v>
      </c>
      <c r="C577" s="199">
        <f>COUNTIF('BEN BEARE'!C:C,B577)</f>
        <v>1</v>
      </c>
      <c r="D577" s="199">
        <f>COUNTIFS('BEN BEARE'!C:C,B577,'BEN BEARE'!K:K,"&gt;0")</f>
        <v>1</v>
      </c>
      <c r="E577" s="199">
        <f>COUNTIFS('BEN BEARE'!C:C,B577,'BEN BEARE'!K:K,"&lt;0")</f>
        <v>0</v>
      </c>
      <c r="F577" s="200">
        <f t="shared" si="13"/>
        <v>1</v>
      </c>
      <c r="G577" s="207">
        <f>SUMIFS('BEN BEARE'!K:K,'BEN BEARE'!C:C,B577)</f>
        <v>25.875</v>
      </c>
    </row>
    <row r="578" spans="2:7" ht="15.75" x14ac:dyDescent="0.25">
      <c r="B578" s="205" t="str">
        <v>Fox Dunnett</v>
      </c>
      <c r="C578" s="199">
        <f>COUNTIF('BEN BEARE'!C:C,B578)</f>
        <v>1</v>
      </c>
      <c r="D578" s="199">
        <f>COUNTIFS('BEN BEARE'!C:C,B578,'BEN BEARE'!K:K,"&gt;0")</f>
        <v>0</v>
      </c>
      <c r="E578" s="199">
        <f>COUNTIFS('BEN BEARE'!C:C,B578,'BEN BEARE'!K:K,"&lt;0")</f>
        <v>1</v>
      </c>
      <c r="F578" s="200">
        <f t="shared" si="13"/>
        <v>0</v>
      </c>
      <c r="G578" s="207">
        <f>SUMIFS('BEN BEARE'!K:K,'BEN BEARE'!C:C,B578)</f>
        <v>-0.5</v>
      </c>
    </row>
    <row r="579" spans="2:7" ht="15.75" x14ac:dyDescent="0.25">
      <c r="B579" s="205" t="str">
        <v>Fox Rocks</v>
      </c>
      <c r="C579" s="199">
        <f>COUNTIF('BEN BEARE'!C:C,B579)</f>
        <v>2</v>
      </c>
      <c r="D579" s="199">
        <f>COUNTIFS('BEN BEARE'!C:C,B579,'BEN BEARE'!K:K,"&gt;0")</f>
        <v>0</v>
      </c>
      <c r="E579" s="199">
        <f>COUNTIFS('BEN BEARE'!C:C,B579,'BEN BEARE'!K:K,"&lt;0")</f>
        <v>2</v>
      </c>
      <c r="F579" s="200">
        <f t="shared" si="13"/>
        <v>0</v>
      </c>
      <c r="G579" s="207">
        <f>SUMIFS('BEN BEARE'!K:K,'BEN BEARE'!C:C,B579)</f>
        <v>-5</v>
      </c>
    </row>
    <row r="580" spans="2:7" ht="15.75" x14ac:dyDescent="0.25">
      <c r="B580" s="205" t="str">
        <v>Foxhow</v>
      </c>
      <c r="C580" s="199">
        <f>COUNTIF('BEN BEARE'!C:C,B580)</f>
        <v>2</v>
      </c>
      <c r="D580" s="199">
        <f>COUNTIFS('BEN BEARE'!C:C,B580,'BEN BEARE'!K:K,"&gt;0")</f>
        <v>0</v>
      </c>
      <c r="E580" s="199">
        <f>COUNTIFS('BEN BEARE'!C:C,B580,'BEN BEARE'!K:K,"&lt;0")</f>
        <v>2</v>
      </c>
      <c r="F580" s="200">
        <f t="shared" ref="F580:F643" si="14">D580/C580</f>
        <v>0</v>
      </c>
      <c r="G580" s="207">
        <f>SUMIFS('BEN BEARE'!K:K,'BEN BEARE'!C:C,B580)</f>
        <v>-4</v>
      </c>
    </row>
    <row r="581" spans="2:7" ht="15.75" x14ac:dyDescent="0.25">
      <c r="B581" s="205" t="str">
        <v>Foxship</v>
      </c>
      <c r="C581" s="199">
        <f>COUNTIF('BEN BEARE'!C:C,B581)</f>
        <v>2</v>
      </c>
      <c r="D581" s="199">
        <f>COUNTIFS('BEN BEARE'!C:C,B581,'BEN BEARE'!K:K,"&gt;0")</f>
        <v>0</v>
      </c>
      <c r="E581" s="199">
        <f>COUNTIFS('BEN BEARE'!C:C,B581,'BEN BEARE'!K:K,"&lt;0")</f>
        <v>2</v>
      </c>
      <c r="F581" s="200">
        <f t="shared" si="14"/>
        <v>0</v>
      </c>
      <c r="G581" s="207">
        <f>SUMIFS('BEN BEARE'!K:K,'BEN BEARE'!C:C,B581)</f>
        <v>-2.75</v>
      </c>
    </row>
    <row r="582" spans="2:7" ht="15.75" x14ac:dyDescent="0.25">
      <c r="B582" s="205" t="str">
        <v>Foxy Cleopatra</v>
      </c>
      <c r="C582" s="199">
        <f>COUNTIF('BEN BEARE'!C:C,B582)</f>
        <v>3</v>
      </c>
      <c r="D582" s="199">
        <f>COUNTIFS('BEN BEARE'!C:C,B582,'BEN BEARE'!K:K,"&gt;0")</f>
        <v>1</v>
      </c>
      <c r="E582" s="199">
        <f>COUNTIFS('BEN BEARE'!C:C,B582,'BEN BEARE'!K:K,"&lt;0")</f>
        <v>2</v>
      </c>
      <c r="F582" s="200">
        <f t="shared" si="14"/>
        <v>0.33333333333333331</v>
      </c>
      <c r="G582" s="207">
        <f>SUMIFS('BEN BEARE'!K:K,'BEN BEARE'!C:C,B582)</f>
        <v>-2</v>
      </c>
    </row>
    <row r="583" spans="2:7" ht="15.75" x14ac:dyDescent="0.25">
      <c r="B583" s="205" t="str">
        <v>Frankfurt</v>
      </c>
      <c r="C583" s="199">
        <f>COUNTIF('BEN BEARE'!C:C,B583)</f>
        <v>1</v>
      </c>
      <c r="D583" s="199">
        <f>COUNTIFS('BEN BEARE'!C:C,B583,'BEN BEARE'!K:K,"&gt;0")</f>
        <v>0</v>
      </c>
      <c r="E583" s="199">
        <f>COUNTIFS('BEN BEARE'!C:C,B583,'BEN BEARE'!K:K,"&lt;0")</f>
        <v>1</v>
      </c>
      <c r="F583" s="200">
        <f t="shared" si="14"/>
        <v>0</v>
      </c>
      <c r="G583" s="207">
        <f>SUMIFS('BEN BEARE'!K:K,'BEN BEARE'!C:C,B583)</f>
        <v>-8.75</v>
      </c>
    </row>
    <row r="584" spans="2:7" ht="15.75" x14ac:dyDescent="0.25">
      <c r="B584" s="205" t="str">
        <v>Frankly Elegant</v>
      </c>
      <c r="C584" s="199">
        <f>COUNTIF('BEN BEARE'!C:C,B584)</f>
        <v>1</v>
      </c>
      <c r="D584" s="199">
        <f>COUNTIFS('BEN BEARE'!C:C,B584,'BEN BEARE'!K:K,"&gt;0")</f>
        <v>1</v>
      </c>
      <c r="E584" s="199">
        <f>COUNTIFS('BEN BEARE'!C:C,B584,'BEN BEARE'!K:K,"&lt;0")</f>
        <v>0</v>
      </c>
      <c r="F584" s="200">
        <f t="shared" si="14"/>
        <v>1</v>
      </c>
      <c r="G584" s="207">
        <f>SUMIFS('BEN BEARE'!K:K,'BEN BEARE'!C:C,B584)</f>
        <v>26.6</v>
      </c>
    </row>
    <row r="585" spans="2:7" ht="15.75" x14ac:dyDescent="0.25">
      <c r="B585" s="205" t="str">
        <v>Freakofnature</v>
      </c>
      <c r="C585" s="199">
        <f>COUNTIF('BEN BEARE'!C:C,B585)</f>
        <v>1</v>
      </c>
      <c r="D585" s="199">
        <f>COUNTIFS('BEN BEARE'!C:C,B585,'BEN BEARE'!K:K,"&gt;0")</f>
        <v>1</v>
      </c>
      <c r="E585" s="199">
        <f>COUNTIFS('BEN BEARE'!C:C,B585,'BEN BEARE'!K:K,"&lt;0")</f>
        <v>0</v>
      </c>
      <c r="F585" s="200">
        <f t="shared" si="14"/>
        <v>1</v>
      </c>
      <c r="G585" s="207">
        <f>SUMIFS('BEN BEARE'!K:K,'BEN BEARE'!C:C,B585)</f>
        <v>31.725000000000001</v>
      </c>
    </row>
    <row r="586" spans="2:7" ht="15.75" x14ac:dyDescent="0.25">
      <c r="B586" s="205" t="str">
        <v>Free as the Wind</v>
      </c>
      <c r="C586" s="199">
        <f>COUNTIF('BEN BEARE'!C:C,B586)</f>
        <v>1</v>
      </c>
      <c r="D586" s="199">
        <f>COUNTIFS('BEN BEARE'!C:C,B586,'BEN BEARE'!K:K,"&gt;0")</f>
        <v>0</v>
      </c>
      <c r="E586" s="199">
        <f>COUNTIFS('BEN BEARE'!C:C,B586,'BEN BEARE'!K:K,"&lt;0")</f>
        <v>1</v>
      </c>
      <c r="F586" s="200">
        <f t="shared" si="14"/>
        <v>0</v>
      </c>
      <c r="G586" s="207">
        <f>SUMIFS('BEN BEARE'!K:K,'BEN BEARE'!C:C,B586)</f>
        <v>-2.25</v>
      </c>
    </row>
    <row r="587" spans="2:7" ht="15.75" x14ac:dyDescent="0.25">
      <c r="B587" s="205" t="str">
        <v>Free Enterprise</v>
      </c>
      <c r="C587" s="199">
        <f>COUNTIF('BEN BEARE'!C:C,B587)</f>
        <v>2</v>
      </c>
      <c r="D587" s="199">
        <f>COUNTIFS('BEN BEARE'!C:C,B587,'BEN BEARE'!K:K,"&gt;0")</f>
        <v>1</v>
      </c>
      <c r="E587" s="199">
        <f>COUNTIFS('BEN BEARE'!C:C,B587,'BEN BEARE'!K:K,"&lt;0")</f>
        <v>1</v>
      </c>
      <c r="F587" s="200">
        <f t="shared" si="14"/>
        <v>0.5</v>
      </c>
      <c r="G587" s="207">
        <f>SUMIFS('BEN BEARE'!K:K,'BEN BEARE'!C:C,B587)</f>
        <v>2.9499999999999993</v>
      </c>
    </row>
    <row r="588" spans="2:7" ht="15.75" x14ac:dyDescent="0.25">
      <c r="B588" s="205" t="str">
        <v>Freedom</v>
      </c>
      <c r="C588" s="199">
        <f>COUNTIF('BEN BEARE'!C:C,B588)</f>
        <v>3</v>
      </c>
      <c r="D588" s="199">
        <f>COUNTIFS('BEN BEARE'!C:C,B588,'BEN BEARE'!K:K,"&gt;0")</f>
        <v>0</v>
      </c>
      <c r="E588" s="199">
        <f>COUNTIFS('BEN BEARE'!C:C,B588,'BEN BEARE'!K:K,"&lt;0")</f>
        <v>3</v>
      </c>
      <c r="F588" s="200">
        <f t="shared" si="14"/>
        <v>0</v>
      </c>
      <c r="G588" s="207">
        <f>SUMIFS('BEN BEARE'!K:K,'BEN BEARE'!C:C,B588)</f>
        <v>-7</v>
      </c>
    </row>
    <row r="589" spans="2:7" ht="15.75" x14ac:dyDescent="0.25">
      <c r="B589" s="205" t="str">
        <v>French Endeavour</v>
      </c>
      <c r="C589" s="199">
        <f>COUNTIF('BEN BEARE'!C:C,B589)</f>
        <v>1</v>
      </c>
      <c r="D589" s="199">
        <f>COUNTIFS('BEN BEARE'!C:C,B589,'BEN BEARE'!K:K,"&gt;0")</f>
        <v>0</v>
      </c>
      <c r="E589" s="199">
        <f>COUNTIFS('BEN BEARE'!C:C,B589,'BEN BEARE'!K:K,"&lt;0")</f>
        <v>1</v>
      </c>
      <c r="F589" s="200">
        <f t="shared" si="14"/>
        <v>0</v>
      </c>
      <c r="G589" s="207">
        <f>SUMIFS('BEN BEARE'!K:K,'BEN BEARE'!C:C,B589)</f>
        <v>-4</v>
      </c>
    </row>
    <row r="590" spans="2:7" ht="15.75" x14ac:dyDescent="0.25">
      <c r="B590" s="205" t="str">
        <v>French Moon</v>
      </c>
      <c r="C590" s="199">
        <f>COUNTIF('BEN BEARE'!C:C,B590)</f>
        <v>1</v>
      </c>
      <c r="D590" s="199">
        <f>COUNTIFS('BEN BEARE'!C:C,B590,'BEN BEARE'!K:K,"&gt;0")</f>
        <v>1</v>
      </c>
      <c r="E590" s="199">
        <f>COUNTIFS('BEN BEARE'!C:C,B590,'BEN BEARE'!K:K,"&lt;0")</f>
        <v>0</v>
      </c>
      <c r="F590" s="200">
        <f t="shared" si="14"/>
        <v>1</v>
      </c>
      <c r="G590" s="207">
        <f>SUMIFS('BEN BEARE'!K:K,'BEN BEARE'!C:C,B590)</f>
        <v>15</v>
      </c>
    </row>
    <row r="591" spans="2:7" ht="15.75" x14ac:dyDescent="0.25">
      <c r="B591" s="205" t="str">
        <v>French War</v>
      </c>
      <c r="C591" s="199">
        <f>COUNTIF('BEN BEARE'!C:C,B591)</f>
        <v>2</v>
      </c>
      <c r="D591" s="199">
        <f>COUNTIFS('BEN BEARE'!C:C,B591,'BEN BEARE'!K:K,"&gt;0")</f>
        <v>2</v>
      </c>
      <c r="E591" s="199">
        <f>COUNTIFS('BEN BEARE'!C:C,B591,'BEN BEARE'!K:K,"&lt;0")</f>
        <v>0</v>
      </c>
      <c r="F591" s="200">
        <f t="shared" si="14"/>
        <v>1</v>
      </c>
      <c r="G591" s="207">
        <f>SUMIFS('BEN BEARE'!K:K,'BEN BEARE'!C:C,B591)</f>
        <v>22</v>
      </c>
    </row>
    <row r="592" spans="2:7" ht="15.75" x14ac:dyDescent="0.25">
      <c r="B592" s="205" t="str">
        <v>Fresmos</v>
      </c>
      <c r="C592" s="199">
        <f>COUNTIF('BEN BEARE'!C:C,B592)</f>
        <v>1</v>
      </c>
      <c r="D592" s="199">
        <f>COUNTIFS('BEN BEARE'!C:C,B592,'BEN BEARE'!K:K,"&gt;0")</f>
        <v>0</v>
      </c>
      <c r="E592" s="199">
        <f>COUNTIFS('BEN BEARE'!C:C,B592,'BEN BEARE'!K:K,"&lt;0")</f>
        <v>1</v>
      </c>
      <c r="F592" s="200">
        <f t="shared" si="14"/>
        <v>0</v>
      </c>
      <c r="G592" s="207">
        <f>SUMIFS('BEN BEARE'!K:K,'BEN BEARE'!C:C,B592)</f>
        <v>-3</v>
      </c>
    </row>
    <row r="593" spans="2:7" ht="15.75" x14ac:dyDescent="0.25">
      <c r="B593" s="205" t="str">
        <v>Fretta</v>
      </c>
      <c r="C593" s="199">
        <f>COUNTIF('BEN BEARE'!C:C,B593)</f>
        <v>1</v>
      </c>
      <c r="D593" s="199">
        <f>COUNTIFS('BEN BEARE'!C:C,B593,'BEN BEARE'!K:K,"&gt;0")</f>
        <v>1</v>
      </c>
      <c r="E593" s="199">
        <f>COUNTIFS('BEN BEARE'!C:C,B593,'BEN BEARE'!K:K,"&lt;0")</f>
        <v>0</v>
      </c>
      <c r="F593" s="200">
        <f t="shared" si="14"/>
        <v>1</v>
      </c>
      <c r="G593" s="207">
        <f>SUMIFS('BEN BEARE'!K:K,'BEN BEARE'!C:C,B593)</f>
        <v>11.2</v>
      </c>
    </row>
    <row r="594" spans="2:7" ht="15.75" x14ac:dyDescent="0.25">
      <c r="B594" s="205" t="str">
        <v>Frilled</v>
      </c>
      <c r="C594" s="199">
        <f>COUNTIF('BEN BEARE'!C:C,B594)</f>
        <v>1</v>
      </c>
      <c r="D594" s="199">
        <f>COUNTIFS('BEN BEARE'!C:C,B594,'BEN BEARE'!K:K,"&gt;0")</f>
        <v>1</v>
      </c>
      <c r="E594" s="199">
        <f>COUNTIFS('BEN BEARE'!C:C,B594,'BEN BEARE'!K:K,"&lt;0")</f>
        <v>0</v>
      </c>
      <c r="F594" s="200">
        <f t="shared" si="14"/>
        <v>1</v>
      </c>
      <c r="G594" s="207">
        <f>SUMIFS('BEN BEARE'!K:K,'BEN BEARE'!C:C,B594)</f>
        <v>11.212499999999999</v>
      </c>
    </row>
    <row r="595" spans="2:7" ht="15.75" x14ac:dyDescent="0.25">
      <c r="B595" s="205" t="str">
        <v>Frosty Vonn</v>
      </c>
      <c r="C595" s="199">
        <f>COUNTIF('BEN BEARE'!C:C,B595)</f>
        <v>1</v>
      </c>
      <c r="D595" s="199">
        <f>COUNTIFS('BEN BEARE'!C:C,B595,'BEN BEARE'!K:K,"&gt;0")</f>
        <v>0</v>
      </c>
      <c r="E595" s="199">
        <f>COUNTIFS('BEN BEARE'!C:C,B595,'BEN BEARE'!K:K,"&lt;0")</f>
        <v>1</v>
      </c>
      <c r="F595" s="200">
        <f t="shared" si="14"/>
        <v>0</v>
      </c>
      <c r="G595" s="207">
        <f>SUMIFS('BEN BEARE'!K:K,'BEN BEARE'!C:C,B595)</f>
        <v>-0.25</v>
      </c>
    </row>
    <row r="596" spans="2:7" ht="15.75" x14ac:dyDescent="0.25">
      <c r="B596" s="205" t="str">
        <v>Frottoir</v>
      </c>
      <c r="C596" s="199">
        <f>COUNTIF('BEN BEARE'!C:C,B596)</f>
        <v>1</v>
      </c>
      <c r="D596" s="199">
        <f>COUNTIFS('BEN BEARE'!C:C,B596,'BEN BEARE'!K:K,"&gt;0")</f>
        <v>0</v>
      </c>
      <c r="E596" s="199">
        <f>COUNTIFS('BEN BEARE'!C:C,B596,'BEN BEARE'!K:K,"&lt;0")</f>
        <v>1</v>
      </c>
      <c r="F596" s="200">
        <f t="shared" si="14"/>
        <v>0</v>
      </c>
      <c r="G596" s="207">
        <f>SUMIFS('BEN BEARE'!K:K,'BEN BEARE'!C:C,B596)</f>
        <v>-0.25</v>
      </c>
    </row>
    <row r="597" spans="2:7" ht="15.75" x14ac:dyDescent="0.25">
      <c r="B597" s="205" t="str">
        <v>Fukubana</v>
      </c>
      <c r="C597" s="199">
        <f>COUNTIF('BEN BEARE'!C:C,B597)</f>
        <v>1</v>
      </c>
      <c r="D597" s="199">
        <f>COUNTIFS('BEN BEARE'!C:C,B597,'BEN BEARE'!K:K,"&gt;0")</f>
        <v>1</v>
      </c>
      <c r="E597" s="199">
        <f>COUNTIFS('BEN BEARE'!C:C,B597,'BEN BEARE'!K:K,"&lt;0")</f>
        <v>0</v>
      </c>
      <c r="F597" s="200">
        <f t="shared" si="14"/>
        <v>1</v>
      </c>
      <c r="G597" s="207">
        <f>SUMIFS('BEN BEARE'!K:K,'BEN BEARE'!C:C,B597)</f>
        <v>8.75</v>
      </c>
    </row>
    <row r="598" spans="2:7" ht="15.75" x14ac:dyDescent="0.25">
      <c r="B598" s="205" t="str">
        <v>Full Blown</v>
      </c>
      <c r="C598" s="199">
        <f>COUNTIF('BEN BEARE'!C:C,B598)</f>
        <v>1</v>
      </c>
      <c r="D598" s="199">
        <f>COUNTIFS('BEN BEARE'!C:C,B598,'BEN BEARE'!K:K,"&gt;0")</f>
        <v>0</v>
      </c>
      <c r="E598" s="199">
        <f>COUNTIFS('BEN BEARE'!C:C,B598,'BEN BEARE'!K:K,"&lt;0")</f>
        <v>1</v>
      </c>
      <c r="F598" s="200">
        <f t="shared" si="14"/>
        <v>0</v>
      </c>
      <c r="G598" s="207">
        <f>SUMIFS('BEN BEARE'!K:K,'BEN BEARE'!C:C,B598)</f>
        <v>-1.5</v>
      </c>
    </row>
    <row r="599" spans="2:7" ht="15.75" x14ac:dyDescent="0.25">
      <c r="B599" s="205" t="str">
        <v>Fuller</v>
      </c>
      <c r="C599" s="199">
        <f>COUNTIF('BEN BEARE'!C:C,B599)</f>
        <v>1</v>
      </c>
      <c r="D599" s="199">
        <f>COUNTIFS('BEN BEARE'!C:C,B599,'BEN BEARE'!K:K,"&gt;0")</f>
        <v>0</v>
      </c>
      <c r="E599" s="199">
        <f>COUNTIFS('BEN BEARE'!C:C,B599,'BEN BEARE'!K:K,"&lt;0")</f>
        <v>1</v>
      </c>
      <c r="F599" s="200">
        <f t="shared" si="14"/>
        <v>0</v>
      </c>
      <c r="G599" s="207">
        <f>SUMIFS('BEN BEARE'!K:K,'BEN BEARE'!C:C,B599)</f>
        <v>-3</v>
      </c>
    </row>
    <row r="600" spans="2:7" ht="15.75" x14ac:dyDescent="0.25">
      <c r="B600" s="205" t="str">
        <v>Fulmen</v>
      </c>
      <c r="C600" s="199">
        <f>COUNTIF('BEN BEARE'!C:C,B600)</f>
        <v>1</v>
      </c>
      <c r="D600" s="199">
        <f>COUNTIFS('BEN BEARE'!C:C,B600,'BEN BEARE'!K:K,"&gt;0")</f>
        <v>0</v>
      </c>
      <c r="E600" s="199">
        <f>COUNTIFS('BEN BEARE'!C:C,B600,'BEN BEARE'!K:K,"&lt;0")</f>
        <v>1</v>
      </c>
      <c r="F600" s="200">
        <f t="shared" si="14"/>
        <v>0</v>
      </c>
      <c r="G600" s="207">
        <f>SUMIFS('BEN BEARE'!K:K,'BEN BEARE'!C:C,B600)</f>
        <v>-3.5</v>
      </c>
    </row>
    <row r="601" spans="2:7" ht="15.75" x14ac:dyDescent="0.25">
      <c r="B601" s="205" t="str">
        <v>Funky Little Shack</v>
      </c>
      <c r="C601" s="199">
        <f>COUNTIF('BEN BEARE'!C:C,B601)</f>
        <v>1</v>
      </c>
      <c r="D601" s="199">
        <f>COUNTIFS('BEN BEARE'!C:C,B601,'BEN BEARE'!K:K,"&gt;0")</f>
        <v>0</v>
      </c>
      <c r="E601" s="199">
        <f>COUNTIFS('BEN BEARE'!C:C,B601,'BEN BEARE'!K:K,"&lt;0")</f>
        <v>1</v>
      </c>
      <c r="F601" s="200">
        <f t="shared" si="14"/>
        <v>0</v>
      </c>
      <c r="G601" s="207">
        <f>SUMIFS('BEN BEARE'!K:K,'BEN BEARE'!C:C,B601)</f>
        <v>-2.75</v>
      </c>
    </row>
    <row r="602" spans="2:7" ht="15.75" x14ac:dyDescent="0.25">
      <c r="B602" s="205" t="str">
        <v>Furosshi</v>
      </c>
      <c r="C602" s="199">
        <f>COUNTIF('BEN BEARE'!C:C,B602)</f>
        <v>1</v>
      </c>
      <c r="D602" s="199">
        <f>COUNTIFS('BEN BEARE'!C:C,B602,'BEN BEARE'!K:K,"&gt;0")</f>
        <v>0</v>
      </c>
      <c r="E602" s="199">
        <f>COUNTIFS('BEN BEARE'!C:C,B602,'BEN BEARE'!K:K,"&lt;0")</f>
        <v>1</v>
      </c>
      <c r="F602" s="200">
        <f t="shared" si="14"/>
        <v>0</v>
      </c>
      <c r="G602" s="207">
        <f>SUMIFS('BEN BEARE'!K:K,'BEN BEARE'!C:C,B602)</f>
        <v>-2</v>
      </c>
    </row>
    <row r="603" spans="2:7" ht="15.75" x14ac:dyDescent="0.25">
      <c r="B603" s="205" t="str">
        <v>Futile Resistance</v>
      </c>
      <c r="C603" s="199">
        <f>COUNTIF('BEN BEARE'!C:C,B603)</f>
        <v>2</v>
      </c>
      <c r="D603" s="199">
        <f>COUNTIFS('BEN BEARE'!C:C,B603,'BEN BEARE'!K:K,"&gt;0")</f>
        <v>0</v>
      </c>
      <c r="E603" s="199">
        <f>COUNTIFS('BEN BEARE'!C:C,B603,'BEN BEARE'!K:K,"&lt;0")</f>
        <v>2</v>
      </c>
      <c r="F603" s="200">
        <f t="shared" si="14"/>
        <v>0</v>
      </c>
      <c r="G603" s="207">
        <f>SUMIFS('BEN BEARE'!K:K,'BEN BEARE'!C:C,B603)</f>
        <v>-2</v>
      </c>
    </row>
    <row r="604" spans="2:7" ht="15.75" x14ac:dyDescent="0.25">
      <c r="B604" s="205" t="str">
        <v>Future Monarch</v>
      </c>
      <c r="C604" s="199">
        <f>COUNTIF('BEN BEARE'!C:C,B604)</f>
        <v>1</v>
      </c>
      <c r="D604" s="199">
        <f>COUNTIFS('BEN BEARE'!C:C,B604,'BEN BEARE'!K:K,"&gt;0")</f>
        <v>0</v>
      </c>
      <c r="E604" s="199">
        <f>COUNTIFS('BEN BEARE'!C:C,B604,'BEN BEARE'!K:K,"&lt;0")</f>
        <v>1</v>
      </c>
      <c r="F604" s="200">
        <f t="shared" si="14"/>
        <v>0</v>
      </c>
      <c r="G604" s="207">
        <f>SUMIFS('BEN BEARE'!K:K,'BEN BEARE'!C:C,B604)</f>
        <v>-1.75</v>
      </c>
    </row>
    <row r="605" spans="2:7" ht="15.75" x14ac:dyDescent="0.25">
      <c r="B605" s="205" t="str">
        <v>Galaxy Ruler</v>
      </c>
      <c r="C605" s="199">
        <f>COUNTIF('BEN BEARE'!C:C,B605)</f>
        <v>1</v>
      </c>
      <c r="D605" s="199">
        <f>COUNTIFS('BEN BEARE'!C:C,B605,'BEN BEARE'!K:K,"&gt;0")</f>
        <v>0</v>
      </c>
      <c r="E605" s="199">
        <f>COUNTIFS('BEN BEARE'!C:C,B605,'BEN BEARE'!K:K,"&lt;0")</f>
        <v>1</v>
      </c>
      <c r="F605" s="200">
        <f t="shared" si="14"/>
        <v>0</v>
      </c>
      <c r="G605" s="207">
        <f>SUMIFS('BEN BEARE'!K:K,'BEN BEARE'!C:C,B605)</f>
        <v>-3</v>
      </c>
    </row>
    <row r="606" spans="2:7" ht="15.75" x14ac:dyDescent="0.25">
      <c r="B606" s="205" t="str">
        <v>Galleon</v>
      </c>
      <c r="C606" s="199">
        <f>COUNTIF('BEN BEARE'!C:C,B606)</f>
        <v>1</v>
      </c>
      <c r="D606" s="199">
        <f>COUNTIFS('BEN BEARE'!C:C,B606,'BEN BEARE'!K:K,"&gt;0")</f>
        <v>0</v>
      </c>
      <c r="E606" s="199">
        <f>COUNTIFS('BEN BEARE'!C:C,B606,'BEN BEARE'!K:K,"&lt;0")</f>
        <v>1</v>
      </c>
      <c r="F606" s="200">
        <f t="shared" si="14"/>
        <v>0</v>
      </c>
      <c r="G606" s="207">
        <f>SUMIFS('BEN BEARE'!K:K,'BEN BEARE'!C:C,B606)</f>
        <v>-2</v>
      </c>
    </row>
    <row r="607" spans="2:7" ht="15.75" x14ac:dyDescent="0.25">
      <c r="B607" s="205" t="str">
        <v>Game to Love</v>
      </c>
      <c r="C607" s="199">
        <f>COUNTIF('BEN BEARE'!C:C,B607)</f>
        <v>2</v>
      </c>
      <c r="D607" s="199">
        <f>COUNTIFS('BEN BEARE'!C:C,B607,'BEN BEARE'!K:K,"&gt;0")</f>
        <v>0</v>
      </c>
      <c r="E607" s="199">
        <f>COUNTIFS('BEN BEARE'!C:C,B607,'BEN BEARE'!K:K,"&lt;0")</f>
        <v>2</v>
      </c>
      <c r="F607" s="200">
        <f t="shared" si="14"/>
        <v>0</v>
      </c>
      <c r="G607" s="207">
        <f>SUMIFS('BEN BEARE'!K:K,'BEN BEARE'!C:C,B607)</f>
        <v>-7</v>
      </c>
    </row>
    <row r="608" spans="2:7" ht="15.75" x14ac:dyDescent="0.25">
      <c r="B608" s="205" t="str">
        <v>Garza Blanca</v>
      </c>
      <c r="C608" s="199">
        <f>COUNTIF('BEN BEARE'!C:C,B608)</f>
        <v>1</v>
      </c>
      <c r="D608" s="199">
        <f>COUNTIFS('BEN BEARE'!C:C,B608,'BEN BEARE'!K:K,"&gt;0")</f>
        <v>1</v>
      </c>
      <c r="E608" s="199">
        <f>COUNTIFS('BEN BEARE'!C:C,B608,'BEN BEARE'!K:K,"&lt;0")</f>
        <v>0</v>
      </c>
      <c r="F608" s="200">
        <f t="shared" si="14"/>
        <v>1</v>
      </c>
      <c r="G608" s="207">
        <f>SUMIFS('BEN BEARE'!K:K,'BEN BEARE'!C:C,B608)</f>
        <v>3.8999999999999995</v>
      </c>
    </row>
    <row r="609" spans="2:7" ht="15.75" x14ac:dyDescent="0.25">
      <c r="B609" s="205" t="str">
        <v>Gaylebeck</v>
      </c>
      <c r="C609" s="199">
        <f>COUNTIF('BEN BEARE'!C:C,B609)</f>
        <v>2</v>
      </c>
      <c r="D609" s="199">
        <f>COUNTIFS('BEN BEARE'!C:C,B609,'BEN BEARE'!K:K,"&gt;0")</f>
        <v>0</v>
      </c>
      <c r="E609" s="199">
        <f>COUNTIFS('BEN BEARE'!C:C,B609,'BEN BEARE'!K:K,"&lt;0")</f>
        <v>2</v>
      </c>
      <c r="F609" s="200">
        <f t="shared" si="14"/>
        <v>0</v>
      </c>
      <c r="G609" s="207">
        <f>SUMIFS('BEN BEARE'!K:K,'BEN BEARE'!C:C,B609)</f>
        <v>-4.5</v>
      </c>
    </row>
    <row r="610" spans="2:7" ht="15.75" x14ac:dyDescent="0.25">
      <c r="B610" s="205" t="str">
        <v>Gecko Coin</v>
      </c>
      <c r="C610" s="199">
        <f>COUNTIF('BEN BEARE'!C:C,B610)</f>
        <v>2</v>
      </c>
      <c r="D610" s="199">
        <f>COUNTIFS('BEN BEARE'!C:C,B610,'BEN BEARE'!K:K,"&gt;0")</f>
        <v>1</v>
      </c>
      <c r="E610" s="199">
        <f>COUNTIFS('BEN BEARE'!C:C,B610,'BEN BEARE'!K:K,"&lt;0")</f>
        <v>1</v>
      </c>
      <c r="F610" s="200">
        <f t="shared" si="14"/>
        <v>0.5</v>
      </c>
      <c r="G610" s="207">
        <f>SUMIFS('BEN BEARE'!K:K,'BEN BEARE'!C:C,B610)</f>
        <v>6.3999999999999986</v>
      </c>
    </row>
    <row r="611" spans="2:7" ht="15.75" x14ac:dyDescent="0.25">
      <c r="B611" s="205" t="str">
        <v>Gelatin</v>
      </c>
      <c r="C611" s="199">
        <f>COUNTIF('BEN BEARE'!C:C,B611)</f>
        <v>3</v>
      </c>
      <c r="D611" s="199">
        <f>COUNTIFS('BEN BEARE'!C:C,B611,'BEN BEARE'!K:K,"&gt;0")</f>
        <v>1</v>
      </c>
      <c r="E611" s="199">
        <f>COUNTIFS('BEN BEARE'!C:C,B611,'BEN BEARE'!K:K,"&lt;0")</f>
        <v>2</v>
      </c>
      <c r="F611" s="200">
        <f t="shared" si="14"/>
        <v>0.33333333333333331</v>
      </c>
      <c r="G611" s="207">
        <f>SUMIFS('BEN BEARE'!K:K,'BEN BEARE'!C:C,B611)</f>
        <v>-2.5</v>
      </c>
    </row>
    <row r="612" spans="2:7" ht="15.75" x14ac:dyDescent="0.25">
      <c r="B612" s="205" t="str">
        <v>Geminga</v>
      </c>
      <c r="C612" s="199">
        <f>COUNTIF('BEN BEARE'!C:C,B612)</f>
        <v>1</v>
      </c>
      <c r="D612" s="199">
        <f>COUNTIFS('BEN BEARE'!C:C,B612,'BEN BEARE'!K:K,"&gt;0")</f>
        <v>1</v>
      </c>
      <c r="E612" s="199">
        <f>COUNTIFS('BEN BEARE'!C:C,B612,'BEN BEARE'!K:K,"&lt;0")</f>
        <v>0</v>
      </c>
      <c r="F612" s="200">
        <f t="shared" si="14"/>
        <v>1</v>
      </c>
      <c r="G612" s="207">
        <f>SUMIFS('BEN BEARE'!K:K,'BEN BEARE'!C:C,B612)</f>
        <v>6.8999999999999986</v>
      </c>
    </row>
    <row r="613" spans="2:7" ht="15.75" x14ac:dyDescent="0.25">
      <c r="B613" s="205" t="str">
        <v>General Barca</v>
      </c>
      <c r="C613" s="199">
        <f>COUNTIF('BEN BEARE'!C:C,B613)</f>
        <v>2</v>
      </c>
      <c r="D613" s="199">
        <f>COUNTIFS('BEN BEARE'!C:C,B613,'BEN BEARE'!K:K,"&gt;0")</f>
        <v>1</v>
      </c>
      <c r="E613" s="199">
        <f>COUNTIFS('BEN BEARE'!C:C,B613,'BEN BEARE'!K:K,"&lt;0")</f>
        <v>1</v>
      </c>
      <c r="F613" s="200">
        <f t="shared" si="14"/>
        <v>0.5</v>
      </c>
      <c r="G613" s="207">
        <f>SUMIFS('BEN BEARE'!K:K,'BEN BEARE'!C:C,B613)</f>
        <v>29.75</v>
      </c>
    </row>
    <row r="614" spans="2:7" ht="15.75" x14ac:dyDescent="0.25">
      <c r="B614" s="205" t="str">
        <v>Gently Rolled</v>
      </c>
      <c r="C614" s="199">
        <f>COUNTIF('BEN BEARE'!C:C,B614)</f>
        <v>3</v>
      </c>
      <c r="D614" s="199">
        <f>COUNTIFS('BEN BEARE'!C:C,B614,'BEN BEARE'!K:K,"&gt;0")</f>
        <v>0</v>
      </c>
      <c r="E614" s="199">
        <f>COUNTIFS('BEN BEARE'!C:C,B614,'BEN BEARE'!K:K,"&lt;0")</f>
        <v>3</v>
      </c>
      <c r="F614" s="200">
        <f t="shared" si="14"/>
        <v>0</v>
      </c>
      <c r="G614" s="207">
        <f>SUMIFS('BEN BEARE'!K:K,'BEN BEARE'!C:C,B614)</f>
        <v>-5</v>
      </c>
    </row>
    <row r="615" spans="2:7" ht="15.75" x14ac:dyDescent="0.25">
      <c r="B615" s="205" t="str">
        <v>Georgie Get Mad</v>
      </c>
      <c r="C615" s="199">
        <f>COUNTIF('BEN BEARE'!C:C,B615)</f>
        <v>3</v>
      </c>
      <c r="D615" s="199">
        <f>COUNTIFS('BEN BEARE'!C:C,B615,'BEN BEARE'!K:K,"&gt;0")</f>
        <v>0</v>
      </c>
      <c r="E615" s="199">
        <f>COUNTIFS('BEN BEARE'!C:C,B615,'BEN BEARE'!K:K,"&lt;0")</f>
        <v>3</v>
      </c>
      <c r="F615" s="200">
        <f t="shared" si="14"/>
        <v>0</v>
      </c>
      <c r="G615" s="207">
        <f>SUMIFS('BEN BEARE'!K:K,'BEN BEARE'!C:C,B615)</f>
        <v>-3.5</v>
      </c>
    </row>
    <row r="616" spans="2:7" ht="15.75" x14ac:dyDescent="0.25">
      <c r="B616" s="205" t="str">
        <v>Georgies Princess</v>
      </c>
      <c r="C616" s="199">
        <f>COUNTIF('BEN BEARE'!C:C,B616)</f>
        <v>1</v>
      </c>
      <c r="D616" s="199">
        <f>COUNTIFS('BEN BEARE'!C:C,B616,'BEN BEARE'!K:K,"&gt;0")</f>
        <v>0</v>
      </c>
      <c r="E616" s="199">
        <f>COUNTIFS('BEN BEARE'!C:C,B616,'BEN BEARE'!K:K,"&lt;0")</f>
        <v>1</v>
      </c>
      <c r="F616" s="200">
        <f t="shared" si="14"/>
        <v>0</v>
      </c>
      <c r="G616" s="207">
        <f>SUMIFS('BEN BEARE'!K:K,'BEN BEARE'!C:C,B616)</f>
        <v>-1</v>
      </c>
    </row>
    <row r="617" spans="2:7" ht="15.75" x14ac:dyDescent="0.25">
      <c r="B617" s="205" t="str">
        <v>Get in the Spirit</v>
      </c>
      <c r="C617" s="199">
        <f>COUNTIF('BEN BEARE'!C:C,B617)</f>
        <v>1</v>
      </c>
      <c r="D617" s="199">
        <f>COUNTIFS('BEN BEARE'!C:C,B617,'BEN BEARE'!K:K,"&gt;0")</f>
        <v>1</v>
      </c>
      <c r="E617" s="199">
        <f>COUNTIFS('BEN BEARE'!C:C,B617,'BEN BEARE'!K:K,"&lt;0")</f>
        <v>0</v>
      </c>
      <c r="F617" s="200">
        <f t="shared" si="14"/>
        <v>1</v>
      </c>
      <c r="G617" s="207">
        <f>SUMIFS('BEN BEARE'!K:K,'BEN BEARE'!C:C,B617)</f>
        <v>6.5</v>
      </c>
    </row>
    <row r="618" spans="2:7" ht="15.75" x14ac:dyDescent="0.25">
      <c r="B618" s="205" t="str">
        <v>Ghaanati</v>
      </c>
      <c r="C618" s="199">
        <f>COUNTIF('BEN BEARE'!C:C,B618)</f>
        <v>1</v>
      </c>
      <c r="D618" s="199">
        <f>COUNTIFS('BEN BEARE'!C:C,B618,'BEN BEARE'!K:K,"&gt;0")</f>
        <v>1</v>
      </c>
      <c r="E618" s="199">
        <f>COUNTIFS('BEN BEARE'!C:C,B618,'BEN BEARE'!K:K,"&lt;0")</f>
        <v>0</v>
      </c>
      <c r="F618" s="200">
        <f t="shared" si="14"/>
        <v>1</v>
      </c>
      <c r="G618" s="207">
        <f>SUMIFS('BEN BEARE'!K:K,'BEN BEARE'!C:C,B618)</f>
        <v>3</v>
      </c>
    </row>
    <row r="619" spans="2:7" ht="15.75" x14ac:dyDescent="0.25">
      <c r="B619" s="205" t="str">
        <v>Ghetto Supastar</v>
      </c>
      <c r="C619" s="199">
        <f>COUNTIF('BEN BEARE'!C:C,B619)</f>
        <v>2</v>
      </c>
      <c r="D619" s="199">
        <f>COUNTIFS('BEN BEARE'!C:C,B619,'BEN BEARE'!K:K,"&gt;0")</f>
        <v>1</v>
      </c>
      <c r="E619" s="199">
        <f>COUNTIFS('BEN BEARE'!C:C,B619,'BEN BEARE'!K:K,"&lt;0")</f>
        <v>1</v>
      </c>
      <c r="F619" s="200">
        <f t="shared" si="14"/>
        <v>0.5</v>
      </c>
      <c r="G619" s="207">
        <f>SUMIFS('BEN BEARE'!K:K,'BEN BEARE'!C:C,B619)</f>
        <v>23.75</v>
      </c>
    </row>
    <row r="620" spans="2:7" ht="15.75" x14ac:dyDescent="0.25">
      <c r="B620" s="205" t="str">
        <v>Gift of Oratory</v>
      </c>
      <c r="C620" s="199">
        <f>COUNTIF('BEN BEARE'!C:C,B620)</f>
        <v>2</v>
      </c>
      <c r="D620" s="199">
        <f>COUNTIFS('BEN BEARE'!C:C,B620,'BEN BEARE'!K:K,"&gt;0")</f>
        <v>0</v>
      </c>
      <c r="E620" s="199">
        <f>COUNTIFS('BEN BEARE'!C:C,B620,'BEN BEARE'!K:K,"&lt;0")</f>
        <v>2</v>
      </c>
      <c r="F620" s="200">
        <f t="shared" si="14"/>
        <v>0</v>
      </c>
      <c r="G620" s="207">
        <f>SUMIFS('BEN BEARE'!K:K,'BEN BEARE'!C:C,B620)</f>
        <v>-7.75</v>
      </c>
    </row>
    <row r="621" spans="2:7" ht="15.75" x14ac:dyDescent="0.25">
      <c r="B621" s="205" t="str">
        <v>Giga Kick</v>
      </c>
      <c r="C621" s="199">
        <f>COUNTIF('BEN BEARE'!C:C,B621)</f>
        <v>1</v>
      </c>
      <c r="D621" s="199">
        <f>COUNTIFS('BEN BEARE'!C:C,B621,'BEN BEARE'!K:K,"&gt;0")</f>
        <v>1</v>
      </c>
      <c r="E621" s="199">
        <f>COUNTIFS('BEN BEARE'!C:C,B621,'BEN BEARE'!K:K,"&lt;0")</f>
        <v>0</v>
      </c>
      <c r="F621" s="200">
        <f t="shared" si="14"/>
        <v>1</v>
      </c>
      <c r="G621" s="207">
        <f>SUMIFS('BEN BEARE'!K:K,'BEN BEARE'!C:C,B621)</f>
        <v>6.3000000000000007</v>
      </c>
    </row>
    <row r="622" spans="2:7" ht="15.75" x14ac:dyDescent="0.25">
      <c r="B622" s="205" t="str">
        <v>Gigaton</v>
      </c>
      <c r="C622" s="199">
        <f>COUNTIF('BEN BEARE'!C:C,B622)</f>
        <v>1</v>
      </c>
      <c r="D622" s="199">
        <f>COUNTIFS('BEN BEARE'!C:C,B622,'BEN BEARE'!K:K,"&gt;0")</f>
        <v>0</v>
      </c>
      <c r="E622" s="199">
        <f>COUNTIFS('BEN BEARE'!C:C,B622,'BEN BEARE'!K:K,"&lt;0")</f>
        <v>1</v>
      </c>
      <c r="F622" s="200">
        <f t="shared" si="14"/>
        <v>0</v>
      </c>
      <c r="G622" s="207">
        <f>SUMIFS('BEN BEARE'!K:K,'BEN BEARE'!C:C,B622)</f>
        <v>-12</v>
      </c>
    </row>
    <row r="623" spans="2:7" ht="15.75" x14ac:dyDescent="0.25">
      <c r="B623" s="205" t="str">
        <v>Girello</v>
      </c>
      <c r="C623" s="199">
        <f>COUNTIF('BEN BEARE'!C:C,B623)</f>
        <v>1</v>
      </c>
      <c r="D623" s="199">
        <f>COUNTIFS('BEN BEARE'!C:C,B623,'BEN BEARE'!K:K,"&gt;0")</f>
        <v>0</v>
      </c>
      <c r="E623" s="199">
        <f>COUNTIFS('BEN BEARE'!C:C,B623,'BEN BEARE'!K:K,"&lt;0")</f>
        <v>1</v>
      </c>
      <c r="F623" s="200">
        <f t="shared" si="14"/>
        <v>0</v>
      </c>
      <c r="G623" s="207">
        <f>SUMIFS('BEN BEARE'!K:K,'BEN BEARE'!C:C,B623)</f>
        <v>-3</v>
      </c>
    </row>
    <row r="624" spans="2:7" ht="15.75" x14ac:dyDescent="0.25">
      <c r="B624" s="205" t="str">
        <v>Gitalong</v>
      </c>
      <c r="C624" s="199">
        <f>COUNTIF('BEN BEARE'!C:C,B624)</f>
        <v>1</v>
      </c>
      <c r="D624" s="199">
        <f>COUNTIFS('BEN BEARE'!C:C,B624,'BEN BEARE'!K:K,"&gt;0")</f>
        <v>0</v>
      </c>
      <c r="E624" s="199">
        <f>COUNTIFS('BEN BEARE'!C:C,B624,'BEN BEARE'!K:K,"&lt;0")</f>
        <v>1</v>
      </c>
      <c r="F624" s="200">
        <f t="shared" si="14"/>
        <v>0</v>
      </c>
      <c r="G624" s="207">
        <f>SUMIFS('BEN BEARE'!K:K,'BEN BEARE'!C:C,B624)</f>
        <v>-0.25</v>
      </c>
    </row>
    <row r="625" spans="2:7" ht="15.75" x14ac:dyDescent="0.25">
      <c r="B625" s="205" t="str">
        <v>Giuliano</v>
      </c>
      <c r="C625" s="199">
        <f>COUNTIF('BEN BEARE'!C:C,B625)</f>
        <v>4</v>
      </c>
      <c r="D625" s="199">
        <f>COUNTIFS('BEN BEARE'!C:C,B625,'BEN BEARE'!K:K,"&gt;0")</f>
        <v>1</v>
      </c>
      <c r="E625" s="199">
        <f>COUNTIFS('BEN BEARE'!C:C,B625,'BEN BEARE'!K:K,"&lt;0")</f>
        <v>3</v>
      </c>
      <c r="F625" s="200">
        <f t="shared" si="14"/>
        <v>0.25</v>
      </c>
      <c r="G625" s="207">
        <f>SUMIFS('BEN BEARE'!K:K,'BEN BEARE'!C:C,B625)</f>
        <v>-4.45</v>
      </c>
    </row>
    <row r="626" spans="2:7" ht="15.75" x14ac:dyDescent="0.25">
      <c r="B626" s="205" t="str">
        <v>Givara</v>
      </c>
      <c r="C626" s="199">
        <f>COUNTIF('BEN BEARE'!C:C,B626)</f>
        <v>1</v>
      </c>
      <c r="D626" s="199">
        <f>COUNTIFS('BEN BEARE'!C:C,B626,'BEN BEARE'!K:K,"&gt;0")</f>
        <v>0</v>
      </c>
      <c r="E626" s="199">
        <f>COUNTIFS('BEN BEARE'!C:C,B626,'BEN BEARE'!K:K,"&lt;0")</f>
        <v>1</v>
      </c>
      <c r="F626" s="200">
        <f t="shared" si="14"/>
        <v>0</v>
      </c>
      <c r="G626" s="207">
        <f>SUMIFS('BEN BEARE'!K:K,'BEN BEARE'!C:C,B626)</f>
        <v>-1.5</v>
      </c>
    </row>
    <row r="627" spans="2:7" ht="15.75" x14ac:dyDescent="0.25">
      <c r="B627" s="205" t="str">
        <v>Giving Delight</v>
      </c>
      <c r="C627" s="199">
        <f>COUNTIF('BEN BEARE'!C:C,B627)</f>
        <v>1</v>
      </c>
      <c r="D627" s="199">
        <f>COUNTIFS('BEN BEARE'!C:C,B627,'BEN BEARE'!K:K,"&gt;0")</f>
        <v>0</v>
      </c>
      <c r="E627" s="199">
        <f>COUNTIFS('BEN BEARE'!C:C,B627,'BEN BEARE'!K:K,"&lt;0")</f>
        <v>1</v>
      </c>
      <c r="F627" s="200">
        <f t="shared" si="14"/>
        <v>0</v>
      </c>
      <c r="G627" s="207">
        <f>SUMIFS('BEN BEARE'!K:K,'BEN BEARE'!C:C,B627)</f>
        <v>-2.5</v>
      </c>
    </row>
    <row r="628" spans="2:7" ht="15.75" x14ac:dyDescent="0.25">
      <c r="B628" s="205" t="str">
        <v>Glacier Queen</v>
      </c>
      <c r="C628" s="199">
        <f>COUNTIF('BEN BEARE'!C:C,B628)</f>
        <v>1</v>
      </c>
      <c r="D628" s="199">
        <f>COUNTIFS('BEN BEARE'!C:C,B628,'BEN BEARE'!K:K,"&gt;0")</f>
        <v>0</v>
      </c>
      <c r="E628" s="199">
        <f>COUNTIFS('BEN BEARE'!C:C,B628,'BEN BEARE'!K:K,"&lt;0")</f>
        <v>1</v>
      </c>
      <c r="F628" s="200">
        <f t="shared" si="14"/>
        <v>0</v>
      </c>
      <c r="G628" s="207">
        <f>SUMIFS('BEN BEARE'!K:K,'BEN BEARE'!C:C,B628)</f>
        <v>-0.75</v>
      </c>
    </row>
    <row r="629" spans="2:7" ht="15.75" x14ac:dyDescent="0.25">
      <c r="B629" s="205" t="str">
        <v>Glamour Runs Deep</v>
      </c>
      <c r="C629" s="199">
        <f>COUNTIF('BEN BEARE'!C:C,B629)</f>
        <v>2</v>
      </c>
      <c r="D629" s="199">
        <f>COUNTIFS('BEN BEARE'!C:C,B629,'BEN BEARE'!K:K,"&gt;0")</f>
        <v>1</v>
      </c>
      <c r="E629" s="199">
        <f>COUNTIFS('BEN BEARE'!C:C,B629,'BEN BEARE'!K:K,"&lt;0")</f>
        <v>1</v>
      </c>
      <c r="F629" s="200">
        <f t="shared" si="14"/>
        <v>0.5</v>
      </c>
      <c r="G629" s="207">
        <f>SUMIFS('BEN BEARE'!K:K,'BEN BEARE'!C:C,B629)</f>
        <v>2</v>
      </c>
    </row>
    <row r="630" spans="2:7" ht="15.75" x14ac:dyDescent="0.25">
      <c r="B630" s="205" t="str">
        <v>Glass Mountain</v>
      </c>
      <c r="C630" s="199">
        <f>COUNTIF('BEN BEARE'!C:C,B630)</f>
        <v>2</v>
      </c>
      <c r="D630" s="199">
        <f>COUNTIFS('BEN BEARE'!C:C,B630,'BEN BEARE'!K:K,"&gt;0")</f>
        <v>0</v>
      </c>
      <c r="E630" s="199">
        <f>COUNTIFS('BEN BEARE'!C:C,B630,'BEN BEARE'!K:K,"&lt;0")</f>
        <v>2</v>
      </c>
      <c r="F630" s="200">
        <f t="shared" si="14"/>
        <v>0</v>
      </c>
      <c r="G630" s="207">
        <f>SUMIFS('BEN BEARE'!K:K,'BEN BEARE'!C:C,B630)</f>
        <v>-3.75</v>
      </c>
    </row>
    <row r="631" spans="2:7" ht="15.75" x14ac:dyDescent="0.25">
      <c r="B631" s="205" t="str">
        <v>Gleaming Legend</v>
      </c>
      <c r="C631" s="199">
        <f>COUNTIF('BEN BEARE'!C:C,B631)</f>
        <v>2</v>
      </c>
      <c r="D631" s="199">
        <f>COUNTIFS('BEN BEARE'!C:C,B631,'BEN BEARE'!K:K,"&gt;0")</f>
        <v>0</v>
      </c>
      <c r="E631" s="199">
        <f>COUNTIFS('BEN BEARE'!C:C,B631,'BEN BEARE'!K:K,"&lt;0")</f>
        <v>2</v>
      </c>
      <c r="F631" s="200">
        <f t="shared" si="14"/>
        <v>0</v>
      </c>
      <c r="G631" s="207">
        <f>SUMIFS('BEN BEARE'!K:K,'BEN BEARE'!C:C,B631)</f>
        <v>-3.5</v>
      </c>
    </row>
    <row r="632" spans="2:7" ht="15.75" x14ac:dyDescent="0.25">
      <c r="B632" s="205" t="str">
        <v>Gleefilly</v>
      </c>
      <c r="C632" s="199">
        <f>COUNTIF('BEN BEARE'!C:C,B632)</f>
        <v>1</v>
      </c>
      <c r="D632" s="199">
        <f>COUNTIFS('BEN BEARE'!C:C,B632,'BEN BEARE'!K:K,"&gt;0")</f>
        <v>0</v>
      </c>
      <c r="E632" s="199">
        <f>COUNTIFS('BEN BEARE'!C:C,B632,'BEN BEARE'!K:K,"&lt;0")</f>
        <v>1</v>
      </c>
      <c r="F632" s="200">
        <f t="shared" si="14"/>
        <v>0</v>
      </c>
      <c r="G632" s="207">
        <f>SUMIFS('BEN BEARE'!K:K,'BEN BEARE'!C:C,B632)</f>
        <v>-1.25</v>
      </c>
    </row>
    <row r="633" spans="2:7" ht="15.75" x14ac:dyDescent="0.25">
      <c r="B633" s="205" t="str">
        <v>Glitzing</v>
      </c>
      <c r="C633" s="199">
        <f>COUNTIF('BEN BEARE'!C:C,B633)</f>
        <v>2</v>
      </c>
      <c r="D633" s="199">
        <f>COUNTIFS('BEN BEARE'!C:C,B633,'BEN BEARE'!K:K,"&gt;0")</f>
        <v>1</v>
      </c>
      <c r="E633" s="199">
        <f>COUNTIFS('BEN BEARE'!C:C,B633,'BEN BEARE'!K:K,"&lt;0")</f>
        <v>1</v>
      </c>
      <c r="F633" s="200">
        <f t="shared" si="14"/>
        <v>0.5</v>
      </c>
      <c r="G633" s="207">
        <f>SUMIFS('BEN BEARE'!K:K,'BEN BEARE'!C:C,B633)</f>
        <v>2.5250000000000004</v>
      </c>
    </row>
    <row r="634" spans="2:7" ht="15.75" x14ac:dyDescent="0.25">
      <c r="B634" s="205" t="str">
        <v>Global King</v>
      </c>
      <c r="C634" s="199">
        <f>COUNTIF('BEN BEARE'!C:C,B634)</f>
        <v>1</v>
      </c>
      <c r="D634" s="199">
        <f>COUNTIFS('BEN BEARE'!C:C,B634,'BEN BEARE'!K:K,"&gt;0")</f>
        <v>0</v>
      </c>
      <c r="E634" s="199">
        <f>COUNTIFS('BEN BEARE'!C:C,B634,'BEN BEARE'!K:K,"&lt;0")</f>
        <v>1</v>
      </c>
      <c r="F634" s="200">
        <f t="shared" si="14"/>
        <v>0</v>
      </c>
      <c r="G634" s="207">
        <f>SUMIFS('BEN BEARE'!K:K,'BEN BEARE'!C:C,B634)</f>
        <v>-2.75</v>
      </c>
    </row>
    <row r="635" spans="2:7" ht="15.75" x14ac:dyDescent="0.25">
      <c r="B635" s="205" t="str">
        <v>Global Witness</v>
      </c>
      <c r="C635" s="199">
        <f>COUNTIF('BEN BEARE'!C:C,B635)</f>
        <v>3</v>
      </c>
      <c r="D635" s="199">
        <f>COUNTIFS('BEN BEARE'!C:C,B635,'BEN BEARE'!K:K,"&gt;0")</f>
        <v>0</v>
      </c>
      <c r="E635" s="199">
        <f>COUNTIFS('BEN BEARE'!C:C,B635,'BEN BEARE'!K:K,"&lt;0")</f>
        <v>3</v>
      </c>
      <c r="F635" s="200">
        <f t="shared" si="14"/>
        <v>0</v>
      </c>
      <c r="G635" s="207">
        <f>SUMIFS('BEN BEARE'!K:K,'BEN BEARE'!C:C,B635)</f>
        <v>-9.75</v>
      </c>
    </row>
    <row r="636" spans="2:7" ht="15.75" x14ac:dyDescent="0.25">
      <c r="B636" s="205" t="str">
        <v>Globe</v>
      </c>
      <c r="C636" s="199">
        <f>COUNTIF('BEN BEARE'!C:C,B636)</f>
        <v>1</v>
      </c>
      <c r="D636" s="199">
        <f>COUNTIFS('BEN BEARE'!C:C,B636,'BEN BEARE'!K:K,"&gt;0")</f>
        <v>1</v>
      </c>
      <c r="E636" s="199">
        <f>COUNTIFS('BEN BEARE'!C:C,B636,'BEN BEARE'!K:K,"&lt;0")</f>
        <v>0</v>
      </c>
      <c r="F636" s="200">
        <f t="shared" si="14"/>
        <v>1</v>
      </c>
      <c r="G636" s="207">
        <f>SUMIFS('BEN BEARE'!K:K,'BEN BEARE'!C:C,B636)</f>
        <v>10</v>
      </c>
    </row>
    <row r="637" spans="2:7" ht="15.75" x14ac:dyDescent="0.25">
      <c r="B637" s="205" t="str">
        <v>Glowing Gold</v>
      </c>
      <c r="C637" s="199">
        <f>COUNTIF('BEN BEARE'!C:C,B637)</f>
        <v>1</v>
      </c>
      <c r="D637" s="199">
        <f>COUNTIFS('BEN BEARE'!C:C,B637,'BEN BEARE'!K:K,"&gt;0")</f>
        <v>0</v>
      </c>
      <c r="E637" s="199">
        <f>COUNTIFS('BEN BEARE'!C:C,B637,'BEN BEARE'!K:K,"&lt;0")</f>
        <v>1</v>
      </c>
      <c r="F637" s="200">
        <f t="shared" si="14"/>
        <v>0</v>
      </c>
      <c r="G637" s="207">
        <f>SUMIFS('BEN BEARE'!K:K,'BEN BEARE'!C:C,B637)</f>
        <v>-0.25</v>
      </c>
    </row>
    <row r="638" spans="2:7" ht="15.75" x14ac:dyDescent="0.25">
      <c r="B638" s="205" t="str">
        <v>Go Isla Go</v>
      </c>
      <c r="C638" s="199">
        <f>COUNTIF('BEN BEARE'!C:C,B638)</f>
        <v>1</v>
      </c>
      <c r="D638" s="199">
        <f>COUNTIFS('BEN BEARE'!C:C,B638,'BEN BEARE'!K:K,"&gt;0")</f>
        <v>0</v>
      </c>
      <c r="E638" s="199">
        <f>COUNTIFS('BEN BEARE'!C:C,B638,'BEN BEARE'!K:K,"&lt;0")</f>
        <v>1</v>
      </c>
      <c r="F638" s="200">
        <f t="shared" si="14"/>
        <v>0</v>
      </c>
      <c r="G638" s="207">
        <f>SUMIFS('BEN BEARE'!K:K,'BEN BEARE'!C:C,B638)</f>
        <v>-2</v>
      </c>
    </row>
    <row r="639" spans="2:7" ht="15.75" x14ac:dyDescent="0.25">
      <c r="B639" s="205" t="str">
        <v>Goats on Oats</v>
      </c>
      <c r="C639" s="199">
        <f>COUNTIF('BEN BEARE'!C:C,B639)</f>
        <v>1</v>
      </c>
      <c r="D639" s="199">
        <f>COUNTIFS('BEN BEARE'!C:C,B639,'BEN BEARE'!K:K,"&gt;0")</f>
        <v>0</v>
      </c>
      <c r="E639" s="199">
        <f>COUNTIFS('BEN BEARE'!C:C,B639,'BEN BEARE'!K:K,"&lt;0")</f>
        <v>1</v>
      </c>
      <c r="F639" s="200">
        <f t="shared" si="14"/>
        <v>0</v>
      </c>
      <c r="G639" s="207">
        <f>SUMIFS('BEN BEARE'!K:K,'BEN BEARE'!C:C,B639)</f>
        <v>-2.5</v>
      </c>
    </row>
    <row r="640" spans="2:7" ht="15.75" x14ac:dyDescent="0.25">
      <c r="B640" s="205" t="str">
        <v>Godzilla</v>
      </c>
      <c r="C640" s="199">
        <f>COUNTIF('BEN BEARE'!C:C,B640)</f>
        <v>4</v>
      </c>
      <c r="D640" s="199">
        <f>COUNTIFS('BEN BEARE'!C:C,B640,'BEN BEARE'!K:K,"&gt;0")</f>
        <v>1</v>
      </c>
      <c r="E640" s="199">
        <f>COUNTIFS('BEN BEARE'!C:C,B640,'BEN BEARE'!K:K,"&lt;0")</f>
        <v>3</v>
      </c>
      <c r="F640" s="200">
        <f t="shared" si="14"/>
        <v>0.25</v>
      </c>
      <c r="G640" s="207">
        <f>SUMIFS('BEN BEARE'!K:K,'BEN BEARE'!C:C,B640)</f>
        <v>-0.75</v>
      </c>
    </row>
    <row r="641" spans="2:7" ht="15.75" x14ac:dyDescent="0.25">
      <c r="B641" s="205" t="str">
        <v>Goergie Get Mad</v>
      </c>
      <c r="C641" s="199">
        <f>COUNTIF('BEN BEARE'!C:C,B641)</f>
        <v>1</v>
      </c>
      <c r="D641" s="199">
        <f>COUNTIFS('BEN BEARE'!C:C,B641,'BEN BEARE'!K:K,"&gt;0")</f>
        <v>0</v>
      </c>
      <c r="E641" s="199">
        <f>COUNTIFS('BEN BEARE'!C:C,B641,'BEN BEARE'!K:K,"&lt;0")</f>
        <v>1</v>
      </c>
      <c r="F641" s="200">
        <f t="shared" si="14"/>
        <v>0</v>
      </c>
      <c r="G641" s="207">
        <f>SUMIFS('BEN BEARE'!K:K,'BEN BEARE'!C:C,B641)</f>
        <v>-1.5</v>
      </c>
    </row>
    <row r="642" spans="2:7" ht="15.75" x14ac:dyDescent="0.25">
      <c r="B642" s="205" t="str">
        <v>Gold Cut</v>
      </c>
      <c r="C642" s="199">
        <f>COUNTIF('BEN BEARE'!C:C,B642)</f>
        <v>2</v>
      </c>
      <c r="D642" s="199">
        <f>COUNTIFS('BEN BEARE'!C:C,B642,'BEN BEARE'!K:K,"&gt;0")</f>
        <v>0</v>
      </c>
      <c r="E642" s="199">
        <f>COUNTIFS('BEN BEARE'!C:C,B642,'BEN BEARE'!K:K,"&lt;0")</f>
        <v>2</v>
      </c>
      <c r="F642" s="200">
        <f t="shared" si="14"/>
        <v>0</v>
      </c>
      <c r="G642" s="207">
        <f>SUMIFS('BEN BEARE'!K:K,'BEN BEARE'!C:C,B642)</f>
        <v>-6</v>
      </c>
    </row>
    <row r="643" spans="2:7" ht="15.75" x14ac:dyDescent="0.25">
      <c r="B643" s="205" t="str">
        <v>Goldcitygeneration</v>
      </c>
      <c r="C643" s="199">
        <f>COUNTIF('BEN BEARE'!C:C,B643)</f>
        <v>2</v>
      </c>
      <c r="D643" s="199">
        <f>COUNTIFS('BEN BEARE'!C:C,B643,'BEN BEARE'!K:K,"&gt;0")</f>
        <v>0</v>
      </c>
      <c r="E643" s="199">
        <f>COUNTIFS('BEN BEARE'!C:C,B643,'BEN BEARE'!K:K,"&lt;0")</f>
        <v>2</v>
      </c>
      <c r="F643" s="200">
        <f t="shared" si="14"/>
        <v>0</v>
      </c>
      <c r="G643" s="207">
        <f>SUMIFS('BEN BEARE'!K:K,'BEN BEARE'!C:C,B643)</f>
        <v>-1.25</v>
      </c>
    </row>
    <row r="644" spans="2:7" ht="15.75" x14ac:dyDescent="0.25">
      <c r="B644" s="205" t="str">
        <v>Golden Fighter</v>
      </c>
      <c r="C644" s="199">
        <f>COUNTIF('BEN BEARE'!C:C,B644)</f>
        <v>1</v>
      </c>
      <c r="D644" s="199">
        <f>COUNTIFS('BEN BEARE'!C:C,B644,'BEN BEARE'!K:K,"&gt;0")</f>
        <v>1</v>
      </c>
      <c r="E644" s="199">
        <f>COUNTIFS('BEN BEARE'!C:C,B644,'BEN BEARE'!K:K,"&lt;0")</f>
        <v>0</v>
      </c>
      <c r="F644" s="200">
        <f t="shared" ref="F644:F649" si="15">D644/C644</f>
        <v>1</v>
      </c>
      <c r="G644" s="207">
        <f>SUMIFS('BEN BEARE'!K:K,'BEN BEARE'!C:C,B644)</f>
        <v>0.95</v>
      </c>
    </row>
    <row r="645" spans="2:7" ht="15.75" x14ac:dyDescent="0.25">
      <c r="B645" s="205" t="str">
        <v>Golden Path</v>
      </c>
      <c r="C645" s="199">
        <f>COUNTIF('BEN BEARE'!C:C,B645)</f>
        <v>1</v>
      </c>
      <c r="D645" s="199">
        <f>COUNTIFS('BEN BEARE'!C:C,B645,'BEN BEARE'!K:K,"&gt;0")</f>
        <v>1</v>
      </c>
      <c r="E645" s="199">
        <f>COUNTIFS('BEN BEARE'!C:C,B645,'BEN BEARE'!K:K,"&lt;0")</f>
        <v>0</v>
      </c>
      <c r="F645" s="200">
        <f t="shared" si="15"/>
        <v>1</v>
      </c>
      <c r="G645" s="207">
        <f>SUMIFS('BEN BEARE'!K:K,'BEN BEARE'!C:C,B645)</f>
        <v>8.125</v>
      </c>
    </row>
    <row r="646" spans="2:7" ht="15.75" x14ac:dyDescent="0.25">
      <c r="B646" s="205" t="str">
        <v>Golden River Gift</v>
      </c>
      <c r="C646" s="199">
        <f>COUNTIF('BEN BEARE'!C:C,B646)</f>
        <v>1</v>
      </c>
      <c r="D646" s="199">
        <f>COUNTIFS('BEN BEARE'!C:C,B646,'BEN BEARE'!K:K,"&gt;0")</f>
        <v>0</v>
      </c>
      <c r="E646" s="199">
        <f>COUNTIFS('BEN BEARE'!C:C,B646,'BEN BEARE'!K:K,"&lt;0")</f>
        <v>1</v>
      </c>
      <c r="F646" s="200">
        <f t="shared" si="15"/>
        <v>0</v>
      </c>
      <c r="G646" s="207">
        <f>SUMIFS('BEN BEARE'!K:K,'BEN BEARE'!C:C,B646)</f>
        <v>-0.25</v>
      </c>
    </row>
    <row r="647" spans="2:7" ht="15.75" x14ac:dyDescent="0.25">
      <c r="B647" s="205" t="str">
        <v>Goldie</v>
      </c>
      <c r="C647" s="199">
        <f>COUNTIF('BEN BEARE'!C:C,B647)</f>
        <v>1</v>
      </c>
      <c r="D647" s="199">
        <f>COUNTIFS('BEN BEARE'!C:C,B647,'BEN BEARE'!K:K,"&gt;0")</f>
        <v>1</v>
      </c>
      <c r="E647" s="199">
        <f>COUNTIFS('BEN BEARE'!C:C,B647,'BEN BEARE'!K:K,"&lt;0")</f>
        <v>0</v>
      </c>
      <c r="F647" s="200">
        <f t="shared" si="15"/>
        <v>1</v>
      </c>
      <c r="G647" s="207">
        <f>SUMIFS('BEN BEARE'!K:K,'BEN BEARE'!C:C,B647)</f>
        <v>15.95</v>
      </c>
    </row>
    <row r="648" spans="2:7" ht="15.75" x14ac:dyDescent="0.25">
      <c r="B648" s="205" t="str">
        <v>Good Life Diva</v>
      </c>
      <c r="C648" s="199">
        <f>COUNTIF('BEN BEARE'!C:C,B648)</f>
        <v>2</v>
      </c>
      <c r="D648" s="199">
        <f>COUNTIFS('BEN BEARE'!C:C,B648,'BEN BEARE'!K:K,"&gt;0")</f>
        <v>0</v>
      </c>
      <c r="E648" s="199">
        <f>COUNTIFS('BEN BEARE'!C:C,B648,'BEN BEARE'!K:K,"&lt;0")</f>
        <v>2</v>
      </c>
      <c r="F648" s="200">
        <f t="shared" si="15"/>
        <v>0</v>
      </c>
      <c r="G648" s="207">
        <f>SUMIFS('BEN BEARE'!K:K,'BEN BEARE'!C:C,B648)</f>
        <v>-5.25</v>
      </c>
    </row>
    <row r="649" spans="2:7" ht="15.75" x14ac:dyDescent="0.25">
      <c r="B649" s="205" t="str">
        <v>Good Medicine</v>
      </c>
      <c r="C649" s="199">
        <f>COUNTIF('BEN BEARE'!C:C,B649)</f>
        <v>2</v>
      </c>
      <c r="D649" s="199">
        <f>COUNTIFS('BEN BEARE'!C:C,B649,'BEN BEARE'!K:K,"&gt;0")</f>
        <v>0</v>
      </c>
      <c r="E649" s="199">
        <f>COUNTIFS('BEN BEARE'!C:C,B649,'BEN BEARE'!K:K,"&lt;0")</f>
        <v>2</v>
      </c>
      <c r="F649" s="200">
        <f t="shared" si="15"/>
        <v>0</v>
      </c>
      <c r="G649" s="207">
        <f>SUMIFS('BEN BEARE'!K:K,'BEN BEARE'!C:C,B649)</f>
        <v>-1</v>
      </c>
    </row>
    <row r="650" spans="2:7" ht="15.75" x14ac:dyDescent="0.25">
      <c r="B650" s="205" t="str">
        <v>Good times Again</v>
      </c>
      <c r="C650" s="199">
        <f>COUNTIF('BEN BEARE'!C:C,B650)</f>
        <v>2</v>
      </c>
      <c r="D650" s="199">
        <f>COUNTIFS('BEN BEARE'!C:C,B650,'BEN BEARE'!K:K,"&gt;0")</f>
        <v>0</v>
      </c>
      <c r="E650" s="199">
        <f>COUNTIFS('BEN BEARE'!C:C,B650,'BEN BEARE'!K:K,"&lt;0")</f>
        <v>2</v>
      </c>
      <c r="F650" s="200">
        <f t="shared" ref="F650:F693" si="16">D650/C650</f>
        <v>0</v>
      </c>
      <c r="G650" s="207">
        <f>SUMIFS('BEN BEARE'!K:K,'BEN BEARE'!C:C,B650)</f>
        <v>-2</v>
      </c>
    </row>
    <row r="651" spans="2:7" ht="15.75" x14ac:dyDescent="0.25">
      <c r="B651" s="205" t="str">
        <v>Got yourself a Gun</v>
      </c>
      <c r="C651" s="199">
        <f>COUNTIF('BEN BEARE'!C:C,B651)</f>
        <v>1</v>
      </c>
      <c r="D651" s="199">
        <f>COUNTIFS('BEN BEARE'!C:C,B651,'BEN BEARE'!K:K,"&gt;0")</f>
        <v>0</v>
      </c>
      <c r="E651" s="199">
        <f>COUNTIFS('BEN BEARE'!C:C,B651,'BEN BEARE'!K:K,"&lt;0")</f>
        <v>1</v>
      </c>
      <c r="F651" s="200">
        <f t="shared" si="16"/>
        <v>0</v>
      </c>
      <c r="G651" s="207">
        <f>SUMIFS('BEN BEARE'!K:K,'BEN BEARE'!C:C,B651)</f>
        <v>-6</v>
      </c>
    </row>
    <row r="652" spans="2:7" ht="15.75" x14ac:dyDescent="0.25">
      <c r="B652" s="205" t="str">
        <v>Gotebo</v>
      </c>
      <c r="C652" s="199">
        <f>COUNTIF('BEN BEARE'!C:C,B652)</f>
        <v>1</v>
      </c>
      <c r="D652" s="199">
        <f>COUNTIFS('BEN BEARE'!C:C,B652,'BEN BEARE'!K:K,"&gt;0")</f>
        <v>0</v>
      </c>
      <c r="E652" s="199">
        <f>COUNTIFS('BEN BEARE'!C:C,B652,'BEN BEARE'!K:K,"&lt;0")</f>
        <v>1</v>
      </c>
      <c r="F652" s="200">
        <f t="shared" si="16"/>
        <v>0</v>
      </c>
      <c r="G652" s="207">
        <f>SUMIFS('BEN BEARE'!K:K,'BEN BEARE'!C:C,B652)</f>
        <v>-2.75</v>
      </c>
    </row>
    <row r="653" spans="2:7" ht="15.75" x14ac:dyDescent="0.25">
      <c r="B653" s="205" t="str">
        <v>Gotta Have Fun</v>
      </c>
      <c r="C653" s="199">
        <f>COUNTIF('BEN BEARE'!C:C,B653)</f>
        <v>2</v>
      </c>
      <c r="D653" s="199">
        <f>COUNTIFS('BEN BEARE'!C:C,B653,'BEN BEARE'!K:K,"&gt;0")</f>
        <v>0</v>
      </c>
      <c r="E653" s="199">
        <f>COUNTIFS('BEN BEARE'!C:C,B653,'BEN BEARE'!K:K,"&lt;0")</f>
        <v>2</v>
      </c>
      <c r="F653" s="200">
        <f t="shared" si="16"/>
        <v>0</v>
      </c>
      <c r="G653" s="207">
        <f>SUMIFS('BEN BEARE'!K:K,'BEN BEARE'!C:C,B653)</f>
        <v>-3</v>
      </c>
    </row>
    <row r="654" spans="2:7" ht="15.75" x14ac:dyDescent="0.25">
      <c r="B654" s="205" t="str">
        <v>Governor</v>
      </c>
      <c r="C654" s="199">
        <f>COUNTIF('BEN BEARE'!C:C,B654)</f>
        <v>2</v>
      </c>
      <c r="D654" s="199">
        <f>COUNTIFS('BEN BEARE'!C:C,B654,'BEN BEARE'!K:K,"&gt;0")</f>
        <v>0</v>
      </c>
      <c r="E654" s="199">
        <f>COUNTIFS('BEN BEARE'!C:C,B654,'BEN BEARE'!K:K,"&lt;0")</f>
        <v>2</v>
      </c>
      <c r="F654" s="200">
        <f t="shared" si="16"/>
        <v>0</v>
      </c>
      <c r="G654" s="207">
        <f>SUMIFS('BEN BEARE'!K:K,'BEN BEARE'!C:C,B654)</f>
        <v>-5.5</v>
      </c>
    </row>
    <row r="655" spans="2:7" ht="15.75" x14ac:dyDescent="0.25">
      <c r="B655" s="205" t="str">
        <v>Grand Impact</v>
      </c>
      <c r="C655" s="199">
        <f>COUNTIF('BEN BEARE'!C:C,B655)</f>
        <v>1</v>
      </c>
      <c r="D655" s="199">
        <f>COUNTIFS('BEN BEARE'!C:C,B655,'BEN BEARE'!K:K,"&gt;0")</f>
        <v>1</v>
      </c>
      <c r="E655" s="199">
        <f>COUNTIFS('BEN BEARE'!C:C,B655,'BEN BEARE'!K:K,"&lt;0")</f>
        <v>0</v>
      </c>
      <c r="F655" s="200">
        <f t="shared" si="16"/>
        <v>1</v>
      </c>
      <c r="G655" s="207">
        <f>SUMIFS('BEN BEARE'!K:K,'BEN BEARE'!C:C,B655)</f>
        <v>13.5</v>
      </c>
    </row>
    <row r="656" spans="2:7" ht="15.75" x14ac:dyDescent="0.25">
      <c r="B656" s="205" t="str">
        <v>Grand Larceny</v>
      </c>
      <c r="C656" s="199">
        <f>COUNTIF('BEN BEARE'!C:C,B656)</f>
        <v>1</v>
      </c>
      <c r="D656" s="199">
        <f>COUNTIFS('BEN BEARE'!C:C,B656,'BEN BEARE'!K:K,"&gt;0")</f>
        <v>0</v>
      </c>
      <c r="E656" s="199">
        <f>COUNTIFS('BEN BEARE'!C:C,B656,'BEN BEARE'!K:K,"&lt;0")</f>
        <v>1</v>
      </c>
      <c r="F656" s="200">
        <f t="shared" si="16"/>
        <v>0</v>
      </c>
      <c r="G656" s="207">
        <f>SUMIFS('BEN BEARE'!K:K,'BEN BEARE'!C:C,B656)</f>
        <v>-5</v>
      </c>
    </row>
    <row r="657" spans="2:7" ht="15.75" x14ac:dyDescent="0.25">
      <c r="B657" s="205" t="str">
        <v>Grassmere Jewel</v>
      </c>
      <c r="C657" s="199">
        <f>COUNTIF('BEN BEARE'!C:C,B657)</f>
        <v>2</v>
      </c>
      <c r="D657" s="199">
        <f>COUNTIFS('BEN BEARE'!C:C,B657,'BEN BEARE'!K:K,"&gt;0")</f>
        <v>1</v>
      </c>
      <c r="E657" s="199">
        <f>COUNTIFS('BEN BEARE'!C:C,B657,'BEN BEARE'!K:K,"&lt;0")</f>
        <v>1</v>
      </c>
      <c r="F657" s="200">
        <f t="shared" si="16"/>
        <v>0.5</v>
      </c>
      <c r="G657" s="207">
        <f>SUMIFS('BEN BEARE'!K:K,'BEN BEARE'!C:C,B657)</f>
        <v>8</v>
      </c>
    </row>
    <row r="658" spans="2:7" ht="15.75" x14ac:dyDescent="0.25">
      <c r="B658" s="205" t="str">
        <v>Graysong</v>
      </c>
      <c r="C658" s="199">
        <f>COUNTIF('BEN BEARE'!C:C,B658)</f>
        <v>2</v>
      </c>
      <c r="D658" s="199">
        <f>COUNTIFS('BEN BEARE'!C:C,B658,'BEN BEARE'!K:K,"&gt;0")</f>
        <v>0</v>
      </c>
      <c r="E658" s="199">
        <f>COUNTIFS('BEN BEARE'!C:C,B658,'BEN BEARE'!K:K,"&lt;0")</f>
        <v>2</v>
      </c>
      <c r="F658" s="200">
        <f t="shared" si="16"/>
        <v>0</v>
      </c>
      <c r="G658" s="207">
        <f>SUMIFS('BEN BEARE'!K:K,'BEN BEARE'!C:C,B658)</f>
        <v>-12.25</v>
      </c>
    </row>
    <row r="659" spans="2:7" ht="15.75" x14ac:dyDescent="0.25">
      <c r="B659" s="205" t="str">
        <v>Great Gust</v>
      </c>
      <c r="C659" s="199">
        <f>COUNTIF('BEN BEARE'!C:C,B659)</f>
        <v>1</v>
      </c>
      <c r="D659" s="199">
        <f>COUNTIFS('BEN BEARE'!C:C,B659,'BEN BEARE'!K:K,"&gt;0")</f>
        <v>1</v>
      </c>
      <c r="E659" s="199">
        <f>COUNTIFS('BEN BEARE'!C:C,B659,'BEN BEARE'!K:K,"&lt;0")</f>
        <v>0</v>
      </c>
      <c r="F659" s="200">
        <f t="shared" si="16"/>
        <v>1</v>
      </c>
      <c r="G659" s="207">
        <f>SUMIFS('BEN BEARE'!K:K,'BEN BEARE'!C:C,B659)</f>
        <v>42</v>
      </c>
    </row>
    <row r="660" spans="2:7" ht="15.75" x14ac:dyDescent="0.25">
      <c r="B660" s="205" t="str">
        <v>Great Houdini</v>
      </c>
      <c r="C660" s="199">
        <f>COUNTIF('BEN BEARE'!C:C,B660)</f>
        <v>1</v>
      </c>
      <c r="D660" s="199">
        <f>COUNTIFS('BEN BEARE'!C:C,B660,'BEN BEARE'!K:K,"&gt;0")</f>
        <v>0</v>
      </c>
      <c r="E660" s="199">
        <f>COUNTIFS('BEN BEARE'!C:C,B660,'BEN BEARE'!K:K,"&lt;0")</f>
        <v>1</v>
      </c>
      <c r="F660" s="200">
        <f t="shared" si="16"/>
        <v>0</v>
      </c>
      <c r="G660" s="207">
        <f>SUMIFS('BEN BEARE'!K:K,'BEN BEARE'!C:C,B660)</f>
        <v>-1</v>
      </c>
    </row>
    <row r="661" spans="2:7" ht="15.75" x14ac:dyDescent="0.25">
      <c r="B661" s="205" t="str">
        <v>Greater Harlem</v>
      </c>
      <c r="C661" s="199">
        <f>COUNTIF('BEN BEARE'!C:C,B661)</f>
        <v>1</v>
      </c>
      <c r="D661" s="199">
        <f>COUNTIFS('BEN BEARE'!C:C,B661,'BEN BEARE'!K:K,"&gt;0")</f>
        <v>0</v>
      </c>
      <c r="E661" s="199">
        <f>COUNTIFS('BEN BEARE'!C:C,B661,'BEN BEARE'!K:K,"&lt;0")</f>
        <v>1</v>
      </c>
      <c r="F661" s="200">
        <f t="shared" si="16"/>
        <v>0</v>
      </c>
      <c r="G661" s="207">
        <f>SUMIFS('BEN BEARE'!K:K,'BEN BEARE'!C:C,B661)</f>
        <v>-1</v>
      </c>
    </row>
    <row r="662" spans="2:7" ht="15.75" x14ac:dyDescent="0.25">
      <c r="B662" s="205" t="str">
        <v>Green Belt</v>
      </c>
      <c r="C662" s="199">
        <f>COUNTIF('BEN BEARE'!C:C,B662)</f>
        <v>1</v>
      </c>
      <c r="D662" s="199">
        <f>COUNTIFS('BEN BEARE'!C:C,B662,'BEN BEARE'!K:K,"&gt;0")</f>
        <v>1</v>
      </c>
      <c r="E662" s="199">
        <f>COUNTIFS('BEN BEARE'!C:C,B662,'BEN BEARE'!K:K,"&lt;0")</f>
        <v>0</v>
      </c>
      <c r="F662" s="200">
        <f t="shared" si="16"/>
        <v>1</v>
      </c>
      <c r="G662" s="207">
        <f>SUMIFS('BEN BEARE'!K:K,'BEN BEARE'!C:C,B662)</f>
        <v>11.98</v>
      </c>
    </row>
    <row r="663" spans="2:7" ht="15.75" x14ac:dyDescent="0.25">
      <c r="B663" s="205" t="str">
        <v>Green Park</v>
      </c>
      <c r="C663" s="199">
        <f>COUNTIF('BEN BEARE'!C:C,B663)</f>
        <v>2</v>
      </c>
      <c r="D663" s="199">
        <f>COUNTIFS('BEN BEARE'!C:C,B663,'BEN BEARE'!K:K,"&gt;0")</f>
        <v>0</v>
      </c>
      <c r="E663" s="199">
        <f>COUNTIFS('BEN BEARE'!C:C,B663,'BEN BEARE'!K:K,"&lt;0")</f>
        <v>2</v>
      </c>
      <c r="F663" s="200">
        <f t="shared" si="16"/>
        <v>0</v>
      </c>
      <c r="G663" s="207">
        <f>SUMIFS('BEN BEARE'!K:K,'BEN BEARE'!C:C,B663)</f>
        <v>-4</v>
      </c>
    </row>
    <row r="664" spans="2:7" ht="15.75" x14ac:dyDescent="0.25">
      <c r="B664" s="205" t="str">
        <v>Grey Ice</v>
      </c>
      <c r="C664" s="199">
        <f>COUNTIF('BEN BEARE'!C:C,B664)</f>
        <v>1</v>
      </c>
      <c r="D664" s="199">
        <f>COUNTIFS('BEN BEARE'!C:C,B664,'BEN BEARE'!K:K,"&gt;0")</f>
        <v>0</v>
      </c>
      <c r="E664" s="199">
        <f>COUNTIFS('BEN BEARE'!C:C,B664,'BEN BEARE'!K:K,"&lt;0")</f>
        <v>1</v>
      </c>
      <c r="F664" s="200">
        <f t="shared" si="16"/>
        <v>0</v>
      </c>
      <c r="G664" s="207">
        <f>SUMIFS('BEN BEARE'!K:K,'BEN BEARE'!C:C,B664)</f>
        <v>-3</v>
      </c>
    </row>
    <row r="665" spans="2:7" ht="15.75" x14ac:dyDescent="0.25">
      <c r="B665" s="205" t="str">
        <v>Grinzinger Abbey</v>
      </c>
      <c r="C665" s="199">
        <f>COUNTIF('BEN BEARE'!C:C,B665)</f>
        <v>1</v>
      </c>
      <c r="D665" s="199">
        <f>COUNTIFS('BEN BEARE'!C:C,B665,'BEN BEARE'!K:K,"&gt;0")</f>
        <v>1</v>
      </c>
      <c r="E665" s="199">
        <f>COUNTIFS('BEN BEARE'!C:C,B665,'BEN BEARE'!K:K,"&lt;0")</f>
        <v>0</v>
      </c>
      <c r="F665" s="200">
        <f t="shared" si="16"/>
        <v>1</v>
      </c>
      <c r="G665" s="207">
        <f>SUMIFS('BEN BEARE'!K:K,'BEN BEARE'!C:C,B665)</f>
        <v>1.5</v>
      </c>
    </row>
    <row r="666" spans="2:7" ht="15.75" x14ac:dyDescent="0.25">
      <c r="B666" s="205" t="str">
        <v xml:space="preserve">Grinzinger Ace </v>
      </c>
      <c r="C666" s="199">
        <f>COUNTIF('BEN BEARE'!C:C,B666)</f>
        <v>1</v>
      </c>
      <c r="D666" s="199">
        <f>COUNTIFS('BEN BEARE'!C:C,B666,'BEN BEARE'!K:K,"&gt;0")</f>
        <v>0</v>
      </c>
      <c r="E666" s="199">
        <f>COUNTIFS('BEN BEARE'!C:C,B666,'BEN BEARE'!K:K,"&lt;0")</f>
        <v>1</v>
      </c>
      <c r="F666" s="200">
        <f t="shared" si="16"/>
        <v>0</v>
      </c>
      <c r="G666" s="207">
        <f>SUMIFS('BEN BEARE'!K:K,'BEN BEARE'!C:C,B666)</f>
        <v>-8.75</v>
      </c>
    </row>
    <row r="667" spans="2:7" ht="15.75" x14ac:dyDescent="0.25">
      <c r="B667" s="205" t="str">
        <v>Groundrush</v>
      </c>
      <c r="C667" s="199">
        <f>COUNTIF('BEN BEARE'!C:C,B667)</f>
        <v>2</v>
      </c>
      <c r="D667" s="199">
        <f>COUNTIFS('BEN BEARE'!C:C,B667,'BEN BEARE'!K:K,"&gt;0")</f>
        <v>0</v>
      </c>
      <c r="E667" s="199">
        <f>COUNTIFS('BEN BEARE'!C:C,B667,'BEN BEARE'!K:K,"&lt;0")</f>
        <v>2</v>
      </c>
      <c r="F667" s="200">
        <f t="shared" si="16"/>
        <v>0</v>
      </c>
      <c r="G667" s="207">
        <f>SUMIFS('BEN BEARE'!K:K,'BEN BEARE'!C:C,B667)</f>
        <v>-7</v>
      </c>
    </row>
    <row r="668" spans="2:7" ht="15.75" x14ac:dyDescent="0.25">
      <c r="B668" s="205" t="str">
        <v>Guerrera</v>
      </c>
      <c r="C668" s="199">
        <f>COUNTIF('BEN BEARE'!C:C,B668)</f>
        <v>3</v>
      </c>
      <c r="D668" s="199">
        <f>COUNTIFS('BEN BEARE'!C:C,B668,'BEN BEARE'!K:K,"&gt;0")</f>
        <v>1</v>
      </c>
      <c r="E668" s="199">
        <f>COUNTIFS('BEN BEARE'!C:C,B668,'BEN BEARE'!K:K,"&lt;0")</f>
        <v>2</v>
      </c>
      <c r="F668" s="200">
        <f t="shared" si="16"/>
        <v>0.33333333333333331</v>
      </c>
      <c r="G668" s="207">
        <f>SUMIFS('BEN BEARE'!K:K,'BEN BEARE'!C:C,B668)</f>
        <v>-3.75</v>
      </c>
    </row>
    <row r="669" spans="2:7" ht="15.75" x14ac:dyDescent="0.25">
      <c r="B669" s="205" t="str">
        <v>Gumdrops</v>
      </c>
      <c r="C669" s="199">
        <f>COUNTIF('BEN BEARE'!C:C,B669)</f>
        <v>1</v>
      </c>
      <c r="D669" s="199">
        <f>COUNTIFS('BEN BEARE'!C:C,B669,'BEN BEARE'!K:K,"&gt;0")</f>
        <v>0</v>
      </c>
      <c r="E669" s="199">
        <f>COUNTIFS('BEN BEARE'!C:C,B669,'BEN BEARE'!K:K,"&lt;0")</f>
        <v>1</v>
      </c>
      <c r="F669" s="200">
        <f t="shared" si="16"/>
        <v>0</v>
      </c>
      <c r="G669" s="207">
        <f>SUMIFS('BEN BEARE'!K:K,'BEN BEARE'!C:C,B669)</f>
        <v>-9.5</v>
      </c>
    </row>
    <row r="670" spans="2:7" ht="15.75" x14ac:dyDescent="0.25">
      <c r="B670" s="205" t="str">
        <v>Gun Show</v>
      </c>
      <c r="C670" s="199">
        <f>COUNTIF('BEN BEARE'!C:C,B670)</f>
        <v>1</v>
      </c>
      <c r="D670" s="199">
        <f>COUNTIFS('BEN BEARE'!C:C,B670,'BEN BEARE'!K:K,"&gt;0")</f>
        <v>0</v>
      </c>
      <c r="E670" s="199">
        <f>COUNTIFS('BEN BEARE'!C:C,B670,'BEN BEARE'!K:K,"&lt;0")</f>
        <v>1</v>
      </c>
      <c r="F670" s="200">
        <f t="shared" si="16"/>
        <v>0</v>
      </c>
      <c r="G670" s="207">
        <f>SUMIFS('BEN BEARE'!K:K,'BEN BEARE'!C:C,B670)</f>
        <v>-1</v>
      </c>
    </row>
    <row r="671" spans="2:7" ht="15.75" x14ac:dyDescent="0.25">
      <c r="B671" s="205" t="str">
        <v>Gundaroo</v>
      </c>
      <c r="C671" s="199">
        <f>COUNTIF('BEN BEARE'!C:C,B671)</f>
        <v>1</v>
      </c>
      <c r="D671" s="199">
        <f>COUNTIFS('BEN BEARE'!C:C,B671,'BEN BEARE'!K:K,"&gt;0")</f>
        <v>0</v>
      </c>
      <c r="E671" s="199">
        <f>COUNTIFS('BEN BEARE'!C:C,B671,'BEN BEARE'!K:K,"&lt;0")</f>
        <v>1</v>
      </c>
      <c r="F671" s="200">
        <f t="shared" si="16"/>
        <v>0</v>
      </c>
      <c r="G671" s="207">
        <f>SUMIFS('BEN BEARE'!K:K,'BEN BEARE'!C:C,B671)</f>
        <v>-0.5</v>
      </c>
    </row>
    <row r="672" spans="2:7" ht="15.75" x14ac:dyDescent="0.25">
      <c r="B672" s="205" t="str">
        <v>Gunstock</v>
      </c>
      <c r="C672" s="199">
        <f>COUNTIF('BEN BEARE'!C:C,B672)</f>
        <v>1</v>
      </c>
      <c r="D672" s="199">
        <f>COUNTIFS('BEN BEARE'!C:C,B672,'BEN BEARE'!K:K,"&gt;0")</f>
        <v>1</v>
      </c>
      <c r="E672" s="199">
        <f>COUNTIFS('BEN BEARE'!C:C,B672,'BEN BEARE'!K:K,"&lt;0")</f>
        <v>0</v>
      </c>
      <c r="F672" s="200">
        <f t="shared" si="16"/>
        <v>1</v>
      </c>
      <c r="G672" s="207">
        <f>SUMIFS('BEN BEARE'!K:K,'BEN BEARE'!C:C,B672)</f>
        <v>3.2</v>
      </c>
    </row>
    <row r="673" spans="2:7" ht="15.75" x14ac:dyDescent="0.25">
      <c r="B673" s="205" t="str">
        <v xml:space="preserve">Gypsy Julie </v>
      </c>
      <c r="C673" s="199">
        <f>COUNTIF('BEN BEARE'!C:C,B673)</f>
        <v>2</v>
      </c>
      <c r="D673" s="199">
        <f>COUNTIFS('BEN BEARE'!C:C,B673,'BEN BEARE'!K:K,"&gt;0")</f>
        <v>0</v>
      </c>
      <c r="E673" s="199">
        <f>COUNTIFS('BEN BEARE'!C:C,B673,'BEN BEARE'!K:K,"&lt;0")</f>
        <v>2</v>
      </c>
      <c r="F673" s="200">
        <f t="shared" si="16"/>
        <v>0</v>
      </c>
      <c r="G673" s="207">
        <f>SUMIFS('BEN BEARE'!K:K,'BEN BEARE'!C:C,B673)</f>
        <v>-5</v>
      </c>
    </row>
    <row r="674" spans="2:7" ht="15.75" x14ac:dyDescent="0.25">
      <c r="B674" s="205" t="str">
        <v>Haarcaine</v>
      </c>
      <c r="C674" s="199">
        <f>COUNTIF('BEN BEARE'!C:C,B674)</f>
        <v>2</v>
      </c>
      <c r="D674" s="199">
        <f>COUNTIFS('BEN BEARE'!C:C,B674,'BEN BEARE'!K:K,"&gt;0")</f>
        <v>0</v>
      </c>
      <c r="E674" s="199">
        <f>COUNTIFS('BEN BEARE'!C:C,B674,'BEN BEARE'!K:K,"&lt;0")</f>
        <v>2</v>
      </c>
      <c r="F674" s="200">
        <f t="shared" si="16"/>
        <v>0</v>
      </c>
      <c r="G674" s="207">
        <f>SUMIFS('BEN BEARE'!K:K,'BEN BEARE'!C:C,B674)</f>
        <v>-13.25</v>
      </c>
    </row>
    <row r="675" spans="2:7" ht="15.75" x14ac:dyDescent="0.25">
      <c r="B675" s="205" t="str">
        <v xml:space="preserve">Half Mast </v>
      </c>
      <c r="C675" s="199">
        <f>COUNTIF('BEN BEARE'!C:C,B675)</f>
        <v>2</v>
      </c>
      <c r="D675" s="199">
        <f>COUNTIFS('BEN BEARE'!C:C,B675,'BEN BEARE'!K:K,"&gt;0")</f>
        <v>0</v>
      </c>
      <c r="E675" s="199">
        <f>COUNTIFS('BEN BEARE'!C:C,B675,'BEN BEARE'!K:K,"&lt;0")</f>
        <v>2</v>
      </c>
      <c r="F675" s="200">
        <f t="shared" si="16"/>
        <v>0</v>
      </c>
      <c r="G675" s="207">
        <f>SUMIFS('BEN BEARE'!K:K,'BEN BEARE'!C:C,B675)</f>
        <v>-0.5</v>
      </c>
    </row>
    <row r="676" spans="2:7" ht="15.75" x14ac:dyDescent="0.25">
      <c r="B676" s="205" t="str">
        <v>Hampton Cove</v>
      </c>
      <c r="C676" s="199">
        <f>COUNTIF('BEN BEARE'!C:C,B676)</f>
        <v>2</v>
      </c>
      <c r="D676" s="199">
        <f>COUNTIFS('BEN BEARE'!C:C,B676,'BEN BEARE'!K:K,"&gt;0")</f>
        <v>1</v>
      </c>
      <c r="E676" s="199">
        <f>COUNTIFS('BEN BEARE'!C:C,B676,'BEN BEARE'!K:K,"&lt;0")</f>
        <v>1</v>
      </c>
      <c r="F676" s="200">
        <f t="shared" si="16"/>
        <v>0.5</v>
      </c>
      <c r="G676" s="207">
        <f>SUMIFS('BEN BEARE'!K:K,'BEN BEARE'!C:C,B676)</f>
        <v>1.2000000000000002</v>
      </c>
    </row>
    <row r="677" spans="2:7" ht="15.75" x14ac:dyDescent="0.25">
      <c r="B677" s="205" t="str">
        <v>Hans Albert</v>
      </c>
      <c r="C677" s="199">
        <f>COUNTIF('BEN BEARE'!C:C,B677)</f>
        <v>2</v>
      </c>
      <c r="D677" s="199">
        <f>COUNTIFS('BEN BEARE'!C:C,B677,'BEN BEARE'!K:K,"&gt;0")</f>
        <v>1</v>
      </c>
      <c r="E677" s="199">
        <f>COUNTIFS('BEN BEARE'!C:C,B677,'BEN BEARE'!K:K,"&lt;0")</f>
        <v>1</v>
      </c>
      <c r="F677" s="200">
        <f t="shared" si="16"/>
        <v>0.5</v>
      </c>
      <c r="G677" s="207">
        <f>SUMIFS('BEN BEARE'!K:K,'BEN BEARE'!C:C,B677)</f>
        <v>-0.75</v>
      </c>
    </row>
    <row r="678" spans="2:7" ht="15.75" x14ac:dyDescent="0.25">
      <c r="B678" s="205" t="str">
        <v>Hard Lovin Man</v>
      </c>
      <c r="C678" s="199">
        <f>COUNTIF('BEN BEARE'!C:C,B678)</f>
        <v>1</v>
      </c>
      <c r="D678" s="199">
        <f>COUNTIFS('BEN BEARE'!C:C,B678,'BEN BEARE'!K:K,"&gt;0")</f>
        <v>0</v>
      </c>
      <c r="E678" s="199">
        <f>COUNTIFS('BEN BEARE'!C:C,B678,'BEN BEARE'!K:K,"&lt;0")</f>
        <v>1</v>
      </c>
      <c r="F678" s="200">
        <f t="shared" si="16"/>
        <v>0</v>
      </c>
      <c r="G678" s="207">
        <f>SUMIFS('BEN BEARE'!K:K,'BEN BEARE'!C:C,B678)</f>
        <v>-1</v>
      </c>
    </row>
    <row r="679" spans="2:7" ht="15.75" x14ac:dyDescent="0.25">
      <c r="B679" s="205" t="str">
        <v>Hard Questions</v>
      </c>
      <c r="C679" s="199">
        <f>COUNTIF('BEN BEARE'!C:C,B679)</f>
        <v>2</v>
      </c>
      <c r="D679" s="199">
        <f>COUNTIFS('BEN BEARE'!C:C,B679,'BEN BEARE'!K:K,"&gt;0")</f>
        <v>1</v>
      </c>
      <c r="E679" s="199">
        <f>COUNTIFS('BEN BEARE'!C:C,B679,'BEN BEARE'!K:K,"&lt;0")</f>
        <v>1</v>
      </c>
      <c r="F679" s="200">
        <f t="shared" si="16"/>
        <v>0.5</v>
      </c>
      <c r="G679" s="207">
        <f>SUMIFS('BEN BEARE'!K:K,'BEN BEARE'!C:C,B679)</f>
        <v>1.7000000000000011</v>
      </c>
    </row>
    <row r="680" spans="2:7" ht="15.75" x14ac:dyDescent="0.25">
      <c r="B680" s="205" t="str">
        <v>Harlem Vic</v>
      </c>
      <c r="C680" s="199">
        <f>COUNTIF('BEN BEARE'!C:C,B680)</f>
        <v>1</v>
      </c>
      <c r="D680" s="199">
        <f>COUNTIFS('BEN BEARE'!C:C,B680,'BEN BEARE'!K:K,"&gt;0")</f>
        <v>0</v>
      </c>
      <c r="E680" s="199">
        <f>COUNTIFS('BEN BEARE'!C:C,B680,'BEN BEARE'!K:K,"&lt;0")</f>
        <v>1</v>
      </c>
      <c r="F680" s="200">
        <f t="shared" si="16"/>
        <v>0</v>
      </c>
      <c r="G680" s="207">
        <f>SUMIFS('BEN BEARE'!K:K,'BEN BEARE'!C:C,B680)</f>
        <v>-0.25</v>
      </c>
    </row>
    <row r="681" spans="2:7" ht="15.75" x14ac:dyDescent="0.25">
      <c r="B681" s="205" t="str">
        <v>Harold The Great</v>
      </c>
      <c r="C681" s="199">
        <f>COUNTIF('BEN BEARE'!C:C,B681)</f>
        <v>1</v>
      </c>
      <c r="D681" s="199">
        <f>COUNTIFS('BEN BEARE'!C:C,B681,'BEN BEARE'!K:K,"&gt;0")</f>
        <v>0</v>
      </c>
      <c r="E681" s="199">
        <f>COUNTIFS('BEN BEARE'!C:C,B681,'BEN BEARE'!K:K,"&lt;0")</f>
        <v>1</v>
      </c>
      <c r="F681" s="200">
        <f t="shared" si="16"/>
        <v>0</v>
      </c>
      <c r="G681" s="207">
        <f>SUMIFS('BEN BEARE'!K:K,'BEN BEARE'!C:C,B681)</f>
        <v>-2</v>
      </c>
    </row>
    <row r="682" spans="2:7" ht="15.75" x14ac:dyDescent="0.25">
      <c r="B682" s="205" t="str">
        <v>Harry Tudor</v>
      </c>
      <c r="C682" s="199">
        <f>COUNTIF('BEN BEARE'!C:C,B682)</f>
        <v>2</v>
      </c>
      <c r="D682" s="199">
        <f>COUNTIFS('BEN BEARE'!C:C,B682,'BEN BEARE'!K:K,"&gt;0")</f>
        <v>0</v>
      </c>
      <c r="E682" s="199">
        <f>COUNTIFS('BEN BEARE'!C:C,B682,'BEN BEARE'!K:K,"&lt;0")</f>
        <v>2</v>
      </c>
      <c r="F682" s="200">
        <f t="shared" si="16"/>
        <v>0</v>
      </c>
      <c r="G682" s="207">
        <f>SUMIFS('BEN BEARE'!K:K,'BEN BEARE'!C:C,B682)</f>
        <v>-0.75</v>
      </c>
    </row>
    <row r="683" spans="2:7" ht="15.75" x14ac:dyDescent="0.25">
      <c r="B683" s="205" t="str">
        <v>Harsthon</v>
      </c>
      <c r="C683" s="199">
        <f>COUNTIF('BEN BEARE'!C:C,B683)</f>
        <v>2</v>
      </c>
      <c r="D683" s="199">
        <f>COUNTIFS('BEN BEARE'!C:C,B683,'BEN BEARE'!K:K,"&gt;0")</f>
        <v>0</v>
      </c>
      <c r="E683" s="199">
        <f>COUNTIFS('BEN BEARE'!C:C,B683,'BEN BEARE'!K:K,"&lt;0")</f>
        <v>2</v>
      </c>
      <c r="F683" s="200">
        <f t="shared" si="16"/>
        <v>0</v>
      </c>
      <c r="G683" s="207">
        <f>SUMIFS('BEN BEARE'!K:K,'BEN BEARE'!C:C,B683)</f>
        <v>-4</v>
      </c>
    </row>
    <row r="684" spans="2:7" ht="15.75" x14ac:dyDescent="0.25">
      <c r="B684" s="205" t="str">
        <v>Hartack</v>
      </c>
      <c r="C684" s="199">
        <f>COUNTIF('BEN BEARE'!C:C,B684)</f>
        <v>1</v>
      </c>
      <c r="D684" s="199">
        <f>COUNTIFS('BEN BEARE'!C:C,B684,'BEN BEARE'!K:K,"&gt;0")</f>
        <v>0</v>
      </c>
      <c r="E684" s="199">
        <f>COUNTIFS('BEN BEARE'!C:C,B684,'BEN BEARE'!K:K,"&lt;0")</f>
        <v>1</v>
      </c>
      <c r="F684" s="200">
        <f t="shared" si="16"/>
        <v>0</v>
      </c>
      <c r="G684" s="207">
        <f>SUMIFS('BEN BEARE'!K:K,'BEN BEARE'!C:C,B684)</f>
        <v>-3</v>
      </c>
    </row>
    <row r="685" spans="2:7" ht="15.75" x14ac:dyDescent="0.25">
      <c r="B685" s="205" t="str">
        <v>Hasalake</v>
      </c>
      <c r="C685" s="199">
        <f>COUNTIF('BEN BEARE'!C:C,B685)</f>
        <v>1</v>
      </c>
      <c r="D685" s="199">
        <f>COUNTIFS('BEN BEARE'!C:C,B685,'BEN BEARE'!K:K,"&gt;0")</f>
        <v>0</v>
      </c>
      <c r="E685" s="199">
        <f>COUNTIFS('BEN BEARE'!C:C,B685,'BEN BEARE'!K:K,"&lt;0")</f>
        <v>1</v>
      </c>
      <c r="F685" s="200">
        <f t="shared" si="16"/>
        <v>0</v>
      </c>
      <c r="G685" s="207">
        <f>SUMIFS('BEN BEARE'!K:K,'BEN BEARE'!C:C,B685)</f>
        <v>-1</v>
      </c>
    </row>
    <row r="686" spans="2:7" ht="15.75" x14ac:dyDescent="0.25">
      <c r="B686" s="205" t="str">
        <v>HASTA LA MISSILE</v>
      </c>
      <c r="C686" s="199">
        <f>COUNTIF('BEN BEARE'!C:C,B686)</f>
        <v>1</v>
      </c>
      <c r="D686" s="199">
        <f>COUNTIFS('BEN BEARE'!C:C,B686,'BEN BEARE'!K:K,"&gt;0")</f>
        <v>0</v>
      </c>
      <c r="E686" s="199">
        <f>COUNTIFS('BEN BEARE'!C:C,B686,'BEN BEARE'!K:K,"&lt;0")</f>
        <v>1</v>
      </c>
      <c r="F686" s="200">
        <f t="shared" si="16"/>
        <v>0</v>
      </c>
      <c r="G686" s="207">
        <f>SUMIFS('BEN BEARE'!K:K,'BEN BEARE'!C:C,B686)</f>
        <v>-5</v>
      </c>
    </row>
    <row r="687" spans="2:7" ht="15.75" x14ac:dyDescent="0.25">
      <c r="B687" s="205" t="str">
        <v>Hayai Mesu</v>
      </c>
      <c r="C687" s="199">
        <f>COUNTIF('BEN BEARE'!C:C,B687)</f>
        <v>2</v>
      </c>
      <c r="D687" s="199">
        <f>COUNTIFS('BEN BEARE'!C:C,B687,'BEN BEARE'!K:K,"&gt;0")</f>
        <v>1</v>
      </c>
      <c r="E687" s="199">
        <f>COUNTIFS('BEN BEARE'!C:C,B687,'BEN BEARE'!K:K,"&lt;0")</f>
        <v>1</v>
      </c>
      <c r="F687" s="200">
        <f t="shared" si="16"/>
        <v>0.5</v>
      </c>
      <c r="G687" s="207">
        <f>SUMIFS('BEN BEARE'!K:K,'BEN BEARE'!C:C,B687)</f>
        <v>1.25</v>
      </c>
    </row>
    <row r="688" spans="2:7" ht="15.75" x14ac:dyDescent="0.25">
      <c r="B688" s="205" t="str">
        <v>Hayaku</v>
      </c>
      <c r="C688" s="199">
        <f>COUNTIF('BEN BEARE'!C:C,B688)</f>
        <v>2</v>
      </c>
      <c r="D688" s="199">
        <f>COUNTIFS('BEN BEARE'!C:C,B688,'BEN BEARE'!K:K,"&gt;0")</f>
        <v>0</v>
      </c>
      <c r="E688" s="199">
        <f>COUNTIFS('BEN BEARE'!C:C,B688,'BEN BEARE'!K:K,"&lt;0")</f>
        <v>2</v>
      </c>
      <c r="F688" s="200">
        <f t="shared" si="16"/>
        <v>0</v>
      </c>
      <c r="G688" s="207">
        <f>SUMIFS('BEN BEARE'!K:K,'BEN BEARE'!C:C,B688)</f>
        <v>-8.25</v>
      </c>
    </row>
    <row r="689" spans="2:7" ht="15.75" x14ac:dyDescent="0.25">
      <c r="B689" s="205" t="str">
        <v>Hazel Baby</v>
      </c>
      <c r="C689" s="199">
        <f>COUNTIF('BEN BEARE'!C:C,B689)</f>
        <v>2</v>
      </c>
      <c r="D689" s="199">
        <f>COUNTIFS('BEN BEARE'!C:C,B689,'BEN BEARE'!K:K,"&gt;0")</f>
        <v>0</v>
      </c>
      <c r="E689" s="199">
        <f>COUNTIFS('BEN BEARE'!C:C,B689,'BEN BEARE'!K:K,"&lt;0")</f>
        <v>2</v>
      </c>
      <c r="F689" s="200">
        <f t="shared" si="16"/>
        <v>0</v>
      </c>
      <c r="G689" s="207">
        <f>SUMIFS('BEN BEARE'!K:K,'BEN BEARE'!C:C,B689)</f>
        <v>-8.75</v>
      </c>
    </row>
    <row r="690" spans="2:7" ht="15.75" x14ac:dyDescent="0.25">
      <c r="B690" s="205" t="str">
        <v>He'll Rip</v>
      </c>
      <c r="C690" s="199">
        <f>COUNTIF('BEN BEARE'!C:C,B690)</f>
        <v>1</v>
      </c>
      <c r="D690" s="199">
        <f>COUNTIFS('BEN BEARE'!C:C,B690,'BEN BEARE'!K:K,"&gt;0")</f>
        <v>0</v>
      </c>
      <c r="E690" s="199">
        <f>COUNTIFS('BEN BEARE'!C:C,B690,'BEN BEARE'!K:K,"&lt;0")</f>
        <v>1</v>
      </c>
      <c r="F690" s="200">
        <f t="shared" si="16"/>
        <v>0</v>
      </c>
      <c r="G690" s="207">
        <f>SUMIFS('BEN BEARE'!K:K,'BEN BEARE'!C:C,B690)</f>
        <v>-12</v>
      </c>
    </row>
    <row r="691" spans="2:7" ht="15.75" x14ac:dyDescent="0.25">
      <c r="B691" s="205" t="str">
        <v>Head'em</v>
      </c>
      <c r="C691" s="199">
        <f>COUNTIF('BEN BEARE'!C:C,B691)</f>
        <v>1</v>
      </c>
      <c r="D691" s="199">
        <f>COUNTIFS('BEN BEARE'!C:C,B691,'BEN BEARE'!K:K,"&gt;0")</f>
        <v>1</v>
      </c>
      <c r="E691" s="199">
        <f>COUNTIFS('BEN BEARE'!C:C,B691,'BEN BEARE'!K:K,"&lt;0")</f>
        <v>0</v>
      </c>
      <c r="F691" s="200">
        <f t="shared" si="16"/>
        <v>1</v>
      </c>
      <c r="G691" s="207">
        <f>SUMIFS('BEN BEARE'!K:K,'BEN BEARE'!C:C,B691)</f>
        <v>20.800000000000004</v>
      </c>
    </row>
    <row r="692" spans="2:7" ht="15.75" x14ac:dyDescent="0.25">
      <c r="B692" s="205" t="str">
        <v>Headem</v>
      </c>
      <c r="C692" s="199">
        <f>COUNTIF('BEN BEARE'!C:C,B692)</f>
        <v>1</v>
      </c>
      <c r="D692" s="199">
        <f>COUNTIFS('BEN BEARE'!C:C,B692,'BEN BEARE'!K:K,"&gt;0")</f>
        <v>0</v>
      </c>
      <c r="E692" s="199">
        <f>COUNTIFS('BEN BEARE'!C:C,B692,'BEN BEARE'!K:K,"&lt;0")</f>
        <v>1</v>
      </c>
      <c r="F692" s="200">
        <f t="shared" si="16"/>
        <v>0</v>
      </c>
      <c r="G692" s="207">
        <f>SUMIFS('BEN BEARE'!K:K,'BEN BEARE'!C:C,B692)</f>
        <v>-2</v>
      </c>
    </row>
    <row r="693" spans="2:7" ht="15.75" x14ac:dyDescent="0.25">
      <c r="B693" s="205" t="str">
        <v>Headley Grange</v>
      </c>
      <c r="C693" s="199">
        <f>COUNTIF('BEN BEARE'!C:C,B693)</f>
        <v>1</v>
      </c>
      <c r="D693" s="199">
        <f>COUNTIFS('BEN BEARE'!C:C,B693,'BEN BEARE'!K:K,"&gt;0")</f>
        <v>1</v>
      </c>
      <c r="E693" s="199">
        <f>COUNTIFS('BEN BEARE'!C:C,B693,'BEN BEARE'!K:K,"&lt;0")</f>
        <v>0</v>
      </c>
      <c r="F693" s="200">
        <f t="shared" si="16"/>
        <v>1</v>
      </c>
      <c r="G693" s="207">
        <f>SUMIFS('BEN BEARE'!K:K,'BEN BEARE'!C:C,B693)</f>
        <v>7.5</v>
      </c>
    </row>
    <row r="694" spans="2:7" ht="15.75" x14ac:dyDescent="0.25">
      <c r="B694" s="205" t="str">
        <v>Headline Queen</v>
      </c>
      <c r="C694" s="199">
        <f>COUNTIF('BEN BEARE'!C:C,B694)</f>
        <v>1</v>
      </c>
      <c r="D694" s="199">
        <f>COUNTIFS('BEN BEARE'!C:C,B694,'BEN BEARE'!K:K,"&gt;0")</f>
        <v>0</v>
      </c>
      <c r="E694" s="199">
        <f>COUNTIFS('BEN BEARE'!C:C,B694,'BEN BEARE'!K:K,"&lt;0")</f>
        <v>1</v>
      </c>
      <c r="F694" s="200">
        <f t="shared" ref="F694:F696" si="17">D694/C694</f>
        <v>0</v>
      </c>
      <c r="G694" s="207">
        <f>SUMIFS('BEN BEARE'!K:K,'BEN BEARE'!C:C,B694)</f>
        <v>-2</v>
      </c>
    </row>
    <row r="695" spans="2:7" ht="15.75" x14ac:dyDescent="0.25">
      <c r="B695" s="205" t="str">
        <v>Headwall</v>
      </c>
      <c r="C695" s="199">
        <f>COUNTIF('BEN BEARE'!C:C,B695)</f>
        <v>1</v>
      </c>
      <c r="D695" s="199">
        <f>COUNTIFS('BEN BEARE'!C:C,B695,'BEN BEARE'!K:K,"&gt;0")</f>
        <v>1</v>
      </c>
      <c r="E695" s="199">
        <f>COUNTIFS('BEN BEARE'!C:C,B695,'BEN BEARE'!K:K,"&lt;0")</f>
        <v>0</v>
      </c>
      <c r="F695" s="200">
        <f t="shared" si="17"/>
        <v>1</v>
      </c>
      <c r="G695" s="207">
        <f>SUMIFS('BEN BEARE'!K:K,'BEN BEARE'!C:C,B695)</f>
        <v>5</v>
      </c>
    </row>
    <row r="696" spans="2:7" ht="15.75" x14ac:dyDescent="0.25">
      <c r="B696" s="205" t="str">
        <v>Healing Game</v>
      </c>
      <c r="C696" s="199">
        <f>COUNTIF('BEN BEARE'!C:C,B696)</f>
        <v>2</v>
      </c>
      <c r="D696" s="199">
        <f>COUNTIFS('BEN BEARE'!C:C,B696,'BEN BEARE'!K:K,"&gt;0")</f>
        <v>1</v>
      </c>
      <c r="E696" s="199">
        <f>COUNTIFS('BEN BEARE'!C:C,B696,'BEN BEARE'!K:K,"&lt;0")</f>
        <v>1</v>
      </c>
      <c r="F696" s="200">
        <f t="shared" si="17"/>
        <v>0.5</v>
      </c>
      <c r="G696" s="207">
        <f>SUMIFS('BEN BEARE'!K:K,'BEN BEARE'!C:C,B696)</f>
        <v>1.5</v>
      </c>
    </row>
    <row r="697" spans="2:7" ht="15.75" x14ac:dyDescent="0.25">
      <c r="B697" s="205" t="str">
        <v>Heaven Bound</v>
      </c>
      <c r="C697" s="199">
        <f>COUNTIF('BEN BEARE'!C:C,B697)</f>
        <v>1</v>
      </c>
      <c r="D697" s="199">
        <f>COUNTIFS('BEN BEARE'!C:C,B697,'BEN BEARE'!K:K,"&gt;0")</f>
        <v>0</v>
      </c>
      <c r="E697" s="199">
        <f>COUNTIFS('BEN BEARE'!C:C,B697,'BEN BEARE'!K:K,"&lt;0")</f>
        <v>1</v>
      </c>
      <c r="F697" s="200">
        <f t="shared" ref="F697:F760" si="18">D697/C697</f>
        <v>0</v>
      </c>
      <c r="G697" s="207">
        <f>SUMIFS('BEN BEARE'!K:K,'BEN BEARE'!C:C,B697)</f>
        <v>-1.75</v>
      </c>
    </row>
    <row r="698" spans="2:7" ht="15.75" x14ac:dyDescent="0.25">
      <c r="B698" s="205" t="str">
        <v>Heavenly Spirit</v>
      </c>
      <c r="C698" s="199">
        <f>COUNTIF('BEN BEARE'!C:C,B698)</f>
        <v>1</v>
      </c>
      <c r="D698" s="199">
        <f>COUNTIFS('BEN BEARE'!C:C,B698,'BEN BEARE'!K:K,"&gt;0")</f>
        <v>0</v>
      </c>
      <c r="E698" s="199">
        <f>COUNTIFS('BEN BEARE'!C:C,B698,'BEN BEARE'!K:K,"&lt;0")</f>
        <v>1</v>
      </c>
      <c r="F698" s="200">
        <f t="shared" si="18"/>
        <v>0</v>
      </c>
      <c r="G698" s="207">
        <f>SUMIFS('BEN BEARE'!K:K,'BEN BEARE'!C:C,B698)</f>
        <v>-1.75</v>
      </c>
    </row>
    <row r="699" spans="2:7" ht="15.75" x14ac:dyDescent="0.25">
      <c r="B699" s="205" t="str">
        <v>Heiress</v>
      </c>
      <c r="C699" s="199">
        <f>COUNTIF('BEN BEARE'!C:C,B699)</f>
        <v>1</v>
      </c>
      <c r="D699" s="199">
        <f>COUNTIFS('BEN BEARE'!C:C,B699,'BEN BEARE'!K:K,"&gt;0")</f>
        <v>0</v>
      </c>
      <c r="E699" s="199">
        <f>COUNTIFS('BEN BEARE'!C:C,B699,'BEN BEARE'!K:K,"&lt;0")</f>
        <v>1</v>
      </c>
      <c r="F699" s="200">
        <f t="shared" si="18"/>
        <v>0</v>
      </c>
      <c r="G699" s="207">
        <f>SUMIFS('BEN BEARE'!K:K,'BEN BEARE'!C:C,B699)</f>
        <v>-4.5</v>
      </c>
    </row>
    <row r="700" spans="2:7" ht="15.75" x14ac:dyDescent="0.25">
      <c r="B700" s="205" t="str">
        <v>Hell Be Coming</v>
      </c>
      <c r="C700" s="199">
        <f>COUNTIF('BEN BEARE'!C:C,B700)</f>
        <v>1</v>
      </c>
      <c r="D700" s="199">
        <f>COUNTIFS('BEN BEARE'!C:C,B700,'BEN BEARE'!K:K,"&gt;0")</f>
        <v>0</v>
      </c>
      <c r="E700" s="199">
        <f>COUNTIFS('BEN BEARE'!C:C,B700,'BEN BEARE'!K:K,"&lt;0")</f>
        <v>1</v>
      </c>
      <c r="F700" s="200">
        <f t="shared" si="18"/>
        <v>0</v>
      </c>
      <c r="G700" s="207">
        <f>SUMIFS('BEN BEARE'!K:K,'BEN BEARE'!C:C,B700)</f>
        <v>-0.25</v>
      </c>
    </row>
    <row r="701" spans="2:7" ht="15.75" x14ac:dyDescent="0.25">
      <c r="B701" s="205" t="str">
        <v>HELL QUEEN</v>
      </c>
      <c r="C701" s="199">
        <f>COUNTIF('BEN BEARE'!C:C,B701)</f>
        <v>3</v>
      </c>
      <c r="D701" s="199">
        <f>COUNTIFS('BEN BEARE'!C:C,B701,'BEN BEARE'!K:K,"&gt;0")</f>
        <v>1</v>
      </c>
      <c r="E701" s="199">
        <f>COUNTIFS('BEN BEARE'!C:C,B701,'BEN BEARE'!K:K,"&lt;0")</f>
        <v>2</v>
      </c>
      <c r="F701" s="200">
        <f t="shared" si="18"/>
        <v>0.33333333333333331</v>
      </c>
      <c r="G701" s="207">
        <f>SUMIFS('BEN BEARE'!K:K,'BEN BEARE'!C:C,B701)</f>
        <v>-0.5</v>
      </c>
    </row>
    <row r="702" spans="2:7" ht="15.75" x14ac:dyDescent="0.25">
      <c r="B702" s="205" t="str">
        <v>Hellara</v>
      </c>
      <c r="C702" s="199">
        <f>COUNTIF('BEN BEARE'!C:C,B702)</f>
        <v>1</v>
      </c>
      <c r="D702" s="199">
        <f>COUNTIFS('BEN BEARE'!C:C,B702,'BEN BEARE'!K:K,"&gt;0")</f>
        <v>0</v>
      </c>
      <c r="E702" s="199">
        <f>COUNTIFS('BEN BEARE'!C:C,B702,'BEN BEARE'!K:K,"&lt;0")</f>
        <v>1</v>
      </c>
      <c r="F702" s="200">
        <f t="shared" si="18"/>
        <v>0</v>
      </c>
      <c r="G702" s="207">
        <f>SUMIFS('BEN BEARE'!K:K,'BEN BEARE'!C:C,B702)</f>
        <v>-2.75</v>
      </c>
    </row>
    <row r="703" spans="2:7" ht="15.75" x14ac:dyDescent="0.25">
      <c r="B703" s="205" t="str">
        <v>Hellinda</v>
      </c>
      <c r="C703" s="199">
        <f>COUNTIF('BEN BEARE'!C:C,B703)</f>
        <v>2</v>
      </c>
      <c r="D703" s="199">
        <f>COUNTIFS('BEN BEARE'!C:C,B703,'BEN BEARE'!K:K,"&gt;0")</f>
        <v>0</v>
      </c>
      <c r="E703" s="199">
        <f>COUNTIFS('BEN BEARE'!C:C,B703,'BEN BEARE'!K:K,"&lt;0")</f>
        <v>2</v>
      </c>
      <c r="F703" s="200">
        <f t="shared" si="18"/>
        <v>0</v>
      </c>
      <c r="G703" s="207">
        <f>SUMIFS('BEN BEARE'!K:K,'BEN BEARE'!C:C,B703)</f>
        <v>-0.75</v>
      </c>
    </row>
    <row r="704" spans="2:7" ht="15.75" x14ac:dyDescent="0.25">
      <c r="B704" s="205" t="str">
        <v>Hello Carl</v>
      </c>
      <c r="C704" s="199">
        <f>COUNTIF('BEN BEARE'!C:C,B704)</f>
        <v>1</v>
      </c>
      <c r="D704" s="199">
        <f>COUNTIFS('BEN BEARE'!C:C,B704,'BEN BEARE'!K:K,"&gt;0")</f>
        <v>0</v>
      </c>
      <c r="E704" s="199">
        <f>COUNTIFS('BEN BEARE'!C:C,B704,'BEN BEARE'!K:K,"&lt;0")</f>
        <v>1</v>
      </c>
      <c r="F704" s="200">
        <f t="shared" si="18"/>
        <v>0</v>
      </c>
      <c r="G704" s="207">
        <f>SUMIFS('BEN BEARE'!K:K,'BEN BEARE'!C:C,B704)</f>
        <v>-0.5</v>
      </c>
    </row>
    <row r="705" spans="2:7" ht="15.75" x14ac:dyDescent="0.25">
      <c r="B705" s="205" t="str">
        <v>Herodis</v>
      </c>
      <c r="C705" s="199">
        <f>COUNTIF('BEN BEARE'!C:C,B705)</f>
        <v>2</v>
      </c>
      <c r="D705" s="199">
        <f>COUNTIFS('BEN BEARE'!C:C,B705,'BEN BEARE'!K:K,"&gt;0")</f>
        <v>0</v>
      </c>
      <c r="E705" s="199">
        <f>COUNTIFS('BEN BEARE'!C:C,B705,'BEN BEARE'!K:K,"&lt;0")</f>
        <v>2</v>
      </c>
      <c r="F705" s="200">
        <f t="shared" si="18"/>
        <v>0</v>
      </c>
      <c r="G705" s="207">
        <f>SUMIFS('BEN BEARE'!K:K,'BEN BEARE'!C:C,B705)</f>
        <v>-3</v>
      </c>
    </row>
    <row r="706" spans="2:7" ht="15.75" x14ac:dyDescent="0.25">
      <c r="B706" s="205" t="str">
        <v>High Blue Sea</v>
      </c>
      <c r="C706" s="199">
        <f>COUNTIF('BEN BEARE'!C:C,B706)</f>
        <v>2</v>
      </c>
      <c r="D706" s="199">
        <f>COUNTIFS('BEN BEARE'!C:C,B706,'BEN BEARE'!K:K,"&gt;0")</f>
        <v>1</v>
      </c>
      <c r="E706" s="199">
        <f>COUNTIFS('BEN BEARE'!C:C,B706,'BEN BEARE'!K:K,"&lt;0")</f>
        <v>1</v>
      </c>
      <c r="F706" s="200">
        <f t="shared" si="18"/>
        <v>0.5</v>
      </c>
      <c r="G706" s="207">
        <f>SUMIFS('BEN BEARE'!K:K,'BEN BEARE'!C:C,B706)</f>
        <v>-2.5</v>
      </c>
    </row>
    <row r="707" spans="2:7" ht="15.75" x14ac:dyDescent="0.25">
      <c r="B707" s="205" t="str">
        <v>High Horse</v>
      </c>
      <c r="C707" s="199">
        <f>COUNTIF('BEN BEARE'!C:C,B707)</f>
        <v>1</v>
      </c>
      <c r="D707" s="199">
        <f>COUNTIFS('BEN BEARE'!C:C,B707,'BEN BEARE'!K:K,"&gt;0")</f>
        <v>0</v>
      </c>
      <c r="E707" s="199">
        <f>COUNTIFS('BEN BEARE'!C:C,B707,'BEN BEARE'!K:K,"&lt;0")</f>
        <v>1</v>
      </c>
      <c r="F707" s="200">
        <f t="shared" si="18"/>
        <v>0</v>
      </c>
      <c r="G707" s="207">
        <f>SUMIFS('BEN BEARE'!K:K,'BEN BEARE'!C:C,B707)</f>
        <v>-2</v>
      </c>
    </row>
    <row r="708" spans="2:7" ht="15.75" x14ac:dyDescent="0.25">
      <c r="B708" s="205" t="str">
        <v>High Rewards</v>
      </c>
      <c r="C708" s="199">
        <f>COUNTIF('BEN BEARE'!C:C,B708)</f>
        <v>2</v>
      </c>
      <c r="D708" s="199">
        <f>COUNTIFS('BEN BEARE'!C:C,B708,'BEN BEARE'!K:K,"&gt;0")</f>
        <v>0</v>
      </c>
      <c r="E708" s="199">
        <f>COUNTIFS('BEN BEARE'!C:C,B708,'BEN BEARE'!K:K,"&lt;0")</f>
        <v>2</v>
      </c>
      <c r="F708" s="200">
        <f t="shared" si="18"/>
        <v>0</v>
      </c>
      <c r="G708" s="207">
        <f>SUMIFS('BEN BEARE'!K:K,'BEN BEARE'!C:C,B708)</f>
        <v>-2</v>
      </c>
    </row>
    <row r="709" spans="2:7" ht="15.75" x14ac:dyDescent="0.25">
      <c r="B709" s="205" t="str">
        <v>Higher</v>
      </c>
      <c r="C709" s="199">
        <f>COUNTIF('BEN BEARE'!C:C,B709)</f>
        <v>2</v>
      </c>
      <c r="D709" s="199">
        <f>COUNTIFS('BEN BEARE'!C:C,B709,'BEN BEARE'!K:K,"&gt;0")</f>
        <v>1</v>
      </c>
      <c r="E709" s="199">
        <f>COUNTIFS('BEN BEARE'!C:C,B709,'BEN BEARE'!K:K,"&lt;0")</f>
        <v>1</v>
      </c>
      <c r="F709" s="200">
        <f t="shared" si="18"/>
        <v>0.5</v>
      </c>
      <c r="G709" s="207">
        <f>SUMIFS('BEN BEARE'!K:K,'BEN BEARE'!C:C,B709)</f>
        <v>-1</v>
      </c>
    </row>
    <row r="710" spans="2:7" ht="15.75" x14ac:dyDescent="0.25">
      <c r="B710" s="205" t="str">
        <v>Highland Falcon</v>
      </c>
      <c r="C710" s="199">
        <f>COUNTIF('BEN BEARE'!C:C,B710)</f>
        <v>1</v>
      </c>
      <c r="D710" s="199">
        <f>COUNTIFS('BEN BEARE'!C:C,B710,'BEN BEARE'!K:K,"&gt;0")</f>
        <v>0</v>
      </c>
      <c r="E710" s="199">
        <f>COUNTIFS('BEN BEARE'!C:C,B710,'BEN BEARE'!K:K,"&lt;0")</f>
        <v>1</v>
      </c>
      <c r="F710" s="200">
        <f t="shared" si="18"/>
        <v>0</v>
      </c>
      <c r="G710" s="207">
        <f>SUMIFS('BEN BEARE'!K:K,'BEN BEARE'!C:C,B710)</f>
        <v>-2.75</v>
      </c>
    </row>
    <row r="711" spans="2:7" ht="15.75" x14ac:dyDescent="0.25">
      <c r="B711" s="205" t="str">
        <v>Highland Glory</v>
      </c>
      <c r="C711" s="199">
        <f>COUNTIF('BEN BEARE'!C:C,B711)</f>
        <v>2</v>
      </c>
      <c r="D711" s="199">
        <f>COUNTIFS('BEN BEARE'!C:C,B711,'BEN BEARE'!K:K,"&gt;0")</f>
        <v>0</v>
      </c>
      <c r="E711" s="199">
        <f>COUNTIFS('BEN BEARE'!C:C,B711,'BEN BEARE'!K:K,"&lt;0")</f>
        <v>2</v>
      </c>
      <c r="F711" s="200">
        <f t="shared" si="18"/>
        <v>0</v>
      </c>
      <c r="G711" s="207">
        <f>SUMIFS('BEN BEARE'!K:K,'BEN BEARE'!C:C,B711)</f>
        <v>-3</v>
      </c>
    </row>
    <row r="712" spans="2:7" ht="15.75" x14ac:dyDescent="0.25">
      <c r="B712" s="205" t="str">
        <v>Highland Hill</v>
      </c>
      <c r="C712" s="199">
        <f>COUNTIF('BEN BEARE'!C:C,B712)</f>
        <v>2</v>
      </c>
      <c r="D712" s="199">
        <f>COUNTIFS('BEN BEARE'!C:C,B712,'BEN BEARE'!K:K,"&gt;0")</f>
        <v>1</v>
      </c>
      <c r="E712" s="199">
        <f>COUNTIFS('BEN BEARE'!C:C,B712,'BEN BEARE'!K:K,"&lt;0")</f>
        <v>1</v>
      </c>
      <c r="F712" s="200">
        <f t="shared" si="18"/>
        <v>0.5</v>
      </c>
      <c r="G712" s="207">
        <f>SUMIFS('BEN BEARE'!K:K,'BEN BEARE'!C:C,B712)</f>
        <v>2.75</v>
      </c>
    </row>
    <row r="713" spans="2:7" ht="15.75" x14ac:dyDescent="0.25">
      <c r="B713" s="205" t="str">
        <v>His Zedness</v>
      </c>
      <c r="C713" s="199">
        <f>COUNTIF('BEN BEARE'!C:C,B713)</f>
        <v>2</v>
      </c>
      <c r="D713" s="199">
        <f>COUNTIFS('BEN BEARE'!C:C,B713,'BEN BEARE'!K:K,"&gt;0")</f>
        <v>0</v>
      </c>
      <c r="E713" s="199">
        <f>COUNTIFS('BEN BEARE'!C:C,B713,'BEN BEARE'!K:K,"&lt;0")</f>
        <v>2</v>
      </c>
      <c r="F713" s="200">
        <f t="shared" si="18"/>
        <v>0</v>
      </c>
      <c r="G713" s="207">
        <f>SUMIFS('BEN BEARE'!K:K,'BEN BEARE'!C:C,B713)</f>
        <v>-3.25</v>
      </c>
    </row>
    <row r="714" spans="2:7" ht="15.75" x14ac:dyDescent="0.25">
      <c r="B714" s="205" t="str">
        <v xml:space="preserve">His Zedness </v>
      </c>
      <c r="C714" s="199">
        <f>COUNTIF('BEN BEARE'!C:C,B714)</f>
        <v>3</v>
      </c>
      <c r="D714" s="199">
        <f>COUNTIFS('BEN BEARE'!C:C,B714,'BEN BEARE'!K:K,"&gt;0")</f>
        <v>0</v>
      </c>
      <c r="E714" s="199">
        <f>COUNTIFS('BEN BEARE'!C:C,B714,'BEN BEARE'!K:K,"&lt;0")</f>
        <v>3</v>
      </c>
      <c r="F714" s="200">
        <f t="shared" si="18"/>
        <v>0</v>
      </c>
      <c r="G714" s="207">
        <f>SUMIFS('BEN BEARE'!K:K,'BEN BEARE'!C:C,B714)</f>
        <v>-9.5</v>
      </c>
    </row>
    <row r="715" spans="2:7" ht="15.75" x14ac:dyDescent="0.25">
      <c r="B715" s="205" t="str">
        <v>Hissy Fit</v>
      </c>
      <c r="C715" s="199">
        <f>COUNTIF('BEN BEARE'!C:C,B715)</f>
        <v>1</v>
      </c>
      <c r="D715" s="199">
        <f>COUNTIFS('BEN BEARE'!C:C,B715,'BEN BEARE'!K:K,"&gt;0")</f>
        <v>1</v>
      </c>
      <c r="E715" s="199">
        <f>COUNTIFS('BEN BEARE'!C:C,B715,'BEN BEARE'!K:K,"&lt;0")</f>
        <v>0</v>
      </c>
      <c r="F715" s="200">
        <f t="shared" si="18"/>
        <v>1</v>
      </c>
      <c r="G715" s="207">
        <f>SUMIFS('BEN BEARE'!K:K,'BEN BEARE'!C:C,B715)</f>
        <v>1.2999999999999998</v>
      </c>
    </row>
    <row r="716" spans="2:7" ht="15.75" x14ac:dyDescent="0.25">
      <c r="B716" s="205" t="str">
        <v>Ho Ho Prince</v>
      </c>
      <c r="C716" s="199">
        <f>COUNTIF('BEN BEARE'!C:C,B716)</f>
        <v>1</v>
      </c>
      <c r="D716" s="199">
        <f>COUNTIFS('BEN BEARE'!C:C,B716,'BEN BEARE'!K:K,"&gt;0")</f>
        <v>1</v>
      </c>
      <c r="E716" s="199">
        <f>COUNTIFS('BEN BEARE'!C:C,B716,'BEN BEARE'!K:K,"&lt;0")</f>
        <v>0</v>
      </c>
      <c r="F716" s="200">
        <f t="shared" si="18"/>
        <v>1</v>
      </c>
      <c r="G716" s="207">
        <f>SUMIFS('BEN BEARE'!K:K,'BEN BEARE'!C:C,B716)</f>
        <v>20.25</v>
      </c>
    </row>
    <row r="717" spans="2:7" ht="15.75" x14ac:dyDescent="0.25">
      <c r="B717" s="205" t="str">
        <v>Hold</v>
      </c>
      <c r="C717" s="199">
        <f>COUNTIF('BEN BEARE'!C:C,B717)</f>
        <v>2</v>
      </c>
      <c r="D717" s="199">
        <f>COUNTIFS('BEN BEARE'!C:C,B717,'BEN BEARE'!K:K,"&gt;0")</f>
        <v>0</v>
      </c>
      <c r="E717" s="199">
        <f>COUNTIFS('BEN BEARE'!C:C,B717,'BEN BEARE'!K:K,"&lt;0")</f>
        <v>2</v>
      </c>
      <c r="F717" s="200">
        <f t="shared" si="18"/>
        <v>0</v>
      </c>
      <c r="G717" s="207">
        <f>SUMIFS('BEN BEARE'!K:K,'BEN BEARE'!C:C,B717)</f>
        <v>-5</v>
      </c>
    </row>
    <row r="718" spans="2:7" ht="15.75" x14ac:dyDescent="0.25">
      <c r="B718" s="205" t="str">
        <v>Hollerlujah</v>
      </c>
      <c r="C718" s="199">
        <f>COUNTIF('BEN BEARE'!C:C,B718)</f>
        <v>1</v>
      </c>
      <c r="D718" s="199">
        <f>COUNTIFS('BEN BEARE'!C:C,B718,'BEN BEARE'!K:K,"&gt;0")</f>
        <v>1</v>
      </c>
      <c r="E718" s="199">
        <f>COUNTIFS('BEN BEARE'!C:C,B718,'BEN BEARE'!K:K,"&lt;0")</f>
        <v>0</v>
      </c>
      <c r="F718" s="200">
        <f t="shared" si="18"/>
        <v>1</v>
      </c>
      <c r="G718" s="207">
        <f>SUMIFS('BEN BEARE'!K:K,'BEN BEARE'!C:C,B718)</f>
        <v>7.5</v>
      </c>
    </row>
    <row r="719" spans="2:7" ht="15.75" x14ac:dyDescent="0.25">
      <c r="B719" s="205" t="str">
        <v>Hollywood Ace</v>
      </c>
      <c r="C719" s="199">
        <f>COUNTIF('BEN BEARE'!C:C,B719)</f>
        <v>1</v>
      </c>
      <c r="D719" s="199">
        <f>COUNTIFS('BEN BEARE'!C:C,B719,'BEN BEARE'!K:K,"&gt;0")</f>
        <v>0</v>
      </c>
      <c r="E719" s="199">
        <f>COUNTIFS('BEN BEARE'!C:C,B719,'BEN BEARE'!K:K,"&lt;0")</f>
        <v>1</v>
      </c>
      <c r="F719" s="200">
        <f t="shared" si="18"/>
        <v>0</v>
      </c>
      <c r="G719" s="207">
        <f>SUMIFS('BEN BEARE'!K:K,'BEN BEARE'!C:C,B719)</f>
        <v>-9</v>
      </c>
    </row>
    <row r="720" spans="2:7" ht="15.75" x14ac:dyDescent="0.25">
      <c r="B720" s="205" t="str">
        <v>Hollywood Hero</v>
      </c>
      <c r="C720" s="199">
        <f>COUNTIF('BEN BEARE'!C:C,B720)</f>
        <v>2</v>
      </c>
      <c r="D720" s="199">
        <f>COUNTIFS('BEN BEARE'!C:C,B720,'BEN BEARE'!K:K,"&gt;0")</f>
        <v>0</v>
      </c>
      <c r="E720" s="199">
        <f>COUNTIFS('BEN BEARE'!C:C,B720,'BEN BEARE'!K:K,"&lt;0")</f>
        <v>2</v>
      </c>
      <c r="F720" s="200">
        <f t="shared" si="18"/>
        <v>0</v>
      </c>
      <c r="G720" s="207">
        <f>SUMIFS('BEN BEARE'!K:K,'BEN BEARE'!C:C,B720)</f>
        <v>-8.75</v>
      </c>
    </row>
    <row r="721" spans="2:7" ht="15.75" x14ac:dyDescent="0.25">
      <c r="B721" s="205" t="str">
        <v>Holt</v>
      </c>
      <c r="C721" s="199">
        <f>COUNTIF('BEN BEARE'!C:C,B721)</f>
        <v>2</v>
      </c>
      <c r="D721" s="199">
        <f>COUNTIFS('BEN BEARE'!C:C,B721,'BEN BEARE'!K:K,"&gt;0")</f>
        <v>1</v>
      </c>
      <c r="E721" s="199">
        <f>COUNTIFS('BEN BEARE'!C:C,B721,'BEN BEARE'!K:K,"&lt;0")</f>
        <v>1</v>
      </c>
      <c r="F721" s="200">
        <f t="shared" si="18"/>
        <v>0.5</v>
      </c>
      <c r="G721" s="207">
        <f>SUMIFS('BEN BEARE'!K:K,'BEN BEARE'!C:C,B721)</f>
        <v>-1.9500000000000002</v>
      </c>
    </row>
    <row r="722" spans="2:7" ht="15.75" x14ac:dyDescent="0.25">
      <c r="B722" s="205" t="str">
        <v>Home Rule</v>
      </c>
      <c r="C722" s="199">
        <f>COUNTIF('BEN BEARE'!C:C,B722)</f>
        <v>2</v>
      </c>
      <c r="D722" s="199">
        <f>COUNTIFS('BEN BEARE'!C:C,B722,'BEN BEARE'!K:K,"&gt;0")</f>
        <v>1</v>
      </c>
      <c r="E722" s="199">
        <f>COUNTIFS('BEN BEARE'!C:C,B722,'BEN BEARE'!K:K,"&lt;0")</f>
        <v>1</v>
      </c>
      <c r="F722" s="200">
        <f t="shared" si="18"/>
        <v>0.5</v>
      </c>
      <c r="G722" s="207">
        <f>SUMIFS('BEN BEARE'!K:K,'BEN BEARE'!C:C,B722)</f>
        <v>3.5</v>
      </c>
    </row>
    <row r="723" spans="2:7" ht="15.75" x14ac:dyDescent="0.25">
      <c r="B723" s="205" t="str">
        <v>Hoodabutta</v>
      </c>
      <c r="C723" s="199">
        <f>COUNTIF('BEN BEARE'!C:C,B723)</f>
        <v>1</v>
      </c>
      <c r="D723" s="199">
        <f>COUNTIFS('BEN BEARE'!C:C,B723,'BEN BEARE'!K:K,"&gt;0")</f>
        <v>0</v>
      </c>
      <c r="E723" s="199">
        <f>COUNTIFS('BEN BEARE'!C:C,B723,'BEN BEARE'!K:K,"&lt;0")</f>
        <v>1</v>
      </c>
      <c r="F723" s="200">
        <f t="shared" si="18"/>
        <v>0</v>
      </c>
      <c r="G723" s="207">
        <f>SUMIFS('BEN BEARE'!K:K,'BEN BEARE'!C:C,B723)</f>
        <v>-2.5</v>
      </c>
    </row>
    <row r="724" spans="2:7" ht="15.75" x14ac:dyDescent="0.25">
      <c r="B724" s="205" t="str">
        <v>Horse</v>
      </c>
      <c r="C724" s="199">
        <f>COUNTIF('BEN BEARE'!C:C,B724)</f>
        <v>1</v>
      </c>
      <c r="D724" s="199">
        <f>COUNTIFS('BEN BEARE'!C:C,B724,'BEN BEARE'!K:K,"&gt;0")</f>
        <v>0</v>
      </c>
      <c r="E724" s="199">
        <f>COUNTIFS('BEN BEARE'!C:C,B724,'BEN BEARE'!K:K,"&lt;0")</f>
        <v>0</v>
      </c>
      <c r="F724" s="200">
        <f t="shared" si="18"/>
        <v>0</v>
      </c>
      <c r="G724" s="207">
        <f>SUMIFS('BEN BEARE'!K:K,'BEN BEARE'!C:C,B724)</f>
        <v>0</v>
      </c>
    </row>
    <row r="725" spans="2:7" ht="15.75" x14ac:dyDescent="0.25">
      <c r="B725" s="205" t="str">
        <v>Hoss</v>
      </c>
      <c r="C725" s="199">
        <f>COUNTIF('BEN BEARE'!C:C,B725)</f>
        <v>1</v>
      </c>
      <c r="D725" s="199">
        <f>COUNTIFS('BEN BEARE'!C:C,B725,'BEN BEARE'!K:K,"&gt;0")</f>
        <v>0</v>
      </c>
      <c r="E725" s="199">
        <f>COUNTIFS('BEN BEARE'!C:C,B725,'BEN BEARE'!K:K,"&lt;0")</f>
        <v>1</v>
      </c>
      <c r="F725" s="200">
        <f t="shared" si="18"/>
        <v>0</v>
      </c>
      <c r="G725" s="207">
        <f>SUMIFS('BEN BEARE'!K:K,'BEN BEARE'!C:C,B725)</f>
        <v>-0.75</v>
      </c>
    </row>
    <row r="726" spans="2:7" ht="15.75" x14ac:dyDescent="0.25">
      <c r="B726" s="205" t="str">
        <v>Hot and Strong</v>
      </c>
      <c r="C726" s="199">
        <f>COUNTIF('BEN BEARE'!C:C,B726)</f>
        <v>1</v>
      </c>
      <c r="D726" s="199">
        <f>COUNTIFS('BEN BEARE'!C:C,B726,'BEN BEARE'!K:K,"&gt;0")</f>
        <v>1</v>
      </c>
      <c r="E726" s="199">
        <f>COUNTIFS('BEN BEARE'!C:C,B726,'BEN BEARE'!K:K,"&lt;0")</f>
        <v>0</v>
      </c>
      <c r="F726" s="200">
        <f t="shared" si="18"/>
        <v>1</v>
      </c>
      <c r="G726" s="207">
        <f>SUMIFS('BEN BEARE'!K:K,'BEN BEARE'!C:C,B726)</f>
        <v>2.1</v>
      </c>
    </row>
    <row r="727" spans="2:7" ht="15.75" x14ac:dyDescent="0.25">
      <c r="B727" s="205" t="str">
        <v>Hot Rocket</v>
      </c>
      <c r="C727" s="199">
        <f>COUNTIF('BEN BEARE'!C:C,B727)</f>
        <v>1</v>
      </c>
      <c r="D727" s="199">
        <f>COUNTIFS('BEN BEARE'!C:C,B727,'BEN BEARE'!K:K,"&gt;0")</f>
        <v>0</v>
      </c>
      <c r="E727" s="199">
        <f>COUNTIFS('BEN BEARE'!C:C,B727,'BEN BEARE'!K:K,"&lt;0")</f>
        <v>1</v>
      </c>
      <c r="F727" s="200">
        <f t="shared" si="18"/>
        <v>0</v>
      </c>
      <c r="G727" s="207">
        <f>SUMIFS('BEN BEARE'!K:K,'BEN BEARE'!C:C,B727)</f>
        <v>-2</v>
      </c>
    </row>
    <row r="728" spans="2:7" ht="15.75" x14ac:dyDescent="0.25">
      <c r="B728" s="205" t="str">
        <v>Hot Toddy</v>
      </c>
      <c r="C728" s="199">
        <f>COUNTIF('BEN BEARE'!C:C,B728)</f>
        <v>1</v>
      </c>
      <c r="D728" s="199">
        <f>COUNTIFS('BEN BEARE'!C:C,B728,'BEN BEARE'!K:K,"&gt;0")</f>
        <v>0</v>
      </c>
      <c r="E728" s="199">
        <f>COUNTIFS('BEN BEARE'!C:C,B728,'BEN BEARE'!K:K,"&lt;0")</f>
        <v>1</v>
      </c>
      <c r="F728" s="200">
        <f t="shared" si="18"/>
        <v>0</v>
      </c>
      <c r="G728" s="207">
        <f>SUMIFS('BEN BEARE'!K:K,'BEN BEARE'!C:C,B728)</f>
        <v>-0.5</v>
      </c>
    </row>
    <row r="729" spans="2:7" ht="15.75" x14ac:dyDescent="0.25">
      <c r="B729" s="205" t="str">
        <v>Hotfoot Performer</v>
      </c>
      <c r="C729" s="199">
        <f>COUNTIF('BEN BEARE'!C:C,B729)</f>
        <v>1</v>
      </c>
      <c r="D729" s="199">
        <f>COUNTIFS('BEN BEARE'!C:C,B729,'BEN BEARE'!K:K,"&gt;0")</f>
        <v>0</v>
      </c>
      <c r="E729" s="199">
        <f>COUNTIFS('BEN BEARE'!C:C,B729,'BEN BEARE'!K:K,"&lt;0")</f>
        <v>1</v>
      </c>
      <c r="F729" s="200">
        <f t="shared" si="18"/>
        <v>0</v>
      </c>
      <c r="G729" s="207">
        <f>SUMIFS('BEN BEARE'!K:K,'BEN BEARE'!C:C,B729)</f>
        <v>-3.75</v>
      </c>
    </row>
    <row r="730" spans="2:7" ht="15.75" x14ac:dyDescent="0.25">
      <c r="B730" s="205" t="str">
        <v>Hotzel</v>
      </c>
      <c r="C730" s="199">
        <f>COUNTIF('BEN BEARE'!C:C,B730)</f>
        <v>1</v>
      </c>
      <c r="D730" s="199">
        <f>COUNTIFS('BEN BEARE'!C:C,B730,'BEN BEARE'!K:K,"&gt;0")</f>
        <v>1</v>
      </c>
      <c r="E730" s="199">
        <f>COUNTIFS('BEN BEARE'!C:C,B730,'BEN BEARE'!K:K,"&lt;0")</f>
        <v>0</v>
      </c>
      <c r="F730" s="200">
        <f t="shared" si="18"/>
        <v>1</v>
      </c>
      <c r="G730" s="207">
        <f>SUMIFS('BEN BEARE'!K:K,'BEN BEARE'!C:C,B730)</f>
        <v>28.799999999999997</v>
      </c>
    </row>
    <row r="731" spans="2:7" ht="15.75" x14ac:dyDescent="0.25">
      <c r="B731" s="205" t="str">
        <v>Hotzino</v>
      </c>
      <c r="C731" s="199">
        <f>COUNTIF('BEN BEARE'!C:C,B731)</f>
        <v>1</v>
      </c>
      <c r="D731" s="199">
        <f>COUNTIFS('BEN BEARE'!C:C,B731,'BEN BEARE'!K:K,"&gt;0")</f>
        <v>1</v>
      </c>
      <c r="E731" s="199">
        <f>COUNTIFS('BEN BEARE'!C:C,B731,'BEN BEARE'!K:K,"&lt;0")</f>
        <v>0</v>
      </c>
      <c r="F731" s="200">
        <f t="shared" si="18"/>
        <v>1</v>
      </c>
      <c r="G731" s="207">
        <f>SUMIFS('BEN BEARE'!K:K,'BEN BEARE'!C:C,B731)</f>
        <v>14.399999999999999</v>
      </c>
    </row>
    <row r="732" spans="2:7" ht="15.75" x14ac:dyDescent="0.25">
      <c r="B732" s="205" t="str">
        <v>House Spouse</v>
      </c>
      <c r="C732" s="199">
        <f>COUNTIF('BEN BEARE'!C:C,B732)</f>
        <v>1</v>
      </c>
      <c r="D732" s="199">
        <f>COUNTIFS('BEN BEARE'!C:C,B732,'BEN BEARE'!K:K,"&gt;0")</f>
        <v>1</v>
      </c>
      <c r="E732" s="199">
        <f>COUNTIFS('BEN BEARE'!C:C,B732,'BEN BEARE'!K:K,"&lt;0")</f>
        <v>0</v>
      </c>
      <c r="F732" s="200">
        <f t="shared" si="18"/>
        <v>1</v>
      </c>
      <c r="G732" s="207">
        <f>SUMIFS('BEN BEARE'!K:K,'BEN BEARE'!C:C,B732)</f>
        <v>11</v>
      </c>
    </row>
    <row r="733" spans="2:7" ht="15.75" x14ac:dyDescent="0.25">
      <c r="B733" s="205" t="str">
        <v>Howdeepisyourlove</v>
      </c>
      <c r="C733" s="199">
        <f>COUNTIF('BEN BEARE'!C:C,B733)</f>
        <v>1</v>
      </c>
      <c r="D733" s="199">
        <f>COUNTIFS('BEN BEARE'!C:C,B733,'BEN BEARE'!K:K,"&gt;0")</f>
        <v>0</v>
      </c>
      <c r="E733" s="199">
        <f>COUNTIFS('BEN BEARE'!C:C,B733,'BEN BEARE'!K:K,"&lt;0")</f>
        <v>1</v>
      </c>
      <c r="F733" s="200">
        <f t="shared" si="18"/>
        <v>0</v>
      </c>
      <c r="G733" s="207">
        <f>SUMIFS('BEN BEARE'!K:K,'BEN BEARE'!C:C,B733)</f>
        <v>-1</v>
      </c>
    </row>
    <row r="734" spans="2:7" ht="15.75" x14ac:dyDescent="0.25">
      <c r="B734" s="205" t="str">
        <v>Hughes</v>
      </c>
      <c r="C734" s="199">
        <f>COUNTIF('BEN BEARE'!C:C,B734)</f>
        <v>1</v>
      </c>
      <c r="D734" s="199">
        <f>COUNTIFS('BEN BEARE'!C:C,B734,'BEN BEARE'!K:K,"&gt;0")</f>
        <v>1</v>
      </c>
      <c r="E734" s="199">
        <f>COUNTIFS('BEN BEARE'!C:C,B734,'BEN BEARE'!K:K,"&lt;0")</f>
        <v>0</v>
      </c>
      <c r="F734" s="200">
        <f t="shared" si="18"/>
        <v>1</v>
      </c>
      <c r="G734" s="207">
        <f>SUMIFS('BEN BEARE'!K:K,'BEN BEARE'!C:C,B734)</f>
        <v>8</v>
      </c>
    </row>
    <row r="735" spans="2:7" ht="15.75" x14ac:dyDescent="0.25">
      <c r="B735" s="205" t="str">
        <v>Hulm</v>
      </c>
      <c r="C735" s="199">
        <f>COUNTIF('BEN BEARE'!C:C,B735)</f>
        <v>1</v>
      </c>
      <c r="D735" s="199">
        <f>COUNTIFS('BEN BEARE'!C:C,B735,'BEN BEARE'!K:K,"&gt;0")</f>
        <v>0</v>
      </c>
      <c r="E735" s="199">
        <f>COUNTIFS('BEN BEARE'!C:C,B735,'BEN BEARE'!K:K,"&lt;0")</f>
        <v>1</v>
      </c>
      <c r="F735" s="200">
        <f t="shared" si="18"/>
        <v>0</v>
      </c>
      <c r="G735" s="207">
        <f>SUMIFS('BEN BEARE'!K:K,'BEN BEARE'!C:C,B735)</f>
        <v>-9</v>
      </c>
    </row>
    <row r="736" spans="2:7" ht="15.75" x14ac:dyDescent="0.25">
      <c r="B736" s="205" t="str">
        <v>Humming</v>
      </c>
      <c r="C736" s="199">
        <f>COUNTIF('BEN BEARE'!C:C,B736)</f>
        <v>1</v>
      </c>
      <c r="D736" s="199">
        <f>COUNTIFS('BEN BEARE'!C:C,B736,'BEN BEARE'!K:K,"&gt;0")</f>
        <v>1</v>
      </c>
      <c r="E736" s="199">
        <f>COUNTIFS('BEN BEARE'!C:C,B736,'BEN BEARE'!K:K,"&lt;0")</f>
        <v>0</v>
      </c>
      <c r="F736" s="200">
        <f t="shared" si="18"/>
        <v>1</v>
      </c>
      <c r="G736" s="207">
        <f>SUMIFS('BEN BEARE'!K:K,'BEN BEARE'!C:C,B736)</f>
        <v>6</v>
      </c>
    </row>
    <row r="737" spans="2:7" ht="15.75" x14ac:dyDescent="0.25">
      <c r="B737" s="205" t="str">
        <v>Hunsangel</v>
      </c>
      <c r="C737" s="199">
        <f>COUNTIF('BEN BEARE'!C:C,B737)</f>
        <v>3</v>
      </c>
      <c r="D737" s="199">
        <f>COUNTIFS('BEN BEARE'!C:C,B737,'BEN BEARE'!K:K,"&gt;0")</f>
        <v>0</v>
      </c>
      <c r="E737" s="199">
        <f>COUNTIFS('BEN BEARE'!C:C,B737,'BEN BEARE'!K:K,"&lt;0")</f>
        <v>3</v>
      </c>
      <c r="F737" s="200">
        <f t="shared" si="18"/>
        <v>0</v>
      </c>
      <c r="G737" s="207">
        <f>SUMIFS('BEN BEARE'!K:K,'BEN BEARE'!C:C,B737)</f>
        <v>-3</v>
      </c>
    </row>
    <row r="738" spans="2:7" ht="15.75" x14ac:dyDescent="0.25">
      <c r="B738" s="205" t="str">
        <v>HURRICANE THUNDER</v>
      </c>
      <c r="C738" s="199">
        <f>COUNTIF('BEN BEARE'!C:C,B738)</f>
        <v>2</v>
      </c>
      <c r="D738" s="199">
        <f>COUNTIFS('BEN BEARE'!C:C,B738,'BEN BEARE'!K:K,"&gt;0")</f>
        <v>0</v>
      </c>
      <c r="E738" s="199">
        <f>COUNTIFS('BEN BEARE'!C:C,B738,'BEN BEARE'!K:K,"&lt;0")</f>
        <v>2</v>
      </c>
      <c r="F738" s="200">
        <f t="shared" si="18"/>
        <v>0</v>
      </c>
      <c r="G738" s="207">
        <f>SUMIFS('BEN BEARE'!K:K,'BEN BEARE'!C:C,B738)</f>
        <v>-9</v>
      </c>
    </row>
    <row r="739" spans="2:7" ht="15.75" x14ac:dyDescent="0.25">
      <c r="B739" s="205" t="str">
        <v xml:space="preserve">Hurricane Thunder </v>
      </c>
      <c r="C739" s="199">
        <f>COUNTIF('BEN BEARE'!C:C,B739)</f>
        <v>1</v>
      </c>
      <c r="D739" s="199">
        <f>COUNTIFS('BEN BEARE'!C:C,B739,'BEN BEARE'!K:K,"&gt;0")</f>
        <v>1</v>
      </c>
      <c r="E739" s="199">
        <f>COUNTIFS('BEN BEARE'!C:C,B739,'BEN BEARE'!K:K,"&lt;0")</f>
        <v>0</v>
      </c>
      <c r="F739" s="200">
        <f t="shared" si="18"/>
        <v>1</v>
      </c>
      <c r="G739" s="207">
        <f>SUMIFS('BEN BEARE'!K:K,'BEN BEARE'!C:C,B739)</f>
        <v>3.4000000000000004</v>
      </c>
    </row>
    <row r="740" spans="2:7" ht="15.75" x14ac:dyDescent="0.25">
      <c r="B740" s="205" t="str">
        <v>Hurtle</v>
      </c>
      <c r="C740" s="199">
        <f>COUNTIF('BEN BEARE'!C:C,B740)</f>
        <v>1</v>
      </c>
      <c r="D740" s="199">
        <f>COUNTIFS('BEN BEARE'!C:C,B740,'BEN BEARE'!K:K,"&gt;0")</f>
        <v>1</v>
      </c>
      <c r="E740" s="199">
        <f>COUNTIFS('BEN BEARE'!C:C,B740,'BEN BEARE'!K:K,"&lt;0")</f>
        <v>0</v>
      </c>
      <c r="F740" s="200">
        <f t="shared" si="18"/>
        <v>1</v>
      </c>
      <c r="G740" s="207">
        <f>SUMIFS('BEN BEARE'!K:K,'BEN BEARE'!C:C,B740)</f>
        <v>2.8</v>
      </c>
    </row>
    <row r="741" spans="2:7" ht="15.75" x14ac:dyDescent="0.25">
      <c r="B741" s="205" t="str">
        <v>Hypeman</v>
      </c>
      <c r="C741" s="199">
        <f>COUNTIF('BEN BEARE'!C:C,B741)</f>
        <v>1</v>
      </c>
      <c r="D741" s="199">
        <f>COUNTIFS('BEN BEARE'!C:C,B741,'BEN BEARE'!K:K,"&gt;0")</f>
        <v>0</v>
      </c>
      <c r="E741" s="199">
        <f>COUNTIFS('BEN BEARE'!C:C,B741,'BEN BEARE'!K:K,"&lt;0")</f>
        <v>1</v>
      </c>
      <c r="F741" s="200">
        <f t="shared" si="18"/>
        <v>0</v>
      </c>
      <c r="G741" s="207">
        <f>SUMIFS('BEN BEARE'!K:K,'BEN BEARE'!C:C,B741)</f>
        <v>-8</v>
      </c>
    </row>
    <row r="742" spans="2:7" ht="15.75" x14ac:dyDescent="0.25">
      <c r="B742" s="205" t="str">
        <v>I am Brazen</v>
      </c>
      <c r="C742" s="199">
        <f>COUNTIF('BEN BEARE'!C:C,B742)</f>
        <v>1</v>
      </c>
      <c r="D742" s="199">
        <f>COUNTIFS('BEN BEARE'!C:C,B742,'BEN BEARE'!K:K,"&gt;0")</f>
        <v>0</v>
      </c>
      <c r="E742" s="199">
        <f>COUNTIFS('BEN BEARE'!C:C,B742,'BEN BEARE'!K:K,"&lt;0")</f>
        <v>1</v>
      </c>
      <c r="F742" s="200">
        <f t="shared" si="18"/>
        <v>0</v>
      </c>
      <c r="G742" s="207">
        <f>SUMIFS('BEN BEARE'!K:K,'BEN BEARE'!C:C,B742)</f>
        <v>-0.5</v>
      </c>
    </row>
    <row r="743" spans="2:7" ht="15.75" x14ac:dyDescent="0.25">
      <c r="B743" s="205" t="str">
        <v>I am Caviar</v>
      </c>
      <c r="C743" s="199">
        <f>COUNTIF('BEN BEARE'!C:C,B743)</f>
        <v>1</v>
      </c>
      <c r="D743" s="199">
        <f>COUNTIFS('BEN BEARE'!C:C,B743,'BEN BEARE'!K:K,"&gt;0")</f>
        <v>0</v>
      </c>
      <c r="E743" s="199">
        <f>COUNTIFS('BEN BEARE'!C:C,B743,'BEN BEARE'!K:K,"&lt;0")</f>
        <v>1</v>
      </c>
      <c r="F743" s="200">
        <f t="shared" si="18"/>
        <v>0</v>
      </c>
      <c r="G743" s="207">
        <f>SUMIFS('BEN BEARE'!K:K,'BEN BEARE'!C:C,B743)</f>
        <v>-10</v>
      </c>
    </row>
    <row r="744" spans="2:7" ht="15.75" x14ac:dyDescent="0.25">
      <c r="B744" s="205" t="str">
        <v>I am Maverick</v>
      </c>
      <c r="C744" s="199">
        <f>COUNTIF('BEN BEARE'!C:C,B744)</f>
        <v>2</v>
      </c>
      <c r="D744" s="199">
        <f>COUNTIFS('BEN BEARE'!C:C,B744,'BEN BEARE'!K:K,"&gt;0")</f>
        <v>0</v>
      </c>
      <c r="E744" s="199">
        <f>COUNTIFS('BEN BEARE'!C:C,B744,'BEN BEARE'!K:K,"&lt;0")</f>
        <v>2</v>
      </c>
      <c r="F744" s="200">
        <f t="shared" si="18"/>
        <v>0</v>
      </c>
      <c r="G744" s="207">
        <f>SUMIFS('BEN BEARE'!K:K,'BEN BEARE'!C:C,B744)</f>
        <v>-5</v>
      </c>
    </row>
    <row r="745" spans="2:7" ht="15.75" x14ac:dyDescent="0.25">
      <c r="B745" s="205" t="str">
        <v>I am Unstoppable</v>
      </c>
      <c r="C745" s="199">
        <f>COUNTIF('BEN BEARE'!C:C,B745)</f>
        <v>1</v>
      </c>
      <c r="D745" s="199">
        <f>COUNTIFS('BEN BEARE'!C:C,B745,'BEN BEARE'!K:K,"&gt;0")</f>
        <v>0</v>
      </c>
      <c r="E745" s="199">
        <f>COUNTIFS('BEN BEARE'!C:C,B745,'BEN BEARE'!K:K,"&lt;0")</f>
        <v>1</v>
      </c>
      <c r="F745" s="200">
        <f t="shared" si="18"/>
        <v>0</v>
      </c>
      <c r="G745" s="207">
        <f>SUMIFS('BEN BEARE'!K:K,'BEN BEARE'!C:C,B745)</f>
        <v>-1.75</v>
      </c>
    </row>
    <row r="746" spans="2:7" ht="15.75" x14ac:dyDescent="0.25">
      <c r="B746" s="205" t="str">
        <v>I see you coming</v>
      </c>
      <c r="C746" s="199">
        <f>COUNTIF('BEN BEARE'!C:C,B746)</f>
        <v>1</v>
      </c>
      <c r="D746" s="199">
        <f>COUNTIFS('BEN BEARE'!C:C,B746,'BEN BEARE'!K:K,"&gt;0")</f>
        <v>1</v>
      </c>
      <c r="E746" s="199">
        <f>COUNTIFS('BEN BEARE'!C:C,B746,'BEN BEARE'!K:K,"&lt;0")</f>
        <v>0</v>
      </c>
      <c r="F746" s="200">
        <f t="shared" si="18"/>
        <v>1</v>
      </c>
      <c r="G746" s="207">
        <f>SUMIFS('BEN BEARE'!K:K,'BEN BEARE'!C:C,B746)</f>
        <v>2.6999999999999993</v>
      </c>
    </row>
    <row r="747" spans="2:7" ht="15.75" x14ac:dyDescent="0.25">
      <c r="B747" s="205" t="str">
        <v>I Stole It</v>
      </c>
      <c r="C747" s="199">
        <f>COUNTIF('BEN BEARE'!C:C,B747)</f>
        <v>1</v>
      </c>
      <c r="D747" s="199">
        <f>COUNTIFS('BEN BEARE'!C:C,B747,'BEN BEARE'!K:K,"&gt;0")</f>
        <v>0</v>
      </c>
      <c r="E747" s="199">
        <f>COUNTIFS('BEN BEARE'!C:C,B747,'BEN BEARE'!K:K,"&lt;0")</f>
        <v>1</v>
      </c>
      <c r="F747" s="200">
        <f t="shared" si="18"/>
        <v>0</v>
      </c>
      <c r="G747" s="207">
        <f>SUMIFS('BEN BEARE'!K:K,'BEN BEARE'!C:C,B747)</f>
        <v>-3</v>
      </c>
    </row>
    <row r="748" spans="2:7" ht="15.75" x14ac:dyDescent="0.25">
      <c r="B748" s="205" t="str">
        <v>I'm Alpha</v>
      </c>
      <c r="C748" s="199">
        <f>COUNTIF('BEN BEARE'!C:C,B748)</f>
        <v>1</v>
      </c>
      <c r="D748" s="199">
        <f>COUNTIFS('BEN BEARE'!C:C,B748,'BEN BEARE'!K:K,"&gt;0")</f>
        <v>0</v>
      </c>
      <c r="E748" s="199">
        <f>COUNTIFS('BEN BEARE'!C:C,B748,'BEN BEARE'!K:K,"&lt;0")</f>
        <v>1</v>
      </c>
      <c r="F748" s="200">
        <f t="shared" si="18"/>
        <v>0</v>
      </c>
      <c r="G748" s="207">
        <f>SUMIFS('BEN BEARE'!K:K,'BEN BEARE'!C:C,B748)</f>
        <v>-2</v>
      </c>
    </row>
    <row r="749" spans="2:7" ht="15.75" x14ac:dyDescent="0.25">
      <c r="B749" s="205" t="str">
        <v>Iconic Missile</v>
      </c>
      <c r="C749" s="199">
        <f>COUNTIF('BEN BEARE'!C:C,B749)</f>
        <v>1</v>
      </c>
      <c r="D749" s="199">
        <f>COUNTIFS('BEN BEARE'!C:C,B749,'BEN BEARE'!K:K,"&gt;0")</f>
        <v>0</v>
      </c>
      <c r="E749" s="199">
        <f>COUNTIFS('BEN BEARE'!C:C,B749,'BEN BEARE'!K:K,"&lt;0")</f>
        <v>1</v>
      </c>
      <c r="F749" s="200">
        <f t="shared" si="18"/>
        <v>0</v>
      </c>
      <c r="G749" s="207">
        <f>SUMIFS('BEN BEARE'!K:K,'BEN BEARE'!C:C,B749)</f>
        <v>-0.25</v>
      </c>
    </row>
    <row r="750" spans="2:7" ht="15.75" x14ac:dyDescent="0.25">
      <c r="B750" s="205" t="str">
        <v>Identity</v>
      </c>
      <c r="C750" s="199">
        <f>COUNTIF('BEN BEARE'!C:C,B750)</f>
        <v>1</v>
      </c>
      <c r="D750" s="199">
        <f>COUNTIFS('BEN BEARE'!C:C,B750,'BEN BEARE'!K:K,"&gt;0")</f>
        <v>0</v>
      </c>
      <c r="E750" s="199">
        <f>COUNTIFS('BEN BEARE'!C:C,B750,'BEN BEARE'!K:K,"&lt;0")</f>
        <v>1</v>
      </c>
      <c r="F750" s="200">
        <f t="shared" si="18"/>
        <v>0</v>
      </c>
      <c r="G750" s="207">
        <f>SUMIFS('BEN BEARE'!K:K,'BEN BEARE'!C:C,B750)</f>
        <v>-7</v>
      </c>
    </row>
    <row r="751" spans="2:7" ht="15.75" x14ac:dyDescent="0.25">
      <c r="B751" s="205" t="str">
        <v>Idontgetit</v>
      </c>
      <c r="C751" s="199">
        <f>COUNTIF('BEN BEARE'!C:C,B751)</f>
        <v>3</v>
      </c>
      <c r="D751" s="199">
        <f>COUNTIFS('BEN BEARE'!C:C,B751,'BEN BEARE'!K:K,"&gt;0")</f>
        <v>1</v>
      </c>
      <c r="E751" s="199">
        <f>COUNTIFS('BEN BEARE'!C:C,B751,'BEN BEARE'!K:K,"&lt;0")</f>
        <v>2</v>
      </c>
      <c r="F751" s="200">
        <f t="shared" si="18"/>
        <v>0.33333333333333331</v>
      </c>
      <c r="G751" s="207">
        <f>SUMIFS('BEN BEARE'!K:K,'BEN BEARE'!C:C,B751)</f>
        <v>-0.30000000000000071</v>
      </c>
    </row>
    <row r="752" spans="2:7" ht="15.75" x14ac:dyDescent="0.25">
      <c r="B752" s="205" t="str">
        <v>Ifyouvegotem</v>
      </c>
      <c r="C752" s="199">
        <f>COUNTIF('BEN BEARE'!C:C,B752)</f>
        <v>1</v>
      </c>
      <c r="D752" s="199">
        <f>COUNTIFS('BEN BEARE'!C:C,B752,'BEN BEARE'!K:K,"&gt;0")</f>
        <v>0</v>
      </c>
      <c r="E752" s="199">
        <f>COUNTIFS('BEN BEARE'!C:C,B752,'BEN BEARE'!K:K,"&lt;0")</f>
        <v>1</v>
      </c>
      <c r="F752" s="200">
        <f t="shared" si="18"/>
        <v>0</v>
      </c>
      <c r="G752" s="207">
        <f>SUMIFS('BEN BEARE'!K:K,'BEN BEARE'!C:C,B752)</f>
        <v>-7</v>
      </c>
    </row>
    <row r="753" spans="2:7" ht="15.75" x14ac:dyDescent="0.25">
      <c r="B753" s="205" t="str">
        <v>Igancio</v>
      </c>
      <c r="C753" s="199">
        <f>COUNTIF('BEN BEARE'!C:C,B753)</f>
        <v>1</v>
      </c>
      <c r="D753" s="199">
        <f>COUNTIFS('BEN BEARE'!C:C,B753,'BEN BEARE'!K:K,"&gt;0")</f>
        <v>0</v>
      </c>
      <c r="E753" s="199">
        <f>COUNTIFS('BEN BEARE'!C:C,B753,'BEN BEARE'!K:K,"&lt;0")</f>
        <v>1</v>
      </c>
      <c r="F753" s="200">
        <f t="shared" si="18"/>
        <v>0</v>
      </c>
      <c r="G753" s="207">
        <f>SUMIFS('BEN BEARE'!K:K,'BEN BEARE'!C:C,B753)</f>
        <v>-1.5</v>
      </c>
    </row>
    <row r="754" spans="2:7" ht="15.75" x14ac:dyDescent="0.25">
      <c r="B754" s="205" t="str">
        <v>Ignacio</v>
      </c>
      <c r="C754" s="199">
        <f>COUNTIF('BEN BEARE'!C:C,B754)</f>
        <v>1</v>
      </c>
      <c r="D754" s="199">
        <f>COUNTIFS('BEN BEARE'!C:C,B754,'BEN BEARE'!K:K,"&gt;0")</f>
        <v>0</v>
      </c>
      <c r="E754" s="199">
        <f>COUNTIFS('BEN BEARE'!C:C,B754,'BEN BEARE'!K:K,"&lt;0")</f>
        <v>1</v>
      </c>
      <c r="F754" s="200">
        <f t="shared" si="18"/>
        <v>0</v>
      </c>
      <c r="G754" s="207">
        <f>SUMIFS('BEN BEARE'!K:K,'BEN BEARE'!C:C,B754)</f>
        <v>-1.5</v>
      </c>
    </row>
    <row r="755" spans="2:7" ht="15.75" x14ac:dyDescent="0.25">
      <c r="B755" s="205" t="str">
        <v>Illation</v>
      </c>
      <c r="C755" s="199">
        <f>COUNTIF('BEN BEARE'!C:C,B755)</f>
        <v>2</v>
      </c>
      <c r="D755" s="199">
        <f>COUNTIFS('BEN BEARE'!C:C,B755,'BEN BEARE'!K:K,"&gt;0")</f>
        <v>2</v>
      </c>
      <c r="E755" s="199">
        <f>COUNTIFS('BEN BEARE'!C:C,B755,'BEN BEARE'!K:K,"&lt;0")</f>
        <v>0</v>
      </c>
      <c r="F755" s="200">
        <f t="shared" si="18"/>
        <v>1</v>
      </c>
      <c r="G755" s="207">
        <f>SUMIFS('BEN BEARE'!K:K,'BEN BEARE'!C:C,B755)</f>
        <v>13</v>
      </c>
    </row>
    <row r="756" spans="2:7" ht="15.75" x14ac:dyDescent="0.25">
      <c r="B756" s="205" t="str">
        <v>Imapagethree Girl</v>
      </c>
      <c r="C756" s="199">
        <f>COUNTIF('BEN BEARE'!C:C,B756)</f>
        <v>1</v>
      </c>
      <c r="D756" s="199">
        <f>COUNTIFS('BEN BEARE'!C:C,B756,'BEN BEARE'!K:K,"&gt;0")</f>
        <v>1</v>
      </c>
      <c r="E756" s="199">
        <f>COUNTIFS('BEN BEARE'!C:C,B756,'BEN BEARE'!K:K,"&lt;0")</f>
        <v>0</v>
      </c>
      <c r="F756" s="200">
        <f t="shared" si="18"/>
        <v>1</v>
      </c>
      <c r="G756" s="207">
        <f>SUMIFS('BEN BEARE'!K:K,'BEN BEARE'!C:C,B756)</f>
        <v>16.275000000000002</v>
      </c>
    </row>
    <row r="757" spans="2:7" ht="15.75" x14ac:dyDescent="0.25">
      <c r="B757" s="205" t="str">
        <v>Immortality</v>
      </c>
      <c r="C757" s="199">
        <f>COUNTIF('BEN BEARE'!C:C,B757)</f>
        <v>1</v>
      </c>
      <c r="D757" s="199">
        <f>COUNTIFS('BEN BEARE'!C:C,B757,'BEN BEARE'!K:K,"&gt;0")</f>
        <v>1</v>
      </c>
      <c r="E757" s="199">
        <f>COUNTIFS('BEN BEARE'!C:C,B757,'BEN BEARE'!K:K,"&lt;0")</f>
        <v>0</v>
      </c>
      <c r="F757" s="200">
        <f t="shared" si="18"/>
        <v>1</v>
      </c>
      <c r="G757" s="207">
        <f>SUMIFS('BEN BEARE'!K:K,'BEN BEARE'!C:C,B757)</f>
        <v>6</v>
      </c>
    </row>
    <row r="758" spans="2:7" ht="15.75" x14ac:dyDescent="0.25">
      <c r="B758" s="205" t="str">
        <v>Imperial Frontier</v>
      </c>
      <c r="C758" s="199">
        <f>COUNTIF('BEN BEARE'!C:C,B758)</f>
        <v>1</v>
      </c>
      <c r="D758" s="199">
        <f>COUNTIFS('BEN BEARE'!C:C,B758,'BEN BEARE'!K:K,"&gt;0")</f>
        <v>0</v>
      </c>
      <c r="E758" s="199">
        <f>COUNTIFS('BEN BEARE'!C:C,B758,'BEN BEARE'!K:K,"&lt;0")</f>
        <v>1</v>
      </c>
      <c r="F758" s="200">
        <f t="shared" si="18"/>
        <v>0</v>
      </c>
      <c r="G758" s="207">
        <f>SUMIFS('BEN BEARE'!K:K,'BEN BEARE'!C:C,B758)</f>
        <v>-1.75</v>
      </c>
    </row>
    <row r="759" spans="2:7" ht="15.75" x14ac:dyDescent="0.25">
      <c r="B759" s="205" t="str">
        <v>Imprinted</v>
      </c>
      <c r="C759" s="199">
        <f>COUNTIF('BEN BEARE'!C:C,B759)</f>
        <v>1</v>
      </c>
      <c r="D759" s="199">
        <f>COUNTIFS('BEN BEARE'!C:C,B759,'BEN BEARE'!K:K,"&gt;0")</f>
        <v>0</v>
      </c>
      <c r="E759" s="199">
        <f>COUNTIFS('BEN BEARE'!C:C,B759,'BEN BEARE'!K:K,"&lt;0")</f>
        <v>1</v>
      </c>
      <c r="F759" s="200">
        <f t="shared" si="18"/>
        <v>0</v>
      </c>
      <c r="G759" s="207">
        <f>SUMIFS('BEN BEARE'!K:K,'BEN BEARE'!C:C,B759)</f>
        <v>-1</v>
      </c>
    </row>
    <row r="760" spans="2:7" ht="15.75" x14ac:dyDescent="0.25">
      <c r="B760" s="205" t="str">
        <v>Improper</v>
      </c>
      <c r="C760" s="199">
        <f>COUNTIF('BEN BEARE'!C:C,B760)</f>
        <v>3</v>
      </c>
      <c r="D760" s="199">
        <f>COUNTIFS('BEN BEARE'!C:C,B760,'BEN BEARE'!K:K,"&gt;0")</f>
        <v>1</v>
      </c>
      <c r="E760" s="199">
        <f>COUNTIFS('BEN BEARE'!C:C,B760,'BEN BEARE'!K:K,"&lt;0")</f>
        <v>2</v>
      </c>
      <c r="F760" s="200">
        <f t="shared" si="18"/>
        <v>0.33333333333333331</v>
      </c>
      <c r="G760" s="207">
        <f>SUMIFS('BEN BEARE'!K:K,'BEN BEARE'!C:C,B760)</f>
        <v>-3.4249999999999998</v>
      </c>
    </row>
    <row r="761" spans="2:7" ht="15.75" x14ac:dyDescent="0.25">
      <c r="B761" s="205" t="str">
        <v>Impulsivity</v>
      </c>
      <c r="C761" s="199">
        <f>COUNTIF('BEN BEARE'!C:C,B761)</f>
        <v>1</v>
      </c>
      <c r="D761" s="199">
        <f>COUNTIFS('BEN BEARE'!C:C,B761,'BEN BEARE'!K:K,"&gt;0")</f>
        <v>0</v>
      </c>
      <c r="E761" s="199">
        <f>COUNTIFS('BEN BEARE'!C:C,B761,'BEN BEARE'!K:K,"&lt;0")</f>
        <v>1</v>
      </c>
      <c r="F761" s="200">
        <f t="shared" ref="F761:F777" si="19">D761/C761</f>
        <v>0</v>
      </c>
      <c r="G761" s="207">
        <f>SUMIFS('BEN BEARE'!K:K,'BEN BEARE'!C:C,B761)</f>
        <v>-7.25</v>
      </c>
    </row>
    <row r="762" spans="2:7" ht="15.75" x14ac:dyDescent="0.25">
      <c r="B762" s="205" t="str">
        <v>Imran</v>
      </c>
      <c r="C762" s="199">
        <f>COUNTIF('BEN BEARE'!C:C,B762)</f>
        <v>1</v>
      </c>
      <c r="D762" s="199">
        <f>COUNTIFS('BEN BEARE'!C:C,B762,'BEN BEARE'!K:K,"&gt;0")</f>
        <v>0</v>
      </c>
      <c r="E762" s="199">
        <f>COUNTIFS('BEN BEARE'!C:C,B762,'BEN BEARE'!K:K,"&lt;0")</f>
        <v>1</v>
      </c>
      <c r="F762" s="200">
        <f t="shared" si="19"/>
        <v>0</v>
      </c>
      <c r="G762" s="207">
        <f>SUMIFS('BEN BEARE'!K:K,'BEN BEARE'!C:C,B762)</f>
        <v>-0.5</v>
      </c>
    </row>
    <row r="763" spans="2:7" ht="15.75" x14ac:dyDescent="0.25">
      <c r="B763" s="205" t="str">
        <v>In the Picture</v>
      </c>
      <c r="C763" s="199">
        <f>COUNTIF('BEN BEARE'!C:C,B763)</f>
        <v>2</v>
      </c>
      <c r="D763" s="199">
        <f>COUNTIFS('BEN BEARE'!C:C,B763,'BEN BEARE'!K:K,"&gt;0")</f>
        <v>0</v>
      </c>
      <c r="E763" s="199">
        <f>COUNTIFS('BEN BEARE'!C:C,B763,'BEN BEARE'!K:K,"&lt;0")</f>
        <v>2</v>
      </c>
      <c r="F763" s="200">
        <f t="shared" si="19"/>
        <v>0</v>
      </c>
      <c r="G763" s="207">
        <f>SUMIFS('BEN BEARE'!K:K,'BEN BEARE'!C:C,B763)</f>
        <v>-4</v>
      </c>
    </row>
    <row r="764" spans="2:7" ht="15.75" x14ac:dyDescent="0.25">
      <c r="B764" s="205" t="str">
        <v>Incentive</v>
      </c>
      <c r="C764" s="199">
        <f>COUNTIF('BEN BEARE'!C:C,B764)</f>
        <v>2</v>
      </c>
      <c r="D764" s="199">
        <f>COUNTIFS('BEN BEARE'!C:C,B764,'BEN BEARE'!K:K,"&gt;0")</f>
        <v>1</v>
      </c>
      <c r="E764" s="199">
        <f>COUNTIFS('BEN BEARE'!C:C,B764,'BEN BEARE'!K:K,"&lt;0")</f>
        <v>1</v>
      </c>
      <c r="F764" s="200">
        <f t="shared" si="19"/>
        <v>0.5</v>
      </c>
      <c r="G764" s="207">
        <f>SUMIFS('BEN BEARE'!K:K,'BEN BEARE'!C:C,B764)</f>
        <v>-1.25</v>
      </c>
    </row>
    <row r="765" spans="2:7" ht="15.75" x14ac:dyDescent="0.25">
      <c r="B765" s="205" t="str">
        <v>Independent</v>
      </c>
      <c r="C765" s="199">
        <f>COUNTIF('BEN BEARE'!C:C,B765)</f>
        <v>1</v>
      </c>
      <c r="D765" s="199">
        <f>COUNTIFS('BEN BEARE'!C:C,B765,'BEN BEARE'!K:K,"&gt;0")</f>
        <v>0</v>
      </c>
      <c r="E765" s="199">
        <f>COUNTIFS('BEN BEARE'!C:C,B765,'BEN BEARE'!K:K,"&lt;0")</f>
        <v>1</v>
      </c>
      <c r="F765" s="200">
        <f t="shared" si="19"/>
        <v>0</v>
      </c>
      <c r="G765" s="207">
        <f>SUMIFS('BEN BEARE'!K:K,'BEN BEARE'!C:C,B765)</f>
        <v>-1.5</v>
      </c>
    </row>
    <row r="766" spans="2:7" ht="15.75" x14ac:dyDescent="0.25">
      <c r="B766" s="205" t="str">
        <v>Infinity Win</v>
      </c>
      <c r="C766" s="199">
        <f>COUNTIF('BEN BEARE'!C:C,B766)</f>
        <v>1</v>
      </c>
      <c r="D766" s="199">
        <f>COUNTIFS('BEN BEARE'!C:C,B766,'BEN BEARE'!K:K,"&gt;0")</f>
        <v>0</v>
      </c>
      <c r="E766" s="199">
        <f>COUNTIFS('BEN BEARE'!C:C,B766,'BEN BEARE'!K:K,"&lt;0")</f>
        <v>1</v>
      </c>
      <c r="F766" s="200">
        <f t="shared" si="19"/>
        <v>0</v>
      </c>
      <c r="G766" s="207">
        <f>SUMIFS('BEN BEARE'!K:K,'BEN BEARE'!C:C,B766)</f>
        <v>-1</v>
      </c>
    </row>
    <row r="767" spans="2:7" ht="15.75" x14ac:dyDescent="0.25">
      <c r="B767" s="205" t="str">
        <v xml:space="preserve">Influential </v>
      </c>
      <c r="C767" s="199">
        <f>COUNTIF('BEN BEARE'!C:C,B767)</f>
        <v>2</v>
      </c>
      <c r="D767" s="199">
        <f>COUNTIFS('BEN BEARE'!C:C,B767,'BEN BEARE'!K:K,"&gt;0")</f>
        <v>0</v>
      </c>
      <c r="E767" s="199">
        <f>COUNTIFS('BEN BEARE'!C:C,B767,'BEN BEARE'!K:K,"&lt;0")</f>
        <v>2</v>
      </c>
      <c r="F767" s="200">
        <f t="shared" si="19"/>
        <v>0</v>
      </c>
      <c r="G767" s="207">
        <f>SUMIFS('BEN BEARE'!K:K,'BEN BEARE'!C:C,B767)</f>
        <v>-6.75</v>
      </c>
    </row>
    <row r="768" spans="2:7" ht="15.75" x14ac:dyDescent="0.25">
      <c r="B768" s="205" t="str">
        <v>Innocent Enuff</v>
      </c>
      <c r="C768" s="199">
        <f>COUNTIF('BEN BEARE'!C:C,B768)</f>
        <v>2</v>
      </c>
      <c r="D768" s="199">
        <f>COUNTIFS('BEN BEARE'!C:C,B768,'BEN BEARE'!K:K,"&gt;0")</f>
        <v>0</v>
      </c>
      <c r="E768" s="199">
        <f>COUNTIFS('BEN BEARE'!C:C,B768,'BEN BEARE'!K:K,"&lt;0")</f>
        <v>2</v>
      </c>
      <c r="F768" s="200">
        <f t="shared" si="19"/>
        <v>0</v>
      </c>
      <c r="G768" s="207">
        <f>SUMIFS('BEN BEARE'!K:K,'BEN BEARE'!C:C,B768)</f>
        <v>-3</v>
      </c>
    </row>
    <row r="769" spans="2:7" ht="15.75" x14ac:dyDescent="0.25">
      <c r="B769" s="205" t="str">
        <v xml:space="preserve">Insightful Award </v>
      </c>
      <c r="C769" s="199">
        <f>COUNTIF('BEN BEARE'!C:C,B769)</f>
        <v>2</v>
      </c>
      <c r="D769" s="199">
        <f>COUNTIFS('BEN BEARE'!C:C,B769,'BEN BEARE'!K:K,"&gt;0")</f>
        <v>1</v>
      </c>
      <c r="E769" s="199">
        <f>COUNTIFS('BEN BEARE'!C:C,B769,'BEN BEARE'!K:K,"&lt;0")</f>
        <v>1</v>
      </c>
      <c r="F769" s="200">
        <f t="shared" si="19"/>
        <v>0.5</v>
      </c>
      <c r="G769" s="207">
        <f>SUMIFS('BEN BEARE'!K:K,'BEN BEARE'!C:C,B769)</f>
        <v>-5.35</v>
      </c>
    </row>
    <row r="770" spans="2:7" ht="15.75" x14ac:dyDescent="0.25">
      <c r="B770" s="205" t="str">
        <v>Introducing</v>
      </c>
      <c r="C770" s="199">
        <f>COUNTIF('BEN BEARE'!C:C,B770)</f>
        <v>1</v>
      </c>
      <c r="D770" s="199">
        <f>COUNTIFS('BEN BEARE'!C:C,B770,'BEN BEARE'!K:K,"&gt;0")</f>
        <v>1</v>
      </c>
      <c r="E770" s="199">
        <f>COUNTIFS('BEN BEARE'!C:C,B770,'BEN BEARE'!K:K,"&lt;0")</f>
        <v>0</v>
      </c>
      <c r="F770" s="200">
        <f t="shared" si="19"/>
        <v>1</v>
      </c>
      <c r="G770" s="207">
        <f>SUMIFS('BEN BEARE'!K:K,'BEN BEARE'!C:C,B770)</f>
        <v>12.674999999999997</v>
      </c>
    </row>
    <row r="771" spans="2:7" ht="15.75" x14ac:dyDescent="0.25">
      <c r="B771" s="205" t="str">
        <v>Inundation</v>
      </c>
      <c r="C771" s="199">
        <f>COUNTIF('BEN BEARE'!C:C,B771)</f>
        <v>1</v>
      </c>
      <c r="D771" s="199">
        <f>COUNTIFS('BEN BEARE'!C:C,B771,'BEN BEARE'!K:K,"&gt;0")</f>
        <v>0</v>
      </c>
      <c r="E771" s="199">
        <f>COUNTIFS('BEN BEARE'!C:C,B771,'BEN BEARE'!K:K,"&lt;0")</f>
        <v>1</v>
      </c>
      <c r="F771" s="200">
        <f t="shared" si="19"/>
        <v>0</v>
      </c>
      <c r="G771" s="207">
        <f>SUMIFS('BEN BEARE'!K:K,'BEN BEARE'!C:C,B771)</f>
        <v>-1</v>
      </c>
    </row>
    <row r="772" spans="2:7" ht="15.75" x14ac:dyDescent="0.25">
      <c r="B772" s="205" t="str">
        <v>Invasaichi</v>
      </c>
      <c r="C772" s="199">
        <f>COUNTIF('BEN BEARE'!C:C,B772)</f>
        <v>2</v>
      </c>
      <c r="D772" s="199">
        <f>COUNTIFS('BEN BEARE'!C:C,B772,'BEN BEARE'!K:K,"&gt;0")</f>
        <v>0</v>
      </c>
      <c r="E772" s="199">
        <f>COUNTIFS('BEN BEARE'!C:C,B772,'BEN BEARE'!K:K,"&lt;0")</f>
        <v>2</v>
      </c>
      <c r="F772" s="200">
        <f t="shared" si="19"/>
        <v>0</v>
      </c>
      <c r="G772" s="207">
        <f>SUMIFS('BEN BEARE'!K:K,'BEN BEARE'!C:C,B772)</f>
        <v>-2</v>
      </c>
    </row>
    <row r="773" spans="2:7" ht="15.75" x14ac:dyDescent="0.25">
      <c r="B773" s="205" t="str">
        <v>Investment</v>
      </c>
      <c r="C773" s="199">
        <f>COUNTIF('BEN BEARE'!C:C,B773)</f>
        <v>1</v>
      </c>
      <c r="D773" s="199">
        <f>COUNTIFS('BEN BEARE'!C:C,B773,'BEN BEARE'!K:K,"&gt;0")</f>
        <v>0</v>
      </c>
      <c r="E773" s="199">
        <f>COUNTIFS('BEN BEARE'!C:C,B773,'BEN BEARE'!K:K,"&lt;0")</f>
        <v>1</v>
      </c>
      <c r="F773" s="200">
        <f t="shared" si="19"/>
        <v>0</v>
      </c>
      <c r="G773" s="207">
        <f>SUMIFS('BEN BEARE'!K:K,'BEN BEARE'!C:C,B773)</f>
        <v>-0.25</v>
      </c>
    </row>
    <row r="774" spans="2:7" ht="15.75" x14ac:dyDescent="0.25">
      <c r="B774" s="205" t="str">
        <v>Inveterate</v>
      </c>
      <c r="C774" s="199">
        <f>COUNTIF('BEN BEARE'!C:C,B774)</f>
        <v>2</v>
      </c>
      <c r="D774" s="199">
        <f>COUNTIFS('BEN BEARE'!C:C,B774,'BEN BEARE'!K:K,"&gt;0")</f>
        <v>0</v>
      </c>
      <c r="E774" s="199">
        <f>COUNTIFS('BEN BEARE'!C:C,B774,'BEN BEARE'!K:K,"&lt;0")</f>
        <v>2</v>
      </c>
      <c r="F774" s="200">
        <f t="shared" si="19"/>
        <v>0</v>
      </c>
      <c r="G774" s="207">
        <f>SUMIFS('BEN BEARE'!K:K,'BEN BEARE'!C:C,B774)</f>
        <v>-3.5</v>
      </c>
    </row>
    <row r="775" spans="2:7" ht="15.75" x14ac:dyDescent="0.25">
      <c r="B775" s="205" t="str">
        <v>Invincible Millie</v>
      </c>
      <c r="C775" s="199">
        <f>COUNTIF('BEN BEARE'!C:C,B775)</f>
        <v>2</v>
      </c>
      <c r="D775" s="199">
        <f>COUNTIFS('BEN BEARE'!C:C,B775,'BEN BEARE'!K:K,"&gt;0")</f>
        <v>0</v>
      </c>
      <c r="E775" s="199">
        <f>COUNTIFS('BEN BEARE'!C:C,B775,'BEN BEARE'!K:K,"&lt;0")</f>
        <v>2</v>
      </c>
      <c r="F775" s="200">
        <f t="shared" si="19"/>
        <v>0</v>
      </c>
      <c r="G775" s="207">
        <f>SUMIFS('BEN BEARE'!K:K,'BEN BEARE'!C:C,B775)</f>
        <v>-1</v>
      </c>
    </row>
    <row r="776" spans="2:7" ht="15.75" x14ac:dyDescent="0.25">
      <c r="B776" s="205" t="str">
        <v>Iobject</v>
      </c>
      <c r="C776" s="199">
        <f>COUNTIF('BEN BEARE'!C:C,B776)</f>
        <v>1</v>
      </c>
      <c r="D776" s="199">
        <f>COUNTIFS('BEN BEARE'!C:C,B776,'BEN BEARE'!K:K,"&gt;0")</f>
        <v>1</v>
      </c>
      <c r="E776" s="199">
        <f>COUNTIFS('BEN BEARE'!C:C,B776,'BEN BEARE'!K:K,"&lt;0")</f>
        <v>0</v>
      </c>
      <c r="F776" s="200">
        <f t="shared" si="19"/>
        <v>1</v>
      </c>
      <c r="G776" s="207">
        <f>SUMIFS('BEN BEARE'!K:K,'BEN BEARE'!C:C,B776)</f>
        <v>9.1</v>
      </c>
    </row>
    <row r="777" spans="2:7" ht="15.75" x14ac:dyDescent="0.25">
      <c r="B777" s="205" t="str">
        <v>Irememberwhen</v>
      </c>
      <c r="C777" s="199">
        <f>COUNTIF('BEN BEARE'!C:C,B777)</f>
        <v>1</v>
      </c>
      <c r="D777" s="199">
        <f>COUNTIFS('BEN BEARE'!C:C,B777,'BEN BEARE'!K:K,"&gt;0")</f>
        <v>1</v>
      </c>
      <c r="E777" s="199">
        <f>COUNTIFS('BEN BEARE'!C:C,B777,'BEN BEARE'!K:K,"&lt;0")</f>
        <v>0</v>
      </c>
      <c r="F777" s="200">
        <f t="shared" si="19"/>
        <v>1</v>
      </c>
      <c r="G777" s="207">
        <f>SUMIFS('BEN BEARE'!K:K,'BEN BEARE'!C:C,B777)</f>
        <v>9.6000000000000014</v>
      </c>
    </row>
    <row r="778" spans="2:7" ht="15.75" x14ac:dyDescent="0.25">
      <c r="B778" s="205" t="str">
        <v>Irish Crickets</v>
      </c>
      <c r="C778" s="199">
        <f>COUNTIF('BEN BEARE'!C:C,B778)</f>
        <v>3</v>
      </c>
      <c r="D778" s="199">
        <f>COUNTIFS('BEN BEARE'!C:C,B778,'BEN BEARE'!K:K,"&gt;0")</f>
        <v>0</v>
      </c>
      <c r="E778" s="199">
        <f>COUNTIFS('BEN BEARE'!C:C,B778,'BEN BEARE'!K:K,"&lt;0")</f>
        <v>3</v>
      </c>
      <c r="F778" s="200">
        <f t="shared" ref="F778:F841" si="20">D778/C778</f>
        <v>0</v>
      </c>
      <c r="G778" s="207">
        <f>SUMIFS('BEN BEARE'!K:K,'BEN BEARE'!C:C,B778)</f>
        <v>-11.75</v>
      </c>
    </row>
    <row r="779" spans="2:7" ht="15.75" x14ac:dyDescent="0.25">
      <c r="B779" s="205" t="str">
        <v>Ironbar</v>
      </c>
      <c r="C779" s="199">
        <f>COUNTIF('BEN BEARE'!C:C,B779)</f>
        <v>2</v>
      </c>
      <c r="D779" s="199">
        <f>COUNTIFS('BEN BEARE'!C:C,B779,'BEN BEARE'!K:K,"&gt;0")</f>
        <v>0</v>
      </c>
      <c r="E779" s="199">
        <f>COUNTIFS('BEN BEARE'!C:C,B779,'BEN BEARE'!K:K,"&lt;0")</f>
        <v>2</v>
      </c>
      <c r="F779" s="200">
        <f t="shared" si="20"/>
        <v>0</v>
      </c>
      <c r="G779" s="207">
        <f>SUMIFS('BEN BEARE'!K:K,'BEN BEARE'!C:C,B779)</f>
        <v>-1.75</v>
      </c>
    </row>
    <row r="780" spans="2:7" ht="15.75" x14ac:dyDescent="0.25">
      <c r="B780" s="205" t="str">
        <v>Irunthiscity</v>
      </c>
      <c r="C780" s="199">
        <f>COUNTIF('BEN BEARE'!C:C,B780)</f>
        <v>1</v>
      </c>
      <c r="D780" s="199">
        <f>COUNTIFS('BEN BEARE'!C:C,B780,'BEN BEARE'!K:K,"&gt;0")</f>
        <v>0</v>
      </c>
      <c r="E780" s="199">
        <f>COUNTIFS('BEN BEARE'!C:C,B780,'BEN BEARE'!K:K,"&lt;0")</f>
        <v>1</v>
      </c>
      <c r="F780" s="200">
        <f t="shared" si="20"/>
        <v>0</v>
      </c>
      <c r="G780" s="207">
        <f>SUMIFS('BEN BEARE'!K:K,'BEN BEARE'!C:C,B780)</f>
        <v>-1.25</v>
      </c>
    </row>
    <row r="781" spans="2:7" ht="15.75" x14ac:dyDescent="0.25">
      <c r="B781" s="205" t="str">
        <v>Is He Out</v>
      </c>
      <c r="C781" s="199">
        <f>COUNTIF('BEN BEARE'!C:C,B781)</f>
        <v>2</v>
      </c>
      <c r="D781" s="199">
        <f>COUNTIFS('BEN BEARE'!C:C,B781,'BEN BEARE'!K:K,"&gt;0")</f>
        <v>1</v>
      </c>
      <c r="E781" s="199">
        <f>COUNTIFS('BEN BEARE'!C:C,B781,'BEN BEARE'!K:K,"&lt;0")</f>
        <v>1</v>
      </c>
      <c r="F781" s="200">
        <f t="shared" si="20"/>
        <v>0.5</v>
      </c>
      <c r="G781" s="207">
        <f>SUMIFS('BEN BEARE'!K:K,'BEN BEARE'!C:C,B781)</f>
        <v>-0.875</v>
      </c>
    </row>
    <row r="782" spans="2:7" ht="15.75" x14ac:dyDescent="0.25">
      <c r="B782" s="205" t="str">
        <v>Is It Me</v>
      </c>
      <c r="C782" s="199">
        <f>COUNTIF('BEN BEARE'!C:C,B782)</f>
        <v>3</v>
      </c>
      <c r="D782" s="199">
        <f>COUNTIFS('BEN BEARE'!C:C,B782,'BEN BEARE'!K:K,"&gt;0")</f>
        <v>3</v>
      </c>
      <c r="E782" s="199">
        <f>COUNTIFS('BEN BEARE'!C:C,B782,'BEN BEARE'!K:K,"&lt;0")</f>
        <v>0</v>
      </c>
      <c r="F782" s="200">
        <f t="shared" si="20"/>
        <v>1</v>
      </c>
      <c r="G782" s="207">
        <f>SUMIFS('BEN BEARE'!K:K,'BEN BEARE'!C:C,B782)</f>
        <v>37.599999999999994</v>
      </c>
    </row>
    <row r="783" spans="2:7" ht="15.75" x14ac:dyDescent="0.25">
      <c r="B783" s="205" t="str">
        <v>Is This Love</v>
      </c>
      <c r="C783" s="199">
        <f>COUNTIF('BEN BEARE'!C:C,B783)</f>
        <v>3</v>
      </c>
      <c r="D783" s="199">
        <f>COUNTIFS('BEN BEARE'!C:C,B783,'BEN BEARE'!K:K,"&gt;0")</f>
        <v>2</v>
      </c>
      <c r="E783" s="199">
        <f>COUNTIFS('BEN BEARE'!C:C,B783,'BEN BEARE'!K:K,"&lt;0")</f>
        <v>1</v>
      </c>
      <c r="F783" s="200">
        <f t="shared" si="20"/>
        <v>0.66666666666666663</v>
      </c>
      <c r="G783" s="207">
        <f>SUMIFS('BEN BEARE'!K:K,'BEN BEARE'!C:C,B783)</f>
        <v>3.7249999999999996</v>
      </c>
    </row>
    <row r="784" spans="2:7" ht="15.75" x14ac:dyDescent="0.25">
      <c r="B784" s="205" t="str">
        <v>Island Tide</v>
      </c>
      <c r="C784" s="199">
        <f>COUNTIF('BEN BEARE'!C:C,B784)</f>
        <v>1</v>
      </c>
      <c r="D784" s="199">
        <f>COUNTIFS('BEN BEARE'!C:C,B784,'BEN BEARE'!K:K,"&gt;0")</f>
        <v>0</v>
      </c>
      <c r="E784" s="199">
        <f>COUNTIFS('BEN BEARE'!C:C,B784,'BEN BEARE'!K:K,"&lt;0")</f>
        <v>1</v>
      </c>
      <c r="F784" s="200">
        <f t="shared" si="20"/>
        <v>0</v>
      </c>
      <c r="G784" s="207">
        <f>SUMIFS('BEN BEARE'!K:K,'BEN BEARE'!C:C,B784)</f>
        <v>-0.5</v>
      </c>
    </row>
    <row r="785" spans="2:7" ht="15.75" x14ac:dyDescent="0.25">
      <c r="B785" s="205" t="str">
        <v>Isles of Avalon</v>
      </c>
      <c r="C785" s="199">
        <f>COUNTIF('BEN BEARE'!C:C,B785)</f>
        <v>2</v>
      </c>
      <c r="D785" s="199">
        <f>COUNTIFS('BEN BEARE'!C:C,B785,'BEN BEARE'!K:K,"&gt;0")</f>
        <v>0</v>
      </c>
      <c r="E785" s="199">
        <f>COUNTIFS('BEN BEARE'!C:C,B785,'BEN BEARE'!K:K,"&lt;0")</f>
        <v>2</v>
      </c>
      <c r="F785" s="200">
        <f t="shared" si="20"/>
        <v>0</v>
      </c>
      <c r="G785" s="207">
        <f>SUMIFS('BEN BEARE'!K:K,'BEN BEARE'!C:C,B785)</f>
        <v>-3</v>
      </c>
    </row>
    <row r="786" spans="2:7" ht="15.75" x14ac:dyDescent="0.25">
      <c r="B786" s="205" t="str">
        <v>Italian Viking</v>
      </c>
      <c r="C786" s="199">
        <f>COUNTIF('BEN BEARE'!C:C,B786)</f>
        <v>3</v>
      </c>
      <c r="D786" s="199">
        <f>COUNTIFS('BEN BEARE'!C:C,B786,'BEN BEARE'!K:K,"&gt;0")</f>
        <v>0</v>
      </c>
      <c r="E786" s="199">
        <f>COUNTIFS('BEN BEARE'!C:C,B786,'BEN BEARE'!K:K,"&lt;0")</f>
        <v>3</v>
      </c>
      <c r="F786" s="200">
        <f t="shared" si="20"/>
        <v>0</v>
      </c>
      <c r="G786" s="207">
        <f>SUMIFS('BEN BEARE'!K:K,'BEN BEARE'!C:C,B786)</f>
        <v>-13.5</v>
      </c>
    </row>
    <row r="787" spans="2:7" ht="15.75" x14ac:dyDescent="0.25">
      <c r="B787" s="205" t="str">
        <v>Itippedthis</v>
      </c>
      <c r="C787" s="199">
        <f>COUNTIF('BEN BEARE'!C:C,B787)</f>
        <v>1</v>
      </c>
      <c r="D787" s="199">
        <f>COUNTIFS('BEN BEARE'!C:C,B787,'BEN BEARE'!K:K,"&gt;0")</f>
        <v>0</v>
      </c>
      <c r="E787" s="199">
        <f>COUNTIFS('BEN BEARE'!C:C,B787,'BEN BEARE'!K:K,"&lt;0")</f>
        <v>1</v>
      </c>
      <c r="F787" s="200">
        <f t="shared" si="20"/>
        <v>0</v>
      </c>
      <c r="G787" s="207">
        <f>SUMIFS('BEN BEARE'!K:K,'BEN BEARE'!C:C,B787)</f>
        <v>-2</v>
      </c>
    </row>
    <row r="788" spans="2:7" ht="15.75" x14ac:dyDescent="0.25">
      <c r="B788" s="205" t="str">
        <v>Its My Turn</v>
      </c>
      <c r="C788" s="199">
        <f>COUNTIF('BEN BEARE'!C:C,B788)</f>
        <v>1</v>
      </c>
      <c r="D788" s="199">
        <f>COUNTIFS('BEN BEARE'!C:C,B788,'BEN BEARE'!K:K,"&gt;0")</f>
        <v>0</v>
      </c>
      <c r="E788" s="199">
        <f>COUNTIFS('BEN BEARE'!C:C,B788,'BEN BEARE'!K:K,"&lt;0")</f>
        <v>1</v>
      </c>
      <c r="F788" s="200">
        <f t="shared" si="20"/>
        <v>0</v>
      </c>
      <c r="G788" s="207">
        <f>SUMIFS('BEN BEARE'!K:K,'BEN BEARE'!C:C,B788)</f>
        <v>-0.5</v>
      </c>
    </row>
    <row r="789" spans="2:7" ht="15.75" x14ac:dyDescent="0.25">
      <c r="B789" s="205" t="str">
        <v>Ivans Hero</v>
      </c>
      <c r="C789" s="199">
        <f>COUNTIF('BEN BEARE'!C:C,B789)</f>
        <v>1</v>
      </c>
      <c r="D789" s="199">
        <f>COUNTIFS('BEN BEARE'!C:C,B789,'BEN BEARE'!K:K,"&gt;0")</f>
        <v>1</v>
      </c>
      <c r="E789" s="199">
        <f>COUNTIFS('BEN BEARE'!C:C,B789,'BEN BEARE'!K:K,"&lt;0")</f>
        <v>0</v>
      </c>
      <c r="F789" s="200">
        <f t="shared" si="20"/>
        <v>1</v>
      </c>
      <c r="G789" s="207">
        <f>SUMIFS('BEN BEARE'!K:K,'BEN BEARE'!C:C,B789)</f>
        <v>4.6500000000000004</v>
      </c>
    </row>
    <row r="790" spans="2:7" ht="15.75" x14ac:dyDescent="0.25">
      <c r="B790" s="205" t="str">
        <v>Jabbawockeez</v>
      </c>
      <c r="C790" s="199">
        <f>COUNTIF('BEN BEARE'!C:C,B790)</f>
        <v>1</v>
      </c>
      <c r="D790" s="199">
        <f>COUNTIFS('BEN BEARE'!C:C,B790,'BEN BEARE'!K:K,"&gt;0")</f>
        <v>1</v>
      </c>
      <c r="E790" s="199">
        <f>COUNTIFS('BEN BEARE'!C:C,B790,'BEN BEARE'!K:K,"&lt;0")</f>
        <v>0</v>
      </c>
      <c r="F790" s="200">
        <f t="shared" si="20"/>
        <v>1</v>
      </c>
      <c r="G790" s="207">
        <f>SUMIFS('BEN BEARE'!K:K,'BEN BEARE'!C:C,B790)</f>
        <v>7.5</v>
      </c>
    </row>
    <row r="791" spans="2:7" ht="15.75" x14ac:dyDescent="0.25">
      <c r="B791" s="205" t="str">
        <v>Jacks All Magic</v>
      </c>
      <c r="C791" s="199">
        <f>COUNTIF('BEN BEARE'!C:C,B791)</f>
        <v>3</v>
      </c>
      <c r="D791" s="199">
        <f>COUNTIFS('BEN BEARE'!C:C,B791,'BEN BEARE'!K:K,"&gt;0")</f>
        <v>0</v>
      </c>
      <c r="E791" s="199">
        <f>COUNTIFS('BEN BEARE'!C:C,B791,'BEN BEARE'!K:K,"&lt;0")</f>
        <v>3</v>
      </c>
      <c r="F791" s="200">
        <f t="shared" si="20"/>
        <v>0</v>
      </c>
      <c r="G791" s="207">
        <f>SUMIFS('BEN BEARE'!K:K,'BEN BEARE'!C:C,B791)</f>
        <v>-3.75</v>
      </c>
    </row>
    <row r="792" spans="2:7" ht="15.75" x14ac:dyDescent="0.25">
      <c r="B792" s="205" t="str">
        <v>Jalpido</v>
      </c>
      <c r="C792" s="199">
        <f>COUNTIF('BEN BEARE'!C:C,B792)</f>
        <v>1</v>
      </c>
      <c r="D792" s="199">
        <f>COUNTIFS('BEN BEARE'!C:C,B792,'BEN BEARE'!K:K,"&gt;0")</f>
        <v>0</v>
      </c>
      <c r="E792" s="199">
        <f>COUNTIFS('BEN BEARE'!C:C,B792,'BEN BEARE'!K:K,"&lt;0")</f>
        <v>1</v>
      </c>
      <c r="F792" s="200">
        <f t="shared" si="20"/>
        <v>0</v>
      </c>
      <c r="G792" s="207">
        <f>SUMIFS('BEN BEARE'!K:K,'BEN BEARE'!C:C,B792)</f>
        <v>-2</v>
      </c>
    </row>
    <row r="793" spans="2:7" ht="15.75" x14ac:dyDescent="0.25">
      <c r="B793" s="205" t="str">
        <v>Jamesatelli</v>
      </c>
      <c r="C793" s="199">
        <f>COUNTIF('BEN BEARE'!C:C,B793)</f>
        <v>2</v>
      </c>
      <c r="D793" s="199">
        <f>COUNTIFS('BEN BEARE'!C:C,B793,'BEN BEARE'!K:K,"&gt;0")</f>
        <v>0</v>
      </c>
      <c r="E793" s="199">
        <f>COUNTIFS('BEN BEARE'!C:C,B793,'BEN BEARE'!K:K,"&lt;0")</f>
        <v>2</v>
      </c>
      <c r="F793" s="200">
        <f t="shared" si="20"/>
        <v>0</v>
      </c>
      <c r="G793" s="207">
        <f>SUMIFS('BEN BEARE'!K:K,'BEN BEARE'!C:C,B793)</f>
        <v>-4</v>
      </c>
    </row>
    <row r="794" spans="2:7" ht="15.75" x14ac:dyDescent="0.25">
      <c r="B794" s="205" t="str">
        <v>Jamesonheart</v>
      </c>
      <c r="C794" s="199">
        <f>COUNTIF('BEN BEARE'!C:C,B794)</f>
        <v>1</v>
      </c>
      <c r="D794" s="199">
        <f>COUNTIFS('BEN BEARE'!C:C,B794,'BEN BEARE'!K:K,"&gt;0")</f>
        <v>1</v>
      </c>
      <c r="E794" s="199">
        <f>COUNTIFS('BEN BEARE'!C:C,B794,'BEN BEARE'!K:K,"&lt;0")</f>
        <v>0</v>
      </c>
      <c r="F794" s="200">
        <f t="shared" si="20"/>
        <v>1</v>
      </c>
      <c r="G794" s="207">
        <f>SUMIFS('BEN BEARE'!K:K,'BEN BEARE'!C:C,B794)</f>
        <v>0.35000000000000009</v>
      </c>
    </row>
    <row r="795" spans="2:7" ht="15.75" x14ac:dyDescent="0.25">
      <c r="B795" s="205" t="str">
        <v>Japanese Emperor</v>
      </c>
      <c r="C795" s="199">
        <f>COUNTIF('BEN BEARE'!C:C,B795)</f>
        <v>1</v>
      </c>
      <c r="D795" s="199">
        <f>COUNTIFS('BEN BEARE'!C:C,B795,'BEN BEARE'!K:K,"&gt;0")</f>
        <v>0</v>
      </c>
      <c r="E795" s="199">
        <f>COUNTIFS('BEN BEARE'!C:C,B795,'BEN BEARE'!K:K,"&lt;0")</f>
        <v>1</v>
      </c>
      <c r="F795" s="200">
        <f t="shared" si="20"/>
        <v>0</v>
      </c>
      <c r="G795" s="207">
        <f>SUMIFS('BEN BEARE'!K:K,'BEN BEARE'!C:C,B795)</f>
        <v>-1</v>
      </c>
    </row>
    <row r="796" spans="2:7" ht="15.75" x14ac:dyDescent="0.25">
      <c r="B796" s="205" t="str">
        <v>Jasiri</v>
      </c>
      <c r="C796" s="199">
        <f>COUNTIF('BEN BEARE'!C:C,B796)</f>
        <v>2</v>
      </c>
      <c r="D796" s="199">
        <f>COUNTIFS('BEN BEARE'!C:C,B796,'BEN BEARE'!K:K,"&gt;0")</f>
        <v>1</v>
      </c>
      <c r="E796" s="199">
        <f>COUNTIFS('BEN BEARE'!C:C,B796,'BEN BEARE'!K:K,"&lt;0")</f>
        <v>1</v>
      </c>
      <c r="F796" s="200">
        <f t="shared" si="20"/>
        <v>0.5</v>
      </c>
      <c r="G796" s="207">
        <f>SUMIFS('BEN BEARE'!K:K,'BEN BEARE'!C:C,B796)</f>
        <v>-6</v>
      </c>
    </row>
    <row r="797" spans="2:7" ht="15.75" x14ac:dyDescent="0.25">
      <c r="B797" s="205" t="str">
        <v>Jayzeal</v>
      </c>
      <c r="C797" s="199">
        <f>COUNTIF('BEN BEARE'!C:C,B797)</f>
        <v>2</v>
      </c>
      <c r="D797" s="199">
        <f>COUNTIFS('BEN BEARE'!C:C,B797,'BEN BEARE'!K:K,"&gt;0")</f>
        <v>0</v>
      </c>
      <c r="E797" s="199">
        <f>COUNTIFS('BEN BEARE'!C:C,B797,'BEN BEARE'!K:K,"&lt;0")</f>
        <v>2</v>
      </c>
      <c r="F797" s="200">
        <f t="shared" si="20"/>
        <v>0</v>
      </c>
      <c r="G797" s="207">
        <f>SUMIFS('BEN BEARE'!K:K,'BEN BEARE'!C:C,B797)</f>
        <v>-2.75</v>
      </c>
    </row>
    <row r="798" spans="2:7" ht="15.75" x14ac:dyDescent="0.25">
      <c r="B798" s="205" t="str">
        <v>Jebel Hafeet</v>
      </c>
      <c r="C798" s="199">
        <f>COUNTIF('BEN BEARE'!C:C,B798)</f>
        <v>2</v>
      </c>
      <c r="D798" s="199">
        <f>COUNTIFS('BEN BEARE'!C:C,B798,'BEN BEARE'!K:K,"&gt;0")</f>
        <v>0</v>
      </c>
      <c r="E798" s="199">
        <f>COUNTIFS('BEN BEARE'!C:C,B798,'BEN BEARE'!K:K,"&lt;0")</f>
        <v>2</v>
      </c>
      <c r="F798" s="200">
        <f t="shared" si="20"/>
        <v>0</v>
      </c>
      <c r="G798" s="207">
        <f>SUMIFS('BEN BEARE'!K:K,'BEN BEARE'!C:C,B798)</f>
        <v>-1.75</v>
      </c>
    </row>
    <row r="799" spans="2:7" ht="15.75" x14ac:dyDescent="0.25">
      <c r="B799" s="205" t="str">
        <v>Jenni Express</v>
      </c>
      <c r="C799" s="199">
        <f>COUNTIF('BEN BEARE'!C:C,B799)</f>
        <v>1</v>
      </c>
      <c r="D799" s="199">
        <f>COUNTIFS('BEN BEARE'!C:C,B799,'BEN BEARE'!K:K,"&gt;0")</f>
        <v>0</v>
      </c>
      <c r="E799" s="199">
        <f>COUNTIFS('BEN BEARE'!C:C,B799,'BEN BEARE'!K:K,"&lt;0")</f>
        <v>1</v>
      </c>
      <c r="F799" s="200">
        <f t="shared" si="20"/>
        <v>0</v>
      </c>
      <c r="G799" s="207">
        <f>SUMIFS('BEN BEARE'!K:K,'BEN BEARE'!C:C,B799)</f>
        <v>-1</v>
      </c>
    </row>
    <row r="800" spans="2:7" ht="15.75" x14ac:dyDescent="0.25">
      <c r="B800" s="205" t="str">
        <v>Jenni L'artiste</v>
      </c>
      <c r="C800" s="199">
        <f>COUNTIF('BEN BEARE'!C:C,B800)</f>
        <v>2</v>
      </c>
      <c r="D800" s="199">
        <f>COUNTIFS('BEN BEARE'!C:C,B800,'BEN BEARE'!K:K,"&gt;0")</f>
        <v>0</v>
      </c>
      <c r="E800" s="199">
        <f>COUNTIFS('BEN BEARE'!C:C,B800,'BEN BEARE'!K:K,"&lt;0")</f>
        <v>2</v>
      </c>
      <c r="F800" s="200">
        <f t="shared" si="20"/>
        <v>0</v>
      </c>
      <c r="G800" s="207">
        <f>SUMIFS('BEN BEARE'!K:K,'BEN BEARE'!C:C,B800)</f>
        <v>-8</v>
      </c>
    </row>
    <row r="801" spans="2:7" ht="15.75" x14ac:dyDescent="0.25">
      <c r="B801" s="205" t="str">
        <v>Jenniferance</v>
      </c>
      <c r="C801" s="199">
        <f>COUNTIF('BEN BEARE'!C:C,B801)</f>
        <v>1</v>
      </c>
      <c r="D801" s="199">
        <f>COUNTIFS('BEN BEARE'!C:C,B801,'BEN BEARE'!K:K,"&gt;0")</f>
        <v>0</v>
      </c>
      <c r="E801" s="199">
        <f>COUNTIFS('BEN BEARE'!C:C,B801,'BEN BEARE'!K:K,"&lt;0")</f>
        <v>1</v>
      </c>
      <c r="F801" s="200">
        <f t="shared" si="20"/>
        <v>0</v>
      </c>
      <c r="G801" s="207">
        <f>SUMIFS('BEN BEARE'!K:K,'BEN BEARE'!C:C,B801)</f>
        <v>-1.5</v>
      </c>
    </row>
    <row r="802" spans="2:7" ht="15.75" x14ac:dyDescent="0.25">
      <c r="B802" s="205" t="str">
        <v>Jennivamoose</v>
      </c>
      <c r="C802" s="199">
        <f>COUNTIF('BEN BEARE'!C:C,B802)</f>
        <v>2</v>
      </c>
      <c r="D802" s="199">
        <f>COUNTIFS('BEN BEARE'!C:C,B802,'BEN BEARE'!K:K,"&gt;0")</f>
        <v>1</v>
      </c>
      <c r="E802" s="199">
        <f>COUNTIFS('BEN BEARE'!C:C,B802,'BEN BEARE'!K:K,"&lt;0")</f>
        <v>1</v>
      </c>
      <c r="F802" s="200">
        <f t="shared" si="20"/>
        <v>0.5</v>
      </c>
      <c r="G802" s="207">
        <f>SUMIFS('BEN BEARE'!K:K,'BEN BEARE'!C:C,B802)</f>
        <v>9.25</v>
      </c>
    </row>
    <row r="803" spans="2:7" ht="15.75" x14ac:dyDescent="0.25">
      <c r="B803" s="205" t="str">
        <v>Jeruca Star</v>
      </c>
      <c r="C803" s="199">
        <f>COUNTIF('BEN BEARE'!C:C,B803)</f>
        <v>2</v>
      </c>
      <c r="D803" s="199">
        <f>COUNTIFS('BEN BEARE'!C:C,B803,'BEN BEARE'!K:K,"&gt;0")</f>
        <v>0</v>
      </c>
      <c r="E803" s="199">
        <f>COUNTIFS('BEN BEARE'!C:C,B803,'BEN BEARE'!K:K,"&lt;0")</f>
        <v>2</v>
      </c>
      <c r="F803" s="200">
        <f t="shared" si="20"/>
        <v>0</v>
      </c>
      <c r="G803" s="207">
        <f>SUMIFS('BEN BEARE'!K:K,'BEN BEARE'!C:C,B803)</f>
        <v>-3.5</v>
      </c>
    </row>
    <row r="804" spans="2:7" ht="15.75" x14ac:dyDescent="0.25">
      <c r="B804" s="205" t="str">
        <v>Jezoulenko</v>
      </c>
      <c r="C804" s="199">
        <f>COUNTIF('BEN BEARE'!C:C,B804)</f>
        <v>1</v>
      </c>
      <c r="D804" s="199">
        <f>COUNTIFS('BEN BEARE'!C:C,B804,'BEN BEARE'!K:K,"&gt;0")</f>
        <v>0</v>
      </c>
      <c r="E804" s="199">
        <f>COUNTIFS('BEN BEARE'!C:C,B804,'BEN BEARE'!K:K,"&lt;0")</f>
        <v>1</v>
      </c>
      <c r="F804" s="200">
        <f t="shared" si="20"/>
        <v>0</v>
      </c>
      <c r="G804" s="207">
        <f>SUMIFS('BEN BEARE'!K:K,'BEN BEARE'!C:C,B804)</f>
        <v>-2</v>
      </c>
    </row>
    <row r="805" spans="2:7" ht="15.75" x14ac:dyDescent="0.25">
      <c r="B805" s="205" t="str">
        <v>Jiggler</v>
      </c>
      <c r="C805" s="199">
        <f>COUNTIF('BEN BEARE'!C:C,B805)</f>
        <v>1</v>
      </c>
      <c r="D805" s="199">
        <f>COUNTIFS('BEN BEARE'!C:C,B805,'BEN BEARE'!K:K,"&gt;0")</f>
        <v>0</v>
      </c>
      <c r="E805" s="199">
        <f>COUNTIFS('BEN BEARE'!C:C,B805,'BEN BEARE'!K:K,"&lt;0")</f>
        <v>1</v>
      </c>
      <c r="F805" s="200">
        <f t="shared" si="20"/>
        <v>0</v>
      </c>
      <c r="G805" s="207">
        <f>SUMIFS('BEN BEARE'!K:K,'BEN BEARE'!C:C,B805)</f>
        <v>-1</v>
      </c>
    </row>
    <row r="806" spans="2:7" ht="15.75" x14ac:dyDescent="0.25">
      <c r="B806" s="205" t="str">
        <v>Jinsoku</v>
      </c>
      <c r="C806" s="199">
        <f>COUNTIF('BEN BEARE'!C:C,B806)</f>
        <v>1</v>
      </c>
      <c r="D806" s="199">
        <f>COUNTIFS('BEN BEARE'!C:C,B806,'BEN BEARE'!K:K,"&gt;0")</f>
        <v>0</v>
      </c>
      <c r="E806" s="199">
        <f>COUNTIFS('BEN BEARE'!C:C,B806,'BEN BEARE'!K:K,"&lt;0")</f>
        <v>1</v>
      </c>
      <c r="F806" s="200">
        <f t="shared" si="20"/>
        <v>0</v>
      </c>
      <c r="G806" s="207">
        <f>SUMIFS('BEN BEARE'!K:K,'BEN BEARE'!C:C,B806)</f>
        <v>-8</v>
      </c>
    </row>
    <row r="807" spans="2:7" ht="15.75" x14ac:dyDescent="0.25">
      <c r="B807" s="205" t="str">
        <v>Jojo Was a Man</v>
      </c>
      <c r="C807" s="199">
        <f>COUNTIF('BEN BEARE'!C:C,B807)</f>
        <v>1</v>
      </c>
      <c r="D807" s="199">
        <f>COUNTIFS('BEN BEARE'!C:C,B807,'BEN BEARE'!K:K,"&gt;0")</f>
        <v>1</v>
      </c>
      <c r="E807" s="199">
        <f>COUNTIFS('BEN BEARE'!C:C,B807,'BEN BEARE'!K:K,"&lt;0")</f>
        <v>0</v>
      </c>
      <c r="F807" s="200">
        <f t="shared" si="20"/>
        <v>1</v>
      </c>
      <c r="G807" s="207">
        <f>SUMIFS('BEN BEARE'!K:K,'BEN BEARE'!C:C,B807)</f>
        <v>2</v>
      </c>
    </row>
    <row r="808" spans="2:7" ht="15.75" x14ac:dyDescent="0.25">
      <c r="B808" s="205" t="str">
        <v>Jukebox Lucy</v>
      </c>
      <c r="C808" s="199">
        <f>COUNTIF('BEN BEARE'!C:C,B808)</f>
        <v>1</v>
      </c>
      <c r="D808" s="199">
        <f>COUNTIFS('BEN BEARE'!C:C,B808,'BEN BEARE'!K:K,"&gt;0")</f>
        <v>0</v>
      </c>
      <c r="E808" s="199">
        <f>COUNTIFS('BEN BEARE'!C:C,B808,'BEN BEARE'!K:K,"&lt;0")</f>
        <v>1</v>
      </c>
      <c r="F808" s="200">
        <f t="shared" si="20"/>
        <v>0</v>
      </c>
      <c r="G808" s="207">
        <f>SUMIFS('BEN BEARE'!K:K,'BEN BEARE'!C:C,B808)</f>
        <v>-1</v>
      </c>
    </row>
    <row r="809" spans="2:7" ht="15.75" x14ac:dyDescent="0.25">
      <c r="B809" s="205" t="str">
        <v>Jukeboz Lucy</v>
      </c>
      <c r="C809" s="199">
        <f>COUNTIF('BEN BEARE'!C:C,B809)</f>
        <v>1</v>
      </c>
      <c r="D809" s="199">
        <f>COUNTIFS('BEN BEARE'!C:C,B809,'BEN BEARE'!K:K,"&gt;0")</f>
        <v>0</v>
      </c>
      <c r="E809" s="199">
        <f>COUNTIFS('BEN BEARE'!C:C,B809,'BEN BEARE'!K:K,"&lt;0")</f>
        <v>1</v>
      </c>
      <c r="F809" s="200">
        <f t="shared" si="20"/>
        <v>0</v>
      </c>
      <c r="G809" s="207">
        <f>SUMIFS('BEN BEARE'!K:K,'BEN BEARE'!C:C,B809)</f>
        <v>-0.5</v>
      </c>
    </row>
    <row r="810" spans="2:7" ht="15.75" x14ac:dyDescent="0.25">
      <c r="B810" s="205" t="str">
        <v>Just a  Rebel</v>
      </c>
      <c r="C810" s="199">
        <f>COUNTIF('BEN BEARE'!C:C,B810)</f>
        <v>1</v>
      </c>
      <c r="D810" s="199">
        <f>COUNTIFS('BEN BEARE'!C:C,B810,'BEN BEARE'!K:K,"&gt;0")</f>
        <v>0</v>
      </c>
      <c r="E810" s="199">
        <f>COUNTIFS('BEN BEARE'!C:C,B810,'BEN BEARE'!K:K,"&lt;0")</f>
        <v>1</v>
      </c>
      <c r="F810" s="200">
        <f t="shared" si="20"/>
        <v>0</v>
      </c>
      <c r="G810" s="207">
        <f>SUMIFS('BEN BEARE'!K:K,'BEN BEARE'!C:C,B810)</f>
        <v>-5</v>
      </c>
    </row>
    <row r="811" spans="2:7" ht="15.75" x14ac:dyDescent="0.25">
      <c r="B811" s="205" t="str">
        <v>Just a Rebel</v>
      </c>
      <c r="C811" s="199">
        <f>COUNTIF('BEN BEARE'!C:C,B811)</f>
        <v>2</v>
      </c>
      <c r="D811" s="199">
        <f>COUNTIFS('BEN BEARE'!C:C,B811,'BEN BEARE'!K:K,"&gt;0")</f>
        <v>0</v>
      </c>
      <c r="E811" s="199">
        <f>COUNTIFS('BEN BEARE'!C:C,B811,'BEN BEARE'!K:K,"&lt;0")</f>
        <v>2</v>
      </c>
      <c r="F811" s="200">
        <f t="shared" si="20"/>
        <v>0</v>
      </c>
      <c r="G811" s="207">
        <f>SUMIFS('BEN BEARE'!K:K,'BEN BEARE'!C:C,B811)</f>
        <v>-10</v>
      </c>
    </row>
    <row r="812" spans="2:7" ht="15.75" x14ac:dyDescent="0.25">
      <c r="B812" s="205" t="str">
        <v xml:space="preserve">Just Imagine If </v>
      </c>
      <c r="C812" s="199">
        <f>COUNTIF('BEN BEARE'!C:C,B812)</f>
        <v>2</v>
      </c>
      <c r="D812" s="199">
        <f>COUNTIFS('BEN BEARE'!C:C,B812,'BEN BEARE'!K:K,"&gt;0")</f>
        <v>0</v>
      </c>
      <c r="E812" s="199">
        <f>COUNTIFS('BEN BEARE'!C:C,B812,'BEN BEARE'!K:K,"&lt;0")</f>
        <v>2</v>
      </c>
      <c r="F812" s="200">
        <f t="shared" si="20"/>
        <v>0</v>
      </c>
      <c r="G812" s="207">
        <f>SUMIFS('BEN BEARE'!K:K,'BEN BEARE'!C:C,B812)</f>
        <v>-4.25</v>
      </c>
    </row>
    <row r="813" spans="2:7" ht="15.75" x14ac:dyDescent="0.25">
      <c r="B813" s="205" t="str">
        <v>Just Joan</v>
      </c>
      <c r="C813" s="199">
        <f>COUNTIF('BEN BEARE'!C:C,B813)</f>
        <v>2</v>
      </c>
      <c r="D813" s="199">
        <f>COUNTIFS('BEN BEARE'!C:C,B813,'BEN BEARE'!K:K,"&gt;0")</f>
        <v>0</v>
      </c>
      <c r="E813" s="199">
        <f>COUNTIFS('BEN BEARE'!C:C,B813,'BEN BEARE'!K:K,"&lt;0")</f>
        <v>2</v>
      </c>
      <c r="F813" s="200">
        <f t="shared" si="20"/>
        <v>0</v>
      </c>
      <c r="G813" s="207">
        <f>SUMIFS('BEN BEARE'!K:K,'BEN BEARE'!C:C,B813)</f>
        <v>-2</v>
      </c>
    </row>
    <row r="814" spans="2:7" ht="15.75" x14ac:dyDescent="0.25">
      <c r="B814" s="205" t="str">
        <v>Just Johnno</v>
      </c>
      <c r="C814" s="199">
        <f>COUNTIF('BEN BEARE'!C:C,B814)</f>
        <v>1</v>
      </c>
      <c r="D814" s="199">
        <f>COUNTIFS('BEN BEARE'!C:C,B814,'BEN BEARE'!K:K,"&gt;0")</f>
        <v>1</v>
      </c>
      <c r="E814" s="199">
        <f>COUNTIFS('BEN BEARE'!C:C,B814,'BEN BEARE'!K:K,"&lt;0")</f>
        <v>0</v>
      </c>
      <c r="F814" s="200">
        <f t="shared" si="20"/>
        <v>1</v>
      </c>
      <c r="G814" s="207">
        <f>SUMIFS('BEN BEARE'!K:K,'BEN BEARE'!C:C,B814)</f>
        <v>2.1749999999999998</v>
      </c>
    </row>
    <row r="815" spans="2:7" ht="15.75" x14ac:dyDescent="0.25">
      <c r="B815" s="205" t="str">
        <v>Just Malcolm</v>
      </c>
      <c r="C815" s="199">
        <f>COUNTIF('BEN BEARE'!C:C,B815)</f>
        <v>1</v>
      </c>
      <c r="D815" s="199">
        <f>COUNTIFS('BEN BEARE'!C:C,B815,'BEN BEARE'!K:K,"&gt;0")</f>
        <v>0</v>
      </c>
      <c r="E815" s="199">
        <f>COUNTIFS('BEN BEARE'!C:C,B815,'BEN BEARE'!K:K,"&lt;0")</f>
        <v>1</v>
      </c>
      <c r="F815" s="200">
        <f t="shared" si="20"/>
        <v>0</v>
      </c>
      <c r="G815" s="207">
        <f>SUMIFS('BEN BEARE'!K:K,'BEN BEARE'!C:C,B815)</f>
        <v>-1</v>
      </c>
    </row>
    <row r="816" spans="2:7" ht="15.75" x14ac:dyDescent="0.25">
      <c r="B816" s="205" t="str">
        <v>Just Press Send</v>
      </c>
      <c r="C816" s="199">
        <f>COUNTIF('BEN BEARE'!C:C,B816)</f>
        <v>2</v>
      </c>
      <c r="D816" s="199">
        <f>COUNTIFS('BEN BEARE'!C:C,B816,'BEN BEARE'!K:K,"&gt;0")</f>
        <v>0</v>
      </c>
      <c r="E816" s="199">
        <f>COUNTIFS('BEN BEARE'!C:C,B816,'BEN BEARE'!K:K,"&lt;0")</f>
        <v>2</v>
      </c>
      <c r="F816" s="200">
        <f t="shared" si="20"/>
        <v>0</v>
      </c>
      <c r="G816" s="207">
        <f>SUMIFS('BEN BEARE'!K:K,'BEN BEARE'!C:C,B816)</f>
        <v>-10</v>
      </c>
    </row>
    <row r="817" spans="2:7" ht="15.75" x14ac:dyDescent="0.25">
      <c r="B817" s="205" t="str">
        <v>Just Watch Me</v>
      </c>
      <c r="C817" s="199">
        <f>COUNTIF('BEN BEARE'!C:C,B817)</f>
        <v>1</v>
      </c>
      <c r="D817" s="199">
        <f>COUNTIFS('BEN BEARE'!C:C,B817,'BEN BEARE'!K:K,"&gt;0")</f>
        <v>1</v>
      </c>
      <c r="E817" s="199">
        <f>COUNTIFS('BEN BEARE'!C:C,B817,'BEN BEARE'!K:K,"&lt;0")</f>
        <v>0</v>
      </c>
      <c r="F817" s="200">
        <f t="shared" si="20"/>
        <v>1</v>
      </c>
      <c r="G817" s="207">
        <f>SUMIFS('BEN BEARE'!K:K,'BEN BEARE'!C:C,B817)</f>
        <v>29</v>
      </c>
    </row>
    <row r="818" spans="2:7" ht="15.75" x14ac:dyDescent="0.25">
      <c r="B818" s="205" t="str">
        <v>Justamatteroftime</v>
      </c>
      <c r="C818" s="199">
        <f>COUNTIF('BEN BEARE'!C:C,B818)</f>
        <v>1</v>
      </c>
      <c r="D818" s="199">
        <f>COUNTIFS('BEN BEARE'!C:C,B818,'BEN BEARE'!K:K,"&gt;0")</f>
        <v>0</v>
      </c>
      <c r="E818" s="199">
        <f>COUNTIFS('BEN BEARE'!C:C,B818,'BEN BEARE'!K:K,"&lt;0")</f>
        <v>1</v>
      </c>
      <c r="F818" s="200">
        <f t="shared" si="20"/>
        <v>0</v>
      </c>
      <c r="G818" s="207">
        <f>SUMIFS('BEN BEARE'!K:K,'BEN BEARE'!C:C,B818)</f>
        <v>-2.75</v>
      </c>
    </row>
    <row r="819" spans="2:7" ht="15.75" x14ac:dyDescent="0.25">
      <c r="B819" s="205" t="str">
        <v>Justified at Last</v>
      </c>
      <c r="C819" s="199">
        <f>COUNTIF('BEN BEARE'!C:C,B819)</f>
        <v>3</v>
      </c>
      <c r="D819" s="199">
        <f>COUNTIFS('BEN BEARE'!C:C,B819,'BEN BEARE'!K:K,"&gt;0")</f>
        <v>0</v>
      </c>
      <c r="E819" s="199">
        <f>COUNTIFS('BEN BEARE'!C:C,B819,'BEN BEARE'!K:K,"&lt;0")</f>
        <v>3</v>
      </c>
      <c r="F819" s="200">
        <f t="shared" si="20"/>
        <v>0</v>
      </c>
      <c r="G819" s="207">
        <f>SUMIFS('BEN BEARE'!K:K,'BEN BEARE'!C:C,B819)</f>
        <v>-4.25</v>
      </c>
    </row>
    <row r="820" spans="2:7" ht="15.75" x14ac:dyDescent="0.25">
      <c r="B820" s="205" t="str">
        <v>Juvino</v>
      </c>
      <c r="C820" s="199">
        <f>COUNTIF('BEN BEARE'!C:C,B820)</f>
        <v>1</v>
      </c>
      <c r="D820" s="199">
        <f>COUNTIFS('BEN BEARE'!C:C,B820,'BEN BEARE'!K:K,"&gt;0")</f>
        <v>0</v>
      </c>
      <c r="E820" s="199">
        <f>COUNTIFS('BEN BEARE'!C:C,B820,'BEN BEARE'!K:K,"&lt;0")</f>
        <v>1</v>
      </c>
      <c r="F820" s="200">
        <f t="shared" si="20"/>
        <v>0</v>
      </c>
      <c r="G820" s="207">
        <f>SUMIFS('BEN BEARE'!K:K,'BEN BEARE'!C:C,B820)</f>
        <v>-1</v>
      </c>
    </row>
    <row r="821" spans="2:7" ht="15.75" x14ac:dyDescent="0.25">
      <c r="B821" s="205" t="str">
        <v>K Latham</v>
      </c>
      <c r="C821" s="199">
        <f>COUNTIF('BEN BEARE'!C:C,B821)</f>
        <v>1</v>
      </c>
      <c r="D821" s="199">
        <f>COUNTIFS('BEN BEARE'!C:C,B821,'BEN BEARE'!K:K,"&gt;0")</f>
        <v>1</v>
      </c>
      <c r="E821" s="199">
        <f>COUNTIFS('BEN BEARE'!C:C,B821,'BEN BEARE'!K:K,"&lt;0")</f>
        <v>0</v>
      </c>
      <c r="F821" s="200">
        <f t="shared" si="20"/>
        <v>1</v>
      </c>
      <c r="G821" s="207">
        <f>SUMIFS('BEN BEARE'!K:K,'BEN BEARE'!C:C,B821)</f>
        <v>1.6</v>
      </c>
    </row>
    <row r="822" spans="2:7" ht="15.75" x14ac:dyDescent="0.25">
      <c r="B822" s="205" t="str">
        <v>Kadena</v>
      </c>
      <c r="C822" s="199">
        <f>COUNTIF('BEN BEARE'!C:C,B822)</f>
        <v>2</v>
      </c>
      <c r="D822" s="199">
        <f>COUNTIFS('BEN BEARE'!C:C,B822,'BEN BEARE'!K:K,"&gt;0")</f>
        <v>0</v>
      </c>
      <c r="E822" s="199">
        <f>COUNTIFS('BEN BEARE'!C:C,B822,'BEN BEARE'!K:K,"&lt;0")</f>
        <v>2</v>
      </c>
      <c r="F822" s="200">
        <f t="shared" si="20"/>
        <v>0</v>
      </c>
      <c r="G822" s="207">
        <f>SUMIFS('BEN BEARE'!K:K,'BEN BEARE'!C:C,B822)</f>
        <v>-12</v>
      </c>
    </row>
    <row r="823" spans="2:7" ht="15.75" x14ac:dyDescent="0.25">
      <c r="B823" s="205" t="str">
        <v>Kahawaty</v>
      </c>
      <c r="C823" s="199">
        <f>COUNTIF('BEN BEARE'!C:C,B823)</f>
        <v>1</v>
      </c>
      <c r="D823" s="199">
        <f>COUNTIFS('BEN BEARE'!C:C,B823,'BEN BEARE'!K:K,"&gt;0")</f>
        <v>0</v>
      </c>
      <c r="E823" s="199">
        <f>COUNTIFS('BEN BEARE'!C:C,B823,'BEN BEARE'!K:K,"&lt;0")</f>
        <v>1</v>
      </c>
      <c r="F823" s="200">
        <f t="shared" si="20"/>
        <v>0</v>
      </c>
      <c r="G823" s="207">
        <f>SUMIFS('BEN BEARE'!K:K,'BEN BEARE'!C:C,B823)</f>
        <v>-1.5</v>
      </c>
    </row>
    <row r="824" spans="2:7" ht="15.75" x14ac:dyDescent="0.25">
      <c r="B824" s="205" t="str">
        <v>Kaido</v>
      </c>
      <c r="C824" s="199">
        <f>COUNTIF('BEN BEARE'!C:C,B824)</f>
        <v>3</v>
      </c>
      <c r="D824" s="199">
        <f>COUNTIFS('BEN BEARE'!C:C,B824,'BEN BEARE'!K:K,"&gt;0")</f>
        <v>1</v>
      </c>
      <c r="E824" s="199">
        <f>COUNTIFS('BEN BEARE'!C:C,B824,'BEN BEARE'!K:K,"&lt;0")</f>
        <v>2</v>
      </c>
      <c r="F824" s="200">
        <f t="shared" si="20"/>
        <v>0.33333333333333331</v>
      </c>
      <c r="G824" s="207">
        <f>SUMIFS('BEN BEARE'!K:K,'BEN BEARE'!C:C,B824)</f>
        <v>5.6999999999999993</v>
      </c>
    </row>
    <row r="825" spans="2:7" ht="15.75" x14ac:dyDescent="0.25">
      <c r="B825" s="205" t="str">
        <v>Kaliuwaa Falls</v>
      </c>
      <c r="C825" s="199">
        <f>COUNTIF('BEN BEARE'!C:C,B825)</f>
        <v>2</v>
      </c>
      <c r="D825" s="199">
        <f>COUNTIFS('BEN BEARE'!C:C,B825,'BEN BEARE'!K:K,"&gt;0")</f>
        <v>0</v>
      </c>
      <c r="E825" s="199">
        <f>COUNTIFS('BEN BEARE'!C:C,B825,'BEN BEARE'!K:K,"&lt;0")</f>
        <v>2</v>
      </c>
      <c r="F825" s="200">
        <f t="shared" si="20"/>
        <v>0</v>
      </c>
      <c r="G825" s="207">
        <f>SUMIFS('BEN BEARE'!K:K,'BEN BEARE'!C:C,B825)</f>
        <v>-3.5</v>
      </c>
    </row>
    <row r="826" spans="2:7" ht="15.75" x14ac:dyDescent="0.25">
      <c r="B826" s="205" t="str">
        <v>Kamchatka</v>
      </c>
      <c r="C826" s="199">
        <f>COUNTIF('BEN BEARE'!C:C,B826)</f>
        <v>1</v>
      </c>
      <c r="D826" s="199">
        <f>COUNTIFS('BEN BEARE'!C:C,B826,'BEN BEARE'!K:K,"&gt;0")</f>
        <v>0</v>
      </c>
      <c r="E826" s="199">
        <f>COUNTIFS('BEN BEARE'!C:C,B826,'BEN BEARE'!K:K,"&lt;0")</f>
        <v>1</v>
      </c>
      <c r="F826" s="200">
        <f t="shared" si="20"/>
        <v>0</v>
      </c>
      <c r="G826" s="207">
        <f>SUMIFS('BEN BEARE'!K:K,'BEN BEARE'!C:C,B826)</f>
        <v>-0.75</v>
      </c>
    </row>
    <row r="827" spans="2:7" ht="15.75" x14ac:dyDescent="0.25">
      <c r="B827" s="205" t="str">
        <v>Kaniva</v>
      </c>
      <c r="C827" s="199">
        <f>COUNTIF('BEN BEARE'!C:C,B827)</f>
        <v>1</v>
      </c>
      <c r="D827" s="199">
        <f>COUNTIFS('BEN BEARE'!C:C,B827,'BEN BEARE'!K:K,"&gt;0")</f>
        <v>1</v>
      </c>
      <c r="E827" s="199">
        <f>COUNTIFS('BEN BEARE'!C:C,B827,'BEN BEARE'!K:K,"&lt;0")</f>
        <v>0</v>
      </c>
      <c r="F827" s="200">
        <f t="shared" si="20"/>
        <v>1</v>
      </c>
      <c r="G827" s="207">
        <f>SUMIFS('BEN BEARE'!K:K,'BEN BEARE'!C:C,B827)</f>
        <v>10</v>
      </c>
    </row>
    <row r="828" spans="2:7" ht="15.75" x14ac:dyDescent="0.25">
      <c r="B828" s="205" t="str">
        <v>Kapakiri</v>
      </c>
      <c r="C828" s="199">
        <f>COUNTIF('BEN BEARE'!C:C,B828)</f>
        <v>4</v>
      </c>
      <c r="D828" s="199">
        <f>COUNTIFS('BEN BEARE'!C:C,B828,'BEN BEARE'!K:K,"&gt;0")</f>
        <v>0</v>
      </c>
      <c r="E828" s="199">
        <f>COUNTIFS('BEN BEARE'!C:C,B828,'BEN BEARE'!K:K,"&lt;0")</f>
        <v>4</v>
      </c>
      <c r="F828" s="200">
        <f t="shared" si="20"/>
        <v>0</v>
      </c>
      <c r="G828" s="207">
        <f>SUMIFS('BEN BEARE'!K:K,'BEN BEARE'!C:C,B828)</f>
        <v>-14.25</v>
      </c>
    </row>
    <row r="829" spans="2:7" ht="15.75" x14ac:dyDescent="0.25">
      <c r="B829" s="205" t="str">
        <v>Kappys Angel</v>
      </c>
      <c r="C829" s="199">
        <f>COUNTIF('BEN BEARE'!C:C,B829)</f>
        <v>2</v>
      </c>
      <c r="D829" s="199">
        <f>COUNTIFS('BEN BEARE'!C:C,B829,'BEN BEARE'!K:K,"&gt;0")</f>
        <v>1</v>
      </c>
      <c r="E829" s="199">
        <f>COUNTIFS('BEN BEARE'!C:C,B829,'BEN BEARE'!K:K,"&lt;0")</f>
        <v>1</v>
      </c>
      <c r="F829" s="200">
        <f t="shared" si="20"/>
        <v>0.5</v>
      </c>
      <c r="G829" s="207">
        <f>SUMIFS('BEN BEARE'!K:K,'BEN BEARE'!C:C,B829)</f>
        <v>-9.9999999999999645E-2</v>
      </c>
    </row>
    <row r="830" spans="2:7" ht="15.75" x14ac:dyDescent="0.25">
      <c r="B830" s="205" t="str">
        <v>Kapunda</v>
      </c>
      <c r="C830" s="199">
        <f>COUNTIF('BEN BEARE'!C:C,B830)</f>
        <v>1</v>
      </c>
      <c r="D830" s="199">
        <f>COUNTIFS('BEN BEARE'!C:C,B830,'BEN BEARE'!K:K,"&gt;0")</f>
        <v>1</v>
      </c>
      <c r="E830" s="199">
        <f>COUNTIFS('BEN BEARE'!C:C,B830,'BEN BEARE'!K:K,"&lt;0")</f>
        <v>0</v>
      </c>
      <c r="F830" s="200">
        <f t="shared" si="20"/>
        <v>1</v>
      </c>
      <c r="G830" s="207">
        <f>SUMIFS('BEN BEARE'!K:K,'BEN BEARE'!C:C,B830)</f>
        <v>9</v>
      </c>
    </row>
    <row r="831" spans="2:7" ht="15.75" x14ac:dyDescent="0.25">
      <c r="B831" s="205" t="str">
        <v>Kathy Beau</v>
      </c>
      <c r="C831" s="199">
        <f>COUNTIF('BEN BEARE'!C:C,B831)</f>
        <v>2</v>
      </c>
      <c r="D831" s="199">
        <f>COUNTIFS('BEN BEARE'!C:C,B831,'BEN BEARE'!K:K,"&gt;0")</f>
        <v>2</v>
      </c>
      <c r="E831" s="199">
        <f>COUNTIFS('BEN BEARE'!C:C,B831,'BEN BEARE'!K:K,"&lt;0")</f>
        <v>0</v>
      </c>
      <c r="F831" s="200">
        <f t="shared" si="20"/>
        <v>1</v>
      </c>
      <c r="G831" s="207">
        <f>SUMIFS('BEN BEARE'!K:K,'BEN BEARE'!C:C,B831)</f>
        <v>31</v>
      </c>
    </row>
    <row r="832" spans="2:7" ht="15.75" x14ac:dyDescent="0.25">
      <c r="B832" s="205" t="str">
        <v>Kathy's Beau</v>
      </c>
      <c r="C832" s="199">
        <f>COUNTIF('BEN BEARE'!C:C,B832)</f>
        <v>1</v>
      </c>
      <c r="D832" s="199">
        <f>COUNTIFS('BEN BEARE'!C:C,B832,'BEN BEARE'!K:K,"&gt;0")</f>
        <v>0</v>
      </c>
      <c r="E832" s="199">
        <f>COUNTIFS('BEN BEARE'!C:C,B832,'BEN BEARE'!K:K,"&lt;0")</f>
        <v>1</v>
      </c>
      <c r="F832" s="200">
        <f t="shared" si="20"/>
        <v>0</v>
      </c>
      <c r="G832" s="207">
        <f>SUMIFS('BEN BEARE'!K:K,'BEN BEARE'!C:C,B832)</f>
        <v>-1.75</v>
      </c>
    </row>
    <row r="833" spans="2:7" ht="15.75" x14ac:dyDescent="0.25">
      <c r="B833" s="205" t="str">
        <v>Katsu</v>
      </c>
      <c r="C833" s="199">
        <f>COUNTIF('BEN BEARE'!C:C,B833)</f>
        <v>1</v>
      </c>
      <c r="D833" s="199">
        <f>COUNTIFS('BEN BEARE'!C:C,B833,'BEN BEARE'!K:K,"&gt;0")</f>
        <v>0</v>
      </c>
      <c r="E833" s="199">
        <f>COUNTIFS('BEN BEARE'!C:C,B833,'BEN BEARE'!K:K,"&lt;0")</f>
        <v>1</v>
      </c>
      <c r="F833" s="200">
        <f t="shared" si="20"/>
        <v>0</v>
      </c>
      <c r="G833" s="207">
        <f>SUMIFS('BEN BEARE'!K:K,'BEN BEARE'!C:C,B833)</f>
        <v>-2</v>
      </c>
    </row>
    <row r="834" spans="2:7" ht="15.75" x14ac:dyDescent="0.25">
      <c r="B834" s="205" t="str">
        <v>Kazalark</v>
      </c>
      <c r="C834" s="199">
        <f>COUNTIF('BEN BEARE'!C:C,B834)</f>
        <v>3</v>
      </c>
      <c r="D834" s="199">
        <f>COUNTIFS('BEN BEARE'!C:C,B834,'BEN BEARE'!K:K,"&gt;0")</f>
        <v>0</v>
      </c>
      <c r="E834" s="199">
        <f>COUNTIFS('BEN BEARE'!C:C,B834,'BEN BEARE'!K:K,"&lt;0")</f>
        <v>3</v>
      </c>
      <c r="F834" s="200">
        <f t="shared" si="20"/>
        <v>0</v>
      </c>
      <c r="G834" s="207">
        <f>SUMIFS('BEN BEARE'!K:K,'BEN BEARE'!C:C,B834)</f>
        <v>-24</v>
      </c>
    </row>
    <row r="835" spans="2:7" ht="15.75" x14ac:dyDescent="0.25">
      <c r="B835" s="205" t="str">
        <v>Kazou</v>
      </c>
      <c r="C835" s="199">
        <f>COUNTIF('BEN BEARE'!C:C,B835)</f>
        <v>2</v>
      </c>
      <c r="D835" s="199">
        <f>COUNTIFS('BEN BEARE'!C:C,B835,'BEN BEARE'!K:K,"&gt;0")</f>
        <v>1</v>
      </c>
      <c r="E835" s="199">
        <f>COUNTIFS('BEN BEARE'!C:C,B835,'BEN BEARE'!K:K,"&lt;0")</f>
        <v>1</v>
      </c>
      <c r="F835" s="200">
        <f t="shared" si="20"/>
        <v>0.5</v>
      </c>
      <c r="G835" s="207">
        <f>SUMIFS('BEN BEARE'!K:K,'BEN BEARE'!C:C,B835)</f>
        <v>-4.25</v>
      </c>
    </row>
    <row r="836" spans="2:7" ht="15.75" x14ac:dyDescent="0.25">
      <c r="B836" s="205" t="str">
        <v>Keane Enuff</v>
      </c>
      <c r="C836" s="199">
        <f>COUNTIF('BEN BEARE'!C:C,B836)</f>
        <v>1</v>
      </c>
      <c r="D836" s="199">
        <f>COUNTIFS('BEN BEARE'!C:C,B836,'BEN BEARE'!K:K,"&gt;0")</f>
        <v>1</v>
      </c>
      <c r="E836" s="199">
        <f>COUNTIFS('BEN BEARE'!C:C,B836,'BEN BEARE'!K:K,"&lt;0")</f>
        <v>0</v>
      </c>
      <c r="F836" s="200">
        <f t="shared" si="20"/>
        <v>1</v>
      </c>
      <c r="G836" s="207">
        <f>SUMIFS('BEN BEARE'!K:K,'BEN BEARE'!C:C,B836)</f>
        <v>15.2</v>
      </c>
    </row>
    <row r="837" spans="2:7" ht="15.75" x14ac:dyDescent="0.25">
      <c r="B837" s="205" t="str">
        <v>Keitel</v>
      </c>
      <c r="C837" s="199">
        <f>COUNTIF('BEN BEARE'!C:C,B837)</f>
        <v>1</v>
      </c>
      <c r="D837" s="199">
        <f>COUNTIFS('BEN BEARE'!C:C,B837,'BEN BEARE'!K:K,"&gt;0")</f>
        <v>1</v>
      </c>
      <c r="E837" s="199">
        <f>COUNTIFS('BEN BEARE'!C:C,B837,'BEN BEARE'!K:K,"&lt;0")</f>
        <v>0</v>
      </c>
      <c r="F837" s="200">
        <f t="shared" si="20"/>
        <v>1</v>
      </c>
      <c r="G837" s="207">
        <f>SUMIFS('BEN BEARE'!K:K,'BEN BEARE'!C:C,B837)</f>
        <v>11.200000000000001</v>
      </c>
    </row>
    <row r="838" spans="2:7" ht="15.75" x14ac:dyDescent="0.25">
      <c r="B838" s="205" t="str">
        <v>Kentucky Casanova</v>
      </c>
      <c r="C838" s="199">
        <f>COUNTIF('BEN BEARE'!C:C,B838)</f>
        <v>1</v>
      </c>
      <c r="D838" s="199">
        <f>COUNTIFS('BEN BEARE'!C:C,B838,'BEN BEARE'!K:K,"&gt;0")</f>
        <v>1</v>
      </c>
      <c r="E838" s="199">
        <f>COUNTIFS('BEN BEARE'!C:C,B838,'BEN BEARE'!K:K,"&lt;0")</f>
        <v>0</v>
      </c>
      <c r="F838" s="200">
        <f t="shared" si="20"/>
        <v>1</v>
      </c>
      <c r="G838" s="207">
        <f>SUMIFS('BEN BEARE'!K:K,'BEN BEARE'!C:C,B838)</f>
        <v>4.5</v>
      </c>
    </row>
    <row r="839" spans="2:7" ht="15.75" x14ac:dyDescent="0.25">
      <c r="B839" s="205" t="str">
        <v>Kerioth</v>
      </c>
      <c r="C839" s="199">
        <f>COUNTIF('BEN BEARE'!C:C,B839)</f>
        <v>1</v>
      </c>
      <c r="D839" s="199">
        <f>COUNTIFS('BEN BEARE'!C:C,B839,'BEN BEARE'!K:K,"&gt;0")</f>
        <v>1</v>
      </c>
      <c r="E839" s="199">
        <f>COUNTIFS('BEN BEARE'!C:C,B839,'BEN BEARE'!K:K,"&lt;0")</f>
        <v>0</v>
      </c>
      <c r="F839" s="200">
        <f t="shared" si="20"/>
        <v>1</v>
      </c>
      <c r="G839" s="207">
        <f>SUMIFS('BEN BEARE'!K:K,'BEN BEARE'!C:C,B839)</f>
        <v>2.84</v>
      </c>
    </row>
    <row r="840" spans="2:7" ht="15.75" x14ac:dyDescent="0.25">
      <c r="B840" s="205" t="str">
        <v>Kevs Girl</v>
      </c>
      <c r="C840" s="199">
        <f>COUNTIF('BEN BEARE'!C:C,B840)</f>
        <v>1</v>
      </c>
      <c r="D840" s="199">
        <f>COUNTIFS('BEN BEARE'!C:C,B840,'BEN BEARE'!K:K,"&gt;0")</f>
        <v>1</v>
      </c>
      <c r="E840" s="199">
        <f>COUNTIFS('BEN BEARE'!C:C,B840,'BEN BEARE'!K:K,"&lt;0")</f>
        <v>0</v>
      </c>
      <c r="F840" s="200">
        <f t="shared" si="20"/>
        <v>1</v>
      </c>
      <c r="G840" s="207">
        <f>SUMIFS('BEN BEARE'!K:K,'BEN BEARE'!C:C,B840)</f>
        <v>3.3099999999999996</v>
      </c>
    </row>
    <row r="841" spans="2:7" ht="15.75" x14ac:dyDescent="0.25">
      <c r="B841" s="205" t="str">
        <v>Key Legend</v>
      </c>
      <c r="C841" s="199">
        <f>COUNTIF('BEN BEARE'!C:C,B841)</f>
        <v>1</v>
      </c>
      <c r="D841" s="199">
        <f>COUNTIFS('BEN BEARE'!C:C,B841,'BEN BEARE'!K:K,"&gt;0")</f>
        <v>0</v>
      </c>
      <c r="E841" s="199">
        <f>COUNTIFS('BEN BEARE'!C:C,B841,'BEN BEARE'!K:K,"&lt;0")</f>
        <v>1</v>
      </c>
      <c r="F841" s="200">
        <f t="shared" si="20"/>
        <v>0</v>
      </c>
      <c r="G841" s="207">
        <f>SUMIFS('BEN BEARE'!K:K,'BEN BEARE'!C:C,B841)</f>
        <v>-3</v>
      </c>
    </row>
    <row r="842" spans="2:7" ht="15.75" x14ac:dyDescent="0.25">
      <c r="B842" s="205" t="str">
        <v>Keysborough</v>
      </c>
      <c r="C842" s="199">
        <f>COUNTIF('BEN BEARE'!C:C,B842)</f>
        <v>1</v>
      </c>
      <c r="D842" s="199">
        <f>COUNTIFS('BEN BEARE'!C:C,B842,'BEN BEARE'!K:K,"&gt;0")</f>
        <v>0</v>
      </c>
      <c r="E842" s="199">
        <f>COUNTIFS('BEN BEARE'!C:C,B842,'BEN BEARE'!K:K,"&lt;0")</f>
        <v>1</v>
      </c>
      <c r="F842" s="200">
        <f t="shared" ref="F842:F905" si="21">D842/C842</f>
        <v>0</v>
      </c>
      <c r="G842" s="207">
        <f>SUMIFS('BEN BEARE'!K:K,'BEN BEARE'!C:C,B842)</f>
        <v>-7</v>
      </c>
    </row>
    <row r="843" spans="2:7" ht="15.75" x14ac:dyDescent="0.25">
      <c r="B843" s="205" t="str">
        <v>Khalida</v>
      </c>
      <c r="C843" s="199">
        <f>COUNTIF('BEN BEARE'!C:C,B843)</f>
        <v>2</v>
      </c>
      <c r="D843" s="199">
        <f>COUNTIFS('BEN BEARE'!C:C,B843,'BEN BEARE'!K:K,"&gt;0")</f>
        <v>0</v>
      </c>
      <c r="E843" s="199">
        <f>COUNTIFS('BEN BEARE'!C:C,B843,'BEN BEARE'!K:K,"&lt;0")</f>
        <v>2</v>
      </c>
      <c r="F843" s="200">
        <f t="shared" si="21"/>
        <v>0</v>
      </c>
      <c r="G843" s="207">
        <f>SUMIFS('BEN BEARE'!K:K,'BEN BEARE'!C:C,B843)</f>
        <v>-3</v>
      </c>
    </row>
    <row r="844" spans="2:7" ht="15.75" x14ac:dyDescent="0.25">
      <c r="B844" s="205" t="str">
        <v>Kharma</v>
      </c>
      <c r="C844" s="199">
        <f>COUNTIF('BEN BEARE'!C:C,B844)</f>
        <v>2</v>
      </c>
      <c r="D844" s="199">
        <f>COUNTIFS('BEN BEARE'!C:C,B844,'BEN BEARE'!K:K,"&gt;0")</f>
        <v>0</v>
      </c>
      <c r="E844" s="199">
        <f>COUNTIFS('BEN BEARE'!C:C,B844,'BEN BEARE'!K:K,"&lt;0")</f>
        <v>2</v>
      </c>
      <c r="F844" s="200">
        <f t="shared" si="21"/>
        <v>0</v>
      </c>
      <c r="G844" s="207">
        <f>SUMIFS('BEN BEARE'!K:K,'BEN BEARE'!C:C,B844)</f>
        <v>-9.75</v>
      </c>
    </row>
    <row r="845" spans="2:7" ht="15.75" x14ac:dyDescent="0.25">
      <c r="B845" s="205" t="str">
        <v>Khor</v>
      </c>
      <c r="C845" s="199">
        <f>COUNTIF('BEN BEARE'!C:C,B845)</f>
        <v>2</v>
      </c>
      <c r="D845" s="199">
        <f>COUNTIFS('BEN BEARE'!C:C,B845,'BEN BEARE'!K:K,"&gt;0")</f>
        <v>0</v>
      </c>
      <c r="E845" s="199">
        <f>COUNTIFS('BEN BEARE'!C:C,B845,'BEN BEARE'!K:K,"&lt;0")</f>
        <v>2</v>
      </c>
      <c r="F845" s="200">
        <f t="shared" si="21"/>
        <v>0</v>
      </c>
      <c r="G845" s="207">
        <f>SUMIFS('BEN BEARE'!K:K,'BEN BEARE'!C:C,B845)</f>
        <v>-14.5</v>
      </c>
    </row>
    <row r="846" spans="2:7" ht="15.75" x14ac:dyDescent="0.25">
      <c r="B846" s="205" t="str">
        <v>Kildrummie</v>
      </c>
      <c r="C846" s="199">
        <f>COUNTIF('BEN BEARE'!C:C,B846)</f>
        <v>2</v>
      </c>
      <c r="D846" s="199">
        <f>COUNTIFS('BEN BEARE'!C:C,B846,'BEN BEARE'!K:K,"&gt;0")</f>
        <v>0</v>
      </c>
      <c r="E846" s="199">
        <f>COUNTIFS('BEN BEARE'!C:C,B846,'BEN BEARE'!K:K,"&lt;0")</f>
        <v>2</v>
      </c>
      <c r="F846" s="200">
        <f t="shared" si="21"/>
        <v>0</v>
      </c>
      <c r="G846" s="207">
        <f>SUMIFS('BEN BEARE'!K:K,'BEN BEARE'!C:C,B846)</f>
        <v>-6.75</v>
      </c>
    </row>
    <row r="847" spans="2:7" ht="15.75" x14ac:dyDescent="0.25">
      <c r="B847" s="205" t="str">
        <v>Kimberley</v>
      </c>
      <c r="C847" s="199">
        <f>COUNTIF('BEN BEARE'!C:C,B847)</f>
        <v>2</v>
      </c>
      <c r="D847" s="199">
        <f>COUNTIFS('BEN BEARE'!C:C,B847,'BEN BEARE'!K:K,"&gt;0")</f>
        <v>0</v>
      </c>
      <c r="E847" s="199">
        <f>COUNTIFS('BEN BEARE'!C:C,B847,'BEN BEARE'!K:K,"&lt;0")</f>
        <v>2</v>
      </c>
      <c r="F847" s="200">
        <f t="shared" si="21"/>
        <v>0</v>
      </c>
      <c r="G847" s="207">
        <f>SUMIFS('BEN BEARE'!K:K,'BEN BEARE'!C:C,B847)</f>
        <v>-11.75</v>
      </c>
    </row>
    <row r="848" spans="2:7" ht="15.75" x14ac:dyDescent="0.25">
      <c r="B848" s="205" t="str">
        <v>Kimmy Rockford</v>
      </c>
      <c r="C848" s="199">
        <f>COUNTIF('BEN BEARE'!C:C,B848)</f>
        <v>1</v>
      </c>
      <c r="D848" s="199">
        <f>COUNTIFS('BEN BEARE'!C:C,B848,'BEN BEARE'!K:K,"&gt;0")</f>
        <v>1</v>
      </c>
      <c r="E848" s="199">
        <f>COUNTIFS('BEN BEARE'!C:C,B848,'BEN BEARE'!K:K,"&lt;0")</f>
        <v>0</v>
      </c>
      <c r="F848" s="200">
        <f t="shared" si="21"/>
        <v>1</v>
      </c>
      <c r="G848" s="207">
        <f>SUMIFS('BEN BEARE'!K:K,'BEN BEARE'!C:C,B848)</f>
        <v>3.5</v>
      </c>
    </row>
    <row r="849" spans="2:7" ht="15.75" x14ac:dyDescent="0.25">
      <c r="B849" s="205" t="str">
        <v>King of Fighters</v>
      </c>
      <c r="C849" s="199">
        <f>COUNTIF('BEN BEARE'!C:C,B849)</f>
        <v>1</v>
      </c>
      <c r="D849" s="199">
        <f>COUNTIFS('BEN BEARE'!C:C,B849,'BEN BEARE'!K:K,"&gt;0")</f>
        <v>0</v>
      </c>
      <c r="E849" s="199">
        <f>COUNTIFS('BEN BEARE'!C:C,B849,'BEN BEARE'!K:K,"&lt;0")</f>
        <v>1</v>
      </c>
      <c r="F849" s="200">
        <f t="shared" si="21"/>
        <v>0</v>
      </c>
      <c r="G849" s="207">
        <f>SUMIFS('BEN BEARE'!K:K,'BEN BEARE'!C:C,B849)</f>
        <v>-3.75</v>
      </c>
    </row>
    <row r="850" spans="2:7" ht="15.75" x14ac:dyDescent="0.25">
      <c r="B850" s="205" t="str">
        <v>King of Swing</v>
      </c>
      <c r="C850" s="199">
        <f>COUNTIF('BEN BEARE'!C:C,B850)</f>
        <v>2</v>
      </c>
      <c r="D850" s="199">
        <f>COUNTIFS('BEN BEARE'!C:C,B850,'BEN BEARE'!K:K,"&gt;0")</f>
        <v>0</v>
      </c>
      <c r="E850" s="199">
        <f>COUNTIFS('BEN BEARE'!C:C,B850,'BEN BEARE'!K:K,"&lt;0")</f>
        <v>2</v>
      </c>
      <c r="F850" s="200">
        <f t="shared" si="21"/>
        <v>0</v>
      </c>
      <c r="G850" s="207">
        <f>SUMIFS('BEN BEARE'!K:K,'BEN BEARE'!C:C,B850)</f>
        <v>-1.75</v>
      </c>
    </row>
    <row r="851" spans="2:7" ht="15.75" x14ac:dyDescent="0.25">
      <c r="B851" s="205" t="str">
        <v>King Samuel</v>
      </c>
      <c r="C851" s="199">
        <f>COUNTIF('BEN BEARE'!C:C,B851)</f>
        <v>1</v>
      </c>
      <c r="D851" s="199">
        <f>COUNTIFS('BEN BEARE'!C:C,B851,'BEN BEARE'!K:K,"&gt;0")</f>
        <v>1</v>
      </c>
      <c r="E851" s="199">
        <f>COUNTIFS('BEN BEARE'!C:C,B851,'BEN BEARE'!K:K,"&lt;0")</f>
        <v>0</v>
      </c>
      <c r="F851" s="200">
        <f t="shared" si="21"/>
        <v>1</v>
      </c>
      <c r="G851" s="207">
        <f>SUMIFS('BEN BEARE'!K:K,'BEN BEARE'!C:C,B851)</f>
        <v>9.625</v>
      </c>
    </row>
    <row r="852" spans="2:7" ht="15.75" x14ac:dyDescent="0.25">
      <c r="B852" s="205" t="str">
        <v>Kings Consort</v>
      </c>
      <c r="C852" s="199">
        <f>COUNTIF('BEN BEARE'!C:C,B852)</f>
        <v>1</v>
      </c>
      <c r="D852" s="199">
        <f>COUNTIFS('BEN BEARE'!C:C,B852,'BEN BEARE'!K:K,"&gt;0")</f>
        <v>0</v>
      </c>
      <c r="E852" s="199">
        <f>COUNTIFS('BEN BEARE'!C:C,B852,'BEN BEARE'!K:K,"&lt;0")</f>
        <v>1</v>
      </c>
      <c r="F852" s="200">
        <f t="shared" si="21"/>
        <v>0</v>
      </c>
      <c r="G852" s="207">
        <f>SUMIFS('BEN BEARE'!K:K,'BEN BEARE'!C:C,B852)</f>
        <v>-2</v>
      </c>
    </row>
    <row r="853" spans="2:7" ht="15.75" x14ac:dyDescent="0.25">
      <c r="B853" s="205" t="str">
        <v>Kinky Reggae</v>
      </c>
      <c r="C853" s="199">
        <f>COUNTIF('BEN BEARE'!C:C,B853)</f>
        <v>2</v>
      </c>
      <c r="D853" s="199">
        <f>COUNTIFS('BEN BEARE'!C:C,B853,'BEN BEARE'!K:K,"&gt;0")</f>
        <v>0</v>
      </c>
      <c r="E853" s="199">
        <f>COUNTIFS('BEN BEARE'!C:C,B853,'BEN BEARE'!K:K,"&lt;0")</f>
        <v>2</v>
      </c>
      <c r="F853" s="200">
        <f t="shared" si="21"/>
        <v>0</v>
      </c>
      <c r="G853" s="207">
        <f>SUMIFS('BEN BEARE'!K:K,'BEN BEARE'!C:C,B853)</f>
        <v>-5</v>
      </c>
    </row>
    <row r="854" spans="2:7" ht="15.75" x14ac:dyDescent="0.25">
      <c r="B854" s="205" t="str">
        <v>Kiss the Outcast</v>
      </c>
      <c r="C854" s="199">
        <f>COUNTIF('BEN BEARE'!C:C,B854)</f>
        <v>2</v>
      </c>
      <c r="D854" s="199">
        <f>COUNTIFS('BEN BEARE'!C:C,B854,'BEN BEARE'!K:K,"&gt;0")</f>
        <v>0</v>
      </c>
      <c r="E854" s="199">
        <f>COUNTIFS('BEN BEARE'!C:C,B854,'BEN BEARE'!K:K,"&lt;0")</f>
        <v>2</v>
      </c>
      <c r="F854" s="200">
        <f t="shared" si="21"/>
        <v>0</v>
      </c>
      <c r="G854" s="207">
        <f>SUMIFS('BEN BEARE'!K:K,'BEN BEARE'!C:C,B854)</f>
        <v>-3.5</v>
      </c>
    </row>
    <row r="855" spans="2:7" ht="15.75" x14ac:dyDescent="0.25">
      <c r="B855" s="205" t="str">
        <v>Kitanlad</v>
      </c>
      <c r="C855" s="199">
        <f>COUNTIF('BEN BEARE'!C:C,B855)</f>
        <v>3</v>
      </c>
      <c r="D855" s="199">
        <f>COUNTIFS('BEN BEARE'!C:C,B855,'BEN BEARE'!K:K,"&gt;0")</f>
        <v>0</v>
      </c>
      <c r="E855" s="199">
        <f>COUNTIFS('BEN BEARE'!C:C,B855,'BEN BEARE'!K:K,"&lt;0")</f>
        <v>3</v>
      </c>
      <c r="F855" s="200">
        <f t="shared" si="21"/>
        <v>0</v>
      </c>
      <c r="G855" s="207">
        <f>SUMIFS('BEN BEARE'!K:K,'BEN BEARE'!C:C,B855)</f>
        <v>-6.5</v>
      </c>
    </row>
    <row r="856" spans="2:7" ht="15.75" x14ac:dyDescent="0.25">
      <c r="B856" s="205" t="str">
        <v>Klassik Sistine</v>
      </c>
      <c r="C856" s="199">
        <f>COUNTIF('BEN BEARE'!C:C,B856)</f>
        <v>2</v>
      </c>
      <c r="D856" s="199">
        <f>COUNTIFS('BEN BEARE'!C:C,B856,'BEN BEARE'!K:K,"&gt;0")</f>
        <v>0</v>
      </c>
      <c r="E856" s="199">
        <f>COUNTIFS('BEN BEARE'!C:C,B856,'BEN BEARE'!K:K,"&lt;0")</f>
        <v>2</v>
      </c>
      <c r="F856" s="200">
        <f t="shared" si="21"/>
        <v>0</v>
      </c>
      <c r="G856" s="207">
        <f>SUMIFS('BEN BEARE'!K:K,'BEN BEARE'!C:C,B856)</f>
        <v>-2.5</v>
      </c>
    </row>
    <row r="857" spans="2:7" ht="15.75" x14ac:dyDescent="0.25">
      <c r="B857" s="205" t="str">
        <v>Knife Talk</v>
      </c>
      <c r="C857" s="199">
        <f>COUNTIF('BEN BEARE'!C:C,B857)</f>
        <v>2</v>
      </c>
      <c r="D857" s="199">
        <f>COUNTIFS('BEN BEARE'!C:C,B857,'BEN BEARE'!K:K,"&gt;0")</f>
        <v>0</v>
      </c>
      <c r="E857" s="199">
        <f>COUNTIFS('BEN BEARE'!C:C,B857,'BEN BEARE'!K:K,"&lt;0")</f>
        <v>2</v>
      </c>
      <c r="F857" s="200">
        <f t="shared" si="21"/>
        <v>0</v>
      </c>
      <c r="G857" s="207">
        <f>SUMIFS('BEN BEARE'!K:K,'BEN BEARE'!C:C,B857)</f>
        <v>-12.25</v>
      </c>
    </row>
    <row r="858" spans="2:7" ht="15.75" x14ac:dyDescent="0.25">
      <c r="B858" s="205" t="str">
        <v>Kockibitoo</v>
      </c>
      <c r="C858" s="199">
        <f>COUNTIF('BEN BEARE'!C:C,B858)</f>
        <v>2</v>
      </c>
      <c r="D858" s="199">
        <f>COUNTIFS('BEN BEARE'!C:C,B858,'BEN BEARE'!K:K,"&gt;0")</f>
        <v>0</v>
      </c>
      <c r="E858" s="199">
        <f>COUNTIFS('BEN BEARE'!C:C,B858,'BEN BEARE'!K:K,"&lt;0")</f>
        <v>2</v>
      </c>
      <c r="F858" s="200">
        <f t="shared" si="21"/>
        <v>0</v>
      </c>
      <c r="G858" s="207">
        <f>SUMIFS('BEN BEARE'!K:K,'BEN BEARE'!C:C,B858)</f>
        <v>-6.25</v>
      </c>
    </row>
    <row r="859" spans="2:7" ht="15.75" x14ac:dyDescent="0.25">
      <c r="B859" s="205" t="str">
        <v>Kollantai</v>
      </c>
      <c r="C859" s="199">
        <f>COUNTIF('BEN BEARE'!C:C,B859)</f>
        <v>1</v>
      </c>
      <c r="D859" s="199">
        <f>COUNTIFS('BEN BEARE'!C:C,B859,'BEN BEARE'!K:K,"&gt;0")</f>
        <v>0</v>
      </c>
      <c r="E859" s="199">
        <f>COUNTIFS('BEN BEARE'!C:C,B859,'BEN BEARE'!K:K,"&lt;0")</f>
        <v>1</v>
      </c>
      <c r="F859" s="200">
        <f t="shared" si="21"/>
        <v>0</v>
      </c>
      <c r="G859" s="207">
        <f>SUMIFS('BEN BEARE'!K:K,'BEN BEARE'!C:C,B859)</f>
        <v>-1</v>
      </c>
    </row>
    <row r="860" spans="2:7" ht="15.75" x14ac:dyDescent="0.25">
      <c r="B860" s="205" t="str">
        <v>Koperbeau</v>
      </c>
      <c r="C860" s="199">
        <f>COUNTIF('BEN BEARE'!C:C,B860)</f>
        <v>1</v>
      </c>
      <c r="D860" s="199">
        <f>COUNTIFS('BEN BEARE'!C:C,B860,'BEN BEARE'!K:K,"&gt;0")</f>
        <v>1</v>
      </c>
      <c r="E860" s="199">
        <f>COUNTIFS('BEN BEARE'!C:C,B860,'BEN BEARE'!K:K,"&lt;0")</f>
        <v>0</v>
      </c>
      <c r="F860" s="200">
        <f t="shared" si="21"/>
        <v>1</v>
      </c>
      <c r="G860" s="207">
        <f>SUMIFS('BEN BEARE'!K:K,'BEN BEARE'!C:C,B860)</f>
        <v>3</v>
      </c>
    </row>
    <row r="861" spans="2:7" ht="15.75" x14ac:dyDescent="0.25">
      <c r="B861" s="205" t="str">
        <v>Korobeiniki</v>
      </c>
      <c r="C861" s="199">
        <f>COUNTIF('BEN BEARE'!C:C,B861)</f>
        <v>1</v>
      </c>
      <c r="D861" s="199">
        <f>COUNTIFS('BEN BEARE'!C:C,B861,'BEN BEARE'!K:K,"&gt;0")</f>
        <v>0</v>
      </c>
      <c r="E861" s="199">
        <f>COUNTIFS('BEN BEARE'!C:C,B861,'BEN BEARE'!K:K,"&lt;0")</f>
        <v>1</v>
      </c>
      <c r="F861" s="200">
        <f t="shared" si="21"/>
        <v>0</v>
      </c>
      <c r="G861" s="207">
        <f>SUMIFS('BEN BEARE'!K:K,'BEN BEARE'!C:C,B861)</f>
        <v>-1</v>
      </c>
    </row>
    <row r="862" spans="2:7" ht="15.75" x14ac:dyDescent="0.25">
      <c r="B862" s="205" t="str">
        <v>Koshu</v>
      </c>
      <c r="C862" s="199">
        <f>COUNTIF('BEN BEARE'!C:C,B862)</f>
        <v>1</v>
      </c>
      <c r="D862" s="199">
        <f>COUNTIFS('BEN BEARE'!C:C,B862,'BEN BEARE'!K:K,"&gt;0")</f>
        <v>1</v>
      </c>
      <c r="E862" s="199">
        <f>COUNTIFS('BEN BEARE'!C:C,B862,'BEN BEARE'!K:K,"&lt;0")</f>
        <v>0</v>
      </c>
      <c r="F862" s="200">
        <f t="shared" si="21"/>
        <v>1</v>
      </c>
      <c r="G862" s="207">
        <f>SUMIFS('BEN BEARE'!K:K,'BEN BEARE'!C:C,B862)</f>
        <v>1.5</v>
      </c>
    </row>
    <row r="863" spans="2:7" ht="15.75" x14ac:dyDescent="0.25">
      <c r="B863" s="205" t="str">
        <v>Kowhai</v>
      </c>
      <c r="C863" s="199">
        <f>COUNTIF('BEN BEARE'!C:C,B863)</f>
        <v>2</v>
      </c>
      <c r="D863" s="199">
        <f>COUNTIFS('BEN BEARE'!C:C,B863,'BEN BEARE'!K:K,"&gt;0")</f>
        <v>0</v>
      </c>
      <c r="E863" s="199">
        <f>COUNTIFS('BEN BEARE'!C:C,B863,'BEN BEARE'!K:K,"&lt;0")</f>
        <v>2</v>
      </c>
      <c r="F863" s="200">
        <f t="shared" si="21"/>
        <v>0</v>
      </c>
      <c r="G863" s="207">
        <f>SUMIFS('BEN BEARE'!K:K,'BEN BEARE'!C:C,B863)</f>
        <v>-1</v>
      </c>
    </row>
    <row r="864" spans="2:7" ht="15.75" x14ac:dyDescent="0.25">
      <c r="B864" s="205" t="str">
        <v>KRAKARIB</v>
      </c>
      <c r="C864" s="199">
        <f>COUNTIF('BEN BEARE'!C:C,B864)</f>
        <v>1</v>
      </c>
      <c r="D864" s="199">
        <f>COUNTIFS('BEN BEARE'!C:C,B864,'BEN BEARE'!K:K,"&gt;0")</f>
        <v>0</v>
      </c>
      <c r="E864" s="199">
        <f>COUNTIFS('BEN BEARE'!C:C,B864,'BEN BEARE'!K:K,"&lt;0")</f>
        <v>1</v>
      </c>
      <c r="F864" s="200">
        <f t="shared" si="21"/>
        <v>0</v>
      </c>
      <c r="G864" s="207">
        <f>SUMIFS('BEN BEARE'!K:K,'BEN BEARE'!C:C,B864)</f>
        <v>-3</v>
      </c>
    </row>
    <row r="865" spans="2:7" ht="15.75" x14ac:dyDescent="0.25">
      <c r="B865" s="205" t="str">
        <v>Kuroneko</v>
      </c>
      <c r="C865" s="199">
        <f>COUNTIF('BEN BEARE'!C:C,B865)</f>
        <v>1</v>
      </c>
      <c r="D865" s="199">
        <f>COUNTIFS('BEN BEARE'!C:C,B865,'BEN BEARE'!K:K,"&gt;0")</f>
        <v>0</v>
      </c>
      <c r="E865" s="199">
        <f>COUNTIFS('BEN BEARE'!C:C,B865,'BEN BEARE'!K:K,"&lt;0")</f>
        <v>1</v>
      </c>
      <c r="F865" s="200">
        <f t="shared" si="21"/>
        <v>0</v>
      </c>
      <c r="G865" s="207">
        <f>SUMIFS('BEN BEARE'!K:K,'BEN BEARE'!C:C,B865)</f>
        <v>-1</v>
      </c>
    </row>
    <row r="866" spans="2:7" ht="15.75" x14ac:dyDescent="0.25">
      <c r="B866" s="205" t="str">
        <v>Kurosawa</v>
      </c>
      <c r="C866" s="199">
        <f>COUNTIF('BEN BEARE'!C:C,B866)</f>
        <v>2</v>
      </c>
      <c r="D866" s="199">
        <f>COUNTIFS('BEN BEARE'!C:C,B866,'BEN BEARE'!K:K,"&gt;0")</f>
        <v>0</v>
      </c>
      <c r="E866" s="199">
        <f>COUNTIFS('BEN BEARE'!C:C,B866,'BEN BEARE'!K:K,"&lt;0")</f>
        <v>2</v>
      </c>
      <c r="F866" s="200">
        <f t="shared" si="21"/>
        <v>0</v>
      </c>
      <c r="G866" s="207">
        <f>SUMIFS('BEN BEARE'!K:K,'BEN BEARE'!C:C,B866)</f>
        <v>-1.5</v>
      </c>
    </row>
    <row r="867" spans="2:7" ht="15.75" x14ac:dyDescent="0.25">
      <c r="B867" s="205" t="str">
        <v>La Danseuse Rouge</v>
      </c>
      <c r="C867" s="199">
        <f>COUNTIF('BEN BEARE'!C:C,B867)</f>
        <v>1</v>
      </c>
      <c r="D867" s="199">
        <f>COUNTIFS('BEN BEARE'!C:C,B867,'BEN BEARE'!K:K,"&gt;0")</f>
        <v>0</v>
      </c>
      <c r="E867" s="199">
        <f>COUNTIFS('BEN BEARE'!C:C,B867,'BEN BEARE'!K:K,"&lt;0")</f>
        <v>1</v>
      </c>
      <c r="F867" s="200">
        <f t="shared" si="21"/>
        <v>0</v>
      </c>
      <c r="G867" s="207">
        <f>SUMIFS('BEN BEARE'!K:K,'BEN BEARE'!C:C,B867)</f>
        <v>-3</v>
      </c>
    </row>
    <row r="868" spans="2:7" ht="15.75" x14ac:dyDescent="0.25">
      <c r="B868" s="205" t="str">
        <v>La Gioia</v>
      </c>
      <c r="C868" s="199">
        <f>COUNTIF('BEN BEARE'!C:C,B868)</f>
        <v>1</v>
      </c>
      <c r="D868" s="199">
        <f>COUNTIFS('BEN BEARE'!C:C,B868,'BEN BEARE'!K:K,"&gt;0")</f>
        <v>0</v>
      </c>
      <c r="E868" s="199">
        <f>COUNTIFS('BEN BEARE'!C:C,B868,'BEN BEARE'!K:K,"&lt;0")</f>
        <v>1</v>
      </c>
      <c r="F868" s="200">
        <f t="shared" si="21"/>
        <v>0</v>
      </c>
      <c r="G868" s="207">
        <f>SUMIFS('BEN BEARE'!K:K,'BEN BEARE'!C:C,B868)</f>
        <v>-0.5</v>
      </c>
    </row>
    <row r="869" spans="2:7" ht="15.75" x14ac:dyDescent="0.25">
      <c r="B869" s="205" t="str">
        <v>La Isla Bonita</v>
      </c>
      <c r="C869" s="199">
        <f>COUNTIF('BEN BEARE'!C:C,B869)</f>
        <v>2</v>
      </c>
      <c r="D869" s="199">
        <f>COUNTIFS('BEN BEARE'!C:C,B869,'BEN BEARE'!K:K,"&gt;0")</f>
        <v>1</v>
      </c>
      <c r="E869" s="199">
        <f>COUNTIFS('BEN BEARE'!C:C,B869,'BEN BEARE'!K:K,"&lt;0")</f>
        <v>1</v>
      </c>
      <c r="F869" s="200">
        <f t="shared" si="21"/>
        <v>0.5</v>
      </c>
      <c r="G869" s="207">
        <f>SUMIFS('BEN BEARE'!K:K,'BEN BEARE'!C:C,B869)</f>
        <v>2.8</v>
      </c>
    </row>
    <row r="870" spans="2:7" ht="15.75" x14ac:dyDescent="0.25">
      <c r="B870" s="205" t="str">
        <v>La Pittrice</v>
      </c>
      <c r="C870" s="199">
        <f>COUNTIF('BEN BEARE'!C:C,B870)</f>
        <v>1</v>
      </c>
      <c r="D870" s="199">
        <f>COUNTIFS('BEN BEARE'!C:C,B870,'BEN BEARE'!K:K,"&gt;0")</f>
        <v>0</v>
      </c>
      <c r="E870" s="199">
        <f>COUNTIFS('BEN BEARE'!C:C,B870,'BEN BEARE'!K:K,"&lt;0")</f>
        <v>1</v>
      </c>
      <c r="F870" s="200">
        <f t="shared" si="21"/>
        <v>0</v>
      </c>
      <c r="G870" s="207">
        <f>SUMIFS('BEN BEARE'!K:K,'BEN BEARE'!C:C,B870)</f>
        <v>-1</v>
      </c>
    </row>
    <row r="871" spans="2:7" ht="15.75" x14ac:dyDescent="0.25">
      <c r="B871" s="205" t="str">
        <v>Lady Adelaide</v>
      </c>
      <c r="C871" s="199">
        <f>COUNTIF('BEN BEARE'!C:C,B871)</f>
        <v>1</v>
      </c>
      <c r="D871" s="199">
        <f>COUNTIFS('BEN BEARE'!C:C,B871,'BEN BEARE'!K:K,"&gt;0")</f>
        <v>0</v>
      </c>
      <c r="E871" s="199">
        <f>COUNTIFS('BEN BEARE'!C:C,B871,'BEN BEARE'!K:K,"&lt;0")</f>
        <v>1</v>
      </c>
      <c r="F871" s="200">
        <f t="shared" si="21"/>
        <v>0</v>
      </c>
      <c r="G871" s="207">
        <f>SUMIFS('BEN BEARE'!K:K,'BEN BEARE'!C:C,B871)</f>
        <v>-2</v>
      </c>
    </row>
    <row r="872" spans="2:7" ht="15.75" x14ac:dyDescent="0.25">
      <c r="B872" s="205" t="str">
        <v>Lady Bollinger</v>
      </c>
      <c r="C872" s="199">
        <f>COUNTIF('BEN BEARE'!C:C,B872)</f>
        <v>2</v>
      </c>
      <c r="D872" s="199">
        <f>COUNTIFS('BEN BEARE'!C:C,B872,'BEN BEARE'!K:K,"&gt;0")</f>
        <v>0</v>
      </c>
      <c r="E872" s="199">
        <f>COUNTIFS('BEN BEARE'!C:C,B872,'BEN BEARE'!K:K,"&lt;0")</f>
        <v>2</v>
      </c>
      <c r="F872" s="200">
        <f t="shared" si="21"/>
        <v>0</v>
      </c>
      <c r="G872" s="207">
        <f>SUMIFS('BEN BEARE'!K:K,'BEN BEARE'!C:C,B872)</f>
        <v>-2.5</v>
      </c>
    </row>
    <row r="873" spans="2:7" ht="15.75" x14ac:dyDescent="0.25">
      <c r="B873" s="205" t="str">
        <v>Lady Cumberland</v>
      </c>
      <c r="C873" s="199">
        <f>COUNTIF('BEN BEARE'!C:C,B873)</f>
        <v>2</v>
      </c>
      <c r="D873" s="199">
        <f>COUNTIFS('BEN BEARE'!C:C,B873,'BEN BEARE'!K:K,"&gt;0")</f>
        <v>0</v>
      </c>
      <c r="E873" s="199">
        <f>COUNTIFS('BEN BEARE'!C:C,B873,'BEN BEARE'!K:K,"&lt;0")</f>
        <v>2</v>
      </c>
      <c r="F873" s="200">
        <f t="shared" si="21"/>
        <v>0</v>
      </c>
      <c r="G873" s="207">
        <f>SUMIFS('BEN BEARE'!K:K,'BEN BEARE'!C:C,B873)</f>
        <v>-3</v>
      </c>
    </row>
    <row r="874" spans="2:7" ht="15.75" x14ac:dyDescent="0.25">
      <c r="B874" s="205" t="str">
        <v>Lady Damus</v>
      </c>
      <c r="C874" s="199">
        <f>COUNTIF('BEN BEARE'!C:C,B874)</f>
        <v>1</v>
      </c>
      <c r="D874" s="199">
        <f>COUNTIFS('BEN BEARE'!C:C,B874,'BEN BEARE'!K:K,"&gt;0")</f>
        <v>0</v>
      </c>
      <c r="E874" s="199">
        <f>COUNTIFS('BEN BEARE'!C:C,B874,'BEN BEARE'!K:K,"&lt;0")</f>
        <v>1</v>
      </c>
      <c r="F874" s="200">
        <f t="shared" si="21"/>
        <v>0</v>
      </c>
      <c r="G874" s="207">
        <f>SUMIFS('BEN BEARE'!K:K,'BEN BEARE'!C:C,B874)</f>
        <v>-5</v>
      </c>
    </row>
    <row r="875" spans="2:7" ht="15.75" x14ac:dyDescent="0.25">
      <c r="B875" s="205" t="str">
        <v>Lady Highland</v>
      </c>
      <c r="C875" s="199">
        <f>COUNTIF('BEN BEARE'!C:C,B875)</f>
        <v>2</v>
      </c>
      <c r="D875" s="199">
        <f>COUNTIFS('BEN BEARE'!C:C,B875,'BEN BEARE'!K:K,"&gt;0")</f>
        <v>0</v>
      </c>
      <c r="E875" s="199">
        <f>COUNTIFS('BEN BEARE'!C:C,B875,'BEN BEARE'!K:K,"&lt;0")</f>
        <v>2</v>
      </c>
      <c r="F875" s="200">
        <f t="shared" si="21"/>
        <v>0</v>
      </c>
      <c r="G875" s="207">
        <f>SUMIFS('BEN BEARE'!K:K,'BEN BEARE'!C:C,B875)</f>
        <v>-6.75</v>
      </c>
    </row>
    <row r="876" spans="2:7" ht="15.75" x14ac:dyDescent="0.25">
      <c r="B876" s="205" t="str">
        <v>Lady Hillary</v>
      </c>
      <c r="C876" s="199">
        <f>COUNTIF('BEN BEARE'!C:C,B876)</f>
        <v>1</v>
      </c>
      <c r="D876" s="199">
        <f>COUNTIFS('BEN BEARE'!C:C,B876,'BEN BEARE'!K:K,"&gt;0")</f>
        <v>0</v>
      </c>
      <c r="E876" s="199">
        <f>COUNTIFS('BEN BEARE'!C:C,B876,'BEN BEARE'!K:K,"&lt;0")</f>
        <v>1</v>
      </c>
      <c r="F876" s="200">
        <f t="shared" si="21"/>
        <v>0</v>
      </c>
      <c r="G876" s="207">
        <f>SUMIFS('BEN BEARE'!K:K,'BEN BEARE'!C:C,B876)</f>
        <v>-1</v>
      </c>
    </row>
    <row r="877" spans="2:7" ht="15.75" x14ac:dyDescent="0.25">
      <c r="B877" s="205" t="str">
        <v xml:space="preserve">Lady of Poise </v>
      </c>
      <c r="C877" s="199">
        <f>COUNTIF('BEN BEARE'!C:C,B877)</f>
        <v>1</v>
      </c>
      <c r="D877" s="199">
        <f>COUNTIFS('BEN BEARE'!C:C,B877,'BEN BEARE'!K:K,"&gt;0")</f>
        <v>1</v>
      </c>
      <c r="E877" s="199">
        <f>COUNTIFS('BEN BEARE'!C:C,B877,'BEN BEARE'!K:K,"&lt;0")</f>
        <v>0</v>
      </c>
      <c r="F877" s="200">
        <f t="shared" si="21"/>
        <v>1</v>
      </c>
      <c r="G877" s="207">
        <f>SUMIFS('BEN BEARE'!K:K,'BEN BEARE'!C:C,B877)</f>
        <v>14.399999999999999</v>
      </c>
    </row>
    <row r="878" spans="2:7" ht="15.75" x14ac:dyDescent="0.25">
      <c r="B878" s="205" t="str">
        <v>Lady Pangle</v>
      </c>
      <c r="C878" s="199">
        <f>COUNTIF('BEN BEARE'!C:C,B878)</f>
        <v>1</v>
      </c>
      <c r="D878" s="199">
        <f>COUNTIFS('BEN BEARE'!C:C,B878,'BEN BEARE'!K:K,"&gt;0")</f>
        <v>0</v>
      </c>
      <c r="E878" s="199">
        <f>COUNTIFS('BEN BEARE'!C:C,B878,'BEN BEARE'!K:K,"&lt;0")</f>
        <v>1</v>
      </c>
      <c r="F878" s="200">
        <f t="shared" si="21"/>
        <v>0</v>
      </c>
      <c r="G878" s="207">
        <f>SUMIFS('BEN BEARE'!K:K,'BEN BEARE'!C:C,B878)</f>
        <v>-2</v>
      </c>
    </row>
    <row r="879" spans="2:7" ht="15.75" x14ac:dyDescent="0.25">
      <c r="B879" s="205" t="str">
        <v>Lady Tassort</v>
      </c>
      <c r="C879" s="199">
        <f>COUNTIF('BEN BEARE'!C:C,B879)</f>
        <v>1</v>
      </c>
      <c r="D879" s="199">
        <f>COUNTIFS('BEN BEARE'!C:C,B879,'BEN BEARE'!K:K,"&gt;0")</f>
        <v>0</v>
      </c>
      <c r="E879" s="199">
        <f>COUNTIFS('BEN BEARE'!C:C,B879,'BEN BEARE'!K:K,"&lt;0")</f>
        <v>1</v>
      </c>
      <c r="F879" s="200">
        <f t="shared" si="21"/>
        <v>0</v>
      </c>
      <c r="G879" s="207">
        <f>SUMIFS('BEN BEARE'!K:K,'BEN BEARE'!C:C,B879)</f>
        <v>-7</v>
      </c>
    </row>
    <row r="880" spans="2:7" ht="15.75" x14ac:dyDescent="0.25">
      <c r="B880" s="205" t="str">
        <v>Lady Tino</v>
      </c>
      <c r="C880" s="199">
        <f>COUNTIF('BEN BEARE'!C:C,B880)</f>
        <v>1</v>
      </c>
      <c r="D880" s="199">
        <f>COUNTIFS('BEN BEARE'!C:C,B880,'BEN BEARE'!K:K,"&gt;0")</f>
        <v>1</v>
      </c>
      <c r="E880" s="199">
        <f>COUNTIFS('BEN BEARE'!C:C,B880,'BEN BEARE'!K:K,"&lt;0")</f>
        <v>0</v>
      </c>
      <c r="F880" s="200">
        <f t="shared" si="21"/>
        <v>1</v>
      </c>
      <c r="G880" s="207">
        <f>SUMIFS('BEN BEARE'!K:K,'BEN BEARE'!C:C,B880)</f>
        <v>5</v>
      </c>
    </row>
    <row r="881" spans="2:7" ht="15.75" x14ac:dyDescent="0.25">
      <c r="B881" s="205" t="str">
        <v>Lafargue</v>
      </c>
      <c r="C881" s="199">
        <f>COUNTIF('BEN BEARE'!C:C,B881)</f>
        <v>1</v>
      </c>
      <c r="D881" s="199">
        <f>COUNTIFS('BEN BEARE'!C:C,B881,'BEN BEARE'!K:K,"&gt;0")</f>
        <v>1</v>
      </c>
      <c r="E881" s="199">
        <f>COUNTIFS('BEN BEARE'!C:C,B881,'BEN BEARE'!K:K,"&lt;0")</f>
        <v>0</v>
      </c>
      <c r="F881" s="200">
        <f t="shared" si="21"/>
        <v>1</v>
      </c>
      <c r="G881" s="207">
        <f>SUMIFS('BEN BEARE'!K:K,'BEN BEARE'!C:C,B881)</f>
        <v>3</v>
      </c>
    </row>
    <row r="882" spans="2:7" ht="15.75" x14ac:dyDescent="0.25">
      <c r="B882" s="205" t="str">
        <v>Lafilio</v>
      </c>
      <c r="C882" s="199">
        <f>COUNTIF('BEN BEARE'!C:C,B882)</f>
        <v>1</v>
      </c>
      <c r="D882" s="199">
        <f>COUNTIFS('BEN BEARE'!C:C,B882,'BEN BEARE'!K:K,"&gt;0")</f>
        <v>0</v>
      </c>
      <c r="E882" s="199">
        <f>COUNTIFS('BEN BEARE'!C:C,B882,'BEN BEARE'!K:K,"&lt;0")</f>
        <v>1</v>
      </c>
      <c r="F882" s="200">
        <f t="shared" si="21"/>
        <v>0</v>
      </c>
      <c r="G882" s="207">
        <f>SUMIFS('BEN BEARE'!K:K,'BEN BEARE'!C:C,B882)</f>
        <v>-2</v>
      </c>
    </row>
    <row r="883" spans="2:7" ht="15.75" x14ac:dyDescent="0.25">
      <c r="B883" s="205" t="str">
        <v>Lagos Daughter</v>
      </c>
      <c r="C883" s="199">
        <f>COUNTIF('BEN BEARE'!C:C,B883)</f>
        <v>2</v>
      </c>
      <c r="D883" s="199">
        <f>COUNTIFS('BEN BEARE'!C:C,B883,'BEN BEARE'!K:K,"&gt;0")</f>
        <v>0</v>
      </c>
      <c r="E883" s="199">
        <f>COUNTIFS('BEN BEARE'!C:C,B883,'BEN BEARE'!K:K,"&lt;0")</f>
        <v>2</v>
      </c>
      <c r="F883" s="200">
        <f t="shared" si="21"/>
        <v>0</v>
      </c>
      <c r="G883" s="207">
        <f>SUMIFS('BEN BEARE'!K:K,'BEN BEARE'!C:C,B883)</f>
        <v>-3</v>
      </c>
    </row>
    <row r="884" spans="2:7" ht="15.75" x14ac:dyDescent="0.25">
      <c r="B884" s="205" t="str">
        <v>Lake Agawam</v>
      </c>
      <c r="C884" s="199">
        <f>COUNTIF('BEN BEARE'!C:C,B884)</f>
        <v>1</v>
      </c>
      <c r="D884" s="199">
        <f>COUNTIFS('BEN BEARE'!C:C,B884,'BEN BEARE'!K:K,"&gt;0")</f>
        <v>0</v>
      </c>
      <c r="E884" s="199">
        <f>COUNTIFS('BEN BEARE'!C:C,B884,'BEN BEARE'!K:K,"&lt;0")</f>
        <v>1</v>
      </c>
      <c r="F884" s="200">
        <f t="shared" si="21"/>
        <v>0</v>
      </c>
      <c r="G884" s="207">
        <f>SUMIFS('BEN BEARE'!K:K,'BEN BEARE'!C:C,B884)</f>
        <v>-5</v>
      </c>
    </row>
    <row r="885" spans="2:7" ht="15.75" x14ac:dyDescent="0.25">
      <c r="B885" s="205" t="str">
        <v>Lalfilo</v>
      </c>
      <c r="C885" s="199">
        <f>COUNTIF('BEN BEARE'!C:C,B885)</f>
        <v>1</v>
      </c>
      <c r="D885" s="199">
        <f>COUNTIFS('BEN BEARE'!C:C,B885,'BEN BEARE'!K:K,"&gt;0")</f>
        <v>0</v>
      </c>
      <c r="E885" s="199">
        <f>COUNTIFS('BEN BEARE'!C:C,B885,'BEN BEARE'!K:K,"&lt;0")</f>
        <v>1</v>
      </c>
      <c r="F885" s="200">
        <f t="shared" si="21"/>
        <v>0</v>
      </c>
      <c r="G885" s="207">
        <f>SUMIFS('BEN BEARE'!K:K,'BEN BEARE'!C:C,B885)</f>
        <v>-1.25</v>
      </c>
    </row>
    <row r="886" spans="2:7" ht="15.75" x14ac:dyDescent="0.25">
      <c r="B886" s="205" t="str">
        <v>Lang Park</v>
      </c>
      <c r="C886" s="199">
        <f>COUNTIF('BEN BEARE'!C:C,B886)</f>
        <v>2</v>
      </c>
      <c r="D886" s="199">
        <f>COUNTIFS('BEN BEARE'!C:C,B886,'BEN BEARE'!K:K,"&gt;0")</f>
        <v>1</v>
      </c>
      <c r="E886" s="199">
        <f>COUNTIFS('BEN BEARE'!C:C,B886,'BEN BEARE'!K:K,"&lt;0")</f>
        <v>1</v>
      </c>
      <c r="F886" s="200">
        <f t="shared" si="21"/>
        <v>0.5</v>
      </c>
      <c r="G886" s="207">
        <f>SUMIFS('BEN BEARE'!K:K,'BEN BEARE'!C:C,B886)</f>
        <v>2.75</v>
      </c>
    </row>
    <row r="887" spans="2:7" ht="15.75" x14ac:dyDescent="0.25">
      <c r="B887" s="205" t="str">
        <v>Lapras</v>
      </c>
      <c r="C887" s="199">
        <f>COUNTIF('BEN BEARE'!C:C,B887)</f>
        <v>2</v>
      </c>
      <c r="D887" s="199">
        <f>COUNTIFS('BEN BEARE'!C:C,B887,'BEN BEARE'!K:K,"&gt;0")</f>
        <v>0</v>
      </c>
      <c r="E887" s="199">
        <f>COUNTIFS('BEN BEARE'!C:C,B887,'BEN BEARE'!K:K,"&lt;0")</f>
        <v>2</v>
      </c>
      <c r="F887" s="200">
        <f t="shared" si="21"/>
        <v>0</v>
      </c>
      <c r="G887" s="207">
        <f>SUMIFS('BEN BEARE'!K:K,'BEN BEARE'!C:C,B887)</f>
        <v>-9.75</v>
      </c>
    </row>
    <row r="888" spans="2:7" ht="15.75" x14ac:dyDescent="0.25">
      <c r="B888" s="205" t="str">
        <v>Larry of Arabia</v>
      </c>
      <c r="C888" s="199">
        <f>COUNTIF('BEN BEARE'!C:C,B888)</f>
        <v>1</v>
      </c>
      <c r="D888" s="199">
        <f>COUNTIFS('BEN BEARE'!C:C,B888,'BEN BEARE'!K:K,"&gt;0")</f>
        <v>0</v>
      </c>
      <c r="E888" s="199">
        <f>COUNTIFS('BEN BEARE'!C:C,B888,'BEN BEARE'!K:K,"&lt;0")</f>
        <v>1</v>
      </c>
      <c r="F888" s="200">
        <f t="shared" si="21"/>
        <v>0</v>
      </c>
      <c r="G888" s="207">
        <f>SUMIFS('BEN BEARE'!K:K,'BEN BEARE'!C:C,B888)</f>
        <v>-0.5</v>
      </c>
    </row>
    <row r="889" spans="2:7" ht="15.75" x14ac:dyDescent="0.25">
      <c r="B889" s="205" t="str">
        <v>Laser Victory</v>
      </c>
      <c r="C889" s="199">
        <f>COUNTIF('BEN BEARE'!C:C,B889)</f>
        <v>1</v>
      </c>
      <c r="D889" s="199">
        <f>COUNTIFS('BEN BEARE'!C:C,B889,'BEN BEARE'!K:K,"&gt;0")</f>
        <v>1</v>
      </c>
      <c r="E889" s="199">
        <f>COUNTIFS('BEN BEARE'!C:C,B889,'BEN BEARE'!K:K,"&lt;0")</f>
        <v>0</v>
      </c>
      <c r="F889" s="200">
        <f t="shared" si="21"/>
        <v>1</v>
      </c>
      <c r="G889" s="207">
        <f>SUMIFS('BEN BEARE'!K:K,'BEN BEARE'!C:C,B889)</f>
        <v>13.162500000000001</v>
      </c>
    </row>
    <row r="890" spans="2:7" ht="15.75" x14ac:dyDescent="0.25">
      <c r="B890" s="205" t="str">
        <v>Launchpad</v>
      </c>
      <c r="C890" s="199">
        <f>COUNTIF('BEN BEARE'!C:C,B890)</f>
        <v>1</v>
      </c>
      <c r="D890" s="199">
        <f>COUNTIFS('BEN BEARE'!C:C,B890,'BEN BEARE'!K:K,"&gt;0")</f>
        <v>0</v>
      </c>
      <c r="E890" s="199">
        <f>COUNTIFS('BEN BEARE'!C:C,B890,'BEN BEARE'!K:K,"&lt;0")</f>
        <v>1</v>
      </c>
      <c r="F890" s="200">
        <f t="shared" si="21"/>
        <v>0</v>
      </c>
      <c r="G890" s="207">
        <f>SUMIFS('BEN BEARE'!K:K,'BEN BEARE'!C:C,B890)</f>
        <v>-1</v>
      </c>
    </row>
    <row r="891" spans="2:7" ht="15.75" x14ac:dyDescent="0.25">
      <c r="B891" s="205" t="str">
        <v>Laureus</v>
      </c>
      <c r="C891" s="199">
        <f>COUNTIF('BEN BEARE'!C:C,B891)</f>
        <v>2</v>
      </c>
      <c r="D891" s="199">
        <f>COUNTIFS('BEN BEARE'!C:C,B891,'BEN BEARE'!K:K,"&gt;0")</f>
        <v>0</v>
      </c>
      <c r="E891" s="199">
        <f>COUNTIFS('BEN BEARE'!C:C,B891,'BEN BEARE'!K:K,"&lt;0")</f>
        <v>2</v>
      </c>
      <c r="F891" s="200">
        <f t="shared" si="21"/>
        <v>0</v>
      </c>
      <c r="G891" s="207">
        <f>SUMIFS('BEN BEARE'!K:K,'BEN BEARE'!C:C,B891)</f>
        <v>-10</v>
      </c>
    </row>
    <row r="892" spans="2:7" ht="15.75" x14ac:dyDescent="0.25">
      <c r="B892" s="205" t="str">
        <v>Lazzago</v>
      </c>
      <c r="C892" s="199">
        <f>COUNTIF('BEN BEARE'!C:C,B892)</f>
        <v>1</v>
      </c>
      <c r="D892" s="199">
        <f>COUNTIFS('BEN BEARE'!C:C,B892,'BEN BEARE'!K:K,"&gt;0")</f>
        <v>1</v>
      </c>
      <c r="E892" s="199">
        <f>COUNTIFS('BEN BEARE'!C:C,B892,'BEN BEARE'!K:K,"&lt;0")</f>
        <v>0</v>
      </c>
      <c r="F892" s="200">
        <f t="shared" si="21"/>
        <v>1</v>
      </c>
      <c r="G892" s="207">
        <f>SUMIFS('BEN BEARE'!K:K,'BEN BEARE'!C:C,B892)</f>
        <v>12.75</v>
      </c>
    </row>
    <row r="893" spans="2:7" ht="15.75" x14ac:dyDescent="0.25">
      <c r="B893" s="205" t="str">
        <v>Le Derriere</v>
      </c>
      <c r="C893" s="199">
        <f>COUNTIF('BEN BEARE'!C:C,B893)</f>
        <v>1</v>
      </c>
      <c r="D893" s="199">
        <f>COUNTIFS('BEN BEARE'!C:C,B893,'BEN BEARE'!K:K,"&gt;0")</f>
        <v>1</v>
      </c>
      <c r="E893" s="199">
        <f>COUNTIFS('BEN BEARE'!C:C,B893,'BEN BEARE'!K:K,"&lt;0")</f>
        <v>0</v>
      </c>
      <c r="F893" s="200">
        <f t="shared" si="21"/>
        <v>1</v>
      </c>
      <c r="G893" s="207">
        <f>SUMIFS('BEN BEARE'!K:K,'BEN BEARE'!C:C,B893)</f>
        <v>8.25</v>
      </c>
    </row>
    <row r="894" spans="2:7" ht="15.75" x14ac:dyDescent="0.25">
      <c r="B894" s="205" t="str">
        <v>Le Melody</v>
      </c>
      <c r="C894" s="199">
        <f>COUNTIF('BEN BEARE'!C:C,B894)</f>
        <v>1</v>
      </c>
      <c r="D894" s="199">
        <f>COUNTIFS('BEN BEARE'!C:C,B894,'BEN BEARE'!K:K,"&gt;0")</f>
        <v>1</v>
      </c>
      <c r="E894" s="199">
        <f>COUNTIFS('BEN BEARE'!C:C,B894,'BEN BEARE'!K:K,"&lt;0")</f>
        <v>0</v>
      </c>
      <c r="F894" s="200">
        <f t="shared" si="21"/>
        <v>1</v>
      </c>
      <c r="G894" s="207">
        <f>SUMIFS('BEN BEARE'!K:K,'BEN BEARE'!C:C,B894)</f>
        <v>1.0499999999999998</v>
      </c>
    </row>
    <row r="895" spans="2:7" ht="15.75" x14ac:dyDescent="0.25">
      <c r="B895" s="205" t="str">
        <v>Le Messager</v>
      </c>
      <c r="C895" s="199">
        <f>COUNTIF('BEN BEARE'!C:C,B895)</f>
        <v>2</v>
      </c>
      <c r="D895" s="199">
        <f>COUNTIFS('BEN BEARE'!C:C,B895,'BEN BEARE'!K:K,"&gt;0")</f>
        <v>1</v>
      </c>
      <c r="E895" s="199">
        <f>COUNTIFS('BEN BEARE'!C:C,B895,'BEN BEARE'!K:K,"&lt;0")</f>
        <v>1</v>
      </c>
      <c r="F895" s="200">
        <f t="shared" si="21"/>
        <v>0.5</v>
      </c>
      <c r="G895" s="207">
        <f>SUMIFS('BEN BEARE'!K:K,'BEN BEARE'!C:C,B895)</f>
        <v>7.5</v>
      </c>
    </row>
    <row r="896" spans="2:7" ht="15.75" x14ac:dyDescent="0.25">
      <c r="B896" s="205" t="str">
        <v>Le Plus Vite</v>
      </c>
      <c r="C896" s="199">
        <f>COUNTIF('BEN BEARE'!C:C,B896)</f>
        <v>1</v>
      </c>
      <c r="D896" s="199">
        <f>COUNTIFS('BEN BEARE'!C:C,B896,'BEN BEARE'!K:K,"&gt;0")</f>
        <v>0</v>
      </c>
      <c r="E896" s="199">
        <f>COUNTIFS('BEN BEARE'!C:C,B896,'BEN BEARE'!K:K,"&lt;0")</f>
        <v>1</v>
      </c>
      <c r="F896" s="200">
        <f t="shared" si="21"/>
        <v>0</v>
      </c>
      <c r="G896" s="207">
        <f>SUMIFS('BEN BEARE'!K:K,'BEN BEARE'!C:C,B896)</f>
        <v>-2</v>
      </c>
    </row>
    <row r="897" spans="2:7" ht="15.75" x14ac:dyDescent="0.25">
      <c r="B897" s="205" t="str">
        <v>Learning to Fly</v>
      </c>
      <c r="C897" s="199">
        <f>COUNTIF('BEN BEARE'!C:C,B897)</f>
        <v>1</v>
      </c>
      <c r="D897" s="199">
        <f>COUNTIFS('BEN BEARE'!C:C,B897,'BEN BEARE'!K:K,"&gt;0")</f>
        <v>1</v>
      </c>
      <c r="E897" s="199">
        <f>COUNTIFS('BEN BEARE'!C:C,B897,'BEN BEARE'!K:K,"&lt;0")</f>
        <v>0</v>
      </c>
      <c r="F897" s="200">
        <f t="shared" si="21"/>
        <v>1</v>
      </c>
      <c r="G897" s="207">
        <f>SUMIFS('BEN BEARE'!K:K,'BEN BEARE'!C:C,B897)</f>
        <v>18</v>
      </c>
    </row>
    <row r="898" spans="2:7" ht="15.75" x14ac:dyDescent="0.25">
      <c r="B898" s="205" t="str">
        <v>Legend of the Fall</v>
      </c>
      <c r="C898" s="199">
        <f>COUNTIF('BEN BEARE'!C:C,B898)</f>
        <v>1</v>
      </c>
      <c r="D898" s="199">
        <f>COUNTIFS('BEN BEARE'!C:C,B898,'BEN BEARE'!K:K,"&gt;0")</f>
        <v>1</v>
      </c>
      <c r="E898" s="199">
        <f>COUNTIFS('BEN BEARE'!C:C,B898,'BEN BEARE'!K:K,"&lt;0")</f>
        <v>0</v>
      </c>
      <c r="F898" s="200">
        <f t="shared" si="21"/>
        <v>1</v>
      </c>
      <c r="G898" s="207">
        <f>SUMIFS('BEN BEARE'!K:K,'BEN BEARE'!C:C,B898)</f>
        <v>5</v>
      </c>
    </row>
    <row r="899" spans="2:7" ht="15.75" x14ac:dyDescent="0.25">
      <c r="B899" s="205" t="str">
        <v>Leggy Point</v>
      </c>
      <c r="C899" s="199">
        <f>COUNTIF('BEN BEARE'!C:C,B899)</f>
        <v>1</v>
      </c>
      <c r="D899" s="199">
        <f>COUNTIFS('BEN BEARE'!C:C,B899,'BEN BEARE'!K:K,"&gt;0")</f>
        <v>1</v>
      </c>
      <c r="E899" s="199">
        <f>COUNTIFS('BEN BEARE'!C:C,B899,'BEN BEARE'!K:K,"&lt;0")</f>
        <v>0</v>
      </c>
      <c r="F899" s="200">
        <f t="shared" si="21"/>
        <v>1</v>
      </c>
      <c r="G899" s="207">
        <f>SUMIFS('BEN BEARE'!K:K,'BEN BEARE'!C:C,B899)</f>
        <v>5.2</v>
      </c>
    </row>
    <row r="900" spans="2:7" ht="15.75" x14ac:dyDescent="0.25">
      <c r="B900" s="205" t="str">
        <v>Lenlenni</v>
      </c>
      <c r="C900" s="199">
        <f>COUNTIF('BEN BEARE'!C:C,B900)</f>
        <v>1</v>
      </c>
      <c r="D900" s="199">
        <f>COUNTIFS('BEN BEARE'!C:C,B900,'BEN BEARE'!K:K,"&gt;0")</f>
        <v>0</v>
      </c>
      <c r="E900" s="199">
        <f>COUNTIFS('BEN BEARE'!C:C,B900,'BEN BEARE'!K:K,"&lt;0")</f>
        <v>1</v>
      </c>
      <c r="F900" s="200">
        <f t="shared" si="21"/>
        <v>0</v>
      </c>
      <c r="G900" s="207">
        <f>SUMIFS('BEN BEARE'!K:K,'BEN BEARE'!C:C,B900)</f>
        <v>-0.1</v>
      </c>
    </row>
    <row r="901" spans="2:7" ht="15.75" x14ac:dyDescent="0.25">
      <c r="B901" s="205" t="str">
        <v>Leopardi</v>
      </c>
      <c r="C901" s="199">
        <f>COUNTIF('BEN BEARE'!C:C,B901)</f>
        <v>1</v>
      </c>
      <c r="D901" s="199">
        <f>COUNTIFS('BEN BEARE'!C:C,B901,'BEN BEARE'!K:K,"&gt;0")</f>
        <v>1</v>
      </c>
      <c r="E901" s="199">
        <f>COUNTIFS('BEN BEARE'!C:C,B901,'BEN BEARE'!K:K,"&lt;0")</f>
        <v>0</v>
      </c>
      <c r="F901" s="200">
        <f t="shared" si="21"/>
        <v>1</v>
      </c>
      <c r="G901" s="207">
        <f>SUMIFS('BEN BEARE'!K:K,'BEN BEARE'!C:C,B901)</f>
        <v>4.55</v>
      </c>
    </row>
    <row r="902" spans="2:7" ht="15.75" x14ac:dyDescent="0.25">
      <c r="B902" s="205" t="str">
        <v>Let's Go Bro</v>
      </c>
      <c r="C902" s="199">
        <f>COUNTIF('BEN BEARE'!C:C,B902)</f>
        <v>3</v>
      </c>
      <c r="D902" s="199">
        <f>COUNTIFS('BEN BEARE'!C:C,B902,'BEN BEARE'!K:K,"&gt;0")</f>
        <v>1</v>
      </c>
      <c r="E902" s="199">
        <f>COUNTIFS('BEN BEARE'!C:C,B902,'BEN BEARE'!K:K,"&lt;0")</f>
        <v>2</v>
      </c>
      <c r="F902" s="200">
        <f t="shared" si="21"/>
        <v>0.33333333333333331</v>
      </c>
      <c r="G902" s="207">
        <f>SUMIFS('BEN BEARE'!K:K,'BEN BEARE'!C:C,B902)</f>
        <v>13.75</v>
      </c>
    </row>
    <row r="903" spans="2:7" ht="15.75" x14ac:dyDescent="0.25">
      <c r="B903" s="205" t="str">
        <v>Letthebanaflyhigh</v>
      </c>
      <c r="C903" s="199">
        <f>COUNTIF('BEN BEARE'!C:C,B903)</f>
        <v>2</v>
      </c>
      <c r="D903" s="199">
        <f>COUNTIFS('BEN BEARE'!C:C,B903,'BEN BEARE'!K:K,"&gt;0")</f>
        <v>0</v>
      </c>
      <c r="E903" s="199">
        <f>COUNTIFS('BEN BEARE'!C:C,B903,'BEN BEARE'!K:K,"&lt;0")</f>
        <v>2</v>
      </c>
      <c r="F903" s="200">
        <f t="shared" si="21"/>
        <v>0</v>
      </c>
      <c r="G903" s="207">
        <f>SUMIFS('BEN BEARE'!K:K,'BEN BEARE'!C:C,B903)</f>
        <v>-1.25</v>
      </c>
    </row>
    <row r="904" spans="2:7" ht="15.75" x14ac:dyDescent="0.25">
      <c r="B904" s="205" t="str">
        <v>Liberty State</v>
      </c>
      <c r="C904" s="199">
        <f>COUNTIF('BEN BEARE'!C:C,B904)</f>
        <v>1</v>
      </c>
      <c r="D904" s="199">
        <f>COUNTIFS('BEN BEARE'!C:C,B904,'BEN BEARE'!K:K,"&gt;0")</f>
        <v>0</v>
      </c>
      <c r="E904" s="199">
        <f>COUNTIFS('BEN BEARE'!C:C,B904,'BEN BEARE'!K:K,"&lt;0")</f>
        <v>1</v>
      </c>
      <c r="F904" s="200">
        <f t="shared" si="21"/>
        <v>0</v>
      </c>
      <c r="G904" s="207">
        <f>SUMIFS('BEN BEARE'!K:K,'BEN BEARE'!C:C,B904)</f>
        <v>-9</v>
      </c>
    </row>
    <row r="905" spans="2:7" ht="15.75" x14ac:dyDescent="0.25">
      <c r="B905" s="205" t="str">
        <v>Life of Tree</v>
      </c>
      <c r="C905" s="199">
        <f>COUNTIF('BEN BEARE'!C:C,B905)</f>
        <v>2</v>
      </c>
      <c r="D905" s="199">
        <f>COUNTIFS('BEN BEARE'!C:C,B905,'BEN BEARE'!K:K,"&gt;0")</f>
        <v>0</v>
      </c>
      <c r="E905" s="199">
        <f>COUNTIFS('BEN BEARE'!C:C,B905,'BEN BEARE'!K:K,"&lt;0")</f>
        <v>2</v>
      </c>
      <c r="F905" s="200">
        <f t="shared" si="21"/>
        <v>0</v>
      </c>
      <c r="G905" s="207">
        <f>SUMIFS('BEN BEARE'!K:K,'BEN BEARE'!C:C,B905)</f>
        <v>-4.75</v>
      </c>
    </row>
    <row r="906" spans="2:7" ht="15.75" x14ac:dyDescent="0.25">
      <c r="B906" s="205" t="str">
        <v>Life Sentence</v>
      </c>
      <c r="C906" s="199">
        <f>COUNTIF('BEN BEARE'!C:C,B906)</f>
        <v>2</v>
      </c>
      <c r="D906" s="199">
        <f>COUNTIFS('BEN BEARE'!C:C,B906,'BEN BEARE'!K:K,"&gt;0")</f>
        <v>0</v>
      </c>
      <c r="E906" s="199">
        <f>COUNTIFS('BEN BEARE'!C:C,B906,'BEN BEARE'!K:K,"&lt;0")</f>
        <v>2</v>
      </c>
      <c r="F906" s="200">
        <f t="shared" ref="F906:F969" si="22">D906/C906</f>
        <v>0</v>
      </c>
      <c r="G906" s="207">
        <f>SUMIFS('BEN BEARE'!K:K,'BEN BEARE'!C:C,B906)</f>
        <v>-3.75</v>
      </c>
    </row>
    <row r="907" spans="2:7" ht="15.75" x14ac:dyDescent="0.25">
      <c r="B907" s="205" t="str">
        <v>Light of Rose</v>
      </c>
      <c r="C907" s="199">
        <f>COUNTIF('BEN BEARE'!C:C,B907)</f>
        <v>1</v>
      </c>
      <c r="D907" s="199">
        <f>COUNTIFS('BEN BEARE'!C:C,B907,'BEN BEARE'!K:K,"&gt;0")</f>
        <v>1</v>
      </c>
      <c r="E907" s="199">
        <f>COUNTIFS('BEN BEARE'!C:C,B907,'BEN BEARE'!K:K,"&lt;0")</f>
        <v>0</v>
      </c>
      <c r="F907" s="200">
        <f t="shared" si="22"/>
        <v>1</v>
      </c>
      <c r="G907" s="207">
        <f>SUMIFS('BEN BEARE'!K:K,'BEN BEARE'!C:C,B907)</f>
        <v>10.399999999999999</v>
      </c>
    </row>
    <row r="908" spans="2:7" ht="15.75" x14ac:dyDescent="0.25">
      <c r="B908" s="205" t="str">
        <v>Lincove</v>
      </c>
      <c r="C908" s="199">
        <f>COUNTIF('BEN BEARE'!C:C,B908)</f>
        <v>3</v>
      </c>
      <c r="D908" s="199">
        <f>COUNTIFS('BEN BEARE'!C:C,B908,'BEN BEARE'!K:K,"&gt;0")</f>
        <v>0</v>
      </c>
      <c r="E908" s="199">
        <f>COUNTIFS('BEN BEARE'!C:C,B908,'BEN BEARE'!K:K,"&lt;0")</f>
        <v>3</v>
      </c>
      <c r="F908" s="200">
        <f t="shared" si="22"/>
        <v>0</v>
      </c>
      <c r="G908" s="207">
        <f>SUMIFS('BEN BEARE'!K:K,'BEN BEARE'!C:C,B908)</f>
        <v>-7</v>
      </c>
    </row>
    <row r="909" spans="2:7" ht="15.75" x14ac:dyDescent="0.25">
      <c r="B909" s="205" t="str">
        <v>Links</v>
      </c>
      <c r="C909" s="199">
        <f>COUNTIF('BEN BEARE'!C:C,B909)</f>
        <v>1</v>
      </c>
      <c r="D909" s="199">
        <f>COUNTIFS('BEN BEARE'!C:C,B909,'BEN BEARE'!K:K,"&gt;0")</f>
        <v>0</v>
      </c>
      <c r="E909" s="199">
        <f>COUNTIFS('BEN BEARE'!C:C,B909,'BEN BEARE'!K:K,"&lt;0")</f>
        <v>1</v>
      </c>
      <c r="F909" s="200">
        <f t="shared" si="22"/>
        <v>0</v>
      </c>
      <c r="G909" s="207">
        <f>SUMIFS('BEN BEARE'!K:K,'BEN BEARE'!C:C,B909)</f>
        <v>-3</v>
      </c>
    </row>
    <row r="910" spans="2:7" ht="15.75" x14ac:dyDescent="0.25">
      <c r="B910" s="205" t="str">
        <v>Lion City</v>
      </c>
      <c r="C910" s="199">
        <f>COUNTIF('BEN BEARE'!C:C,B910)</f>
        <v>3</v>
      </c>
      <c r="D910" s="199">
        <f>COUNTIFS('BEN BEARE'!C:C,B910,'BEN BEARE'!K:K,"&gt;0")</f>
        <v>0</v>
      </c>
      <c r="E910" s="199">
        <f>COUNTIFS('BEN BEARE'!C:C,B910,'BEN BEARE'!K:K,"&lt;0")</f>
        <v>3</v>
      </c>
      <c r="F910" s="200">
        <f t="shared" si="22"/>
        <v>0</v>
      </c>
      <c r="G910" s="207">
        <f>SUMIFS('BEN BEARE'!K:K,'BEN BEARE'!C:C,B910)</f>
        <v>-14</v>
      </c>
    </row>
    <row r="911" spans="2:7" ht="15.75" x14ac:dyDescent="0.25">
      <c r="B911" s="205" t="str">
        <v>Lip De Lane</v>
      </c>
      <c r="C911" s="199">
        <f>COUNTIF('BEN BEARE'!C:C,B911)</f>
        <v>1</v>
      </c>
      <c r="D911" s="199">
        <f>COUNTIFS('BEN BEARE'!C:C,B911,'BEN BEARE'!K:K,"&gt;0")</f>
        <v>0</v>
      </c>
      <c r="E911" s="199">
        <f>COUNTIFS('BEN BEARE'!C:C,B911,'BEN BEARE'!K:K,"&lt;0")</f>
        <v>1</v>
      </c>
      <c r="F911" s="200">
        <f t="shared" si="22"/>
        <v>0</v>
      </c>
      <c r="G911" s="207">
        <f>SUMIFS('BEN BEARE'!K:K,'BEN BEARE'!C:C,B911)</f>
        <v>-1.75</v>
      </c>
    </row>
    <row r="912" spans="2:7" ht="15.75" x14ac:dyDescent="0.25">
      <c r="B912" s="205" t="str">
        <v>Lips Don’t Lie</v>
      </c>
      <c r="C912" s="199">
        <f>COUNTIF('BEN BEARE'!C:C,B912)</f>
        <v>1</v>
      </c>
      <c r="D912" s="199">
        <f>COUNTIFS('BEN BEARE'!C:C,B912,'BEN BEARE'!K:K,"&gt;0")</f>
        <v>0</v>
      </c>
      <c r="E912" s="199">
        <f>COUNTIFS('BEN BEARE'!C:C,B912,'BEN BEARE'!K:K,"&lt;0")</f>
        <v>1</v>
      </c>
      <c r="F912" s="200">
        <f t="shared" si="22"/>
        <v>0</v>
      </c>
      <c r="G912" s="207">
        <f>SUMIFS('BEN BEARE'!K:K,'BEN BEARE'!C:C,B912)</f>
        <v>-1</v>
      </c>
    </row>
    <row r="913" spans="2:7" ht="15.75" x14ac:dyDescent="0.25">
      <c r="B913" s="205" t="str">
        <v>Listen to me jack</v>
      </c>
      <c r="C913" s="199">
        <f>COUNTIF('BEN BEARE'!C:C,B913)</f>
        <v>1</v>
      </c>
      <c r="D913" s="199">
        <f>COUNTIFS('BEN BEARE'!C:C,B913,'BEN BEARE'!K:K,"&gt;0")</f>
        <v>0</v>
      </c>
      <c r="E913" s="199">
        <f>COUNTIFS('BEN BEARE'!C:C,B913,'BEN BEARE'!K:K,"&lt;0")</f>
        <v>1</v>
      </c>
      <c r="F913" s="200">
        <f t="shared" si="22"/>
        <v>0</v>
      </c>
      <c r="G913" s="207">
        <f>SUMIFS('BEN BEARE'!K:K,'BEN BEARE'!C:C,B913)</f>
        <v>-0.5</v>
      </c>
    </row>
    <row r="914" spans="2:7" ht="15.75" x14ac:dyDescent="0.25">
      <c r="B914" s="205" t="str">
        <v>Literary Magnet</v>
      </c>
      <c r="C914" s="199">
        <f>COUNTIF('BEN BEARE'!C:C,B914)</f>
        <v>2</v>
      </c>
      <c r="D914" s="199">
        <f>COUNTIFS('BEN BEARE'!C:C,B914,'BEN BEARE'!K:K,"&gt;0")</f>
        <v>1</v>
      </c>
      <c r="E914" s="199">
        <f>COUNTIFS('BEN BEARE'!C:C,B914,'BEN BEARE'!K:K,"&lt;0")</f>
        <v>1</v>
      </c>
      <c r="F914" s="200">
        <f t="shared" si="22"/>
        <v>0.5</v>
      </c>
      <c r="G914" s="207">
        <f>SUMIFS('BEN BEARE'!K:K,'BEN BEARE'!C:C,B914)</f>
        <v>21</v>
      </c>
    </row>
    <row r="915" spans="2:7" ht="15.75" x14ac:dyDescent="0.25">
      <c r="B915" s="205" t="str">
        <v>Little Basheba</v>
      </c>
      <c r="C915" s="199">
        <f>COUNTIF('BEN BEARE'!C:C,B915)</f>
        <v>1</v>
      </c>
      <c r="D915" s="199">
        <f>COUNTIFS('BEN BEARE'!C:C,B915,'BEN BEARE'!K:K,"&gt;0")</f>
        <v>0</v>
      </c>
      <c r="E915" s="199">
        <f>COUNTIFS('BEN BEARE'!C:C,B915,'BEN BEARE'!K:K,"&lt;0")</f>
        <v>1</v>
      </c>
      <c r="F915" s="200">
        <f t="shared" si="22"/>
        <v>0</v>
      </c>
      <c r="G915" s="207">
        <f>SUMIFS('BEN BEARE'!K:K,'BEN BEARE'!C:C,B915)</f>
        <v>-2</v>
      </c>
    </row>
    <row r="916" spans="2:7" ht="15.75" x14ac:dyDescent="0.25">
      <c r="B916" s="205" t="str">
        <v>Little Deep</v>
      </c>
      <c r="C916" s="199">
        <f>COUNTIF('BEN BEARE'!C:C,B916)</f>
        <v>1</v>
      </c>
      <c r="D916" s="199">
        <f>COUNTIFS('BEN BEARE'!C:C,B916,'BEN BEARE'!K:K,"&gt;0")</f>
        <v>1</v>
      </c>
      <c r="E916" s="199">
        <f>COUNTIFS('BEN BEARE'!C:C,B916,'BEN BEARE'!K:K,"&lt;0")</f>
        <v>0</v>
      </c>
      <c r="F916" s="200">
        <f t="shared" si="22"/>
        <v>1</v>
      </c>
      <c r="G916" s="207">
        <f>SUMIFS('BEN BEARE'!K:K,'BEN BEARE'!C:C,B916)</f>
        <v>5</v>
      </c>
    </row>
    <row r="917" spans="2:7" ht="15.75" x14ac:dyDescent="0.25">
      <c r="B917" s="205" t="str">
        <v>Little Faifo</v>
      </c>
      <c r="C917" s="199">
        <f>COUNTIF('BEN BEARE'!C:C,B917)</f>
        <v>2</v>
      </c>
      <c r="D917" s="199">
        <f>COUNTIFS('BEN BEARE'!C:C,B917,'BEN BEARE'!K:K,"&gt;0")</f>
        <v>0</v>
      </c>
      <c r="E917" s="199">
        <f>COUNTIFS('BEN BEARE'!C:C,B917,'BEN BEARE'!K:K,"&lt;0")</f>
        <v>2</v>
      </c>
      <c r="F917" s="200">
        <f t="shared" si="22"/>
        <v>0</v>
      </c>
      <c r="G917" s="207">
        <f>SUMIFS('BEN BEARE'!K:K,'BEN BEARE'!C:C,B917)</f>
        <v>-2</v>
      </c>
    </row>
    <row r="918" spans="2:7" ht="15.75" x14ac:dyDescent="0.25">
      <c r="B918" s="205" t="str">
        <v>Little Miss Bertie</v>
      </c>
      <c r="C918" s="199">
        <f>COUNTIF('BEN BEARE'!C:C,B918)</f>
        <v>2</v>
      </c>
      <c r="D918" s="199">
        <f>COUNTIFS('BEN BEARE'!C:C,B918,'BEN BEARE'!K:K,"&gt;0")</f>
        <v>0</v>
      </c>
      <c r="E918" s="199">
        <f>COUNTIFS('BEN BEARE'!C:C,B918,'BEN BEARE'!K:K,"&lt;0")</f>
        <v>2</v>
      </c>
      <c r="F918" s="200">
        <f t="shared" si="22"/>
        <v>0</v>
      </c>
      <c r="G918" s="207">
        <f>SUMIFS('BEN BEARE'!K:K,'BEN BEARE'!C:C,B918)</f>
        <v>-6</v>
      </c>
    </row>
    <row r="919" spans="2:7" ht="15.75" x14ac:dyDescent="0.25">
      <c r="B919" s="205" t="str">
        <v>Little Miss Kubi</v>
      </c>
      <c r="C919" s="199">
        <f>COUNTIF('BEN BEARE'!C:C,B919)</f>
        <v>1</v>
      </c>
      <c r="D919" s="199">
        <f>COUNTIFS('BEN BEARE'!C:C,B919,'BEN BEARE'!K:K,"&gt;0")</f>
        <v>1</v>
      </c>
      <c r="E919" s="199">
        <f>COUNTIFS('BEN BEARE'!C:C,B919,'BEN BEARE'!K:K,"&lt;0")</f>
        <v>0</v>
      </c>
      <c r="F919" s="200">
        <f t="shared" si="22"/>
        <v>1</v>
      </c>
      <c r="G919" s="207">
        <f>SUMIFS('BEN BEARE'!K:K,'BEN BEARE'!C:C,B919)</f>
        <v>15.125</v>
      </c>
    </row>
    <row r="920" spans="2:7" ht="15.75" x14ac:dyDescent="0.25">
      <c r="B920" s="205" t="str">
        <v>Loco</v>
      </c>
      <c r="C920" s="199">
        <f>COUNTIF('BEN BEARE'!C:C,B920)</f>
        <v>1</v>
      </c>
      <c r="D920" s="199">
        <f>COUNTIFS('BEN BEARE'!C:C,B920,'BEN BEARE'!K:K,"&gt;0")</f>
        <v>1</v>
      </c>
      <c r="E920" s="199">
        <f>COUNTIFS('BEN BEARE'!C:C,B920,'BEN BEARE'!K:K,"&lt;0")</f>
        <v>0</v>
      </c>
      <c r="F920" s="200">
        <f t="shared" si="22"/>
        <v>1</v>
      </c>
      <c r="G920" s="207">
        <f>SUMIFS('BEN BEARE'!K:K,'BEN BEARE'!C:C,B920)</f>
        <v>15.600000000000001</v>
      </c>
    </row>
    <row r="921" spans="2:7" ht="15.75" x14ac:dyDescent="0.25">
      <c r="B921" s="205" t="str">
        <v>Lonfire</v>
      </c>
      <c r="C921" s="199">
        <f>COUNTIF('BEN BEARE'!C:C,B921)</f>
        <v>1</v>
      </c>
      <c r="D921" s="199">
        <f>COUNTIFS('BEN BEARE'!C:C,B921,'BEN BEARE'!K:K,"&gt;0")</f>
        <v>0</v>
      </c>
      <c r="E921" s="199">
        <f>COUNTIFS('BEN BEARE'!C:C,B921,'BEN BEARE'!K:K,"&lt;0")</f>
        <v>1</v>
      </c>
      <c r="F921" s="200">
        <f t="shared" si="22"/>
        <v>0</v>
      </c>
      <c r="G921" s="207">
        <f>SUMIFS('BEN BEARE'!K:K,'BEN BEARE'!C:C,B921)</f>
        <v>-6.5</v>
      </c>
    </row>
    <row r="922" spans="2:7" ht="15.75" x14ac:dyDescent="0.25">
      <c r="B922" s="205" t="str">
        <v>Long Lost Friend</v>
      </c>
      <c r="C922" s="199">
        <f>COUNTIF('BEN BEARE'!C:C,B922)</f>
        <v>2</v>
      </c>
      <c r="D922" s="199">
        <f>COUNTIFS('BEN BEARE'!C:C,B922,'BEN BEARE'!K:K,"&gt;0")</f>
        <v>2</v>
      </c>
      <c r="E922" s="199">
        <f>COUNTIFS('BEN BEARE'!C:C,B922,'BEN BEARE'!K:K,"&lt;0")</f>
        <v>0</v>
      </c>
      <c r="F922" s="200">
        <f t="shared" si="22"/>
        <v>1</v>
      </c>
      <c r="G922" s="207">
        <f>SUMIFS('BEN BEARE'!K:K,'BEN BEARE'!C:C,B922)</f>
        <v>32.5</v>
      </c>
    </row>
    <row r="923" spans="2:7" ht="15.75" x14ac:dyDescent="0.25">
      <c r="B923" s="205" t="str">
        <v>Longtimedreaming</v>
      </c>
      <c r="C923" s="199">
        <f>COUNTIF('BEN BEARE'!C:C,B923)</f>
        <v>1</v>
      </c>
      <c r="D923" s="199">
        <f>COUNTIFS('BEN BEARE'!C:C,B923,'BEN BEARE'!K:K,"&gt;0")</f>
        <v>1</v>
      </c>
      <c r="E923" s="199">
        <f>COUNTIFS('BEN BEARE'!C:C,B923,'BEN BEARE'!K:K,"&lt;0")</f>
        <v>0</v>
      </c>
      <c r="F923" s="200">
        <f t="shared" si="22"/>
        <v>1</v>
      </c>
      <c r="G923" s="207">
        <f>SUMIFS('BEN BEARE'!K:K,'BEN BEARE'!C:C,B923)</f>
        <v>7.1999999999999993</v>
      </c>
    </row>
    <row r="924" spans="2:7" ht="15.75" x14ac:dyDescent="0.25">
      <c r="B924" s="205" t="str">
        <v>Lonrioli</v>
      </c>
      <c r="C924" s="199">
        <f>COUNTIF('BEN BEARE'!C:C,B924)</f>
        <v>3</v>
      </c>
      <c r="D924" s="199">
        <f>COUNTIFS('BEN BEARE'!C:C,B924,'BEN BEARE'!K:K,"&gt;0")</f>
        <v>1</v>
      </c>
      <c r="E924" s="199">
        <f>COUNTIFS('BEN BEARE'!C:C,B924,'BEN BEARE'!K:K,"&lt;0")</f>
        <v>2</v>
      </c>
      <c r="F924" s="200">
        <f t="shared" si="22"/>
        <v>0.33333333333333331</v>
      </c>
      <c r="G924" s="207">
        <f>SUMIFS('BEN BEARE'!K:K,'BEN BEARE'!C:C,B924)</f>
        <v>-1.875</v>
      </c>
    </row>
    <row r="925" spans="2:7" ht="15.75" x14ac:dyDescent="0.25">
      <c r="B925" s="205" t="str">
        <v>Lord of the Sun</v>
      </c>
      <c r="C925" s="199">
        <f>COUNTIF('BEN BEARE'!C:C,B925)</f>
        <v>1</v>
      </c>
      <c r="D925" s="199">
        <f>COUNTIFS('BEN BEARE'!C:C,B925,'BEN BEARE'!K:K,"&gt;0")</f>
        <v>0</v>
      </c>
      <c r="E925" s="199">
        <f>COUNTIFS('BEN BEARE'!C:C,B925,'BEN BEARE'!K:K,"&lt;0")</f>
        <v>1</v>
      </c>
      <c r="F925" s="200">
        <f t="shared" si="22"/>
        <v>0</v>
      </c>
      <c r="G925" s="207">
        <f>SUMIFS('BEN BEARE'!K:K,'BEN BEARE'!C:C,B925)</f>
        <v>-3.5</v>
      </c>
    </row>
    <row r="926" spans="2:7" ht="15.75" x14ac:dyDescent="0.25">
      <c r="B926" s="205" t="str">
        <v>Lord Porchester</v>
      </c>
      <c r="C926" s="199">
        <f>COUNTIF('BEN BEARE'!C:C,B926)</f>
        <v>1</v>
      </c>
      <c r="D926" s="199">
        <f>COUNTIFS('BEN BEARE'!C:C,B926,'BEN BEARE'!K:K,"&gt;0")</f>
        <v>0</v>
      </c>
      <c r="E926" s="199">
        <f>COUNTIFS('BEN BEARE'!C:C,B926,'BEN BEARE'!K:K,"&lt;0")</f>
        <v>1</v>
      </c>
      <c r="F926" s="200">
        <f t="shared" si="22"/>
        <v>0</v>
      </c>
      <c r="G926" s="207">
        <f>SUMIFS('BEN BEARE'!K:K,'BEN BEARE'!C:C,B926)</f>
        <v>-1.75</v>
      </c>
    </row>
    <row r="927" spans="2:7" ht="15.75" x14ac:dyDescent="0.25">
      <c r="B927" s="205" t="str">
        <v>Lord Remy</v>
      </c>
      <c r="C927" s="199">
        <f>COUNTIF('BEN BEARE'!C:C,B927)</f>
        <v>1</v>
      </c>
      <c r="D927" s="199">
        <f>COUNTIFS('BEN BEARE'!C:C,B927,'BEN BEARE'!K:K,"&gt;0")</f>
        <v>0</v>
      </c>
      <c r="E927" s="199">
        <f>COUNTIFS('BEN BEARE'!C:C,B927,'BEN BEARE'!K:K,"&lt;0")</f>
        <v>1</v>
      </c>
      <c r="F927" s="200">
        <f t="shared" si="22"/>
        <v>0</v>
      </c>
      <c r="G927" s="207">
        <f>SUMIFS('BEN BEARE'!K:K,'BEN BEARE'!C:C,B927)</f>
        <v>-2</v>
      </c>
    </row>
    <row r="928" spans="2:7" ht="15.75" x14ac:dyDescent="0.25">
      <c r="B928" s="205" t="str">
        <v>Lost</v>
      </c>
      <c r="C928" s="199">
        <f>COUNTIF('BEN BEARE'!C:C,B928)</f>
        <v>1</v>
      </c>
      <c r="D928" s="199">
        <f>COUNTIFS('BEN BEARE'!C:C,B928,'BEN BEARE'!K:K,"&gt;0")</f>
        <v>0</v>
      </c>
      <c r="E928" s="199">
        <f>COUNTIFS('BEN BEARE'!C:C,B928,'BEN BEARE'!K:K,"&lt;0")</f>
        <v>1</v>
      </c>
      <c r="F928" s="200">
        <f t="shared" si="22"/>
        <v>0</v>
      </c>
      <c r="G928" s="207">
        <f>SUMIFS('BEN BEARE'!K:K,'BEN BEARE'!C:C,B928)</f>
        <v>-4</v>
      </c>
    </row>
    <row r="929" spans="2:7" ht="15.75" x14ac:dyDescent="0.25">
      <c r="B929" s="205" t="str">
        <v>Louisville</v>
      </c>
      <c r="C929" s="199">
        <f>COUNTIF('BEN BEARE'!C:C,B929)</f>
        <v>1</v>
      </c>
      <c r="D929" s="199">
        <f>COUNTIFS('BEN BEARE'!C:C,B929,'BEN BEARE'!K:K,"&gt;0")</f>
        <v>1</v>
      </c>
      <c r="E929" s="199">
        <f>COUNTIFS('BEN BEARE'!C:C,B929,'BEN BEARE'!K:K,"&lt;0")</f>
        <v>0</v>
      </c>
      <c r="F929" s="200">
        <f t="shared" si="22"/>
        <v>1</v>
      </c>
      <c r="G929" s="207">
        <f>SUMIFS('BEN BEARE'!K:K,'BEN BEARE'!C:C,B929)</f>
        <v>8</v>
      </c>
    </row>
    <row r="930" spans="2:7" ht="15.75" x14ac:dyDescent="0.25">
      <c r="B930" s="205" t="str">
        <v>Lounerse</v>
      </c>
      <c r="C930" s="199">
        <f>COUNTIF('BEN BEARE'!C:C,B930)</f>
        <v>1</v>
      </c>
      <c r="D930" s="199">
        <f>COUNTIFS('BEN BEARE'!C:C,B930,'BEN BEARE'!K:K,"&gt;0")</f>
        <v>1</v>
      </c>
      <c r="E930" s="199">
        <f>COUNTIFS('BEN BEARE'!C:C,B930,'BEN BEARE'!K:K,"&lt;0")</f>
        <v>0</v>
      </c>
      <c r="F930" s="200">
        <f t="shared" si="22"/>
        <v>1</v>
      </c>
      <c r="G930" s="207">
        <f>SUMIFS('BEN BEARE'!K:K,'BEN BEARE'!C:C,B930)</f>
        <v>18</v>
      </c>
    </row>
    <row r="931" spans="2:7" ht="15.75" x14ac:dyDescent="0.25">
      <c r="B931" s="205" t="str">
        <v>Love 'n' Run</v>
      </c>
      <c r="C931" s="199">
        <f>COUNTIF('BEN BEARE'!C:C,B931)</f>
        <v>1</v>
      </c>
      <c r="D931" s="199">
        <f>COUNTIFS('BEN BEARE'!C:C,B931,'BEN BEARE'!K:K,"&gt;0")</f>
        <v>0</v>
      </c>
      <c r="E931" s="199">
        <f>COUNTIFS('BEN BEARE'!C:C,B931,'BEN BEARE'!K:K,"&lt;0")</f>
        <v>1</v>
      </c>
      <c r="F931" s="200">
        <f t="shared" si="22"/>
        <v>0</v>
      </c>
      <c r="G931" s="207">
        <f>SUMIFS('BEN BEARE'!K:K,'BEN BEARE'!C:C,B931)</f>
        <v>-0.25</v>
      </c>
    </row>
    <row r="932" spans="2:7" ht="15.75" x14ac:dyDescent="0.25">
      <c r="B932" s="205" t="str">
        <v>Love and Light</v>
      </c>
      <c r="C932" s="199">
        <f>COUNTIF('BEN BEARE'!C:C,B932)</f>
        <v>1</v>
      </c>
      <c r="D932" s="199">
        <f>COUNTIFS('BEN BEARE'!C:C,B932,'BEN BEARE'!K:K,"&gt;0")</f>
        <v>0</v>
      </c>
      <c r="E932" s="199">
        <f>COUNTIFS('BEN BEARE'!C:C,B932,'BEN BEARE'!K:K,"&lt;0")</f>
        <v>1</v>
      </c>
      <c r="F932" s="200">
        <f t="shared" si="22"/>
        <v>0</v>
      </c>
      <c r="G932" s="207">
        <f>SUMIFS('BEN BEARE'!K:K,'BEN BEARE'!C:C,B932)</f>
        <v>-4</v>
      </c>
    </row>
    <row r="933" spans="2:7" ht="15.75" x14ac:dyDescent="0.25">
      <c r="B933" s="205" t="str">
        <v>Love Shuck</v>
      </c>
      <c r="C933" s="199">
        <f>COUNTIF('BEN BEARE'!C:C,B933)</f>
        <v>2</v>
      </c>
      <c r="D933" s="199">
        <f>COUNTIFS('BEN BEARE'!C:C,B933,'BEN BEARE'!K:K,"&gt;0")</f>
        <v>1</v>
      </c>
      <c r="E933" s="199">
        <f>COUNTIFS('BEN BEARE'!C:C,B933,'BEN BEARE'!K:K,"&lt;0")</f>
        <v>1</v>
      </c>
      <c r="F933" s="200">
        <f t="shared" si="22"/>
        <v>0.5</v>
      </c>
      <c r="G933" s="207">
        <f>SUMIFS('BEN BEARE'!K:K,'BEN BEARE'!C:C,B933)</f>
        <v>11.349999999999998</v>
      </c>
    </row>
    <row r="934" spans="2:7" ht="15.75" x14ac:dyDescent="0.25">
      <c r="B934" s="205" t="str">
        <v>Love Tonight</v>
      </c>
      <c r="C934" s="199">
        <f>COUNTIF('BEN BEARE'!C:C,B934)</f>
        <v>1</v>
      </c>
      <c r="D934" s="199">
        <f>COUNTIFS('BEN BEARE'!C:C,B934,'BEN BEARE'!K:K,"&gt;0")</f>
        <v>0</v>
      </c>
      <c r="E934" s="199">
        <f>COUNTIFS('BEN BEARE'!C:C,B934,'BEN BEARE'!K:K,"&lt;0")</f>
        <v>1</v>
      </c>
      <c r="F934" s="200">
        <f t="shared" si="22"/>
        <v>0</v>
      </c>
      <c r="G934" s="207">
        <f>SUMIFS('BEN BEARE'!K:K,'BEN BEARE'!C:C,B934)</f>
        <v>-5</v>
      </c>
    </row>
    <row r="935" spans="2:7" ht="15.75" x14ac:dyDescent="0.25">
      <c r="B935" s="205" t="str">
        <v>Lovetta</v>
      </c>
      <c r="C935" s="199">
        <f>COUNTIF('BEN BEARE'!C:C,B935)</f>
        <v>1</v>
      </c>
      <c r="D935" s="199">
        <f>COUNTIFS('BEN BEARE'!C:C,B935,'BEN BEARE'!K:K,"&gt;0")</f>
        <v>1</v>
      </c>
      <c r="E935" s="199">
        <f>COUNTIFS('BEN BEARE'!C:C,B935,'BEN BEARE'!K:K,"&lt;0")</f>
        <v>0</v>
      </c>
      <c r="F935" s="200">
        <f t="shared" si="22"/>
        <v>1</v>
      </c>
      <c r="G935" s="207">
        <f>SUMIFS('BEN BEARE'!K:K,'BEN BEARE'!C:C,B935)</f>
        <v>7.5</v>
      </c>
    </row>
    <row r="936" spans="2:7" ht="15.75" x14ac:dyDescent="0.25">
      <c r="B936" s="205" t="str">
        <v>LOVEULIKEALOVESONG</v>
      </c>
      <c r="C936" s="199">
        <f>COUNTIF('BEN BEARE'!C:C,B936)</f>
        <v>1</v>
      </c>
      <c r="D936" s="199">
        <f>COUNTIFS('BEN BEARE'!C:C,B936,'BEN BEARE'!K:K,"&gt;0")</f>
        <v>0</v>
      </c>
      <c r="E936" s="199">
        <f>COUNTIFS('BEN BEARE'!C:C,B936,'BEN BEARE'!K:K,"&lt;0")</f>
        <v>1</v>
      </c>
      <c r="F936" s="200">
        <f t="shared" si="22"/>
        <v>0</v>
      </c>
      <c r="G936" s="207">
        <f>SUMIFS('BEN BEARE'!K:K,'BEN BEARE'!C:C,B936)</f>
        <v>-0.75</v>
      </c>
    </row>
    <row r="937" spans="2:7" ht="15.75" x14ac:dyDescent="0.25">
      <c r="B937" s="205" t="str">
        <v>Lovie May</v>
      </c>
      <c r="C937" s="199">
        <f>COUNTIF('BEN BEARE'!C:C,B937)</f>
        <v>1</v>
      </c>
      <c r="D937" s="199">
        <f>COUNTIFS('BEN BEARE'!C:C,B937,'BEN BEARE'!K:K,"&gt;0")</f>
        <v>0</v>
      </c>
      <c r="E937" s="199">
        <f>COUNTIFS('BEN BEARE'!C:C,B937,'BEN BEARE'!K:K,"&lt;0")</f>
        <v>1</v>
      </c>
      <c r="F937" s="200">
        <f t="shared" si="22"/>
        <v>0</v>
      </c>
      <c r="G937" s="207">
        <f>SUMIFS('BEN BEARE'!K:K,'BEN BEARE'!C:C,B937)</f>
        <v>-0.5</v>
      </c>
    </row>
    <row r="938" spans="2:7" ht="15.75" x14ac:dyDescent="0.25">
      <c r="B938" s="205" t="str">
        <v>Lucky Canuck</v>
      </c>
      <c r="C938" s="199">
        <f>COUNTIF('BEN BEARE'!C:C,B938)</f>
        <v>1</v>
      </c>
      <c r="D938" s="199">
        <f>COUNTIFS('BEN BEARE'!C:C,B938,'BEN BEARE'!K:K,"&gt;0")</f>
        <v>0</v>
      </c>
      <c r="E938" s="199">
        <f>COUNTIFS('BEN BEARE'!C:C,B938,'BEN BEARE'!K:K,"&lt;0")</f>
        <v>1</v>
      </c>
      <c r="F938" s="200">
        <f t="shared" si="22"/>
        <v>0</v>
      </c>
      <c r="G938" s="207">
        <f>SUMIFS('BEN BEARE'!K:K,'BEN BEARE'!C:C,B938)</f>
        <v>-7</v>
      </c>
    </row>
    <row r="939" spans="2:7" ht="15.75" x14ac:dyDescent="0.25">
      <c r="B939" s="205" t="str">
        <v>Lucky Charm</v>
      </c>
      <c r="C939" s="199">
        <f>COUNTIF('BEN BEARE'!C:C,B939)</f>
        <v>2</v>
      </c>
      <c r="D939" s="199">
        <f>COUNTIFS('BEN BEARE'!C:C,B939,'BEN BEARE'!K:K,"&gt;0")</f>
        <v>0</v>
      </c>
      <c r="E939" s="199">
        <f>COUNTIFS('BEN BEARE'!C:C,B939,'BEN BEARE'!K:K,"&lt;0")</f>
        <v>2</v>
      </c>
      <c r="F939" s="200">
        <f t="shared" si="22"/>
        <v>0</v>
      </c>
      <c r="G939" s="207">
        <f>SUMIFS('BEN BEARE'!K:K,'BEN BEARE'!C:C,B939)</f>
        <v>-15</v>
      </c>
    </row>
    <row r="940" spans="2:7" ht="15.75" x14ac:dyDescent="0.25">
      <c r="B940" s="205" t="str">
        <v>Lucky Compass</v>
      </c>
      <c r="C940" s="199">
        <f>COUNTIF('BEN BEARE'!C:C,B940)</f>
        <v>2</v>
      </c>
      <c r="D940" s="199">
        <f>COUNTIFS('BEN BEARE'!C:C,B940,'BEN BEARE'!K:K,"&gt;0")</f>
        <v>0</v>
      </c>
      <c r="E940" s="199">
        <f>COUNTIFS('BEN BEARE'!C:C,B940,'BEN BEARE'!K:K,"&lt;0")</f>
        <v>2</v>
      </c>
      <c r="F940" s="200">
        <f t="shared" si="22"/>
        <v>0</v>
      </c>
      <c r="G940" s="207">
        <f>SUMIFS('BEN BEARE'!K:K,'BEN BEARE'!C:C,B940)</f>
        <v>-8.5</v>
      </c>
    </row>
    <row r="941" spans="2:7" ht="15.75" x14ac:dyDescent="0.25">
      <c r="B941" s="205" t="str">
        <v>Lucky Day</v>
      </c>
      <c r="C941" s="199">
        <f>COUNTIF('BEN BEARE'!C:C,B941)</f>
        <v>1</v>
      </c>
      <c r="D941" s="199">
        <f>COUNTIFS('BEN BEARE'!C:C,B941,'BEN BEARE'!K:K,"&gt;0")</f>
        <v>0</v>
      </c>
      <c r="E941" s="199">
        <f>COUNTIFS('BEN BEARE'!C:C,B941,'BEN BEARE'!K:K,"&lt;0")</f>
        <v>1</v>
      </c>
      <c r="F941" s="200">
        <f t="shared" si="22"/>
        <v>0</v>
      </c>
      <c r="G941" s="207">
        <f>SUMIFS('BEN BEARE'!K:K,'BEN BEARE'!C:C,B941)</f>
        <v>-3.25</v>
      </c>
    </row>
    <row r="942" spans="2:7" ht="15.75" x14ac:dyDescent="0.25">
      <c r="B942" s="205" t="str">
        <v>Lucky Decision</v>
      </c>
      <c r="C942" s="199">
        <f>COUNTIF('BEN BEARE'!C:C,B942)</f>
        <v>1</v>
      </c>
      <c r="D942" s="199">
        <f>COUNTIFS('BEN BEARE'!C:C,B942,'BEN BEARE'!K:K,"&gt;0")</f>
        <v>0</v>
      </c>
      <c r="E942" s="199">
        <f>COUNTIFS('BEN BEARE'!C:C,B942,'BEN BEARE'!K:K,"&lt;0")</f>
        <v>1</v>
      </c>
      <c r="F942" s="200">
        <f t="shared" si="22"/>
        <v>0</v>
      </c>
      <c r="G942" s="207">
        <f>SUMIFS('BEN BEARE'!K:K,'BEN BEARE'!C:C,B942)</f>
        <v>-1</v>
      </c>
    </row>
    <row r="943" spans="2:7" ht="15.75" x14ac:dyDescent="0.25">
      <c r="B943" s="205" t="str">
        <v>Lucky Encounter</v>
      </c>
      <c r="C943" s="199">
        <f>COUNTIF('BEN BEARE'!C:C,B943)</f>
        <v>2</v>
      </c>
      <c r="D943" s="199">
        <f>COUNTIFS('BEN BEARE'!C:C,B943,'BEN BEARE'!K:K,"&gt;0")</f>
        <v>1</v>
      </c>
      <c r="E943" s="199">
        <f>COUNTIFS('BEN BEARE'!C:C,B943,'BEN BEARE'!K:K,"&lt;0")</f>
        <v>1</v>
      </c>
      <c r="F943" s="200">
        <f t="shared" si="22"/>
        <v>0.5</v>
      </c>
      <c r="G943" s="207">
        <f>SUMIFS('BEN BEARE'!K:K,'BEN BEARE'!C:C,B943)</f>
        <v>0.25</v>
      </c>
    </row>
    <row r="944" spans="2:7" ht="15.75" x14ac:dyDescent="0.25">
      <c r="B944" s="205" t="str">
        <v>Lucky Variety</v>
      </c>
      <c r="C944" s="199">
        <f>COUNTIF('BEN BEARE'!C:C,B944)</f>
        <v>1</v>
      </c>
      <c r="D944" s="199">
        <f>COUNTIFS('BEN BEARE'!C:C,B944,'BEN BEARE'!K:K,"&gt;0")</f>
        <v>0</v>
      </c>
      <c r="E944" s="199">
        <f>COUNTIFS('BEN BEARE'!C:C,B944,'BEN BEARE'!K:K,"&lt;0")</f>
        <v>1</v>
      </c>
      <c r="F944" s="200">
        <f t="shared" si="22"/>
        <v>0</v>
      </c>
      <c r="G944" s="207">
        <f>SUMIFS('BEN BEARE'!K:K,'BEN BEARE'!C:C,B944)</f>
        <v>-2</v>
      </c>
    </row>
    <row r="945" spans="2:7" ht="15.75" x14ac:dyDescent="0.25">
      <c r="B945" s="205" t="str">
        <v>Lucky With You</v>
      </c>
      <c r="C945" s="199">
        <f>COUNTIF('BEN BEARE'!C:C,B945)</f>
        <v>1</v>
      </c>
      <c r="D945" s="199">
        <f>COUNTIFS('BEN BEARE'!C:C,B945,'BEN BEARE'!K:K,"&gt;0")</f>
        <v>0</v>
      </c>
      <c r="E945" s="199">
        <f>COUNTIFS('BEN BEARE'!C:C,B945,'BEN BEARE'!K:K,"&lt;0")</f>
        <v>1</v>
      </c>
      <c r="F945" s="200">
        <f t="shared" si="22"/>
        <v>0</v>
      </c>
      <c r="G945" s="207">
        <f>SUMIFS('BEN BEARE'!K:K,'BEN BEARE'!C:C,B945)</f>
        <v>-0.5</v>
      </c>
    </row>
    <row r="946" spans="2:7" ht="15.75" x14ac:dyDescent="0.25">
      <c r="B946" s="205" t="str">
        <v>Ludovisi</v>
      </c>
      <c r="C946" s="199">
        <f>COUNTIF('BEN BEARE'!C:C,B946)</f>
        <v>3</v>
      </c>
      <c r="D946" s="199">
        <f>COUNTIFS('BEN BEARE'!C:C,B946,'BEN BEARE'!K:K,"&gt;0")</f>
        <v>1</v>
      </c>
      <c r="E946" s="199">
        <f>COUNTIFS('BEN BEARE'!C:C,B946,'BEN BEARE'!K:K,"&lt;0")</f>
        <v>2</v>
      </c>
      <c r="F946" s="200">
        <f t="shared" si="22"/>
        <v>0.33333333333333331</v>
      </c>
      <c r="G946" s="207">
        <f>SUMIFS('BEN BEARE'!K:K,'BEN BEARE'!C:C,B946)</f>
        <v>-1.1000000000000005</v>
      </c>
    </row>
    <row r="947" spans="2:7" ht="15.75" x14ac:dyDescent="0.25">
      <c r="B947" s="205" t="str">
        <v>Lulu's Halo</v>
      </c>
      <c r="C947" s="199">
        <f>COUNTIF('BEN BEARE'!C:C,B947)</f>
        <v>2</v>
      </c>
      <c r="D947" s="199">
        <f>COUNTIFS('BEN BEARE'!C:C,B947,'BEN BEARE'!K:K,"&gt;0")</f>
        <v>0</v>
      </c>
      <c r="E947" s="199">
        <f>COUNTIFS('BEN BEARE'!C:C,B947,'BEN BEARE'!K:K,"&lt;0")</f>
        <v>2</v>
      </c>
      <c r="F947" s="200">
        <f t="shared" si="22"/>
        <v>0</v>
      </c>
      <c r="G947" s="207">
        <f>SUMIFS('BEN BEARE'!K:K,'BEN BEARE'!C:C,B947)</f>
        <v>-4.75</v>
      </c>
    </row>
    <row r="948" spans="2:7" ht="15.75" x14ac:dyDescent="0.25">
      <c r="B948" s="205" t="str">
        <v>Lulus Halo</v>
      </c>
      <c r="C948" s="199">
        <f>COUNTIF('BEN BEARE'!C:C,B948)</f>
        <v>2</v>
      </c>
      <c r="D948" s="199">
        <f>COUNTIFS('BEN BEARE'!C:C,B948,'BEN BEARE'!K:K,"&gt;0")</f>
        <v>0</v>
      </c>
      <c r="E948" s="199">
        <f>COUNTIFS('BEN BEARE'!C:C,B948,'BEN BEARE'!K:K,"&lt;0")</f>
        <v>2</v>
      </c>
      <c r="F948" s="200">
        <f t="shared" si="22"/>
        <v>0</v>
      </c>
      <c r="G948" s="207">
        <f>SUMIFS('BEN BEARE'!K:K,'BEN BEARE'!C:C,B948)</f>
        <v>-9.75</v>
      </c>
    </row>
    <row r="949" spans="2:7" ht="15.75" x14ac:dyDescent="0.25">
      <c r="B949" s="205" t="str">
        <v>Luna Angel</v>
      </c>
      <c r="C949" s="199">
        <f>COUNTIF('BEN BEARE'!C:C,B949)</f>
        <v>1</v>
      </c>
      <c r="D949" s="199">
        <f>COUNTIFS('BEN BEARE'!C:C,B949,'BEN BEARE'!K:K,"&gt;0")</f>
        <v>0</v>
      </c>
      <c r="E949" s="199">
        <f>COUNTIFS('BEN BEARE'!C:C,B949,'BEN BEARE'!K:K,"&lt;0")</f>
        <v>1</v>
      </c>
      <c r="F949" s="200">
        <f t="shared" si="22"/>
        <v>0</v>
      </c>
      <c r="G949" s="207">
        <f>SUMIFS('BEN BEARE'!K:K,'BEN BEARE'!C:C,B949)</f>
        <v>-1</v>
      </c>
    </row>
    <row r="950" spans="2:7" ht="15.75" x14ac:dyDescent="0.25">
      <c r="B950" s="205" t="str">
        <v>Luna Diva</v>
      </c>
      <c r="C950" s="199">
        <f>COUNTIF('BEN BEARE'!C:C,B950)</f>
        <v>3</v>
      </c>
      <c r="D950" s="199">
        <f>COUNTIFS('BEN BEARE'!C:C,B950,'BEN BEARE'!K:K,"&gt;0")</f>
        <v>0</v>
      </c>
      <c r="E950" s="199">
        <f>COUNTIFS('BEN BEARE'!C:C,B950,'BEN BEARE'!K:K,"&lt;0")</f>
        <v>3</v>
      </c>
      <c r="F950" s="200">
        <f t="shared" si="22"/>
        <v>0</v>
      </c>
      <c r="G950" s="207">
        <f>SUMIFS('BEN BEARE'!K:K,'BEN BEARE'!C:C,B950)</f>
        <v>-5.75</v>
      </c>
    </row>
    <row r="951" spans="2:7" ht="15.75" x14ac:dyDescent="0.25">
      <c r="B951" s="205" t="str">
        <v>Lunar Module</v>
      </c>
      <c r="C951" s="199">
        <f>COUNTIF('BEN BEARE'!C:C,B951)</f>
        <v>2</v>
      </c>
      <c r="D951" s="199">
        <f>COUNTIFS('BEN BEARE'!C:C,B951,'BEN BEARE'!K:K,"&gt;0")</f>
        <v>0</v>
      </c>
      <c r="E951" s="199">
        <f>COUNTIFS('BEN BEARE'!C:C,B951,'BEN BEARE'!K:K,"&lt;0")</f>
        <v>2</v>
      </c>
      <c r="F951" s="200">
        <f t="shared" si="22"/>
        <v>0</v>
      </c>
      <c r="G951" s="207">
        <f>SUMIFS('BEN BEARE'!K:K,'BEN BEARE'!C:C,B951)</f>
        <v>-3</v>
      </c>
    </row>
    <row r="952" spans="2:7" ht="15.75" x14ac:dyDescent="0.25">
      <c r="B952" s="205" t="str">
        <v>Lyrical Beauty</v>
      </c>
      <c r="C952" s="199">
        <f>COUNTIF('BEN BEARE'!C:C,B952)</f>
        <v>1</v>
      </c>
      <c r="D952" s="199">
        <f>COUNTIFS('BEN BEARE'!C:C,B952,'BEN BEARE'!K:K,"&gt;0")</f>
        <v>0</v>
      </c>
      <c r="E952" s="199">
        <f>COUNTIFS('BEN BEARE'!C:C,B952,'BEN BEARE'!K:K,"&lt;0")</f>
        <v>1</v>
      </c>
      <c r="F952" s="200">
        <f t="shared" si="22"/>
        <v>0</v>
      </c>
      <c r="G952" s="207">
        <f>SUMIFS('BEN BEARE'!K:K,'BEN BEARE'!C:C,B952)</f>
        <v>-7</v>
      </c>
    </row>
    <row r="953" spans="2:7" ht="15.75" x14ac:dyDescent="0.25">
      <c r="B953" s="205" t="str">
        <v>M (Foujia/Tahlequah/Bell)</v>
      </c>
      <c r="C953" s="199">
        <f>COUNTIF('BEN BEARE'!C:C,B953)</f>
        <v>1</v>
      </c>
      <c r="D953" s="199">
        <f>COUNTIFS('BEN BEARE'!C:C,B953,'BEN BEARE'!K:K,"&gt;0")</f>
        <v>0</v>
      </c>
      <c r="E953" s="199">
        <f>COUNTIFS('BEN BEARE'!C:C,B953,'BEN BEARE'!K:K,"&lt;0")</f>
        <v>1</v>
      </c>
      <c r="F953" s="200">
        <f t="shared" si="22"/>
        <v>0</v>
      </c>
      <c r="G953" s="207">
        <f>SUMIFS('BEN BEARE'!K:K,'BEN BEARE'!C:C,B953)</f>
        <v>-5</v>
      </c>
    </row>
    <row r="954" spans="2:7" ht="15.75" x14ac:dyDescent="0.25">
      <c r="B954" s="205" t="str">
        <v>M (Peri/Botany)</v>
      </c>
      <c r="C954" s="199">
        <f>COUNTIF('BEN BEARE'!C:C,B954)</f>
        <v>1</v>
      </c>
      <c r="D954" s="199">
        <f>COUNTIFS('BEN BEARE'!C:C,B954,'BEN BEARE'!K:K,"&gt;0")</f>
        <v>1</v>
      </c>
      <c r="E954" s="199">
        <f>COUNTIFS('BEN BEARE'!C:C,B954,'BEN BEARE'!K:K,"&lt;0")</f>
        <v>0</v>
      </c>
      <c r="F954" s="200">
        <f t="shared" si="22"/>
        <v>1</v>
      </c>
      <c r="G954" s="207">
        <f>SUMIFS('BEN BEARE'!K:K,'BEN BEARE'!C:C,B954)</f>
        <v>1.4500000000000002</v>
      </c>
    </row>
    <row r="955" spans="2:7" ht="15.75" x14ac:dyDescent="0.25">
      <c r="B955" s="205" t="str">
        <v>M (Tahlequah/Bellsprout)</v>
      </c>
      <c r="C955" s="199">
        <f>COUNTIF('BEN BEARE'!C:C,B955)</f>
        <v>1</v>
      </c>
      <c r="D955" s="199">
        <f>COUNTIFS('BEN BEARE'!C:C,B955,'BEN BEARE'!K:K,"&gt;0")</f>
        <v>0</v>
      </c>
      <c r="E955" s="199">
        <f>COUNTIFS('BEN BEARE'!C:C,B955,'BEN BEARE'!K:K,"&lt;0")</f>
        <v>1</v>
      </c>
      <c r="F955" s="200">
        <f t="shared" si="22"/>
        <v>0</v>
      </c>
      <c r="G955" s="207">
        <f>SUMIFS('BEN BEARE'!K:K,'BEN BEARE'!C:C,B955)</f>
        <v>-5</v>
      </c>
    </row>
    <row r="956" spans="2:7" ht="15.75" x14ac:dyDescent="0.25">
      <c r="B956" s="205" t="str">
        <v>M/ -W2Stars/DefiningP</v>
      </c>
      <c r="C956" s="199">
        <f>COUNTIF('BEN BEARE'!C:C,B956)</f>
        <v>1</v>
      </c>
      <c r="D956" s="199">
        <f>COUNTIFS('BEN BEARE'!C:C,B956,'BEN BEARE'!K:K,"&gt;0")</f>
        <v>0</v>
      </c>
      <c r="E956" s="199">
        <f>COUNTIFS('BEN BEARE'!C:C,B956,'BEN BEARE'!K:K,"&lt;0")</f>
        <v>1</v>
      </c>
      <c r="F956" s="200">
        <f t="shared" si="22"/>
        <v>0</v>
      </c>
      <c r="G956" s="207">
        <f>SUMIFS('BEN BEARE'!K:K,'BEN BEARE'!C:C,B956)</f>
        <v>-0.25</v>
      </c>
    </row>
    <row r="957" spans="2:7" ht="15.75" x14ac:dyDescent="0.25">
      <c r="B957" s="205" t="str">
        <v>M/ -W2Stars/QueensR</v>
      </c>
      <c r="C957" s="199">
        <f>COUNTIF('BEN BEARE'!C:C,B957)</f>
        <v>1</v>
      </c>
      <c r="D957" s="199">
        <f>COUNTIFS('BEN BEARE'!C:C,B957,'BEN BEARE'!K:K,"&gt;0")</f>
        <v>0</v>
      </c>
      <c r="E957" s="199">
        <f>COUNTIFS('BEN BEARE'!C:C,B957,'BEN BEARE'!K:K,"&lt;0")</f>
        <v>1</v>
      </c>
      <c r="F957" s="200">
        <f t="shared" si="22"/>
        <v>0</v>
      </c>
      <c r="G957" s="207">
        <f>SUMIFS('BEN BEARE'!K:K,'BEN BEARE'!C:C,B957)</f>
        <v>-0.5</v>
      </c>
    </row>
    <row r="958" spans="2:7" ht="15.75" x14ac:dyDescent="0.25">
      <c r="B958" s="205" t="str">
        <v>M/ -Xta/Nervous</v>
      </c>
      <c r="C958" s="199">
        <f>COUNTIF('BEN BEARE'!C:C,B958)</f>
        <v>1</v>
      </c>
      <c r="D958" s="199">
        <f>COUNTIFS('BEN BEARE'!C:C,B958,'BEN BEARE'!K:K,"&gt;0")</f>
        <v>1</v>
      </c>
      <c r="E958" s="199">
        <f>COUNTIFS('BEN BEARE'!C:C,B958,'BEN BEARE'!K:K,"&lt;0")</f>
        <v>0</v>
      </c>
      <c r="F958" s="200">
        <f t="shared" si="22"/>
        <v>1</v>
      </c>
      <c r="G958" s="207">
        <f>SUMIFS('BEN BEARE'!K:K,'BEN BEARE'!C:C,B958)</f>
        <v>5.46</v>
      </c>
    </row>
    <row r="959" spans="2:7" ht="15.75" x14ac:dyDescent="0.25">
      <c r="B959" s="205" t="str">
        <v>M/ i-W2Stars/DefiningW</v>
      </c>
      <c r="C959" s="199">
        <f>COUNTIF('BEN BEARE'!C:C,B959)</f>
        <v>1</v>
      </c>
      <c r="D959" s="199">
        <f>COUNTIFS('BEN BEARE'!C:C,B959,'BEN BEARE'!K:K,"&gt;0")</f>
        <v>0</v>
      </c>
      <c r="E959" s="199">
        <f>COUNTIFS('BEN BEARE'!C:C,B959,'BEN BEARE'!K:K,"&lt;0")</f>
        <v>1</v>
      </c>
      <c r="F959" s="200">
        <f t="shared" si="22"/>
        <v>0</v>
      </c>
      <c r="G959" s="207">
        <f>SUMIFS('BEN BEARE'!K:K,'BEN BEARE'!C:C,B959)</f>
        <v>-0.25</v>
      </c>
    </row>
    <row r="960" spans="2:7" ht="15.75" x14ac:dyDescent="0.25">
      <c r="B960" s="205" t="str">
        <v>M/ Miss Cumber&amp;Espiona</v>
      </c>
      <c r="C960" s="199">
        <f>COUNTIF('BEN BEARE'!C:C,B960)</f>
        <v>1</v>
      </c>
      <c r="D960" s="199">
        <f>COUNTIFS('BEN BEARE'!C:C,B960,'BEN BEARE'!K:K,"&gt;0")</f>
        <v>0</v>
      </c>
      <c r="E960" s="199">
        <f>COUNTIFS('BEN BEARE'!C:C,B960,'BEN BEARE'!K:K,"&lt;0")</f>
        <v>1</v>
      </c>
      <c r="F960" s="200">
        <f t="shared" si="22"/>
        <v>0</v>
      </c>
      <c r="G960" s="207">
        <f>SUMIFS('BEN BEARE'!K:K,'BEN BEARE'!C:C,B960)</f>
        <v>-1</v>
      </c>
    </row>
    <row r="961" spans="2:7" ht="15.75" x14ac:dyDescent="0.25">
      <c r="B961" s="205" t="str">
        <v>M/ Prado + Espiona</v>
      </c>
      <c r="C961" s="199">
        <f>COUNTIF('BEN BEARE'!C:C,B961)</f>
        <v>1</v>
      </c>
      <c r="D961" s="199">
        <f>COUNTIFS('BEN BEARE'!C:C,B961,'BEN BEARE'!K:K,"&gt;0")</f>
        <v>0</v>
      </c>
      <c r="E961" s="199">
        <f>COUNTIFS('BEN BEARE'!C:C,B961,'BEN BEARE'!K:K,"&lt;0")</f>
        <v>1</v>
      </c>
      <c r="F961" s="200">
        <f t="shared" si="22"/>
        <v>0</v>
      </c>
      <c r="G961" s="207">
        <f>SUMIFS('BEN BEARE'!K:K,'BEN BEARE'!C:C,B961)</f>
        <v>-2</v>
      </c>
    </row>
    <row r="962" spans="2:7" ht="15.75" x14ac:dyDescent="0.25">
      <c r="B962" s="205" t="str">
        <v>M/ Unflinching</v>
      </c>
      <c r="C962" s="199">
        <f>COUNTIF('BEN BEARE'!C:C,B962)</f>
        <v>1</v>
      </c>
      <c r="D962" s="199">
        <f>COUNTIFS('BEN BEARE'!C:C,B962,'BEN BEARE'!K:K,"&gt;0")</f>
        <v>1</v>
      </c>
      <c r="E962" s="199">
        <f>COUNTIFS('BEN BEARE'!C:C,B962,'BEN BEARE'!K:K,"&lt;0")</f>
        <v>0</v>
      </c>
      <c r="F962" s="200">
        <f t="shared" si="22"/>
        <v>1</v>
      </c>
      <c r="G962" s="207">
        <f>SUMIFS('BEN BEARE'!K:K,'BEN BEARE'!C:C,B962)</f>
        <v>1.9050000000000002</v>
      </c>
    </row>
    <row r="963" spans="2:7" ht="15.75" x14ac:dyDescent="0.25">
      <c r="B963" s="205" t="str">
        <v>M/ Whywhywhy&amp;Espiona</v>
      </c>
      <c r="C963" s="199">
        <f>COUNTIF('BEN BEARE'!C:C,B963)</f>
        <v>1</v>
      </c>
      <c r="D963" s="199">
        <f>COUNTIFS('BEN BEARE'!C:C,B963,'BEN BEARE'!K:K,"&gt;0")</f>
        <v>0</v>
      </c>
      <c r="E963" s="199">
        <f>COUNTIFS('BEN BEARE'!C:C,B963,'BEN BEARE'!K:K,"&lt;0")</f>
        <v>1</v>
      </c>
      <c r="F963" s="200">
        <f t="shared" si="22"/>
        <v>0</v>
      </c>
      <c r="G963" s="207">
        <f>SUMIFS('BEN BEARE'!K:K,'BEN BEARE'!C:C,B963)</f>
        <v>-1.5</v>
      </c>
    </row>
    <row r="964" spans="2:7" ht="15.75" x14ac:dyDescent="0.25">
      <c r="B964" s="205" t="str">
        <v>M/ Wrote2Arataki+Espiona</v>
      </c>
      <c r="C964" s="199">
        <f>COUNTIF('BEN BEARE'!C:C,B964)</f>
        <v>1</v>
      </c>
      <c r="D964" s="199">
        <f>COUNTIFS('BEN BEARE'!C:C,B964,'BEN BEARE'!K:K,"&gt;0")</f>
        <v>0</v>
      </c>
      <c r="E964" s="199">
        <f>COUNTIFS('BEN BEARE'!C:C,B964,'BEN BEARE'!K:K,"&lt;0")</f>
        <v>1</v>
      </c>
      <c r="F964" s="200">
        <f t="shared" si="22"/>
        <v>0</v>
      </c>
      <c r="G964" s="207">
        <f>SUMIFS('BEN BEARE'!K:K,'BEN BEARE'!C:C,B964)</f>
        <v>-2</v>
      </c>
    </row>
    <row r="965" spans="2:7" ht="15.75" x14ac:dyDescent="0.25">
      <c r="B965" s="205" t="str">
        <v>Ma and Pa</v>
      </c>
      <c r="C965" s="199">
        <f>COUNTIF('BEN BEARE'!C:C,B965)</f>
        <v>2</v>
      </c>
      <c r="D965" s="199">
        <f>COUNTIFS('BEN BEARE'!C:C,B965,'BEN BEARE'!K:K,"&gt;0")</f>
        <v>0</v>
      </c>
      <c r="E965" s="199">
        <f>COUNTIFS('BEN BEARE'!C:C,B965,'BEN BEARE'!K:K,"&lt;0")</f>
        <v>2</v>
      </c>
      <c r="F965" s="200">
        <f t="shared" si="22"/>
        <v>0</v>
      </c>
      <c r="G965" s="207">
        <f>SUMIFS('BEN BEARE'!K:K,'BEN BEARE'!C:C,B965)</f>
        <v>-2</v>
      </c>
    </row>
    <row r="966" spans="2:7" ht="15.75" x14ac:dyDescent="0.25">
      <c r="B966" s="205" t="str">
        <v>Mac N Cheese</v>
      </c>
      <c r="C966" s="199">
        <f>COUNTIF('BEN BEARE'!C:C,B966)</f>
        <v>1</v>
      </c>
      <c r="D966" s="199">
        <f>COUNTIFS('BEN BEARE'!C:C,B966,'BEN BEARE'!K:K,"&gt;0")</f>
        <v>0</v>
      </c>
      <c r="E966" s="199">
        <f>COUNTIFS('BEN BEARE'!C:C,B966,'BEN BEARE'!K:K,"&lt;0")</f>
        <v>1</v>
      </c>
      <c r="F966" s="200">
        <f t="shared" si="22"/>
        <v>0</v>
      </c>
      <c r="G966" s="207">
        <f>SUMIFS('BEN BEARE'!K:K,'BEN BEARE'!C:C,B966)</f>
        <v>-2</v>
      </c>
    </row>
    <row r="967" spans="2:7" ht="15.75" x14ac:dyDescent="0.25">
      <c r="B967" s="205" t="str">
        <v>Mach ten</v>
      </c>
      <c r="C967" s="199">
        <f>COUNTIF('BEN BEARE'!C:C,B967)</f>
        <v>2</v>
      </c>
      <c r="D967" s="199">
        <f>COUNTIFS('BEN BEARE'!C:C,B967,'BEN BEARE'!K:K,"&gt;0")</f>
        <v>0</v>
      </c>
      <c r="E967" s="199">
        <f>COUNTIFS('BEN BEARE'!C:C,B967,'BEN BEARE'!K:K,"&lt;0")</f>
        <v>2</v>
      </c>
      <c r="F967" s="200">
        <f t="shared" si="22"/>
        <v>0</v>
      </c>
      <c r="G967" s="207">
        <f>SUMIFS('BEN BEARE'!K:K,'BEN BEARE'!C:C,B967)</f>
        <v>-6</v>
      </c>
    </row>
    <row r="968" spans="2:7" ht="15.75" x14ac:dyDescent="0.25">
      <c r="B968" s="205" t="str">
        <v>Mad Max</v>
      </c>
      <c r="C968" s="199">
        <f>COUNTIF('BEN BEARE'!C:C,B968)</f>
        <v>1</v>
      </c>
      <c r="D968" s="199">
        <f>COUNTIFS('BEN BEARE'!C:C,B968,'BEN BEARE'!K:K,"&gt;0")</f>
        <v>0</v>
      </c>
      <c r="E968" s="199">
        <f>COUNTIFS('BEN BEARE'!C:C,B968,'BEN BEARE'!K:K,"&lt;0")</f>
        <v>1</v>
      </c>
      <c r="F968" s="200">
        <f t="shared" si="22"/>
        <v>0</v>
      </c>
      <c r="G968" s="207">
        <f>SUMIFS('BEN BEARE'!K:K,'BEN BEARE'!C:C,B968)</f>
        <v>-2.75</v>
      </c>
    </row>
    <row r="969" spans="2:7" ht="15.75" x14ac:dyDescent="0.25">
      <c r="B969" s="205" t="str">
        <v>Madame Meteor</v>
      </c>
      <c r="C969" s="199">
        <f>COUNTIF('BEN BEARE'!C:C,B969)</f>
        <v>1</v>
      </c>
      <c r="D969" s="199">
        <f>COUNTIFS('BEN BEARE'!C:C,B969,'BEN BEARE'!K:K,"&gt;0")</f>
        <v>0</v>
      </c>
      <c r="E969" s="199">
        <f>COUNTIFS('BEN BEARE'!C:C,B969,'BEN BEARE'!K:K,"&lt;0")</f>
        <v>1</v>
      </c>
      <c r="F969" s="200">
        <f t="shared" si="22"/>
        <v>0</v>
      </c>
      <c r="G969" s="207">
        <f>SUMIFS('BEN BEARE'!K:K,'BEN BEARE'!C:C,B969)</f>
        <v>-2</v>
      </c>
    </row>
    <row r="970" spans="2:7" ht="15.75" x14ac:dyDescent="0.25">
      <c r="B970" s="205" t="str">
        <v>Madiba Rose</v>
      </c>
      <c r="C970" s="199">
        <f>COUNTIF('BEN BEARE'!C:C,B970)</f>
        <v>1</v>
      </c>
      <c r="D970" s="199">
        <f>COUNTIFS('BEN BEARE'!C:C,B970,'BEN BEARE'!K:K,"&gt;0")</f>
        <v>0</v>
      </c>
      <c r="E970" s="199">
        <f>COUNTIFS('BEN BEARE'!C:C,B970,'BEN BEARE'!K:K,"&lt;0")</f>
        <v>1</v>
      </c>
      <c r="F970" s="200">
        <f t="shared" ref="F970:F994" si="23">D970/C970</f>
        <v>0</v>
      </c>
      <c r="G970" s="207">
        <f>SUMIFS('BEN BEARE'!K:K,'BEN BEARE'!C:C,B970)</f>
        <v>-0.75</v>
      </c>
    </row>
    <row r="971" spans="2:7" ht="15.75" x14ac:dyDescent="0.25">
      <c r="B971" s="205" t="str">
        <v>Madrean</v>
      </c>
      <c r="C971" s="199">
        <f>COUNTIF('BEN BEARE'!C:C,B971)</f>
        <v>1</v>
      </c>
      <c r="D971" s="199">
        <f>COUNTIFS('BEN BEARE'!C:C,B971,'BEN BEARE'!K:K,"&gt;0")</f>
        <v>0</v>
      </c>
      <c r="E971" s="199">
        <f>COUNTIFS('BEN BEARE'!C:C,B971,'BEN BEARE'!K:K,"&lt;0")</f>
        <v>1</v>
      </c>
      <c r="F971" s="200">
        <f t="shared" si="23"/>
        <v>0</v>
      </c>
      <c r="G971" s="207">
        <f>SUMIFS('BEN BEARE'!K:K,'BEN BEARE'!C:C,B971)</f>
        <v>-2</v>
      </c>
    </row>
    <row r="972" spans="2:7" ht="15.75" x14ac:dyDescent="0.25">
      <c r="B972" s="205" t="str">
        <v>Magadan</v>
      </c>
      <c r="C972" s="199">
        <f>COUNTIF('BEN BEARE'!C:C,B972)</f>
        <v>1</v>
      </c>
      <c r="D972" s="199">
        <f>COUNTIFS('BEN BEARE'!C:C,B972,'BEN BEARE'!K:K,"&gt;0")</f>
        <v>0</v>
      </c>
      <c r="E972" s="199">
        <f>COUNTIFS('BEN BEARE'!C:C,B972,'BEN BEARE'!K:K,"&lt;0")</f>
        <v>1</v>
      </c>
      <c r="F972" s="200">
        <f t="shared" si="23"/>
        <v>0</v>
      </c>
      <c r="G972" s="207">
        <f>SUMIFS('BEN BEARE'!K:K,'BEN BEARE'!C:C,B972)</f>
        <v>-2</v>
      </c>
    </row>
    <row r="973" spans="2:7" ht="15.75" x14ac:dyDescent="0.25">
      <c r="B973" s="205" t="str">
        <v>Magarten</v>
      </c>
      <c r="C973" s="199">
        <f>COUNTIF('BEN BEARE'!C:C,B973)</f>
        <v>1</v>
      </c>
      <c r="D973" s="199">
        <f>COUNTIFS('BEN BEARE'!C:C,B973,'BEN BEARE'!K:K,"&gt;0")</f>
        <v>0</v>
      </c>
      <c r="E973" s="199">
        <f>COUNTIFS('BEN BEARE'!C:C,B973,'BEN BEARE'!K:K,"&lt;0")</f>
        <v>1</v>
      </c>
      <c r="F973" s="200">
        <f t="shared" si="23"/>
        <v>0</v>
      </c>
      <c r="G973" s="207">
        <f>SUMIFS('BEN BEARE'!K:K,'BEN BEARE'!C:C,B973)</f>
        <v>-3.75</v>
      </c>
    </row>
    <row r="974" spans="2:7" ht="15.75" x14ac:dyDescent="0.25">
      <c r="B974" s="205" t="str">
        <v>Magic Carpet</v>
      </c>
      <c r="C974" s="199">
        <f>COUNTIF('BEN BEARE'!C:C,B974)</f>
        <v>3</v>
      </c>
      <c r="D974" s="199">
        <f>COUNTIFS('BEN BEARE'!C:C,B974,'BEN BEARE'!K:K,"&gt;0")</f>
        <v>0</v>
      </c>
      <c r="E974" s="199">
        <f>COUNTIFS('BEN BEARE'!C:C,B974,'BEN BEARE'!K:K,"&lt;0")</f>
        <v>3</v>
      </c>
      <c r="F974" s="200">
        <f t="shared" si="23"/>
        <v>0</v>
      </c>
      <c r="G974" s="207">
        <f>SUMIFS('BEN BEARE'!K:K,'BEN BEARE'!C:C,B974)</f>
        <v>-3.75</v>
      </c>
    </row>
    <row r="975" spans="2:7" ht="15.75" x14ac:dyDescent="0.25">
      <c r="B975" s="205" t="str">
        <v>Magmetric</v>
      </c>
      <c r="C975" s="199">
        <f>COUNTIF('BEN BEARE'!C:C,B975)</f>
        <v>1</v>
      </c>
      <c r="D975" s="199">
        <f>COUNTIFS('BEN BEARE'!C:C,B975,'BEN BEARE'!K:K,"&gt;0")</f>
        <v>1</v>
      </c>
      <c r="E975" s="199">
        <f>COUNTIFS('BEN BEARE'!C:C,B975,'BEN BEARE'!K:K,"&lt;0")</f>
        <v>0</v>
      </c>
      <c r="F975" s="200">
        <f t="shared" si="23"/>
        <v>1</v>
      </c>
      <c r="G975" s="207">
        <f>SUMIFS('BEN BEARE'!K:K,'BEN BEARE'!C:C,B975)</f>
        <v>1.1999999999999993</v>
      </c>
    </row>
    <row r="976" spans="2:7" ht="15.75" x14ac:dyDescent="0.25">
      <c r="B976" s="205" t="str">
        <v>Magnalicious</v>
      </c>
      <c r="C976" s="199">
        <f>COUNTIF('BEN BEARE'!C:C,B976)</f>
        <v>1</v>
      </c>
      <c r="D976" s="199">
        <f>COUNTIFS('BEN BEARE'!C:C,B976,'BEN BEARE'!K:K,"&gt;0")</f>
        <v>0</v>
      </c>
      <c r="E976" s="199">
        <f>COUNTIFS('BEN BEARE'!C:C,B976,'BEN BEARE'!K:K,"&lt;0")</f>
        <v>1</v>
      </c>
      <c r="F976" s="200">
        <f t="shared" si="23"/>
        <v>0</v>
      </c>
      <c r="G976" s="207">
        <f>SUMIFS('BEN BEARE'!K:K,'BEN BEARE'!C:C,B976)</f>
        <v>-3</v>
      </c>
    </row>
    <row r="977" spans="2:7" ht="15.75" x14ac:dyDescent="0.25">
      <c r="B977" s="205" t="str">
        <v>Magnitudo</v>
      </c>
      <c r="C977" s="199">
        <f>COUNTIF('BEN BEARE'!C:C,B977)</f>
        <v>1</v>
      </c>
      <c r="D977" s="199">
        <f>COUNTIFS('BEN BEARE'!C:C,B977,'BEN BEARE'!K:K,"&gt;0")</f>
        <v>0</v>
      </c>
      <c r="E977" s="199">
        <f>COUNTIFS('BEN BEARE'!C:C,B977,'BEN BEARE'!K:K,"&lt;0")</f>
        <v>1</v>
      </c>
      <c r="F977" s="200">
        <f t="shared" si="23"/>
        <v>0</v>
      </c>
      <c r="G977" s="207">
        <f>SUMIFS('BEN BEARE'!K:K,'BEN BEARE'!C:C,B977)</f>
        <v>-0.5</v>
      </c>
    </row>
    <row r="978" spans="2:7" ht="15.75" x14ac:dyDescent="0.25">
      <c r="B978" s="205" t="str">
        <v>Magnupur</v>
      </c>
      <c r="C978" s="199">
        <f>COUNTIF('BEN BEARE'!C:C,B978)</f>
        <v>1</v>
      </c>
      <c r="D978" s="199">
        <f>COUNTIFS('BEN BEARE'!C:C,B978,'BEN BEARE'!K:K,"&gt;0")</f>
        <v>0</v>
      </c>
      <c r="E978" s="199">
        <f>COUNTIFS('BEN BEARE'!C:C,B978,'BEN BEARE'!K:K,"&lt;0")</f>
        <v>1</v>
      </c>
      <c r="F978" s="200">
        <f t="shared" si="23"/>
        <v>0</v>
      </c>
      <c r="G978" s="207">
        <f>SUMIFS('BEN BEARE'!K:K,'BEN BEARE'!C:C,B978)</f>
        <v>-0.75</v>
      </c>
    </row>
    <row r="979" spans="2:7" ht="15.75" x14ac:dyDescent="0.25">
      <c r="B979" s="205" t="str">
        <v>Mahindra</v>
      </c>
      <c r="C979" s="199">
        <f>COUNTIF('BEN BEARE'!C:C,B979)</f>
        <v>1</v>
      </c>
      <c r="D979" s="199">
        <f>COUNTIFS('BEN BEARE'!C:C,B979,'BEN BEARE'!K:K,"&gt;0")</f>
        <v>1</v>
      </c>
      <c r="E979" s="199">
        <f>COUNTIFS('BEN BEARE'!C:C,B979,'BEN BEARE'!K:K,"&lt;0")</f>
        <v>0</v>
      </c>
      <c r="F979" s="200">
        <f t="shared" si="23"/>
        <v>1</v>
      </c>
      <c r="G979" s="207">
        <f>SUMIFS('BEN BEARE'!K:K,'BEN BEARE'!C:C,B979)</f>
        <v>20.400000000000002</v>
      </c>
    </row>
    <row r="980" spans="2:7" ht="15.75" x14ac:dyDescent="0.25">
      <c r="B980" s="205" t="str">
        <v>Mahrez</v>
      </c>
      <c r="C980" s="199">
        <f>COUNTIF('BEN BEARE'!C:C,B980)</f>
        <v>1</v>
      </c>
      <c r="D980" s="199">
        <f>COUNTIFS('BEN BEARE'!C:C,B980,'BEN BEARE'!K:K,"&gt;0")</f>
        <v>1</v>
      </c>
      <c r="E980" s="199">
        <f>COUNTIFS('BEN BEARE'!C:C,B980,'BEN BEARE'!K:K,"&lt;0")</f>
        <v>0</v>
      </c>
      <c r="F980" s="200">
        <f t="shared" si="23"/>
        <v>1</v>
      </c>
      <c r="G980" s="207">
        <f>SUMIFS('BEN BEARE'!K:K,'BEN BEARE'!C:C,B980)</f>
        <v>4.5</v>
      </c>
    </row>
    <row r="981" spans="2:7" ht="15.75" x14ac:dyDescent="0.25">
      <c r="B981" s="205" t="str">
        <v>Majestic Rossa</v>
      </c>
      <c r="C981" s="199">
        <f>COUNTIF('BEN BEARE'!C:C,B981)</f>
        <v>1</v>
      </c>
      <c r="D981" s="199">
        <f>COUNTIFS('BEN BEARE'!C:C,B981,'BEN BEARE'!K:K,"&gt;0")</f>
        <v>0</v>
      </c>
      <c r="E981" s="199">
        <f>COUNTIFS('BEN BEARE'!C:C,B981,'BEN BEARE'!K:K,"&lt;0")</f>
        <v>1</v>
      </c>
      <c r="F981" s="200">
        <f t="shared" si="23"/>
        <v>0</v>
      </c>
      <c r="G981" s="207">
        <f>SUMIFS('BEN BEARE'!K:K,'BEN BEARE'!C:C,B981)</f>
        <v>-1</v>
      </c>
    </row>
    <row r="982" spans="2:7" ht="15.75" x14ac:dyDescent="0.25">
      <c r="B982" s="205" t="str">
        <v>Majestic Style</v>
      </c>
      <c r="C982" s="199">
        <f>COUNTIF('BEN BEARE'!C:C,B982)</f>
        <v>3</v>
      </c>
      <c r="D982" s="199">
        <f>COUNTIFS('BEN BEARE'!C:C,B982,'BEN BEARE'!K:K,"&gt;0")</f>
        <v>1</v>
      </c>
      <c r="E982" s="199">
        <f>COUNTIFS('BEN BEARE'!C:C,B982,'BEN BEARE'!K:K,"&lt;0")</f>
        <v>2</v>
      </c>
      <c r="F982" s="200">
        <f t="shared" si="23"/>
        <v>0.33333333333333331</v>
      </c>
      <c r="G982" s="207">
        <f>SUMIFS('BEN BEARE'!K:K,'BEN BEARE'!C:C,B982)</f>
        <v>-0.55000000000000071</v>
      </c>
    </row>
    <row r="983" spans="2:7" ht="15.75" x14ac:dyDescent="0.25">
      <c r="B983" s="205" t="str">
        <v>Major Lazer</v>
      </c>
      <c r="C983" s="199">
        <f>COUNTIF('BEN BEARE'!C:C,B983)</f>
        <v>1</v>
      </c>
      <c r="D983" s="199">
        <f>COUNTIFS('BEN BEARE'!C:C,B983,'BEN BEARE'!K:K,"&gt;0")</f>
        <v>0</v>
      </c>
      <c r="E983" s="199">
        <f>COUNTIFS('BEN BEARE'!C:C,B983,'BEN BEARE'!K:K,"&lt;0")</f>
        <v>1</v>
      </c>
      <c r="F983" s="200">
        <f t="shared" si="23"/>
        <v>0</v>
      </c>
      <c r="G983" s="207">
        <f>SUMIFS('BEN BEARE'!K:K,'BEN BEARE'!C:C,B983)</f>
        <v>-1.75</v>
      </c>
    </row>
    <row r="984" spans="2:7" ht="15.75" x14ac:dyDescent="0.25">
      <c r="B984" s="205" t="str">
        <v>Makarana</v>
      </c>
      <c r="C984" s="199">
        <f>COUNTIF('BEN BEARE'!C:C,B984)</f>
        <v>1</v>
      </c>
      <c r="D984" s="199">
        <f>COUNTIFS('BEN BEARE'!C:C,B984,'BEN BEARE'!K:K,"&gt;0")</f>
        <v>0</v>
      </c>
      <c r="E984" s="199">
        <f>COUNTIFS('BEN BEARE'!C:C,B984,'BEN BEARE'!K:K,"&lt;0")</f>
        <v>1</v>
      </c>
      <c r="F984" s="200">
        <f t="shared" si="23"/>
        <v>0</v>
      </c>
      <c r="G984" s="207">
        <f>SUMIFS('BEN BEARE'!K:K,'BEN BEARE'!C:C,B984)</f>
        <v>-2</v>
      </c>
    </row>
    <row r="985" spans="2:7" ht="15.75" x14ac:dyDescent="0.25">
      <c r="B985" s="205" t="str">
        <v>Makena</v>
      </c>
      <c r="C985" s="199">
        <f>COUNTIF('BEN BEARE'!C:C,B985)</f>
        <v>1</v>
      </c>
      <c r="D985" s="199">
        <f>COUNTIFS('BEN BEARE'!C:C,B985,'BEN BEARE'!K:K,"&gt;0")</f>
        <v>0</v>
      </c>
      <c r="E985" s="199">
        <f>COUNTIFS('BEN BEARE'!C:C,B985,'BEN BEARE'!K:K,"&lt;0")</f>
        <v>1</v>
      </c>
      <c r="F985" s="200">
        <f t="shared" si="23"/>
        <v>0</v>
      </c>
      <c r="G985" s="207">
        <f>SUMIFS('BEN BEARE'!K:K,'BEN BEARE'!C:C,B985)</f>
        <v>-4.5</v>
      </c>
    </row>
    <row r="986" spans="2:7" ht="15.75" x14ac:dyDescent="0.25">
      <c r="B986" s="205" t="str">
        <v>MAKRANA</v>
      </c>
      <c r="C986" s="199">
        <f>COUNTIF('BEN BEARE'!C:C,B986)</f>
        <v>2</v>
      </c>
      <c r="D986" s="199">
        <f>COUNTIFS('BEN BEARE'!C:C,B986,'BEN BEARE'!K:K,"&gt;0")</f>
        <v>0</v>
      </c>
      <c r="E986" s="199">
        <f>COUNTIFS('BEN BEARE'!C:C,B986,'BEN BEARE'!K:K,"&lt;0")</f>
        <v>2</v>
      </c>
      <c r="F986" s="200">
        <f t="shared" si="23"/>
        <v>0</v>
      </c>
      <c r="G986" s="207">
        <f>SUMIFS('BEN BEARE'!K:K,'BEN BEARE'!C:C,B986)</f>
        <v>-8.25</v>
      </c>
    </row>
    <row r="987" spans="2:7" ht="15.75" x14ac:dyDescent="0.25">
      <c r="B987" s="205" t="str">
        <v>Man of Valour</v>
      </c>
      <c r="C987" s="199">
        <f>COUNTIF('BEN BEARE'!C:C,B987)</f>
        <v>2</v>
      </c>
      <c r="D987" s="199">
        <f>COUNTIFS('BEN BEARE'!C:C,B987,'BEN BEARE'!K:K,"&gt;0")</f>
        <v>0</v>
      </c>
      <c r="E987" s="199">
        <f>COUNTIFS('BEN BEARE'!C:C,B987,'BEN BEARE'!K:K,"&lt;0")</f>
        <v>2</v>
      </c>
      <c r="F987" s="200">
        <f t="shared" si="23"/>
        <v>0</v>
      </c>
      <c r="G987" s="207">
        <f>SUMIFS('BEN BEARE'!K:K,'BEN BEARE'!C:C,B987)</f>
        <v>-3.5</v>
      </c>
    </row>
    <row r="988" spans="2:7" ht="15.75" x14ac:dyDescent="0.25">
      <c r="B988" s="205" t="str">
        <v>Mana Combat</v>
      </c>
      <c r="C988" s="199">
        <f>COUNTIF('BEN BEARE'!C:C,B988)</f>
        <v>1</v>
      </c>
      <c r="D988" s="199">
        <f>COUNTIFS('BEN BEARE'!C:C,B988,'BEN BEARE'!K:K,"&gt;0")</f>
        <v>1</v>
      </c>
      <c r="E988" s="199">
        <f>COUNTIFS('BEN BEARE'!C:C,B988,'BEN BEARE'!K:K,"&lt;0")</f>
        <v>0</v>
      </c>
      <c r="F988" s="200">
        <f t="shared" si="23"/>
        <v>1</v>
      </c>
      <c r="G988" s="207">
        <f>SUMIFS('BEN BEARE'!K:K,'BEN BEARE'!C:C,B988)</f>
        <v>2.8</v>
      </c>
    </row>
    <row r="989" spans="2:7" ht="15.75" x14ac:dyDescent="0.25">
      <c r="B989" s="205" t="str">
        <v>Mandateless</v>
      </c>
      <c r="C989" s="199">
        <f>COUNTIF('BEN BEARE'!C:C,B989)</f>
        <v>1</v>
      </c>
      <c r="D989" s="199">
        <f>COUNTIFS('BEN BEARE'!C:C,B989,'BEN BEARE'!K:K,"&gt;0")</f>
        <v>0</v>
      </c>
      <c r="E989" s="199">
        <f>COUNTIFS('BEN BEARE'!C:C,B989,'BEN BEARE'!K:K,"&lt;0")</f>
        <v>1</v>
      </c>
      <c r="F989" s="200">
        <f t="shared" si="23"/>
        <v>0</v>
      </c>
      <c r="G989" s="207">
        <f>SUMIFS('BEN BEARE'!K:K,'BEN BEARE'!C:C,B989)</f>
        <v>-1</v>
      </c>
    </row>
    <row r="990" spans="2:7" ht="15.75" x14ac:dyDescent="0.25">
      <c r="B990" s="205" t="str">
        <v>Mangwanani</v>
      </c>
      <c r="C990" s="199">
        <f>COUNTIF('BEN BEARE'!C:C,B990)</f>
        <v>3</v>
      </c>
      <c r="D990" s="199">
        <f>COUNTIFS('BEN BEARE'!C:C,B990,'BEN BEARE'!K:K,"&gt;0")</f>
        <v>1</v>
      </c>
      <c r="E990" s="199">
        <f>COUNTIFS('BEN BEARE'!C:C,B990,'BEN BEARE'!K:K,"&lt;0")</f>
        <v>2</v>
      </c>
      <c r="F990" s="200">
        <f t="shared" si="23"/>
        <v>0.33333333333333331</v>
      </c>
      <c r="G990" s="207">
        <f>SUMIFS('BEN BEARE'!K:K,'BEN BEARE'!C:C,B990)</f>
        <v>1</v>
      </c>
    </row>
    <row r="991" spans="2:7" ht="15.75" x14ac:dyDescent="0.25">
      <c r="B991" s="205" t="str">
        <v>Manhattan Thunder</v>
      </c>
      <c r="C991" s="199">
        <f>COUNTIF('BEN BEARE'!C:C,B991)</f>
        <v>2</v>
      </c>
      <c r="D991" s="199">
        <f>COUNTIFS('BEN BEARE'!C:C,B991,'BEN BEARE'!K:K,"&gt;0")</f>
        <v>1</v>
      </c>
      <c r="E991" s="199">
        <f>COUNTIFS('BEN BEARE'!C:C,B991,'BEN BEARE'!K:K,"&lt;0")</f>
        <v>1</v>
      </c>
      <c r="F991" s="200">
        <f t="shared" si="23"/>
        <v>0.5</v>
      </c>
      <c r="G991" s="207">
        <f>SUMIFS('BEN BEARE'!K:K,'BEN BEARE'!C:C,B991)</f>
        <v>31.6</v>
      </c>
    </row>
    <row r="992" spans="2:7" ht="15.75" x14ac:dyDescent="0.25">
      <c r="B992" s="205" t="str">
        <v>Manhattan's</v>
      </c>
      <c r="C992" s="199">
        <f>COUNTIF('BEN BEARE'!C:C,B992)</f>
        <v>1</v>
      </c>
      <c r="D992" s="199">
        <f>COUNTIFS('BEN BEARE'!C:C,B992,'BEN BEARE'!K:K,"&gt;0")</f>
        <v>0</v>
      </c>
      <c r="E992" s="199">
        <f>COUNTIFS('BEN BEARE'!C:C,B992,'BEN BEARE'!K:K,"&lt;0")</f>
        <v>1</v>
      </c>
      <c r="F992" s="200">
        <f t="shared" si="23"/>
        <v>0</v>
      </c>
      <c r="G992" s="207">
        <f>SUMIFS('BEN BEARE'!K:K,'BEN BEARE'!C:C,B992)</f>
        <v>-1</v>
      </c>
    </row>
    <row r="993" spans="2:7" ht="15.75" x14ac:dyDescent="0.25">
      <c r="B993" s="205" t="str">
        <v xml:space="preserve">Manhattan's </v>
      </c>
      <c r="C993" s="199">
        <f>COUNTIF('BEN BEARE'!C:C,B993)</f>
        <v>2</v>
      </c>
      <c r="D993" s="199">
        <f>COUNTIFS('BEN BEARE'!C:C,B993,'BEN BEARE'!K:K,"&gt;0")</f>
        <v>0</v>
      </c>
      <c r="E993" s="199">
        <f>COUNTIFS('BEN BEARE'!C:C,B993,'BEN BEARE'!K:K,"&lt;0")</f>
        <v>2</v>
      </c>
      <c r="F993" s="200">
        <f t="shared" si="23"/>
        <v>0</v>
      </c>
      <c r="G993" s="207">
        <f>SUMIFS('BEN BEARE'!K:K,'BEN BEARE'!C:C,B993)</f>
        <v>-1</v>
      </c>
    </row>
    <row r="994" spans="2:7" ht="15.75" x14ac:dyDescent="0.25">
      <c r="B994" s="205" t="str">
        <v>Mannequin</v>
      </c>
      <c r="C994" s="199">
        <f>COUNTIF('BEN BEARE'!C:C,B994)</f>
        <v>1</v>
      </c>
      <c r="D994" s="199">
        <f>COUNTIFS('BEN BEARE'!C:C,B994,'BEN BEARE'!K:K,"&gt;0")</f>
        <v>0</v>
      </c>
      <c r="E994" s="199">
        <f>COUNTIFS('BEN BEARE'!C:C,B994,'BEN BEARE'!K:K,"&lt;0")</f>
        <v>1</v>
      </c>
      <c r="F994" s="200">
        <f t="shared" si="23"/>
        <v>0</v>
      </c>
      <c r="G994" s="207">
        <f>SUMIFS('BEN BEARE'!K:K,'BEN BEARE'!C:C,B994)</f>
        <v>-3</v>
      </c>
    </row>
    <row r="995" spans="2:7" ht="15.75" x14ac:dyDescent="0.25">
      <c r="B995" s="205" t="str">
        <v>Manwe</v>
      </c>
      <c r="C995" s="199">
        <f>COUNTIF('BEN BEARE'!C:C,B995)</f>
        <v>1</v>
      </c>
      <c r="D995" s="199">
        <f>COUNTIFS('BEN BEARE'!C:C,B995,'BEN BEARE'!K:K,"&gt;0")</f>
        <v>1</v>
      </c>
      <c r="E995" s="199">
        <f>COUNTIFS('BEN BEARE'!C:C,B995,'BEN BEARE'!K:K,"&lt;0")</f>
        <v>0</v>
      </c>
      <c r="F995" s="200">
        <f t="shared" ref="F995:F1058" si="24">D995/C995</f>
        <v>1</v>
      </c>
      <c r="G995" s="207">
        <f>SUMIFS('BEN BEARE'!K:K,'BEN BEARE'!C:C,B995)</f>
        <v>48</v>
      </c>
    </row>
    <row r="996" spans="2:7" ht="15.75" x14ac:dyDescent="0.25">
      <c r="B996" s="205" t="str">
        <v>Marching</v>
      </c>
      <c r="C996" s="199">
        <f>COUNTIF('BEN BEARE'!C:C,B996)</f>
        <v>2</v>
      </c>
      <c r="D996" s="199">
        <f>COUNTIFS('BEN BEARE'!C:C,B996,'BEN BEARE'!K:K,"&gt;0")</f>
        <v>0</v>
      </c>
      <c r="E996" s="199">
        <f>COUNTIFS('BEN BEARE'!C:C,B996,'BEN BEARE'!K:K,"&lt;0")</f>
        <v>2</v>
      </c>
      <c r="F996" s="200">
        <f t="shared" si="24"/>
        <v>0</v>
      </c>
      <c r="G996" s="207">
        <f>SUMIFS('BEN BEARE'!K:K,'BEN BEARE'!C:C,B996)</f>
        <v>-7</v>
      </c>
    </row>
    <row r="997" spans="2:7" ht="15.75" x14ac:dyDescent="0.25">
      <c r="B997" s="205" t="str">
        <v>Marimenko</v>
      </c>
      <c r="C997" s="199">
        <f>COUNTIF('BEN BEARE'!C:C,B997)</f>
        <v>2</v>
      </c>
      <c r="D997" s="199">
        <f>COUNTIFS('BEN BEARE'!C:C,B997,'BEN BEARE'!K:K,"&gt;0")</f>
        <v>2</v>
      </c>
      <c r="E997" s="199">
        <f>COUNTIFS('BEN BEARE'!C:C,B997,'BEN BEARE'!K:K,"&lt;0")</f>
        <v>0</v>
      </c>
      <c r="F997" s="200">
        <f t="shared" si="24"/>
        <v>1</v>
      </c>
      <c r="G997" s="207">
        <f>SUMIFS('BEN BEARE'!K:K,'BEN BEARE'!C:C,B997)</f>
        <v>10.15</v>
      </c>
    </row>
    <row r="998" spans="2:7" ht="15.75" x14ac:dyDescent="0.25">
      <c r="B998" s="205" t="str">
        <v>Mars Mission</v>
      </c>
      <c r="C998" s="199">
        <f>COUNTIF('BEN BEARE'!C:C,B998)</f>
        <v>1</v>
      </c>
      <c r="D998" s="199">
        <f>COUNTIFS('BEN BEARE'!C:C,B998,'BEN BEARE'!K:K,"&gt;0")</f>
        <v>0</v>
      </c>
      <c r="E998" s="199">
        <f>COUNTIFS('BEN BEARE'!C:C,B998,'BEN BEARE'!K:K,"&lt;0")</f>
        <v>1</v>
      </c>
      <c r="F998" s="200">
        <f t="shared" si="24"/>
        <v>0</v>
      </c>
      <c r="G998" s="207">
        <f>SUMIFS('BEN BEARE'!K:K,'BEN BEARE'!C:C,B998)</f>
        <v>-0.5</v>
      </c>
    </row>
    <row r="999" spans="2:7" ht="15.75" x14ac:dyDescent="0.25">
      <c r="B999" s="205" t="str">
        <v>Martial Music</v>
      </c>
      <c r="C999" s="199">
        <f>COUNTIF('BEN BEARE'!C:C,B999)</f>
        <v>2</v>
      </c>
      <c r="D999" s="199">
        <f>COUNTIFS('BEN BEARE'!C:C,B999,'BEN BEARE'!K:K,"&gt;0")</f>
        <v>0</v>
      </c>
      <c r="E999" s="199">
        <f>COUNTIFS('BEN BEARE'!C:C,B999,'BEN BEARE'!K:K,"&lt;0")</f>
        <v>2</v>
      </c>
      <c r="F999" s="200">
        <f t="shared" si="24"/>
        <v>0</v>
      </c>
      <c r="G999" s="207">
        <f>SUMIFS('BEN BEARE'!K:K,'BEN BEARE'!C:C,B999)</f>
        <v>-3</v>
      </c>
    </row>
    <row r="1000" spans="2:7" ht="15.75" x14ac:dyDescent="0.25">
      <c r="B1000" s="205" t="str">
        <v>Martini Mumma</v>
      </c>
      <c r="C1000" s="199">
        <f>COUNTIF('BEN BEARE'!C:C,B1000)</f>
        <v>1</v>
      </c>
      <c r="D1000" s="199">
        <f>COUNTIFS('BEN BEARE'!C:C,B1000,'BEN BEARE'!K:K,"&gt;0")</f>
        <v>0</v>
      </c>
      <c r="E1000" s="199">
        <f>COUNTIFS('BEN BEARE'!C:C,B1000,'BEN BEARE'!K:K,"&lt;0")</f>
        <v>1</v>
      </c>
      <c r="F1000" s="200">
        <f t="shared" si="24"/>
        <v>0</v>
      </c>
      <c r="G1000" s="207">
        <f>SUMIFS('BEN BEARE'!K:K,'BEN BEARE'!C:C,B1000)</f>
        <v>-5</v>
      </c>
    </row>
    <row r="1001" spans="2:7" ht="15.75" x14ac:dyDescent="0.25">
      <c r="B1001" s="205" t="str">
        <v>Massira</v>
      </c>
      <c r="C1001" s="199">
        <f>COUNTIF('BEN BEARE'!C:C,B1001)</f>
        <v>1</v>
      </c>
      <c r="D1001" s="199">
        <f>COUNTIFS('BEN BEARE'!C:C,B1001,'BEN BEARE'!K:K,"&gt;0")</f>
        <v>0</v>
      </c>
      <c r="E1001" s="199">
        <f>COUNTIFS('BEN BEARE'!C:C,B1001,'BEN BEARE'!K:K,"&lt;0")</f>
        <v>1</v>
      </c>
      <c r="F1001" s="200">
        <f t="shared" si="24"/>
        <v>0</v>
      </c>
      <c r="G1001" s="207">
        <f>SUMIFS('BEN BEARE'!K:K,'BEN BEARE'!C:C,B1001)</f>
        <v>-0.75</v>
      </c>
    </row>
    <row r="1002" spans="2:7" ht="15.75" x14ac:dyDescent="0.25">
      <c r="B1002" s="205" t="str">
        <v>Master Magnus</v>
      </c>
      <c r="C1002" s="199">
        <f>COUNTIF('BEN BEARE'!C:C,B1002)</f>
        <v>3</v>
      </c>
      <c r="D1002" s="199">
        <f>COUNTIFS('BEN BEARE'!C:C,B1002,'BEN BEARE'!K:K,"&gt;0")</f>
        <v>0</v>
      </c>
      <c r="E1002" s="199">
        <f>COUNTIFS('BEN BEARE'!C:C,B1002,'BEN BEARE'!K:K,"&lt;0")</f>
        <v>3</v>
      </c>
      <c r="F1002" s="200">
        <f t="shared" si="24"/>
        <v>0</v>
      </c>
      <c r="G1002" s="207">
        <f>SUMIFS('BEN BEARE'!K:K,'BEN BEARE'!C:C,B1002)</f>
        <v>-3</v>
      </c>
    </row>
    <row r="1003" spans="2:7" ht="15.75" x14ac:dyDescent="0.25">
      <c r="B1003" s="205" t="str">
        <v>Master Of Illusion</v>
      </c>
      <c r="C1003" s="199">
        <f>COUNTIF('BEN BEARE'!C:C,B1003)</f>
        <v>2</v>
      </c>
      <c r="D1003" s="199">
        <f>COUNTIFS('BEN BEARE'!C:C,B1003,'BEN BEARE'!K:K,"&gt;0")</f>
        <v>0</v>
      </c>
      <c r="E1003" s="199">
        <f>COUNTIFS('BEN BEARE'!C:C,B1003,'BEN BEARE'!K:K,"&lt;0")</f>
        <v>2</v>
      </c>
      <c r="F1003" s="200">
        <f t="shared" si="24"/>
        <v>0</v>
      </c>
      <c r="G1003" s="207">
        <f>SUMIFS('BEN BEARE'!K:K,'BEN BEARE'!C:C,B1003)</f>
        <v>-16</v>
      </c>
    </row>
    <row r="1004" spans="2:7" ht="15.75" x14ac:dyDescent="0.25">
      <c r="B1004" s="205" t="str">
        <v>Master Polanski</v>
      </c>
      <c r="C1004" s="199">
        <f>COUNTIF('BEN BEARE'!C:C,B1004)</f>
        <v>2</v>
      </c>
      <c r="D1004" s="199">
        <f>COUNTIFS('BEN BEARE'!C:C,B1004,'BEN BEARE'!K:K,"&gt;0")</f>
        <v>0</v>
      </c>
      <c r="E1004" s="199">
        <f>COUNTIFS('BEN BEARE'!C:C,B1004,'BEN BEARE'!K:K,"&lt;0")</f>
        <v>2</v>
      </c>
      <c r="F1004" s="200">
        <f t="shared" si="24"/>
        <v>0</v>
      </c>
      <c r="G1004" s="207">
        <f>SUMIFS('BEN BEARE'!K:K,'BEN BEARE'!C:C,B1004)</f>
        <v>-2</v>
      </c>
    </row>
    <row r="1005" spans="2:7" ht="15.75" x14ac:dyDescent="0.25">
      <c r="B1005" s="205" t="str">
        <v>Master Right</v>
      </c>
      <c r="C1005" s="199">
        <f>COUNTIF('BEN BEARE'!C:C,B1005)</f>
        <v>4</v>
      </c>
      <c r="D1005" s="199">
        <f>COUNTIFS('BEN BEARE'!C:C,B1005,'BEN BEARE'!K:K,"&gt;0")</f>
        <v>1</v>
      </c>
      <c r="E1005" s="199">
        <f>COUNTIFS('BEN BEARE'!C:C,B1005,'BEN BEARE'!K:K,"&lt;0")</f>
        <v>3</v>
      </c>
      <c r="F1005" s="200">
        <f t="shared" si="24"/>
        <v>0.25</v>
      </c>
      <c r="G1005" s="207">
        <f>SUMIFS('BEN BEARE'!K:K,'BEN BEARE'!C:C,B1005)</f>
        <v>-9</v>
      </c>
    </row>
    <row r="1006" spans="2:7" ht="15.75" x14ac:dyDescent="0.25">
      <c r="B1006" s="205" t="str">
        <v>Matthew Mark</v>
      </c>
      <c r="C1006" s="199">
        <f>COUNTIF('BEN BEARE'!C:C,B1006)</f>
        <v>1</v>
      </c>
      <c r="D1006" s="199">
        <f>COUNTIFS('BEN BEARE'!C:C,B1006,'BEN BEARE'!K:K,"&gt;0")</f>
        <v>0</v>
      </c>
      <c r="E1006" s="199">
        <f>COUNTIFS('BEN BEARE'!C:C,B1006,'BEN BEARE'!K:K,"&lt;0")</f>
        <v>1</v>
      </c>
      <c r="F1006" s="200">
        <f t="shared" si="24"/>
        <v>0</v>
      </c>
      <c r="G1006" s="207">
        <f>SUMIFS('BEN BEARE'!K:K,'BEN BEARE'!C:C,B1006)</f>
        <v>-6</v>
      </c>
    </row>
    <row r="1007" spans="2:7" ht="15.75" x14ac:dyDescent="0.25">
      <c r="B1007" s="205" t="str">
        <v xml:space="preserve">Matthew Mark </v>
      </c>
      <c r="C1007" s="199">
        <f>COUNTIF('BEN BEARE'!C:C,B1007)</f>
        <v>1</v>
      </c>
      <c r="D1007" s="199">
        <f>COUNTIFS('BEN BEARE'!C:C,B1007,'BEN BEARE'!K:K,"&gt;0")</f>
        <v>1</v>
      </c>
      <c r="E1007" s="199">
        <f>COUNTIFS('BEN BEARE'!C:C,B1007,'BEN BEARE'!K:K,"&lt;0")</f>
        <v>0</v>
      </c>
      <c r="F1007" s="200">
        <f t="shared" si="24"/>
        <v>1</v>
      </c>
      <c r="G1007" s="207">
        <f>SUMIFS('BEN BEARE'!K:K,'BEN BEARE'!C:C,B1007)</f>
        <v>15</v>
      </c>
    </row>
    <row r="1008" spans="2:7" ht="15.75" x14ac:dyDescent="0.25">
      <c r="B1008" s="205" t="str">
        <v>Matusalem</v>
      </c>
      <c r="C1008" s="199">
        <f>COUNTIF('BEN BEARE'!C:C,B1008)</f>
        <v>2</v>
      </c>
      <c r="D1008" s="199">
        <f>COUNTIFS('BEN BEARE'!C:C,B1008,'BEN BEARE'!K:K,"&gt;0")</f>
        <v>0</v>
      </c>
      <c r="E1008" s="199">
        <f>COUNTIFS('BEN BEARE'!C:C,B1008,'BEN BEARE'!K:K,"&lt;0")</f>
        <v>2</v>
      </c>
      <c r="F1008" s="200">
        <f t="shared" si="24"/>
        <v>0</v>
      </c>
      <c r="G1008" s="207">
        <f>SUMIFS('BEN BEARE'!K:K,'BEN BEARE'!C:C,B1008)</f>
        <v>-8.5</v>
      </c>
    </row>
    <row r="1009" spans="2:7" ht="15.75" x14ac:dyDescent="0.25">
      <c r="B1009" s="205" t="str">
        <v>Mauretania</v>
      </c>
      <c r="C1009" s="199">
        <f>COUNTIF('BEN BEARE'!C:C,B1009)</f>
        <v>1</v>
      </c>
      <c r="D1009" s="199">
        <f>COUNTIFS('BEN BEARE'!C:C,B1009,'BEN BEARE'!K:K,"&gt;0")</f>
        <v>0</v>
      </c>
      <c r="E1009" s="199">
        <f>COUNTIFS('BEN BEARE'!C:C,B1009,'BEN BEARE'!K:K,"&lt;0")</f>
        <v>1</v>
      </c>
      <c r="F1009" s="200">
        <f t="shared" si="24"/>
        <v>0</v>
      </c>
      <c r="G1009" s="207">
        <f>SUMIFS('BEN BEARE'!K:K,'BEN BEARE'!C:C,B1009)</f>
        <v>-0.25</v>
      </c>
    </row>
    <row r="1010" spans="2:7" ht="15.75" x14ac:dyDescent="0.25">
      <c r="B1010" s="205" t="str">
        <v>Mawhera</v>
      </c>
      <c r="C1010" s="199">
        <f>COUNTIF('BEN BEARE'!C:C,B1010)</f>
        <v>1</v>
      </c>
      <c r="D1010" s="199">
        <f>COUNTIFS('BEN BEARE'!C:C,B1010,'BEN BEARE'!K:K,"&gt;0")</f>
        <v>0</v>
      </c>
      <c r="E1010" s="199">
        <f>COUNTIFS('BEN BEARE'!C:C,B1010,'BEN BEARE'!K:K,"&lt;0")</f>
        <v>1</v>
      </c>
      <c r="F1010" s="200">
        <f t="shared" si="24"/>
        <v>0</v>
      </c>
      <c r="G1010" s="207">
        <f>SUMIFS('BEN BEARE'!K:K,'BEN BEARE'!C:C,B1010)</f>
        <v>-8.75</v>
      </c>
    </row>
    <row r="1011" spans="2:7" ht="15.75" x14ac:dyDescent="0.25">
      <c r="B1011" s="205" t="str">
        <v>Maximillius</v>
      </c>
      <c r="C1011" s="199">
        <f>COUNTIF('BEN BEARE'!C:C,B1011)</f>
        <v>1</v>
      </c>
      <c r="D1011" s="199">
        <f>COUNTIFS('BEN BEARE'!C:C,B1011,'BEN BEARE'!K:K,"&gt;0")</f>
        <v>0</v>
      </c>
      <c r="E1011" s="199">
        <f>COUNTIFS('BEN BEARE'!C:C,B1011,'BEN BEARE'!K:K,"&lt;0")</f>
        <v>1</v>
      </c>
      <c r="F1011" s="200">
        <f t="shared" si="24"/>
        <v>0</v>
      </c>
      <c r="G1011" s="207">
        <f>SUMIFS('BEN BEARE'!K:K,'BEN BEARE'!C:C,B1011)</f>
        <v>-3</v>
      </c>
    </row>
    <row r="1012" spans="2:7" ht="15.75" x14ac:dyDescent="0.25">
      <c r="B1012" s="205" t="str">
        <v>Maximum Velocity</v>
      </c>
      <c r="C1012" s="199">
        <f>COUNTIF('BEN BEARE'!C:C,B1012)</f>
        <v>2</v>
      </c>
      <c r="D1012" s="199">
        <f>COUNTIFS('BEN BEARE'!C:C,B1012,'BEN BEARE'!K:K,"&gt;0")</f>
        <v>1</v>
      </c>
      <c r="E1012" s="199">
        <f>COUNTIFS('BEN BEARE'!C:C,B1012,'BEN BEARE'!K:K,"&lt;0")</f>
        <v>1</v>
      </c>
      <c r="F1012" s="200">
        <f t="shared" si="24"/>
        <v>0.5</v>
      </c>
      <c r="G1012" s="207">
        <f>SUMIFS('BEN BEARE'!K:K,'BEN BEARE'!C:C,B1012)</f>
        <v>-0.15999999999999992</v>
      </c>
    </row>
    <row r="1013" spans="2:7" ht="15.75" x14ac:dyDescent="0.25">
      <c r="B1013" s="205" t="str">
        <v>Mayhem</v>
      </c>
      <c r="C1013" s="199">
        <f>COUNTIF('BEN BEARE'!C:C,B1013)</f>
        <v>1</v>
      </c>
      <c r="D1013" s="199">
        <f>COUNTIFS('BEN BEARE'!C:C,B1013,'BEN BEARE'!K:K,"&gt;0")</f>
        <v>1</v>
      </c>
      <c r="E1013" s="199">
        <f>COUNTIFS('BEN BEARE'!C:C,B1013,'BEN BEARE'!K:K,"&lt;0")</f>
        <v>0</v>
      </c>
      <c r="F1013" s="200">
        <f t="shared" si="24"/>
        <v>1</v>
      </c>
      <c r="G1013" s="207">
        <f>SUMIFS('BEN BEARE'!K:K,'BEN BEARE'!C:C,B1013)</f>
        <v>5.5</v>
      </c>
    </row>
    <row r="1014" spans="2:7" ht="15.75" x14ac:dyDescent="0.25">
      <c r="B1014" s="205" t="str">
        <v>Maz Kanata</v>
      </c>
      <c r="C1014" s="199">
        <f>COUNTIF('BEN BEARE'!C:C,B1014)</f>
        <v>1</v>
      </c>
      <c r="D1014" s="199">
        <f>COUNTIFS('BEN BEARE'!C:C,B1014,'BEN BEARE'!K:K,"&gt;0")</f>
        <v>1</v>
      </c>
      <c r="E1014" s="199">
        <f>COUNTIFS('BEN BEARE'!C:C,B1014,'BEN BEARE'!K:K,"&lt;0")</f>
        <v>0</v>
      </c>
      <c r="F1014" s="200">
        <f t="shared" si="24"/>
        <v>1</v>
      </c>
      <c r="G1014" s="207">
        <f>SUMIFS('BEN BEARE'!K:K,'BEN BEARE'!C:C,B1014)</f>
        <v>14</v>
      </c>
    </row>
    <row r="1015" spans="2:7" ht="15.75" x14ac:dyDescent="0.25">
      <c r="B1015" s="205" t="str">
        <v>Mchale</v>
      </c>
      <c r="C1015" s="199">
        <f>COUNTIF('BEN BEARE'!C:C,B1015)</f>
        <v>1</v>
      </c>
      <c r="D1015" s="199">
        <f>COUNTIFS('BEN BEARE'!C:C,B1015,'BEN BEARE'!K:K,"&gt;0")</f>
        <v>1</v>
      </c>
      <c r="E1015" s="199">
        <f>COUNTIFS('BEN BEARE'!C:C,B1015,'BEN BEARE'!K:K,"&lt;0")</f>
        <v>0</v>
      </c>
      <c r="F1015" s="200">
        <f t="shared" si="24"/>
        <v>1</v>
      </c>
      <c r="G1015" s="207">
        <f>SUMIFS('BEN BEARE'!K:K,'BEN BEARE'!C:C,B1015)</f>
        <v>64</v>
      </c>
    </row>
    <row r="1016" spans="2:7" ht="15.75" x14ac:dyDescent="0.25">
      <c r="B1016" s="205" t="str">
        <v>Mckeever</v>
      </c>
      <c r="C1016" s="199">
        <f>COUNTIF('BEN BEARE'!C:C,B1016)</f>
        <v>1</v>
      </c>
      <c r="D1016" s="199">
        <f>COUNTIFS('BEN BEARE'!C:C,B1016,'BEN BEARE'!K:K,"&gt;0")</f>
        <v>1</v>
      </c>
      <c r="E1016" s="199">
        <f>COUNTIFS('BEN BEARE'!C:C,B1016,'BEN BEARE'!K:K,"&lt;0")</f>
        <v>0</v>
      </c>
      <c r="F1016" s="200">
        <f t="shared" si="24"/>
        <v>1</v>
      </c>
      <c r="G1016" s="207">
        <f>SUMIFS('BEN BEARE'!K:K,'BEN BEARE'!C:C,B1016)</f>
        <v>9</v>
      </c>
    </row>
    <row r="1017" spans="2:7" ht="15.75" x14ac:dyDescent="0.25">
      <c r="B1017" s="205" t="str">
        <v>McTaggart</v>
      </c>
      <c r="C1017" s="199">
        <f>COUNTIF('BEN BEARE'!C:C,B1017)</f>
        <v>2</v>
      </c>
      <c r="D1017" s="199">
        <f>COUNTIFS('BEN BEARE'!C:C,B1017,'BEN BEARE'!K:K,"&gt;0")</f>
        <v>0</v>
      </c>
      <c r="E1017" s="199">
        <f>COUNTIFS('BEN BEARE'!C:C,B1017,'BEN BEARE'!K:K,"&lt;0")</f>
        <v>2</v>
      </c>
      <c r="F1017" s="200">
        <f t="shared" si="24"/>
        <v>0</v>
      </c>
      <c r="G1017" s="207">
        <f>SUMIFS('BEN BEARE'!K:K,'BEN BEARE'!C:C,B1017)</f>
        <v>-8</v>
      </c>
    </row>
    <row r="1018" spans="2:7" ht="15.75" x14ac:dyDescent="0.25">
      <c r="B1018" s="205" t="str">
        <v>Medatsu</v>
      </c>
      <c r="C1018" s="199">
        <f>COUNTIF('BEN BEARE'!C:C,B1018)</f>
        <v>1</v>
      </c>
      <c r="D1018" s="199">
        <f>COUNTIFS('BEN BEARE'!C:C,B1018,'BEN BEARE'!K:K,"&gt;0")</f>
        <v>1</v>
      </c>
      <c r="E1018" s="199">
        <f>COUNTIFS('BEN BEARE'!C:C,B1018,'BEN BEARE'!K:K,"&lt;0")</f>
        <v>0</v>
      </c>
      <c r="F1018" s="200">
        <f t="shared" si="24"/>
        <v>1</v>
      </c>
      <c r="G1018" s="207">
        <f>SUMIFS('BEN BEARE'!K:K,'BEN BEARE'!C:C,B1018)</f>
        <v>1.5</v>
      </c>
    </row>
    <row r="1019" spans="2:7" ht="15.75" x14ac:dyDescent="0.25">
      <c r="B1019" s="205" t="str">
        <v>Medinah</v>
      </c>
      <c r="C1019" s="199">
        <f>COUNTIF('BEN BEARE'!C:C,B1019)</f>
        <v>2</v>
      </c>
      <c r="D1019" s="199">
        <f>COUNTIFS('BEN BEARE'!C:C,B1019,'BEN BEARE'!K:K,"&gt;0")</f>
        <v>0</v>
      </c>
      <c r="E1019" s="199">
        <f>COUNTIFS('BEN BEARE'!C:C,B1019,'BEN BEARE'!K:K,"&lt;0")</f>
        <v>2</v>
      </c>
      <c r="F1019" s="200">
        <f t="shared" si="24"/>
        <v>0</v>
      </c>
      <c r="G1019" s="207">
        <f>SUMIFS('BEN BEARE'!K:K,'BEN BEARE'!C:C,B1019)</f>
        <v>-6.5</v>
      </c>
    </row>
    <row r="1020" spans="2:7" ht="15.75" x14ac:dyDescent="0.25">
      <c r="B1020" s="205" t="str">
        <v>Meet in Brazil</v>
      </c>
      <c r="C1020" s="199">
        <f>COUNTIF('BEN BEARE'!C:C,B1020)</f>
        <v>2</v>
      </c>
      <c r="D1020" s="199">
        <f>COUNTIFS('BEN BEARE'!C:C,B1020,'BEN BEARE'!K:K,"&gt;0")</f>
        <v>0</v>
      </c>
      <c r="E1020" s="199">
        <f>COUNTIFS('BEN BEARE'!C:C,B1020,'BEN BEARE'!K:K,"&lt;0")</f>
        <v>2</v>
      </c>
      <c r="F1020" s="200">
        <f t="shared" si="24"/>
        <v>0</v>
      </c>
      <c r="G1020" s="207">
        <f>SUMIFS('BEN BEARE'!K:K,'BEN BEARE'!C:C,B1020)</f>
        <v>-2.5</v>
      </c>
    </row>
    <row r="1021" spans="2:7" ht="15.75" x14ac:dyDescent="0.25">
      <c r="B1021" s="205" t="str">
        <v>Meinlas</v>
      </c>
      <c r="C1021" s="199">
        <f>COUNTIF('BEN BEARE'!C:C,B1021)</f>
        <v>1</v>
      </c>
      <c r="D1021" s="199">
        <f>COUNTIFS('BEN BEARE'!C:C,B1021,'BEN BEARE'!K:K,"&gt;0")</f>
        <v>0</v>
      </c>
      <c r="E1021" s="199">
        <f>COUNTIFS('BEN BEARE'!C:C,B1021,'BEN BEARE'!K:K,"&lt;0")</f>
        <v>1</v>
      </c>
      <c r="F1021" s="200">
        <f t="shared" si="24"/>
        <v>0</v>
      </c>
      <c r="G1021" s="207">
        <f>SUMIFS('BEN BEARE'!K:K,'BEN BEARE'!C:C,B1021)</f>
        <v>-1</v>
      </c>
    </row>
    <row r="1022" spans="2:7" ht="15.75" x14ac:dyDescent="0.25">
      <c r="B1022" s="205" t="str">
        <v>Melanie</v>
      </c>
      <c r="C1022" s="199">
        <f>COUNTIF('BEN BEARE'!C:C,B1022)</f>
        <v>3</v>
      </c>
      <c r="D1022" s="199">
        <f>COUNTIFS('BEN BEARE'!C:C,B1022,'BEN BEARE'!K:K,"&gt;0")</f>
        <v>1</v>
      </c>
      <c r="E1022" s="199">
        <f>COUNTIFS('BEN BEARE'!C:C,B1022,'BEN BEARE'!K:K,"&lt;0")</f>
        <v>2</v>
      </c>
      <c r="F1022" s="200">
        <f t="shared" si="24"/>
        <v>0.33333333333333331</v>
      </c>
      <c r="G1022" s="207">
        <f>SUMIFS('BEN BEARE'!K:K,'BEN BEARE'!C:C,B1022)</f>
        <v>-0.66750000000000043</v>
      </c>
    </row>
    <row r="1023" spans="2:7" ht="15.75" x14ac:dyDescent="0.25">
      <c r="B1023" s="205" t="str">
        <v>Melody Again</v>
      </c>
      <c r="C1023" s="199">
        <f>COUNTIF('BEN BEARE'!C:C,B1023)</f>
        <v>1</v>
      </c>
      <c r="D1023" s="199">
        <f>COUNTIFS('BEN BEARE'!C:C,B1023,'BEN BEARE'!K:K,"&gt;0")</f>
        <v>1</v>
      </c>
      <c r="E1023" s="199">
        <f>COUNTIFS('BEN BEARE'!C:C,B1023,'BEN BEARE'!K:K,"&lt;0")</f>
        <v>0</v>
      </c>
      <c r="F1023" s="200">
        <f t="shared" si="24"/>
        <v>1</v>
      </c>
      <c r="G1023" s="207">
        <f>SUMIFS('BEN BEARE'!K:K,'BEN BEARE'!C:C,B1023)</f>
        <v>1.5</v>
      </c>
    </row>
    <row r="1024" spans="2:7" ht="15.75" x14ac:dyDescent="0.25">
      <c r="B1024" s="205" t="str">
        <v>Mere Morsel</v>
      </c>
      <c r="C1024" s="199">
        <f>COUNTIF('BEN BEARE'!C:C,B1024)</f>
        <v>1</v>
      </c>
      <c r="D1024" s="199">
        <f>COUNTIFS('BEN BEARE'!C:C,B1024,'BEN BEARE'!K:K,"&gt;0")</f>
        <v>0</v>
      </c>
      <c r="E1024" s="199">
        <f>COUNTIFS('BEN BEARE'!C:C,B1024,'BEN BEARE'!K:K,"&lt;0")</f>
        <v>1</v>
      </c>
      <c r="F1024" s="200">
        <f t="shared" si="24"/>
        <v>0</v>
      </c>
      <c r="G1024" s="207">
        <f>SUMIFS('BEN BEARE'!K:K,'BEN BEARE'!C:C,B1024)</f>
        <v>-10</v>
      </c>
    </row>
    <row r="1025" spans="2:7" ht="15.75" x14ac:dyDescent="0.25">
      <c r="B1025" s="205" t="str">
        <v>Merlins Charm</v>
      </c>
      <c r="C1025" s="199">
        <f>COUNTIF('BEN BEARE'!C:C,B1025)</f>
        <v>3</v>
      </c>
      <c r="D1025" s="199">
        <f>COUNTIFS('BEN BEARE'!C:C,B1025,'BEN BEARE'!K:K,"&gt;0")</f>
        <v>0</v>
      </c>
      <c r="E1025" s="199">
        <f>COUNTIFS('BEN BEARE'!C:C,B1025,'BEN BEARE'!K:K,"&lt;0")</f>
        <v>3</v>
      </c>
      <c r="F1025" s="200">
        <f t="shared" si="24"/>
        <v>0</v>
      </c>
      <c r="G1025" s="207">
        <f>SUMIFS('BEN BEARE'!K:K,'BEN BEARE'!C:C,B1025)</f>
        <v>-4.5</v>
      </c>
    </row>
    <row r="1026" spans="2:7" ht="15.75" x14ac:dyDescent="0.25">
      <c r="B1026" s="205" t="str">
        <v>Metallic Ruler</v>
      </c>
      <c r="C1026" s="199">
        <f>COUNTIF('BEN BEARE'!C:C,B1026)</f>
        <v>1</v>
      </c>
      <c r="D1026" s="199">
        <f>COUNTIFS('BEN BEARE'!C:C,B1026,'BEN BEARE'!K:K,"&gt;0")</f>
        <v>1</v>
      </c>
      <c r="E1026" s="199">
        <f>COUNTIFS('BEN BEARE'!C:C,B1026,'BEN BEARE'!K:K,"&lt;0")</f>
        <v>0</v>
      </c>
      <c r="F1026" s="200">
        <f t="shared" si="24"/>
        <v>1</v>
      </c>
      <c r="G1026" s="207">
        <f>SUMIFS('BEN BEARE'!K:K,'BEN BEARE'!C:C,B1026)</f>
        <v>20</v>
      </c>
    </row>
    <row r="1027" spans="2:7" ht="15.75" x14ac:dyDescent="0.25">
      <c r="B1027" s="205" t="str">
        <v>Metallicity</v>
      </c>
      <c r="C1027" s="199">
        <f>COUNTIF('BEN BEARE'!C:C,B1027)</f>
        <v>2</v>
      </c>
      <c r="D1027" s="199">
        <f>COUNTIFS('BEN BEARE'!C:C,B1027,'BEN BEARE'!K:K,"&gt;0")</f>
        <v>0</v>
      </c>
      <c r="E1027" s="199">
        <f>COUNTIFS('BEN BEARE'!C:C,B1027,'BEN BEARE'!K:K,"&lt;0")</f>
        <v>2</v>
      </c>
      <c r="F1027" s="200">
        <f t="shared" si="24"/>
        <v>0</v>
      </c>
      <c r="G1027" s="207">
        <f>SUMIFS('BEN BEARE'!K:K,'BEN BEARE'!C:C,B1027)</f>
        <v>-3</v>
      </c>
    </row>
    <row r="1028" spans="2:7" ht="15.75" x14ac:dyDescent="0.25">
      <c r="B1028" s="205" t="str">
        <v xml:space="preserve">Metrical </v>
      </c>
      <c r="C1028" s="199">
        <f>COUNTIF('BEN BEARE'!C:C,B1028)</f>
        <v>2</v>
      </c>
      <c r="D1028" s="199">
        <f>COUNTIFS('BEN BEARE'!C:C,B1028,'BEN BEARE'!K:K,"&gt;0")</f>
        <v>1</v>
      </c>
      <c r="E1028" s="199">
        <f>COUNTIFS('BEN BEARE'!C:C,B1028,'BEN BEARE'!K:K,"&lt;0")</f>
        <v>1</v>
      </c>
      <c r="F1028" s="200">
        <f t="shared" si="24"/>
        <v>0.5</v>
      </c>
      <c r="G1028" s="207">
        <f>SUMIFS('BEN BEARE'!K:K,'BEN BEARE'!C:C,B1028)</f>
        <v>-5</v>
      </c>
    </row>
    <row r="1029" spans="2:7" ht="15.75" x14ac:dyDescent="0.25">
      <c r="B1029" s="205" t="str">
        <v>Mexico</v>
      </c>
      <c r="C1029" s="199">
        <f>COUNTIF('BEN BEARE'!C:C,B1029)</f>
        <v>1</v>
      </c>
      <c r="D1029" s="199">
        <f>COUNTIFS('BEN BEARE'!C:C,B1029,'BEN BEARE'!K:K,"&gt;0")</f>
        <v>0</v>
      </c>
      <c r="E1029" s="199">
        <f>COUNTIFS('BEN BEARE'!C:C,B1029,'BEN BEARE'!K:K,"&lt;0")</f>
        <v>1</v>
      </c>
      <c r="F1029" s="200">
        <f t="shared" si="24"/>
        <v>0</v>
      </c>
      <c r="G1029" s="207">
        <f>SUMIFS('BEN BEARE'!K:K,'BEN BEARE'!C:C,B1029)</f>
        <v>-1.5</v>
      </c>
    </row>
    <row r="1030" spans="2:7" ht="15.75" x14ac:dyDescent="0.25">
      <c r="B1030" s="205" t="str">
        <v>Mezidon</v>
      </c>
      <c r="C1030" s="199">
        <f>COUNTIF('BEN BEARE'!C:C,B1030)</f>
        <v>1</v>
      </c>
      <c r="D1030" s="199">
        <f>COUNTIFS('BEN BEARE'!C:C,B1030,'BEN BEARE'!K:K,"&gt;0")</f>
        <v>0</v>
      </c>
      <c r="E1030" s="199">
        <f>COUNTIFS('BEN BEARE'!C:C,B1030,'BEN BEARE'!K:K,"&lt;0")</f>
        <v>1</v>
      </c>
      <c r="F1030" s="200">
        <f t="shared" si="24"/>
        <v>0</v>
      </c>
      <c r="G1030" s="207">
        <f>SUMIFS('BEN BEARE'!K:K,'BEN BEARE'!C:C,B1030)</f>
        <v>-3</v>
      </c>
    </row>
    <row r="1031" spans="2:7" ht="15.75" x14ac:dyDescent="0.25">
      <c r="B1031" s="205" t="str">
        <v>Mickio</v>
      </c>
      <c r="C1031" s="199">
        <f>COUNTIF('BEN BEARE'!C:C,B1031)</f>
        <v>2</v>
      </c>
      <c r="D1031" s="199">
        <f>COUNTIFS('BEN BEARE'!C:C,B1031,'BEN BEARE'!K:K,"&gt;0")</f>
        <v>1</v>
      </c>
      <c r="E1031" s="199">
        <f>COUNTIFS('BEN BEARE'!C:C,B1031,'BEN BEARE'!K:K,"&lt;0")</f>
        <v>1</v>
      </c>
      <c r="F1031" s="200">
        <f t="shared" si="24"/>
        <v>0.5</v>
      </c>
      <c r="G1031" s="207">
        <f>SUMIFS('BEN BEARE'!K:K,'BEN BEARE'!C:C,B1031)</f>
        <v>-5.625</v>
      </c>
    </row>
    <row r="1032" spans="2:7" ht="15.75" x14ac:dyDescent="0.25">
      <c r="B1032" s="205" t="str">
        <v>Midnight Devil</v>
      </c>
      <c r="C1032" s="199">
        <f>COUNTIF('BEN BEARE'!C:C,B1032)</f>
        <v>1</v>
      </c>
      <c r="D1032" s="199">
        <f>COUNTIFS('BEN BEARE'!C:C,B1032,'BEN BEARE'!K:K,"&gt;0")</f>
        <v>0</v>
      </c>
      <c r="E1032" s="199">
        <f>COUNTIFS('BEN BEARE'!C:C,B1032,'BEN BEARE'!K:K,"&lt;0")</f>
        <v>1</v>
      </c>
      <c r="F1032" s="200">
        <f t="shared" si="24"/>
        <v>0</v>
      </c>
      <c r="G1032" s="207">
        <f>SUMIFS('BEN BEARE'!K:K,'BEN BEARE'!C:C,B1032)</f>
        <v>-0.5</v>
      </c>
    </row>
    <row r="1033" spans="2:7" ht="15.75" x14ac:dyDescent="0.25">
      <c r="B1033" s="205" t="str">
        <v xml:space="preserve">Midnight Hussy </v>
      </c>
      <c r="C1033" s="199">
        <f>COUNTIF('BEN BEARE'!C:C,B1033)</f>
        <v>1</v>
      </c>
      <c r="D1033" s="199">
        <f>COUNTIFS('BEN BEARE'!C:C,B1033,'BEN BEARE'!K:K,"&gt;0")</f>
        <v>0</v>
      </c>
      <c r="E1033" s="199">
        <f>COUNTIFS('BEN BEARE'!C:C,B1033,'BEN BEARE'!K:K,"&lt;0")</f>
        <v>1</v>
      </c>
      <c r="F1033" s="200">
        <f t="shared" si="24"/>
        <v>0</v>
      </c>
      <c r="G1033" s="207">
        <f>SUMIFS('BEN BEARE'!K:K,'BEN BEARE'!C:C,B1033)</f>
        <v>-2</v>
      </c>
    </row>
    <row r="1034" spans="2:7" ht="15.75" x14ac:dyDescent="0.25">
      <c r="B1034" s="205" t="str">
        <v>Midori Bully</v>
      </c>
      <c r="C1034" s="199">
        <f>COUNTIF('BEN BEARE'!C:C,B1034)</f>
        <v>1</v>
      </c>
      <c r="D1034" s="199">
        <f>COUNTIFS('BEN BEARE'!C:C,B1034,'BEN BEARE'!K:K,"&gt;0")</f>
        <v>0</v>
      </c>
      <c r="E1034" s="199">
        <f>COUNTIFS('BEN BEARE'!C:C,B1034,'BEN BEARE'!K:K,"&lt;0")</f>
        <v>1</v>
      </c>
      <c r="F1034" s="200">
        <f t="shared" si="24"/>
        <v>0</v>
      </c>
      <c r="G1034" s="207">
        <f>SUMIFS('BEN BEARE'!K:K,'BEN BEARE'!C:C,B1034)</f>
        <v>-1.5</v>
      </c>
    </row>
    <row r="1035" spans="2:7" ht="15.75" x14ac:dyDescent="0.25">
      <c r="B1035" s="205" t="str">
        <v>Midori Burly</v>
      </c>
      <c r="C1035" s="199">
        <f>COUNTIF('BEN BEARE'!C:C,B1035)</f>
        <v>1</v>
      </c>
      <c r="D1035" s="199">
        <f>COUNTIFS('BEN BEARE'!C:C,B1035,'BEN BEARE'!K:K,"&gt;0")</f>
        <v>1</v>
      </c>
      <c r="E1035" s="199">
        <f>COUNTIFS('BEN BEARE'!C:C,B1035,'BEN BEARE'!K:K,"&lt;0")</f>
        <v>0</v>
      </c>
      <c r="F1035" s="200">
        <f t="shared" si="24"/>
        <v>1</v>
      </c>
      <c r="G1035" s="207">
        <f>SUMIFS('BEN BEARE'!K:K,'BEN BEARE'!C:C,B1035)</f>
        <v>26.25</v>
      </c>
    </row>
    <row r="1036" spans="2:7" ht="15.75" x14ac:dyDescent="0.25">
      <c r="B1036" s="205" t="str">
        <v>Midtown Boss</v>
      </c>
      <c r="C1036" s="199">
        <f>COUNTIF('BEN BEARE'!C:C,B1036)</f>
        <v>1</v>
      </c>
      <c r="D1036" s="199">
        <f>COUNTIFS('BEN BEARE'!C:C,B1036,'BEN BEARE'!K:K,"&gt;0")</f>
        <v>1</v>
      </c>
      <c r="E1036" s="199">
        <f>COUNTIFS('BEN BEARE'!C:C,B1036,'BEN BEARE'!K:K,"&lt;0")</f>
        <v>0</v>
      </c>
      <c r="F1036" s="200">
        <f t="shared" si="24"/>
        <v>1</v>
      </c>
      <c r="G1036" s="207">
        <f>SUMIFS('BEN BEARE'!K:K,'BEN BEARE'!C:C,B1036)</f>
        <v>5.8000000000000007</v>
      </c>
    </row>
    <row r="1037" spans="2:7" ht="15.75" x14ac:dyDescent="0.25">
      <c r="B1037" s="205" t="str">
        <v>Might Just Happen</v>
      </c>
      <c r="C1037" s="199">
        <f>COUNTIF('BEN BEARE'!C:C,B1037)</f>
        <v>1</v>
      </c>
      <c r="D1037" s="199">
        <f>COUNTIFS('BEN BEARE'!C:C,B1037,'BEN BEARE'!K:K,"&gt;0")</f>
        <v>0</v>
      </c>
      <c r="E1037" s="199">
        <f>COUNTIFS('BEN BEARE'!C:C,B1037,'BEN BEARE'!K:K,"&lt;0")</f>
        <v>1</v>
      </c>
      <c r="F1037" s="200">
        <f t="shared" si="24"/>
        <v>0</v>
      </c>
      <c r="G1037" s="207">
        <f>SUMIFS('BEN BEARE'!K:K,'BEN BEARE'!C:C,B1037)</f>
        <v>-1</v>
      </c>
    </row>
    <row r="1038" spans="2:7" ht="15.75" x14ac:dyDescent="0.25">
      <c r="B1038" s="205" t="str">
        <v>Mighty Ganges</v>
      </c>
      <c r="C1038" s="199">
        <f>COUNTIF('BEN BEARE'!C:C,B1038)</f>
        <v>2</v>
      </c>
      <c r="D1038" s="199">
        <f>COUNTIFS('BEN BEARE'!C:C,B1038,'BEN BEARE'!K:K,"&gt;0")</f>
        <v>0</v>
      </c>
      <c r="E1038" s="199">
        <f>COUNTIFS('BEN BEARE'!C:C,B1038,'BEN BEARE'!K:K,"&lt;0")</f>
        <v>2</v>
      </c>
      <c r="F1038" s="200">
        <f t="shared" si="24"/>
        <v>0</v>
      </c>
      <c r="G1038" s="207">
        <f>SUMIFS('BEN BEARE'!K:K,'BEN BEARE'!C:C,B1038)</f>
        <v>-1</v>
      </c>
    </row>
    <row r="1039" spans="2:7" ht="15.75" x14ac:dyDescent="0.25">
      <c r="B1039" s="205" t="str">
        <v>Mightybeel</v>
      </c>
      <c r="C1039" s="199">
        <f>COUNTIF('BEN BEARE'!C:C,B1039)</f>
        <v>1</v>
      </c>
      <c r="D1039" s="199">
        <f>COUNTIFS('BEN BEARE'!C:C,B1039,'BEN BEARE'!K:K,"&gt;0")</f>
        <v>0</v>
      </c>
      <c r="E1039" s="199">
        <f>COUNTIFS('BEN BEARE'!C:C,B1039,'BEN BEARE'!K:K,"&lt;0")</f>
        <v>1</v>
      </c>
      <c r="F1039" s="200">
        <f t="shared" si="24"/>
        <v>0</v>
      </c>
      <c r="G1039" s="207">
        <f>SUMIFS('BEN BEARE'!K:K,'BEN BEARE'!C:C,B1039)</f>
        <v>-3</v>
      </c>
    </row>
    <row r="1040" spans="2:7" ht="15.75" x14ac:dyDescent="0.25">
      <c r="B1040" s="205" t="str">
        <v>Mikki Magic</v>
      </c>
      <c r="C1040" s="199">
        <f>COUNTIF('BEN BEARE'!C:C,B1040)</f>
        <v>1</v>
      </c>
      <c r="D1040" s="199">
        <f>COUNTIFS('BEN BEARE'!C:C,B1040,'BEN BEARE'!K:K,"&gt;0")</f>
        <v>0</v>
      </c>
      <c r="E1040" s="199">
        <f>COUNTIFS('BEN BEARE'!C:C,B1040,'BEN BEARE'!K:K,"&lt;0")</f>
        <v>1</v>
      </c>
      <c r="F1040" s="200">
        <f t="shared" si="24"/>
        <v>0</v>
      </c>
      <c r="G1040" s="207">
        <f>SUMIFS('BEN BEARE'!K:K,'BEN BEARE'!C:C,B1040)</f>
        <v>-0.25</v>
      </c>
    </row>
    <row r="1041" spans="2:7" ht="15.75" x14ac:dyDescent="0.25">
      <c r="B1041" s="205" t="str">
        <v>Milk Run</v>
      </c>
      <c r="C1041" s="199">
        <f>COUNTIF('BEN BEARE'!C:C,B1041)</f>
        <v>1</v>
      </c>
      <c r="D1041" s="199">
        <f>COUNTIFS('BEN BEARE'!C:C,B1041,'BEN BEARE'!K:K,"&gt;0")</f>
        <v>0</v>
      </c>
      <c r="E1041" s="199">
        <f>COUNTIFS('BEN BEARE'!C:C,B1041,'BEN BEARE'!K:K,"&lt;0")</f>
        <v>1</v>
      </c>
      <c r="F1041" s="200">
        <f t="shared" si="24"/>
        <v>0</v>
      </c>
      <c r="G1041" s="207">
        <f>SUMIFS('BEN BEARE'!K:K,'BEN BEARE'!C:C,B1041)</f>
        <v>-1</v>
      </c>
    </row>
    <row r="1042" spans="2:7" ht="15.75" x14ac:dyDescent="0.25">
      <c r="B1042" s="205" t="str">
        <v>Millas Millions</v>
      </c>
      <c r="C1042" s="199">
        <f>COUNTIF('BEN BEARE'!C:C,B1042)</f>
        <v>2</v>
      </c>
      <c r="D1042" s="199">
        <f>COUNTIFS('BEN BEARE'!C:C,B1042,'BEN BEARE'!K:K,"&gt;0")</f>
        <v>0</v>
      </c>
      <c r="E1042" s="199">
        <f>COUNTIFS('BEN BEARE'!C:C,B1042,'BEN BEARE'!K:K,"&lt;0")</f>
        <v>2</v>
      </c>
      <c r="F1042" s="200">
        <f t="shared" si="24"/>
        <v>0</v>
      </c>
      <c r="G1042" s="207">
        <f>SUMIFS('BEN BEARE'!K:K,'BEN BEARE'!C:C,B1042)</f>
        <v>-2.75</v>
      </c>
    </row>
    <row r="1043" spans="2:7" ht="15.75" x14ac:dyDescent="0.25">
      <c r="B1043" s="205" t="str">
        <v>Mills</v>
      </c>
      <c r="C1043" s="199">
        <f>COUNTIF('BEN BEARE'!C:C,B1043)</f>
        <v>2</v>
      </c>
      <c r="D1043" s="199">
        <f>COUNTIFS('BEN BEARE'!C:C,B1043,'BEN BEARE'!K:K,"&gt;0")</f>
        <v>0</v>
      </c>
      <c r="E1043" s="199">
        <f>COUNTIFS('BEN BEARE'!C:C,B1043,'BEN BEARE'!K:K,"&lt;0")</f>
        <v>2</v>
      </c>
      <c r="F1043" s="200">
        <f t="shared" si="24"/>
        <v>0</v>
      </c>
      <c r="G1043" s="207">
        <f>SUMIFS('BEN BEARE'!K:K,'BEN BEARE'!C:C,B1043)</f>
        <v>-3</v>
      </c>
    </row>
    <row r="1044" spans="2:7" ht="15.75" x14ac:dyDescent="0.25">
      <c r="B1044" s="205" t="str">
        <v>Millybella</v>
      </c>
      <c r="C1044" s="199">
        <f>COUNTIF('BEN BEARE'!C:C,B1044)</f>
        <v>1</v>
      </c>
      <c r="D1044" s="199">
        <f>COUNTIFS('BEN BEARE'!C:C,B1044,'BEN BEARE'!K:K,"&gt;0")</f>
        <v>1</v>
      </c>
      <c r="E1044" s="199">
        <f>COUNTIFS('BEN BEARE'!C:C,B1044,'BEN BEARE'!K:K,"&lt;0")</f>
        <v>0</v>
      </c>
      <c r="F1044" s="200">
        <f t="shared" si="24"/>
        <v>1</v>
      </c>
      <c r="G1044" s="207">
        <f>SUMIFS('BEN BEARE'!K:K,'BEN BEARE'!C:C,B1044)</f>
        <v>16.25</v>
      </c>
    </row>
    <row r="1045" spans="2:7" ht="15.75" x14ac:dyDescent="0.25">
      <c r="B1045" s="205" t="str">
        <v>Minister Garret</v>
      </c>
      <c r="C1045" s="199">
        <f>COUNTIF('BEN BEARE'!C:C,B1045)</f>
        <v>1</v>
      </c>
      <c r="D1045" s="199">
        <f>COUNTIFS('BEN BEARE'!C:C,B1045,'BEN BEARE'!K:K,"&gt;0")</f>
        <v>0</v>
      </c>
      <c r="E1045" s="199">
        <f>COUNTIFS('BEN BEARE'!C:C,B1045,'BEN BEARE'!K:K,"&lt;0")</f>
        <v>1</v>
      </c>
      <c r="F1045" s="200">
        <f t="shared" si="24"/>
        <v>0</v>
      </c>
      <c r="G1045" s="207">
        <f>SUMIFS('BEN BEARE'!K:K,'BEN BEARE'!C:C,B1045)</f>
        <v>-1</v>
      </c>
    </row>
    <row r="1046" spans="2:7" ht="15.75" x14ac:dyDescent="0.25">
      <c r="B1046" s="205" t="str">
        <v>Minister Garrett</v>
      </c>
      <c r="C1046" s="199">
        <f>COUNTIF('BEN BEARE'!C:C,B1046)</f>
        <v>1</v>
      </c>
      <c r="D1046" s="199">
        <f>COUNTIFS('BEN BEARE'!C:C,B1046,'BEN BEARE'!K:K,"&gt;0")</f>
        <v>0</v>
      </c>
      <c r="E1046" s="199">
        <f>COUNTIFS('BEN BEARE'!C:C,B1046,'BEN BEARE'!K:K,"&lt;0")</f>
        <v>1</v>
      </c>
      <c r="F1046" s="200">
        <f t="shared" si="24"/>
        <v>0</v>
      </c>
      <c r="G1046" s="207">
        <f>SUMIFS('BEN BEARE'!K:K,'BEN BEARE'!C:C,B1046)</f>
        <v>-2.5</v>
      </c>
    </row>
    <row r="1047" spans="2:7" ht="15.75" x14ac:dyDescent="0.25">
      <c r="B1047" s="205" t="str">
        <v>Mio Sorrento</v>
      </c>
      <c r="C1047" s="199">
        <f>COUNTIF('BEN BEARE'!C:C,B1047)</f>
        <v>1</v>
      </c>
      <c r="D1047" s="199">
        <f>COUNTIFS('BEN BEARE'!C:C,B1047,'BEN BEARE'!K:K,"&gt;0")</f>
        <v>1</v>
      </c>
      <c r="E1047" s="199">
        <f>COUNTIFS('BEN BEARE'!C:C,B1047,'BEN BEARE'!K:K,"&lt;0")</f>
        <v>0</v>
      </c>
      <c r="F1047" s="200">
        <f t="shared" si="24"/>
        <v>1</v>
      </c>
      <c r="G1047" s="207">
        <f>SUMIFS('BEN BEARE'!K:K,'BEN BEARE'!C:C,B1047)</f>
        <v>3.6000000000000005</v>
      </c>
    </row>
    <row r="1048" spans="2:7" ht="15.75" x14ac:dyDescent="0.25">
      <c r="B1048" s="205" t="str">
        <v>Miracle of Love</v>
      </c>
      <c r="C1048" s="199">
        <f>COUNTIF('BEN BEARE'!C:C,B1048)</f>
        <v>1</v>
      </c>
      <c r="D1048" s="199">
        <f>COUNTIFS('BEN BEARE'!C:C,B1048,'BEN BEARE'!K:K,"&gt;0")</f>
        <v>1</v>
      </c>
      <c r="E1048" s="199">
        <f>COUNTIFS('BEN BEARE'!C:C,B1048,'BEN BEARE'!K:K,"&lt;0")</f>
        <v>0</v>
      </c>
      <c r="F1048" s="200">
        <f t="shared" si="24"/>
        <v>1</v>
      </c>
      <c r="G1048" s="207">
        <f>SUMIFS('BEN BEARE'!K:K,'BEN BEARE'!C:C,B1048)</f>
        <v>2.5500000000000007</v>
      </c>
    </row>
    <row r="1049" spans="2:7" ht="15.75" x14ac:dyDescent="0.25">
      <c r="B1049" s="205" t="str">
        <v>Mislead</v>
      </c>
      <c r="C1049" s="199">
        <f>COUNTIF('BEN BEARE'!C:C,B1049)</f>
        <v>2</v>
      </c>
      <c r="D1049" s="199">
        <f>COUNTIFS('BEN BEARE'!C:C,B1049,'BEN BEARE'!K:K,"&gt;0")</f>
        <v>0</v>
      </c>
      <c r="E1049" s="199">
        <f>COUNTIFS('BEN BEARE'!C:C,B1049,'BEN BEARE'!K:K,"&lt;0")</f>
        <v>2</v>
      </c>
      <c r="F1049" s="200">
        <f t="shared" si="24"/>
        <v>0</v>
      </c>
      <c r="G1049" s="207">
        <f>SUMIFS('BEN BEARE'!K:K,'BEN BEARE'!C:C,B1049)</f>
        <v>-4.75</v>
      </c>
    </row>
    <row r="1050" spans="2:7" ht="15.75" x14ac:dyDescent="0.25">
      <c r="B1050" s="205" t="str">
        <v>Miso</v>
      </c>
      <c r="C1050" s="199">
        <f>COUNTIF('BEN BEARE'!C:C,B1050)</f>
        <v>1</v>
      </c>
      <c r="D1050" s="199">
        <f>COUNTIFS('BEN BEARE'!C:C,B1050,'BEN BEARE'!K:K,"&gt;0")</f>
        <v>1</v>
      </c>
      <c r="E1050" s="199">
        <f>COUNTIFS('BEN BEARE'!C:C,B1050,'BEN BEARE'!K:K,"&lt;0")</f>
        <v>0</v>
      </c>
      <c r="F1050" s="200">
        <f t="shared" si="24"/>
        <v>1</v>
      </c>
      <c r="G1050" s="207">
        <f>SUMIFS('BEN BEARE'!K:K,'BEN BEARE'!C:C,B1050)</f>
        <v>17</v>
      </c>
    </row>
    <row r="1051" spans="2:7" ht="15.75" x14ac:dyDescent="0.25">
      <c r="B1051" s="205" t="str">
        <v>Miss Balvenie</v>
      </c>
      <c r="C1051" s="199">
        <f>COUNTIF('BEN BEARE'!C:C,B1051)</f>
        <v>1</v>
      </c>
      <c r="D1051" s="199">
        <f>COUNTIFS('BEN BEARE'!C:C,B1051,'BEN BEARE'!K:K,"&gt;0")</f>
        <v>1</v>
      </c>
      <c r="E1051" s="199">
        <f>COUNTIFS('BEN BEARE'!C:C,B1051,'BEN BEARE'!K:K,"&lt;0")</f>
        <v>0</v>
      </c>
      <c r="F1051" s="200">
        <f t="shared" si="24"/>
        <v>1</v>
      </c>
      <c r="G1051" s="207">
        <f>SUMIFS('BEN BEARE'!K:K,'BEN BEARE'!C:C,B1051)</f>
        <v>7.588000000000001</v>
      </c>
    </row>
    <row r="1052" spans="2:7" ht="15.75" x14ac:dyDescent="0.25">
      <c r="B1052" s="205" t="str">
        <v>Miss Baturina</v>
      </c>
      <c r="C1052" s="199">
        <f>COUNTIF('BEN BEARE'!C:C,B1052)</f>
        <v>1</v>
      </c>
      <c r="D1052" s="199">
        <f>COUNTIFS('BEN BEARE'!C:C,B1052,'BEN BEARE'!K:K,"&gt;0")</f>
        <v>0</v>
      </c>
      <c r="E1052" s="199">
        <f>COUNTIFS('BEN BEARE'!C:C,B1052,'BEN BEARE'!K:K,"&lt;0")</f>
        <v>1</v>
      </c>
      <c r="F1052" s="200">
        <f t="shared" si="24"/>
        <v>0</v>
      </c>
      <c r="G1052" s="207">
        <f>SUMIFS('BEN BEARE'!K:K,'BEN BEARE'!C:C,B1052)</f>
        <v>-1.25</v>
      </c>
    </row>
    <row r="1053" spans="2:7" ht="15.75" x14ac:dyDescent="0.25">
      <c r="B1053" s="205" t="str">
        <v>Miss Bayles</v>
      </c>
      <c r="C1053" s="199">
        <f>COUNTIF('BEN BEARE'!C:C,B1053)</f>
        <v>2</v>
      </c>
      <c r="D1053" s="199">
        <f>COUNTIFS('BEN BEARE'!C:C,B1053,'BEN BEARE'!K:K,"&gt;0")</f>
        <v>0</v>
      </c>
      <c r="E1053" s="199">
        <f>COUNTIFS('BEN BEARE'!C:C,B1053,'BEN BEARE'!K:K,"&lt;0")</f>
        <v>2</v>
      </c>
      <c r="F1053" s="200">
        <f t="shared" si="24"/>
        <v>0</v>
      </c>
      <c r="G1053" s="207">
        <f>SUMIFS('BEN BEARE'!K:K,'BEN BEARE'!C:C,B1053)</f>
        <v>-12.25</v>
      </c>
    </row>
    <row r="1054" spans="2:7" ht="15.75" x14ac:dyDescent="0.25">
      <c r="B1054" s="205" t="str">
        <v>Miss Beautiful</v>
      </c>
      <c r="C1054" s="199">
        <f>COUNTIF('BEN BEARE'!C:C,B1054)</f>
        <v>1</v>
      </c>
      <c r="D1054" s="199">
        <f>COUNTIFS('BEN BEARE'!C:C,B1054,'BEN BEARE'!K:K,"&gt;0")</f>
        <v>0</v>
      </c>
      <c r="E1054" s="199">
        <f>COUNTIFS('BEN BEARE'!C:C,B1054,'BEN BEARE'!K:K,"&lt;0")</f>
        <v>1</v>
      </c>
      <c r="F1054" s="200">
        <f t="shared" si="24"/>
        <v>0</v>
      </c>
      <c r="G1054" s="207">
        <f>SUMIFS('BEN BEARE'!K:K,'BEN BEARE'!C:C,B1054)</f>
        <v>-5</v>
      </c>
    </row>
    <row r="1055" spans="2:7" ht="15.75" x14ac:dyDescent="0.25">
      <c r="B1055" s="205" t="str">
        <v xml:space="preserve">Miss Beautiful </v>
      </c>
      <c r="C1055" s="199">
        <f>COUNTIF('BEN BEARE'!C:C,B1055)</f>
        <v>2</v>
      </c>
      <c r="D1055" s="199">
        <f>COUNTIFS('BEN BEARE'!C:C,B1055,'BEN BEARE'!K:K,"&gt;0")</f>
        <v>0</v>
      </c>
      <c r="E1055" s="199">
        <f>COUNTIFS('BEN BEARE'!C:C,B1055,'BEN BEARE'!K:K,"&lt;0")</f>
        <v>2</v>
      </c>
      <c r="F1055" s="200">
        <f t="shared" si="24"/>
        <v>0</v>
      </c>
      <c r="G1055" s="207">
        <f>SUMIFS('BEN BEARE'!K:K,'BEN BEARE'!C:C,B1055)</f>
        <v>-13.75</v>
      </c>
    </row>
    <row r="1056" spans="2:7" ht="15.75" x14ac:dyDescent="0.25">
      <c r="B1056" s="205" t="str">
        <v>Miss Couver</v>
      </c>
      <c r="C1056" s="199">
        <f>COUNTIF('BEN BEARE'!C:C,B1056)</f>
        <v>1</v>
      </c>
      <c r="D1056" s="199">
        <f>COUNTIFS('BEN BEARE'!C:C,B1056,'BEN BEARE'!K:K,"&gt;0")</f>
        <v>1</v>
      </c>
      <c r="E1056" s="199">
        <f>COUNTIFS('BEN BEARE'!C:C,B1056,'BEN BEARE'!K:K,"&lt;0")</f>
        <v>0</v>
      </c>
      <c r="F1056" s="200">
        <f t="shared" si="24"/>
        <v>1</v>
      </c>
      <c r="G1056" s="207">
        <f>SUMIFS('BEN BEARE'!K:K,'BEN BEARE'!C:C,B1056)</f>
        <v>16</v>
      </c>
    </row>
    <row r="1057" spans="2:7" ht="15.75" x14ac:dyDescent="0.25">
      <c r="B1057" s="205" t="str">
        <v>Miss Cumberland</v>
      </c>
      <c r="C1057" s="199">
        <f>COUNTIF('BEN BEARE'!C:C,B1057)</f>
        <v>2</v>
      </c>
      <c r="D1057" s="199">
        <f>COUNTIFS('BEN BEARE'!C:C,B1057,'BEN BEARE'!K:K,"&gt;0")</f>
        <v>0</v>
      </c>
      <c r="E1057" s="199">
        <f>COUNTIFS('BEN BEARE'!C:C,B1057,'BEN BEARE'!K:K,"&lt;0")</f>
        <v>2</v>
      </c>
      <c r="F1057" s="200">
        <f t="shared" si="24"/>
        <v>0</v>
      </c>
      <c r="G1057" s="207">
        <f>SUMIFS('BEN BEARE'!K:K,'BEN BEARE'!C:C,B1057)</f>
        <v>-5.25</v>
      </c>
    </row>
    <row r="1058" spans="2:7" ht="15.75" x14ac:dyDescent="0.25">
      <c r="B1058" s="205" t="str">
        <v>Miss Galore</v>
      </c>
      <c r="C1058" s="199">
        <f>COUNTIF('BEN BEARE'!C:C,B1058)</f>
        <v>1</v>
      </c>
      <c r="D1058" s="199">
        <f>COUNTIFS('BEN BEARE'!C:C,B1058,'BEN BEARE'!K:K,"&gt;0")</f>
        <v>1</v>
      </c>
      <c r="E1058" s="199">
        <f>COUNTIFS('BEN BEARE'!C:C,B1058,'BEN BEARE'!K:K,"&lt;0")</f>
        <v>0</v>
      </c>
      <c r="F1058" s="200">
        <f t="shared" si="24"/>
        <v>1</v>
      </c>
      <c r="G1058" s="207">
        <f>SUMIFS('BEN BEARE'!K:K,'BEN BEARE'!C:C,B1058)</f>
        <v>15.2</v>
      </c>
    </row>
    <row r="1059" spans="2:7" ht="15.75" x14ac:dyDescent="0.25">
      <c r="B1059" s="205" t="str">
        <v>Miss Ghent</v>
      </c>
      <c r="C1059" s="199">
        <f>COUNTIF('BEN BEARE'!C:C,B1059)</f>
        <v>1</v>
      </c>
      <c r="D1059" s="199">
        <f>COUNTIFS('BEN BEARE'!C:C,B1059,'BEN BEARE'!K:K,"&gt;0")</f>
        <v>1</v>
      </c>
      <c r="E1059" s="199">
        <f>COUNTIFS('BEN BEARE'!C:C,B1059,'BEN BEARE'!K:K,"&lt;0")</f>
        <v>0</v>
      </c>
      <c r="F1059" s="200">
        <f t="shared" ref="F1059:F1106" si="25">D1059/C1059</f>
        <v>1</v>
      </c>
      <c r="G1059" s="207">
        <f>SUMIFS('BEN BEARE'!K:K,'BEN BEARE'!C:C,B1059)</f>
        <v>66</v>
      </c>
    </row>
    <row r="1060" spans="2:7" ht="15.75" x14ac:dyDescent="0.25">
      <c r="B1060" s="205" t="str">
        <v>Miss Givings</v>
      </c>
      <c r="C1060" s="199">
        <f>COUNTIF('BEN BEARE'!C:C,B1060)</f>
        <v>1</v>
      </c>
      <c r="D1060" s="199">
        <f>COUNTIFS('BEN BEARE'!C:C,B1060,'BEN BEARE'!K:K,"&gt;0")</f>
        <v>0</v>
      </c>
      <c r="E1060" s="199">
        <f>COUNTIFS('BEN BEARE'!C:C,B1060,'BEN BEARE'!K:K,"&lt;0")</f>
        <v>1</v>
      </c>
      <c r="F1060" s="200">
        <f t="shared" si="25"/>
        <v>0</v>
      </c>
      <c r="G1060" s="207">
        <f>SUMIFS('BEN BEARE'!K:K,'BEN BEARE'!C:C,B1060)</f>
        <v>-2</v>
      </c>
    </row>
    <row r="1061" spans="2:7" ht="15.75" x14ac:dyDescent="0.25">
      <c r="B1061" s="205" t="str">
        <v>Miss Icelandic</v>
      </c>
      <c r="C1061" s="199">
        <f>COUNTIF('BEN BEARE'!C:C,B1061)</f>
        <v>1</v>
      </c>
      <c r="D1061" s="199">
        <f>COUNTIFS('BEN BEARE'!C:C,B1061,'BEN BEARE'!K:K,"&gt;0")</f>
        <v>1</v>
      </c>
      <c r="E1061" s="199">
        <f>COUNTIFS('BEN BEARE'!C:C,B1061,'BEN BEARE'!K:K,"&lt;0")</f>
        <v>0</v>
      </c>
      <c r="F1061" s="200">
        <f t="shared" si="25"/>
        <v>1</v>
      </c>
      <c r="G1061" s="207">
        <f>SUMIFS('BEN BEARE'!K:K,'BEN BEARE'!C:C,B1061)</f>
        <v>22</v>
      </c>
    </row>
    <row r="1062" spans="2:7" ht="15.75" x14ac:dyDescent="0.25">
      <c r="B1062" s="205" t="str">
        <v>Miss Jennifer</v>
      </c>
      <c r="C1062" s="199">
        <f>COUNTIF('BEN BEARE'!C:C,B1062)</f>
        <v>1</v>
      </c>
      <c r="D1062" s="199">
        <f>COUNTIFS('BEN BEARE'!C:C,B1062,'BEN BEARE'!K:K,"&gt;0")</f>
        <v>1</v>
      </c>
      <c r="E1062" s="199">
        <f>COUNTIFS('BEN BEARE'!C:C,B1062,'BEN BEARE'!K:K,"&lt;0")</f>
        <v>0</v>
      </c>
      <c r="F1062" s="200">
        <f t="shared" si="25"/>
        <v>1</v>
      </c>
      <c r="G1062" s="207">
        <f>SUMIFS('BEN BEARE'!K:K,'BEN BEARE'!C:C,B1062)</f>
        <v>6.6000000000000014</v>
      </c>
    </row>
    <row r="1063" spans="2:7" ht="15.75" x14ac:dyDescent="0.25">
      <c r="B1063" s="205" t="str">
        <v>Miss Matador</v>
      </c>
      <c r="C1063" s="199">
        <f>COUNTIF('BEN BEARE'!C:C,B1063)</f>
        <v>2</v>
      </c>
      <c r="D1063" s="199">
        <f>COUNTIFS('BEN BEARE'!C:C,B1063,'BEN BEARE'!K:K,"&gt;0")</f>
        <v>0</v>
      </c>
      <c r="E1063" s="199">
        <f>COUNTIFS('BEN BEARE'!C:C,B1063,'BEN BEARE'!K:K,"&lt;0")</f>
        <v>2</v>
      </c>
      <c r="F1063" s="200">
        <f t="shared" si="25"/>
        <v>0</v>
      </c>
      <c r="G1063" s="207">
        <f>SUMIFS('BEN BEARE'!K:K,'BEN BEARE'!C:C,B1063)</f>
        <v>-4.5</v>
      </c>
    </row>
    <row r="1064" spans="2:7" ht="15.75" x14ac:dyDescent="0.25">
      <c r="B1064" s="205" t="str">
        <v>Miss Moocha</v>
      </c>
      <c r="C1064" s="199">
        <f>COUNTIF('BEN BEARE'!C:C,B1064)</f>
        <v>1</v>
      </c>
      <c r="D1064" s="199">
        <f>COUNTIFS('BEN BEARE'!C:C,B1064,'BEN BEARE'!K:K,"&gt;0")</f>
        <v>0</v>
      </c>
      <c r="E1064" s="199">
        <f>COUNTIFS('BEN BEARE'!C:C,B1064,'BEN BEARE'!K:K,"&lt;0")</f>
        <v>1</v>
      </c>
      <c r="F1064" s="200">
        <f t="shared" si="25"/>
        <v>0</v>
      </c>
      <c r="G1064" s="207">
        <f>SUMIFS('BEN BEARE'!K:K,'BEN BEARE'!C:C,B1064)</f>
        <v>-0.5</v>
      </c>
    </row>
    <row r="1065" spans="2:7" ht="15.75" x14ac:dyDescent="0.25">
      <c r="B1065" s="205" t="str">
        <v>Miss Mya</v>
      </c>
      <c r="C1065" s="199">
        <f>COUNTIF('BEN BEARE'!C:C,B1065)</f>
        <v>1</v>
      </c>
      <c r="D1065" s="199">
        <f>COUNTIFS('BEN BEARE'!C:C,B1065,'BEN BEARE'!K:K,"&gt;0")</f>
        <v>0</v>
      </c>
      <c r="E1065" s="199">
        <f>COUNTIFS('BEN BEARE'!C:C,B1065,'BEN BEARE'!K:K,"&lt;0")</f>
        <v>1</v>
      </c>
      <c r="F1065" s="200">
        <f t="shared" si="25"/>
        <v>0</v>
      </c>
      <c r="G1065" s="207">
        <f>SUMIFS('BEN BEARE'!K:K,'BEN BEARE'!C:C,B1065)</f>
        <v>-1</v>
      </c>
    </row>
    <row r="1066" spans="2:7" ht="15.75" x14ac:dyDescent="0.25">
      <c r="B1066" s="205" t="str">
        <v>Miss Thatcher</v>
      </c>
      <c r="C1066" s="199">
        <f>COUNTIF('BEN BEARE'!C:C,B1066)</f>
        <v>3</v>
      </c>
      <c r="D1066" s="199">
        <f>COUNTIFS('BEN BEARE'!C:C,B1066,'BEN BEARE'!K:K,"&gt;0")</f>
        <v>1</v>
      </c>
      <c r="E1066" s="199">
        <f>COUNTIFS('BEN BEARE'!C:C,B1066,'BEN BEARE'!K:K,"&lt;0")</f>
        <v>2</v>
      </c>
      <c r="F1066" s="200">
        <f t="shared" si="25"/>
        <v>0.33333333333333331</v>
      </c>
      <c r="G1066" s="207">
        <f>SUMIFS('BEN BEARE'!K:K,'BEN BEARE'!C:C,B1066)</f>
        <v>5</v>
      </c>
    </row>
    <row r="1067" spans="2:7" ht="15.75" x14ac:dyDescent="0.25">
      <c r="B1067" s="205" t="str">
        <v>Missile Leader</v>
      </c>
      <c r="C1067" s="199">
        <f>COUNTIF('BEN BEARE'!C:C,B1067)</f>
        <v>1</v>
      </c>
      <c r="D1067" s="199">
        <f>COUNTIFS('BEN BEARE'!C:C,B1067,'BEN BEARE'!K:K,"&gt;0")</f>
        <v>0</v>
      </c>
      <c r="E1067" s="199">
        <f>COUNTIFS('BEN BEARE'!C:C,B1067,'BEN BEARE'!K:K,"&lt;0")</f>
        <v>1</v>
      </c>
      <c r="F1067" s="200">
        <f t="shared" si="25"/>
        <v>0</v>
      </c>
      <c r="G1067" s="207">
        <f>SUMIFS('BEN BEARE'!K:K,'BEN BEARE'!C:C,B1067)</f>
        <v>-4</v>
      </c>
    </row>
    <row r="1068" spans="2:7" ht="15.75" x14ac:dyDescent="0.25">
      <c r="B1068" s="205" t="str">
        <v xml:space="preserve">Missile Leader </v>
      </c>
      <c r="C1068" s="199">
        <f>COUNTIF('BEN BEARE'!C:C,B1068)</f>
        <v>1</v>
      </c>
      <c r="D1068" s="199">
        <f>COUNTIFS('BEN BEARE'!C:C,B1068,'BEN BEARE'!K:K,"&gt;0")</f>
        <v>1</v>
      </c>
      <c r="E1068" s="199">
        <f>COUNTIFS('BEN BEARE'!C:C,B1068,'BEN BEARE'!K:K,"&lt;0")</f>
        <v>0</v>
      </c>
      <c r="F1068" s="200">
        <f t="shared" si="25"/>
        <v>1</v>
      </c>
      <c r="G1068" s="207">
        <f>SUMIFS('BEN BEARE'!K:K,'BEN BEARE'!C:C,B1068)</f>
        <v>3.2</v>
      </c>
    </row>
    <row r="1069" spans="2:7" ht="15.75" x14ac:dyDescent="0.25">
      <c r="B1069" s="205" t="str">
        <v>Missile Maiden</v>
      </c>
      <c r="C1069" s="199">
        <f>COUNTIF('BEN BEARE'!C:C,B1069)</f>
        <v>1</v>
      </c>
      <c r="D1069" s="199">
        <f>COUNTIFS('BEN BEARE'!C:C,B1069,'BEN BEARE'!K:K,"&gt;0")</f>
        <v>0</v>
      </c>
      <c r="E1069" s="199">
        <f>COUNTIFS('BEN BEARE'!C:C,B1069,'BEN BEARE'!K:K,"&lt;0")</f>
        <v>1</v>
      </c>
      <c r="F1069" s="200">
        <f t="shared" si="25"/>
        <v>0</v>
      </c>
      <c r="G1069" s="207">
        <f>SUMIFS('BEN BEARE'!K:K,'BEN BEARE'!C:C,B1069)</f>
        <v>-6</v>
      </c>
    </row>
    <row r="1070" spans="2:7" ht="15.75" x14ac:dyDescent="0.25">
      <c r="B1070" s="205" t="str">
        <v>Mister Buisnessman</v>
      </c>
      <c r="C1070" s="199">
        <f>COUNTIF('BEN BEARE'!C:C,B1070)</f>
        <v>2</v>
      </c>
      <c r="D1070" s="199">
        <f>COUNTIFS('BEN BEARE'!C:C,B1070,'BEN BEARE'!K:K,"&gt;0")</f>
        <v>1</v>
      </c>
      <c r="E1070" s="199">
        <f>COUNTIFS('BEN BEARE'!C:C,B1070,'BEN BEARE'!K:K,"&lt;0")</f>
        <v>1</v>
      </c>
      <c r="F1070" s="200">
        <f t="shared" si="25"/>
        <v>0.5</v>
      </c>
      <c r="G1070" s="207">
        <f>SUMIFS('BEN BEARE'!K:K,'BEN BEARE'!C:C,B1070)</f>
        <v>3.5</v>
      </c>
    </row>
    <row r="1071" spans="2:7" ht="15.75" x14ac:dyDescent="0.25">
      <c r="B1071" s="205" t="str">
        <v>Mister Hendershot</v>
      </c>
      <c r="C1071" s="199">
        <f>COUNTIF('BEN BEARE'!C:C,B1071)</f>
        <v>1</v>
      </c>
      <c r="D1071" s="199">
        <f>COUNTIFS('BEN BEARE'!C:C,B1071,'BEN BEARE'!K:K,"&gt;0")</f>
        <v>0</v>
      </c>
      <c r="E1071" s="199">
        <f>COUNTIFS('BEN BEARE'!C:C,B1071,'BEN BEARE'!K:K,"&lt;0")</f>
        <v>1</v>
      </c>
      <c r="F1071" s="200">
        <f t="shared" si="25"/>
        <v>0</v>
      </c>
      <c r="G1071" s="207">
        <f>SUMIFS('BEN BEARE'!K:K,'BEN BEARE'!C:C,B1071)</f>
        <v>-6</v>
      </c>
    </row>
    <row r="1072" spans="2:7" ht="15.75" x14ac:dyDescent="0.25">
      <c r="B1072" s="205" t="str">
        <v>Mixmulti</v>
      </c>
      <c r="C1072" s="199">
        <f>COUNTIF('BEN BEARE'!C:C,B1072)</f>
        <v>1</v>
      </c>
      <c r="D1072" s="199">
        <f>COUNTIFS('BEN BEARE'!C:C,B1072,'BEN BEARE'!K:K,"&gt;0")</f>
        <v>1</v>
      </c>
      <c r="E1072" s="199">
        <f>COUNTIFS('BEN BEARE'!C:C,B1072,'BEN BEARE'!K:K,"&lt;0")</f>
        <v>0</v>
      </c>
      <c r="F1072" s="200">
        <f t="shared" si="25"/>
        <v>1</v>
      </c>
      <c r="G1072" s="207">
        <f>SUMIFS('BEN BEARE'!K:K,'BEN BEARE'!C:C,B1072)</f>
        <v>11</v>
      </c>
    </row>
    <row r="1073" spans="2:7" ht="15.75" x14ac:dyDescent="0.25">
      <c r="B1073" s="205" t="str">
        <v>Moesha</v>
      </c>
      <c r="C1073" s="199">
        <f>COUNTIF('BEN BEARE'!C:C,B1073)</f>
        <v>2</v>
      </c>
      <c r="D1073" s="199">
        <f>COUNTIFS('BEN BEARE'!C:C,B1073,'BEN BEARE'!K:K,"&gt;0")</f>
        <v>1</v>
      </c>
      <c r="E1073" s="199">
        <f>COUNTIFS('BEN BEARE'!C:C,B1073,'BEN BEARE'!K:K,"&lt;0")</f>
        <v>1</v>
      </c>
      <c r="F1073" s="200">
        <f t="shared" si="25"/>
        <v>0.5</v>
      </c>
      <c r="G1073" s="207">
        <f>SUMIFS('BEN BEARE'!K:K,'BEN BEARE'!C:C,B1073)</f>
        <v>-7.5</v>
      </c>
    </row>
    <row r="1074" spans="2:7" ht="15.75" x14ac:dyDescent="0.25">
      <c r="B1074" s="205" t="str">
        <v>Moetman</v>
      </c>
      <c r="C1074" s="199">
        <f>COUNTIF('BEN BEARE'!C:C,B1074)</f>
        <v>4</v>
      </c>
      <c r="D1074" s="199">
        <f>COUNTIFS('BEN BEARE'!C:C,B1074,'BEN BEARE'!K:K,"&gt;0")</f>
        <v>0</v>
      </c>
      <c r="E1074" s="199">
        <f>COUNTIFS('BEN BEARE'!C:C,B1074,'BEN BEARE'!K:K,"&lt;0")</f>
        <v>4</v>
      </c>
      <c r="F1074" s="200">
        <f t="shared" si="25"/>
        <v>0</v>
      </c>
      <c r="G1074" s="207">
        <f>SUMIFS('BEN BEARE'!K:K,'BEN BEARE'!C:C,B1074)</f>
        <v>-12.75</v>
      </c>
    </row>
    <row r="1075" spans="2:7" ht="15.75" x14ac:dyDescent="0.25">
      <c r="B1075" s="205" t="str">
        <v>Mogo Magic</v>
      </c>
      <c r="C1075" s="199">
        <f>COUNTIF('BEN BEARE'!C:C,B1075)</f>
        <v>1</v>
      </c>
      <c r="D1075" s="199">
        <f>COUNTIFS('BEN BEARE'!C:C,B1075,'BEN BEARE'!K:K,"&gt;0")</f>
        <v>1</v>
      </c>
      <c r="E1075" s="199">
        <f>COUNTIFS('BEN BEARE'!C:C,B1075,'BEN BEARE'!K:K,"&lt;0")</f>
        <v>0</v>
      </c>
      <c r="F1075" s="200">
        <f t="shared" si="25"/>
        <v>1</v>
      </c>
      <c r="G1075" s="207">
        <f>SUMIFS('BEN BEARE'!K:K,'BEN BEARE'!C:C,B1075)</f>
        <v>0.55000000000000004</v>
      </c>
    </row>
    <row r="1076" spans="2:7" ht="15.75" x14ac:dyDescent="0.25">
      <c r="B1076" s="205" t="str">
        <v>Moko</v>
      </c>
      <c r="C1076" s="199">
        <f>COUNTIF('BEN BEARE'!C:C,B1076)</f>
        <v>1</v>
      </c>
      <c r="D1076" s="199">
        <f>COUNTIFS('BEN BEARE'!C:C,B1076,'BEN BEARE'!K:K,"&gt;0")</f>
        <v>0</v>
      </c>
      <c r="E1076" s="199">
        <f>COUNTIFS('BEN BEARE'!C:C,B1076,'BEN BEARE'!K:K,"&lt;0")</f>
        <v>1</v>
      </c>
      <c r="F1076" s="200">
        <f t="shared" si="25"/>
        <v>0</v>
      </c>
      <c r="G1076" s="207">
        <f>SUMIFS('BEN BEARE'!K:K,'BEN BEARE'!C:C,B1076)</f>
        <v>-6</v>
      </c>
    </row>
    <row r="1077" spans="2:7" ht="15.75" x14ac:dyDescent="0.25">
      <c r="B1077" s="205" t="str">
        <v>Mondo</v>
      </c>
      <c r="C1077" s="199">
        <f>COUNTIF('BEN BEARE'!C:C,B1077)</f>
        <v>1</v>
      </c>
      <c r="D1077" s="199">
        <f>COUNTIFS('BEN BEARE'!C:C,B1077,'BEN BEARE'!K:K,"&gt;0")</f>
        <v>0</v>
      </c>
      <c r="E1077" s="199">
        <f>COUNTIFS('BEN BEARE'!C:C,B1077,'BEN BEARE'!K:K,"&lt;0")</f>
        <v>1</v>
      </c>
      <c r="F1077" s="200">
        <f t="shared" si="25"/>
        <v>0</v>
      </c>
      <c r="G1077" s="207">
        <f>SUMIFS('BEN BEARE'!K:K,'BEN BEARE'!C:C,B1077)</f>
        <v>-1.5</v>
      </c>
    </row>
    <row r="1078" spans="2:7" ht="15.75" x14ac:dyDescent="0.25">
      <c r="B1078" s="205" t="str">
        <v>Moon Catcher</v>
      </c>
      <c r="C1078" s="199">
        <f>COUNTIF('BEN BEARE'!C:C,B1078)</f>
        <v>2</v>
      </c>
      <c r="D1078" s="199">
        <f>COUNTIFS('BEN BEARE'!C:C,B1078,'BEN BEARE'!K:K,"&gt;0")</f>
        <v>0</v>
      </c>
      <c r="E1078" s="199">
        <f>COUNTIFS('BEN BEARE'!C:C,B1078,'BEN BEARE'!K:K,"&lt;0")</f>
        <v>2</v>
      </c>
      <c r="F1078" s="200">
        <f t="shared" si="25"/>
        <v>0</v>
      </c>
      <c r="G1078" s="207">
        <f>SUMIFS('BEN BEARE'!K:K,'BEN BEARE'!C:C,B1078)</f>
        <v>-5</v>
      </c>
    </row>
    <row r="1079" spans="2:7" ht="15.75" x14ac:dyDescent="0.25">
      <c r="B1079" s="205" t="str">
        <v>Moonshine Annie</v>
      </c>
      <c r="C1079" s="199">
        <f>COUNTIF('BEN BEARE'!C:C,B1079)</f>
        <v>2</v>
      </c>
      <c r="D1079" s="199">
        <f>COUNTIFS('BEN BEARE'!C:C,B1079,'BEN BEARE'!K:K,"&gt;0")</f>
        <v>0</v>
      </c>
      <c r="E1079" s="199">
        <f>COUNTIFS('BEN BEARE'!C:C,B1079,'BEN BEARE'!K:K,"&lt;0")</f>
        <v>2</v>
      </c>
      <c r="F1079" s="200">
        <f t="shared" si="25"/>
        <v>0</v>
      </c>
      <c r="G1079" s="207">
        <f>SUMIFS('BEN BEARE'!K:K,'BEN BEARE'!C:C,B1079)</f>
        <v>-6.75</v>
      </c>
    </row>
    <row r="1080" spans="2:7" ht="15.75" x14ac:dyDescent="0.25">
      <c r="B1080" s="205" t="str">
        <v>Moor Mumm</v>
      </c>
      <c r="C1080" s="199">
        <f>COUNTIF('BEN BEARE'!C:C,B1080)</f>
        <v>1</v>
      </c>
      <c r="D1080" s="199">
        <f>COUNTIFS('BEN BEARE'!C:C,B1080,'BEN BEARE'!K:K,"&gt;0")</f>
        <v>0</v>
      </c>
      <c r="E1080" s="199">
        <f>COUNTIFS('BEN BEARE'!C:C,B1080,'BEN BEARE'!K:K,"&lt;0")</f>
        <v>1</v>
      </c>
      <c r="F1080" s="200">
        <f t="shared" si="25"/>
        <v>0</v>
      </c>
      <c r="G1080" s="207">
        <f>SUMIFS('BEN BEARE'!K:K,'BEN BEARE'!C:C,B1080)</f>
        <v>-2</v>
      </c>
    </row>
    <row r="1081" spans="2:7" ht="15.75" x14ac:dyDescent="0.25">
      <c r="B1081" s="205" t="str">
        <v>Mootessa</v>
      </c>
      <c r="C1081" s="199">
        <f>COUNTIF('BEN BEARE'!C:C,B1081)</f>
        <v>3</v>
      </c>
      <c r="D1081" s="199">
        <f>COUNTIFS('BEN BEARE'!C:C,B1081,'BEN BEARE'!K:K,"&gt;0")</f>
        <v>1</v>
      </c>
      <c r="E1081" s="199">
        <f>COUNTIFS('BEN BEARE'!C:C,B1081,'BEN BEARE'!K:K,"&lt;0")</f>
        <v>2</v>
      </c>
      <c r="F1081" s="200">
        <f t="shared" si="25"/>
        <v>0.33333333333333331</v>
      </c>
      <c r="G1081" s="207">
        <f>SUMIFS('BEN BEARE'!K:K,'BEN BEARE'!C:C,B1081)</f>
        <v>3.1000000000000014</v>
      </c>
    </row>
    <row r="1082" spans="2:7" ht="15.75" x14ac:dyDescent="0.25">
      <c r="B1082" s="205" t="str">
        <v>Moravia</v>
      </c>
      <c r="C1082" s="199">
        <f>COUNTIF('BEN BEARE'!C:C,B1082)</f>
        <v>1</v>
      </c>
      <c r="D1082" s="199">
        <f>COUNTIFS('BEN BEARE'!C:C,B1082,'BEN BEARE'!K:K,"&gt;0")</f>
        <v>1</v>
      </c>
      <c r="E1082" s="199">
        <f>COUNTIFS('BEN BEARE'!C:C,B1082,'BEN BEARE'!K:K,"&lt;0")</f>
        <v>0</v>
      </c>
      <c r="F1082" s="200">
        <f t="shared" si="25"/>
        <v>1</v>
      </c>
      <c r="G1082" s="207">
        <f>SUMIFS('BEN BEARE'!K:K,'BEN BEARE'!C:C,B1082)</f>
        <v>3.625</v>
      </c>
    </row>
    <row r="1083" spans="2:7" ht="15.75" x14ac:dyDescent="0.25">
      <c r="B1083" s="205" t="str">
        <v>More for Us</v>
      </c>
      <c r="C1083" s="199">
        <f>COUNTIF('BEN BEARE'!C:C,B1083)</f>
        <v>1</v>
      </c>
      <c r="D1083" s="199">
        <f>COUNTIFS('BEN BEARE'!C:C,B1083,'BEN BEARE'!K:K,"&gt;0")</f>
        <v>0</v>
      </c>
      <c r="E1083" s="199">
        <f>COUNTIFS('BEN BEARE'!C:C,B1083,'BEN BEARE'!K:K,"&lt;0")</f>
        <v>1</v>
      </c>
      <c r="F1083" s="200">
        <f t="shared" si="25"/>
        <v>0</v>
      </c>
      <c r="G1083" s="207">
        <f>SUMIFS('BEN BEARE'!K:K,'BEN BEARE'!C:C,B1083)</f>
        <v>-0.5</v>
      </c>
    </row>
    <row r="1084" spans="2:7" ht="15.75" x14ac:dyDescent="0.25">
      <c r="B1084" s="205" t="str">
        <v>More Secrets</v>
      </c>
      <c r="C1084" s="199">
        <f>COUNTIF('BEN BEARE'!C:C,B1084)</f>
        <v>1</v>
      </c>
      <c r="D1084" s="199">
        <f>COUNTIFS('BEN BEARE'!C:C,B1084,'BEN BEARE'!K:K,"&gt;0")</f>
        <v>1</v>
      </c>
      <c r="E1084" s="199">
        <f>COUNTIFS('BEN BEARE'!C:C,B1084,'BEN BEARE'!K:K,"&lt;0")</f>
        <v>0</v>
      </c>
      <c r="F1084" s="200">
        <f t="shared" si="25"/>
        <v>1</v>
      </c>
      <c r="G1084" s="207">
        <f>SUMIFS('BEN BEARE'!K:K,'BEN BEARE'!C:C,B1084)</f>
        <v>2.7</v>
      </c>
    </row>
    <row r="1085" spans="2:7" ht="15.75" x14ac:dyDescent="0.25">
      <c r="B1085" s="205" t="str">
        <v>More Szylak</v>
      </c>
      <c r="C1085" s="199">
        <f>COUNTIF('BEN BEARE'!C:C,B1085)</f>
        <v>1</v>
      </c>
      <c r="D1085" s="199">
        <f>COUNTIFS('BEN BEARE'!C:C,B1085,'BEN BEARE'!K:K,"&gt;0")</f>
        <v>0</v>
      </c>
      <c r="E1085" s="199">
        <f>COUNTIFS('BEN BEARE'!C:C,B1085,'BEN BEARE'!K:K,"&lt;0")</f>
        <v>1</v>
      </c>
      <c r="F1085" s="200">
        <f t="shared" si="25"/>
        <v>0</v>
      </c>
      <c r="G1085" s="207">
        <f>SUMIFS('BEN BEARE'!K:K,'BEN BEARE'!C:C,B1085)</f>
        <v>-3</v>
      </c>
    </row>
    <row r="1086" spans="2:7" ht="15.75" x14ac:dyDescent="0.25">
      <c r="B1086" s="205" t="str">
        <v>Morning Darling</v>
      </c>
      <c r="C1086" s="199">
        <f>COUNTIF('BEN BEARE'!C:C,B1086)</f>
        <v>1</v>
      </c>
      <c r="D1086" s="199">
        <f>COUNTIFS('BEN BEARE'!C:C,B1086,'BEN BEARE'!K:K,"&gt;0")</f>
        <v>0</v>
      </c>
      <c r="E1086" s="199">
        <f>COUNTIFS('BEN BEARE'!C:C,B1086,'BEN BEARE'!K:K,"&lt;0")</f>
        <v>1</v>
      </c>
      <c r="F1086" s="200">
        <f t="shared" si="25"/>
        <v>0</v>
      </c>
      <c r="G1086" s="207">
        <f>SUMIFS('BEN BEARE'!K:K,'BEN BEARE'!C:C,B1086)</f>
        <v>-1</v>
      </c>
    </row>
    <row r="1087" spans="2:7" ht="15.75" x14ac:dyDescent="0.25">
      <c r="B1087" s="205" t="str">
        <v>Mornington Glory</v>
      </c>
      <c r="C1087" s="199">
        <f>COUNTIF('BEN BEARE'!C:C,B1087)</f>
        <v>1</v>
      </c>
      <c r="D1087" s="199">
        <f>COUNTIFS('BEN BEARE'!C:C,B1087,'BEN BEARE'!K:K,"&gt;0")</f>
        <v>1</v>
      </c>
      <c r="E1087" s="199">
        <f>COUNTIFS('BEN BEARE'!C:C,B1087,'BEN BEARE'!K:K,"&lt;0")</f>
        <v>0</v>
      </c>
      <c r="F1087" s="200">
        <f t="shared" si="25"/>
        <v>1</v>
      </c>
      <c r="G1087" s="207">
        <f>SUMIFS('BEN BEARE'!K:K,'BEN BEARE'!C:C,B1087)</f>
        <v>2.9550000000000001</v>
      </c>
    </row>
    <row r="1088" spans="2:7" ht="15.75" x14ac:dyDescent="0.25">
      <c r="B1088" s="205" t="str">
        <v>Morpheus Bragi</v>
      </c>
      <c r="C1088" s="199">
        <f>COUNTIF('BEN BEARE'!C:C,B1088)</f>
        <v>2</v>
      </c>
      <c r="D1088" s="199">
        <f>COUNTIFS('BEN BEARE'!C:C,B1088,'BEN BEARE'!K:K,"&gt;0")</f>
        <v>1</v>
      </c>
      <c r="E1088" s="199">
        <f>COUNTIFS('BEN BEARE'!C:C,B1088,'BEN BEARE'!K:K,"&lt;0")</f>
        <v>1</v>
      </c>
      <c r="F1088" s="200">
        <f t="shared" si="25"/>
        <v>0.5</v>
      </c>
      <c r="G1088" s="207">
        <f>SUMIFS('BEN BEARE'!K:K,'BEN BEARE'!C:C,B1088)</f>
        <v>2.75</v>
      </c>
    </row>
    <row r="1089" spans="2:7" ht="15.75" x14ac:dyDescent="0.25">
      <c r="B1089" s="205" t="str">
        <v>Morryl Moral</v>
      </c>
      <c r="C1089" s="199">
        <f>COUNTIF('BEN BEARE'!C:C,B1089)</f>
        <v>1</v>
      </c>
      <c r="D1089" s="199">
        <f>COUNTIFS('BEN BEARE'!C:C,B1089,'BEN BEARE'!K:K,"&gt;0")</f>
        <v>0</v>
      </c>
      <c r="E1089" s="199">
        <f>COUNTIFS('BEN BEARE'!C:C,B1089,'BEN BEARE'!K:K,"&lt;0")</f>
        <v>1</v>
      </c>
      <c r="F1089" s="200">
        <f t="shared" si="25"/>
        <v>0</v>
      </c>
      <c r="G1089" s="207">
        <f>SUMIFS('BEN BEARE'!K:K,'BEN BEARE'!C:C,B1089)</f>
        <v>-9</v>
      </c>
    </row>
    <row r="1090" spans="2:7" ht="15.75" x14ac:dyDescent="0.25">
      <c r="B1090" s="205" t="str">
        <v>Mortar</v>
      </c>
      <c r="C1090" s="199">
        <f>COUNTIF('BEN BEARE'!C:C,B1090)</f>
        <v>2</v>
      </c>
      <c r="D1090" s="199">
        <f>COUNTIFS('BEN BEARE'!C:C,B1090,'BEN BEARE'!K:K,"&gt;0")</f>
        <v>0</v>
      </c>
      <c r="E1090" s="199">
        <f>COUNTIFS('BEN BEARE'!C:C,B1090,'BEN BEARE'!K:K,"&lt;0")</f>
        <v>2</v>
      </c>
      <c r="F1090" s="200">
        <f t="shared" si="25"/>
        <v>0</v>
      </c>
      <c r="G1090" s="207">
        <f>SUMIFS('BEN BEARE'!K:K,'BEN BEARE'!C:C,B1090)</f>
        <v>-1.75</v>
      </c>
    </row>
    <row r="1091" spans="2:7" ht="15.75" x14ac:dyDescent="0.25">
      <c r="B1091" s="205" t="str">
        <v>Mostrava</v>
      </c>
      <c r="C1091" s="199">
        <f>COUNTIF('BEN BEARE'!C:C,B1091)</f>
        <v>2</v>
      </c>
      <c r="D1091" s="199">
        <f>COUNTIFS('BEN BEARE'!C:C,B1091,'BEN BEARE'!K:K,"&gt;0")</f>
        <v>0</v>
      </c>
      <c r="E1091" s="199">
        <f>COUNTIFS('BEN BEARE'!C:C,B1091,'BEN BEARE'!K:K,"&lt;0")</f>
        <v>2</v>
      </c>
      <c r="F1091" s="200">
        <f t="shared" si="25"/>
        <v>0</v>
      </c>
      <c r="G1091" s="207">
        <f>SUMIFS('BEN BEARE'!K:K,'BEN BEARE'!C:C,B1091)</f>
        <v>-6.25</v>
      </c>
    </row>
    <row r="1092" spans="2:7" ht="15.75" x14ac:dyDescent="0.25">
      <c r="B1092" s="205" t="str">
        <v>Movader</v>
      </c>
      <c r="C1092" s="199">
        <f>COUNTIF('BEN BEARE'!C:C,B1092)</f>
        <v>2</v>
      </c>
      <c r="D1092" s="199">
        <f>COUNTIFS('BEN BEARE'!C:C,B1092,'BEN BEARE'!K:K,"&gt;0")</f>
        <v>1</v>
      </c>
      <c r="E1092" s="199">
        <f>COUNTIFS('BEN BEARE'!C:C,B1092,'BEN BEARE'!K:K,"&lt;0")</f>
        <v>1</v>
      </c>
      <c r="F1092" s="200">
        <f t="shared" si="25"/>
        <v>0.5</v>
      </c>
      <c r="G1092" s="207">
        <f>SUMIFS('BEN BEARE'!K:K,'BEN BEARE'!C:C,B1092)</f>
        <v>-9.5</v>
      </c>
    </row>
    <row r="1093" spans="2:7" ht="15.75" x14ac:dyDescent="0.25">
      <c r="B1093" s="205" t="str">
        <v>Moya Lass</v>
      </c>
      <c r="C1093" s="199">
        <f>COUNTIF('BEN BEARE'!C:C,B1093)</f>
        <v>1</v>
      </c>
      <c r="D1093" s="199">
        <f>COUNTIFS('BEN BEARE'!C:C,B1093,'BEN BEARE'!K:K,"&gt;0")</f>
        <v>1</v>
      </c>
      <c r="E1093" s="199">
        <f>COUNTIFS('BEN BEARE'!C:C,B1093,'BEN BEARE'!K:K,"&lt;0")</f>
        <v>0</v>
      </c>
      <c r="F1093" s="200">
        <f t="shared" si="25"/>
        <v>1</v>
      </c>
      <c r="G1093" s="207">
        <f>SUMIFS('BEN BEARE'!K:K,'BEN BEARE'!C:C,B1093)</f>
        <v>7.1999999999999993</v>
      </c>
    </row>
    <row r="1094" spans="2:7" ht="15.75" x14ac:dyDescent="0.25">
      <c r="B1094" s="205" t="str">
        <v>Mr Brightside</v>
      </c>
      <c r="C1094" s="199">
        <f>COUNTIF('BEN BEARE'!C:C,B1094)</f>
        <v>1</v>
      </c>
      <c r="D1094" s="199">
        <f>COUNTIFS('BEN BEARE'!C:C,B1094,'BEN BEARE'!K:K,"&gt;0")</f>
        <v>1</v>
      </c>
      <c r="E1094" s="199">
        <f>COUNTIFS('BEN BEARE'!C:C,B1094,'BEN BEARE'!K:K,"&lt;0")</f>
        <v>0</v>
      </c>
      <c r="F1094" s="200">
        <f t="shared" si="25"/>
        <v>1</v>
      </c>
      <c r="G1094" s="207">
        <f>SUMIFS('BEN BEARE'!K:K,'BEN BEARE'!C:C,B1094)</f>
        <v>1.2000000000000002</v>
      </c>
    </row>
    <row r="1095" spans="2:7" ht="15.75" x14ac:dyDescent="0.25">
      <c r="B1095" s="205" t="str">
        <v>Mr Magnus</v>
      </c>
      <c r="C1095" s="199">
        <f>COUNTIF('BEN BEARE'!C:C,B1095)</f>
        <v>2</v>
      </c>
      <c r="D1095" s="199">
        <f>COUNTIFS('BEN BEARE'!C:C,B1095,'BEN BEARE'!K:K,"&gt;0")</f>
        <v>0</v>
      </c>
      <c r="E1095" s="199">
        <f>COUNTIFS('BEN BEARE'!C:C,B1095,'BEN BEARE'!K:K,"&lt;0")</f>
        <v>2</v>
      </c>
      <c r="F1095" s="200">
        <f t="shared" si="25"/>
        <v>0</v>
      </c>
      <c r="G1095" s="207">
        <f>SUMIFS('BEN BEARE'!K:K,'BEN BEARE'!C:C,B1095)</f>
        <v>-6.75</v>
      </c>
    </row>
    <row r="1096" spans="2:7" ht="15.75" x14ac:dyDescent="0.25">
      <c r="B1096" s="205" t="str">
        <v>Mr News</v>
      </c>
      <c r="C1096" s="199">
        <f>COUNTIF('BEN BEARE'!C:C,B1096)</f>
        <v>1</v>
      </c>
      <c r="D1096" s="199">
        <f>COUNTIFS('BEN BEARE'!C:C,B1096,'BEN BEARE'!K:K,"&gt;0")</f>
        <v>1</v>
      </c>
      <c r="E1096" s="199">
        <f>COUNTIFS('BEN BEARE'!C:C,B1096,'BEN BEARE'!K:K,"&lt;0")</f>
        <v>0</v>
      </c>
      <c r="F1096" s="200">
        <f t="shared" si="25"/>
        <v>1</v>
      </c>
      <c r="G1096" s="207">
        <f>SUMIFS('BEN BEARE'!K:K,'BEN BEARE'!C:C,B1096)</f>
        <v>11.7</v>
      </c>
    </row>
    <row r="1097" spans="2:7" ht="15.75" x14ac:dyDescent="0.25">
      <c r="B1097" s="205" t="str">
        <v>Mr Ripple</v>
      </c>
      <c r="C1097" s="199">
        <f>COUNTIF('BEN BEARE'!C:C,B1097)</f>
        <v>1</v>
      </c>
      <c r="D1097" s="199">
        <f>COUNTIFS('BEN BEARE'!C:C,B1097,'BEN BEARE'!K:K,"&gt;0")</f>
        <v>0</v>
      </c>
      <c r="E1097" s="199">
        <f>COUNTIFS('BEN BEARE'!C:C,B1097,'BEN BEARE'!K:K,"&lt;0")</f>
        <v>1</v>
      </c>
      <c r="F1097" s="200">
        <f t="shared" si="25"/>
        <v>0</v>
      </c>
      <c r="G1097" s="207">
        <f>SUMIFS('BEN BEARE'!K:K,'BEN BEARE'!C:C,B1097)</f>
        <v>-2.75</v>
      </c>
    </row>
    <row r="1098" spans="2:7" ht="15.75" x14ac:dyDescent="0.25">
      <c r="B1098" s="205" t="str">
        <v>Mr Saxabeat</v>
      </c>
      <c r="C1098" s="199">
        <f>COUNTIF('BEN BEARE'!C:C,B1098)</f>
        <v>1</v>
      </c>
      <c r="D1098" s="199">
        <f>COUNTIFS('BEN BEARE'!C:C,B1098,'BEN BEARE'!K:K,"&gt;0")</f>
        <v>1</v>
      </c>
      <c r="E1098" s="199">
        <f>COUNTIFS('BEN BEARE'!C:C,B1098,'BEN BEARE'!K:K,"&lt;0")</f>
        <v>0</v>
      </c>
      <c r="F1098" s="200">
        <f t="shared" si="25"/>
        <v>1</v>
      </c>
      <c r="G1098" s="207">
        <f>SUMIFS('BEN BEARE'!K:K,'BEN BEARE'!C:C,B1098)</f>
        <v>1.5</v>
      </c>
    </row>
    <row r="1099" spans="2:7" ht="15.75" x14ac:dyDescent="0.25">
      <c r="B1099" s="205" t="str">
        <v>Mr Wallace</v>
      </c>
      <c r="C1099" s="199">
        <f>COUNTIF('BEN BEARE'!C:C,B1099)</f>
        <v>1</v>
      </c>
      <c r="D1099" s="199">
        <f>COUNTIFS('BEN BEARE'!C:C,B1099,'BEN BEARE'!K:K,"&gt;0")</f>
        <v>0</v>
      </c>
      <c r="E1099" s="199">
        <f>COUNTIFS('BEN BEARE'!C:C,B1099,'BEN BEARE'!K:K,"&lt;0")</f>
        <v>1</v>
      </c>
      <c r="F1099" s="200">
        <f t="shared" si="25"/>
        <v>0</v>
      </c>
      <c r="G1099" s="207">
        <f>SUMIFS('BEN BEARE'!K:K,'BEN BEARE'!C:C,B1099)</f>
        <v>-2</v>
      </c>
    </row>
    <row r="1100" spans="2:7" ht="15.75" x14ac:dyDescent="0.25">
      <c r="B1100" s="205" t="str">
        <v>Mrs Chrissie</v>
      </c>
      <c r="C1100" s="199">
        <f>COUNTIF('BEN BEARE'!C:C,B1100)</f>
        <v>1</v>
      </c>
      <c r="D1100" s="199">
        <f>COUNTIFS('BEN BEARE'!C:C,B1100,'BEN BEARE'!K:K,"&gt;0")</f>
        <v>1</v>
      </c>
      <c r="E1100" s="199">
        <f>COUNTIFS('BEN BEARE'!C:C,B1100,'BEN BEARE'!K:K,"&lt;0")</f>
        <v>0</v>
      </c>
      <c r="F1100" s="200">
        <f t="shared" si="25"/>
        <v>1</v>
      </c>
      <c r="G1100" s="207">
        <f>SUMIFS('BEN BEARE'!K:K,'BEN BEARE'!C:C,B1100)</f>
        <v>21</v>
      </c>
    </row>
    <row r="1101" spans="2:7" ht="15.75" x14ac:dyDescent="0.25">
      <c r="B1101" s="205" t="str">
        <v>Ms Reeves</v>
      </c>
      <c r="C1101" s="199">
        <f>COUNTIF('BEN BEARE'!C:C,B1101)</f>
        <v>1</v>
      </c>
      <c r="D1101" s="199">
        <f>COUNTIFS('BEN BEARE'!C:C,B1101,'BEN BEARE'!K:K,"&gt;0")</f>
        <v>1</v>
      </c>
      <c r="E1101" s="199">
        <f>COUNTIFS('BEN BEARE'!C:C,B1101,'BEN BEARE'!K:K,"&lt;0")</f>
        <v>0</v>
      </c>
      <c r="F1101" s="200">
        <f t="shared" si="25"/>
        <v>1</v>
      </c>
      <c r="G1101" s="207">
        <f>SUMIFS('BEN BEARE'!K:K,'BEN BEARE'!C:C,B1101)</f>
        <v>5.5</v>
      </c>
    </row>
    <row r="1102" spans="2:7" ht="15.75" x14ac:dyDescent="0.25">
      <c r="B1102" s="205" t="str">
        <v>Mugen</v>
      </c>
      <c r="C1102" s="199">
        <f>COUNTIF('BEN BEARE'!C:C,B1102)</f>
        <v>1</v>
      </c>
      <c r="D1102" s="199">
        <f>COUNTIFS('BEN BEARE'!C:C,B1102,'BEN BEARE'!K:K,"&gt;0")</f>
        <v>0</v>
      </c>
      <c r="E1102" s="199">
        <f>COUNTIFS('BEN BEARE'!C:C,B1102,'BEN BEARE'!K:K,"&lt;0")</f>
        <v>1</v>
      </c>
      <c r="F1102" s="200">
        <f t="shared" si="25"/>
        <v>0</v>
      </c>
      <c r="G1102" s="207">
        <f>SUMIFS('BEN BEARE'!K:K,'BEN BEARE'!C:C,B1102)</f>
        <v>-10</v>
      </c>
    </row>
    <row r="1103" spans="2:7" ht="15.75" x14ac:dyDescent="0.25">
      <c r="B1103" s="205" t="str">
        <v>Muisca</v>
      </c>
      <c r="C1103" s="199">
        <f>COUNTIF('BEN BEARE'!C:C,B1103)</f>
        <v>4</v>
      </c>
      <c r="D1103" s="199">
        <f>COUNTIFS('BEN BEARE'!C:C,B1103,'BEN BEARE'!K:K,"&gt;0")</f>
        <v>0</v>
      </c>
      <c r="E1103" s="199">
        <f>COUNTIFS('BEN BEARE'!C:C,B1103,'BEN BEARE'!K:K,"&lt;0")</f>
        <v>4</v>
      </c>
      <c r="F1103" s="200">
        <f t="shared" si="25"/>
        <v>0</v>
      </c>
      <c r="G1103" s="207">
        <f>SUMIFS('BEN BEARE'!K:K,'BEN BEARE'!C:C,B1103)</f>
        <v>-13.25</v>
      </c>
    </row>
    <row r="1104" spans="2:7" ht="15.75" x14ac:dyDescent="0.25">
      <c r="B1104" s="205" t="str">
        <v>Multi (2,12)</v>
      </c>
      <c r="C1104" s="199">
        <f>COUNTIF('BEN BEARE'!C:C,B1104)</f>
        <v>1</v>
      </c>
      <c r="D1104" s="199">
        <f>COUNTIFS('BEN BEARE'!C:C,B1104,'BEN BEARE'!K:K,"&gt;0")</f>
        <v>1</v>
      </c>
      <c r="E1104" s="199">
        <f>COUNTIFS('BEN BEARE'!C:C,B1104,'BEN BEARE'!K:K,"&lt;0")</f>
        <v>0</v>
      </c>
      <c r="F1104" s="200">
        <f t="shared" si="25"/>
        <v>1</v>
      </c>
      <c r="G1104" s="207">
        <f>SUMIFS('BEN BEARE'!K:K,'BEN BEARE'!C:C,B1104)</f>
        <v>1.3125</v>
      </c>
    </row>
    <row r="1105" spans="2:7" ht="15.75" x14ac:dyDescent="0.25">
      <c r="B1105" s="205" t="str">
        <v>Multi (2,3)</v>
      </c>
      <c r="C1105" s="199">
        <f>COUNTIF('BEN BEARE'!C:C,B1105)</f>
        <v>1</v>
      </c>
      <c r="D1105" s="199">
        <f>COUNTIFS('BEN BEARE'!C:C,B1105,'BEN BEARE'!K:K,"&gt;0")</f>
        <v>0</v>
      </c>
      <c r="E1105" s="199">
        <f>COUNTIFS('BEN BEARE'!C:C,B1105,'BEN BEARE'!K:K,"&lt;0")</f>
        <v>1</v>
      </c>
      <c r="F1105" s="200">
        <f t="shared" si="25"/>
        <v>0</v>
      </c>
      <c r="G1105" s="207">
        <f>SUMIFS('BEN BEARE'!K:K,'BEN BEARE'!C:C,B1105)</f>
        <v>-6</v>
      </c>
    </row>
    <row r="1106" spans="2:7" ht="15.75" x14ac:dyDescent="0.25">
      <c r="B1106" s="205" t="str">
        <v>Multi (2,8)</v>
      </c>
      <c r="C1106" s="199">
        <f>COUNTIF('BEN BEARE'!C:C,B1106)</f>
        <v>1</v>
      </c>
      <c r="D1106" s="199">
        <f>COUNTIFS('BEN BEARE'!C:C,B1106,'BEN BEARE'!K:K,"&gt;0")</f>
        <v>0</v>
      </c>
      <c r="E1106" s="199">
        <f>COUNTIFS('BEN BEARE'!C:C,B1106,'BEN BEARE'!K:K,"&lt;0")</f>
        <v>1</v>
      </c>
      <c r="F1106" s="200">
        <f t="shared" si="25"/>
        <v>0</v>
      </c>
      <c r="G1106" s="207">
        <f>SUMIFS('BEN BEARE'!K:K,'BEN BEARE'!C:C,B1106)</f>
        <v>-1.75</v>
      </c>
    </row>
    <row r="1107" spans="2:7" ht="15.75" x14ac:dyDescent="0.25">
      <c r="B1107" s="205" t="str">
        <v>Multi (3/8)</v>
      </c>
      <c r="C1107" s="199">
        <f>COUNTIF('BEN BEARE'!C:C,B1107)</f>
        <v>1</v>
      </c>
      <c r="D1107" s="199">
        <f>COUNTIFS('BEN BEARE'!C:C,B1107,'BEN BEARE'!K:K,"&gt;0")</f>
        <v>0</v>
      </c>
      <c r="E1107" s="199">
        <f>COUNTIFS('BEN BEARE'!C:C,B1107,'BEN BEARE'!K:K,"&lt;0")</f>
        <v>1</v>
      </c>
      <c r="F1107" s="200">
        <f t="shared" ref="F1107:F1170" si="26">D1107/C1107</f>
        <v>0</v>
      </c>
      <c r="G1107" s="207">
        <f>SUMIFS('BEN BEARE'!K:K,'BEN BEARE'!C:C,B1107)</f>
        <v>-6</v>
      </c>
    </row>
    <row r="1108" spans="2:7" ht="15.75" x14ac:dyDescent="0.25">
      <c r="B1108" s="205" t="str">
        <v>Multi (Avoid Me, Volpe)</v>
      </c>
      <c r="C1108" s="199">
        <f>COUNTIF('BEN BEARE'!C:C,B1108)</f>
        <v>1</v>
      </c>
      <c r="D1108" s="199">
        <f>COUNTIFS('BEN BEARE'!C:C,B1108,'BEN BEARE'!K:K,"&gt;0")</f>
        <v>0</v>
      </c>
      <c r="E1108" s="199">
        <f>COUNTIFS('BEN BEARE'!C:C,B1108,'BEN BEARE'!K:K,"&lt;0")</f>
        <v>1</v>
      </c>
      <c r="F1108" s="200">
        <f t="shared" si="26"/>
        <v>0</v>
      </c>
      <c r="G1108" s="207">
        <f>SUMIFS('BEN BEARE'!K:K,'BEN BEARE'!C:C,B1108)</f>
        <v>-6</v>
      </c>
    </row>
    <row r="1109" spans="2:7" ht="15.75" x14ac:dyDescent="0.25">
      <c r="B1109" s="205" t="str">
        <v>Multi (Dao Place, Funnyifitwon)</v>
      </c>
      <c r="C1109" s="199">
        <f>COUNTIF('BEN BEARE'!C:C,B1109)</f>
        <v>1</v>
      </c>
      <c r="D1109" s="199">
        <f>COUNTIFS('BEN BEARE'!C:C,B1109,'BEN BEARE'!K:K,"&gt;0")</f>
        <v>0</v>
      </c>
      <c r="E1109" s="199">
        <f>COUNTIFS('BEN BEARE'!C:C,B1109,'BEN BEARE'!K:K,"&lt;0")</f>
        <v>1</v>
      </c>
      <c r="F1109" s="200">
        <f t="shared" si="26"/>
        <v>0</v>
      </c>
      <c r="G1109" s="207">
        <f>SUMIFS('BEN BEARE'!K:K,'BEN BEARE'!C:C,B1109)</f>
        <v>-2</v>
      </c>
    </row>
    <row r="1110" spans="2:7" ht="15.75" x14ac:dyDescent="0.25">
      <c r="B1110" s="205" t="str">
        <v>Multi (Dao, Funnyifitwon)</v>
      </c>
      <c r="C1110" s="199">
        <f>COUNTIF('BEN BEARE'!C:C,B1110)</f>
        <v>1</v>
      </c>
      <c r="D1110" s="199">
        <f>COUNTIFS('BEN BEARE'!C:C,B1110,'BEN BEARE'!K:K,"&gt;0")</f>
        <v>0</v>
      </c>
      <c r="E1110" s="199">
        <f>COUNTIFS('BEN BEARE'!C:C,B1110,'BEN BEARE'!K:K,"&lt;0")</f>
        <v>1</v>
      </c>
      <c r="F1110" s="200">
        <f t="shared" si="26"/>
        <v>0</v>
      </c>
      <c r="G1110" s="207">
        <f>SUMIFS('BEN BEARE'!K:K,'BEN BEARE'!C:C,B1110)</f>
        <v>-1.5</v>
      </c>
    </row>
    <row r="1111" spans="2:7" ht="15.75" x14ac:dyDescent="0.25">
      <c r="B1111" s="205" t="str">
        <v>Multi (Facile/Godfather)</v>
      </c>
      <c r="C1111" s="199">
        <f>COUNTIF('BEN BEARE'!C:C,B1111)</f>
        <v>1</v>
      </c>
      <c r="D1111" s="199">
        <f>COUNTIFS('BEN BEARE'!C:C,B1111,'BEN BEARE'!K:K,"&gt;0")</f>
        <v>0</v>
      </c>
      <c r="E1111" s="199">
        <f>COUNTIFS('BEN BEARE'!C:C,B1111,'BEN BEARE'!K:K,"&lt;0")</f>
        <v>1</v>
      </c>
      <c r="F1111" s="200">
        <f t="shared" si="26"/>
        <v>0</v>
      </c>
      <c r="G1111" s="207">
        <f>SUMIFS('BEN BEARE'!K:K,'BEN BEARE'!C:C,B1111)</f>
        <v>-5</v>
      </c>
    </row>
    <row r="1112" spans="2:7" ht="15.75" x14ac:dyDescent="0.25">
      <c r="B1112" s="205" t="str">
        <v>Multi (Geminga, Is it me)</v>
      </c>
      <c r="C1112" s="199">
        <f>COUNTIF('BEN BEARE'!C:C,B1112)</f>
        <v>1</v>
      </c>
      <c r="D1112" s="199">
        <f>COUNTIFS('BEN BEARE'!C:C,B1112,'BEN BEARE'!K:K,"&gt;0")</f>
        <v>1</v>
      </c>
      <c r="E1112" s="199">
        <f>COUNTIFS('BEN BEARE'!C:C,B1112,'BEN BEARE'!K:K,"&lt;0")</f>
        <v>0</v>
      </c>
      <c r="F1112" s="200">
        <f t="shared" si="26"/>
        <v>1</v>
      </c>
      <c r="G1112" s="207">
        <f>SUMIFS('BEN BEARE'!K:K,'BEN BEARE'!C:C,B1112)</f>
        <v>19.600000000000001</v>
      </c>
    </row>
    <row r="1113" spans="2:7" ht="15.75" x14ac:dyDescent="0.25">
      <c r="B1113" s="205" t="str">
        <v>Multi Keane Enuff/ Never Let Me Go</v>
      </c>
      <c r="C1113" s="199">
        <f>COUNTIF('BEN BEARE'!C:C,B1113)</f>
        <v>1</v>
      </c>
      <c r="D1113" s="199">
        <f>COUNTIFS('BEN BEARE'!C:C,B1113,'BEN BEARE'!K:K,"&gt;0")</f>
        <v>0</v>
      </c>
      <c r="E1113" s="199">
        <f>COUNTIFS('BEN BEARE'!C:C,B1113,'BEN BEARE'!K:K,"&lt;0")</f>
        <v>1</v>
      </c>
      <c r="F1113" s="200">
        <f t="shared" si="26"/>
        <v>0</v>
      </c>
      <c r="G1113" s="207">
        <f>SUMIFS('BEN BEARE'!K:K,'BEN BEARE'!C:C,B1113)</f>
        <v>-3</v>
      </c>
    </row>
    <row r="1114" spans="2:7" ht="15.75" x14ac:dyDescent="0.25">
      <c r="B1114" s="205" t="str">
        <v>Multi Never Let Me Go/ Upwoods</v>
      </c>
      <c r="C1114" s="199">
        <f>COUNTIF('BEN BEARE'!C:C,B1114)</f>
        <v>1</v>
      </c>
      <c r="D1114" s="199">
        <f>COUNTIFS('BEN BEARE'!C:C,B1114,'BEN BEARE'!K:K,"&gt;0")</f>
        <v>0</v>
      </c>
      <c r="E1114" s="199">
        <f>COUNTIFS('BEN BEARE'!C:C,B1114,'BEN BEARE'!K:K,"&lt;0")</f>
        <v>1</v>
      </c>
      <c r="F1114" s="200">
        <f t="shared" si="26"/>
        <v>0</v>
      </c>
      <c r="G1114" s="207">
        <f>SUMIFS('BEN BEARE'!K:K,'BEN BEARE'!C:C,B1114)</f>
        <v>-2.5</v>
      </c>
    </row>
    <row r="1115" spans="2:7" ht="15.75" x14ac:dyDescent="0.25">
      <c r="B1115" s="205" t="str">
        <v>Multi/Another Wil/Redoute's Night</v>
      </c>
      <c r="C1115" s="199">
        <f>COUNTIF('BEN BEARE'!C:C,B1115)</f>
        <v>1</v>
      </c>
      <c r="D1115" s="199">
        <f>COUNTIFS('BEN BEARE'!C:C,B1115,'BEN BEARE'!K:K,"&gt;0")</f>
        <v>0</v>
      </c>
      <c r="E1115" s="199">
        <f>COUNTIFS('BEN BEARE'!C:C,B1115,'BEN BEARE'!K:K,"&lt;0")</f>
        <v>1</v>
      </c>
      <c r="F1115" s="200">
        <f t="shared" si="26"/>
        <v>0</v>
      </c>
      <c r="G1115" s="207">
        <f>SUMIFS('BEN BEARE'!K:K,'BEN BEARE'!C:C,B1115)</f>
        <v>-7</v>
      </c>
    </row>
    <row r="1116" spans="2:7" ht="15.75" x14ac:dyDescent="0.25">
      <c r="B1116" s="205" t="str">
        <v>Multi/Delicate Babe/Redoute's Night</v>
      </c>
      <c r="C1116" s="199">
        <f>COUNTIF('BEN BEARE'!C:C,B1116)</f>
        <v>1</v>
      </c>
      <c r="D1116" s="199">
        <f>COUNTIFS('BEN BEARE'!C:C,B1116,'BEN BEARE'!K:K,"&gt;0")</f>
        <v>0</v>
      </c>
      <c r="E1116" s="199">
        <f>COUNTIFS('BEN BEARE'!C:C,B1116,'BEN BEARE'!K:K,"&lt;0")</f>
        <v>1</v>
      </c>
      <c r="F1116" s="200">
        <f t="shared" si="26"/>
        <v>0</v>
      </c>
      <c r="G1116" s="207">
        <f>SUMIFS('BEN BEARE'!K:K,'BEN BEARE'!C:C,B1116)</f>
        <v>-7</v>
      </c>
    </row>
    <row r="1117" spans="2:7" ht="15.75" x14ac:dyDescent="0.25">
      <c r="B1117" s="205" t="str">
        <v>Mumma Sue</v>
      </c>
      <c r="C1117" s="199">
        <f>COUNTIF('BEN BEARE'!C:C,B1117)</f>
        <v>2</v>
      </c>
      <c r="D1117" s="199">
        <f>COUNTIFS('BEN BEARE'!C:C,B1117,'BEN BEARE'!K:K,"&gt;0")</f>
        <v>0</v>
      </c>
      <c r="E1117" s="199">
        <f>COUNTIFS('BEN BEARE'!C:C,B1117,'BEN BEARE'!K:K,"&lt;0")</f>
        <v>2</v>
      </c>
      <c r="F1117" s="200">
        <f t="shared" si="26"/>
        <v>0</v>
      </c>
      <c r="G1117" s="207">
        <f>SUMIFS('BEN BEARE'!K:K,'BEN BEARE'!C:C,B1117)</f>
        <v>-7</v>
      </c>
    </row>
    <row r="1118" spans="2:7" ht="15.75" x14ac:dyDescent="0.25">
      <c r="B1118" s="205" t="str">
        <v>Mural Crown</v>
      </c>
      <c r="C1118" s="199">
        <f>COUNTIF('BEN BEARE'!C:C,B1118)</f>
        <v>1</v>
      </c>
      <c r="D1118" s="199">
        <f>COUNTIFS('BEN BEARE'!C:C,B1118,'BEN BEARE'!K:K,"&gt;0")</f>
        <v>1</v>
      </c>
      <c r="E1118" s="199">
        <f>COUNTIFS('BEN BEARE'!C:C,B1118,'BEN BEARE'!K:K,"&lt;0")</f>
        <v>0</v>
      </c>
      <c r="F1118" s="200">
        <f t="shared" si="26"/>
        <v>1</v>
      </c>
      <c r="G1118" s="207">
        <f>SUMIFS('BEN BEARE'!K:K,'BEN BEARE'!C:C,B1118)</f>
        <v>18</v>
      </c>
    </row>
    <row r="1119" spans="2:7" ht="15.75" x14ac:dyDescent="0.25">
      <c r="B1119" s="205" t="str">
        <v>Murray Factor</v>
      </c>
      <c r="C1119" s="199">
        <f>COUNTIF('BEN BEARE'!C:C,B1119)</f>
        <v>1</v>
      </c>
      <c r="D1119" s="199">
        <f>COUNTIFS('BEN BEARE'!C:C,B1119,'BEN BEARE'!K:K,"&gt;0")</f>
        <v>1</v>
      </c>
      <c r="E1119" s="199">
        <f>COUNTIFS('BEN BEARE'!C:C,B1119,'BEN BEARE'!K:K,"&lt;0")</f>
        <v>0</v>
      </c>
      <c r="F1119" s="200">
        <f t="shared" si="26"/>
        <v>1</v>
      </c>
      <c r="G1119" s="207">
        <f>SUMIFS('BEN BEARE'!K:K,'BEN BEARE'!C:C,B1119)</f>
        <v>1</v>
      </c>
    </row>
    <row r="1120" spans="2:7" ht="15.75" x14ac:dyDescent="0.25">
      <c r="B1120" s="205" t="str">
        <v>Musashi</v>
      </c>
      <c r="C1120" s="199">
        <f>COUNTIF('BEN BEARE'!C:C,B1120)</f>
        <v>1</v>
      </c>
      <c r="D1120" s="199">
        <f>COUNTIFS('BEN BEARE'!C:C,B1120,'BEN BEARE'!K:K,"&gt;0")</f>
        <v>1</v>
      </c>
      <c r="E1120" s="199">
        <f>COUNTIFS('BEN BEARE'!C:C,B1120,'BEN BEARE'!K:K,"&lt;0")</f>
        <v>0</v>
      </c>
      <c r="F1120" s="200">
        <f t="shared" si="26"/>
        <v>1</v>
      </c>
      <c r="G1120" s="207">
        <f>SUMIFS('BEN BEARE'!K:K,'BEN BEARE'!C:C,B1120)</f>
        <v>11.55</v>
      </c>
    </row>
    <row r="1121" spans="2:7" ht="15.75" x14ac:dyDescent="0.25">
      <c r="B1121" s="205" t="str">
        <v>Muselet</v>
      </c>
      <c r="C1121" s="199">
        <f>COUNTIF('BEN BEARE'!C:C,B1121)</f>
        <v>1</v>
      </c>
      <c r="D1121" s="199">
        <f>COUNTIFS('BEN BEARE'!C:C,B1121,'BEN BEARE'!K:K,"&gt;0")</f>
        <v>0</v>
      </c>
      <c r="E1121" s="199">
        <f>COUNTIFS('BEN BEARE'!C:C,B1121,'BEN BEARE'!K:K,"&lt;0")</f>
        <v>1</v>
      </c>
      <c r="F1121" s="200">
        <f t="shared" si="26"/>
        <v>0</v>
      </c>
      <c r="G1121" s="207">
        <f>SUMIFS('BEN BEARE'!K:K,'BEN BEARE'!C:C,B1121)</f>
        <v>-3</v>
      </c>
    </row>
    <row r="1122" spans="2:7" ht="15.75" x14ac:dyDescent="0.25">
      <c r="B1122" s="205" t="str">
        <v>Mvita</v>
      </c>
      <c r="C1122" s="199">
        <f>COUNTIF('BEN BEARE'!C:C,B1122)</f>
        <v>1</v>
      </c>
      <c r="D1122" s="199">
        <f>COUNTIFS('BEN BEARE'!C:C,B1122,'BEN BEARE'!K:K,"&gt;0")</f>
        <v>1</v>
      </c>
      <c r="E1122" s="199">
        <f>COUNTIFS('BEN BEARE'!C:C,B1122,'BEN BEARE'!K:K,"&lt;0")</f>
        <v>0</v>
      </c>
      <c r="F1122" s="200">
        <f t="shared" si="26"/>
        <v>1</v>
      </c>
      <c r="G1122" s="207">
        <f>SUMIFS('BEN BEARE'!K:K,'BEN BEARE'!C:C,B1122)</f>
        <v>0.72499999999999998</v>
      </c>
    </row>
    <row r="1123" spans="2:7" ht="15.75" x14ac:dyDescent="0.25">
      <c r="B1123" s="205" t="str">
        <v>My Artemis</v>
      </c>
      <c r="C1123" s="199">
        <f>COUNTIF('BEN BEARE'!C:C,B1123)</f>
        <v>3</v>
      </c>
      <c r="D1123" s="199">
        <f>COUNTIFS('BEN BEARE'!C:C,B1123,'BEN BEARE'!K:K,"&gt;0")</f>
        <v>1</v>
      </c>
      <c r="E1123" s="199">
        <f>COUNTIFS('BEN BEARE'!C:C,B1123,'BEN BEARE'!K:K,"&lt;0")</f>
        <v>2</v>
      </c>
      <c r="F1123" s="200">
        <f t="shared" si="26"/>
        <v>0.33333333333333331</v>
      </c>
      <c r="G1123" s="207">
        <f>SUMIFS('BEN BEARE'!K:K,'BEN BEARE'!C:C,B1123)</f>
        <v>-0.91999999999999993</v>
      </c>
    </row>
    <row r="1124" spans="2:7" ht="15.75" x14ac:dyDescent="0.25">
      <c r="B1124" s="205" t="str">
        <v>My Girl Val</v>
      </c>
      <c r="C1124" s="199">
        <f>COUNTIF('BEN BEARE'!C:C,B1124)</f>
        <v>1</v>
      </c>
      <c r="D1124" s="199">
        <f>COUNTIFS('BEN BEARE'!C:C,B1124,'BEN BEARE'!K:K,"&gt;0")</f>
        <v>0</v>
      </c>
      <c r="E1124" s="199">
        <f>COUNTIFS('BEN BEARE'!C:C,B1124,'BEN BEARE'!K:K,"&lt;0")</f>
        <v>1</v>
      </c>
      <c r="F1124" s="200">
        <f t="shared" si="26"/>
        <v>0</v>
      </c>
      <c r="G1124" s="207">
        <f>SUMIFS('BEN BEARE'!K:K,'BEN BEARE'!C:C,B1124)</f>
        <v>-0.5</v>
      </c>
    </row>
    <row r="1125" spans="2:7" ht="15.75" x14ac:dyDescent="0.25">
      <c r="B1125" s="205" t="str">
        <v>My Heart</v>
      </c>
      <c r="C1125" s="199">
        <f>COUNTIF('BEN BEARE'!C:C,B1125)</f>
        <v>1</v>
      </c>
      <c r="D1125" s="199">
        <f>COUNTIFS('BEN BEARE'!C:C,B1125,'BEN BEARE'!K:K,"&gt;0")</f>
        <v>0</v>
      </c>
      <c r="E1125" s="199">
        <f>COUNTIFS('BEN BEARE'!C:C,B1125,'BEN BEARE'!K:K,"&lt;0")</f>
        <v>1</v>
      </c>
      <c r="F1125" s="200">
        <f t="shared" si="26"/>
        <v>0</v>
      </c>
      <c r="G1125" s="207">
        <f>SUMIFS('BEN BEARE'!K:K,'BEN BEARE'!C:C,B1125)</f>
        <v>-0.5</v>
      </c>
    </row>
    <row r="1126" spans="2:7" ht="15.75" x14ac:dyDescent="0.25">
      <c r="B1126" s="205" t="str">
        <v>My Schieller Wood</v>
      </c>
      <c r="C1126" s="199">
        <f>COUNTIF('BEN BEARE'!C:C,B1126)</f>
        <v>1</v>
      </c>
      <c r="D1126" s="199">
        <f>COUNTIFS('BEN BEARE'!C:C,B1126,'BEN BEARE'!K:K,"&gt;0")</f>
        <v>0</v>
      </c>
      <c r="E1126" s="199">
        <f>COUNTIFS('BEN BEARE'!C:C,B1126,'BEN BEARE'!K:K,"&lt;0")</f>
        <v>1</v>
      </c>
      <c r="F1126" s="200">
        <f t="shared" si="26"/>
        <v>0</v>
      </c>
      <c r="G1126" s="207">
        <f>SUMIFS('BEN BEARE'!K:K,'BEN BEARE'!C:C,B1126)</f>
        <v>-2</v>
      </c>
    </row>
    <row r="1127" spans="2:7" ht="15.75" x14ac:dyDescent="0.25">
      <c r="B1127" s="205" t="str">
        <v>My Shalom</v>
      </c>
      <c r="C1127" s="199">
        <f>COUNTIF('BEN BEARE'!C:C,B1127)</f>
        <v>2</v>
      </c>
      <c r="D1127" s="199">
        <f>COUNTIFS('BEN BEARE'!C:C,B1127,'BEN BEARE'!K:K,"&gt;0")</f>
        <v>0</v>
      </c>
      <c r="E1127" s="199">
        <f>COUNTIFS('BEN BEARE'!C:C,B1127,'BEN BEARE'!K:K,"&lt;0")</f>
        <v>2</v>
      </c>
      <c r="F1127" s="200">
        <f t="shared" si="26"/>
        <v>0</v>
      </c>
      <c r="G1127" s="207">
        <f>SUMIFS('BEN BEARE'!K:K,'BEN BEARE'!C:C,B1127)</f>
        <v>-5</v>
      </c>
    </row>
    <row r="1128" spans="2:7" ht="15.75" x14ac:dyDescent="0.25">
      <c r="B1128" s="205" t="str">
        <v>MYLITLESTARTHATCAN</v>
      </c>
      <c r="C1128" s="199">
        <f>COUNTIF('BEN BEARE'!C:C,B1128)</f>
        <v>1</v>
      </c>
      <c r="D1128" s="199">
        <f>COUNTIFS('BEN BEARE'!C:C,B1128,'BEN BEARE'!K:K,"&gt;0")</f>
        <v>0</v>
      </c>
      <c r="E1128" s="199">
        <f>COUNTIFS('BEN BEARE'!C:C,B1128,'BEN BEARE'!K:K,"&lt;0")</f>
        <v>1</v>
      </c>
      <c r="F1128" s="200">
        <f t="shared" si="26"/>
        <v>0</v>
      </c>
      <c r="G1128" s="207">
        <f>SUMIFS('BEN BEARE'!K:K,'BEN BEARE'!C:C,B1128)</f>
        <v>-0.25</v>
      </c>
    </row>
    <row r="1129" spans="2:7" ht="15.75" x14ac:dyDescent="0.25">
      <c r="B1129" s="205" t="str">
        <v>Mylittlestarthatcan</v>
      </c>
      <c r="C1129" s="199">
        <f>COUNTIF('BEN BEARE'!C:C,B1129)</f>
        <v>1</v>
      </c>
      <c r="D1129" s="199">
        <f>COUNTIFS('BEN BEARE'!C:C,B1129,'BEN BEARE'!K:K,"&gt;0")</f>
        <v>0</v>
      </c>
      <c r="E1129" s="199">
        <f>COUNTIFS('BEN BEARE'!C:C,B1129,'BEN BEARE'!K:K,"&lt;0")</f>
        <v>1</v>
      </c>
      <c r="F1129" s="200">
        <f t="shared" si="26"/>
        <v>0</v>
      </c>
      <c r="G1129" s="207">
        <f>SUMIFS('BEN BEARE'!K:K,'BEN BEARE'!C:C,B1129)</f>
        <v>-0.25</v>
      </c>
    </row>
    <row r="1130" spans="2:7" ht="15.75" x14ac:dyDescent="0.25">
      <c r="B1130" s="205" t="str">
        <v>Mystery Blonde</v>
      </c>
      <c r="C1130" s="199">
        <f>COUNTIF('BEN BEARE'!C:C,B1130)</f>
        <v>1</v>
      </c>
      <c r="D1130" s="199">
        <f>COUNTIFS('BEN BEARE'!C:C,B1130,'BEN BEARE'!K:K,"&gt;0")</f>
        <v>0</v>
      </c>
      <c r="E1130" s="199">
        <f>COUNTIFS('BEN BEARE'!C:C,B1130,'BEN BEARE'!K:K,"&lt;0")</f>
        <v>1</v>
      </c>
      <c r="F1130" s="200">
        <f t="shared" si="26"/>
        <v>0</v>
      </c>
      <c r="G1130" s="207">
        <f>SUMIFS('BEN BEARE'!K:K,'BEN BEARE'!C:C,B1130)</f>
        <v>-1</v>
      </c>
    </row>
    <row r="1131" spans="2:7" ht="15.75" x14ac:dyDescent="0.25">
      <c r="B1131" s="205" t="str">
        <v>Mysweetmoses</v>
      </c>
      <c r="C1131" s="199">
        <f>COUNTIF('BEN BEARE'!C:C,B1131)</f>
        <v>1</v>
      </c>
      <c r="D1131" s="199">
        <f>COUNTIFS('BEN BEARE'!C:C,B1131,'BEN BEARE'!K:K,"&gt;0")</f>
        <v>1</v>
      </c>
      <c r="E1131" s="199">
        <f>COUNTIFS('BEN BEARE'!C:C,B1131,'BEN BEARE'!K:K,"&lt;0")</f>
        <v>0</v>
      </c>
      <c r="F1131" s="200">
        <f t="shared" si="26"/>
        <v>1</v>
      </c>
      <c r="G1131" s="207">
        <f>SUMIFS('BEN BEARE'!K:K,'BEN BEARE'!C:C,B1131)</f>
        <v>23.800000000000004</v>
      </c>
    </row>
    <row r="1132" spans="2:7" ht="15.75" x14ac:dyDescent="0.25">
      <c r="B1132" s="205" t="str">
        <v>Nadal</v>
      </c>
      <c r="C1132" s="199">
        <f>COUNTIF('BEN BEARE'!C:C,B1132)</f>
        <v>1</v>
      </c>
      <c r="D1132" s="199">
        <f>COUNTIFS('BEN BEARE'!C:C,B1132,'BEN BEARE'!K:K,"&gt;0")</f>
        <v>0</v>
      </c>
      <c r="E1132" s="199">
        <f>COUNTIFS('BEN BEARE'!C:C,B1132,'BEN BEARE'!K:K,"&lt;0")</f>
        <v>1</v>
      </c>
      <c r="F1132" s="200">
        <f t="shared" si="26"/>
        <v>0</v>
      </c>
      <c r="G1132" s="207">
        <f>SUMIFS('BEN BEARE'!K:K,'BEN BEARE'!C:C,B1132)</f>
        <v>-4</v>
      </c>
    </row>
    <row r="1133" spans="2:7" ht="15.75" x14ac:dyDescent="0.25">
      <c r="B1133" s="205" t="str">
        <v>Namaska</v>
      </c>
      <c r="C1133" s="199">
        <f>COUNTIF('BEN BEARE'!C:C,B1133)</f>
        <v>2</v>
      </c>
      <c r="D1133" s="199">
        <f>COUNTIFS('BEN BEARE'!C:C,B1133,'BEN BEARE'!K:K,"&gt;0")</f>
        <v>0</v>
      </c>
      <c r="E1133" s="199">
        <f>COUNTIFS('BEN BEARE'!C:C,B1133,'BEN BEARE'!K:K,"&lt;0")</f>
        <v>2</v>
      </c>
      <c r="F1133" s="200">
        <f t="shared" si="26"/>
        <v>0</v>
      </c>
      <c r="G1133" s="207">
        <f>SUMIFS('BEN BEARE'!K:K,'BEN BEARE'!C:C,B1133)</f>
        <v>-5.5</v>
      </c>
    </row>
    <row r="1134" spans="2:7" ht="15.75" x14ac:dyDescent="0.25">
      <c r="B1134" s="205" t="str">
        <v>Namid</v>
      </c>
      <c r="C1134" s="199">
        <f>COUNTIF('BEN BEARE'!C:C,B1134)</f>
        <v>1</v>
      </c>
      <c r="D1134" s="199">
        <f>COUNTIFS('BEN BEARE'!C:C,B1134,'BEN BEARE'!K:K,"&gt;0")</f>
        <v>1</v>
      </c>
      <c r="E1134" s="199">
        <f>COUNTIFS('BEN BEARE'!C:C,B1134,'BEN BEARE'!K:K,"&lt;0")</f>
        <v>0</v>
      </c>
      <c r="F1134" s="200">
        <f t="shared" si="26"/>
        <v>1</v>
      </c>
      <c r="G1134" s="207">
        <f>SUMIFS('BEN BEARE'!K:K,'BEN BEARE'!C:C,B1134)</f>
        <v>9.5</v>
      </c>
    </row>
    <row r="1135" spans="2:7" ht="15.75" x14ac:dyDescent="0.25">
      <c r="B1135" s="205" t="str">
        <v>Nano Star</v>
      </c>
      <c r="C1135" s="199">
        <f>COUNTIF('BEN BEARE'!C:C,B1135)</f>
        <v>1</v>
      </c>
      <c r="D1135" s="199">
        <f>COUNTIFS('BEN BEARE'!C:C,B1135,'BEN BEARE'!K:K,"&gt;0")</f>
        <v>0</v>
      </c>
      <c r="E1135" s="199">
        <f>COUNTIFS('BEN BEARE'!C:C,B1135,'BEN BEARE'!K:K,"&lt;0")</f>
        <v>1</v>
      </c>
      <c r="F1135" s="200">
        <f t="shared" si="26"/>
        <v>0</v>
      </c>
      <c r="G1135" s="207">
        <f>SUMIFS('BEN BEARE'!K:K,'BEN BEARE'!C:C,B1135)</f>
        <v>-1</v>
      </c>
    </row>
    <row r="1136" spans="2:7" ht="15.75" x14ac:dyDescent="0.25">
      <c r="B1136" s="205" t="str">
        <v>Narito</v>
      </c>
      <c r="C1136" s="199">
        <f>COUNTIF('BEN BEARE'!C:C,B1136)</f>
        <v>2</v>
      </c>
      <c r="D1136" s="199">
        <f>COUNTIFS('BEN BEARE'!C:C,B1136,'BEN BEARE'!K:K,"&gt;0")</f>
        <v>2</v>
      </c>
      <c r="E1136" s="199">
        <f>COUNTIFS('BEN BEARE'!C:C,B1136,'BEN BEARE'!K:K,"&lt;0")</f>
        <v>0</v>
      </c>
      <c r="F1136" s="200">
        <f t="shared" si="26"/>
        <v>1</v>
      </c>
      <c r="G1136" s="207">
        <f>SUMIFS('BEN BEARE'!K:K,'BEN BEARE'!C:C,B1136)</f>
        <v>33.4</v>
      </c>
    </row>
    <row r="1137" spans="2:7" ht="15.75" x14ac:dyDescent="0.25">
      <c r="B1137" s="205" t="str">
        <v>Nation Pride</v>
      </c>
      <c r="C1137" s="199">
        <f>COUNTIF('BEN BEARE'!C:C,B1137)</f>
        <v>1</v>
      </c>
      <c r="D1137" s="199">
        <f>COUNTIFS('BEN BEARE'!C:C,B1137,'BEN BEARE'!K:K,"&gt;0")</f>
        <v>0</v>
      </c>
      <c r="E1137" s="199">
        <f>COUNTIFS('BEN BEARE'!C:C,B1137,'BEN BEARE'!K:K,"&lt;0")</f>
        <v>1</v>
      </c>
      <c r="F1137" s="200">
        <f t="shared" si="26"/>
        <v>0</v>
      </c>
      <c r="G1137" s="207">
        <f>SUMIFS('BEN BEARE'!K:K,'BEN BEARE'!C:C,B1137)</f>
        <v>-2</v>
      </c>
    </row>
    <row r="1138" spans="2:7" ht="15.75" x14ac:dyDescent="0.25">
      <c r="B1138" s="205" t="str">
        <v>Navajo Warrior</v>
      </c>
      <c r="C1138" s="199">
        <f>COUNTIF('BEN BEARE'!C:C,B1138)</f>
        <v>1</v>
      </c>
      <c r="D1138" s="199">
        <f>COUNTIFS('BEN BEARE'!C:C,B1138,'BEN BEARE'!K:K,"&gt;0")</f>
        <v>0</v>
      </c>
      <c r="E1138" s="199">
        <f>COUNTIFS('BEN BEARE'!C:C,B1138,'BEN BEARE'!K:K,"&lt;0")</f>
        <v>1</v>
      </c>
      <c r="F1138" s="200">
        <f t="shared" si="26"/>
        <v>0</v>
      </c>
      <c r="G1138" s="207">
        <f>SUMIFS('BEN BEARE'!K:K,'BEN BEARE'!C:C,B1138)</f>
        <v>-0.5</v>
      </c>
    </row>
    <row r="1139" spans="2:7" ht="15.75" x14ac:dyDescent="0.25">
      <c r="B1139" s="205" t="str">
        <v>Naval Aviator</v>
      </c>
      <c r="C1139" s="199">
        <f>COUNTIF('BEN BEARE'!C:C,B1139)</f>
        <v>1</v>
      </c>
      <c r="D1139" s="199">
        <f>COUNTIFS('BEN BEARE'!C:C,B1139,'BEN BEARE'!K:K,"&gt;0")</f>
        <v>0</v>
      </c>
      <c r="E1139" s="199">
        <f>COUNTIFS('BEN BEARE'!C:C,B1139,'BEN BEARE'!K:K,"&lt;0")</f>
        <v>1</v>
      </c>
      <c r="F1139" s="200">
        <f t="shared" si="26"/>
        <v>0</v>
      </c>
      <c r="G1139" s="207">
        <f>SUMIFS('BEN BEARE'!K:K,'BEN BEARE'!C:C,B1139)</f>
        <v>-1</v>
      </c>
    </row>
    <row r="1140" spans="2:7" ht="15.75" x14ac:dyDescent="0.25">
      <c r="B1140" s="205" t="str">
        <v>Navy Girl</v>
      </c>
      <c r="C1140" s="199">
        <f>COUNTIF('BEN BEARE'!C:C,B1140)</f>
        <v>1</v>
      </c>
      <c r="D1140" s="199">
        <f>COUNTIFS('BEN BEARE'!C:C,B1140,'BEN BEARE'!K:K,"&gt;0")</f>
        <v>0</v>
      </c>
      <c r="E1140" s="199">
        <f>COUNTIFS('BEN BEARE'!C:C,B1140,'BEN BEARE'!K:K,"&lt;0")</f>
        <v>1</v>
      </c>
      <c r="F1140" s="200">
        <f t="shared" si="26"/>
        <v>0</v>
      </c>
      <c r="G1140" s="207">
        <f>SUMIFS('BEN BEARE'!K:K,'BEN BEARE'!C:C,B1140)</f>
        <v>-0.75</v>
      </c>
    </row>
    <row r="1141" spans="2:7" ht="15.75" x14ac:dyDescent="0.25">
      <c r="B1141" s="205" t="str">
        <v>Navy King</v>
      </c>
      <c r="C1141" s="199">
        <f>COUNTIF('BEN BEARE'!C:C,B1141)</f>
        <v>1</v>
      </c>
      <c r="D1141" s="199">
        <f>COUNTIFS('BEN BEARE'!C:C,B1141,'BEN BEARE'!K:K,"&gt;0")</f>
        <v>0</v>
      </c>
      <c r="E1141" s="199">
        <f>COUNTIFS('BEN BEARE'!C:C,B1141,'BEN BEARE'!K:K,"&lt;0")</f>
        <v>1</v>
      </c>
      <c r="F1141" s="200">
        <f t="shared" si="26"/>
        <v>0</v>
      </c>
      <c r="G1141" s="207">
        <f>SUMIFS('BEN BEARE'!K:K,'BEN BEARE'!C:C,B1141)</f>
        <v>-1</v>
      </c>
    </row>
    <row r="1142" spans="2:7" ht="15.75" x14ac:dyDescent="0.25">
      <c r="B1142" s="205" t="str">
        <v>Nearing Liberty</v>
      </c>
      <c r="C1142" s="199">
        <f>COUNTIF('BEN BEARE'!C:C,B1142)</f>
        <v>3</v>
      </c>
      <c r="D1142" s="199">
        <f>COUNTIFS('BEN BEARE'!C:C,B1142,'BEN BEARE'!K:K,"&gt;0")</f>
        <v>0</v>
      </c>
      <c r="E1142" s="199">
        <f>COUNTIFS('BEN BEARE'!C:C,B1142,'BEN BEARE'!K:K,"&lt;0")</f>
        <v>3</v>
      </c>
      <c r="F1142" s="200">
        <f t="shared" si="26"/>
        <v>0</v>
      </c>
      <c r="G1142" s="207">
        <f>SUMIFS('BEN BEARE'!K:K,'BEN BEARE'!C:C,B1142)</f>
        <v>-6.25</v>
      </c>
    </row>
    <row r="1143" spans="2:7" ht="15.75" x14ac:dyDescent="0.25">
      <c r="B1143" s="205" t="str">
        <v>Need a Miracle</v>
      </c>
      <c r="C1143" s="199">
        <f>COUNTIF('BEN BEARE'!C:C,B1143)</f>
        <v>2</v>
      </c>
      <c r="D1143" s="199">
        <f>COUNTIFS('BEN BEARE'!C:C,B1143,'BEN BEARE'!K:K,"&gt;0")</f>
        <v>0</v>
      </c>
      <c r="E1143" s="199">
        <f>COUNTIFS('BEN BEARE'!C:C,B1143,'BEN BEARE'!K:K,"&lt;0")</f>
        <v>2</v>
      </c>
      <c r="F1143" s="200">
        <f t="shared" si="26"/>
        <v>0</v>
      </c>
      <c r="G1143" s="207">
        <f>SUMIFS('BEN BEARE'!K:K,'BEN BEARE'!C:C,B1143)</f>
        <v>-10</v>
      </c>
    </row>
    <row r="1144" spans="2:7" ht="15.75" x14ac:dyDescent="0.25">
      <c r="B1144" s="205" t="str">
        <v>Needlework</v>
      </c>
      <c r="C1144" s="199">
        <f>COUNTIF('BEN BEARE'!C:C,B1144)</f>
        <v>2</v>
      </c>
      <c r="D1144" s="199">
        <f>COUNTIFS('BEN BEARE'!C:C,B1144,'BEN BEARE'!K:K,"&gt;0")</f>
        <v>0</v>
      </c>
      <c r="E1144" s="199">
        <f>COUNTIFS('BEN BEARE'!C:C,B1144,'BEN BEARE'!K:K,"&lt;0")</f>
        <v>2</v>
      </c>
      <c r="F1144" s="200">
        <f t="shared" si="26"/>
        <v>0</v>
      </c>
      <c r="G1144" s="207">
        <f>SUMIFS('BEN BEARE'!K:K,'BEN BEARE'!C:C,B1144)</f>
        <v>-2</v>
      </c>
    </row>
    <row r="1145" spans="2:7" ht="15.75" x14ac:dyDescent="0.25">
      <c r="B1145" s="205" t="str">
        <v>Needs to Succeed</v>
      </c>
      <c r="C1145" s="199">
        <f>COUNTIF('BEN BEARE'!C:C,B1145)</f>
        <v>1</v>
      </c>
      <c r="D1145" s="199">
        <f>COUNTIFS('BEN BEARE'!C:C,B1145,'BEN BEARE'!K:K,"&gt;0")</f>
        <v>0</v>
      </c>
      <c r="E1145" s="199">
        <f>COUNTIFS('BEN BEARE'!C:C,B1145,'BEN BEARE'!K:K,"&lt;0")</f>
        <v>1</v>
      </c>
      <c r="F1145" s="200">
        <f t="shared" si="26"/>
        <v>0</v>
      </c>
      <c r="G1145" s="207">
        <f>SUMIFS('BEN BEARE'!K:K,'BEN BEARE'!C:C,B1145)</f>
        <v>-0.5</v>
      </c>
    </row>
    <row r="1146" spans="2:7" ht="15.75" x14ac:dyDescent="0.25">
      <c r="B1146" s="205" t="str">
        <v>Nervous Witness</v>
      </c>
      <c r="C1146" s="199">
        <f>COUNTIF('BEN BEARE'!C:C,B1146)</f>
        <v>1</v>
      </c>
      <c r="D1146" s="199">
        <f>COUNTIFS('BEN BEARE'!C:C,B1146,'BEN BEARE'!K:K,"&gt;0")</f>
        <v>1</v>
      </c>
      <c r="E1146" s="199">
        <f>COUNTIFS('BEN BEARE'!C:C,B1146,'BEN BEARE'!K:K,"&lt;0")</f>
        <v>0</v>
      </c>
      <c r="F1146" s="200">
        <f t="shared" si="26"/>
        <v>1</v>
      </c>
      <c r="G1146" s="207">
        <f>SUMIFS('BEN BEARE'!K:K,'BEN BEARE'!C:C,B1146)</f>
        <v>2.2000000000000002</v>
      </c>
    </row>
    <row r="1147" spans="2:7" ht="15.75" x14ac:dyDescent="0.25">
      <c r="B1147" s="205" t="str">
        <v>Nettles</v>
      </c>
      <c r="C1147" s="199">
        <f>COUNTIF('BEN BEARE'!C:C,B1147)</f>
        <v>1</v>
      </c>
      <c r="D1147" s="199">
        <f>COUNTIFS('BEN BEARE'!C:C,B1147,'BEN BEARE'!K:K,"&gt;0")</f>
        <v>0</v>
      </c>
      <c r="E1147" s="199">
        <f>COUNTIFS('BEN BEARE'!C:C,B1147,'BEN BEARE'!K:K,"&lt;0")</f>
        <v>1</v>
      </c>
      <c r="F1147" s="200">
        <f t="shared" si="26"/>
        <v>0</v>
      </c>
      <c r="G1147" s="207">
        <f>SUMIFS('BEN BEARE'!K:K,'BEN BEARE'!C:C,B1147)</f>
        <v>-0.5</v>
      </c>
    </row>
    <row r="1148" spans="2:7" ht="15.75" x14ac:dyDescent="0.25">
      <c r="B1148" s="205" t="str">
        <v>Nevada Breeze</v>
      </c>
      <c r="C1148" s="199">
        <f>COUNTIF('BEN BEARE'!C:C,B1148)</f>
        <v>1</v>
      </c>
      <c r="D1148" s="199">
        <f>COUNTIFS('BEN BEARE'!C:C,B1148,'BEN BEARE'!K:K,"&gt;0")</f>
        <v>0</v>
      </c>
      <c r="E1148" s="199">
        <f>COUNTIFS('BEN BEARE'!C:C,B1148,'BEN BEARE'!K:K,"&lt;0")</f>
        <v>1</v>
      </c>
      <c r="F1148" s="200">
        <f t="shared" si="26"/>
        <v>0</v>
      </c>
      <c r="G1148" s="207">
        <f>SUMIFS('BEN BEARE'!K:K,'BEN BEARE'!C:C,B1148)</f>
        <v>-1.5</v>
      </c>
    </row>
    <row r="1149" spans="2:7" ht="15.75" x14ac:dyDescent="0.25">
      <c r="B1149" s="205" t="str">
        <v>Nevada Star</v>
      </c>
      <c r="C1149" s="199">
        <f>COUNTIF('BEN BEARE'!C:C,B1149)</f>
        <v>1</v>
      </c>
      <c r="D1149" s="199">
        <f>COUNTIFS('BEN BEARE'!C:C,B1149,'BEN BEARE'!K:K,"&gt;0")</f>
        <v>0</v>
      </c>
      <c r="E1149" s="199">
        <f>COUNTIFS('BEN BEARE'!C:C,B1149,'BEN BEARE'!K:K,"&lt;0")</f>
        <v>1</v>
      </c>
      <c r="F1149" s="200">
        <f t="shared" si="26"/>
        <v>0</v>
      </c>
      <c r="G1149" s="207">
        <f>SUMIFS('BEN BEARE'!K:K,'BEN BEARE'!C:C,B1149)</f>
        <v>-2.5</v>
      </c>
    </row>
    <row r="1150" spans="2:7" ht="15.75" x14ac:dyDescent="0.25">
      <c r="B1150" s="205" t="str">
        <v>Never Let me Go</v>
      </c>
      <c r="C1150" s="199">
        <f>COUNTIF('BEN BEARE'!C:C,B1150)</f>
        <v>1</v>
      </c>
      <c r="D1150" s="199">
        <f>COUNTIFS('BEN BEARE'!C:C,B1150,'BEN BEARE'!K:K,"&gt;0")</f>
        <v>0</v>
      </c>
      <c r="E1150" s="199">
        <f>COUNTIFS('BEN BEARE'!C:C,B1150,'BEN BEARE'!K:K,"&lt;0")</f>
        <v>1</v>
      </c>
      <c r="F1150" s="200">
        <f t="shared" si="26"/>
        <v>0</v>
      </c>
      <c r="G1150" s="207">
        <f>SUMIFS('BEN BEARE'!K:K,'BEN BEARE'!C:C,B1150)</f>
        <v>-10</v>
      </c>
    </row>
    <row r="1151" spans="2:7" ht="15.75" x14ac:dyDescent="0.25">
      <c r="B1151" s="205" t="str">
        <v>Nevicata</v>
      </c>
      <c r="C1151" s="199">
        <f>COUNTIF('BEN BEARE'!C:C,B1151)</f>
        <v>1</v>
      </c>
      <c r="D1151" s="199">
        <f>COUNTIFS('BEN BEARE'!C:C,B1151,'BEN BEARE'!K:K,"&gt;0")</f>
        <v>0</v>
      </c>
      <c r="E1151" s="199">
        <f>COUNTIFS('BEN BEARE'!C:C,B1151,'BEN BEARE'!K:K,"&lt;0")</f>
        <v>1</v>
      </c>
      <c r="F1151" s="200">
        <f t="shared" si="26"/>
        <v>0</v>
      </c>
      <c r="G1151" s="207">
        <f>SUMIFS('BEN BEARE'!K:K,'BEN BEARE'!C:C,B1151)</f>
        <v>-0.25</v>
      </c>
    </row>
    <row r="1152" spans="2:7" ht="15.75" x14ac:dyDescent="0.25">
      <c r="B1152" s="205" t="str">
        <v>New Hampshire</v>
      </c>
      <c r="C1152" s="199">
        <f>COUNTIF('BEN BEARE'!C:C,B1152)</f>
        <v>1</v>
      </c>
      <c r="D1152" s="199">
        <f>COUNTIFS('BEN BEARE'!C:C,B1152,'BEN BEARE'!K:K,"&gt;0")</f>
        <v>0</v>
      </c>
      <c r="E1152" s="199">
        <f>COUNTIFS('BEN BEARE'!C:C,B1152,'BEN BEARE'!K:K,"&lt;0")</f>
        <v>1</v>
      </c>
      <c r="F1152" s="200">
        <f t="shared" si="26"/>
        <v>0</v>
      </c>
      <c r="G1152" s="207">
        <f>SUMIFS('BEN BEARE'!K:K,'BEN BEARE'!C:C,B1152)</f>
        <v>-0.75</v>
      </c>
    </row>
    <row r="1153" spans="2:7" ht="15.75" x14ac:dyDescent="0.25">
      <c r="B1153" s="205" t="str">
        <v>New Jersey</v>
      </c>
      <c r="C1153" s="199">
        <f>COUNTIF('BEN BEARE'!C:C,B1153)</f>
        <v>1</v>
      </c>
      <c r="D1153" s="199">
        <f>COUNTIFS('BEN BEARE'!C:C,B1153,'BEN BEARE'!K:K,"&gt;0")</f>
        <v>1</v>
      </c>
      <c r="E1153" s="199">
        <f>COUNTIFS('BEN BEARE'!C:C,B1153,'BEN BEARE'!K:K,"&lt;0")</f>
        <v>0</v>
      </c>
      <c r="F1153" s="200">
        <f t="shared" si="26"/>
        <v>1</v>
      </c>
      <c r="G1153" s="207">
        <f>SUMIFS('BEN BEARE'!K:K,'BEN BEARE'!C:C,B1153)</f>
        <v>9.75</v>
      </c>
    </row>
    <row r="1154" spans="2:7" ht="15.75" x14ac:dyDescent="0.25">
      <c r="B1154" s="205" t="str">
        <v>New Pharoah</v>
      </c>
      <c r="C1154" s="199">
        <f>COUNTIF('BEN BEARE'!C:C,B1154)</f>
        <v>1</v>
      </c>
      <c r="D1154" s="199">
        <f>COUNTIFS('BEN BEARE'!C:C,B1154,'BEN BEARE'!K:K,"&gt;0")</f>
        <v>0</v>
      </c>
      <c r="E1154" s="199">
        <f>COUNTIFS('BEN BEARE'!C:C,B1154,'BEN BEARE'!K:K,"&lt;0")</f>
        <v>1</v>
      </c>
      <c r="F1154" s="200">
        <f t="shared" si="26"/>
        <v>0</v>
      </c>
      <c r="G1154" s="207">
        <f>SUMIFS('BEN BEARE'!K:K,'BEN BEARE'!C:C,B1154)</f>
        <v>-2.75</v>
      </c>
    </row>
    <row r="1155" spans="2:7" ht="15.75" x14ac:dyDescent="0.25">
      <c r="B1155" s="205" t="str">
        <v>Newley Wed</v>
      </c>
      <c r="C1155" s="199">
        <f>COUNTIF('BEN BEARE'!C:C,B1155)</f>
        <v>1</v>
      </c>
      <c r="D1155" s="199">
        <f>COUNTIFS('BEN BEARE'!C:C,B1155,'BEN BEARE'!K:K,"&gt;0")</f>
        <v>0</v>
      </c>
      <c r="E1155" s="199">
        <f>COUNTIFS('BEN BEARE'!C:C,B1155,'BEN BEARE'!K:K,"&lt;0")</f>
        <v>1</v>
      </c>
      <c r="F1155" s="200">
        <f t="shared" si="26"/>
        <v>0</v>
      </c>
      <c r="G1155" s="207">
        <f>SUMIFS('BEN BEARE'!K:K,'BEN BEARE'!C:C,B1155)</f>
        <v>-2</v>
      </c>
    </row>
    <row r="1156" spans="2:7" ht="15.75" x14ac:dyDescent="0.25">
      <c r="B1156" s="205" t="str">
        <v>Nicodemus</v>
      </c>
      <c r="C1156" s="199">
        <f>COUNTIF('BEN BEARE'!C:C,B1156)</f>
        <v>3</v>
      </c>
      <c r="D1156" s="199">
        <f>COUNTIFS('BEN BEARE'!C:C,B1156,'BEN BEARE'!K:K,"&gt;0")</f>
        <v>0</v>
      </c>
      <c r="E1156" s="199">
        <f>COUNTIFS('BEN BEARE'!C:C,B1156,'BEN BEARE'!K:K,"&lt;0")</f>
        <v>3</v>
      </c>
      <c r="F1156" s="200">
        <f t="shared" si="26"/>
        <v>0</v>
      </c>
      <c r="G1156" s="207">
        <f>SUMIFS('BEN BEARE'!K:K,'BEN BEARE'!C:C,B1156)</f>
        <v>-6.25</v>
      </c>
    </row>
    <row r="1157" spans="2:7" ht="15.75" x14ac:dyDescent="0.25">
      <c r="B1157" s="205" t="str">
        <v>Night Orb</v>
      </c>
      <c r="C1157" s="199">
        <f>COUNTIF('BEN BEARE'!C:C,B1157)</f>
        <v>1</v>
      </c>
      <c r="D1157" s="199">
        <f>COUNTIFS('BEN BEARE'!C:C,B1157,'BEN BEARE'!K:K,"&gt;0")</f>
        <v>1</v>
      </c>
      <c r="E1157" s="199">
        <f>COUNTIFS('BEN BEARE'!C:C,B1157,'BEN BEARE'!K:K,"&lt;0")</f>
        <v>0</v>
      </c>
      <c r="F1157" s="200">
        <f t="shared" si="26"/>
        <v>1</v>
      </c>
      <c r="G1157" s="207">
        <f>SUMIFS('BEN BEARE'!K:K,'BEN BEARE'!C:C,B1157)</f>
        <v>17.875</v>
      </c>
    </row>
    <row r="1158" spans="2:7" ht="15.75" x14ac:dyDescent="0.25">
      <c r="B1158" s="205" t="str">
        <v>Nightstick</v>
      </c>
      <c r="C1158" s="199">
        <f>COUNTIF('BEN BEARE'!C:C,B1158)</f>
        <v>1</v>
      </c>
      <c r="D1158" s="199">
        <f>COUNTIFS('BEN BEARE'!C:C,B1158,'BEN BEARE'!K:K,"&gt;0")</f>
        <v>1</v>
      </c>
      <c r="E1158" s="199">
        <f>COUNTIFS('BEN BEARE'!C:C,B1158,'BEN BEARE'!K:K,"&lt;0")</f>
        <v>0</v>
      </c>
      <c r="F1158" s="200">
        <f t="shared" si="26"/>
        <v>1</v>
      </c>
      <c r="G1158" s="207">
        <f>SUMIFS('BEN BEARE'!K:K,'BEN BEARE'!C:C,B1158)</f>
        <v>15.925000000000001</v>
      </c>
    </row>
    <row r="1159" spans="2:7" ht="15.75" x14ac:dyDescent="0.25">
      <c r="B1159" s="205" t="str">
        <v>Nijiko</v>
      </c>
      <c r="C1159" s="199">
        <f>COUNTIF('BEN BEARE'!C:C,B1159)</f>
        <v>1</v>
      </c>
      <c r="D1159" s="199">
        <f>COUNTIFS('BEN BEARE'!C:C,B1159,'BEN BEARE'!K:K,"&gt;0")</f>
        <v>0</v>
      </c>
      <c r="E1159" s="199">
        <f>COUNTIFS('BEN BEARE'!C:C,B1159,'BEN BEARE'!K:K,"&lt;0")</f>
        <v>1</v>
      </c>
      <c r="F1159" s="200">
        <f t="shared" si="26"/>
        <v>0</v>
      </c>
      <c r="G1159" s="207">
        <f>SUMIFS('BEN BEARE'!K:K,'BEN BEARE'!C:C,B1159)</f>
        <v>-6</v>
      </c>
    </row>
    <row r="1160" spans="2:7" ht="15.75" x14ac:dyDescent="0.25">
      <c r="B1160" s="205" t="str">
        <v>Nineveh</v>
      </c>
      <c r="C1160" s="199">
        <f>COUNTIF('BEN BEARE'!C:C,B1160)</f>
        <v>2</v>
      </c>
      <c r="D1160" s="199">
        <f>COUNTIFS('BEN BEARE'!C:C,B1160,'BEN BEARE'!K:K,"&gt;0")</f>
        <v>0</v>
      </c>
      <c r="E1160" s="199">
        <f>COUNTIFS('BEN BEARE'!C:C,B1160,'BEN BEARE'!K:K,"&lt;0")</f>
        <v>2</v>
      </c>
      <c r="F1160" s="200">
        <f t="shared" si="26"/>
        <v>0</v>
      </c>
      <c r="G1160" s="207">
        <f>SUMIFS('BEN BEARE'!K:K,'BEN BEARE'!C:C,B1160)</f>
        <v>-14.75</v>
      </c>
    </row>
    <row r="1161" spans="2:7" ht="15.75" x14ac:dyDescent="0.25">
      <c r="B1161" s="205" t="str">
        <v>Nitrogen</v>
      </c>
      <c r="C1161" s="199">
        <f>COUNTIF('BEN BEARE'!C:C,B1161)</f>
        <v>2</v>
      </c>
      <c r="D1161" s="199">
        <f>COUNTIFS('BEN BEARE'!C:C,B1161,'BEN BEARE'!K:K,"&gt;0")</f>
        <v>0</v>
      </c>
      <c r="E1161" s="199">
        <f>COUNTIFS('BEN BEARE'!C:C,B1161,'BEN BEARE'!K:K,"&lt;0")</f>
        <v>2</v>
      </c>
      <c r="F1161" s="200">
        <f t="shared" si="26"/>
        <v>0</v>
      </c>
      <c r="G1161" s="207">
        <f>SUMIFS('BEN BEARE'!K:K,'BEN BEARE'!C:C,B1161)</f>
        <v>-6.5</v>
      </c>
    </row>
    <row r="1162" spans="2:7" ht="15.75" x14ac:dyDescent="0.25">
      <c r="B1162" s="205" t="str">
        <v>No Envy</v>
      </c>
      <c r="C1162" s="199">
        <f>COUNTIF('BEN BEARE'!C:C,B1162)</f>
        <v>1</v>
      </c>
      <c r="D1162" s="199">
        <f>COUNTIFS('BEN BEARE'!C:C,B1162,'BEN BEARE'!K:K,"&gt;0")</f>
        <v>1</v>
      </c>
      <c r="E1162" s="199">
        <f>COUNTIFS('BEN BEARE'!C:C,B1162,'BEN BEARE'!K:K,"&lt;0")</f>
        <v>0</v>
      </c>
      <c r="F1162" s="200">
        <f t="shared" si="26"/>
        <v>1</v>
      </c>
      <c r="G1162" s="207">
        <f>SUMIFS('BEN BEARE'!K:K,'BEN BEARE'!C:C,B1162)</f>
        <v>1.4</v>
      </c>
    </row>
    <row r="1163" spans="2:7" ht="15.75" x14ac:dyDescent="0.25">
      <c r="B1163" s="205" t="str">
        <v>No way ever</v>
      </c>
      <c r="C1163" s="199">
        <f>COUNTIF('BEN BEARE'!C:C,B1163)</f>
        <v>2</v>
      </c>
      <c r="D1163" s="199">
        <f>COUNTIFS('BEN BEARE'!C:C,B1163,'BEN BEARE'!K:K,"&gt;0")</f>
        <v>2</v>
      </c>
      <c r="E1163" s="199">
        <f>COUNTIFS('BEN BEARE'!C:C,B1163,'BEN BEARE'!K:K,"&lt;0")</f>
        <v>0</v>
      </c>
      <c r="F1163" s="200">
        <f t="shared" si="26"/>
        <v>1</v>
      </c>
      <c r="G1163" s="207">
        <f>SUMIFS('BEN BEARE'!K:K,'BEN BEARE'!C:C,B1163)</f>
        <v>5.25</v>
      </c>
    </row>
    <row r="1164" spans="2:7" ht="15.75" x14ac:dyDescent="0.25">
      <c r="B1164" s="205" t="str">
        <v>No Whining</v>
      </c>
      <c r="C1164" s="199">
        <f>COUNTIF('BEN BEARE'!C:C,B1164)</f>
        <v>2</v>
      </c>
      <c r="D1164" s="199">
        <f>COUNTIFS('BEN BEARE'!C:C,B1164,'BEN BEARE'!K:K,"&gt;0")</f>
        <v>0</v>
      </c>
      <c r="E1164" s="199">
        <f>COUNTIFS('BEN BEARE'!C:C,B1164,'BEN BEARE'!K:K,"&lt;0")</f>
        <v>2</v>
      </c>
      <c r="F1164" s="200">
        <f t="shared" si="26"/>
        <v>0</v>
      </c>
      <c r="G1164" s="207">
        <f>SUMIFS('BEN BEARE'!K:K,'BEN BEARE'!C:C,B1164)</f>
        <v>-0.75</v>
      </c>
    </row>
    <row r="1165" spans="2:7" ht="15.75" x14ac:dyDescent="0.25">
      <c r="B1165" s="205" t="str">
        <v>Noble Empress</v>
      </c>
      <c r="C1165" s="199">
        <f>COUNTIF('BEN BEARE'!C:C,B1165)</f>
        <v>1</v>
      </c>
      <c r="D1165" s="199">
        <f>COUNTIFS('BEN BEARE'!C:C,B1165,'BEN BEARE'!K:K,"&gt;0")</f>
        <v>0</v>
      </c>
      <c r="E1165" s="199">
        <f>COUNTIFS('BEN BEARE'!C:C,B1165,'BEN BEARE'!K:K,"&lt;0")</f>
        <v>1</v>
      </c>
      <c r="F1165" s="200">
        <f t="shared" si="26"/>
        <v>0</v>
      </c>
      <c r="G1165" s="207">
        <f>SUMIFS('BEN BEARE'!K:K,'BEN BEARE'!C:C,B1165)</f>
        <v>-0.5</v>
      </c>
    </row>
    <row r="1166" spans="2:7" ht="15.75" x14ac:dyDescent="0.25">
      <c r="B1166" s="205" t="str">
        <v>Noble Missile</v>
      </c>
      <c r="C1166" s="199">
        <f>COUNTIF('BEN BEARE'!C:C,B1166)</f>
        <v>1</v>
      </c>
      <c r="D1166" s="199">
        <f>COUNTIFS('BEN BEARE'!C:C,B1166,'BEN BEARE'!K:K,"&gt;0")</f>
        <v>0</v>
      </c>
      <c r="E1166" s="199">
        <f>COUNTIFS('BEN BEARE'!C:C,B1166,'BEN BEARE'!K:K,"&lt;0")</f>
        <v>1</v>
      </c>
      <c r="F1166" s="200">
        <f t="shared" si="26"/>
        <v>0</v>
      </c>
      <c r="G1166" s="207">
        <f>SUMIFS('BEN BEARE'!K:K,'BEN BEARE'!C:C,B1166)</f>
        <v>-2</v>
      </c>
    </row>
    <row r="1167" spans="2:7" ht="15.75" x14ac:dyDescent="0.25">
      <c r="B1167" s="205" t="str">
        <v>Noble One</v>
      </c>
      <c r="C1167" s="199">
        <f>COUNTIF('BEN BEARE'!C:C,B1167)</f>
        <v>1</v>
      </c>
      <c r="D1167" s="199">
        <f>COUNTIFS('BEN BEARE'!C:C,B1167,'BEN BEARE'!K:K,"&gt;0")</f>
        <v>0</v>
      </c>
      <c r="E1167" s="199">
        <f>COUNTIFS('BEN BEARE'!C:C,B1167,'BEN BEARE'!K:K,"&lt;0")</f>
        <v>1</v>
      </c>
      <c r="F1167" s="200">
        <f t="shared" si="26"/>
        <v>0</v>
      </c>
      <c r="G1167" s="207">
        <f>SUMIFS('BEN BEARE'!K:K,'BEN BEARE'!C:C,B1167)</f>
        <v>-3.75</v>
      </c>
    </row>
    <row r="1168" spans="2:7" ht="15.75" x14ac:dyDescent="0.25">
      <c r="B1168" s="205" t="str">
        <v>Nodachi</v>
      </c>
      <c r="C1168" s="199">
        <f>COUNTIF('BEN BEARE'!C:C,B1168)</f>
        <v>4</v>
      </c>
      <c r="D1168" s="199">
        <f>COUNTIFS('BEN BEARE'!C:C,B1168,'BEN BEARE'!K:K,"&gt;0")</f>
        <v>2</v>
      </c>
      <c r="E1168" s="199">
        <f>COUNTIFS('BEN BEARE'!C:C,B1168,'BEN BEARE'!K:K,"&lt;0")</f>
        <v>2</v>
      </c>
      <c r="F1168" s="200">
        <f t="shared" si="26"/>
        <v>0.5</v>
      </c>
      <c r="G1168" s="207">
        <f>SUMIFS('BEN BEARE'!K:K,'BEN BEARE'!C:C,B1168)</f>
        <v>1.6000000000000014</v>
      </c>
    </row>
    <row r="1169" spans="2:7" ht="15.75" x14ac:dyDescent="0.25">
      <c r="B1169" s="205" t="str">
        <v>Noisy Boy</v>
      </c>
      <c r="C1169" s="199">
        <f>COUNTIF('BEN BEARE'!C:C,B1169)</f>
        <v>1</v>
      </c>
      <c r="D1169" s="199">
        <f>COUNTIFS('BEN BEARE'!C:C,B1169,'BEN BEARE'!K:K,"&gt;0")</f>
        <v>0</v>
      </c>
      <c r="E1169" s="199">
        <f>COUNTIFS('BEN BEARE'!C:C,B1169,'BEN BEARE'!K:K,"&lt;0")</f>
        <v>1</v>
      </c>
      <c r="F1169" s="200">
        <f t="shared" si="26"/>
        <v>0</v>
      </c>
      <c r="G1169" s="207">
        <f>SUMIFS('BEN BEARE'!K:K,'BEN BEARE'!C:C,B1169)</f>
        <v>-3.75</v>
      </c>
    </row>
    <row r="1170" spans="2:7" ht="15.75" x14ac:dyDescent="0.25">
      <c r="B1170" s="205" t="str">
        <v>North Channel</v>
      </c>
      <c r="C1170" s="199">
        <f>COUNTIF('BEN BEARE'!C:C,B1170)</f>
        <v>2</v>
      </c>
      <c r="D1170" s="199">
        <f>COUNTIFS('BEN BEARE'!C:C,B1170,'BEN BEARE'!K:K,"&gt;0")</f>
        <v>0</v>
      </c>
      <c r="E1170" s="199">
        <f>COUNTIFS('BEN BEARE'!C:C,B1170,'BEN BEARE'!K:K,"&lt;0")</f>
        <v>2</v>
      </c>
      <c r="F1170" s="200">
        <f t="shared" si="26"/>
        <v>0</v>
      </c>
      <c r="G1170" s="207">
        <f>SUMIFS('BEN BEARE'!K:K,'BEN BEARE'!C:C,B1170)</f>
        <v>-5.75</v>
      </c>
    </row>
    <row r="1171" spans="2:7" ht="15.75" x14ac:dyDescent="0.25">
      <c r="B1171" s="205" t="str">
        <v>Norwegian Joy</v>
      </c>
      <c r="C1171" s="199">
        <f>COUNTIF('BEN BEARE'!C:C,B1171)</f>
        <v>1</v>
      </c>
      <c r="D1171" s="199">
        <f>COUNTIFS('BEN BEARE'!C:C,B1171,'BEN BEARE'!K:K,"&gt;0")</f>
        <v>1</v>
      </c>
      <c r="E1171" s="199">
        <f>COUNTIFS('BEN BEARE'!C:C,B1171,'BEN BEARE'!K:K,"&lt;0")</f>
        <v>0</v>
      </c>
      <c r="F1171" s="200">
        <f t="shared" ref="F1171:F1210" si="27">D1171/C1171</f>
        <v>1</v>
      </c>
      <c r="G1171" s="207">
        <f>SUMIFS('BEN BEARE'!K:K,'BEN BEARE'!C:C,B1171)</f>
        <v>20</v>
      </c>
    </row>
    <row r="1172" spans="2:7" ht="15.75" x14ac:dyDescent="0.25">
      <c r="B1172" s="205" t="str">
        <v>Not in Doubt</v>
      </c>
      <c r="C1172" s="199">
        <f>COUNTIF('BEN BEARE'!C:C,B1172)</f>
        <v>1</v>
      </c>
      <c r="D1172" s="199">
        <f>COUNTIFS('BEN BEARE'!C:C,B1172,'BEN BEARE'!K:K,"&gt;0")</f>
        <v>0</v>
      </c>
      <c r="E1172" s="199">
        <f>COUNTIFS('BEN BEARE'!C:C,B1172,'BEN BEARE'!K:K,"&lt;0")</f>
        <v>1</v>
      </c>
      <c r="F1172" s="200">
        <f t="shared" si="27"/>
        <v>0</v>
      </c>
      <c r="G1172" s="207">
        <f>SUMIFS('BEN BEARE'!K:K,'BEN BEARE'!C:C,B1172)</f>
        <v>-2.75</v>
      </c>
    </row>
    <row r="1173" spans="2:7" ht="15.75" x14ac:dyDescent="0.25">
      <c r="B1173" s="205" t="str">
        <v>Not that Easy</v>
      </c>
      <c r="C1173" s="199">
        <f>COUNTIF('BEN BEARE'!C:C,B1173)</f>
        <v>1</v>
      </c>
      <c r="D1173" s="199">
        <f>COUNTIFS('BEN BEARE'!C:C,B1173,'BEN BEARE'!K:K,"&gt;0")</f>
        <v>0</v>
      </c>
      <c r="E1173" s="199">
        <f>COUNTIFS('BEN BEARE'!C:C,B1173,'BEN BEARE'!K:K,"&lt;0")</f>
        <v>1</v>
      </c>
      <c r="F1173" s="200">
        <f t="shared" si="27"/>
        <v>0</v>
      </c>
      <c r="G1173" s="207">
        <f>SUMIFS('BEN BEARE'!K:K,'BEN BEARE'!C:C,B1173)</f>
        <v>-1</v>
      </c>
    </row>
    <row r="1174" spans="2:7" ht="15.75" x14ac:dyDescent="0.25">
      <c r="B1174" s="205" t="str">
        <v>Nottaris</v>
      </c>
      <c r="C1174" s="199">
        <f>COUNTIF('BEN BEARE'!C:C,B1174)</f>
        <v>1</v>
      </c>
      <c r="D1174" s="199">
        <f>COUNTIFS('BEN BEARE'!C:C,B1174,'BEN BEARE'!K:K,"&gt;0")</f>
        <v>0</v>
      </c>
      <c r="E1174" s="199">
        <f>COUNTIFS('BEN BEARE'!C:C,B1174,'BEN BEARE'!K:K,"&lt;0")</f>
        <v>1</v>
      </c>
      <c r="F1174" s="200">
        <f t="shared" si="27"/>
        <v>0</v>
      </c>
      <c r="G1174" s="207">
        <f>SUMIFS('BEN BEARE'!K:K,'BEN BEARE'!C:C,B1174)</f>
        <v>-0.5</v>
      </c>
    </row>
    <row r="1175" spans="2:7" ht="15.75" x14ac:dyDescent="0.25">
      <c r="B1175" s="205" t="str">
        <v>November Falls</v>
      </c>
      <c r="C1175" s="199">
        <f>COUNTIF('BEN BEARE'!C:C,B1175)</f>
        <v>1</v>
      </c>
      <c r="D1175" s="199">
        <f>COUNTIFS('BEN BEARE'!C:C,B1175,'BEN BEARE'!K:K,"&gt;0")</f>
        <v>1</v>
      </c>
      <c r="E1175" s="199">
        <f>COUNTIFS('BEN BEARE'!C:C,B1175,'BEN BEARE'!K:K,"&lt;0")</f>
        <v>0</v>
      </c>
      <c r="F1175" s="200">
        <f t="shared" si="27"/>
        <v>1</v>
      </c>
      <c r="G1175" s="207">
        <f>SUMIFS('BEN BEARE'!K:K,'BEN BEARE'!C:C,B1175)</f>
        <v>2.4</v>
      </c>
    </row>
    <row r="1176" spans="2:7" ht="15.75" x14ac:dyDescent="0.25">
      <c r="B1176" s="205" t="str">
        <v>Noyers</v>
      </c>
      <c r="C1176" s="199">
        <f>COUNTIF('BEN BEARE'!C:C,B1176)</f>
        <v>2</v>
      </c>
      <c r="D1176" s="199">
        <f>COUNTIFS('BEN BEARE'!C:C,B1176,'BEN BEARE'!K:K,"&gt;0")</f>
        <v>0</v>
      </c>
      <c r="E1176" s="199">
        <f>COUNTIFS('BEN BEARE'!C:C,B1176,'BEN BEARE'!K:K,"&lt;0")</f>
        <v>2</v>
      </c>
      <c r="F1176" s="200">
        <f t="shared" si="27"/>
        <v>0</v>
      </c>
      <c r="G1176" s="207">
        <f>SUMIFS('BEN BEARE'!K:K,'BEN BEARE'!C:C,B1176)</f>
        <v>-12.75</v>
      </c>
    </row>
    <row r="1177" spans="2:7" ht="15.75" x14ac:dyDescent="0.25">
      <c r="B1177" s="205" t="str">
        <v>Obsessive Maid</v>
      </c>
      <c r="C1177" s="199">
        <f>COUNTIF('BEN BEARE'!C:C,B1177)</f>
        <v>2</v>
      </c>
      <c r="D1177" s="199">
        <f>COUNTIFS('BEN BEARE'!C:C,B1177,'BEN BEARE'!K:K,"&gt;0")</f>
        <v>0</v>
      </c>
      <c r="E1177" s="199">
        <f>COUNTIFS('BEN BEARE'!C:C,B1177,'BEN BEARE'!K:K,"&lt;0")</f>
        <v>2</v>
      </c>
      <c r="F1177" s="200">
        <f t="shared" si="27"/>
        <v>0</v>
      </c>
      <c r="G1177" s="207">
        <f>SUMIFS('BEN BEARE'!K:K,'BEN BEARE'!C:C,B1177)</f>
        <v>-3.75</v>
      </c>
    </row>
    <row r="1178" spans="2:7" ht="15.75" x14ac:dyDescent="0.25">
      <c r="B1178" s="205" t="str">
        <v>Ode To Joy</v>
      </c>
      <c r="C1178" s="199">
        <f>COUNTIF('BEN BEARE'!C:C,B1178)</f>
        <v>1</v>
      </c>
      <c r="D1178" s="199">
        <f>COUNTIFS('BEN BEARE'!C:C,B1178,'BEN BEARE'!K:K,"&gt;0")</f>
        <v>0</v>
      </c>
      <c r="E1178" s="199">
        <f>COUNTIFS('BEN BEARE'!C:C,B1178,'BEN BEARE'!K:K,"&lt;0")</f>
        <v>1</v>
      </c>
      <c r="F1178" s="200">
        <f t="shared" si="27"/>
        <v>0</v>
      </c>
      <c r="G1178" s="207">
        <f>SUMIFS('BEN BEARE'!K:K,'BEN BEARE'!C:C,B1178)</f>
        <v>-2.25</v>
      </c>
    </row>
    <row r="1179" spans="2:7" ht="15.75" x14ac:dyDescent="0.25">
      <c r="B1179" s="205" t="str">
        <v>Ofcourse I Will</v>
      </c>
      <c r="C1179" s="199">
        <f>COUNTIF('BEN BEARE'!C:C,B1179)</f>
        <v>2</v>
      </c>
      <c r="D1179" s="199">
        <f>COUNTIFS('BEN BEARE'!C:C,B1179,'BEN BEARE'!K:K,"&gt;0")</f>
        <v>0</v>
      </c>
      <c r="E1179" s="199">
        <f>COUNTIFS('BEN BEARE'!C:C,B1179,'BEN BEARE'!K:K,"&lt;0")</f>
        <v>2</v>
      </c>
      <c r="F1179" s="200">
        <f t="shared" si="27"/>
        <v>0</v>
      </c>
      <c r="G1179" s="207">
        <f>SUMIFS('BEN BEARE'!K:K,'BEN BEARE'!C:C,B1179)</f>
        <v>-2.25</v>
      </c>
    </row>
    <row r="1180" spans="2:7" ht="15.75" x14ac:dyDescent="0.25">
      <c r="B1180" s="205" t="str">
        <v>Offspring</v>
      </c>
      <c r="C1180" s="199">
        <f>COUNTIF('BEN BEARE'!C:C,B1180)</f>
        <v>1</v>
      </c>
      <c r="D1180" s="199">
        <f>COUNTIFS('BEN BEARE'!C:C,B1180,'BEN BEARE'!K:K,"&gt;0")</f>
        <v>0</v>
      </c>
      <c r="E1180" s="199">
        <f>COUNTIFS('BEN BEARE'!C:C,B1180,'BEN BEARE'!K:K,"&lt;0")</f>
        <v>1</v>
      </c>
      <c r="F1180" s="200">
        <f t="shared" si="27"/>
        <v>0</v>
      </c>
      <c r="G1180" s="207">
        <f>SUMIFS('BEN BEARE'!K:K,'BEN BEARE'!C:C,B1180)</f>
        <v>-1</v>
      </c>
    </row>
    <row r="1181" spans="2:7" ht="15.75" x14ac:dyDescent="0.25">
      <c r="B1181" s="205" t="str">
        <v>Oh Wonderful Why</v>
      </c>
      <c r="C1181" s="199">
        <f>COUNTIF('BEN BEARE'!C:C,B1181)</f>
        <v>2</v>
      </c>
      <c r="D1181" s="199">
        <f>COUNTIFS('BEN BEARE'!C:C,B1181,'BEN BEARE'!K:K,"&gt;0")</f>
        <v>0</v>
      </c>
      <c r="E1181" s="199">
        <f>COUNTIFS('BEN BEARE'!C:C,B1181,'BEN BEARE'!K:K,"&lt;0")</f>
        <v>2</v>
      </c>
      <c r="F1181" s="200">
        <f t="shared" si="27"/>
        <v>0</v>
      </c>
      <c r="G1181" s="207">
        <f>SUMIFS('BEN BEARE'!K:K,'BEN BEARE'!C:C,B1181)</f>
        <v>-5</v>
      </c>
    </row>
    <row r="1182" spans="2:7" ht="15.75" x14ac:dyDescent="0.25">
      <c r="B1182" s="205" t="str">
        <v>Olivia's Scandal</v>
      </c>
      <c r="C1182" s="199">
        <f>COUNTIF('BEN BEARE'!C:C,B1182)</f>
        <v>1</v>
      </c>
      <c r="D1182" s="199">
        <f>COUNTIFS('BEN BEARE'!C:C,B1182,'BEN BEARE'!K:K,"&gt;0")</f>
        <v>0</v>
      </c>
      <c r="E1182" s="199">
        <f>COUNTIFS('BEN BEARE'!C:C,B1182,'BEN BEARE'!K:K,"&lt;0")</f>
        <v>1</v>
      </c>
      <c r="F1182" s="200">
        <f t="shared" si="27"/>
        <v>0</v>
      </c>
      <c r="G1182" s="207">
        <f>SUMIFS('BEN BEARE'!K:K,'BEN BEARE'!C:C,B1182)</f>
        <v>-2</v>
      </c>
    </row>
    <row r="1183" spans="2:7" ht="15.75" x14ac:dyDescent="0.25">
      <c r="B1183" s="205" t="str">
        <v>On the Record</v>
      </c>
      <c r="C1183" s="199">
        <f>COUNTIF('BEN BEARE'!C:C,B1183)</f>
        <v>1</v>
      </c>
      <c r="D1183" s="199">
        <f>COUNTIFS('BEN BEARE'!C:C,B1183,'BEN BEARE'!K:K,"&gt;0")</f>
        <v>0</v>
      </c>
      <c r="E1183" s="199">
        <f>COUNTIFS('BEN BEARE'!C:C,B1183,'BEN BEARE'!K:K,"&lt;0")</f>
        <v>1</v>
      </c>
      <c r="F1183" s="200">
        <f t="shared" si="27"/>
        <v>0</v>
      </c>
      <c r="G1183" s="207">
        <f>SUMIFS('BEN BEARE'!K:K,'BEN BEARE'!C:C,B1183)</f>
        <v>-1</v>
      </c>
    </row>
    <row r="1184" spans="2:7" ht="15.75" x14ac:dyDescent="0.25">
      <c r="B1184" s="205" t="str">
        <v>One Last Kiss</v>
      </c>
      <c r="C1184" s="199">
        <f>COUNTIF('BEN BEARE'!C:C,B1184)</f>
        <v>2</v>
      </c>
      <c r="D1184" s="199">
        <f>COUNTIFS('BEN BEARE'!C:C,B1184,'BEN BEARE'!K:K,"&gt;0")</f>
        <v>0</v>
      </c>
      <c r="E1184" s="199">
        <f>COUNTIFS('BEN BEARE'!C:C,B1184,'BEN BEARE'!K:K,"&lt;0")</f>
        <v>2</v>
      </c>
      <c r="F1184" s="200">
        <f t="shared" si="27"/>
        <v>0</v>
      </c>
      <c r="G1184" s="207">
        <f>SUMIFS('BEN BEARE'!K:K,'BEN BEARE'!C:C,B1184)</f>
        <v>-3.25</v>
      </c>
    </row>
    <row r="1185" spans="2:7" ht="15.75" x14ac:dyDescent="0.25">
      <c r="B1185" s="205" t="str">
        <v>One Thing Counts</v>
      </c>
      <c r="C1185" s="199">
        <f>COUNTIF('BEN BEARE'!C:C,B1185)</f>
        <v>2</v>
      </c>
      <c r="D1185" s="199">
        <f>COUNTIFS('BEN BEARE'!C:C,B1185,'BEN BEARE'!K:K,"&gt;0")</f>
        <v>0</v>
      </c>
      <c r="E1185" s="199">
        <f>COUNTIFS('BEN BEARE'!C:C,B1185,'BEN BEARE'!K:K,"&lt;0")</f>
        <v>2</v>
      </c>
      <c r="F1185" s="200">
        <f t="shared" si="27"/>
        <v>0</v>
      </c>
      <c r="G1185" s="207">
        <f>SUMIFS('BEN BEARE'!K:K,'BEN BEARE'!C:C,B1185)</f>
        <v>-8</v>
      </c>
    </row>
    <row r="1186" spans="2:7" ht="15.75" x14ac:dyDescent="0.25">
      <c r="B1186" s="205" t="str">
        <v>Onika</v>
      </c>
      <c r="C1186" s="199">
        <f>COUNTIF('BEN BEARE'!C:C,B1186)</f>
        <v>1</v>
      </c>
      <c r="D1186" s="199">
        <f>COUNTIFS('BEN BEARE'!C:C,B1186,'BEN BEARE'!K:K,"&gt;0")</f>
        <v>1</v>
      </c>
      <c r="E1186" s="199">
        <f>COUNTIFS('BEN BEARE'!C:C,B1186,'BEN BEARE'!K:K,"&lt;0")</f>
        <v>0</v>
      </c>
      <c r="F1186" s="200">
        <f t="shared" si="27"/>
        <v>1</v>
      </c>
      <c r="G1186" s="207">
        <f>SUMIFS('BEN BEARE'!K:K,'BEN BEARE'!C:C,B1186)</f>
        <v>10.8</v>
      </c>
    </row>
    <row r="1187" spans="2:7" ht="15.75" x14ac:dyDescent="0.25">
      <c r="B1187" s="205" t="str">
        <v>Onnamusha</v>
      </c>
      <c r="C1187" s="199">
        <f>COUNTIF('BEN BEARE'!C:C,B1187)</f>
        <v>1</v>
      </c>
      <c r="D1187" s="199">
        <f>COUNTIFS('BEN BEARE'!C:C,B1187,'BEN BEARE'!K:K,"&gt;0")</f>
        <v>0</v>
      </c>
      <c r="E1187" s="199">
        <f>COUNTIFS('BEN BEARE'!C:C,B1187,'BEN BEARE'!K:K,"&lt;0")</f>
        <v>1</v>
      </c>
      <c r="F1187" s="200">
        <f t="shared" si="27"/>
        <v>0</v>
      </c>
      <c r="G1187" s="207">
        <f>SUMIFS('BEN BEARE'!K:K,'BEN BEARE'!C:C,B1187)</f>
        <v>-1.25</v>
      </c>
    </row>
    <row r="1188" spans="2:7" ht="15.75" x14ac:dyDescent="0.25">
      <c r="B1188" s="205" t="str">
        <v>Opalson</v>
      </c>
      <c r="C1188" s="199">
        <f>COUNTIF('BEN BEARE'!C:C,B1188)</f>
        <v>1</v>
      </c>
      <c r="D1188" s="199">
        <f>COUNTIFS('BEN BEARE'!C:C,B1188,'BEN BEARE'!K:K,"&gt;0")</f>
        <v>0</v>
      </c>
      <c r="E1188" s="199">
        <f>COUNTIFS('BEN BEARE'!C:C,B1188,'BEN BEARE'!K:K,"&lt;0")</f>
        <v>1</v>
      </c>
      <c r="F1188" s="200">
        <f t="shared" si="27"/>
        <v>0</v>
      </c>
      <c r="G1188" s="207">
        <f>SUMIFS('BEN BEARE'!K:K,'BEN BEARE'!C:C,B1188)</f>
        <v>-4</v>
      </c>
    </row>
    <row r="1189" spans="2:7" ht="15.75" x14ac:dyDescent="0.25">
      <c r="B1189" s="205" t="str">
        <v>Orcym Busby</v>
      </c>
      <c r="C1189" s="199">
        <f>COUNTIF('BEN BEARE'!C:C,B1189)</f>
        <v>1</v>
      </c>
      <c r="D1189" s="199">
        <f>COUNTIFS('BEN BEARE'!C:C,B1189,'BEN BEARE'!K:K,"&gt;0")</f>
        <v>0</v>
      </c>
      <c r="E1189" s="199">
        <f>COUNTIFS('BEN BEARE'!C:C,B1189,'BEN BEARE'!K:K,"&lt;0")</f>
        <v>1</v>
      </c>
      <c r="F1189" s="200">
        <f t="shared" si="27"/>
        <v>0</v>
      </c>
      <c r="G1189" s="207">
        <f>SUMIFS('BEN BEARE'!K:K,'BEN BEARE'!C:C,B1189)</f>
        <v>-1</v>
      </c>
    </row>
    <row r="1190" spans="2:7" ht="15.75" x14ac:dyDescent="0.25">
      <c r="B1190" s="205" t="str">
        <v xml:space="preserve">Orient's Secret </v>
      </c>
      <c r="C1190" s="199">
        <f>COUNTIF('BEN BEARE'!C:C,B1190)</f>
        <v>1</v>
      </c>
      <c r="D1190" s="199">
        <f>COUNTIFS('BEN BEARE'!C:C,B1190,'BEN BEARE'!K:K,"&gt;0")</f>
        <v>0</v>
      </c>
      <c r="E1190" s="199">
        <f>COUNTIFS('BEN BEARE'!C:C,B1190,'BEN BEARE'!K:K,"&lt;0")</f>
        <v>1</v>
      </c>
      <c r="F1190" s="200">
        <f t="shared" si="27"/>
        <v>0</v>
      </c>
      <c r="G1190" s="207">
        <f>SUMIFS('BEN BEARE'!K:K,'BEN BEARE'!C:C,B1190)</f>
        <v>-3.75</v>
      </c>
    </row>
    <row r="1191" spans="2:7" ht="15.75" x14ac:dyDescent="0.25">
      <c r="B1191" s="205" t="str">
        <v>Oriental Smoke</v>
      </c>
      <c r="C1191" s="199">
        <f>COUNTIF('BEN BEARE'!C:C,B1191)</f>
        <v>3</v>
      </c>
      <c r="D1191" s="199">
        <f>COUNTIFS('BEN BEARE'!C:C,B1191,'BEN BEARE'!K:K,"&gt;0")</f>
        <v>0</v>
      </c>
      <c r="E1191" s="199">
        <f>COUNTIFS('BEN BEARE'!C:C,B1191,'BEN BEARE'!K:K,"&lt;0")</f>
        <v>3</v>
      </c>
      <c r="F1191" s="200">
        <f t="shared" si="27"/>
        <v>0</v>
      </c>
      <c r="G1191" s="207">
        <f>SUMIFS('BEN BEARE'!K:K,'BEN BEARE'!C:C,B1191)</f>
        <v>-7</v>
      </c>
    </row>
    <row r="1192" spans="2:7" ht="15.75" x14ac:dyDescent="0.25">
      <c r="B1192" s="205" t="str">
        <v>Oriental Spirit</v>
      </c>
      <c r="C1192" s="199">
        <f>COUNTIF('BEN BEARE'!C:C,B1192)</f>
        <v>1</v>
      </c>
      <c r="D1192" s="199">
        <f>COUNTIFS('BEN BEARE'!C:C,B1192,'BEN BEARE'!K:K,"&gt;0")</f>
        <v>0</v>
      </c>
      <c r="E1192" s="199">
        <f>COUNTIFS('BEN BEARE'!C:C,B1192,'BEN BEARE'!K:K,"&lt;0")</f>
        <v>1</v>
      </c>
      <c r="F1192" s="200">
        <f t="shared" si="27"/>
        <v>0</v>
      </c>
      <c r="G1192" s="207">
        <f>SUMIFS('BEN BEARE'!K:K,'BEN BEARE'!C:C,B1192)</f>
        <v>-0.5</v>
      </c>
    </row>
    <row r="1193" spans="2:7" ht="15.75" x14ac:dyDescent="0.25">
      <c r="B1193" s="205" t="str">
        <v>Oriental Sprit</v>
      </c>
      <c r="C1193" s="199">
        <f>COUNTIF('BEN BEARE'!C:C,B1193)</f>
        <v>1</v>
      </c>
      <c r="D1193" s="199">
        <f>COUNTIFS('BEN BEARE'!C:C,B1193,'BEN BEARE'!K:K,"&gt;0")</f>
        <v>0</v>
      </c>
      <c r="E1193" s="199">
        <f>COUNTIFS('BEN BEARE'!C:C,B1193,'BEN BEARE'!K:K,"&lt;0")</f>
        <v>1</v>
      </c>
      <c r="F1193" s="200">
        <f t="shared" si="27"/>
        <v>0</v>
      </c>
      <c r="G1193" s="207">
        <f>SUMIFS('BEN BEARE'!K:K,'BEN BEARE'!C:C,B1193)</f>
        <v>-0.5</v>
      </c>
    </row>
    <row r="1194" spans="2:7" ht="15.75" x14ac:dyDescent="0.25">
      <c r="B1194" s="205" t="str">
        <v>Orne</v>
      </c>
      <c r="C1194" s="199">
        <f>COUNTIF('BEN BEARE'!C:C,B1194)</f>
        <v>1</v>
      </c>
      <c r="D1194" s="199">
        <f>COUNTIFS('BEN BEARE'!C:C,B1194,'BEN BEARE'!K:K,"&gt;0")</f>
        <v>0</v>
      </c>
      <c r="E1194" s="199">
        <f>COUNTIFS('BEN BEARE'!C:C,B1194,'BEN BEARE'!K:K,"&lt;0")</f>
        <v>1</v>
      </c>
      <c r="F1194" s="200">
        <f t="shared" si="27"/>
        <v>0</v>
      </c>
      <c r="G1194" s="207">
        <f>SUMIFS('BEN BEARE'!K:K,'BEN BEARE'!C:C,B1194)</f>
        <v>-4</v>
      </c>
    </row>
    <row r="1195" spans="2:7" ht="15.75" x14ac:dyDescent="0.25">
      <c r="B1195" s="205" t="str">
        <v>Ortega</v>
      </c>
      <c r="C1195" s="199">
        <f>COUNTIF('BEN BEARE'!C:C,B1195)</f>
        <v>3</v>
      </c>
      <c r="D1195" s="199">
        <f>COUNTIFS('BEN BEARE'!C:C,B1195,'BEN BEARE'!K:K,"&gt;0")</f>
        <v>0</v>
      </c>
      <c r="E1195" s="199">
        <f>COUNTIFS('BEN BEARE'!C:C,B1195,'BEN BEARE'!K:K,"&lt;0")</f>
        <v>3</v>
      </c>
      <c r="F1195" s="200">
        <f t="shared" si="27"/>
        <v>0</v>
      </c>
      <c r="G1195" s="207">
        <f>SUMIFS('BEN BEARE'!K:K,'BEN BEARE'!C:C,B1195)</f>
        <v>-12.25</v>
      </c>
    </row>
    <row r="1196" spans="2:7" ht="15.75" x14ac:dyDescent="0.25">
      <c r="B1196" s="205" t="str">
        <v>Orzala</v>
      </c>
      <c r="C1196" s="199">
        <f>COUNTIF('BEN BEARE'!C:C,B1196)</f>
        <v>1</v>
      </c>
      <c r="D1196" s="199">
        <f>COUNTIFS('BEN BEARE'!C:C,B1196,'BEN BEARE'!K:K,"&gt;0")</f>
        <v>0</v>
      </c>
      <c r="E1196" s="199">
        <f>COUNTIFS('BEN BEARE'!C:C,B1196,'BEN BEARE'!K:K,"&lt;0")</f>
        <v>1</v>
      </c>
      <c r="F1196" s="200">
        <f t="shared" si="27"/>
        <v>0</v>
      </c>
      <c r="G1196" s="207">
        <f>SUMIFS('BEN BEARE'!K:K,'BEN BEARE'!C:C,B1196)</f>
        <v>-10</v>
      </c>
    </row>
    <row r="1197" spans="2:7" ht="15.75" x14ac:dyDescent="0.25">
      <c r="B1197" s="205" t="str">
        <v xml:space="preserve">Orzala </v>
      </c>
      <c r="C1197" s="199">
        <f>COUNTIF('BEN BEARE'!C:C,B1197)</f>
        <v>1</v>
      </c>
      <c r="D1197" s="199">
        <f>COUNTIFS('BEN BEARE'!C:C,B1197,'BEN BEARE'!K:K,"&gt;0")</f>
        <v>1</v>
      </c>
      <c r="E1197" s="199">
        <f>COUNTIFS('BEN BEARE'!C:C,B1197,'BEN BEARE'!K:K,"&lt;0")</f>
        <v>0</v>
      </c>
      <c r="F1197" s="200">
        <f t="shared" si="27"/>
        <v>1</v>
      </c>
      <c r="G1197" s="207">
        <f>SUMIFS('BEN BEARE'!K:K,'BEN BEARE'!C:C,B1197)</f>
        <v>22</v>
      </c>
    </row>
    <row r="1198" spans="2:7" ht="15.75" x14ac:dyDescent="0.25">
      <c r="B1198" s="205" t="str">
        <v>Oscar Charlie</v>
      </c>
      <c r="C1198" s="199">
        <f>COUNTIF('BEN BEARE'!C:C,B1198)</f>
        <v>1</v>
      </c>
      <c r="D1198" s="199">
        <f>COUNTIFS('BEN BEARE'!C:C,B1198,'BEN BEARE'!K:K,"&gt;0")</f>
        <v>0</v>
      </c>
      <c r="E1198" s="199">
        <f>COUNTIFS('BEN BEARE'!C:C,B1198,'BEN BEARE'!K:K,"&lt;0")</f>
        <v>1</v>
      </c>
      <c r="F1198" s="200">
        <f t="shared" si="27"/>
        <v>0</v>
      </c>
      <c r="G1198" s="207">
        <f>SUMIFS('BEN BEARE'!K:K,'BEN BEARE'!C:C,B1198)</f>
        <v>-8.5</v>
      </c>
    </row>
    <row r="1199" spans="2:7" ht="15.75" x14ac:dyDescent="0.25">
      <c r="B1199" s="205" t="str">
        <v>Ostwind</v>
      </c>
      <c r="C1199" s="199">
        <f>COUNTIF('BEN BEARE'!C:C,B1199)</f>
        <v>1</v>
      </c>
      <c r="D1199" s="199">
        <f>COUNTIFS('BEN BEARE'!C:C,B1199,'BEN BEARE'!K:K,"&gt;0")</f>
        <v>0</v>
      </c>
      <c r="E1199" s="199">
        <f>COUNTIFS('BEN BEARE'!C:C,B1199,'BEN BEARE'!K:K,"&lt;0")</f>
        <v>1</v>
      </c>
      <c r="F1199" s="200">
        <f t="shared" si="27"/>
        <v>0</v>
      </c>
      <c r="G1199" s="207">
        <f>SUMIFS('BEN BEARE'!K:K,'BEN BEARE'!C:C,B1199)</f>
        <v>-0.5</v>
      </c>
    </row>
    <row r="1200" spans="2:7" ht="15.75" x14ac:dyDescent="0.25">
      <c r="B1200" s="205" t="str">
        <v>Oubitsa</v>
      </c>
      <c r="C1200" s="199">
        <f>COUNTIF('BEN BEARE'!C:C,B1200)</f>
        <v>1</v>
      </c>
      <c r="D1200" s="199">
        <f>COUNTIFS('BEN BEARE'!C:C,B1200,'BEN BEARE'!K:K,"&gt;0")</f>
        <v>1</v>
      </c>
      <c r="E1200" s="199">
        <f>COUNTIFS('BEN BEARE'!C:C,B1200,'BEN BEARE'!K:K,"&lt;0")</f>
        <v>0</v>
      </c>
      <c r="F1200" s="200">
        <f t="shared" si="27"/>
        <v>1</v>
      </c>
      <c r="G1200" s="207">
        <f>SUMIFS('BEN BEARE'!K:K,'BEN BEARE'!C:C,B1200)</f>
        <v>24.75</v>
      </c>
    </row>
    <row r="1201" spans="2:7" ht="15.75" x14ac:dyDescent="0.25">
      <c r="B1201" s="205" t="str">
        <v>Our Anaconda</v>
      </c>
      <c r="C1201" s="199">
        <f>COUNTIF('BEN BEARE'!C:C,B1201)</f>
        <v>1</v>
      </c>
      <c r="D1201" s="199">
        <f>COUNTIFS('BEN BEARE'!C:C,B1201,'BEN BEARE'!K:K,"&gt;0")</f>
        <v>0</v>
      </c>
      <c r="E1201" s="199">
        <f>COUNTIFS('BEN BEARE'!C:C,B1201,'BEN BEARE'!K:K,"&lt;0")</f>
        <v>1</v>
      </c>
      <c r="F1201" s="200">
        <f t="shared" si="27"/>
        <v>0</v>
      </c>
      <c r="G1201" s="207">
        <f>SUMIFS('BEN BEARE'!K:K,'BEN BEARE'!C:C,B1201)</f>
        <v>-0.5</v>
      </c>
    </row>
    <row r="1202" spans="2:7" ht="15.75" x14ac:dyDescent="0.25">
      <c r="B1202" s="205" t="str">
        <v>Our Goddess</v>
      </c>
      <c r="C1202" s="199">
        <f>COUNTIF('BEN BEARE'!C:C,B1202)</f>
        <v>1</v>
      </c>
      <c r="D1202" s="199">
        <f>COUNTIFS('BEN BEARE'!C:C,B1202,'BEN BEARE'!K:K,"&gt;0")</f>
        <v>1</v>
      </c>
      <c r="E1202" s="199">
        <f>COUNTIFS('BEN BEARE'!C:C,B1202,'BEN BEARE'!K:K,"&lt;0")</f>
        <v>0</v>
      </c>
      <c r="F1202" s="200">
        <f t="shared" si="27"/>
        <v>1</v>
      </c>
      <c r="G1202" s="207">
        <f>SUMIFS('BEN BEARE'!K:K,'BEN BEARE'!C:C,B1202)</f>
        <v>9</v>
      </c>
    </row>
    <row r="1203" spans="2:7" ht="15.75" x14ac:dyDescent="0.25">
      <c r="B1203" s="205" t="str">
        <v>Our Pappy</v>
      </c>
      <c r="C1203" s="199">
        <f>COUNTIF('BEN BEARE'!C:C,B1203)</f>
        <v>1</v>
      </c>
      <c r="D1203" s="199">
        <f>COUNTIFS('BEN BEARE'!C:C,B1203,'BEN BEARE'!K:K,"&gt;0")</f>
        <v>0</v>
      </c>
      <c r="E1203" s="199">
        <f>COUNTIFS('BEN BEARE'!C:C,B1203,'BEN BEARE'!K:K,"&lt;0")</f>
        <v>1</v>
      </c>
      <c r="F1203" s="200">
        <f t="shared" si="27"/>
        <v>0</v>
      </c>
      <c r="G1203" s="207">
        <f>SUMIFS('BEN BEARE'!K:K,'BEN BEARE'!C:C,B1203)</f>
        <v>-7.5</v>
      </c>
    </row>
    <row r="1204" spans="2:7" ht="15.75" x14ac:dyDescent="0.25">
      <c r="B1204" s="205" t="str">
        <v>Our Redente</v>
      </c>
      <c r="C1204" s="199">
        <f>COUNTIF('BEN BEARE'!C:C,B1204)</f>
        <v>1</v>
      </c>
      <c r="D1204" s="199">
        <f>COUNTIFS('BEN BEARE'!C:C,B1204,'BEN BEARE'!K:K,"&gt;0")</f>
        <v>1</v>
      </c>
      <c r="E1204" s="199">
        <f>COUNTIFS('BEN BEARE'!C:C,B1204,'BEN BEARE'!K:K,"&lt;0")</f>
        <v>0</v>
      </c>
      <c r="F1204" s="200">
        <f t="shared" si="27"/>
        <v>1</v>
      </c>
      <c r="G1204" s="207">
        <f>SUMIFS('BEN BEARE'!K:K,'BEN BEARE'!C:C,B1204)</f>
        <v>17</v>
      </c>
    </row>
    <row r="1205" spans="2:7" ht="15.75" x14ac:dyDescent="0.25">
      <c r="B1205" s="205" t="str">
        <v xml:space="preserve">Our Whazy Girl </v>
      </c>
      <c r="C1205" s="199">
        <f>COUNTIF('BEN BEARE'!C:C,B1205)</f>
        <v>3</v>
      </c>
      <c r="D1205" s="199">
        <f>COUNTIFS('BEN BEARE'!C:C,B1205,'BEN BEARE'!K:K,"&gt;0")</f>
        <v>0</v>
      </c>
      <c r="E1205" s="199">
        <f>COUNTIFS('BEN BEARE'!C:C,B1205,'BEN BEARE'!K:K,"&lt;0")</f>
        <v>3</v>
      </c>
      <c r="F1205" s="200">
        <f t="shared" si="27"/>
        <v>0</v>
      </c>
      <c r="G1205" s="207">
        <f>SUMIFS('BEN BEARE'!K:K,'BEN BEARE'!C:C,B1205)</f>
        <v>-2.5</v>
      </c>
    </row>
    <row r="1206" spans="2:7" ht="15.75" x14ac:dyDescent="0.25">
      <c r="B1206" s="205" t="str">
        <v>Outta Compton</v>
      </c>
      <c r="C1206" s="199">
        <f>COUNTIF('BEN BEARE'!C:C,B1206)</f>
        <v>2</v>
      </c>
      <c r="D1206" s="199">
        <f>COUNTIFS('BEN BEARE'!C:C,B1206,'BEN BEARE'!K:K,"&gt;0")</f>
        <v>0</v>
      </c>
      <c r="E1206" s="199">
        <f>COUNTIFS('BEN BEARE'!C:C,B1206,'BEN BEARE'!K:K,"&lt;0")</f>
        <v>2</v>
      </c>
      <c r="F1206" s="200">
        <f t="shared" si="27"/>
        <v>0</v>
      </c>
      <c r="G1206" s="207">
        <f>SUMIFS('BEN BEARE'!K:K,'BEN BEARE'!C:C,B1206)</f>
        <v>-6</v>
      </c>
    </row>
    <row r="1207" spans="2:7" ht="15.75" x14ac:dyDescent="0.25">
      <c r="B1207" s="205" t="str">
        <v>Over Shady</v>
      </c>
      <c r="C1207" s="199">
        <f>COUNTIF('BEN BEARE'!C:C,B1207)</f>
        <v>1</v>
      </c>
      <c r="D1207" s="199">
        <f>COUNTIFS('BEN BEARE'!C:C,B1207,'BEN BEARE'!K:K,"&gt;0")</f>
        <v>0</v>
      </c>
      <c r="E1207" s="199">
        <f>COUNTIFS('BEN BEARE'!C:C,B1207,'BEN BEARE'!K:K,"&lt;0")</f>
        <v>1</v>
      </c>
      <c r="F1207" s="200">
        <f t="shared" si="27"/>
        <v>0</v>
      </c>
      <c r="G1207" s="207">
        <f>SUMIFS('BEN BEARE'!K:K,'BEN BEARE'!C:C,B1207)</f>
        <v>-0.5</v>
      </c>
    </row>
    <row r="1208" spans="2:7" ht="15.75" x14ac:dyDescent="0.25">
      <c r="B1208" s="205" t="str">
        <v>Over You Pop</v>
      </c>
      <c r="C1208" s="199">
        <f>COUNTIF('BEN BEARE'!C:C,B1208)</f>
        <v>2</v>
      </c>
      <c r="D1208" s="199">
        <f>COUNTIFS('BEN BEARE'!C:C,B1208,'BEN BEARE'!K:K,"&gt;0")</f>
        <v>0</v>
      </c>
      <c r="E1208" s="199">
        <f>COUNTIFS('BEN BEARE'!C:C,B1208,'BEN BEARE'!K:K,"&lt;0")</f>
        <v>2</v>
      </c>
      <c r="F1208" s="200">
        <f t="shared" si="27"/>
        <v>0</v>
      </c>
      <c r="G1208" s="207">
        <f>SUMIFS('BEN BEARE'!K:K,'BEN BEARE'!C:C,B1208)</f>
        <v>-1.25</v>
      </c>
    </row>
    <row r="1209" spans="2:7" ht="15.75" x14ac:dyDescent="0.25">
      <c r="B1209" s="205" t="str">
        <v>Overhymn</v>
      </c>
      <c r="C1209" s="199">
        <f>COUNTIF('BEN BEARE'!C:C,B1209)</f>
        <v>1</v>
      </c>
      <c r="D1209" s="199">
        <f>COUNTIFS('BEN BEARE'!C:C,B1209,'BEN BEARE'!K:K,"&gt;0")</f>
        <v>0</v>
      </c>
      <c r="E1209" s="199">
        <f>COUNTIFS('BEN BEARE'!C:C,B1209,'BEN BEARE'!K:K,"&lt;0")</f>
        <v>1</v>
      </c>
      <c r="F1209" s="200">
        <f t="shared" si="27"/>
        <v>0</v>
      </c>
      <c r="G1209" s="207">
        <f>SUMIFS('BEN BEARE'!K:K,'BEN BEARE'!C:C,B1209)</f>
        <v>-0.25</v>
      </c>
    </row>
    <row r="1210" spans="2:7" ht="15.75" x14ac:dyDescent="0.25">
      <c r="B1210" s="205" t="str">
        <v>Oxley Road</v>
      </c>
      <c r="C1210" s="199">
        <f>COUNTIF('BEN BEARE'!C:C,B1210)</f>
        <v>1</v>
      </c>
      <c r="D1210" s="199">
        <f>COUNTIFS('BEN BEARE'!C:C,B1210,'BEN BEARE'!K:K,"&gt;0")</f>
        <v>1</v>
      </c>
      <c r="E1210" s="199">
        <f>COUNTIFS('BEN BEARE'!C:C,B1210,'BEN BEARE'!K:K,"&lt;0")</f>
        <v>0</v>
      </c>
      <c r="F1210" s="200">
        <f t="shared" si="27"/>
        <v>1</v>
      </c>
      <c r="G1210" s="207">
        <f>SUMIFS('BEN BEARE'!K:K,'BEN BEARE'!C:C,B1210)</f>
        <v>2.8</v>
      </c>
    </row>
    <row r="1211" spans="2:7" ht="15.75" x14ac:dyDescent="0.25">
      <c r="B1211" s="205" t="str">
        <v>Ozzmosis</v>
      </c>
      <c r="C1211" s="199">
        <f>COUNTIF('BEN BEARE'!C:C,B1211)</f>
        <v>1</v>
      </c>
      <c r="D1211" s="199">
        <f>COUNTIFS('BEN BEARE'!C:C,B1211,'BEN BEARE'!K:K,"&gt;0")</f>
        <v>1</v>
      </c>
      <c r="E1211" s="199">
        <f>COUNTIFS('BEN BEARE'!C:C,B1211,'BEN BEARE'!K:K,"&lt;0")</f>
        <v>0</v>
      </c>
      <c r="F1211" s="200">
        <f t="shared" ref="F1211:F1274" si="28">D1211/C1211</f>
        <v>1</v>
      </c>
      <c r="G1211" s="207">
        <f>SUMIFS('BEN BEARE'!K:K,'BEN BEARE'!C:C,B1211)</f>
        <v>2.3375000000000004</v>
      </c>
    </row>
    <row r="1212" spans="2:7" ht="15.75" x14ac:dyDescent="0.25">
      <c r="B1212" s="205" t="str">
        <v>Pachino</v>
      </c>
      <c r="C1212" s="199">
        <f>COUNTIF('BEN BEARE'!C:C,B1212)</f>
        <v>1</v>
      </c>
      <c r="D1212" s="199">
        <f>COUNTIFS('BEN BEARE'!C:C,B1212,'BEN BEARE'!K:K,"&gt;0")</f>
        <v>1</v>
      </c>
      <c r="E1212" s="199">
        <f>COUNTIFS('BEN BEARE'!C:C,B1212,'BEN BEARE'!K:K,"&lt;0")</f>
        <v>0</v>
      </c>
      <c r="F1212" s="200">
        <f t="shared" si="28"/>
        <v>1</v>
      </c>
      <c r="G1212" s="207">
        <f>SUMIFS('BEN BEARE'!K:K,'BEN BEARE'!C:C,B1212)</f>
        <v>3.5999999999999996</v>
      </c>
    </row>
    <row r="1213" spans="2:7" ht="15.75" x14ac:dyDescent="0.25">
      <c r="B1213" s="205" t="str">
        <v>Pagador</v>
      </c>
      <c r="C1213" s="199">
        <f>COUNTIF('BEN BEARE'!C:C,B1213)</f>
        <v>1</v>
      </c>
      <c r="D1213" s="199">
        <f>COUNTIFS('BEN BEARE'!C:C,B1213,'BEN BEARE'!K:K,"&gt;0")</f>
        <v>0</v>
      </c>
      <c r="E1213" s="199">
        <f>COUNTIFS('BEN BEARE'!C:C,B1213,'BEN BEARE'!K:K,"&lt;0")</f>
        <v>1</v>
      </c>
      <c r="F1213" s="200">
        <f t="shared" si="28"/>
        <v>0</v>
      </c>
      <c r="G1213" s="207">
        <f>SUMIFS('BEN BEARE'!K:K,'BEN BEARE'!C:C,B1213)</f>
        <v>-0.5</v>
      </c>
    </row>
    <row r="1214" spans="2:7" ht="15.75" x14ac:dyDescent="0.25">
      <c r="B1214" s="205" t="str">
        <v>PALE LAGER</v>
      </c>
      <c r="C1214" s="199">
        <f>COUNTIF('BEN BEARE'!C:C,B1214)</f>
        <v>2</v>
      </c>
      <c r="D1214" s="199">
        <f>COUNTIFS('BEN BEARE'!C:C,B1214,'BEN BEARE'!K:K,"&gt;0")</f>
        <v>0</v>
      </c>
      <c r="E1214" s="199">
        <f>COUNTIFS('BEN BEARE'!C:C,B1214,'BEN BEARE'!K:K,"&lt;0")</f>
        <v>2</v>
      </c>
      <c r="F1214" s="200">
        <f t="shared" si="28"/>
        <v>0</v>
      </c>
      <c r="G1214" s="207">
        <f>SUMIFS('BEN BEARE'!K:K,'BEN BEARE'!C:C,B1214)</f>
        <v>-2</v>
      </c>
    </row>
    <row r="1215" spans="2:7" ht="15.75" x14ac:dyDescent="0.25">
      <c r="B1215" s="205" t="str">
        <v>Panda Legend</v>
      </c>
      <c r="C1215" s="199">
        <f>COUNTIF('BEN BEARE'!C:C,B1215)</f>
        <v>2</v>
      </c>
      <c r="D1215" s="199">
        <f>COUNTIFS('BEN BEARE'!C:C,B1215,'BEN BEARE'!K:K,"&gt;0")</f>
        <v>0</v>
      </c>
      <c r="E1215" s="199">
        <f>COUNTIFS('BEN BEARE'!C:C,B1215,'BEN BEARE'!K:K,"&lt;0")</f>
        <v>2</v>
      </c>
      <c r="F1215" s="200">
        <f t="shared" si="28"/>
        <v>0</v>
      </c>
      <c r="G1215" s="207">
        <f>SUMIFS('BEN BEARE'!K:K,'BEN BEARE'!C:C,B1215)</f>
        <v>-3</v>
      </c>
    </row>
    <row r="1216" spans="2:7" ht="15.75" x14ac:dyDescent="0.25">
      <c r="B1216" s="205" t="str">
        <v>Pandas Post</v>
      </c>
      <c r="C1216" s="199">
        <f>COUNTIF('BEN BEARE'!C:C,B1216)</f>
        <v>1</v>
      </c>
      <c r="D1216" s="199">
        <f>COUNTIFS('BEN BEARE'!C:C,B1216,'BEN BEARE'!K:K,"&gt;0")</f>
        <v>0</v>
      </c>
      <c r="E1216" s="199">
        <f>COUNTIFS('BEN BEARE'!C:C,B1216,'BEN BEARE'!K:K,"&lt;0")</f>
        <v>1</v>
      </c>
      <c r="F1216" s="200">
        <f t="shared" si="28"/>
        <v>0</v>
      </c>
      <c r="G1216" s="207">
        <f>SUMIFS('BEN BEARE'!K:K,'BEN BEARE'!C:C,B1216)</f>
        <v>-1</v>
      </c>
    </row>
    <row r="1217" spans="2:7" ht="15.75" x14ac:dyDescent="0.25">
      <c r="B1217" s="205" t="str">
        <v>Panic</v>
      </c>
      <c r="C1217" s="199">
        <f>COUNTIF('BEN BEARE'!C:C,B1217)</f>
        <v>1</v>
      </c>
      <c r="D1217" s="199">
        <f>COUNTIFS('BEN BEARE'!C:C,B1217,'BEN BEARE'!K:K,"&gt;0")</f>
        <v>1</v>
      </c>
      <c r="E1217" s="199">
        <f>COUNTIFS('BEN BEARE'!C:C,B1217,'BEN BEARE'!K:K,"&lt;0")</f>
        <v>0</v>
      </c>
      <c r="F1217" s="200">
        <f t="shared" si="28"/>
        <v>1</v>
      </c>
      <c r="G1217" s="207">
        <f>SUMIFS('BEN BEARE'!K:K,'BEN BEARE'!C:C,B1217)</f>
        <v>8</v>
      </c>
    </row>
    <row r="1218" spans="2:7" ht="15.75" x14ac:dyDescent="0.25">
      <c r="B1218" s="205" t="str">
        <v>Pano's Pride</v>
      </c>
      <c r="C1218" s="199">
        <f>COUNTIF('BEN BEARE'!C:C,B1218)</f>
        <v>2</v>
      </c>
      <c r="D1218" s="199">
        <f>COUNTIFS('BEN BEARE'!C:C,B1218,'BEN BEARE'!K:K,"&gt;0")</f>
        <v>0</v>
      </c>
      <c r="E1218" s="199">
        <f>COUNTIFS('BEN BEARE'!C:C,B1218,'BEN BEARE'!K:K,"&lt;0")</f>
        <v>2</v>
      </c>
      <c r="F1218" s="200">
        <f t="shared" si="28"/>
        <v>0</v>
      </c>
      <c r="G1218" s="207">
        <f>SUMIFS('BEN BEARE'!K:K,'BEN BEARE'!C:C,B1218)</f>
        <v>-3.5</v>
      </c>
    </row>
    <row r="1219" spans="2:7" ht="15.75" x14ac:dyDescent="0.25">
      <c r="B1219" s="205" t="str">
        <v>Pantelone</v>
      </c>
      <c r="C1219" s="199">
        <f>COUNTIF('BEN BEARE'!C:C,B1219)</f>
        <v>1</v>
      </c>
      <c r="D1219" s="199">
        <f>COUNTIFS('BEN BEARE'!C:C,B1219,'BEN BEARE'!K:K,"&gt;0")</f>
        <v>0</v>
      </c>
      <c r="E1219" s="199">
        <f>COUNTIFS('BEN BEARE'!C:C,B1219,'BEN BEARE'!K:K,"&lt;0")</f>
        <v>1</v>
      </c>
      <c r="F1219" s="200">
        <f t="shared" si="28"/>
        <v>0</v>
      </c>
      <c r="G1219" s="207">
        <f>SUMIFS('BEN BEARE'!K:K,'BEN BEARE'!C:C,B1219)</f>
        <v>-1.75</v>
      </c>
    </row>
    <row r="1220" spans="2:7" ht="15.75" x14ac:dyDescent="0.25">
      <c r="B1220" s="205" t="str">
        <v>Papal Wars</v>
      </c>
      <c r="C1220" s="199">
        <f>COUNTIF('BEN BEARE'!C:C,B1220)</f>
        <v>1</v>
      </c>
      <c r="D1220" s="199">
        <f>COUNTIFS('BEN BEARE'!C:C,B1220,'BEN BEARE'!K:K,"&gt;0")</f>
        <v>0</v>
      </c>
      <c r="E1220" s="199">
        <f>COUNTIFS('BEN BEARE'!C:C,B1220,'BEN BEARE'!K:K,"&lt;0")</f>
        <v>1</v>
      </c>
      <c r="F1220" s="200">
        <f t="shared" si="28"/>
        <v>0</v>
      </c>
      <c r="G1220" s="207">
        <f>SUMIFS('BEN BEARE'!K:K,'BEN BEARE'!C:C,B1220)</f>
        <v>-7</v>
      </c>
    </row>
    <row r="1221" spans="2:7" ht="15.75" x14ac:dyDescent="0.25">
      <c r="B1221" s="205" t="str">
        <v>Papillon</v>
      </c>
      <c r="C1221" s="199">
        <f>COUNTIF('BEN BEARE'!C:C,B1221)</f>
        <v>1</v>
      </c>
      <c r="D1221" s="199">
        <f>COUNTIFS('BEN BEARE'!C:C,B1221,'BEN BEARE'!K:K,"&gt;0")</f>
        <v>1</v>
      </c>
      <c r="E1221" s="199">
        <f>COUNTIFS('BEN BEARE'!C:C,B1221,'BEN BEARE'!K:K,"&lt;0")</f>
        <v>0</v>
      </c>
      <c r="F1221" s="200">
        <f t="shared" si="28"/>
        <v>1</v>
      </c>
      <c r="G1221" s="207">
        <f>SUMIFS('BEN BEARE'!K:K,'BEN BEARE'!C:C,B1221)</f>
        <v>3.4000000000000004</v>
      </c>
    </row>
    <row r="1222" spans="2:7" ht="15.75" x14ac:dyDescent="0.25">
      <c r="B1222" s="205" t="str">
        <v>Paragraph</v>
      </c>
      <c r="C1222" s="199">
        <f>COUNTIF('BEN BEARE'!C:C,B1222)</f>
        <v>1</v>
      </c>
      <c r="D1222" s="199">
        <f>COUNTIFS('BEN BEARE'!C:C,B1222,'BEN BEARE'!K:K,"&gt;0")</f>
        <v>0</v>
      </c>
      <c r="E1222" s="199">
        <f>COUNTIFS('BEN BEARE'!C:C,B1222,'BEN BEARE'!K:K,"&lt;0")</f>
        <v>1</v>
      </c>
      <c r="F1222" s="200">
        <f t="shared" si="28"/>
        <v>0</v>
      </c>
      <c r="G1222" s="207">
        <f>SUMIFS('BEN BEARE'!K:K,'BEN BEARE'!C:C,B1222)</f>
        <v>-1.25</v>
      </c>
    </row>
    <row r="1223" spans="2:7" ht="15.75" x14ac:dyDescent="0.25">
      <c r="B1223" s="205" t="str">
        <v>Paramedic</v>
      </c>
      <c r="C1223" s="199">
        <f>COUNTIF('BEN BEARE'!C:C,B1223)</f>
        <v>1</v>
      </c>
      <c r="D1223" s="199">
        <f>COUNTIFS('BEN BEARE'!C:C,B1223,'BEN BEARE'!K:K,"&gt;0")</f>
        <v>1</v>
      </c>
      <c r="E1223" s="199">
        <f>COUNTIFS('BEN BEARE'!C:C,B1223,'BEN BEARE'!K:K,"&lt;0")</f>
        <v>0</v>
      </c>
      <c r="F1223" s="200">
        <f t="shared" si="28"/>
        <v>1</v>
      </c>
      <c r="G1223" s="207">
        <f>SUMIFS('BEN BEARE'!K:K,'BEN BEARE'!C:C,B1223)</f>
        <v>0.50750000000000006</v>
      </c>
    </row>
    <row r="1224" spans="2:7" ht="15.75" x14ac:dyDescent="0.25">
      <c r="B1224" s="205" t="str">
        <v>Party at Artie's</v>
      </c>
      <c r="C1224" s="199">
        <f>COUNTIF('BEN BEARE'!C:C,B1224)</f>
        <v>2</v>
      </c>
      <c r="D1224" s="199">
        <f>COUNTIFS('BEN BEARE'!C:C,B1224,'BEN BEARE'!K:K,"&gt;0")</f>
        <v>1</v>
      </c>
      <c r="E1224" s="199">
        <f>COUNTIFS('BEN BEARE'!C:C,B1224,'BEN BEARE'!K:K,"&lt;0")</f>
        <v>1</v>
      </c>
      <c r="F1224" s="200">
        <f t="shared" si="28"/>
        <v>0.5</v>
      </c>
      <c r="G1224" s="207">
        <f>SUMIFS('BEN BEARE'!K:K,'BEN BEARE'!C:C,B1224)</f>
        <v>5.85</v>
      </c>
    </row>
    <row r="1225" spans="2:7" ht="15.75" x14ac:dyDescent="0.25">
      <c r="B1225" s="205" t="str">
        <v>Pasheona</v>
      </c>
      <c r="C1225" s="199">
        <f>COUNTIF('BEN BEARE'!C:C,B1225)</f>
        <v>1</v>
      </c>
      <c r="D1225" s="199">
        <f>COUNTIFS('BEN BEARE'!C:C,B1225,'BEN BEARE'!K:K,"&gt;0")</f>
        <v>0</v>
      </c>
      <c r="E1225" s="199">
        <f>COUNTIFS('BEN BEARE'!C:C,B1225,'BEN BEARE'!K:K,"&lt;0")</f>
        <v>1</v>
      </c>
      <c r="F1225" s="200">
        <f t="shared" si="28"/>
        <v>0</v>
      </c>
      <c r="G1225" s="207">
        <f>SUMIFS('BEN BEARE'!K:K,'BEN BEARE'!C:C,B1225)</f>
        <v>-4.5</v>
      </c>
    </row>
    <row r="1226" spans="2:7" ht="15.75" x14ac:dyDescent="0.25">
      <c r="B1226" s="205" t="str">
        <v>Passive Aggressive</v>
      </c>
      <c r="C1226" s="199">
        <f>COUNTIF('BEN BEARE'!C:C,B1226)</f>
        <v>1</v>
      </c>
      <c r="D1226" s="199">
        <f>COUNTIFS('BEN BEARE'!C:C,B1226,'BEN BEARE'!K:K,"&gt;0")</f>
        <v>1</v>
      </c>
      <c r="E1226" s="199">
        <f>COUNTIFS('BEN BEARE'!C:C,B1226,'BEN BEARE'!K:K,"&lt;0")</f>
        <v>0</v>
      </c>
      <c r="F1226" s="200">
        <f t="shared" si="28"/>
        <v>1</v>
      </c>
      <c r="G1226" s="207">
        <f>SUMIFS('BEN BEARE'!K:K,'BEN BEARE'!C:C,B1226)</f>
        <v>2.0999999999999996</v>
      </c>
    </row>
    <row r="1227" spans="2:7" ht="15.75" x14ac:dyDescent="0.25">
      <c r="B1227" s="205" t="str">
        <v>Patchy Girl</v>
      </c>
      <c r="C1227" s="199">
        <f>COUNTIF('BEN BEARE'!C:C,B1227)</f>
        <v>2</v>
      </c>
      <c r="D1227" s="199">
        <f>COUNTIFS('BEN BEARE'!C:C,B1227,'BEN BEARE'!K:K,"&gt;0")</f>
        <v>0</v>
      </c>
      <c r="E1227" s="199">
        <f>COUNTIFS('BEN BEARE'!C:C,B1227,'BEN BEARE'!K:K,"&lt;0")</f>
        <v>2</v>
      </c>
      <c r="F1227" s="200">
        <f t="shared" si="28"/>
        <v>0</v>
      </c>
      <c r="G1227" s="207">
        <f>SUMIFS('BEN BEARE'!K:K,'BEN BEARE'!C:C,B1227)</f>
        <v>-1.25</v>
      </c>
    </row>
    <row r="1228" spans="2:7" ht="15.75" x14ac:dyDescent="0.25">
      <c r="B1228" s="205" t="str">
        <v>Patriote Belle</v>
      </c>
      <c r="C1228" s="199">
        <f>COUNTIF('BEN BEARE'!C:C,B1228)</f>
        <v>1</v>
      </c>
      <c r="D1228" s="199">
        <f>COUNTIFS('BEN BEARE'!C:C,B1228,'BEN BEARE'!K:K,"&gt;0")</f>
        <v>0</v>
      </c>
      <c r="E1228" s="199">
        <f>COUNTIFS('BEN BEARE'!C:C,B1228,'BEN BEARE'!K:K,"&lt;0")</f>
        <v>1</v>
      </c>
      <c r="F1228" s="200">
        <f t="shared" si="28"/>
        <v>0</v>
      </c>
      <c r="G1228" s="207">
        <f>SUMIFS('BEN BEARE'!K:K,'BEN BEARE'!C:C,B1228)</f>
        <v>-0.25</v>
      </c>
    </row>
    <row r="1229" spans="2:7" ht="15.75" x14ac:dyDescent="0.25">
      <c r="B1229" s="205" t="str">
        <v>Paulartes</v>
      </c>
      <c r="C1229" s="199">
        <f>COUNTIF('BEN BEARE'!C:C,B1229)</f>
        <v>2</v>
      </c>
      <c r="D1229" s="199">
        <f>COUNTIFS('BEN BEARE'!C:C,B1229,'BEN BEARE'!K:K,"&gt;0")</f>
        <v>0</v>
      </c>
      <c r="E1229" s="199">
        <f>COUNTIFS('BEN BEARE'!C:C,B1229,'BEN BEARE'!K:K,"&lt;0")</f>
        <v>2</v>
      </c>
      <c r="F1229" s="200">
        <f t="shared" si="28"/>
        <v>0</v>
      </c>
      <c r="G1229" s="207">
        <f>SUMIFS('BEN BEARE'!K:K,'BEN BEARE'!C:C,B1229)</f>
        <v>-13.75</v>
      </c>
    </row>
    <row r="1230" spans="2:7" ht="15.75" x14ac:dyDescent="0.25">
      <c r="B1230" s="205" t="str">
        <v>Pay The Russian</v>
      </c>
      <c r="C1230" s="199">
        <f>COUNTIF('BEN BEARE'!C:C,B1230)</f>
        <v>1</v>
      </c>
      <c r="D1230" s="199">
        <f>COUNTIFS('BEN BEARE'!C:C,B1230,'BEN BEARE'!K:K,"&gt;0")</f>
        <v>0</v>
      </c>
      <c r="E1230" s="199">
        <f>COUNTIFS('BEN BEARE'!C:C,B1230,'BEN BEARE'!K:K,"&lt;0")</f>
        <v>1</v>
      </c>
      <c r="F1230" s="200">
        <f t="shared" si="28"/>
        <v>0</v>
      </c>
      <c r="G1230" s="207">
        <f>SUMIFS('BEN BEARE'!K:K,'BEN BEARE'!C:C,B1230)</f>
        <v>-1.5</v>
      </c>
    </row>
    <row r="1231" spans="2:7" ht="15.75" x14ac:dyDescent="0.25">
      <c r="B1231" s="205" t="str">
        <v>Peace Officer</v>
      </c>
      <c r="C1231" s="199">
        <f>COUNTIF('BEN BEARE'!C:C,B1231)</f>
        <v>1</v>
      </c>
      <c r="D1231" s="199">
        <f>COUNTIFS('BEN BEARE'!C:C,B1231,'BEN BEARE'!K:K,"&gt;0")</f>
        <v>1</v>
      </c>
      <c r="E1231" s="199">
        <f>COUNTIFS('BEN BEARE'!C:C,B1231,'BEN BEARE'!K:K,"&lt;0")</f>
        <v>0</v>
      </c>
      <c r="F1231" s="200">
        <f t="shared" si="28"/>
        <v>1</v>
      </c>
      <c r="G1231" s="207">
        <f>SUMIFS('BEN BEARE'!K:K,'BEN BEARE'!C:C,B1231)</f>
        <v>6.8000000000000007</v>
      </c>
    </row>
    <row r="1232" spans="2:7" ht="15.75" x14ac:dyDescent="0.25">
      <c r="B1232" s="205" t="str">
        <v>Pearl Crescent</v>
      </c>
      <c r="C1232" s="199">
        <f>COUNTIF('BEN BEARE'!C:C,B1232)</f>
        <v>3</v>
      </c>
      <c r="D1232" s="199">
        <f>COUNTIFS('BEN BEARE'!C:C,B1232,'BEN BEARE'!K:K,"&gt;0")</f>
        <v>0</v>
      </c>
      <c r="E1232" s="199">
        <f>COUNTIFS('BEN BEARE'!C:C,B1232,'BEN BEARE'!K:K,"&lt;0")</f>
        <v>3</v>
      </c>
      <c r="F1232" s="200">
        <f t="shared" si="28"/>
        <v>0</v>
      </c>
      <c r="G1232" s="207">
        <f>SUMIFS('BEN BEARE'!K:K,'BEN BEARE'!C:C,B1232)</f>
        <v>-6.25</v>
      </c>
    </row>
    <row r="1233" spans="2:7" ht="15.75" x14ac:dyDescent="0.25">
      <c r="B1233" s="205" t="str">
        <v>Pelorus Princess</v>
      </c>
      <c r="C1233" s="199">
        <f>COUNTIF('BEN BEARE'!C:C,B1233)</f>
        <v>1</v>
      </c>
      <c r="D1233" s="199">
        <f>COUNTIFS('BEN BEARE'!C:C,B1233,'BEN BEARE'!K:K,"&gt;0")</f>
        <v>0</v>
      </c>
      <c r="E1233" s="199">
        <f>COUNTIFS('BEN BEARE'!C:C,B1233,'BEN BEARE'!K:K,"&lt;0")</f>
        <v>1</v>
      </c>
      <c r="F1233" s="200">
        <f t="shared" si="28"/>
        <v>0</v>
      </c>
      <c r="G1233" s="207">
        <f>SUMIFS('BEN BEARE'!K:K,'BEN BEARE'!C:C,B1233)</f>
        <v>-1</v>
      </c>
    </row>
    <row r="1234" spans="2:7" ht="15.75" x14ac:dyDescent="0.25">
      <c r="B1234" s="205" t="str">
        <v>Pelosi</v>
      </c>
      <c r="C1234" s="199">
        <f>COUNTIF('BEN BEARE'!C:C,B1234)</f>
        <v>1</v>
      </c>
      <c r="D1234" s="199">
        <f>COUNTIFS('BEN BEARE'!C:C,B1234,'BEN BEARE'!K:K,"&gt;0")</f>
        <v>1</v>
      </c>
      <c r="E1234" s="199">
        <f>COUNTIFS('BEN BEARE'!C:C,B1234,'BEN BEARE'!K:K,"&lt;0")</f>
        <v>0</v>
      </c>
      <c r="F1234" s="200">
        <f t="shared" si="28"/>
        <v>1</v>
      </c>
      <c r="G1234" s="207">
        <f>SUMIFS('BEN BEARE'!K:K,'BEN BEARE'!C:C,B1234)</f>
        <v>12.8</v>
      </c>
    </row>
    <row r="1235" spans="2:7" ht="15.75" x14ac:dyDescent="0.25">
      <c r="B1235" s="205" t="str">
        <v>Pencilled Out</v>
      </c>
      <c r="C1235" s="199">
        <f>COUNTIF('BEN BEARE'!C:C,B1235)</f>
        <v>2</v>
      </c>
      <c r="D1235" s="199">
        <f>COUNTIFS('BEN BEARE'!C:C,B1235,'BEN BEARE'!K:K,"&gt;0")</f>
        <v>1</v>
      </c>
      <c r="E1235" s="199">
        <f>COUNTIFS('BEN BEARE'!C:C,B1235,'BEN BEARE'!K:K,"&lt;0")</f>
        <v>1</v>
      </c>
      <c r="F1235" s="200">
        <f t="shared" si="28"/>
        <v>0.5</v>
      </c>
      <c r="G1235" s="207">
        <f>SUMIFS('BEN BEARE'!K:K,'BEN BEARE'!C:C,B1235)</f>
        <v>1.2999999999999998</v>
      </c>
    </row>
    <row r="1236" spans="2:7" ht="15.75" x14ac:dyDescent="0.25">
      <c r="B1236" s="205" t="str">
        <v>Pendante</v>
      </c>
      <c r="C1236" s="199">
        <f>COUNTIF('BEN BEARE'!C:C,B1236)</f>
        <v>3</v>
      </c>
      <c r="D1236" s="199">
        <f>COUNTIFS('BEN BEARE'!C:C,B1236,'BEN BEARE'!K:K,"&gt;0")</f>
        <v>0</v>
      </c>
      <c r="E1236" s="199">
        <f>COUNTIFS('BEN BEARE'!C:C,B1236,'BEN BEARE'!K:K,"&lt;0")</f>
        <v>3</v>
      </c>
      <c r="F1236" s="200">
        <f t="shared" si="28"/>
        <v>0</v>
      </c>
      <c r="G1236" s="207">
        <f>SUMIFS('BEN BEARE'!K:K,'BEN BEARE'!C:C,B1236)</f>
        <v>-6</v>
      </c>
    </row>
    <row r="1237" spans="2:7" ht="15.75" x14ac:dyDescent="0.25">
      <c r="B1237" s="205" t="str">
        <v>Penfold Park</v>
      </c>
      <c r="C1237" s="199">
        <f>COUNTIF('BEN BEARE'!C:C,B1237)</f>
        <v>1</v>
      </c>
      <c r="D1237" s="199">
        <f>COUNTIFS('BEN BEARE'!C:C,B1237,'BEN BEARE'!K:K,"&gt;0")</f>
        <v>0</v>
      </c>
      <c r="E1237" s="199">
        <f>COUNTIFS('BEN BEARE'!C:C,B1237,'BEN BEARE'!K:K,"&lt;0")</f>
        <v>1</v>
      </c>
      <c r="F1237" s="200">
        <f t="shared" si="28"/>
        <v>0</v>
      </c>
      <c r="G1237" s="207">
        <f>SUMIFS('BEN BEARE'!K:K,'BEN BEARE'!C:C,B1237)</f>
        <v>-0.25</v>
      </c>
    </row>
    <row r="1238" spans="2:7" ht="15.75" x14ac:dyDescent="0.25">
      <c r="B1238" s="205" t="str">
        <v>Penman</v>
      </c>
      <c r="C1238" s="199">
        <f>COUNTIF('BEN BEARE'!C:C,B1238)</f>
        <v>1</v>
      </c>
      <c r="D1238" s="199">
        <f>COUNTIFS('BEN BEARE'!C:C,B1238,'BEN BEARE'!K:K,"&gt;0")</f>
        <v>1</v>
      </c>
      <c r="E1238" s="199">
        <f>COUNTIFS('BEN BEARE'!C:C,B1238,'BEN BEARE'!K:K,"&lt;0")</f>
        <v>0</v>
      </c>
      <c r="F1238" s="200">
        <f t="shared" si="28"/>
        <v>1</v>
      </c>
      <c r="G1238" s="207">
        <f>SUMIFS('BEN BEARE'!K:K,'BEN BEARE'!C:C,B1238)</f>
        <v>0.8</v>
      </c>
    </row>
    <row r="1239" spans="2:7" ht="15.75" x14ac:dyDescent="0.25">
      <c r="B1239" s="205" t="str">
        <v>Pennypacker</v>
      </c>
      <c r="C1239" s="199">
        <f>COUNTIF('BEN BEARE'!C:C,B1239)</f>
        <v>1</v>
      </c>
      <c r="D1239" s="199">
        <f>COUNTIFS('BEN BEARE'!C:C,B1239,'BEN BEARE'!K:K,"&gt;0")</f>
        <v>0</v>
      </c>
      <c r="E1239" s="199">
        <f>COUNTIFS('BEN BEARE'!C:C,B1239,'BEN BEARE'!K:K,"&lt;0")</f>
        <v>1</v>
      </c>
      <c r="F1239" s="200">
        <f t="shared" si="28"/>
        <v>0</v>
      </c>
      <c r="G1239" s="207">
        <f>SUMIFS('BEN BEARE'!K:K,'BEN BEARE'!C:C,B1239)</f>
        <v>-0.25</v>
      </c>
    </row>
    <row r="1240" spans="2:7" ht="15.75" x14ac:dyDescent="0.25">
      <c r="B1240" s="205" t="str">
        <v>Perfect Panda</v>
      </c>
      <c r="C1240" s="199">
        <f>COUNTIF('BEN BEARE'!C:C,B1240)</f>
        <v>2</v>
      </c>
      <c r="D1240" s="199">
        <f>COUNTIFS('BEN BEARE'!C:C,B1240,'BEN BEARE'!K:K,"&gt;0")</f>
        <v>1</v>
      </c>
      <c r="E1240" s="199">
        <f>COUNTIFS('BEN BEARE'!C:C,B1240,'BEN BEARE'!K:K,"&lt;0")</f>
        <v>1</v>
      </c>
      <c r="F1240" s="200">
        <f t="shared" si="28"/>
        <v>0.5</v>
      </c>
      <c r="G1240" s="207">
        <f>SUMIFS('BEN BEARE'!K:K,'BEN BEARE'!C:C,B1240)</f>
        <v>2.4000000000000004</v>
      </c>
    </row>
    <row r="1241" spans="2:7" ht="15.75" x14ac:dyDescent="0.25">
      <c r="B1241" s="205" t="str">
        <v>Perfect Thought</v>
      </c>
      <c r="C1241" s="199">
        <f>COUNTIF('BEN BEARE'!C:C,B1241)</f>
        <v>2</v>
      </c>
      <c r="D1241" s="199">
        <f>COUNTIFS('BEN BEARE'!C:C,B1241,'BEN BEARE'!K:K,"&gt;0")</f>
        <v>1</v>
      </c>
      <c r="E1241" s="199">
        <f>COUNTIFS('BEN BEARE'!C:C,B1241,'BEN BEARE'!K:K,"&lt;0")</f>
        <v>1</v>
      </c>
      <c r="F1241" s="200">
        <f t="shared" si="28"/>
        <v>0.5</v>
      </c>
      <c r="G1241" s="207">
        <f>SUMIFS('BEN BEARE'!K:K,'BEN BEARE'!C:C,B1241)</f>
        <v>2.25</v>
      </c>
    </row>
    <row r="1242" spans="2:7" ht="15.75" x14ac:dyDescent="0.25">
      <c r="B1242" s="205" t="str">
        <v>Peri Peri Rich</v>
      </c>
      <c r="C1242" s="199">
        <f>COUNTIF('BEN BEARE'!C:C,B1242)</f>
        <v>1</v>
      </c>
      <c r="D1242" s="199">
        <f>COUNTIFS('BEN BEARE'!C:C,B1242,'BEN BEARE'!K:K,"&gt;0")</f>
        <v>0</v>
      </c>
      <c r="E1242" s="199">
        <f>COUNTIFS('BEN BEARE'!C:C,B1242,'BEN BEARE'!K:K,"&lt;0")</f>
        <v>1</v>
      </c>
      <c r="F1242" s="200">
        <f t="shared" si="28"/>
        <v>0</v>
      </c>
      <c r="G1242" s="207">
        <f>SUMIFS('BEN BEARE'!K:K,'BEN BEARE'!C:C,B1242)</f>
        <v>-1.5</v>
      </c>
    </row>
    <row r="1243" spans="2:7" ht="15.75" x14ac:dyDescent="0.25">
      <c r="B1243" s="205" t="str">
        <v>Perlant</v>
      </c>
      <c r="C1243" s="199">
        <f>COUNTIF('BEN BEARE'!C:C,B1243)</f>
        <v>3</v>
      </c>
      <c r="D1243" s="199">
        <f>COUNTIFS('BEN BEARE'!C:C,B1243,'BEN BEARE'!K:K,"&gt;0")</f>
        <v>1</v>
      </c>
      <c r="E1243" s="199">
        <f>COUNTIFS('BEN BEARE'!C:C,B1243,'BEN BEARE'!K:K,"&lt;0")</f>
        <v>2</v>
      </c>
      <c r="F1243" s="200">
        <f t="shared" si="28"/>
        <v>0.33333333333333331</v>
      </c>
      <c r="G1243" s="207">
        <f>SUMIFS('BEN BEARE'!K:K,'BEN BEARE'!C:C,B1243)</f>
        <v>-0.41999999999999993</v>
      </c>
    </row>
    <row r="1244" spans="2:7" ht="15.75" x14ac:dyDescent="0.25">
      <c r="B1244" s="205" t="str">
        <v xml:space="preserve">Permutation </v>
      </c>
      <c r="C1244" s="199">
        <f>COUNTIF('BEN BEARE'!C:C,B1244)</f>
        <v>1</v>
      </c>
      <c r="D1244" s="199">
        <f>COUNTIFS('BEN BEARE'!C:C,B1244,'BEN BEARE'!K:K,"&gt;0")</f>
        <v>0</v>
      </c>
      <c r="E1244" s="199">
        <f>COUNTIFS('BEN BEARE'!C:C,B1244,'BEN BEARE'!K:K,"&lt;0")</f>
        <v>1</v>
      </c>
      <c r="F1244" s="200">
        <f t="shared" si="28"/>
        <v>0</v>
      </c>
      <c r="G1244" s="207">
        <f>SUMIFS('BEN BEARE'!K:K,'BEN BEARE'!C:C,B1244)</f>
        <v>-1</v>
      </c>
    </row>
    <row r="1245" spans="2:7" ht="15.75" x14ac:dyDescent="0.25">
      <c r="B1245" s="205" t="str">
        <v>Petani</v>
      </c>
      <c r="C1245" s="199">
        <f>COUNTIF('BEN BEARE'!C:C,B1245)</f>
        <v>1</v>
      </c>
      <c r="D1245" s="199">
        <f>COUNTIFS('BEN BEARE'!C:C,B1245,'BEN BEARE'!K:K,"&gt;0")</f>
        <v>1</v>
      </c>
      <c r="E1245" s="199">
        <f>COUNTIFS('BEN BEARE'!C:C,B1245,'BEN BEARE'!K:K,"&lt;0")</f>
        <v>0</v>
      </c>
      <c r="F1245" s="200">
        <f t="shared" si="28"/>
        <v>1</v>
      </c>
      <c r="G1245" s="207">
        <f>SUMIFS('BEN BEARE'!K:K,'BEN BEARE'!C:C,B1245)</f>
        <v>4.048</v>
      </c>
    </row>
    <row r="1246" spans="2:7" ht="15.75" x14ac:dyDescent="0.25">
      <c r="B1246" s="205" t="str">
        <v>Petersham</v>
      </c>
      <c r="C1246" s="199">
        <f>COUNTIF('BEN BEARE'!C:C,B1246)</f>
        <v>1</v>
      </c>
      <c r="D1246" s="199">
        <f>COUNTIFS('BEN BEARE'!C:C,B1246,'BEN BEARE'!K:K,"&gt;0")</f>
        <v>1</v>
      </c>
      <c r="E1246" s="199">
        <f>COUNTIFS('BEN BEARE'!C:C,B1246,'BEN BEARE'!K:K,"&lt;0")</f>
        <v>0</v>
      </c>
      <c r="F1246" s="200">
        <f t="shared" si="28"/>
        <v>1</v>
      </c>
      <c r="G1246" s="207">
        <f>SUMIFS('BEN BEARE'!K:K,'BEN BEARE'!C:C,B1246)</f>
        <v>1.0500000000000007</v>
      </c>
    </row>
    <row r="1247" spans="2:7" ht="15.75" x14ac:dyDescent="0.25">
      <c r="B1247" s="205" t="str">
        <v>Petit Manhattan</v>
      </c>
      <c r="C1247" s="199">
        <f>COUNTIF('BEN BEARE'!C:C,B1247)</f>
        <v>1</v>
      </c>
      <c r="D1247" s="199">
        <f>COUNTIFS('BEN BEARE'!C:C,B1247,'BEN BEARE'!K:K,"&gt;0")</f>
        <v>0</v>
      </c>
      <c r="E1247" s="199">
        <f>COUNTIFS('BEN BEARE'!C:C,B1247,'BEN BEARE'!K:K,"&lt;0")</f>
        <v>1</v>
      </c>
      <c r="F1247" s="200">
        <f t="shared" si="28"/>
        <v>0</v>
      </c>
      <c r="G1247" s="207">
        <f>SUMIFS('BEN BEARE'!K:K,'BEN BEARE'!C:C,B1247)</f>
        <v>-2.5</v>
      </c>
    </row>
    <row r="1248" spans="2:7" ht="15.75" x14ac:dyDescent="0.25">
      <c r="B1248" s="205" t="str">
        <v>Pharari</v>
      </c>
      <c r="C1248" s="199">
        <f>COUNTIF('BEN BEARE'!C:C,B1248)</f>
        <v>2</v>
      </c>
      <c r="D1248" s="199">
        <f>COUNTIFS('BEN BEARE'!C:C,B1248,'BEN BEARE'!K:K,"&gt;0")</f>
        <v>0</v>
      </c>
      <c r="E1248" s="199">
        <f>COUNTIFS('BEN BEARE'!C:C,B1248,'BEN BEARE'!K:K,"&lt;0")</f>
        <v>2</v>
      </c>
      <c r="F1248" s="200">
        <f t="shared" si="28"/>
        <v>0</v>
      </c>
      <c r="G1248" s="207">
        <f>SUMIFS('BEN BEARE'!K:K,'BEN BEARE'!C:C,B1248)</f>
        <v>-3.5</v>
      </c>
    </row>
    <row r="1249" spans="2:7" ht="15.75" x14ac:dyDescent="0.25">
      <c r="B1249" s="205" t="str">
        <v>Pharoahs Reign</v>
      </c>
      <c r="C1249" s="199">
        <f>COUNTIF('BEN BEARE'!C:C,B1249)</f>
        <v>1</v>
      </c>
      <c r="D1249" s="199">
        <f>COUNTIFS('BEN BEARE'!C:C,B1249,'BEN BEARE'!K:K,"&gt;0")</f>
        <v>0</v>
      </c>
      <c r="E1249" s="199">
        <f>COUNTIFS('BEN BEARE'!C:C,B1249,'BEN BEARE'!K:K,"&lt;0")</f>
        <v>1</v>
      </c>
      <c r="F1249" s="200">
        <f t="shared" si="28"/>
        <v>0</v>
      </c>
      <c r="G1249" s="207">
        <f>SUMIFS('BEN BEARE'!K:K,'BEN BEARE'!C:C,B1249)</f>
        <v>-1</v>
      </c>
    </row>
    <row r="1250" spans="2:7" ht="15.75" x14ac:dyDescent="0.25">
      <c r="B1250" s="205" t="str">
        <v xml:space="preserve">Pharose </v>
      </c>
      <c r="C1250" s="199">
        <f>COUNTIF('BEN BEARE'!C:C,B1250)</f>
        <v>1</v>
      </c>
      <c r="D1250" s="199">
        <f>COUNTIFS('BEN BEARE'!C:C,B1250,'BEN BEARE'!K:K,"&gt;0")</f>
        <v>0</v>
      </c>
      <c r="E1250" s="199">
        <f>COUNTIFS('BEN BEARE'!C:C,B1250,'BEN BEARE'!K:K,"&lt;0")</f>
        <v>1</v>
      </c>
      <c r="F1250" s="200">
        <f t="shared" si="28"/>
        <v>0</v>
      </c>
      <c r="G1250" s="207">
        <f>SUMIFS('BEN BEARE'!K:K,'BEN BEARE'!C:C,B1250)</f>
        <v>-0.25</v>
      </c>
    </row>
    <row r="1251" spans="2:7" ht="15.75" x14ac:dyDescent="0.25">
      <c r="B1251" s="205" t="str">
        <v>Piankhi</v>
      </c>
      <c r="C1251" s="199">
        <f>COUNTIF('BEN BEARE'!C:C,B1251)</f>
        <v>1</v>
      </c>
      <c r="D1251" s="199">
        <f>COUNTIFS('BEN BEARE'!C:C,B1251,'BEN BEARE'!K:K,"&gt;0")</f>
        <v>0</v>
      </c>
      <c r="E1251" s="199">
        <f>COUNTIFS('BEN BEARE'!C:C,B1251,'BEN BEARE'!K:K,"&lt;0")</f>
        <v>1</v>
      </c>
      <c r="F1251" s="200">
        <f t="shared" si="28"/>
        <v>0</v>
      </c>
      <c r="G1251" s="207">
        <f>SUMIFS('BEN BEARE'!K:K,'BEN BEARE'!C:C,B1251)</f>
        <v>-5.75</v>
      </c>
    </row>
    <row r="1252" spans="2:7" ht="15.75" x14ac:dyDescent="0.25">
      <c r="B1252" s="205" t="str">
        <v>Pink and Black</v>
      </c>
      <c r="C1252" s="199">
        <f>COUNTIF('BEN BEARE'!C:C,B1252)</f>
        <v>2</v>
      </c>
      <c r="D1252" s="199">
        <f>COUNTIFS('BEN BEARE'!C:C,B1252,'BEN BEARE'!K:K,"&gt;0")</f>
        <v>0</v>
      </c>
      <c r="E1252" s="199">
        <f>COUNTIFS('BEN BEARE'!C:C,B1252,'BEN BEARE'!K:K,"&lt;0")</f>
        <v>2</v>
      </c>
      <c r="F1252" s="200">
        <f t="shared" si="28"/>
        <v>0</v>
      </c>
      <c r="G1252" s="207">
        <f>SUMIFS('BEN BEARE'!K:K,'BEN BEARE'!C:C,B1252)</f>
        <v>-12.5</v>
      </c>
    </row>
    <row r="1253" spans="2:7" ht="15.75" x14ac:dyDescent="0.25">
      <c r="B1253" s="205" t="str">
        <v>Pivot City</v>
      </c>
      <c r="C1253" s="199">
        <f>COUNTIF('BEN BEARE'!C:C,B1253)</f>
        <v>1</v>
      </c>
      <c r="D1253" s="199">
        <f>COUNTIFS('BEN BEARE'!C:C,B1253,'BEN BEARE'!K:K,"&gt;0")</f>
        <v>1</v>
      </c>
      <c r="E1253" s="199">
        <f>COUNTIFS('BEN BEARE'!C:C,B1253,'BEN BEARE'!K:K,"&lt;0")</f>
        <v>0</v>
      </c>
      <c r="F1253" s="200">
        <f t="shared" si="28"/>
        <v>1</v>
      </c>
      <c r="G1253" s="207">
        <f>SUMIFS('BEN BEARE'!K:K,'BEN BEARE'!C:C,B1253)</f>
        <v>12.599999999999998</v>
      </c>
    </row>
    <row r="1254" spans="2:7" ht="15.75" x14ac:dyDescent="0.25">
      <c r="B1254" s="205" t="str">
        <v>Piwhane</v>
      </c>
      <c r="C1254" s="199">
        <f>COUNTIF('BEN BEARE'!C:C,B1254)</f>
        <v>2</v>
      </c>
      <c r="D1254" s="199">
        <f>COUNTIFS('BEN BEARE'!C:C,B1254,'BEN BEARE'!K:K,"&gt;0")</f>
        <v>0</v>
      </c>
      <c r="E1254" s="199">
        <f>COUNTIFS('BEN BEARE'!C:C,B1254,'BEN BEARE'!K:K,"&lt;0")</f>
        <v>2</v>
      </c>
      <c r="F1254" s="200">
        <f t="shared" si="28"/>
        <v>0</v>
      </c>
      <c r="G1254" s="207">
        <f>SUMIFS('BEN BEARE'!K:K,'BEN BEARE'!C:C,B1254)</f>
        <v>-0.75</v>
      </c>
    </row>
    <row r="1255" spans="2:7" ht="15.75" x14ac:dyDescent="0.25">
      <c r="B1255" s="205" t="str">
        <v>Pizarro</v>
      </c>
      <c r="C1255" s="199">
        <f>COUNTIF('BEN BEARE'!C:C,B1255)</f>
        <v>3</v>
      </c>
      <c r="D1255" s="199">
        <f>COUNTIFS('BEN BEARE'!C:C,B1255,'BEN BEARE'!K:K,"&gt;0")</f>
        <v>1</v>
      </c>
      <c r="E1255" s="199">
        <f>COUNTIFS('BEN BEARE'!C:C,B1255,'BEN BEARE'!K:K,"&lt;0")</f>
        <v>2</v>
      </c>
      <c r="F1255" s="200">
        <f t="shared" si="28"/>
        <v>0.33333333333333331</v>
      </c>
      <c r="G1255" s="207">
        <f>SUMIFS('BEN BEARE'!K:K,'BEN BEARE'!C:C,B1255)</f>
        <v>3.5999999999999996</v>
      </c>
    </row>
    <row r="1256" spans="2:7" ht="15.75" x14ac:dyDescent="0.25">
      <c r="B1256" s="205" t="str">
        <v>Place of Gold</v>
      </c>
      <c r="C1256" s="199">
        <f>COUNTIF('BEN BEARE'!C:C,B1256)</f>
        <v>1</v>
      </c>
      <c r="D1256" s="199">
        <f>COUNTIFS('BEN BEARE'!C:C,B1256,'BEN BEARE'!K:K,"&gt;0")</f>
        <v>1</v>
      </c>
      <c r="E1256" s="199">
        <f>COUNTIFS('BEN BEARE'!C:C,B1256,'BEN BEARE'!K:K,"&lt;0")</f>
        <v>0</v>
      </c>
      <c r="F1256" s="200">
        <f t="shared" si="28"/>
        <v>1</v>
      </c>
      <c r="G1256" s="207">
        <f>SUMIFS('BEN BEARE'!K:K,'BEN BEARE'!C:C,B1256)</f>
        <v>5.25</v>
      </c>
    </row>
    <row r="1257" spans="2:7" ht="15.75" x14ac:dyDescent="0.25">
      <c r="B1257" s="205" t="str">
        <v>Planet Mars</v>
      </c>
      <c r="C1257" s="199">
        <f>COUNTIF('BEN BEARE'!C:C,B1257)</f>
        <v>1</v>
      </c>
      <c r="D1257" s="199">
        <f>COUNTIFS('BEN BEARE'!C:C,B1257,'BEN BEARE'!K:K,"&gt;0")</f>
        <v>0</v>
      </c>
      <c r="E1257" s="199">
        <f>COUNTIFS('BEN BEARE'!C:C,B1257,'BEN BEARE'!K:K,"&lt;0")</f>
        <v>1</v>
      </c>
      <c r="F1257" s="200">
        <f t="shared" si="28"/>
        <v>0</v>
      </c>
      <c r="G1257" s="207">
        <f>SUMIFS('BEN BEARE'!K:K,'BEN BEARE'!C:C,B1257)</f>
        <v>-2</v>
      </c>
    </row>
    <row r="1258" spans="2:7" ht="15.75" x14ac:dyDescent="0.25">
      <c r="B1258" s="205" t="str">
        <v>Plus Fours</v>
      </c>
      <c r="C1258" s="199">
        <f>COUNTIF('BEN BEARE'!C:C,B1258)</f>
        <v>1</v>
      </c>
      <c r="D1258" s="199">
        <f>COUNTIFS('BEN BEARE'!C:C,B1258,'BEN BEARE'!K:K,"&gt;0")</f>
        <v>0</v>
      </c>
      <c r="E1258" s="199">
        <f>COUNTIFS('BEN BEARE'!C:C,B1258,'BEN BEARE'!K:K,"&lt;0")</f>
        <v>1</v>
      </c>
      <c r="F1258" s="200">
        <f t="shared" si="28"/>
        <v>0</v>
      </c>
      <c r="G1258" s="207">
        <f>SUMIFS('BEN BEARE'!K:K,'BEN BEARE'!C:C,B1258)</f>
        <v>-1.5</v>
      </c>
    </row>
    <row r="1259" spans="2:7" ht="15.75" x14ac:dyDescent="0.25">
      <c r="B1259" s="205" t="str">
        <v>Poifect</v>
      </c>
      <c r="C1259" s="199">
        <f>COUNTIF('BEN BEARE'!C:C,B1259)</f>
        <v>1</v>
      </c>
      <c r="D1259" s="199">
        <f>COUNTIFS('BEN BEARE'!C:C,B1259,'BEN BEARE'!K:K,"&gt;0")</f>
        <v>1</v>
      </c>
      <c r="E1259" s="199">
        <f>COUNTIFS('BEN BEARE'!C:C,B1259,'BEN BEARE'!K:K,"&lt;0")</f>
        <v>0</v>
      </c>
      <c r="F1259" s="200">
        <f t="shared" si="28"/>
        <v>1</v>
      </c>
      <c r="G1259" s="207">
        <f>SUMIFS('BEN BEARE'!K:K,'BEN BEARE'!C:C,B1259)</f>
        <v>16.8</v>
      </c>
    </row>
    <row r="1260" spans="2:7" ht="15.75" x14ac:dyDescent="0.25">
      <c r="B1260" s="205" t="str">
        <v>Poison Chalice</v>
      </c>
      <c r="C1260" s="199">
        <f>COUNTIF('BEN BEARE'!C:C,B1260)</f>
        <v>3</v>
      </c>
      <c r="D1260" s="199">
        <f>COUNTIFS('BEN BEARE'!C:C,B1260,'BEN BEARE'!K:K,"&gt;0")</f>
        <v>1</v>
      </c>
      <c r="E1260" s="199">
        <f>COUNTIFS('BEN BEARE'!C:C,B1260,'BEN BEARE'!K:K,"&lt;0")</f>
        <v>2</v>
      </c>
      <c r="F1260" s="200">
        <f t="shared" si="28"/>
        <v>0.33333333333333331</v>
      </c>
      <c r="G1260" s="207">
        <f>SUMIFS('BEN BEARE'!K:K,'BEN BEARE'!C:C,B1260)</f>
        <v>13.049999999999997</v>
      </c>
    </row>
    <row r="1261" spans="2:7" ht="15.75" x14ac:dyDescent="0.25">
      <c r="B1261" s="205" t="str">
        <v>Pokerjack</v>
      </c>
      <c r="C1261" s="199">
        <f>COUNTIF('BEN BEARE'!C:C,B1261)</f>
        <v>1</v>
      </c>
      <c r="D1261" s="199">
        <f>COUNTIFS('BEN BEARE'!C:C,B1261,'BEN BEARE'!K:K,"&gt;0")</f>
        <v>1</v>
      </c>
      <c r="E1261" s="199">
        <f>COUNTIFS('BEN BEARE'!C:C,B1261,'BEN BEARE'!K:K,"&lt;0")</f>
        <v>0</v>
      </c>
      <c r="F1261" s="200">
        <f t="shared" si="28"/>
        <v>1</v>
      </c>
      <c r="G1261" s="207">
        <f>SUMIFS('BEN BEARE'!K:K,'BEN BEARE'!C:C,B1261)</f>
        <v>0.85000000000000009</v>
      </c>
    </row>
    <row r="1262" spans="2:7" ht="15.75" x14ac:dyDescent="0.25">
      <c r="B1262" s="205" t="str">
        <v>Polyphonic</v>
      </c>
      <c r="C1262" s="199">
        <f>COUNTIF('BEN BEARE'!C:C,B1262)</f>
        <v>1</v>
      </c>
      <c r="D1262" s="199">
        <f>COUNTIFS('BEN BEARE'!C:C,B1262,'BEN BEARE'!K:K,"&gt;0")</f>
        <v>0</v>
      </c>
      <c r="E1262" s="199">
        <f>COUNTIFS('BEN BEARE'!C:C,B1262,'BEN BEARE'!K:K,"&lt;0")</f>
        <v>1</v>
      </c>
      <c r="F1262" s="200">
        <f t="shared" si="28"/>
        <v>0</v>
      </c>
      <c r="G1262" s="207">
        <f>SUMIFS('BEN BEARE'!K:K,'BEN BEARE'!C:C,B1262)</f>
        <v>-3</v>
      </c>
    </row>
    <row r="1263" spans="2:7" ht="15.75" x14ac:dyDescent="0.25">
      <c r="B1263" s="205" t="str">
        <v>Poorme Ashot</v>
      </c>
      <c r="C1263" s="199">
        <f>COUNTIF('BEN BEARE'!C:C,B1263)</f>
        <v>2</v>
      </c>
      <c r="D1263" s="199">
        <f>COUNTIFS('BEN BEARE'!C:C,B1263,'BEN BEARE'!K:K,"&gt;0")</f>
        <v>0</v>
      </c>
      <c r="E1263" s="199">
        <f>COUNTIFS('BEN BEARE'!C:C,B1263,'BEN BEARE'!K:K,"&lt;0")</f>
        <v>2</v>
      </c>
      <c r="F1263" s="200">
        <f t="shared" si="28"/>
        <v>0</v>
      </c>
      <c r="G1263" s="207">
        <f>SUMIFS('BEN BEARE'!K:K,'BEN BEARE'!C:C,B1263)</f>
        <v>-5.75</v>
      </c>
    </row>
    <row r="1264" spans="2:7" ht="15.75" x14ac:dyDescent="0.25">
      <c r="B1264" s="205" t="str">
        <v>Port Albert</v>
      </c>
      <c r="C1264" s="199">
        <f>COUNTIF('BEN BEARE'!C:C,B1264)</f>
        <v>2</v>
      </c>
      <c r="D1264" s="199">
        <f>COUNTIFS('BEN BEARE'!C:C,B1264,'BEN BEARE'!K:K,"&gt;0")</f>
        <v>0</v>
      </c>
      <c r="E1264" s="199">
        <f>COUNTIFS('BEN BEARE'!C:C,B1264,'BEN BEARE'!K:K,"&lt;0")</f>
        <v>2</v>
      </c>
      <c r="F1264" s="200">
        <f t="shared" si="28"/>
        <v>0</v>
      </c>
      <c r="G1264" s="207">
        <f>SUMIFS('BEN BEARE'!K:K,'BEN BEARE'!C:C,B1264)</f>
        <v>-2.25</v>
      </c>
    </row>
    <row r="1265" spans="2:7" ht="15.75" x14ac:dyDescent="0.25">
      <c r="B1265" s="205" t="str">
        <v>Power Ballard</v>
      </c>
      <c r="C1265" s="199">
        <f>COUNTIF('BEN BEARE'!C:C,B1265)</f>
        <v>1</v>
      </c>
      <c r="D1265" s="199">
        <f>COUNTIFS('BEN BEARE'!C:C,B1265,'BEN BEARE'!K:K,"&gt;0")</f>
        <v>0</v>
      </c>
      <c r="E1265" s="199">
        <f>COUNTIFS('BEN BEARE'!C:C,B1265,'BEN BEARE'!K:K,"&lt;0")</f>
        <v>1</v>
      </c>
      <c r="F1265" s="200">
        <f t="shared" si="28"/>
        <v>0</v>
      </c>
      <c r="G1265" s="207">
        <f>SUMIFS('BEN BEARE'!K:K,'BEN BEARE'!C:C,B1265)</f>
        <v>-1.25</v>
      </c>
    </row>
    <row r="1266" spans="2:7" ht="15.75" x14ac:dyDescent="0.25">
      <c r="B1266" s="205" t="str">
        <v>Power Beau</v>
      </c>
      <c r="C1266" s="199">
        <f>COUNTIF('BEN BEARE'!C:C,B1266)</f>
        <v>1</v>
      </c>
      <c r="D1266" s="199">
        <f>COUNTIFS('BEN BEARE'!C:C,B1266,'BEN BEARE'!K:K,"&gt;0")</f>
        <v>0</v>
      </c>
      <c r="E1266" s="199">
        <f>COUNTIFS('BEN BEARE'!C:C,B1266,'BEN BEARE'!K:K,"&lt;0")</f>
        <v>1</v>
      </c>
      <c r="F1266" s="200">
        <f t="shared" si="28"/>
        <v>0</v>
      </c>
      <c r="G1266" s="207">
        <f>SUMIFS('BEN BEARE'!K:K,'BEN BEARE'!C:C,B1266)</f>
        <v>-8</v>
      </c>
    </row>
    <row r="1267" spans="2:7" ht="15.75" x14ac:dyDescent="0.25">
      <c r="B1267" s="205" t="str">
        <v>Power Missile</v>
      </c>
      <c r="C1267" s="199">
        <f>COUNTIF('BEN BEARE'!C:C,B1267)</f>
        <v>3</v>
      </c>
      <c r="D1267" s="199">
        <f>COUNTIFS('BEN BEARE'!C:C,B1267,'BEN BEARE'!K:K,"&gt;0")</f>
        <v>1</v>
      </c>
      <c r="E1267" s="199">
        <f>COUNTIFS('BEN BEARE'!C:C,B1267,'BEN BEARE'!K:K,"&lt;0")</f>
        <v>2</v>
      </c>
      <c r="F1267" s="200">
        <f t="shared" si="28"/>
        <v>0.33333333333333331</v>
      </c>
      <c r="G1267" s="207">
        <f>SUMIFS('BEN BEARE'!K:K,'BEN BEARE'!C:C,B1267)</f>
        <v>-0.69999999999999929</v>
      </c>
    </row>
    <row r="1268" spans="2:7" ht="15.75" x14ac:dyDescent="0.25">
      <c r="B1268" s="205" t="str">
        <v>Powerbeel</v>
      </c>
      <c r="C1268" s="199">
        <f>COUNTIF('BEN BEARE'!C:C,B1268)</f>
        <v>1</v>
      </c>
      <c r="D1268" s="199">
        <f>COUNTIFS('BEN BEARE'!C:C,B1268,'BEN BEARE'!K:K,"&gt;0")</f>
        <v>1</v>
      </c>
      <c r="E1268" s="199">
        <f>COUNTIFS('BEN BEARE'!C:C,B1268,'BEN BEARE'!K:K,"&lt;0")</f>
        <v>0</v>
      </c>
      <c r="F1268" s="200">
        <f t="shared" si="28"/>
        <v>1</v>
      </c>
      <c r="G1268" s="207">
        <f>SUMIFS('BEN BEARE'!K:K,'BEN BEARE'!C:C,B1268)</f>
        <v>10</v>
      </c>
    </row>
    <row r="1269" spans="2:7" ht="15.75" x14ac:dyDescent="0.25">
      <c r="B1269" s="205" t="str">
        <v>Powershare</v>
      </c>
      <c r="C1269" s="199">
        <f>COUNTIF('BEN BEARE'!C:C,B1269)</f>
        <v>1</v>
      </c>
      <c r="D1269" s="199">
        <f>COUNTIFS('BEN BEARE'!C:C,B1269,'BEN BEARE'!K:K,"&gt;0")</f>
        <v>0</v>
      </c>
      <c r="E1269" s="199">
        <f>COUNTIFS('BEN BEARE'!C:C,B1269,'BEN BEARE'!K:K,"&lt;0")</f>
        <v>1</v>
      </c>
      <c r="F1269" s="200">
        <f t="shared" si="28"/>
        <v>0</v>
      </c>
      <c r="G1269" s="207">
        <f>SUMIFS('BEN BEARE'!K:K,'BEN BEARE'!C:C,B1269)</f>
        <v>-3</v>
      </c>
    </row>
    <row r="1270" spans="2:7" ht="15.75" x14ac:dyDescent="0.25">
      <c r="B1270" s="205" t="str">
        <v>PRADA GOSSIP</v>
      </c>
      <c r="C1270" s="199">
        <f>COUNTIF('BEN BEARE'!C:C,B1270)</f>
        <v>2</v>
      </c>
      <c r="D1270" s="199">
        <f>COUNTIFS('BEN BEARE'!C:C,B1270,'BEN BEARE'!K:K,"&gt;0")</f>
        <v>0</v>
      </c>
      <c r="E1270" s="199">
        <f>COUNTIFS('BEN BEARE'!C:C,B1270,'BEN BEARE'!K:K,"&lt;0")</f>
        <v>2</v>
      </c>
      <c r="F1270" s="200">
        <f t="shared" si="28"/>
        <v>0</v>
      </c>
      <c r="G1270" s="207">
        <f>SUMIFS('BEN BEARE'!K:K,'BEN BEARE'!C:C,B1270)</f>
        <v>-4</v>
      </c>
    </row>
    <row r="1271" spans="2:7" ht="15.75" x14ac:dyDescent="0.25">
      <c r="B1271" s="205" t="str">
        <v>Prado</v>
      </c>
      <c r="C1271" s="199">
        <f>COUNTIF('BEN BEARE'!C:C,B1271)</f>
        <v>3</v>
      </c>
      <c r="D1271" s="199">
        <f>COUNTIFS('BEN BEARE'!C:C,B1271,'BEN BEARE'!K:K,"&gt;0")</f>
        <v>0</v>
      </c>
      <c r="E1271" s="199">
        <f>COUNTIFS('BEN BEARE'!C:C,B1271,'BEN BEARE'!K:K,"&lt;0")</f>
        <v>3</v>
      </c>
      <c r="F1271" s="200">
        <f t="shared" si="28"/>
        <v>0</v>
      </c>
      <c r="G1271" s="207">
        <f>SUMIFS('BEN BEARE'!K:K,'BEN BEARE'!C:C,B1271)</f>
        <v>-8</v>
      </c>
    </row>
    <row r="1272" spans="2:7" ht="15.75" x14ac:dyDescent="0.25">
      <c r="B1272" s="205" t="str">
        <v>Prayers</v>
      </c>
      <c r="C1272" s="199">
        <f>COUNTIF('BEN BEARE'!C:C,B1272)</f>
        <v>1</v>
      </c>
      <c r="D1272" s="199">
        <f>COUNTIFS('BEN BEARE'!C:C,B1272,'BEN BEARE'!K:K,"&gt;0")</f>
        <v>0</v>
      </c>
      <c r="E1272" s="199">
        <f>COUNTIFS('BEN BEARE'!C:C,B1272,'BEN BEARE'!K:K,"&lt;0")</f>
        <v>1</v>
      </c>
      <c r="F1272" s="200">
        <f t="shared" si="28"/>
        <v>0</v>
      </c>
      <c r="G1272" s="207">
        <f>SUMIFS('BEN BEARE'!K:K,'BEN BEARE'!C:C,B1272)</f>
        <v>-1</v>
      </c>
    </row>
    <row r="1273" spans="2:7" ht="15.75" x14ac:dyDescent="0.25">
      <c r="B1273" s="205" t="str">
        <v>Pre Eminence</v>
      </c>
      <c r="C1273" s="199">
        <f>COUNTIF('BEN BEARE'!C:C,B1273)</f>
        <v>1</v>
      </c>
      <c r="D1273" s="199">
        <f>COUNTIFS('BEN BEARE'!C:C,B1273,'BEN BEARE'!K:K,"&gt;0")</f>
        <v>0</v>
      </c>
      <c r="E1273" s="199">
        <f>COUNTIFS('BEN BEARE'!C:C,B1273,'BEN BEARE'!K:K,"&lt;0")</f>
        <v>1</v>
      </c>
      <c r="F1273" s="200">
        <f t="shared" si="28"/>
        <v>0</v>
      </c>
      <c r="G1273" s="207">
        <f>SUMIFS('BEN BEARE'!K:K,'BEN BEARE'!C:C,B1273)</f>
        <v>-4.25</v>
      </c>
    </row>
    <row r="1274" spans="2:7" ht="15.75" x14ac:dyDescent="0.25">
      <c r="B1274" s="205" t="str">
        <v>Precious Charm</v>
      </c>
      <c r="C1274" s="199">
        <f>COUNTIF('BEN BEARE'!C:C,B1274)</f>
        <v>1</v>
      </c>
      <c r="D1274" s="199">
        <f>COUNTIFS('BEN BEARE'!C:C,B1274,'BEN BEARE'!K:K,"&gt;0")</f>
        <v>1</v>
      </c>
      <c r="E1274" s="199">
        <f>COUNTIFS('BEN BEARE'!C:C,B1274,'BEN BEARE'!K:K,"&lt;0")</f>
        <v>0</v>
      </c>
      <c r="F1274" s="200">
        <f t="shared" si="28"/>
        <v>1</v>
      </c>
      <c r="G1274" s="207">
        <f>SUMIFS('BEN BEARE'!K:K,'BEN BEARE'!C:C,B1274)</f>
        <v>18</v>
      </c>
    </row>
    <row r="1275" spans="2:7" ht="15.75" x14ac:dyDescent="0.25">
      <c r="B1275" s="205" t="str">
        <v>Precious Gamble</v>
      </c>
      <c r="C1275" s="199">
        <f>COUNTIF('BEN BEARE'!C:C,B1275)</f>
        <v>2</v>
      </c>
      <c r="D1275" s="199">
        <f>COUNTIFS('BEN BEARE'!C:C,B1275,'BEN BEARE'!K:K,"&gt;0")</f>
        <v>0</v>
      </c>
      <c r="E1275" s="199">
        <f>COUNTIFS('BEN BEARE'!C:C,B1275,'BEN BEARE'!K:K,"&lt;0")</f>
        <v>2</v>
      </c>
      <c r="F1275" s="200">
        <f t="shared" ref="F1275:F1305" si="29">D1275/C1275</f>
        <v>0</v>
      </c>
      <c r="G1275" s="207">
        <f>SUMIFS('BEN BEARE'!K:K,'BEN BEARE'!C:C,B1275)</f>
        <v>-3</v>
      </c>
    </row>
    <row r="1276" spans="2:7" ht="15.75" x14ac:dyDescent="0.25">
      <c r="B1276" s="205" t="str">
        <v>Prefer the Wink</v>
      </c>
      <c r="C1276" s="199">
        <f>COUNTIF('BEN BEARE'!C:C,B1276)</f>
        <v>2</v>
      </c>
      <c r="D1276" s="199">
        <f>COUNTIFS('BEN BEARE'!C:C,B1276,'BEN BEARE'!K:K,"&gt;0")</f>
        <v>0</v>
      </c>
      <c r="E1276" s="199">
        <f>COUNTIFS('BEN BEARE'!C:C,B1276,'BEN BEARE'!K:K,"&lt;0")</f>
        <v>2</v>
      </c>
      <c r="F1276" s="200">
        <f t="shared" si="29"/>
        <v>0</v>
      </c>
      <c r="G1276" s="207">
        <f>SUMIFS('BEN BEARE'!K:K,'BEN BEARE'!C:C,B1276)</f>
        <v>-7.5</v>
      </c>
    </row>
    <row r="1277" spans="2:7" ht="15.75" x14ac:dyDescent="0.25">
      <c r="B1277" s="205" t="str">
        <v>Prefferal</v>
      </c>
      <c r="C1277" s="199">
        <f>COUNTIF('BEN BEARE'!C:C,B1277)</f>
        <v>1</v>
      </c>
      <c r="D1277" s="199">
        <f>COUNTIFS('BEN BEARE'!C:C,B1277,'BEN BEARE'!K:K,"&gt;0")</f>
        <v>0</v>
      </c>
      <c r="E1277" s="199">
        <f>COUNTIFS('BEN BEARE'!C:C,B1277,'BEN BEARE'!K:K,"&lt;0")</f>
        <v>1</v>
      </c>
      <c r="F1277" s="200">
        <f t="shared" si="29"/>
        <v>0</v>
      </c>
      <c r="G1277" s="207">
        <f>SUMIFS('BEN BEARE'!K:K,'BEN BEARE'!C:C,B1277)</f>
        <v>-0.5</v>
      </c>
    </row>
    <row r="1278" spans="2:7" ht="15.75" x14ac:dyDescent="0.25">
      <c r="B1278" s="205" t="str">
        <v>President Victory</v>
      </c>
      <c r="C1278" s="199">
        <f>COUNTIF('BEN BEARE'!C:C,B1278)</f>
        <v>2</v>
      </c>
      <c r="D1278" s="199">
        <f>COUNTIFS('BEN BEARE'!C:C,B1278,'BEN BEARE'!K:K,"&gt;0")</f>
        <v>0</v>
      </c>
      <c r="E1278" s="199">
        <f>COUNTIFS('BEN BEARE'!C:C,B1278,'BEN BEARE'!K:K,"&lt;0")</f>
        <v>2</v>
      </c>
      <c r="F1278" s="200">
        <f t="shared" si="29"/>
        <v>0</v>
      </c>
      <c r="G1278" s="207">
        <f>SUMIFS('BEN BEARE'!K:K,'BEN BEARE'!C:C,B1278)</f>
        <v>-0.75</v>
      </c>
    </row>
    <row r="1279" spans="2:7" ht="15.75" x14ac:dyDescent="0.25">
      <c r="B1279" s="205" t="str">
        <v>Pretty Amazing</v>
      </c>
      <c r="C1279" s="199">
        <f>COUNTIF('BEN BEARE'!C:C,B1279)</f>
        <v>1</v>
      </c>
      <c r="D1279" s="199">
        <f>COUNTIFS('BEN BEARE'!C:C,B1279,'BEN BEARE'!K:K,"&gt;0")</f>
        <v>1</v>
      </c>
      <c r="E1279" s="199">
        <f>COUNTIFS('BEN BEARE'!C:C,B1279,'BEN BEARE'!K:K,"&lt;0")</f>
        <v>0</v>
      </c>
      <c r="F1279" s="200">
        <f t="shared" si="29"/>
        <v>1</v>
      </c>
      <c r="G1279" s="207">
        <f>SUMIFS('BEN BEARE'!K:K,'BEN BEARE'!C:C,B1279)</f>
        <v>5.0999999999999996</v>
      </c>
    </row>
    <row r="1280" spans="2:7" ht="15.75" x14ac:dyDescent="0.25">
      <c r="B1280" s="205" t="str">
        <v>Pretty Else</v>
      </c>
      <c r="C1280" s="199">
        <f>COUNTIF('BEN BEARE'!C:C,B1280)</f>
        <v>1</v>
      </c>
      <c r="D1280" s="199">
        <f>COUNTIFS('BEN BEARE'!C:C,B1280,'BEN BEARE'!K:K,"&gt;0")</f>
        <v>0</v>
      </c>
      <c r="E1280" s="199">
        <f>COUNTIFS('BEN BEARE'!C:C,B1280,'BEN BEARE'!K:K,"&lt;0")</f>
        <v>1</v>
      </c>
      <c r="F1280" s="200">
        <f t="shared" si="29"/>
        <v>0</v>
      </c>
      <c r="G1280" s="207">
        <f>SUMIFS('BEN BEARE'!K:K,'BEN BEARE'!C:C,B1280)</f>
        <v>-3</v>
      </c>
    </row>
    <row r="1281" spans="2:7" ht="15.75" x14ac:dyDescent="0.25">
      <c r="B1281" s="205" t="str">
        <v>PRETTY TAVI</v>
      </c>
      <c r="C1281" s="199">
        <f>COUNTIF('BEN BEARE'!C:C,B1281)</f>
        <v>1</v>
      </c>
      <c r="D1281" s="199">
        <f>COUNTIFS('BEN BEARE'!C:C,B1281,'BEN BEARE'!K:K,"&gt;0")</f>
        <v>1</v>
      </c>
      <c r="E1281" s="199">
        <f>COUNTIFS('BEN BEARE'!C:C,B1281,'BEN BEARE'!K:K,"&lt;0")</f>
        <v>0</v>
      </c>
      <c r="F1281" s="200">
        <f t="shared" si="29"/>
        <v>1</v>
      </c>
      <c r="G1281" s="207">
        <f>SUMIFS('BEN BEARE'!K:K,'BEN BEARE'!C:C,B1281)</f>
        <v>44</v>
      </c>
    </row>
    <row r="1282" spans="2:7" ht="15.75" x14ac:dyDescent="0.25">
      <c r="B1282" s="205" t="str">
        <v>Pretty Wild</v>
      </c>
      <c r="C1282" s="199">
        <f>COUNTIF('BEN BEARE'!C:C,B1282)</f>
        <v>2</v>
      </c>
      <c r="D1282" s="199">
        <f>COUNTIFS('BEN BEARE'!C:C,B1282,'BEN BEARE'!K:K,"&gt;0")</f>
        <v>1</v>
      </c>
      <c r="E1282" s="199">
        <f>COUNTIFS('BEN BEARE'!C:C,B1282,'BEN BEARE'!K:K,"&lt;0")</f>
        <v>1</v>
      </c>
      <c r="F1282" s="200">
        <f t="shared" si="29"/>
        <v>0.5</v>
      </c>
      <c r="G1282" s="207">
        <f>SUMIFS('BEN BEARE'!K:K,'BEN BEARE'!C:C,B1282)</f>
        <v>8.7000000000000011</v>
      </c>
    </row>
    <row r="1283" spans="2:7" ht="15.75" x14ac:dyDescent="0.25">
      <c r="B1283" s="205" t="str">
        <v>Priceless</v>
      </c>
      <c r="C1283" s="199">
        <f>COUNTIF('BEN BEARE'!C:C,B1283)</f>
        <v>1</v>
      </c>
      <c r="D1283" s="199">
        <f>COUNTIFS('BEN BEARE'!C:C,B1283,'BEN BEARE'!K:K,"&gt;0")</f>
        <v>0</v>
      </c>
      <c r="E1283" s="199">
        <f>COUNTIFS('BEN BEARE'!C:C,B1283,'BEN BEARE'!K:K,"&lt;0")</f>
        <v>1</v>
      </c>
      <c r="F1283" s="200">
        <f t="shared" si="29"/>
        <v>0</v>
      </c>
      <c r="G1283" s="207">
        <f>SUMIFS('BEN BEARE'!K:K,'BEN BEARE'!C:C,B1283)</f>
        <v>-2.25</v>
      </c>
    </row>
    <row r="1284" spans="2:7" ht="15.75" x14ac:dyDescent="0.25">
      <c r="B1284" s="205" t="str">
        <v>Pride of Dixie</v>
      </c>
      <c r="C1284" s="199">
        <f>COUNTIF('BEN BEARE'!C:C,B1284)</f>
        <v>1</v>
      </c>
      <c r="D1284" s="199">
        <f>COUNTIFS('BEN BEARE'!C:C,B1284,'BEN BEARE'!K:K,"&gt;0")</f>
        <v>0</v>
      </c>
      <c r="E1284" s="199">
        <f>COUNTIFS('BEN BEARE'!C:C,B1284,'BEN BEARE'!K:K,"&lt;0")</f>
        <v>1</v>
      </c>
      <c r="F1284" s="200">
        <f t="shared" si="29"/>
        <v>0</v>
      </c>
      <c r="G1284" s="207">
        <f>SUMIFS('BEN BEARE'!K:K,'BEN BEARE'!C:C,B1284)</f>
        <v>-3.75</v>
      </c>
    </row>
    <row r="1285" spans="2:7" ht="15.75" x14ac:dyDescent="0.25">
      <c r="B1285" s="205" t="str">
        <v>Pride of Penraf</v>
      </c>
      <c r="C1285" s="199">
        <f>COUNTIF('BEN BEARE'!C:C,B1285)</f>
        <v>1</v>
      </c>
      <c r="D1285" s="199">
        <f>COUNTIFS('BEN BEARE'!C:C,B1285,'BEN BEARE'!K:K,"&gt;0")</f>
        <v>0</v>
      </c>
      <c r="E1285" s="199">
        <f>COUNTIFS('BEN BEARE'!C:C,B1285,'BEN BEARE'!K:K,"&lt;0")</f>
        <v>1</v>
      </c>
      <c r="F1285" s="200">
        <f t="shared" si="29"/>
        <v>0</v>
      </c>
      <c r="G1285" s="207">
        <f>SUMIFS('BEN BEARE'!K:K,'BEN BEARE'!C:C,B1285)</f>
        <v>-3</v>
      </c>
    </row>
    <row r="1286" spans="2:7" ht="15.75" x14ac:dyDescent="0.25">
      <c r="B1286" s="205" t="str">
        <v>Pride of Sullivan</v>
      </c>
      <c r="C1286" s="199">
        <f>COUNTIF('BEN BEARE'!C:C,B1286)</f>
        <v>1</v>
      </c>
      <c r="D1286" s="199">
        <f>COUNTIFS('BEN BEARE'!C:C,B1286,'BEN BEARE'!K:K,"&gt;0")</f>
        <v>1</v>
      </c>
      <c r="E1286" s="199">
        <f>COUNTIFS('BEN BEARE'!C:C,B1286,'BEN BEARE'!K:K,"&lt;0")</f>
        <v>0</v>
      </c>
      <c r="F1286" s="200">
        <f t="shared" si="29"/>
        <v>1</v>
      </c>
      <c r="G1286" s="207">
        <f>SUMIFS('BEN BEARE'!K:K,'BEN BEARE'!C:C,B1286)</f>
        <v>10.125</v>
      </c>
    </row>
    <row r="1287" spans="2:7" ht="15.75" x14ac:dyDescent="0.25">
      <c r="B1287" s="205" t="str">
        <v>Primo</v>
      </c>
      <c r="C1287" s="199">
        <f>COUNTIF('BEN BEARE'!C:C,B1287)</f>
        <v>1</v>
      </c>
      <c r="D1287" s="199">
        <f>COUNTIFS('BEN BEARE'!C:C,B1287,'BEN BEARE'!K:K,"&gt;0")</f>
        <v>0</v>
      </c>
      <c r="E1287" s="199">
        <f>COUNTIFS('BEN BEARE'!C:C,B1287,'BEN BEARE'!K:K,"&lt;0")</f>
        <v>1</v>
      </c>
      <c r="F1287" s="200">
        <f t="shared" si="29"/>
        <v>0</v>
      </c>
      <c r="G1287" s="207">
        <f>SUMIFS('BEN BEARE'!K:K,'BEN BEARE'!C:C,B1287)</f>
        <v>-6.75</v>
      </c>
    </row>
    <row r="1288" spans="2:7" ht="15.75" x14ac:dyDescent="0.25">
      <c r="B1288" s="205" t="str">
        <v>Prince of Mercia</v>
      </c>
      <c r="C1288" s="199">
        <f>COUNTIF('BEN BEARE'!C:C,B1288)</f>
        <v>1</v>
      </c>
      <c r="D1288" s="199">
        <f>COUNTIFS('BEN BEARE'!C:C,B1288,'BEN BEARE'!K:K,"&gt;0")</f>
        <v>0</v>
      </c>
      <c r="E1288" s="199">
        <f>COUNTIFS('BEN BEARE'!C:C,B1288,'BEN BEARE'!K:K,"&lt;0")</f>
        <v>1</v>
      </c>
      <c r="F1288" s="200">
        <f t="shared" si="29"/>
        <v>0</v>
      </c>
      <c r="G1288" s="207">
        <f>SUMIFS('BEN BEARE'!K:K,'BEN BEARE'!C:C,B1288)</f>
        <v>-1</v>
      </c>
    </row>
    <row r="1289" spans="2:7" ht="15.75" x14ac:dyDescent="0.25">
      <c r="B1289" s="205" t="str">
        <v>Prince of Porty</v>
      </c>
      <c r="C1289" s="199">
        <f>COUNTIF('BEN BEARE'!C:C,B1289)</f>
        <v>1</v>
      </c>
      <c r="D1289" s="199">
        <f>COUNTIFS('BEN BEARE'!C:C,B1289,'BEN BEARE'!K:K,"&gt;0")</f>
        <v>1</v>
      </c>
      <c r="E1289" s="199">
        <f>COUNTIFS('BEN BEARE'!C:C,B1289,'BEN BEARE'!K:K,"&lt;0")</f>
        <v>0</v>
      </c>
      <c r="F1289" s="200">
        <f t="shared" si="29"/>
        <v>1</v>
      </c>
      <c r="G1289" s="207">
        <f>SUMIFS('BEN BEARE'!K:K,'BEN BEARE'!C:C,B1289)</f>
        <v>12.5</v>
      </c>
    </row>
    <row r="1290" spans="2:7" ht="15.75" x14ac:dyDescent="0.25">
      <c r="B1290" s="205" t="str">
        <v>Prince of the Nile</v>
      </c>
      <c r="C1290" s="199">
        <f>COUNTIF('BEN BEARE'!C:C,B1290)</f>
        <v>1</v>
      </c>
      <c r="D1290" s="199">
        <f>COUNTIFS('BEN BEARE'!C:C,B1290,'BEN BEARE'!K:K,"&gt;0")</f>
        <v>0</v>
      </c>
      <c r="E1290" s="199">
        <f>COUNTIFS('BEN BEARE'!C:C,B1290,'BEN BEARE'!K:K,"&lt;0")</f>
        <v>1</v>
      </c>
      <c r="F1290" s="200">
        <f t="shared" si="29"/>
        <v>0</v>
      </c>
      <c r="G1290" s="207">
        <f>SUMIFS('BEN BEARE'!K:K,'BEN BEARE'!C:C,B1290)</f>
        <v>-3.5</v>
      </c>
    </row>
    <row r="1291" spans="2:7" ht="15.75" x14ac:dyDescent="0.25">
      <c r="B1291" s="205" t="str">
        <v>Princess Annalise</v>
      </c>
      <c r="C1291" s="199">
        <f>COUNTIF('BEN BEARE'!C:C,B1291)</f>
        <v>1</v>
      </c>
      <c r="D1291" s="199">
        <f>COUNTIFS('BEN BEARE'!C:C,B1291,'BEN BEARE'!K:K,"&gt;0")</f>
        <v>1</v>
      </c>
      <c r="E1291" s="199">
        <f>COUNTIFS('BEN BEARE'!C:C,B1291,'BEN BEARE'!K:K,"&lt;0")</f>
        <v>0</v>
      </c>
      <c r="F1291" s="200">
        <f t="shared" si="29"/>
        <v>1</v>
      </c>
      <c r="G1291" s="207">
        <f>SUMIFS('BEN BEARE'!K:K,'BEN BEARE'!C:C,B1291)</f>
        <v>2.5999999999999996</v>
      </c>
    </row>
    <row r="1292" spans="2:7" ht="15.75" x14ac:dyDescent="0.25">
      <c r="B1292" s="205" t="str">
        <v>Princess Halo</v>
      </c>
      <c r="C1292" s="199">
        <f>COUNTIF('BEN BEARE'!C:C,B1292)</f>
        <v>2</v>
      </c>
      <c r="D1292" s="199">
        <f>COUNTIFS('BEN BEARE'!C:C,B1292,'BEN BEARE'!K:K,"&gt;0")</f>
        <v>0</v>
      </c>
      <c r="E1292" s="199">
        <f>COUNTIFS('BEN BEARE'!C:C,B1292,'BEN BEARE'!K:K,"&lt;0")</f>
        <v>2</v>
      </c>
      <c r="F1292" s="200">
        <f t="shared" si="29"/>
        <v>0</v>
      </c>
      <c r="G1292" s="207">
        <f>SUMIFS('BEN BEARE'!K:K,'BEN BEARE'!C:C,B1292)</f>
        <v>-13.75</v>
      </c>
    </row>
    <row r="1293" spans="2:7" ht="15.75" x14ac:dyDescent="0.25">
      <c r="B1293" s="205" t="str">
        <v>Princess L'amour</v>
      </c>
      <c r="C1293" s="199">
        <f>COUNTIF('BEN BEARE'!C:C,B1293)</f>
        <v>1</v>
      </c>
      <c r="D1293" s="199">
        <f>COUNTIFS('BEN BEARE'!C:C,B1293,'BEN BEARE'!K:K,"&gt;0")</f>
        <v>0</v>
      </c>
      <c r="E1293" s="199">
        <f>COUNTIFS('BEN BEARE'!C:C,B1293,'BEN BEARE'!K:K,"&lt;0")</f>
        <v>1</v>
      </c>
      <c r="F1293" s="200">
        <f t="shared" si="29"/>
        <v>0</v>
      </c>
      <c r="G1293" s="207">
        <f>SUMIFS('BEN BEARE'!K:K,'BEN BEARE'!C:C,B1293)</f>
        <v>-3</v>
      </c>
    </row>
    <row r="1294" spans="2:7" ht="15.75" x14ac:dyDescent="0.25">
      <c r="B1294" s="205" t="str">
        <v>Princess Mary</v>
      </c>
      <c r="C1294" s="199">
        <f>COUNTIF('BEN BEARE'!C:C,B1294)</f>
        <v>2</v>
      </c>
      <c r="D1294" s="199">
        <f>COUNTIFS('BEN BEARE'!C:C,B1294,'BEN BEARE'!K:K,"&gt;0")</f>
        <v>0</v>
      </c>
      <c r="E1294" s="199">
        <f>COUNTIFS('BEN BEARE'!C:C,B1294,'BEN BEARE'!K:K,"&lt;0")</f>
        <v>2</v>
      </c>
      <c r="F1294" s="200">
        <f t="shared" si="29"/>
        <v>0</v>
      </c>
      <c r="G1294" s="207">
        <f>SUMIFS('BEN BEARE'!K:K,'BEN BEARE'!C:C,B1294)</f>
        <v>-3.5</v>
      </c>
    </row>
    <row r="1295" spans="2:7" ht="15.75" x14ac:dyDescent="0.25">
      <c r="B1295" s="205" t="str">
        <v>Princess of Meydan</v>
      </c>
      <c r="C1295" s="199">
        <f>COUNTIF('BEN BEARE'!C:C,B1295)</f>
        <v>1</v>
      </c>
      <c r="D1295" s="199">
        <f>COUNTIFS('BEN BEARE'!C:C,B1295,'BEN BEARE'!K:K,"&gt;0")</f>
        <v>0</v>
      </c>
      <c r="E1295" s="199">
        <f>COUNTIFS('BEN BEARE'!C:C,B1295,'BEN BEARE'!K:K,"&lt;0")</f>
        <v>1</v>
      </c>
      <c r="F1295" s="200">
        <f t="shared" si="29"/>
        <v>0</v>
      </c>
      <c r="G1295" s="207">
        <f>SUMIFS('BEN BEARE'!K:K,'BEN BEARE'!C:C,B1295)</f>
        <v>-1</v>
      </c>
    </row>
    <row r="1296" spans="2:7" ht="15.75" x14ac:dyDescent="0.25">
      <c r="B1296" s="205" t="str">
        <v>Princess Rayaa</v>
      </c>
      <c r="C1296" s="199">
        <f>COUNTIF('BEN BEARE'!C:C,B1296)</f>
        <v>2</v>
      </c>
      <c r="D1296" s="199">
        <f>COUNTIFS('BEN BEARE'!C:C,B1296,'BEN BEARE'!K:K,"&gt;0")</f>
        <v>0</v>
      </c>
      <c r="E1296" s="199">
        <f>COUNTIFS('BEN BEARE'!C:C,B1296,'BEN BEARE'!K:K,"&lt;0")</f>
        <v>2</v>
      </c>
      <c r="F1296" s="200">
        <f t="shared" si="29"/>
        <v>0</v>
      </c>
      <c r="G1296" s="207">
        <f>SUMIFS('BEN BEARE'!K:K,'BEN BEARE'!C:C,B1296)</f>
        <v>-12</v>
      </c>
    </row>
    <row r="1297" spans="2:7" ht="15.75" x14ac:dyDescent="0.25">
      <c r="B1297" s="205" t="str">
        <v>PRINCIPESSA</v>
      </c>
      <c r="C1297" s="199">
        <f>COUNTIF('BEN BEARE'!C:C,B1297)</f>
        <v>2</v>
      </c>
      <c r="D1297" s="199">
        <f>COUNTIFS('BEN BEARE'!C:C,B1297,'BEN BEARE'!K:K,"&gt;0")</f>
        <v>1</v>
      </c>
      <c r="E1297" s="199">
        <f>COUNTIFS('BEN BEARE'!C:C,B1297,'BEN BEARE'!K:K,"&lt;0")</f>
        <v>1</v>
      </c>
      <c r="F1297" s="200">
        <f t="shared" si="29"/>
        <v>0.5</v>
      </c>
      <c r="G1297" s="207">
        <f>SUMIFS('BEN BEARE'!K:K,'BEN BEARE'!C:C,B1297)</f>
        <v>9.5</v>
      </c>
    </row>
    <row r="1298" spans="2:7" ht="15.75" x14ac:dyDescent="0.25">
      <c r="B1298" s="205" t="str">
        <v>Private Island</v>
      </c>
      <c r="C1298" s="199">
        <f>COUNTIF('BEN BEARE'!C:C,B1298)</f>
        <v>1</v>
      </c>
      <c r="D1298" s="199">
        <f>COUNTIFS('BEN BEARE'!C:C,B1298,'BEN BEARE'!K:K,"&gt;0")</f>
        <v>0</v>
      </c>
      <c r="E1298" s="199">
        <f>COUNTIFS('BEN BEARE'!C:C,B1298,'BEN BEARE'!K:K,"&lt;0")</f>
        <v>1</v>
      </c>
      <c r="F1298" s="200">
        <f t="shared" si="29"/>
        <v>0</v>
      </c>
      <c r="G1298" s="207">
        <f>SUMIFS('BEN BEARE'!K:K,'BEN BEARE'!C:C,B1298)</f>
        <v>-5</v>
      </c>
    </row>
    <row r="1299" spans="2:7" ht="15.75" x14ac:dyDescent="0.25">
      <c r="B1299" s="205" t="str">
        <v xml:space="preserve">Private Island </v>
      </c>
      <c r="C1299" s="199">
        <f>COUNTIF('BEN BEARE'!C:C,B1299)</f>
        <v>1</v>
      </c>
      <c r="D1299" s="199">
        <f>COUNTIFS('BEN BEARE'!C:C,B1299,'BEN BEARE'!K:K,"&gt;0")</f>
        <v>0</v>
      </c>
      <c r="E1299" s="199">
        <f>COUNTIFS('BEN BEARE'!C:C,B1299,'BEN BEARE'!K:K,"&lt;0")</f>
        <v>1</v>
      </c>
      <c r="F1299" s="200">
        <f t="shared" si="29"/>
        <v>0</v>
      </c>
      <c r="G1299" s="207">
        <f>SUMIFS('BEN BEARE'!K:K,'BEN BEARE'!C:C,B1299)</f>
        <v>-3.75</v>
      </c>
    </row>
    <row r="1300" spans="2:7" ht="15.75" x14ac:dyDescent="0.25">
      <c r="B1300" s="205" t="str">
        <v>Private jet</v>
      </c>
      <c r="C1300" s="199">
        <f>COUNTIF('BEN BEARE'!C:C,B1300)</f>
        <v>1</v>
      </c>
      <c r="D1300" s="199">
        <f>COUNTIFS('BEN BEARE'!C:C,B1300,'BEN BEARE'!K:K,"&gt;0")</f>
        <v>0</v>
      </c>
      <c r="E1300" s="199">
        <f>COUNTIFS('BEN BEARE'!C:C,B1300,'BEN BEARE'!K:K,"&lt;0")</f>
        <v>1</v>
      </c>
      <c r="F1300" s="200">
        <f t="shared" si="29"/>
        <v>0</v>
      </c>
      <c r="G1300" s="207">
        <f>SUMIFS('BEN BEARE'!K:K,'BEN BEARE'!C:C,B1300)</f>
        <v>-0.75</v>
      </c>
    </row>
    <row r="1301" spans="2:7" ht="15.75" x14ac:dyDescent="0.25">
      <c r="B1301" s="205" t="str">
        <v>Private Sector</v>
      </c>
      <c r="C1301" s="199">
        <f>COUNTIF('BEN BEARE'!C:C,B1301)</f>
        <v>1</v>
      </c>
      <c r="D1301" s="199">
        <f>COUNTIFS('BEN BEARE'!C:C,B1301,'BEN BEARE'!K:K,"&gt;0")</f>
        <v>0</v>
      </c>
      <c r="E1301" s="199">
        <f>COUNTIFS('BEN BEARE'!C:C,B1301,'BEN BEARE'!K:K,"&lt;0")</f>
        <v>1</v>
      </c>
      <c r="F1301" s="200">
        <f t="shared" si="29"/>
        <v>0</v>
      </c>
      <c r="G1301" s="207">
        <f>SUMIFS('BEN BEARE'!K:K,'BEN BEARE'!C:C,B1301)</f>
        <v>-1</v>
      </c>
    </row>
    <row r="1302" spans="2:7" ht="15.75" x14ac:dyDescent="0.25">
      <c r="B1302" s="205" t="str">
        <v>Privitisation</v>
      </c>
      <c r="C1302" s="199">
        <f>COUNTIF('BEN BEARE'!C:C,B1302)</f>
        <v>1</v>
      </c>
      <c r="D1302" s="199">
        <f>COUNTIFS('BEN BEARE'!C:C,B1302,'BEN BEARE'!K:K,"&gt;0")</f>
        <v>0</v>
      </c>
      <c r="E1302" s="199">
        <f>COUNTIFS('BEN BEARE'!C:C,B1302,'BEN BEARE'!K:K,"&lt;0")</f>
        <v>1</v>
      </c>
      <c r="F1302" s="200">
        <f t="shared" si="29"/>
        <v>0</v>
      </c>
      <c r="G1302" s="207">
        <f>SUMIFS('BEN BEARE'!K:K,'BEN BEARE'!C:C,B1302)</f>
        <v>-1</v>
      </c>
    </row>
    <row r="1303" spans="2:7" ht="15.75" x14ac:dyDescent="0.25">
      <c r="B1303" s="205" t="str">
        <v>Prize Draw</v>
      </c>
      <c r="C1303" s="199">
        <f>COUNTIF('BEN BEARE'!C:C,B1303)</f>
        <v>1</v>
      </c>
      <c r="D1303" s="199">
        <f>COUNTIFS('BEN BEARE'!C:C,B1303,'BEN BEARE'!K:K,"&gt;0")</f>
        <v>1</v>
      </c>
      <c r="E1303" s="199">
        <f>COUNTIFS('BEN BEARE'!C:C,B1303,'BEN BEARE'!K:K,"&lt;0")</f>
        <v>0</v>
      </c>
      <c r="F1303" s="200">
        <f t="shared" si="29"/>
        <v>1</v>
      </c>
      <c r="G1303" s="207">
        <f>SUMIFS('BEN BEARE'!K:K,'BEN BEARE'!C:C,B1303)</f>
        <v>2.2000000000000002</v>
      </c>
    </row>
    <row r="1304" spans="2:7" ht="15.75" x14ac:dyDescent="0.25">
      <c r="B1304" s="205" t="str">
        <v>Probate</v>
      </c>
      <c r="C1304" s="199">
        <f>COUNTIF('BEN BEARE'!C:C,B1304)</f>
        <v>1</v>
      </c>
      <c r="D1304" s="199">
        <f>COUNTIFS('BEN BEARE'!C:C,B1304,'BEN BEARE'!K:K,"&gt;0")</f>
        <v>0</v>
      </c>
      <c r="E1304" s="199">
        <f>COUNTIFS('BEN BEARE'!C:C,B1304,'BEN BEARE'!K:K,"&lt;0")</f>
        <v>1</v>
      </c>
      <c r="F1304" s="200">
        <f t="shared" si="29"/>
        <v>0</v>
      </c>
      <c r="G1304" s="207">
        <f>SUMIFS('BEN BEARE'!K:K,'BEN BEARE'!C:C,B1304)</f>
        <v>-5.25</v>
      </c>
    </row>
    <row r="1305" spans="2:7" ht="15.75" x14ac:dyDescent="0.25">
      <c r="B1305" s="205" t="str">
        <v>Profondo</v>
      </c>
      <c r="C1305" s="199">
        <f>COUNTIF('BEN BEARE'!C:C,B1305)</f>
        <v>1</v>
      </c>
      <c r="D1305" s="199">
        <f>COUNTIFS('BEN BEARE'!C:C,B1305,'BEN BEARE'!K:K,"&gt;0")</f>
        <v>1</v>
      </c>
      <c r="E1305" s="199">
        <f>COUNTIFS('BEN BEARE'!C:C,B1305,'BEN BEARE'!K:K,"&lt;0")</f>
        <v>0</v>
      </c>
      <c r="F1305" s="200">
        <f t="shared" si="29"/>
        <v>1</v>
      </c>
      <c r="G1305" s="207">
        <f>SUMIFS('BEN BEARE'!K:K,'BEN BEARE'!C:C,B1305)</f>
        <v>6</v>
      </c>
    </row>
    <row r="1306" spans="2:7" ht="15.75" x14ac:dyDescent="0.25">
      <c r="B1306" s="205" t="str">
        <v>Promise of Success</v>
      </c>
      <c r="C1306" s="199">
        <f>COUNTIF('BEN BEARE'!C:C,B1306)</f>
        <v>1</v>
      </c>
      <c r="D1306" s="199">
        <f>COUNTIFS('BEN BEARE'!C:C,B1306,'BEN BEARE'!K:K,"&gt;0")</f>
        <v>1</v>
      </c>
      <c r="E1306" s="199">
        <f>COUNTIFS('BEN BEARE'!C:C,B1306,'BEN BEARE'!K:K,"&lt;0")</f>
        <v>0</v>
      </c>
      <c r="F1306" s="200">
        <f t="shared" ref="F1306:F1307" si="30">D1306/C1306</f>
        <v>1</v>
      </c>
      <c r="G1306" s="207">
        <f>SUMIFS('BEN BEARE'!K:K,'BEN BEARE'!C:C,B1306)</f>
        <v>1.5</v>
      </c>
    </row>
    <row r="1307" spans="2:7" ht="15.75" x14ac:dyDescent="0.25">
      <c r="B1307" s="205" t="str">
        <v>Promising Prospect</v>
      </c>
      <c r="C1307" s="199">
        <f>COUNTIF('BEN BEARE'!C:C,B1307)</f>
        <v>3</v>
      </c>
      <c r="D1307" s="199">
        <f>COUNTIFS('BEN BEARE'!C:C,B1307,'BEN BEARE'!K:K,"&gt;0")</f>
        <v>1</v>
      </c>
      <c r="E1307" s="199">
        <f>COUNTIFS('BEN BEARE'!C:C,B1307,'BEN BEARE'!K:K,"&lt;0")</f>
        <v>2</v>
      </c>
      <c r="F1307" s="200">
        <f t="shared" si="30"/>
        <v>0.33333333333333331</v>
      </c>
      <c r="G1307" s="207">
        <f>SUMIFS('BEN BEARE'!K:K,'BEN BEARE'!C:C,B1307)</f>
        <v>1.1499999999999986</v>
      </c>
    </row>
    <row r="1308" spans="2:7" ht="15.75" x14ac:dyDescent="0.25">
      <c r="B1308" s="205" t="str">
        <v>Prophet An Loss</v>
      </c>
      <c r="C1308" s="199">
        <f>COUNTIF('BEN BEARE'!C:C,B1308)</f>
        <v>1</v>
      </c>
      <c r="D1308" s="199">
        <f>COUNTIFS('BEN BEARE'!C:C,B1308,'BEN BEARE'!K:K,"&gt;0")</f>
        <v>0</v>
      </c>
      <c r="E1308" s="199">
        <f>COUNTIFS('BEN BEARE'!C:C,B1308,'BEN BEARE'!K:K,"&lt;0")</f>
        <v>1</v>
      </c>
      <c r="F1308" s="200">
        <f t="shared" ref="F1308:F1371" si="31">D1308/C1308</f>
        <v>0</v>
      </c>
      <c r="G1308" s="207">
        <f>SUMIFS('BEN BEARE'!K:K,'BEN BEARE'!C:C,B1308)</f>
        <v>-2</v>
      </c>
    </row>
    <row r="1309" spans="2:7" ht="15.75" x14ac:dyDescent="0.25">
      <c r="B1309" s="205" t="str">
        <v>Proud Conquest</v>
      </c>
      <c r="C1309" s="199">
        <f>COUNTIF('BEN BEARE'!C:C,B1309)</f>
        <v>1</v>
      </c>
      <c r="D1309" s="199">
        <f>COUNTIFS('BEN BEARE'!C:C,B1309,'BEN BEARE'!K:K,"&gt;0")</f>
        <v>0</v>
      </c>
      <c r="E1309" s="199">
        <f>COUNTIFS('BEN BEARE'!C:C,B1309,'BEN BEARE'!K:K,"&lt;0")</f>
        <v>1</v>
      </c>
      <c r="F1309" s="200">
        <f t="shared" si="31"/>
        <v>0</v>
      </c>
      <c r="G1309" s="207">
        <f>SUMIFS('BEN BEARE'!K:K,'BEN BEARE'!C:C,B1309)</f>
        <v>-1</v>
      </c>
    </row>
    <row r="1310" spans="2:7" ht="15.75" x14ac:dyDescent="0.25">
      <c r="B1310" s="205" t="str">
        <v>Puissance De Vol</v>
      </c>
      <c r="C1310" s="199">
        <f>COUNTIF('BEN BEARE'!C:C,B1310)</f>
        <v>2</v>
      </c>
      <c r="D1310" s="199">
        <f>COUNTIFS('BEN BEARE'!C:C,B1310,'BEN BEARE'!K:K,"&gt;0")</f>
        <v>0</v>
      </c>
      <c r="E1310" s="199">
        <f>COUNTIFS('BEN BEARE'!C:C,B1310,'BEN BEARE'!K:K,"&lt;0")</f>
        <v>2</v>
      </c>
      <c r="F1310" s="200">
        <f t="shared" si="31"/>
        <v>0</v>
      </c>
      <c r="G1310" s="207">
        <f>SUMIFS('BEN BEARE'!K:K,'BEN BEARE'!C:C,B1310)</f>
        <v>-3</v>
      </c>
    </row>
    <row r="1311" spans="2:7" ht="15.75" x14ac:dyDescent="0.25">
      <c r="B1311" s="205" t="str">
        <v>Pure Perfection</v>
      </c>
      <c r="C1311" s="199">
        <f>COUNTIF('BEN BEARE'!C:C,B1311)</f>
        <v>1</v>
      </c>
      <c r="D1311" s="199">
        <f>COUNTIFS('BEN BEARE'!C:C,B1311,'BEN BEARE'!K:K,"&gt;0")</f>
        <v>0</v>
      </c>
      <c r="E1311" s="199">
        <f>COUNTIFS('BEN BEARE'!C:C,B1311,'BEN BEARE'!K:K,"&lt;0")</f>
        <v>1</v>
      </c>
      <c r="F1311" s="200">
        <f t="shared" si="31"/>
        <v>0</v>
      </c>
      <c r="G1311" s="207">
        <f>SUMIFS('BEN BEARE'!K:K,'BEN BEARE'!C:C,B1311)</f>
        <v>-2</v>
      </c>
    </row>
    <row r="1312" spans="2:7" ht="15.75" x14ac:dyDescent="0.25">
      <c r="B1312" s="205" t="str">
        <v>Pure Rain</v>
      </c>
      <c r="C1312" s="199">
        <f>COUNTIF('BEN BEARE'!C:C,B1312)</f>
        <v>1</v>
      </c>
      <c r="D1312" s="199">
        <f>COUNTIFS('BEN BEARE'!C:C,B1312,'BEN BEARE'!K:K,"&gt;0")</f>
        <v>0</v>
      </c>
      <c r="E1312" s="199">
        <f>COUNTIFS('BEN BEARE'!C:C,B1312,'BEN BEARE'!K:K,"&lt;0")</f>
        <v>1</v>
      </c>
      <c r="F1312" s="200">
        <f t="shared" si="31"/>
        <v>0</v>
      </c>
      <c r="G1312" s="207">
        <f>SUMIFS('BEN BEARE'!K:K,'BEN BEARE'!C:C,B1312)</f>
        <v>-2.75</v>
      </c>
    </row>
    <row r="1313" spans="2:7" ht="15.75" x14ac:dyDescent="0.25">
      <c r="B1313" s="205" t="str">
        <v>Pushy</v>
      </c>
      <c r="C1313" s="199">
        <f>COUNTIF('BEN BEARE'!C:C,B1313)</f>
        <v>1</v>
      </c>
      <c r="D1313" s="199">
        <f>COUNTIFS('BEN BEARE'!C:C,B1313,'BEN BEARE'!K:K,"&gt;0")</f>
        <v>1</v>
      </c>
      <c r="E1313" s="199">
        <f>COUNTIFS('BEN BEARE'!C:C,B1313,'BEN BEARE'!K:K,"&lt;0")</f>
        <v>0</v>
      </c>
      <c r="F1313" s="200">
        <f t="shared" si="31"/>
        <v>1</v>
      </c>
      <c r="G1313" s="207">
        <f>SUMIFS('BEN BEARE'!K:K,'BEN BEARE'!C:C,B1313)</f>
        <v>18</v>
      </c>
    </row>
    <row r="1314" spans="2:7" ht="15.75" x14ac:dyDescent="0.25">
      <c r="B1314" s="205" t="str">
        <v>Pyrois</v>
      </c>
      <c r="C1314" s="199">
        <f>COUNTIF('BEN BEARE'!C:C,B1314)</f>
        <v>1</v>
      </c>
      <c r="D1314" s="199">
        <f>COUNTIFS('BEN BEARE'!C:C,B1314,'BEN BEARE'!K:K,"&gt;0")</f>
        <v>0</v>
      </c>
      <c r="E1314" s="199">
        <f>COUNTIFS('BEN BEARE'!C:C,B1314,'BEN BEARE'!K:K,"&lt;0")</f>
        <v>1</v>
      </c>
      <c r="F1314" s="200">
        <f t="shared" si="31"/>
        <v>0</v>
      </c>
      <c r="G1314" s="207">
        <f>SUMIFS('BEN BEARE'!K:K,'BEN BEARE'!C:C,B1314)</f>
        <v>-0.5</v>
      </c>
    </row>
    <row r="1315" spans="2:7" ht="15.75" x14ac:dyDescent="0.25">
      <c r="B1315" s="205" t="str">
        <v>Quad (1,2,3,9/3,4,8/6,7,8,9,11,12/4,5,6,9,11)</v>
      </c>
      <c r="C1315" s="199">
        <f>COUNTIF('BEN BEARE'!C:C,B1315)</f>
        <v>1</v>
      </c>
      <c r="D1315" s="199">
        <f>COUNTIFS('BEN BEARE'!C:C,B1315,'BEN BEARE'!K:K,"&gt;0")</f>
        <v>0</v>
      </c>
      <c r="E1315" s="199">
        <f>COUNTIFS('BEN BEARE'!C:C,B1315,'BEN BEARE'!K:K,"&lt;0")</f>
        <v>1</v>
      </c>
      <c r="F1315" s="200">
        <f t="shared" si="31"/>
        <v>0</v>
      </c>
      <c r="G1315" s="207">
        <f>SUMIFS('BEN BEARE'!K:K,'BEN BEARE'!C:C,B1315)</f>
        <v>-0.25</v>
      </c>
    </row>
    <row r="1316" spans="2:7" ht="15.75" x14ac:dyDescent="0.25">
      <c r="B1316" s="205" t="str">
        <v>Quad (2,3,4,5,7,11/",6,7/",")</v>
      </c>
      <c r="C1316" s="199">
        <f>COUNTIF('BEN BEARE'!C:C,B1316)</f>
        <v>1</v>
      </c>
      <c r="D1316" s="199">
        <f>COUNTIFS('BEN BEARE'!C:C,B1316,'BEN BEARE'!K:K,"&gt;0")</f>
        <v>1</v>
      </c>
      <c r="E1316" s="199">
        <f>COUNTIFS('BEN BEARE'!C:C,B1316,'BEN BEARE'!K:K,"&lt;0")</f>
        <v>0</v>
      </c>
      <c r="F1316" s="200">
        <f t="shared" si="31"/>
        <v>1</v>
      </c>
      <c r="G1316" s="207">
        <f>SUMIFS('BEN BEARE'!K:K,'BEN BEARE'!C:C,B1316)</f>
        <v>1</v>
      </c>
    </row>
    <row r="1317" spans="2:7" ht="15.75" x14ac:dyDescent="0.25">
      <c r="B1317" s="205" t="str">
        <v>Quad (5,6,7,8/",9/")</v>
      </c>
      <c r="C1317" s="199">
        <f>COUNTIF('BEN BEARE'!C:C,B1317)</f>
        <v>1</v>
      </c>
      <c r="D1317" s="199">
        <f>COUNTIFS('BEN BEARE'!C:C,B1317,'BEN BEARE'!K:K,"&gt;0")</f>
        <v>0</v>
      </c>
      <c r="E1317" s="199">
        <f>COUNTIFS('BEN BEARE'!C:C,B1317,'BEN BEARE'!K:K,"&lt;0")</f>
        <v>1</v>
      </c>
      <c r="F1317" s="200">
        <f t="shared" si="31"/>
        <v>0</v>
      </c>
      <c r="G1317" s="207">
        <f>SUMIFS('BEN BEARE'!K:K,'BEN BEARE'!C:C,B1317)</f>
        <v>-0.5</v>
      </c>
    </row>
    <row r="1318" spans="2:7" ht="15.75" x14ac:dyDescent="0.25">
      <c r="B1318" s="205" t="str">
        <v>Quality Miss</v>
      </c>
      <c r="C1318" s="199">
        <f>COUNTIF('BEN BEARE'!C:C,B1318)</f>
        <v>1</v>
      </c>
      <c r="D1318" s="199">
        <f>COUNTIFS('BEN BEARE'!C:C,B1318,'BEN BEARE'!K:K,"&gt;0")</f>
        <v>0</v>
      </c>
      <c r="E1318" s="199">
        <f>COUNTIFS('BEN BEARE'!C:C,B1318,'BEN BEARE'!K:K,"&lt;0")</f>
        <v>1</v>
      </c>
      <c r="F1318" s="200">
        <f t="shared" si="31"/>
        <v>0</v>
      </c>
      <c r="G1318" s="207">
        <f>SUMIFS('BEN BEARE'!K:K,'BEN BEARE'!C:C,B1318)</f>
        <v>-0.25</v>
      </c>
    </row>
    <row r="1319" spans="2:7" ht="15.75" x14ac:dyDescent="0.25">
      <c r="B1319" s="205" t="str">
        <v>Quebeck</v>
      </c>
      <c r="C1319" s="199">
        <f>COUNTIF('BEN BEARE'!C:C,B1319)</f>
        <v>1</v>
      </c>
      <c r="D1319" s="199">
        <f>COUNTIFS('BEN BEARE'!C:C,B1319,'BEN BEARE'!K:K,"&gt;0")</f>
        <v>0</v>
      </c>
      <c r="E1319" s="199">
        <f>COUNTIFS('BEN BEARE'!C:C,B1319,'BEN BEARE'!K:K,"&lt;0")</f>
        <v>1</v>
      </c>
      <c r="F1319" s="200">
        <f t="shared" si="31"/>
        <v>0</v>
      </c>
      <c r="G1319" s="207">
        <f>SUMIFS('BEN BEARE'!K:K,'BEN BEARE'!C:C,B1319)</f>
        <v>-1.25</v>
      </c>
    </row>
    <row r="1320" spans="2:7" ht="15.75" x14ac:dyDescent="0.25">
      <c r="B1320" s="205" t="str">
        <v>Queen of Dragons</v>
      </c>
      <c r="C1320" s="199">
        <f>COUNTIF('BEN BEARE'!C:C,B1320)</f>
        <v>3</v>
      </c>
      <c r="D1320" s="199">
        <f>COUNTIFS('BEN BEARE'!C:C,B1320,'BEN BEARE'!K:K,"&gt;0")</f>
        <v>0</v>
      </c>
      <c r="E1320" s="199">
        <f>COUNTIFS('BEN BEARE'!C:C,B1320,'BEN BEARE'!K:K,"&lt;0")</f>
        <v>3</v>
      </c>
      <c r="F1320" s="200">
        <f t="shared" si="31"/>
        <v>0</v>
      </c>
      <c r="G1320" s="207">
        <f>SUMIFS('BEN BEARE'!K:K,'BEN BEARE'!C:C,B1320)</f>
        <v>-17.5</v>
      </c>
    </row>
    <row r="1321" spans="2:7" ht="15.75" x14ac:dyDescent="0.25">
      <c r="B1321" s="205" t="str">
        <v>Queen of Malwa</v>
      </c>
      <c r="C1321" s="199">
        <f>COUNTIF('BEN BEARE'!C:C,B1321)</f>
        <v>4</v>
      </c>
      <c r="D1321" s="199">
        <f>COUNTIFS('BEN BEARE'!C:C,B1321,'BEN BEARE'!K:K,"&gt;0")</f>
        <v>2</v>
      </c>
      <c r="E1321" s="199">
        <f>COUNTIFS('BEN BEARE'!C:C,B1321,'BEN BEARE'!K:K,"&lt;0")</f>
        <v>2</v>
      </c>
      <c r="F1321" s="200">
        <f t="shared" si="31"/>
        <v>0.5</v>
      </c>
      <c r="G1321" s="207">
        <f>SUMIFS('BEN BEARE'!K:K,'BEN BEARE'!C:C,B1321)</f>
        <v>6.9</v>
      </c>
    </row>
    <row r="1322" spans="2:7" ht="15.75" x14ac:dyDescent="0.25">
      <c r="B1322" s="205" t="str">
        <v>Queens Riches</v>
      </c>
      <c r="C1322" s="199">
        <f>COUNTIF('BEN BEARE'!C:C,B1322)</f>
        <v>1</v>
      </c>
      <c r="D1322" s="199">
        <f>COUNTIFS('BEN BEARE'!C:C,B1322,'BEN BEARE'!K:K,"&gt;0")</f>
        <v>0</v>
      </c>
      <c r="E1322" s="199">
        <f>COUNTIFS('BEN BEARE'!C:C,B1322,'BEN BEARE'!K:K,"&lt;0")</f>
        <v>1</v>
      </c>
      <c r="F1322" s="200">
        <f t="shared" si="31"/>
        <v>0</v>
      </c>
      <c r="G1322" s="207">
        <f>SUMIFS('BEN BEARE'!K:K,'BEN BEARE'!C:C,B1322)</f>
        <v>-4</v>
      </c>
    </row>
    <row r="1323" spans="2:7" ht="15.75" x14ac:dyDescent="0.25">
      <c r="B1323" s="205" t="str">
        <v>Quin</v>
      </c>
      <c r="C1323" s="199">
        <f>COUNTIF('BEN BEARE'!C:C,B1323)</f>
        <v>3</v>
      </c>
      <c r="D1323" s="199">
        <f>COUNTIFS('BEN BEARE'!C:C,B1323,'BEN BEARE'!K:K,"&gt;0")</f>
        <v>0</v>
      </c>
      <c r="E1323" s="199">
        <f>COUNTIFS('BEN BEARE'!C:C,B1323,'BEN BEARE'!K:K,"&lt;0")</f>
        <v>3</v>
      </c>
      <c r="F1323" s="200">
        <f t="shared" si="31"/>
        <v>0</v>
      </c>
      <c r="G1323" s="207">
        <f>SUMIFS('BEN BEARE'!K:K,'BEN BEARE'!C:C,B1323)</f>
        <v>-1.75</v>
      </c>
    </row>
    <row r="1324" spans="2:7" ht="15.75" x14ac:dyDescent="0.25">
      <c r="B1324" s="205" t="str">
        <v>Quin (1,12)</v>
      </c>
      <c r="C1324" s="199">
        <f>COUNTIF('BEN BEARE'!C:C,B1324)</f>
        <v>1</v>
      </c>
      <c r="D1324" s="199">
        <f>COUNTIFS('BEN BEARE'!C:C,B1324,'BEN BEARE'!K:K,"&gt;0")</f>
        <v>1</v>
      </c>
      <c r="E1324" s="199">
        <f>COUNTIFS('BEN BEARE'!C:C,B1324,'BEN BEARE'!K:K,"&lt;0")</f>
        <v>0</v>
      </c>
      <c r="F1324" s="200">
        <f t="shared" si="31"/>
        <v>1</v>
      </c>
      <c r="G1324" s="207">
        <f>SUMIFS('BEN BEARE'!K:K,'BEN BEARE'!C:C,B1324)</f>
        <v>2.9</v>
      </c>
    </row>
    <row r="1325" spans="2:7" ht="15.75" x14ac:dyDescent="0.25">
      <c r="B1325" s="205" t="str">
        <v>Quin (1,14)</v>
      </c>
      <c r="C1325" s="199">
        <f>COUNTIF('BEN BEARE'!C:C,B1325)</f>
        <v>1</v>
      </c>
      <c r="D1325" s="199">
        <f>COUNTIFS('BEN BEARE'!C:C,B1325,'BEN BEARE'!K:K,"&gt;0")</f>
        <v>0</v>
      </c>
      <c r="E1325" s="199">
        <f>COUNTIFS('BEN BEARE'!C:C,B1325,'BEN BEARE'!K:K,"&lt;0")</f>
        <v>1</v>
      </c>
      <c r="F1325" s="200">
        <f t="shared" si="31"/>
        <v>0</v>
      </c>
      <c r="G1325" s="207">
        <f>SUMIFS('BEN BEARE'!K:K,'BEN BEARE'!C:C,B1325)</f>
        <v>-3</v>
      </c>
    </row>
    <row r="1326" spans="2:7" ht="15.75" x14ac:dyDescent="0.25">
      <c r="B1326" s="205" t="str">
        <v>Quin (1,2)</v>
      </c>
      <c r="C1326" s="199">
        <f>COUNTIF('BEN BEARE'!C:C,B1326)</f>
        <v>5</v>
      </c>
      <c r="D1326" s="199">
        <f>COUNTIFS('BEN BEARE'!C:C,B1326,'BEN BEARE'!K:K,"&gt;0")</f>
        <v>1</v>
      </c>
      <c r="E1326" s="199">
        <f>COUNTIFS('BEN BEARE'!C:C,B1326,'BEN BEARE'!K:K,"&lt;0")</f>
        <v>4</v>
      </c>
      <c r="F1326" s="200">
        <f t="shared" si="31"/>
        <v>0.2</v>
      </c>
      <c r="G1326" s="207">
        <f>SUMIFS('BEN BEARE'!K:K,'BEN BEARE'!C:C,B1326)</f>
        <v>-3.5999999999999996</v>
      </c>
    </row>
    <row r="1327" spans="2:7" ht="15.75" x14ac:dyDescent="0.25">
      <c r="B1327" s="205" t="str">
        <v>Quin (1,3,4)</v>
      </c>
      <c r="C1327" s="199">
        <f>COUNTIF('BEN BEARE'!C:C,B1327)</f>
        <v>1</v>
      </c>
      <c r="D1327" s="199">
        <f>COUNTIFS('BEN BEARE'!C:C,B1327,'BEN BEARE'!K:K,"&gt;0")</f>
        <v>0</v>
      </c>
      <c r="E1327" s="199">
        <f>COUNTIFS('BEN BEARE'!C:C,B1327,'BEN BEARE'!K:K,"&lt;0")</f>
        <v>1</v>
      </c>
      <c r="F1327" s="200">
        <f t="shared" si="31"/>
        <v>0</v>
      </c>
      <c r="G1327" s="207">
        <f>SUMIFS('BEN BEARE'!K:K,'BEN BEARE'!C:C,B1327)</f>
        <v>-0.75</v>
      </c>
    </row>
    <row r="1328" spans="2:7" ht="15.75" x14ac:dyDescent="0.25">
      <c r="B1328" s="205" t="str">
        <v>Quin (1,3,5)</v>
      </c>
      <c r="C1328" s="199">
        <f>COUNTIF('BEN BEARE'!C:C,B1328)</f>
        <v>1</v>
      </c>
      <c r="D1328" s="199">
        <f>COUNTIFS('BEN BEARE'!C:C,B1328,'BEN BEARE'!K:K,"&gt;0")</f>
        <v>0</v>
      </c>
      <c r="E1328" s="199">
        <f>COUNTIFS('BEN BEARE'!C:C,B1328,'BEN BEARE'!K:K,"&lt;0")</f>
        <v>1</v>
      </c>
      <c r="F1328" s="200">
        <f t="shared" si="31"/>
        <v>0</v>
      </c>
      <c r="G1328" s="207">
        <f>SUMIFS('BEN BEARE'!K:K,'BEN BEARE'!C:C,B1328)</f>
        <v>-1.5</v>
      </c>
    </row>
    <row r="1329" spans="2:7" ht="15.75" x14ac:dyDescent="0.25">
      <c r="B1329" s="205" t="str">
        <v>Quin (1,3)</v>
      </c>
      <c r="C1329" s="199">
        <f>COUNTIF('BEN BEARE'!C:C,B1329)</f>
        <v>2</v>
      </c>
      <c r="D1329" s="199">
        <f>COUNTIFS('BEN BEARE'!C:C,B1329,'BEN BEARE'!K:K,"&gt;0")</f>
        <v>2</v>
      </c>
      <c r="E1329" s="199">
        <f>COUNTIFS('BEN BEARE'!C:C,B1329,'BEN BEARE'!K:K,"&lt;0")</f>
        <v>0</v>
      </c>
      <c r="F1329" s="200">
        <f t="shared" si="31"/>
        <v>1</v>
      </c>
      <c r="G1329" s="207">
        <f>SUMIFS('BEN BEARE'!K:K,'BEN BEARE'!C:C,B1329)</f>
        <v>7.98</v>
      </c>
    </row>
    <row r="1330" spans="2:7" ht="15.75" x14ac:dyDescent="0.25">
      <c r="B1330" s="205" t="str">
        <v>Quin (1,4,7,11)</v>
      </c>
      <c r="C1330" s="199">
        <f>COUNTIF('BEN BEARE'!C:C,B1330)</f>
        <v>1</v>
      </c>
      <c r="D1330" s="199">
        <f>COUNTIFS('BEN BEARE'!C:C,B1330,'BEN BEARE'!K:K,"&gt;0")</f>
        <v>0</v>
      </c>
      <c r="E1330" s="199">
        <f>COUNTIFS('BEN BEARE'!C:C,B1330,'BEN BEARE'!K:K,"&lt;0")</f>
        <v>1</v>
      </c>
      <c r="F1330" s="200">
        <f t="shared" si="31"/>
        <v>0</v>
      </c>
      <c r="G1330" s="207">
        <f>SUMIFS('BEN BEARE'!K:K,'BEN BEARE'!C:C,B1330)</f>
        <v>-0.5</v>
      </c>
    </row>
    <row r="1331" spans="2:7" ht="15.75" x14ac:dyDescent="0.25">
      <c r="B1331" s="205" t="str">
        <v>Quin (1,4)</v>
      </c>
      <c r="C1331" s="199">
        <f>COUNTIF('BEN BEARE'!C:C,B1331)</f>
        <v>1</v>
      </c>
      <c r="D1331" s="199">
        <f>COUNTIFS('BEN BEARE'!C:C,B1331,'BEN BEARE'!K:K,"&gt;0")</f>
        <v>0</v>
      </c>
      <c r="E1331" s="199">
        <f>COUNTIFS('BEN BEARE'!C:C,B1331,'BEN BEARE'!K:K,"&lt;0")</f>
        <v>1</v>
      </c>
      <c r="F1331" s="200">
        <f t="shared" si="31"/>
        <v>0</v>
      </c>
      <c r="G1331" s="207">
        <f>SUMIFS('BEN BEARE'!K:K,'BEN BEARE'!C:C,B1331)</f>
        <v>-2</v>
      </c>
    </row>
    <row r="1332" spans="2:7" ht="15.75" x14ac:dyDescent="0.25">
      <c r="B1332" s="205" t="str">
        <v>Quin (1,6)</v>
      </c>
      <c r="C1332" s="199">
        <f>COUNTIF('BEN BEARE'!C:C,B1332)</f>
        <v>3</v>
      </c>
      <c r="D1332" s="199">
        <f>COUNTIFS('BEN BEARE'!C:C,B1332,'BEN BEARE'!K:K,"&gt;0")</f>
        <v>1</v>
      </c>
      <c r="E1332" s="199">
        <f>COUNTIFS('BEN BEARE'!C:C,B1332,'BEN BEARE'!K:K,"&lt;0")</f>
        <v>2</v>
      </c>
      <c r="F1332" s="200">
        <f t="shared" si="31"/>
        <v>0.33333333333333331</v>
      </c>
      <c r="G1332" s="207">
        <f>SUMIFS('BEN BEARE'!K:K,'BEN BEARE'!C:C,B1332)</f>
        <v>-1.1000000000000001</v>
      </c>
    </row>
    <row r="1333" spans="2:7" ht="15.75" x14ac:dyDescent="0.25">
      <c r="B1333" s="205" t="str">
        <v>Quin (1,7)</v>
      </c>
      <c r="C1333" s="199">
        <f>COUNTIF('BEN BEARE'!C:C,B1333)</f>
        <v>1</v>
      </c>
      <c r="D1333" s="199">
        <f>COUNTIFS('BEN BEARE'!C:C,B1333,'BEN BEARE'!K:K,"&gt;0")</f>
        <v>0</v>
      </c>
      <c r="E1333" s="199">
        <f>COUNTIFS('BEN BEARE'!C:C,B1333,'BEN BEARE'!K:K,"&lt;0")</f>
        <v>1</v>
      </c>
      <c r="F1333" s="200">
        <f t="shared" si="31"/>
        <v>0</v>
      </c>
      <c r="G1333" s="207">
        <f>SUMIFS('BEN BEARE'!K:K,'BEN BEARE'!C:C,B1333)</f>
        <v>-1</v>
      </c>
    </row>
    <row r="1334" spans="2:7" ht="15.75" x14ac:dyDescent="0.25">
      <c r="B1334" s="205" t="str">
        <v>Quin (1/4/6/9)</v>
      </c>
      <c r="C1334" s="199">
        <f>COUNTIF('BEN BEARE'!C:C,B1334)</f>
        <v>1</v>
      </c>
      <c r="D1334" s="199">
        <f>COUNTIFS('BEN BEARE'!C:C,B1334,'BEN BEARE'!K:K,"&gt;0")</f>
        <v>0</v>
      </c>
      <c r="E1334" s="199">
        <f>COUNTIFS('BEN BEARE'!C:C,B1334,'BEN BEARE'!K:K,"&lt;0")</f>
        <v>1</v>
      </c>
      <c r="F1334" s="200">
        <f t="shared" si="31"/>
        <v>0</v>
      </c>
      <c r="G1334" s="207">
        <f>SUMIFS('BEN BEARE'!K:K,'BEN BEARE'!C:C,B1334)</f>
        <v>-0.25</v>
      </c>
    </row>
    <row r="1335" spans="2:7" ht="15.75" x14ac:dyDescent="0.25">
      <c r="B1335" s="205" t="str">
        <v>Quin (1/6/9)</v>
      </c>
      <c r="C1335" s="199">
        <f>COUNTIF('BEN BEARE'!C:C,B1335)</f>
        <v>1</v>
      </c>
      <c r="D1335" s="199">
        <f>COUNTIFS('BEN BEARE'!C:C,B1335,'BEN BEARE'!K:K,"&gt;0")</f>
        <v>0</v>
      </c>
      <c r="E1335" s="199">
        <f>COUNTIFS('BEN BEARE'!C:C,B1335,'BEN BEARE'!K:K,"&lt;0")</f>
        <v>1</v>
      </c>
      <c r="F1335" s="200">
        <f t="shared" si="31"/>
        <v>0</v>
      </c>
      <c r="G1335" s="207">
        <f>SUMIFS('BEN BEARE'!K:K,'BEN BEARE'!C:C,B1335)</f>
        <v>-0.5</v>
      </c>
    </row>
    <row r="1336" spans="2:7" ht="15.75" x14ac:dyDescent="0.25">
      <c r="B1336" s="205" t="str">
        <v>Quin (11,12)</v>
      </c>
      <c r="C1336" s="199">
        <f>COUNTIF('BEN BEARE'!C:C,B1336)</f>
        <v>2</v>
      </c>
      <c r="D1336" s="199">
        <f>COUNTIFS('BEN BEARE'!C:C,B1336,'BEN BEARE'!K:K,"&gt;0")</f>
        <v>0</v>
      </c>
      <c r="E1336" s="199">
        <f>COUNTIFS('BEN BEARE'!C:C,B1336,'BEN BEARE'!K:K,"&lt;0")</f>
        <v>2</v>
      </c>
      <c r="F1336" s="200">
        <f t="shared" si="31"/>
        <v>0</v>
      </c>
      <c r="G1336" s="207">
        <f>SUMIFS('BEN BEARE'!K:K,'BEN BEARE'!C:C,B1336)</f>
        <v>-3.75</v>
      </c>
    </row>
    <row r="1337" spans="2:7" ht="15.75" x14ac:dyDescent="0.25">
      <c r="B1337" s="205" t="str">
        <v>Quin (12,14)</v>
      </c>
      <c r="C1337" s="199">
        <f>COUNTIF('BEN BEARE'!C:C,B1337)</f>
        <v>1</v>
      </c>
      <c r="D1337" s="199">
        <f>COUNTIFS('BEN BEARE'!C:C,B1337,'BEN BEARE'!K:K,"&gt;0")</f>
        <v>0</v>
      </c>
      <c r="E1337" s="199">
        <f>COUNTIFS('BEN BEARE'!C:C,B1337,'BEN BEARE'!K:K,"&lt;0")</f>
        <v>1</v>
      </c>
      <c r="F1337" s="200">
        <f t="shared" si="31"/>
        <v>0</v>
      </c>
      <c r="G1337" s="207">
        <f>SUMIFS('BEN BEARE'!K:K,'BEN BEARE'!C:C,B1337)</f>
        <v>-1</v>
      </c>
    </row>
    <row r="1338" spans="2:7" ht="15.75" x14ac:dyDescent="0.25">
      <c r="B1338" s="205" t="str">
        <v>Quin (2,3,4)</v>
      </c>
      <c r="C1338" s="199">
        <f>COUNTIF('BEN BEARE'!C:C,B1338)</f>
        <v>1</v>
      </c>
      <c r="D1338" s="199">
        <f>COUNTIFS('BEN BEARE'!C:C,B1338,'BEN BEARE'!K:K,"&gt;0")</f>
        <v>1</v>
      </c>
      <c r="E1338" s="199">
        <f>COUNTIFS('BEN BEARE'!C:C,B1338,'BEN BEARE'!K:K,"&lt;0")</f>
        <v>0</v>
      </c>
      <c r="F1338" s="200">
        <f t="shared" si="31"/>
        <v>1</v>
      </c>
      <c r="G1338" s="207">
        <f>SUMIFS('BEN BEARE'!K:K,'BEN BEARE'!C:C,B1338)</f>
        <v>0.8</v>
      </c>
    </row>
    <row r="1339" spans="2:7" ht="15.75" x14ac:dyDescent="0.25">
      <c r="B1339" s="205" t="str">
        <v>Quin (2,3)</v>
      </c>
      <c r="C1339" s="199">
        <f>COUNTIF('BEN BEARE'!C:C,B1339)</f>
        <v>4</v>
      </c>
      <c r="D1339" s="199">
        <f>COUNTIFS('BEN BEARE'!C:C,B1339,'BEN BEARE'!K:K,"&gt;0")</f>
        <v>0</v>
      </c>
      <c r="E1339" s="199">
        <f>COUNTIFS('BEN BEARE'!C:C,B1339,'BEN BEARE'!K:K,"&lt;0")</f>
        <v>4</v>
      </c>
      <c r="F1339" s="200">
        <f t="shared" si="31"/>
        <v>0</v>
      </c>
      <c r="G1339" s="207">
        <f>SUMIFS('BEN BEARE'!K:K,'BEN BEARE'!C:C,B1339)</f>
        <v>-8.5</v>
      </c>
    </row>
    <row r="1340" spans="2:7" ht="15.75" x14ac:dyDescent="0.25">
      <c r="B1340" s="205" t="str">
        <v>Quin (2,5,9)</v>
      </c>
      <c r="C1340" s="199">
        <f>COUNTIF('BEN BEARE'!C:C,B1340)</f>
        <v>1</v>
      </c>
      <c r="D1340" s="199">
        <f>COUNTIFS('BEN BEARE'!C:C,B1340,'BEN BEARE'!K:K,"&gt;0")</f>
        <v>1</v>
      </c>
      <c r="E1340" s="199">
        <f>COUNTIFS('BEN BEARE'!C:C,B1340,'BEN BEARE'!K:K,"&lt;0")</f>
        <v>0</v>
      </c>
      <c r="F1340" s="200">
        <f t="shared" si="31"/>
        <v>1</v>
      </c>
      <c r="G1340" s="207">
        <f>SUMIFS('BEN BEARE'!K:K,'BEN BEARE'!C:C,B1340)</f>
        <v>5.2</v>
      </c>
    </row>
    <row r="1341" spans="2:7" ht="15.75" x14ac:dyDescent="0.25">
      <c r="B1341" s="205" t="str">
        <v>Quin (2,5)</v>
      </c>
      <c r="C1341" s="199">
        <f>COUNTIF('BEN BEARE'!C:C,B1341)</f>
        <v>3</v>
      </c>
      <c r="D1341" s="199">
        <f>COUNTIFS('BEN BEARE'!C:C,B1341,'BEN BEARE'!K:K,"&gt;0")</f>
        <v>0</v>
      </c>
      <c r="E1341" s="199">
        <f>COUNTIFS('BEN BEARE'!C:C,B1341,'BEN BEARE'!K:K,"&lt;0")</f>
        <v>3</v>
      </c>
      <c r="F1341" s="200">
        <f t="shared" si="31"/>
        <v>0</v>
      </c>
      <c r="G1341" s="207">
        <f>SUMIFS('BEN BEARE'!K:K,'BEN BEARE'!C:C,B1341)</f>
        <v>-6.5</v>
      </c>
    </row>
    <row r="1342" spans="2:7" ht="15.75" x14ac:dyDescent="0.25">
      <c r="B1342" s="205" t="str">
        <v>Quin (2,6)</v>
      </c>
      <c r="C1342" s="199">
        <f>COUNTIF('BEN BEARE'!C:C,B1342)</f>
        <v>1</v>
      </c>
      <c r="D1342" s="199">
        <f>COUNTIFS('BEN BEARE'!C:C,B1342,'BEN BEARE'!K:K,"&gt;0")</f>
        <v>0</v>
      </c>
      <c r="E1342" s="199">
        <f>COUNTIFS('BEN BEARE'!C:C,B1342,'BEN BEARE'!K:K,"&lt;0")</f>
        <v>1</v>
      </c>
      <c r="F1342" s="200">
        <f t="shared" si="31"/>
        <v>0</v>
      </c>
      <c r="G1342" s="207">
        <f>SUMIFS('BEN BEARE'!K:K,'BEN BEARE'!C:C,B1342)</f>
        <v>-2</v>
      </c>
    </row>
    <row r="1343" spans="2:7" ht="15.75" x14ac:dyDescent="0.25">
      <c r="B1343" s="205" t="str">
        <v>Quin (2,7)</v>
      </c>
      <c r="C1343" s="199">
        <f>COUNTIF('BEN BEARE'!C:C,B1343)</f>
        <v>1</v>
      </c>
      <c r="D1343" s="199">
        <f>COUNTIFS('BEN BEARE'!C:C,B1343,'BEN BEARE'!K:K,"&gt;0")</f>
        <v>0</v>
      </c>
      <c r="E1343" s="199">
        <f>COUNTIFS('BEN BEARE'!C:C,B1343,'BEN BEARE'!K:K,"&lt;0")</f>
        <v>1</v>
      </c>
      <c r="F1343" s="200">
        <f t="shared" si="31"/>
        <v>0</v>
      </c>
      <c r="G1343" s="207">
        <f>SUMIFS('BEN BEARE'!K:K,'BEN BEARE'!C:C,B1343)</f>
        <v>-8</v>
      </c>
    </row>
    <row r="1344" spans="2:7" ht="15.75" x14ac:dyDescent="0.25">
      <c r="B1344" s="205" t="str">
        <v>Quin (2,9)</v>
      </c>
      <c r="C1344" s="199">
        <f>COUNTIF('BEN BEARE'!C:C,B1344)</f>
        <v>1</v>
      </c>
      <c r="D1344" s="199">
        <f>COUNTIFS('BEN BEARE'!C:C,B1344,'BEN BEARE'!K:K,"&gt;0")</f>
        <v>0</v>
      </c>
      <c r="E1344" s="199">
        <f>COUNTIFS('BEN BEARE'!C:C,B1344,'BEN BEARE'!K:K,"&lt;0")</f>
        <v>1</v>
      </c>
      <c r="F1344" s="200">
        <f t="shared" si="31"/>
        <v>0</v>
      </c>
      <c r="G1344" s="207">
        <f>SUMIFS('BEN BEARE'!K:K,'BEN BEARE'!C:C,B1344)</f>
        <v>-1</v>
      </c>
    </row>
    <row r="1345" spans="2:7" ht="15.75" x14ac:dyDescent="0.25">
      <c r="B1345" s="205" t="str">
        <v>Quin (3,15)</v>
      </c>
      <c r="C1345" s="199">
        <f>COUNTIF('BEN BEARE'!C:C,B1345)</f>
        <v>1</v>
      </c>
      <c r="D1345" s="199">
        <f>COUNTIFS('BEN BEARE'!C:C,B1345,'BEN BEARE'!K:K,"&gt;0")</f>
        <v>0</v>
      </c>
      <c r="E1345" s="199">
        <f>COUNTIFS('BEN BEARE'!C:C,B1345,'BEN BEARE'!K:K,"&lt;0")</f>
        <v>1</v>
      </c>
      <c r="F1345" s="200">
        <f t="shared" si="31"/>
        <v>0</v>
      </c>
      <c r="G1345" s="207">
        <f>SUMIFS('BEN BEARE'!K:K,'BEN BEARE'!C:C,B1345)</f>
        <v>-1</v>
      </c>
    </row>
    <row r="1346" spans="2:7" ht="15.75" x14ac:dyDescent="0.25">
      <c r="B1346" s="205" t="str">
        <v>Quin (3,4,8)</v>
      </c>
      <c r="C1346" s="199">
        <f>COUNTIF('BEN BEARE'!C:C,B1346)</f>
        <v>1</v>
      </c>
      <c r="D1346" s="199">
        <f>COUNTIFS('BEN BEARE'!C:C,B1346,'BEN BEARE'!K:K,"&gt;0")</f>
        <v>0</v>
      </c>
      <c r="E1346" s="199">
        <f>COUNTIFS('BEN BEARE'!C:C,B1346,'BEN BEARE'!K:K,"&lt;0")</f>
        <v>1</v>
      </c>
      <c r="F1346" s="200">
        <f t="shared" si="31"/>
        <v>0</v>
      </c>
      <c r="G1346" s="207">
        <f>SUMIFS('BEN BEARE'!K:K,'BEN BEARE'!C:C,B1346)</f>
        <v>-0.5</v>
      </c>
    </row>
    <row r="1347" spans="2:7" ht="15.75" x14ac:dyDescent="0.25">
      <c r="B1347" s="205" t="str">
        <v>Quin (3,5,7)</v>
      </c>
      <c r="C1347" s="199">
        <f>COUNTIF('BEN BEARE'!C:C,B1347)</f>
        <v>1</v>
      </c>
      <c r="D1347" s="199">
        <f>COUNTIFS('BEN BEARE'!C:C,B1347,'BEN BEARE'!K:K,"&gt;0")</f>
        <v>0</v>
      </c>
      <c r="E1347" s="199">
        <f>COUNTIFS('BEN BEARE'!C:C,B1347,'BEN BEARE'!K:K,"&lt;0")</f>
        <v>1</v>
      </c>
      <c r="F1347" s="200">
        <f t="shared" si="31"/>
        <v>0</v>
      </c>
      <c r="G1347" s="207">
        <f>SUMIFS('BEN BEARE'!K:K,'BEN BEARE'!C:C,B1347)</f>
        <v>-1</v>
      </c>
    </row>
    <row r="1348" spans="2:7" ht="15.75" x14ac:dyDescent="0.25">
      <c r="B1348" s="205" t="str">
        <v>Quin (3,6,10)</v>
      </c>
      <c r="C1348" s="199">
        <f>COUNTIF('BEN BEARE'!C:C,B1348)</f>
        <v>1</v>
      </c>
      <c r="D1348" s="199">
        <f>COUNTIFS('BEN BEARE'!C:C,B1348,'BEN BEARE'!K:K,"&gt;0")</f>
        <v>0</v>
      </c>
      <c r="E1348" s="199">
        <f>COUNTIFS('BEN BEARE'!C:C,B1348,'BEN BEARE'!K:K,"&lt;0")</f>
        <v>1</v>
      </c>
      <c r="F1348" s="200">
        <f t="shared" si="31"/>
        <v>0</v>
      </c>
      <c r="G1348" s="207">
        <f>SUMIFS('BEN BEARE'!K:K,'BEN BEARE'!C:C,B1348)</f>
        <v>-1</v>
      </c>
    </row>
    <row r="1349" spans="2:7" ht="15.75" x14ac:dyDescent="0.25">
      <c r="B1349" s="205" t="str">
        <v>Quin (3,7,13)</v>
      </c>
      <c r="C1349" s="199">
        <f>COUNTIF('BEN BEARE'!C:C,B1349)</f>
        <v>1</v>
      </c>
      <c r="D1349" s="199">
        <f>COUNTIFS('BEN BEARE'!C:C,B1349,'BEN BEARE'!K:K,"&gt;0")</f>
        <v>0</v>
      </c>
      <c r="E1349" s="199">
        <f>COUNTIFS('BEN BEARE'!C:C,B1349,'BEN BEARE'!K:K,"&lt;0")</f>
        <v>1</v>
      </c>
      <c r="F1349" s="200">
        <f t="shared" si="31"/>
        <v>0</v>
      </c>
      <c r="G1349" s="207">
        <f>SUMIFS('BEN BEARE'!K:K,'BEN BEARE'!C:C,B1349)</f>
        <v>-2</v>
      </c>
    </row>
    <row r="1350" spans="2:7" ht="15.75" x14ac:dyDescent="0.25">
      <c r="B1350" s="205" t="str">
        <v>Quin (3,8,11)</v>
      </c>
      <c r="C1350" s="199">
        <f>COUNTIF('BEN BEARE'!C:C,B1350)</f>
        <v>1</v>
      </c>
      <c r="D1350" s="199">
        <f>COUNTIFS('BEN BEARE'!C:C,B1350,'BEN BEARE'!K:K,"&gt;0")</f>
        <v>0</v>
      </c>
      <c r="E1350" s="199">
        <f>COUNTIFS('BEN BEARE'!C:C,B1350,'BEN BEARE'!K:K,"&lt;0")</f>
        <v>1</v>
      </c>
      <c r="F1350" s="200">
        <f t="shared" si="31"/>
        <v>0</v>
      </c>
      <c r="G1350" s="207">
        <f>SUMIFS('BEN BEARE'!K:K,'BEN BEARE'!C:C,B1350)</f>
        <v>-0.5</v>
      </c>
    </row>
    <row r="1351" spans="2:7" ht="15.75" x14ac:dyDescent="0.25">
      <c r="B1351" s="205" t="str">
        <v>Quin (3,8)</v>
      </c>
      <c r="C1351" s="199">
        <f>COUNTIF('BEN BEARE'!C:C,B1351)</f>
        <v>1</v>
      </c>
      <c r="D1351" s="199">
        <f>COUNTIFS('BEN BEARE'!C:C,B1351,'BEN BEARE'!K:K,"&gt;0")</f>
        <v>0</v>
      </c>
      <c r="E1351" s="199">
        <f>COUNTIFS('BEN BEARE'!C:C,B1351,'BEN BEARE'!K:K,"&lt;0")</f>
        <v>1</v>
      </c>
      <c r="F1351" s="200">
        <f t="shared" si="31"/>
        <v>0</v>
      </c>
      <c r="G1351" s="207">
        <f>SUMIFS('BEN BEARE'!K:K,'BEN BEARE'!C:C,B1351)</f>
        <v>-4</v>
      </c>
    </row>
    <row r="1352" spans="2:7" ht="15.75" x14ac:dyDescent="0.25">
      <c r="B1352" s="205" t="str">
        <v>Quin (3,9,11)</v>
      </c>
      <c r="C1352" s="199">
        <f>COUNTIF('BEN BEARE'!C:C,B1352)</f>
        <v>1</v>
      </c>
      <c r="D1352" s="199">
        <f>COUNTIFS('BEN BEARE'!C:C,B1352,'BEN BEARE'!K:K,"&gt;0")</f>
        <v>0</v>
      </c>
      <c r="E1352" s="199">
        <f>COUNTIFS('BEN BEARE'!C:C,B1352,'BEN BEARE'!K:K,"&lt;0")</f>
        <v>1</v>
      </c>
      <c r="F1352" s="200">
        <f t="shared" si="31"/>
        <v>0</v>
      </c>
      <c r="G1352" s="207">
        <f>SUMIFS('BEN BEARE'!K:K,'BEN BEARE'!C:C,B1352)</f>
        <v>-0.5</v>
      </c>
    </row>
    <row r="1353" spans="2:7" ht="15.75" x14ac:dyDescent="0.25">
      <c r="B1353" s="205" t="str">
        <v>Quin (4,5)</v>
      </c>
      <c r="C1353" s="199">
        <f>COUNTIF('BEN BEARE'!C:C,B1353)</f>
        <v>2</v>
      </c>
      <c r="D1353" s="199">
        <f>COUNTIFS('BEN BEARE'!C:C,B1353,'BEN BEARE'!K:K,"&gt;0")</f>
        <v>0</v>
      </c>
      <c r="E1353" s="199">
        <f>COUNTIFS('BEN BEARE'!C:C,B1353,'BEN BEARE'!K:K,"&lt;0")</f>
        <v>2</v>
      </c>
      <c r="F1353" s="200">
        <f t="shared" si="31"/>
        <v>0</v>
      </c>
      <c r="G1353" s="207">
        <f>SUMIFS('BEN BEARE'!K:K,'BEN BEARE'!C:C,B1353)</f>
        <v>-9.5</v>
      </c>
    </row>
    <row r="1354" spans="2:7" ht="15.75" x14ac:dyDescent="0.25">
      <c r="B1354" s="205" t="str">
        <v>Quin (4,6,7)</v>
      </c>
      <c r="C1354" s="199">
        <f>COUNTIF('BEN BEARE'!C:C,B1354)</f>
        <v>1</v>
      </c>
      <c r="D1354" s="199">
        <f>COUNTIFS('BEN BEARE'!C:C,B1354,'BEN BEARE'!K:K,"&gt;0")</f>
        <v>0</v>
      </c>
      <c r="E1354" s="199">
        <f>COUNTIFS('BEN BEARE'!C:C,B1354,'BEN BEARE'!K:K,"&lt;0")</f>
        <v>1</v>
      </c>
      <c r="F1354" s="200">
        <f t="shared" si="31"/>
        <v>0</v>
      </c>
      <c r="G1354" s="207">
        <f>SUMIFS('BEN BEARE'!K:K,'BEN BEARE'!C:C,B1354)</f>
        <v>-0.25</v>
      </c>
    </row>
    <row r="1355" spans="2:7" ht="15.75" x14ac:dyDescent="0.25">
      <c r="B1355" s="205" t="str">
        <v>Quin (4,6)</v>
      </c>
      <c r="C1355" s="199">
        <f>COUNTIF('BEN BEARE'!C:C,B1355)</f>
        <v>2</v>
      </c>
      <c r="D1355" s="199">
        <f>COUNTIFS('BEN BEARE'!C:C,B1355,'BEN BEARE'!K:K,"&gt;0")</f>
        <v>1</v>
      </c>
      <c r="E1355" s="199">
        <f>COUNTIFS('BEN BEARE'!C:C,B1355,'BEN BEARE'!K:K,"&lt;0")</f>
        <v>1</v>
      </c>
      <c r="F1355" s="200">
        <f t="shared" si="31"/>
        <v>0.5</v>
      </c>
      <c r="G1355" s="207">
        <f>SUMIFS('BEN BEARE'!K:K,'BEN BEARE'!C:C,B1355)</f>
        <v>23.32</v>
      </c>
    </row>
    <row r="1356" spans="2:7" ht="15.75" x14ac:dyDescent="0.25">
      <c r="B1356" s="205" t="str">
        <v>Quin (4,7)</v>
      </c>
      <c r="C1356" s="199">
        <f>COUNTIF('BEN BEARE'!C:C,B1356)</f>
        <v>1</v>
      </c>
      <c r="D1356" s="199">
        <f>COUNTIFS('BEN BEARE'!C:C,B1356,'BEN BEARE'!K:K,"&gt;0")</f>
        <v>0</v>
      </c>
      <c r="E1356" s="199">
        <f>COUNTIFS('BEN BEARE'!C:C,B1356,'BEN BEARE'!K:K,"&lt;0")</f>
        <v>1</v>
      </c>
      <c r="F1356" s="200">
        <f t="shared" si="31"/>
        <v>0</v>
      </c>
      <c r="G1356" s="207">
        <f>SUMIFS('BEN BEARE'!K:K,'BEN BEARE'!C:C,B1356)</f>
        <v>-2</v>
      </c>
    </row>
    <row r="1357" spans="2:7" ht="15.75" x14ac:dyDescent="0.25">
      <c r="B1357" s="205" t="str">
        <v>Quin (4,8)</v>
      </c>
      <c r="C1357" s="199">
        <f>COUNTIF('BEN BEARE'!C:C,B1357)</f>
        <v>1</v>
      </c>
      <c r="D1357" s="199">
        <f>COUNTIFS('BEN BEARE'!C:C,B1357,'BEN BEARE'!K:K,"&gt;0")</f>
        <v>0</v>
      </c>
      <c r="E1357" s="199">
        <f>COUNTIFS('BEN BEARE'!C:C,B1357,'BEN BEARE'!K:K,"&lt;0")</f>
        <v>1</v>
      </c>
      <c r="F1357" s="200">
        <f t="shared" si="31"/>
        <v>0</v>
      </c>
      <c r="G1357" s="207">
        <f>SUMIFS('BEN BEARE'!K:K,'BEN BEARE'!C:C,B1357)</f>
        <v>-4</v>
      </c>
    </row>
    <row r="1358" spans="2:7" ht="15.75" x14ac:dyDescent="0.25">
      <c r="B1358" s="205" t="str">
        <v>Quin (5,10)</v>
      </c>
      <c r="C1358" s="199">
        <f>COUNTIF('BEN BEARE'!C:C,B1358)</f>
        <v>1</v>
      </c>
      <c r="D1358" s="199">
        <f>COUNTIFS('BEN BEARE'!C:C,B1358,'BEN BEARE'!K:K,"&gt;0")</f>
        <v>0</v>
      </c>
      <c r="E1358" s="199">
        <f>COUNTIFS('BEN BEARE'!C:C,B1358,'BEN BEARE'!K:K,"&lt;0")</f>
        <v>1</v>
      </c>
      <c r="F1358" s="200">
        <f t="shared" si="31"/>
        <v>0</v>
      </c>
      <c r="G1358" s="207">
        <f>SUMIFS('BEN BEARE'!K:K,'BEN BEARE'!C:C,B1358)</f>
        <v>-1</v>
      </c>
    </row>
    <row r="1359" spans="2:7" ht="15.75" x14ac:dyDescent="0.25">
      <c r="B1359" s="205" t="str">
        <v>Quin (5,11)</v>
      </c>
      <c r="C1359" s="199">
        <f>COUNTIF('BEN BEARE'!C:C,B1359)</f>
        <v>2</v>
      </c>
      <c r="D1359" s="199">
        <f>COUNTIFS('BEN BEARE'!C:C,B1359,'BEN BEARE'!K:K,"&gt;0")</f>
        <v>0</v>
      </c>
      <c r="E1359" s="199">
        <f>COUNTIFS('BEN BEARE'!C:C,B1359,'BEN BEARE'!K:K,"&lt;0")</f>
        <v>2</v>
      </c>
      <c r="F1359" s="200">
        <f t="shared" si="31"/>
        <v>0</v>
      </c>
      <c r="G1359" s="207">
        <f>SUMIFS('BEN BEARE'!K:K,'BEN BEARE'!C:C,B1359)</f>
        <v>-5.75</v>
      </c>
    </row>
    <row r="1360" spans="2:7" ht="15.75" x14ac:dyDescent="0.25">
      <c r="B1360" s="205" t="str">
        <v>Quin (5,6)</v>
      </c>
      <c r="C1360" s="199">
        <f>COUNTIF('BEN BEARE'!C:C,B1360)</f>
        <v>1</v>
      </c>
      <c r="D1360" s="199">
        <f>COUNTIFS('BEN BEARE'!C:C,B1360,'BEN BEARE'!K:K,"&gt;0")</f>
        <v>0</v>
      </c>
      <c r="E1360" s="199">
        <f>COUNTIFS('BEN BEARE'!C:C,B1360,'BEN BEARE'!K:K,"&lt;0")</f>
        <v>1</v>
      </c>
      <c r="F1360" s="200">
        <f t="shared" si="31"/>
        <v>0</v>
      </c>
      <c r="G1360" s="207">
        <f>SUMIFS('BEN BEARE'!K:K,'BEN BEARE'!C:C,B1360)</f>
        <v>-4</v>
      </c>
    </row>
    <row r="1361" spans="2:7" ht="15.75" x14ac:dyDescent="0.25">
      <c r="B1361" s="205" t="str">
        <v>Quin (5,7)</v>
      </c>
      <c r="C1361" s="199">
        <f>COUNTIF('BEN BEARE'!C:C,B1361)</f>
        <v>1</v>
      </c>
      <c r="D1361" s="199">
        <f>COUNTIFS('BEN BEARE'!C:C,B1361,'BEN BEARE'!K:K,"&gt;0")</f>
        <v>0</v>
      </c>
      <c r="E1361" s="199">
        <f>COUNTIFS('BEN BEARE'!C:C,B1361,'BEN BEARE'!K:K,"&lt;0")</f>
        <v>1</v>
      </c>
      <c r="F1361" s="200">
        <f t="shared" si="31"/>
        <v>0</v>
      </c>
      <c r="G1361" s="207">
        <f>SUMIFS('BEN BEARE'!K:K,'BEN BEARE'!C:C,B1361)</f>
        <v>-0.75</v>
      </c>
    </row>
    <row r="1362" spans="2:7" ht="15.75" x14ac:dyDescent="0.25">
      <c r="B1362" s="205" t="str">
        <v>Quin (5,8)</v>
      </c>
      <c r="C1362" s="199">
        <f>COUNTIF('BEN BEARE'!C:C,B1362)</f>
        <v>1</v>
      </c>
      <c r="D1362" s="199">
        <f>COUNTIFS('BEN BEARE'!C:C,B1362,'BEN BEARE'!K:K,"&gt;0")</f>
        <v>0</v>
      </c>
      <c r="E1362" s="199">
        <f>COUNTIFS('BEN BEARE'!C:C,B1362,'BEN BEARE'!K:K,"&lt;0")</f>
        <v>1</v>
      </c>
      <c r="F1362" s="200">
        <f t="shared" si="31"/>
        <v>0</v>
      </c>
      <c r="G1362" s="207">
        <f>SUMIFS('BEN BEARE'!K:K,'BEN BEARE'!C:C,B1362)</f>
        <v>-3</v>
      </c>
    </row>
    <row r="1363" spans="2:7" ht="15.75" x14ac:dyDescent="0.25">
      <c r="B1363" s="205" t="str">
        <v>Quin (5,9)</v>
      </c>
      <c r="C1363" s="199">
        <f>COUNTIF('BEN BEARE'!C:C,B1363)</f>
        <v>1</v>
      </c>
      <c r="D1363" s="199">
        <f>COUNTIFS('BEN BEARE'!C:C,B1363,'BEN BEARE'!K:K,"&gt;0")</f>
        <v>0</v>
      </c>
      <c r="E1363" s="199">
        <f>COUNTIFS('BEN BEARE'!C:C,B1363,'BEN BEARE'!K:K,"&lt;0")</f>
        <v>1</v>
      </c>
      <c r="F1363" s="200">
        <f t="shared" si="31"/>
        <v>0</v>
      </c>
      <c r="G1363" s="207">
        <f>SUMIFS('BEN BEARE'!K:K,'BEN BEARE'!C:C,B1363)</f>
        <v>-6</v>
      </c>
    </row>
    <row r="1364" spans="2:7" ht="15.75" x14ac:dyDescent="0.25">
      <c r="B1364" s="205" t="str">
        <v>Quin (6,10)</v>
      </c>
      <c r="C1364" s="199">
        <f>COUNTIF('BEN BEARE'!C:C,B1364)</f>
        <v>1</v>
      </c>
      <c r="D1364" s="199">
        <f>COUNTIFS('BEN BEARE'!C:C,B1364,'BEN BEARE'!K:K,"&gt;0")</f>
        <v>0</v>
      </c>
      <c r="E1364" s="199">
        <f>COUNTIFS('BEN BEARE'!C:C,B1364,'BEN BEARE'!K:K,"&lt;0")</f>
        <v>1</v>
      </c>
      <c r="F1364" s="200">
        <f t="shared" si="31"/>
        <v>0</v>
      </c>
      <c r="G1364" s="207">
        <f>SUMIFS('BEN BEARE'!K:K,'BEN BEARE'!C:C,B1364)</f>
        <v>-1</v>
      </c>
    </row>
    <row r="1365" spans="2:7" ht="15.75" x14ac:dyDescent="0.25">
      <c r="B1365" s="205" t="str">
        <v>Quin (6,12)</v>
      </c>
      <c r="C1365" s="199">
        <f>COUNTIF('BEN BEARE'!C:C,B1365)</f>
        <v>1</v>
      </c>
      <c r="D1365" s="199">
        <f>COUNTIFS('BEN BEARE'!C:C,B1365,'BEN BEARE'!K:K,"&gt;0")</f>
        <v>0</v>
      </c>
      <c r="E1365" s="199">
        <f>COUNTIFS('BEN BEARE'!C:C,B1365,'BEN BEARE'!K:K,"&lt;0")</f>
        <v>1</v>
      </c>
      <c r="F1365" s="200">
        <f t="shared" si="31"/>
        <v>0</v>
      </c>
      <c r="G1365" s="207">
        <f>SUMIFS('BEN BEARE'!K:K,'BEN BEARE'!C:C,B1365)</f>
        <v>-5</v>
      </c>
    </row>
    <row r="1366" spans="2:7" ht="15.75" x14ac:dyDescent="0.25">
      <c r="B1366" s="205" t="str">
        <v>Quin (6,8,9)</v>
      </c>
      <c r="C1366" s="199">
        <f>COUNTIF('BEN BEARE'!C:C,B1366)</f>
        <v>1</v>
      </c>
      <c r="D1366" s="199">
        <f>COUNTIFS('BEN BEARE'!C:C,B1366,'BEN BEARE'!K:K,"&gt;0")</f>
        <v>0</v>
      </c>
      <c r="E1366" s="199">
        <f>COUNTIFS('BEN BEARE'!C:C,B1366,'BEN BEARE'!K:K,"&lt;0")</f>
        <v>1</v>
      </c>
      <c r="F1366" s="200">
        <f t="shared" si="31"/>
        <v>0</v>
      </c>
      <c r="G1366" s="207">
        <f>SUMIFS('BEN BEARE'!K:K,'BEN BEARE'!C:C,B1366)</f>
        <v>-0.5</v>
      </c>
    </row>
    <row r="1367" spans="2:7" ht="15.75" x14ac:dyDescent="0.25">
      <c r="B1367" s="205" t="str">
        <v>Quin (6,8)</v>
      </c>
      <c r="C1367" s="199">
        <f>COUNTIF('BEN BEARE'!C:C,B1367)</f>
        <v>2</v>
      </c>
      <c r="D1367" s="199">
        <f>COUNTIFS('BEN BEARE'!C:C,B1367,'BEN BEARE'!K:K,"&gt;0")</f>
        <v>1</v>
      </c>
      <c r="E1367" s="199">
        <f>COUNTIFS('BEN BEARE'!C:C,B1367,'BEN BEARE'!K:K,"&lt;0")</f>
        <v>1</v>
      </c>
      <c r="F1367" s="200">
        <f t="shared" si="31"/>
        <v>0.5</v>
      </c>
      <c r="G1367" s="207">
        <f>SUMIFS('BEN BEARE'!K:K,'BEN BEARE'!C:C,B1367)</f>
        <v>1.6999999999999993</v>
      </c>
    </row>
    <row r="1368" spans="2:7" ht="15.75" x14ac:dyDescent="0.25">
      <c r="B1368" s="205" t="str">
        <v>Quin (6,9)</v>
      </c>
      <c r="C1368" s="199">
        <f>COUNTIF('BEN BEARE'!C:C,B1368)</f>
        <v>1</v>
      </c>
      <c r="D1368" s="199">
        <f>COUNTIFS('BEN BEARE'!C:C,B1368,'BEN BEARE'!K:K,"&gt;0")</f>
        <v>0</v>
      </c>
      <c r="E1368" s="199">
        <f>COUNTIFS('BEN BEARE'!C:C,B1368,'BEN BEARE'!K:K,"&lt;0")</f>
        <v>1</v>
      </c>
      <c r="F1368" s="200">
        <f t="shared" si="31"/>
        <v>0</v>
      </c>
      <c r="G1368" s="207">
        <f>SUMIFS('BEN BEARE'!K:K,'BEN BEARE'!C:C,B1368)</f>
        <v>-1</v>
      </c>
    </row>
    <row r="1369" spans="2:7" ht="15.75" x14ac:dyDescent="0.25">
      <c r="B1369" s="205" t="str">
        <v>Quin (7,11)</v>
      </c>
      <c r="C1369" s="199">
        <f>COUNTIF('BEN BEARE'!C:C,B1369)</f>
        <v>1</v>
      </c>
      <c r="D1369" s="199">
        <f>COUNTIFS('BEN BEARE'!C:C,B1369,'BEN BEARE'!K:K,"&gt;0")</f>
        <v>0</v>
      </c>
      <c r="E1369" s="199">
        <f>COUNTIFS('BEN BEARE'!C:C,B1369,'BEN BEARE'!K:K,"&lt;0")</f>
        <v>1</v>
      </c>
      <c r="F1369" s="200">
        <f t="shared" si="31"/>
        <v>0</v>
      </c>
      <c r="G1369" s="207">
        <f>SUMIFS('BEN BEARE'!K:K,'BEN BEARE'!C:C,B1369)</f>
        <v>-1</v>
      </c>
    </row>
    <row r="1370" spans="2:7" ht="15.75" x14ac:dyDescent="0.25">
      <c r="B1370" s="205" t="str">
        <v>Quin (7,8)</v>
      </c>
      <c r="C1370" s="199">
        <f>COUNTIF('BEN BEARE'!C:C,B1370)</f>
        <v>2</v>
      </c>
      <c r="D1370" s="199">
        <f>COUNTIFS('BEN BEARE'!C:C,B1370,'BEN BEARE'!K:K,"&gt;0")</f>
        <v>0</v>
      </c>
      <c r="E1370" s="199">
        <f>COUNTIFS('BEN BEARE'!C:C,B1370,'BEN BEARE'!K:K,"&lt;0")</f>
        <v>2</v>
      </c>
      <c r="F1370" s="200">
        <f t="shared" si="31"/>
        <v>0</v>
      </c>
      <c r="G1370" s="207">
        <f>SUMIFS('BEN BEARE'!K:K,'BEN BEARE'!C:C,B1370)</f>
        <v>-4</v>
      </c>
    </row>
    <row r="1371" spans="2:7" ht="15.75" x14ac:dyDescent="0.25">
      <c r="B1371" s="205" t="str">
        <v>Quin (8,10)</v>
      </c>
      <c r="C1371" s="199">
        <f>COUNTIF('BEN BEARE'!C:C,B1371)</f>
        <v>1</v>
      </c>
      <c r="D1371" s="199">
        <f>COUNTIFS('BEN BEARE'!C:C,B1371,'BEN BEARE'!K:K,"&gt;0")</f>
        <v>1</v>
      </c>
      <c r="E1371" s="199">
        <f>COUNTIFS('BEN BEARE'!C:C,B1371,'BEN BEARE'!K:K,"&lt;0")</f>
        <v>0</v>
      </c>
      <c r="F1371" s="200">
        <f t="shared" si="31"/>
        <v>1</v>
      </c>
      <c r="G1371" s="207">
        <f>SUMIFS('BEN BEARE'!K:K,'BEN BEARE'!C:C,B1371)</f>
        <v>15</v>
      </c>
    </row>
    <row r="1372" spans="2:7" ht="15.75" x14ac:dyDescent="0.25">
      <c r="B1372" s="205" t="str">
        <v>Quin (8,11)</v>
      </c>
      <c r="C1372" s="199">
        <f>COUNTIF('BEN BEARE'!C:C,B1372)</f>
        <v>1</v>
      </c>
      <c r="D1372" s="199">
        <f>COUNTIFS('BEN BEARE'!C:C,B1372,'BEN BEARE'!K:K,"&gt;0")</f>
        <v>0</v>
      </c>
      <c r="E1372" s="199">
        <f>COUNTIFS('BEN BEARE'!C:C,B1372,'BEN BEARE'!K:K,"&lt;0")</f>
        <v>1</v>
      </c>
      <c r="F1372" s="200">
        <f t="shared" ref="F1372:F1435" si="32">D1372/C1372</f>
        <v>0</v>
      </c>
      <c r="G1372" s="207">
        <f>SUMIFS('BEN BEARE'!K:K,'BEN BEARE'!C:C,B1372)</f>
        <v>-1.5</v>
      </c>
    </row>
    <row r="1373" spans="2:7" ht="15.75" x14ac:dyDescent="0.25">
      <c r="B1373" s="205" t="str">
        <v>Quin (8,9)</v>
      </c>
      <c r="C1373" s="199">
        <f>COUNTIF('BEN BEARE'!C:C,B1373)</f>
        <v>4</v>
      </c>
      <c r="D1373" s="199">
        <f>COUNTIFS('BEN BEARE'!C:C,B1373,'BEN BEARE'!K:K,"&gt;0")</f>
        <v>0</v>
      </c>
      <c r="E1373" s="199">
        <f>COUNTIFS('BEN BEARE'!C:C,B1373,'BEN BEARE'!K:K,"&lt;0")</f>
        <v>4</v>
      </c>
      <c r="F1373" s="200">
        <f t="shared" si="32"/>
        <v>0</v>
      </c>
      <c r="G1373" s="207">
        <f>SUMIFS('BEN BEARE'!K:K,'BEN BEARE'!C:C,B1373)</f>
        <v>-13</v>
      </c>
    </row>
    <row r="1374" spans="2:7" ht="15.75" x14ac:dyDescent="0.25">
      <c r="B1374" s="205" t="str">
        <v>Quin (9,10,14)</v>
      </c>
      <c r="C1374" s="199">
        <f>COUNTIF('BEN BEARE'!C:C,B1374)</f>
        <v>1</v>
      </c>
      <c r="D1374" s="199">
        <f>COUNTIFS('BEN BEARE'!C:C,B1374,'BEN BEARE'!K:K,"&gt;0")</f>
        <v>1</v>
      </c>
      <c r="E1374" s="199">
        <f>COUNTIFS('BEN BEARE'!C:C,B1374,'BEN BEARE'!K:K,"&lt;0")</f>
        <v>0</v>
      </c>
      <c r="F1374" s="200">
        <f t="shared" si="32"/>
        <v>1</v>
      </c>
      <c r="G1374" s="207">
        <f>SUMIFS('BEN BEARE'!K:K,'BEN BEARE'!C:C,B1374)</f>
        <v>0.20000000000000018</v>
      </c>
    </row>
    <row r="1375" spans="2:7" ht="15.75" x14ac:dyDescent="0.25">
      <c r="B1375" s="205" t="str">
        <v>Quin (9,10)</v>
      </c>
      <c r="C1375" s="199">
        <f>COUNTIF('BEN BEARE'!C:C,B1375)</f>
        <v>1</v>
      </c>
      <c r="D1375" s="199">
        <f>COUNTIFS('BEN BEARE'!C:C,B1375,'BEN BEARE'!K:K,"&gt;0")</f>
        <v>1</v>
      </c>
      <c r="E1375" s="199">
        <f>COUNTIFS('BEN BEARE'!C:C,B1375,'BEN BEARE'!K:K,"&lt;0")</f>
        <v>0</v>
      </c>
      <c r="F1375" s="200">
        <f t="shared" si="32"/>
        <v>1</v>
      </c>
      <c r="G1375" s="207">
        <f>SUMIFS('BEN BEARE'!K:K,'BEN BEARE'!C:C,B1375)</f>
        <v>4.4000000000000004</v>
      </c>
    </row>
    <row r="1376" spans="2:7" ht="15.75" x14ac:dyDescent="0.25">
      <c r="B1376" s="205" t="str">
        <v>Quin (9,11)</v>
      </c>
      <c r="C1376" s="199">
        <f>COUNTIF('BEN BEARE'!C:C,B1376)</f>
        <v>1</v>
      </c>
      <c r="D1376" s="199">
        <f>COUNTIFS('BEN BEARE'!C:C,B1376,'BEN BEARE'!K:K,"&gt;0")</f>
        <v>0</v>
      </c>
      <c r="E1376" s="199">
        <f>COUNTIFS('BEN BEARE'!C:C,B1376,'BEN BEARE'!K:K,"&lt;0")</f>
        <v>1</v>
      </c>
      <c r="F1376" s="200">
        <f t="shared" si="32"/>
        <v>0</v>
      </c>
      <c r="G1376" s="207">
        <f>SUMIFS('BEN BEARE'!K:K,'BEN BEARE'!C:C,B1376)</f>
        <v>-1</v>
      </c>
    </row>
    <row r="1377" spans="2:7" ht="15.75" x14ac:dyDescent="0.25">
      <c r="B1377" s="205" t="str">
        <v>Quin (9,13)</v>
      </c>
      <c r="C1377" s="199">
        <f>COUNTIF('BEN BEARE'!C:C,B1377)</f>
        <v>1</v>
      </c>
      <c r="D1377" s="199">
        <f>COUNTIFS('BEN BEARE'!C:C,B1377,'BEN BEARE'!K:K,"&gt;0")</f>
        <v>0</v>
      </c>
      <c r="E1377" s="199">
        <f>COUNTIFS('BEN BEARE'!C:C,B1377,'BEN BEARE'!K:K,"&lt;0")</f>
        <v>1</v>
      </c>
      <c r="F1377" s="200">
        <f t="shared" si="32"/>
        <v>0</v>
      </c>
      <c r="G1377" s="207">
        <f>SUMIFS('BEN BEARE'!K:K,'BEN BEARE'!C:C,B1377)</f>
        <v>-8.75</v>
      </c>
    </row>
    <row r="1378" spans="2:7" ht="15.75" x14ac:dyDescent="0.25">
      <c r="B1378" s="205" t="str">
        <v>Quin Chilled/Long Lost Friend</v>
      </c>
      <c r="C1378" s="199">
        <f>COUNTIF('BEN BEARE'!C:C,B1378)</f>
        <v>1</v>
      </c>
      <c r="D1378" s="199">
        <f>COUNTIFS('BEN BEARE'!C:C,B1378,'BEN BEARE'!K:K,"&gt;0")</f>
        <v>0</v>
      </c>
      <c r="E1378" s="199">
        <f>COUNTIFS('BEN BEARE'!C:C,B1378,'BEN BEARE'!K:K,"&lt;0")</f>
        <v>1</v>
      </c>
      <c r="F1378" s="200">
        <f t="shared" si="32"/>
        <v>0</v>
      </c>
      <c r="G1378" s="207">
        <f>SUMIFS('BEN BEARE'!K:K,'BEN BEARE'!C:C,B1378)</f>
        <v>-0.75</v>
      </c>
    </row>
    <row r="1379" spans="2:7" ht="15.75" x14ac:dyDescent="0.25">
      <c r="B1379" s="205" t="str">
        <v>Quin Excess/Indian Jewel</v>
      </c>
      <c r="C1379" s="199">
        <f>COUNTIF('BEN BEARE'!C:C,B1379)</f>
        <v>1</v>
      </c>
      <c r="D1379" s="199">
        <f>COUNTIFS('BEN BEARE'!C:C,B1379,'BEN BEARE'!K:K,"&gt;0")</f>
        <v>0</v>
      </c>
      <c r="E1379" s="199">
        <f>COUNTIFS('BEN BEARE'!C:C,B1379,'BEN BEARE'!K:K,"&lt;0")</f>
        <v>1</v>
      </c>
      <c r="F1379" s="200">
        <f t="shared" si="32"/>
        <v>0</v>
      </c>
      <c r="G1379" s="207">
        <f>SUMIFS('BEN BEARE'!K:K,'BEN BEARE'!C:C,B1379)</f>
        <v>-2</v>
      </c>
    </row>
    <row r="1380" spans="2:7" ht="15.75" x14ac:dyDescent="0.25">
      <c r="B1380" s="205" t="str">
        <v>Quin Lady/Joselyn</v>
      </c>
      <c r="C1380" s="199">
        <f>COUNTIF('BEN BEARE'!C:C,B1380)</f>
        <v>1</v>
      </c>
      <c r="D1380" s="199">
        <f>COUNTIFS('BEN BEARE'!C:C,B1380,'BEN BEARE'!K:K,"&gt;0")</f>
        <v>0</v>
      </c>
      <c r="E1380" s="199">
        <f>COUNTIFS('BEN BEARE'!C:C,B1380,'BEN BEARE'!K:K,"&lt;0")</f>
        <v>1</v>
      </c>
      <c r="F1380" s="200">
        <f t="shared" si="32"/>
        <v>0</v>
      </c>
      <c r="G1380" s="207">
        <f>SUMIFS('BEN BEARE'!K:K,'BEN BEARE'!C:C,B1380)</f>
        <v>-1</v>
      </c>
    </row>
    <row r="1381" spans="2:7" ht="15.75" x14ac:dyDescent="0.25">
      <c r="B1381" s="205" t="str">
        <v>Quin w/Croc&amp;Mista</v>
      </c>
      <c r="C1381" s="199">
        <f>COUNTIF('BEN BEARE'!C:C,B1381)</f>
        <v>1</v>
      </c>
      <c r="D1381" s="199">
        <f>COUNTIFS('BEN BEARE'!C:C,B1381,'BEN BEARE'!K:K,"&gt;0")</f>
        <v>1</v>
      </c>
      <c r="E1381" s="199">
        <f>COUNTIFS('BEN BEARE'!C:C,B1381,'BEN BEARE'!K:K,"&lt;0")</f>
        <v>0</v>
      </c>
      <c r="F1381" s="200">
        <f t="shared" si="32"/>
        <v>1</v>
      </c>
      <c r="G1381" s="207">
        <f>SUMIFS('BEN BEARE'!K:K,'BEN BEARE'!C:C,B1381)</f>
        <v>2.2800000000000002</v>
      </c>
    </row>
    <row r="1382" spans="2:7" ht="15.75" x14ac:dyDescent="0.25">
      <c r="B1382" s="205" t="str">
        <v>Quin/Morryl/Ken</v>
      </c>
      <c r="C1382" s="199">
        <f>COUNTIF('BEN BEARE'!C:C,B1382)</f>
        <v>1</v>
      </c>
      <c r="D1382" s="199">
        <f>COUNTIFS('BEN BEARE'!C:C,B1382,'BEN BEARE'!K:K,"&gt;0")</f>
        <v>0</v>
      </c>
      <c r="E1382" s="199">
        <f>COUNTIFS('BEN BEARE'!C:C,B1382,'BEN BEARE'!K:K,"&lt;0")</f>
        <v>1</v>
      </c>
      <c r="F1382" s="200">
        <f t="shared" si="32"/>
        <v>0</v>
      </c>
      <c r="G1382" s="207">
        <f>SUMIFS('BEN BEARE'!K:K,'BEN BEARE'!C:C,B1382)</f>
        <v>-1</v>
      </c>
    </row>
    <row r="1383" spans="2:7" ht="15.75" x14ac:dyDescent="0.25">
      <c r="B1383" s="205" t="str">
        <v>Quin/Mount Olympus/Wish Granted</v>
      </c>
      <c r="C1383" s="199">
        <f>COUNTIF('BEN BEARE'!C:C,B1383)</f>
        <v>1</v>
      </c>
      <c r="D1383" s="199">
        <f>COUNTIFS('BEN BEARE'!C:C,B1383,'BEN BEARE'!K:K,"&gt;0")</f>
        <v>0</v>
      </c>
      <c r="E1383" s="199">
        <f>COUNTIFS('BEN BEARE'!C:C,B1383,'BEN BEARE'!K:K,"&lt;0")</f>
        <v>1</v>
      </c>
      <c r="F1383" s="200">
        <f t="shared" si="32"/>
        <v>0</v>
      </c>
      <c r="G1383" s="207">
        <f>SUMIFS('BEN BEARE'!K:K,'BEN BEARE'!C:C,B1383)</f>
        <v>-3</v>
      </c>
    </row>
    <row r="1384" spans="2:7" ht="15.75" x14ac:dyDescent="0.25">
      <c r="B1384" s="205" t="str">
        <v>Quinella</v>
      </c>
      <c r="C1384" s="199">
        <f>COUNTIF('BEN BEARE'!C:C,B1384)</f>
        <v>1</v>
      </c>
      <c r="D1384" s="199">
        <f>COUNTIFS('BEN BEARE'!C:C,B1384,'BEN BEARE'!K:K,"&gt;0")</f>
        <v>1</v>
      </c>
      <c r="E1384" s="199">
        <f>COUNTIFS('BEN BEARE'!C:C,B1384,'BEN BEARE'!K:K,"&lt;0")</f>
        <v>0</v>
      </c>
      <c r="F1384" s="200">
        <f t="shared" si="32"/>
        <v>1</v>
      </c>
      <c r="G1384" s="207">
        <f>SUMIFS('BEN BEARE'!K:K,'BEN BEARE'!C:C,B1384)</f>
        <v>0.75</v>
      </c>
    </row>
    <row r="1385" spans="2:7" ht="15.75" x14ac:dyDescent="0.25">
      <c r="B1385" s="205" t="str">
        <v>Quinella Discreet Affair/ Kerma Art</v>
      </c>
      <c r="C1385" s="199">
        <f>COUNTIF('BEN BEARE'!C:C,B1385)</f>
        <v>1</v>
      </c>
      <c r="D1385" s="199">
        <f>COUNTIFS('BEN BEARE'!C:C,B1385,'BEN BEARE'!K:K,"&gt;0")</f>
        <v>0</v>
      </c>
      <c r="E1385" s="199">
        <f>COUNTIFS('BEN BEARE'!C:C,B1385,'BEN BEARE'!K:K,"&lt;0")</f>
        <v>1</v>
      </c>
      <c r="F1385" s="200">
        <f t="shared" si="32"/>
        <v>0</v>
      </c>
      <c r="G1385" s="207">
        <f>SUMIFS('BEN BEARE'!K:K,'BEN BEARE'!C:C,B1385)</f>
        <v>-1.5</v>
      </c>
    </row>
    <row r="1386" spans="2:7" ht="15.75" x14ac:dyDescent="0.25">
      <c r="B1386" s="205" t="str">
        <v>Quinella Wallenda/Champers Girl</v>
      </c>
      <c r="C1386" s="199">
        <f>COUNTIF('BEN BEARE'!C:C,B1386)</f>
        <v>1</v>
      </c>
      <c r="D1386" s="199">
        <f>COUNTIFS('BEN BEARE'!C:C,B1386,'BEN BEARE'!K:K,"&gt;0")</f>
        <v>1</v>
      </c>
      <c r="E1386" s="199">
        <f>COUNTIFS('BEN BEARE'!C:C,B1386,'BEN BEARE'!K:K,"&lt;0")</f>
        <v>0</v>
      </c>
      <c r="F1386" s="200">
        <f t="shared" si="32"/>
        <v>1</v>
      </c>
      <c r="G1386" s="207">
        <f>SUMIFS('BEN BEARE'!K:K,'BEN BEARE'!C:C,B1386)</f>
        <v>8.6999999999999993</v>
      </c>
    </row>
    <row r="1387" spans="2:7" ht="15.75" x14ac:dyDescent="0.25">
      <c r="B1387" s="205" t="str">
        <v>Quinella/Coral/Sacred</v>
      </c>
      <c r="C1387" s="199">
        <f>COUNTIF('BEN BEARE'!C:C,B1387)</f>
        <v>1</v>
      </c>
      <c r="D1387" s="199">
        <f>COUNTIFS('BEN BEARE'!C:C,B1387,'BEN BEARE'!K:K,"&gt;0")</f>
        <v>0</v>
      </c>
      <c r="E1387" s="199">
        <f>COUNTIFS('BEN BEARE'!C:C,B1387,'BEN BEARE'!K:K,"&lt;0")</f>
        <v>1</v>
      </c>
      <c r="F1387" s="200">
        <f t="shared" si="32"/>
        <v>0</v>
      </c>
      <c r="G1387" s="207">
        <f>SUMIFS('BEN BEARE'!K:K,'BEN BEARE'!C:C,B1387)</f>
        <v>-1</v>
      </c>
    </row>
    <row r="1388" spans="2:7" ht="15.75" x14ac:dyDescent="0.25">
      <c r="B1388" s="205" t="str">
        <v>Quinella/Exposay/Kingwell</v>
      </c>
      <c r="C1388" s="199">
        <f>COUNTIF('BEN BEARE'!C:C,B1388)</f>
        <v>1</v>
      </c>
      <c r="D1388" s="199">
        <f>COUNTIFS('BEN BEARE'!C:C,B1388,'BEN BEARE'!K:K,"&gt;0")</f>
        <v>0</v>
      </c>
      <c r="E1388" s="199">
        <f>COUNTIFS('BEN BEARE'!C:C,B1388,'BEN BEARE'!K:K,"&lt;0")</f>
        <v>1</v>
      </c>
      <c r="F1388" s="200">
        <f t="shared" si="32"/>
        <v>0</v>
      </c>
      <c r="G1388" s="207">
        <f>SUMIFS('BEN BEARE'!K:K,'BEN BEARE'!C:C,B1388)</f>
        <v>-4</v>
      </c>
    </row>
    <row r="1389" spans="2:7" ht="15.75" x14ac:dyDescent="0.25">
      <c r="B1389" s="205" t="str">
        <v>Quinella/Louisville/Prefer the Wink</v>
      </c>
      <c r="C1389" s="199">
        <f>COUNTIF('BEN BEARE'!C:C,B1389)</f>
        <v>1</v>
      </c>
      <c r="D1389" s="199">
        <f>COUNTIFS('BEN BEARE'!C:C,B1389,'BEN BEARE'!K:K,"&gt;0")</f>
        <v>0</v>
      </c>
      <c r="E1389" s="199">
        <f>COUNTIFS('BEN BEARE'!C:C,B1389,'BEN BEARE'!K:K,"&lt;0")</f>
        <v>1</v>
      </c>
      <c r="F1389" s="200">
        <f t="shared" si="32"/>
        <v>0</v>
      </c>
      <c r="G1389" s="207">
        <f>SUMIFS('BEN BEARE'!K:K,'BEN BEARE'!C:C,B1389)</f>
        <v>-3.75</v>
      </c>
    </row>
    <row r="1390" spans="2:7" ht="15.75" x14ac:dyDescent="0.25">
      <c r="B1390" s="205" t="str">
        <v>Rain Lord</v>
      </c>
      <c r="C1390" s="199">
        <f>COUNTIF('BEN BEARE'!C:C,B1390)</f>
        <v>2</v>
      </c>
      <c r="D1390" s="199">
        <f>COUNTIFS('BEN BEARE'!C:C,B1390,'BEN BEARE'!K:K,"&gt;0")</f>
        <v>0</v>
      </c>
      <c r="E1390" s="199">
        <f>COUNTIFS('BEN BEARE'!C:C,B1390,'BEN BEARE'!K:K,"&lt;0")</f>
        <v>2</v>
      </c>
      <c r="F1390" s="200">
        <f t="shared" si="32"/>
        <v>0</v>
      </c>
      <c r="G1390" s="207">
        <f>SUMIFS('BEN BEARE'!K:K,'BEN BEARE'!C:C,B1390)</f>
        <v>-4.5</v>
      </c>
    </row>
    <row r="1391" spans="2:7" ht="15.75" x14ac:dyDescent="0.25">
      <c r="B1391" s="205" t="str">
        <v>Rainbow Connection</v>
      </c>
      <c r="C1391" s="199">
        <f>COUNTIF('BEN BEARE'!C:C,B1391)</f>
        <v>1</v>
      </c>
      <c r="D1391" s="199">
        <f>COUNTIFS('BEN BEARE'!C:C,B1391,'BEN BEARE'!K:K,"&gt;0")</f>
        <v>1</v>
      </c>
      <c r="E1391" s="199">
        <f>COUNTIFS('BEN BEARE'!C:C,B1391,'BEN BEARE'!K:K,"&lt;0")</f>
        <v>0</v>
      </c>
      <c r="F1391" s="200">
        <f t="shared" si="32"/>
        <v>1</v>
      </c>
      <c r="G1391" s="207">
        <f>SUMIFS('BEN BEARE'!K:K,'BEN BEARE'!C:C,B1391)</f>
        <v>8</v>
      </c>
    </row>
    <row r="1392" spans="2:7" ht="15.75" x14ac:dyDescent="0.25">
      <c r="B1392" s="205" t="str">
        <v>Rajnish</v>
      </c>
      <c r="C1392" s="199">
        <f>COUNTIF('BEN BEARE'!C:C,B1392)</f>
        <v>1</v>
      </c>
      <c r="D1392" s="199">
        <f>COUNTIFS('BEN BEARE'!C:C,B1392,'BEN BEARE'!K:K,"&gt;0")</f>
        <v>0</v>
      </c>
      <c r="E1392" s="199">
        <f>COUNTIFS('BEN BEARE'!C:C,B1392,'BEN BEARE'!K:K,"&lt;0")</f>
        <v>1</v>
      </c>
      <c r="F1392" s="200">
        <f t="shared" si="32"/>
        <v>0</v>
      </c>
      <c r="G1392" s="207">
        <f>SUMIFS('BEN BEARE'!K:K,'BEN BEARE'!C:C,B1392)</f>
        <v>-1</v>
      </c>
    </row>
    <row r="1393" spans="2:7" ht="15.75" x14ac:dyDescent="0.25">
      <c r="B1393" s="205" t="str">
        <v>Ramazzina</v>
      </c>
      <c r="C1393" s="199">
        <f>COUNTIF('BEN BEARE'!C:C,B1393)</f>
        <v>1</v>
      </c>
      <c r="D1393" s="199">
        <f>COUNTIFS('BEN BEARE'!C:C,B1393,'BEN BEARE'!K:K,"&gt;0")</f>
        <v>1</v>
      </c>
      <c r="E1393" s="199">
        <f>COUNTIFS('BEN BEARE'!C:C,B1393,'BEN BEARE'!K:K,"&lt;0")</f>
        <v>0</v>
      </c>
      <c r="F1393" s="200">
        <f t="shared" si="32"/>
        <v>1</v>
      </c>
      <c r="G1393" s="207">
        <f>SUMIFS('BEN BEARE'!K:K,'BEN BEARE'!C:C,B1393)</f>
        <v>10</v>
      </c>
    </row>
    <row r="1394" spans="2:7" ht="15.75" x14ac:dyDescent="0.25">
      <c r="B1394" s="205" t="str">
        <v>Rangitikei</v>
      </c>
      <c r="C1394" s="199">
        <f>COUNTIF('BEN BEARE'!C:C,B1394)</f>
        <v>2</v>
      </c>
      <c r="D1394" s="199">
        <f>COUNTIFS('BEN BEARE'!C:C,B1394,'BEN BEARE'!K:K,"&gt;0")</f>
        <v>0</v>
      </c>
      <c r="E1394" s="199">
        <f>COUNTIFS('BEN BEARE'!C:C,B1394,'BEN BEARE'!K:K,"&lt;0")</f>
        <v>2</v>
      </c>
      <c r="F1394" s="200">
        <f t="shared" si="32"/>
        <v>0</v>
      </c>
      <c r="G1394" s="207">
        <f>SUMIFS('BEN BEARE'!K:K,'BEN BEARE'!C:C,B1394)</f>
        <v>-3.5</v>
      </c>
    </row>
    <row r="1395" spans="2:7" ht="15.75" x14ac:dyDescent="0.25">
      <c r="B1395" s="205" t="str">
        <v>Ranveer</v>
      </c>
      <c r="C1395" s="199">
        <f>COUNTIF('BEN BEARE'!C:C,B1395)</f>
        <v>2</v>
      </c>
      <c r="D1395" s="199">
        <f>COUNTIFS('BEN BEARE'!C:C,B1395,'BEN BEARE'!K:K,"&gt;0")</f>
        <v>1</v>
      </c>
      <c r="E1395" s="199">
        <f>COUNTIFS('BEN BEARE'!C:C,B1395,'BEN BEARE'!K:K,"&lt;0")</f>
        <v>1</v>
      </c>
      <c r="F1395" s="200">
        <f t="shared" si="32"/>
        <v>0.5</v>
      </c>
      <c r="G1395" s="207">
        <f>SUMIFS('BEN BEARE'!K:K,'BEN BEARE'!C:C,B1395)</f>
        <v>7</v>
      </c>
    </row>
    <row r="1396" spans="2:7" ht="15.75" x14ac:dyDescent="0.25">
      <c r="B1396" s="205" t="str">
        <v>Rapido</v>
      </c>
      <c r="C1396" s="199">
        <f>COUNTIF('BEN BEARE'!C:C,B1396)</f>
        <v>1</v>
      </c>
      <c r="D1396" s="199">
        <f>COUNTIFS('BEN BEARE'!C:C,B1396,'BEN BEARE'!K:K,"&gt;0")</f>
        <v>0</v>
      </c>
      <c r="E1396" s="199">
        <f>COUNTIFS('BEN BEARE'!C:C,B1396,'BEN BEARE'!K:K,"&lt;0")</f>
        <v>1</v>
      </c>
      <c r="F1396" s="200">
        <f t="shared" si="32"/>
        <v>0</v>
      </c>
      <c r="G1396" s="207">
        <f>SUMIFS('BEN BEARE'!K:K,'BEN BEARE'!C:C,B1396)</f>
        <v>-0.5</v>
      </c>
    </row>
    <row r="1397" spans="2:7" ht="15.75" x14ac:dyDescent="0.25">
      <c r="B1397" s="205" t="str">
        <v>Rare Hare</v>
      </c>
      <c r="C1397" s="199">
        <f>COUNTIF('BEN BEARE'!C:C,B1397)</f>
        <v>2</v>
      </c>
      <c r="D1397" s="199">
        <f>COUNTIFS('BEN BEARE'!C:C,B1397,'BEN BEARE'!K:K,"&gt;0")</f>
        <v>2</v>
      </c>
      <c r="E1397" s="199">
        <f>COUNTIFS('BEN BEARE'!C:C,B1397,'BEN BEARE'!K:K,"&lt;0")</f>
        <v>0</v>
      </c>
      <c r="F1397" s="200">
        <f t="shared" si="32"/>
        <v>1</v>
      </c>
      <c r="G1397" s="207">
        <f>SUMIFS('BEN BEARE'!K:K,'BEN BEARE'!C:C,B1397)</f>
        <v>5.18</v>
      </c>
    </row>
    <row r="1398" spans="2:7" ht="15.75" x14ac:dyDescent="0.25">
      <c r="B1398" s="205" t="str">
        <v>Rasputina</v>
      </c>
      <c r="C1398" s="199">
        <f>COUNTIF('BEN BEARE'!C:C,B1398)</f>
        <v>1</v>
      </c>
      <c r="D1398" s="199">
        <f>COUNTIFS('BEN BEARE'!C:C,B1398,'BEN BEARE'!K:K,"&gt;0")</f>
        <v>0</v>
      </c>
      <c r="E1398" s="199">
        <f>COUNTIFS('BEN BEARE'!C:C,B1398,'BEN BEARE'!K:K,"&lt;0")</f>
        <v>1</v>
      </c>
      <c r="F1398" s="200">
        <f t="shared" si="32"/>
        <v>0</v>
      </c>
      <c r="G1398" s="207">
        <f>SUMIFS('BEN BEARE'!K:K,'BEN BEARE'!C:C,B1398)</f>
        <v>-3</v>
      </c>
    </row>
    <row r="1399" spans="2:7" ht="15.75" x14ac:dyDescent="0.25">
      <c r="B1399" s="205" t="str">
        <v>Ravenclaw</v>
      </c>
      <c r="C1399" s="199">
        <f>COUNTIF('BEN BEARE'!C:C,B1399)</f>
        <v>1</v>
      </c>
      <c r="D1399" s="199">
        <f>COUNTIFS('BEN BEARE'!C:C,B1399,'BEN BEARE'!K:K,"&gt;0")</f>
        <v>0</v>
      </c>
      <c r="E1399" s="199">
        <f>COUNTIFS('BEN BEARE'!C:C,B1399,'BEN BEARE'!K:K,"&lt;0")</f>
        <v>1</v>
      </c>
      <c r="F1399" s="200">
        <f t="shared" si="32"/>
        <v>0</v>
      </c>
      <c r="G1399" s="207">
        <f>SUMIFS('BEN BEARE'!K:K,'BEN BEARE'!C:C,B1399)</f>
        <v>-4.5</v>
      </c>
    </row>
    <row r="1400" spans="2:7" ht="15.75" x14ac:dyDescent="0.25">
      <c r="B1400" s="205" t="str">
        <v>Ravera</v>
      </c>
      <c r="C1400" s="199">
        <f>COUNTIF('BEN BEARE'!C:C,B1400)</f>
        <v>2</v>
      </c>
      <c r="D1400" s="199">
        <f>COUNTIFS('BEN BEARE'!C:C,B1400,'BEN BEARE'!K:K,"&gt;0")</f>
        <v>0</v>
      </c>
      <c r="E1400" s="199">
        <f>COUNTIFS('BEN BEARE'!C:C,B1400,'BEN BEARE'!K:K,"&lt;0")</f>
        <v>2</v>
      </c>
      <c r="F1400" s="200">
        <f t="shared" si="32"/>
        <v>0</v>
      </c>
      <c r="G1400" s="207">
        <f>SUMIFS('BEN BEARE'!K:K,'BEN BEARE'!C:C,B1400)</f>
        <v>-4</v>
      </c>
    </row>
    <row r="1401" spans="2:7" ht="15.75" x14ac:dyDescent="0.25">
      <c r="B1401" s="205" t="str">
        <v>Ravisher</v>
      </c>
      <c r="C1401" s="199">
        <f>COUNTIF('BEN BEARE'!C:C,B1401)</f>
        <v>2</v>
      </c>
      <c r="D1401" s="199">
        <f>COUNTIFS('BEN BEARE'!C:C,B1401,'BEN BEARE'!K:K,"&gt;0")</f>
        <v>0</v>
      </c>
      <c r="E1401" s="199">
        <f>COUNTIFS('BEN BEARE'!C:C,B1401,'BEN BEARE'!K:K,"&lt;0")</f>
        <v>2</v>
      </c>
      <c r="F1401" s="200">
        <f t="shared" si="32"/>
        <v>0</v>
      </c>
      <c r="G1401" s="207">
        <f>SUMIFS('BEN BEARE'!K:K,'BEN BEARE'!C:C,B1401)</f>
        <v>-9</v>
      </c>
    </row>
    <row r="1402" spans="2:7" ht="15.75" x14ac:dyDescent="0.25">
      <c r="B1402" s="205" t="str">
        <v>Ravnikar</v>
      </c>
      <c r="C1402" s="199">
        <f>COUNTIF('BEN BEARE'!C:C,B1402)</f>
        <v>1</v>
      </c>
      <c r="D1402" s="199">
        <f>COUNTIFS('BEN BEARE'!C:C,B1402,'BEN BEARE'!K:K,"&gt;0")</f>
        <v>0</v>
      </c>
      <c r="E1402" s="199">
        <f>COUNTIFS('BEN BEARE'!C:C,B1402,'BEN BEARE'!K:K,"&lt;0")</f>
        <v>1</v>
      </c>
      <c r="F1402" s="200">
        <f t="shared" si="32"/>
        <v>0</v>
      </c>
      <c r="G1402" s="207">
        <f>SUMIFS('BEN BEARE'!K:K,'BEN BEARE'!C:C,B1402)</f>
        <v>-0.5</v>
      </c>
    </row>
    <row r="1403" spans="2:7" ht="15.75" x14ac:dyDescent="0.25">
      <c r="B1403" s="205" t="str">
        <v>Reactivate</v>
      </c>
      <c r="C1403" s="199">
        <f>COUNTIF('BEN BEARE'!C:C,B1403)</f>
        <v>1</v>
      </c>
      <c r="D1403" s="199">
        <f>COUNTIFS('BEN BEARE'!C:C,B1403,'BEN BEARE'!K:K,"&gt;0")</f>
        <v>0</v>
      </c>
      <c r="E1403" s="199">
        <f>COUNTIFS('BEN BEARE'!C:C,B1403,'BEN BEARE'!K:K,"&lt;0")</f>
        <v>1</v>
      </c>
      <c r="F1403" s="200">
        <f t="shared" si="32"/>
        <v>0</v>
      </c>
      <c r="G1403" s="207">
        <f>SUMIFS('BEN BEARE'!K:K,'BEN BEARE'!C:C,B1403)</f>
        <v>-0.1</v>
      </c>
    </row>
    <row r="1404" spans="2:7" ht="15.75" x14ac:dyDescent="0.25">
      <c r="B1404" s="205" t="str">
        <v>Read My Lips</v>
      </c>
      <c r="C1404" s="199">
        <f>COUNTIF('BEN BEARE'!C:C,B1404)</f>
        <v>2</v>
      </c>
      <c r="D1404" s="199">
        <f>COUNTIFS('BEN BEARE'!C:C,B1404,'BEN BEARE'!K:K,"&gt;0")</f>
        <v>0</v>
      </c>
      <c r="E1404" s="199">
        <f>COUNTIFS('BEN BEARE'!C:C,B1404,'BEN BEARE'!K:K,"&lt;0")</f>
        <v>2</v>
      </c>
      <c r="F1404" s="200">
        <f t="shared" si="32"/>
        <v>0</v>
      </c>
      <c r="G1404" s="207">
        <f>SUMIFS('BEN BEARE'!K:K,'BEN BEARE'!C:C,B1404)</f>
        <v>-10.75</v>
      </c>
    </row>
    <row r="1405" spans="2:7" ht="15.75" x14ac:dyDescent="0.25">
      <c r="B1405" s="205" t="str">
        <v>Realeza</v>
      </c>
      <c r="C1405" s="199">
        <f>COUNTIF('BEN BEARE'!C:C,B1405)</f>
        <v>1</v>
      </c>
      <c r="D1405" s="199">
        <f>COUNTIFS('BEN BEARE'!C:C,B1405,'BEN BEARE'!K:K,"&gt;0")</f>
        <v>1</v>
      </c>
      <c r="E1405" s="199">
        <f>COUNTIFS('BEN BEARE'!C:C,B1405,'BEN BEARE'!K:K,"&lt;0")</f>
        <v>0</v>
      </c>
      <c r="F1405" s="200">
        <f t="shared" si="32"/>
        <v>1</v>
      </c>
      <c r="G1405" s="207">
        <f>SUMIFS('BEN BEARE'!K:K,'BEN BEARE'!C:C,B1405)</f>
        <v>0.84000000000000008</v>
      </c>
    </row>
    <row r="1406" spans="2:7" ht="15.75" x14ac:dyDescent="0.25">
      <c r="B1406" s="205" t="str">
        <v>Rebel Love</v>
      </c>
      <c r="C1406" s="199">
        <f>COUNTIF('BEN BEARE'!C:C,B1406)</f>
        <v>3</v>
      </c>
      <c r="D1406" s="199">
        <f>COUNTIFS('BEN BEARE'!C:C,B1406,'BEN BEARE'!K:K,"&gt;0")</f>
        <v>0</v>
      </c>
      <c r="E1406" s="199">
        <f>COUNTIFS('BEN BEARE'!C:C,B1406,'BEN BEARE'!K:K,"&lt;0")</f>
        <v>3</v>
      </c>
      <c r="F1406" s="200">
        <f t="shared" si="32"/>
        <v>0</v>
      </c>
      <c r="G1406" s="207">
        <f>SUMIFS('BEN BEARE'!K:K,'BEN BEARE'!C:C,B1406)</f>
        <v>-6</v>
      </c>
    </row>
    <row r="1407" spans="2:7" ht="15.75" x14ac:dyDescent="0.25">
      <c r="B1407" s="205" t="str">
        <v>REBELLION STYLE</v>
      </c>
      <c r="C1407" s="199">
        <f>COUNTIF('BEN BEARE'!C:C,B1407)</f>
        <v>2</v>
      </c>
      <c r="D1407" s="199">
        <f>COUNTIFS('BEN BEARE'!C:C,B1407,'BEN BEARE'!K:K,"&gt;0")</f>
        <v>0</v>
      </c>
      <c r="E1407" s="199">
        <f>COUNTIFS('BEN BEARE'!C:C,B1407,'BEN BEARE'!K:K,"&lt;0")</f>
        <v>2</v>
      </c>
      <c r="F1407" s="200">
        <f t="shared" si="32"/>
        <v>0</v>
      </c>
      <c r="G1407" s="207">
        <f>SUMIFS('BEN BEARE'!K:K,'BEN BEARE'!C:C,B1407)</f>
        <v>-6</v>
      </c>
    </row>
    <row r="1408" spans="2:7" ht="15.75" x14ac:dyDescent="0.25">
      <c r="B1408" s="205" t="str">
        <v>Red Elegance</v>
      </c>
      <c r="C1408" s="199">
        <f>COUNTIF('BEN BEARE'!C:C,B1408)</f>
        <v>1</v>
      </c>
      <c r="D1408" s="199">
        <f>COUNTIFS('BEN BEARE'!C:C,B1408,'BEN BEARE'!K:K,"&gt;0")</f>
        <v>1</v>
      </c>
      <c r="E1408" s="199">
        <f>COUNTIFS('BEN BEARE'!C:C,B1408,'BEN BEARE'!K:K,"&lt;0")</f>
        <v>0</v>
      </c>
      <c r="F1408" s="200">
        <f t="shared" si="32"/>
        <v>1</v>
      </c>
      <c r="G1408" s="207">
        <f>SUMIFS('BEN BEARE'!K:K,'BEN BEARE'!C:C,B1408)</f>
        <v>7</v>
      </c>
    </row>
    <row r="1409" spans="2:7" ht="15.75" x14ac:dyDescent="0.25">
      <c r="B1409" s="205" t="str">
        <v>Red Rapid</v>
      </c>
      <c r="C1409" s="199">
        <f>COUNTIF('BEN BEARE'!C:C,B1409)</f>
        <v>1</v>
      </c>
      <c r="D1409" s="199">
        <f>COUNTIFS('BEN BEARE'!C:C,B1409,'BEN BEARE'!K:K,"&gt;0")</f>
        <v>0</v>
      </c>
      <c r="E1409" s="199">
        <f>COUNTIFS('BEN BEARE'!C:C,B1409,'BEN BEARE'!K:K,"&lt;0")</f>
        <v>1</v>
      </c>
      <c r="F1409" s="200">
        <f t="shared" si="32"/>
        <v>0</v>
      </c>
      <c r="G1409" s="207">
        <f>SUMIFS('BEN BEARE'!K:K,'BEN BEARE'!C:C,B1409)</f>
        <v>-2</v>
      </c>
    </row>
    <row r="1410" spans="2:7" ht="15.75" x14ac:dyDescent="0.25">
      <c r="B1410" s="205" t="str">
        <v>Redella</v>
      </c>
      <c r="C1410" s="199">
        <f>COUNTIF('BEN BEARE'!C:C,B1410)</f>
        <v>2</v>
      </c>
      <c r="D1410" s="199">
        <f>COUNTIFS('BEN BEARE'!C:C,B1410,'BEN BEARE'!K:K,"&gt;0")</f>
        <v>1</v>
      </c>
      <c r="E1410" s="199">
        <f>COUNTIFS('BEN BEARE'!C:C,B1410,'BEN BEARE'!K:K,"&lt;0")</f>
        <v>1</v>
      </c>
      <c r="F1410" s="200">
        <f t="shared" si="32"/>
        <v>0.5</v>
      </c>
      <c r="G1410" s="207">
        <f>SUMIFS('BEN BEARE'!K:K,'BEN BEARE'!C:C,B1410)</f>
        <v>46.65</v>
      </c>
    </row>
    <row r="1411" spans="2:7" ht="15.75" x14ac:dyDescent="0.25">
      <c r="B1411" s="205" t="str">
        <v>Redfern</v>
      </c>
      <c r="C1411" s="199">
        <f>COUNTIF('BEN BEARE'!C:C,B1411)</f>
        <v>3</v>
      </c>
      <c r="D1411" s="199">
        <f>COUNTIFS('BEN BEARE'!C:C,B1411,'BEN BEARE'!K:K,"&gt;0")</f>
        <v>0</v>
      </c>
      <c r="E1411" s="199">
        <f>COUNTIFS('BEN BEARE'!C:C,B1411,'BEN BEARE'!K:K,"&lt;0")</f>
        <v>3</v>
      </c>
      <c r="F1411" s="200">
        <f t="shared" si="32"/>
        <v>0</v>
      </c>
      <c r="G1411" s="207">
        <f>SUMIFS('BEN BEARE'!K:K,'BEN BEARE'!C:C,B1411)</f>
        <v>-14</v>
      </c>
    </row>
    <row r="1412" spans="2:7" ht="15.75" x14ac:dyDescent="0.25">
      <c r="B1412" s="205" t="str">
        <v>Redhawk</v>
      </c>
      <c r="C1412" s="199">
        <f>COUNTIF('BEN BEARE'!C:C,B1412)</f>
        <v>1</v>
      </c>
      <c r="D1412" s="199">
        <f>COUNTIFS('BEN BEARE'!C:C,B1412,'BEN BEARE'!K:K,"&gt;0")</f>
        <v>1</v>
      </c>
      <c r="E1412" s="199">
        <f>COUNTIFS('BEN BEARE'!C:C,B1412,'BEN BEARE'!K:K,"&lt;0")</f>
        <v>0</v>
      </c>
      <c r="F1412" s="200">
        <f t="shared" si="32"/>
        <v>1</v>
      </c>
      <c r="G1412" s="207">
        <f>SUMIFS('BEN BEARE'!K:K,'BEN BEARE'!C:C,B1412)</f>
        <v>4.5</v>
      </c>
    </row>
    <row r="1413" spans="2:7" ht="15.75" x14ac:dyDescent="0.25">
      <c r="B1413" s="205" t="str">
        <v>Redneck Rum</v>
      </c>
      <c r="C1413" s="199">
        <f>COUNTIF('BEN BEARE'!C:C,B1413)</f>
        <v>1</v>
      </c>
      <c r="D1413" s="199">
        <f>COUNTIFS('BEN BEARE'!C:C,B1413,'BEN BEARE'!K:K,"&gt;0")</f>
        <v>0</v>
      </c>
      <c r="E1413" s="199">
        <f>COUNTIFS('BEN BEARE'!C:C,B1413,'BEN BEARE'!K:K,"&lt;0")</f>
        <v>1</v>
      </c>
      <c r="F1413" s="200">
        <f t="shared" si="32"/>
        <v>0</v>
      </c>
      <c r="G1413" s="207">
        <f>SUMIFS('BEN BEARE'!K:K,'BEN BEARE'!C:C,B1413)</f>
        <v>-0.75</v>
      </c>
    </row>
    <row r="1414" spans="2:7" ht="15.75" x14ac:dyDescent="0.25">
      <c r="B1414" s="205" t="str">
        <v>Redoute's Night</v>
      </c>
      <c r="C1414" s="199">
        <f>COUNTIF('BEN BEARE'!C:C,B1414)</f>
        <v>1</v>
      </c>
      <c r="D1414" s="199">
        <f>COUNTIFS('BEN BEARE'!C:C,B1414,'BEN BEARE'!K:K,"&gt;0")</f>
        <v>0</v>
      </c>
      <c r="E1414" s="199">
        <f>COUNTIFS('BEN BEARE'!C:C,B1414,'BEN BEARE'!K:K,"&lt;0")</f>
        <v>1</v>
      </c>
      <c r="F1414" s="200">
        <f t="shared" si="32"/>
        <v>0</v>
      </c>
      <c r="G1414" s="207">
        <f>SUMIFS('BEN BEARE'!K:K,'BEN BEARE'!C:C,B1414)</f>
        <v>-10</v>
      </c>
    </row>
    <row r="1415" spans="2:7" ht="15.75" x14ac:dyDescent="0.25">
      <c r="B1415" s="205" t="str">
        <v>Refreshing</v>
      </c>
      <c r="C1415" s="199">
        <f>COUNTIF('BEN BEARE'!C:C,B1415)</f>
        <v>3</v>
      </c>
      <c r="D1415" s="199">
        <f>COUNTIFS('BEN BEARE'!C:C,B1415,'BEN BEARE'!K:K,"&gt;0")</f>
        <v>0</v>
      </c>
      <c r="E1415" s="199">
        <f>COUNTIFS('BEN BEARE'!C:C,B1415,'BEN BEARE'!K:K,"&lt;0")</f>
        <v>3</v>
      </c>
      <c r="F1415" s="200">
        <f t="shared" si="32"/>
        <v>0</v>
      </c>
      <c r="G1415" s="207">
        <f>SUMIFS('BEN BEARE'!K:K,'BEN BEARE'!C:C,B1415)</f>
        <v>-7.5</v>
      </c>
    </row>
    <row r="1416" spans="2:7" ht="15.75" x14ac:dyDescent="0.25">
      <c r="B1416" s="205" t="str">
        <v>Regal Breeze</v>
      </c>
      <c r="C1416" s="199">
        <f>COUNTIF('BEN BEARE'!C:C,B1416)</f>
        <v>1</v>
      </c>
      <c r="D1416" s="199">
        <f>COUNTIFS('BEN BEARE'!C:C,B1416,'BEN BEARE'!K:K,"&gt;0")</f>
        <v>0</v>
      </c>
      <c r="E1416" s="199">
        <f>COUNTIFS('BEN BEARE'!C:C,B1416,'BEN BEARE'!K:K,"&lt;0")</f>
        <v>1</v>
      </c>
      <c r="F1416" s="200">
        <f t="shared" si="32"/>
        <v>0</v>
      </c>
      <c r="G1416" s="207">
        <f>SUMIFS('BEN BEARE'!K:K,'BEN BEARE'!C:C,B1416)</f>
        <v>-3</v>
      </c>
    </row>
    <row r="1417" spans="2:7" ht="15.75" x14ac:dyDescent="0.25">
      <c r="B1417" s="205" t="str">
        <v>Relatives</v>
      </c>
      <c r="C1417" s="199">
        <f>COUNTIF('BEN BEARE'!C:C,B1417)</f>
        <v>2</v>
      </c>
      <c r="D1417" s="199">
        <f>COUNTIFS('BEN BEARE'!C:C,B1417,'BEN BEARE'!K:K,"&gt;0")</f>
        <v>0</v>
      </c>
      <c r="E1417" s="199">
        <f>COUNTIFS('BEN BEARE'!C:C,B1417,'BEN BEARE'!K:K,"&lt;0")</f>
        <v>2</v>
      </c>
      <c r="F1417" s="200">
        <f t="shared" si="32"/>
        <v>0</v>
      </c>
      <c r="G1417" s="207">
        <f>SUMIFS('BEN BEARE'!K:K,'BEN BEARE'!C:C,B1417)</f>
        <v>-5</v>
      </c>
    </row>
    <row r="1418" spans="2:7" ht="15.75" x14ac:dyDescent="0.25">
      <c r="B1418" s="205" t="str">
        <v>Release Le Missile</v>
      </c>
      <c r="C1418" s="199">
        <f>COUNTIF('BEN BEARE'!C:C,B1418)</f>
        <v>3</v>
      </c>
      <c r="D1418" s="199">
        <f>COUNTIFS('BEN BEARE'!C:C,B1418,'BEN BEARE'!K:K,"&gt;0")</f>
        <v>1</v>
      </c>
      <c r="E1418" s="199">
        <f>COUNTIFS('BEN BEARE'!C:C,B1418,'BEN BEARE'!K:K,"&lt;0")</f>
        <v>2</v>
      </c>
      <c r="F1418" s="200">
        <f t="shared" si="32"/>
        <v>0.33333333333333331</v>
      </c>
      <c r="G1418" s="207">
        <f>SUMIFS('BEN BEARE'!K:K,'BEN BEARE'!C:C,B1418)</f>
        <v>-2.0999999999999996</v>
      </c>
    </row>
    <row r="1419" spans="2:7" ht="15.75" x14ac:dyDescent="0.25">
      <c r="B1419" s="205" t="str">
        <v>Relentless Ruby</v>
      </c>
      <c r="C1419" s="199">
        <f>COUNTIF('BEN BEARE'!C:C,B1419)</f>
        <v>1</v>
      </c>
      <c r="D1419" s="199">
        <f>COUNTIFS('BEN BEARE'!C:C,B1419,'BEN BEARE'!K:K,"&gt;0")</f>
        <v>0</v>
      </c>
      <c r="E1419" s="199">
        <f>COUNTIFS('BEN BEARE'!C:C,B1419,'BEN BEARE'!K:K,"&lt;0")</f>
        <v>1</v>
      </c>
      <c r="F1419" s="200">
        <f t="shared" si="32"/>
        <v>0</v>
      </c>
      <c r="G1419" s="207">
        <f>SUMIFS('BEN BEARE'!K:K,'BEN BEARE'!C:C,B1419)</f>
        <v>-3.5</v>
      </c>
    </row>
    <row r="1420" spans="2:7" ht="15.75" x14ac:dyDescent="0.25">
      <c r="B1420" s="205" t="str">
        <v>Remlaps Commander</v>
      </c>
      <c r="C1420" s="199">
        <f>COUNTIF('BEN BEARE'!C:C,B1420)</f>
        <v>2</v>
      </c>
      <c r="D1420" s="199">
        <f>COUNTIFS('BEN BEARE'!C:C,B1420,'BEN BEARE'!K:K,"&gt;0")</f>
        <v>1</v>
      </c>
      <c r="E1420" s="199">
        <f>COUNTIFS('BEN BEARE'!C:C,B1420,'BEN BEARE'!K:K,"&lt;0")</f>
        <v>1</v>
      </c>
      <c r="F1420" s="200">
        <f t="shared" si="32"/>
        <v>0.5</v>
      </c>
      <c r="G1420" s="207">
        <f>SUMIFS('BEN BEARE'!K:K,'BEN BEARE'!C:C,B1420)</f>
        <v>0.7</v>
      </c>
    </row>
    <row r="1421" spans="2:7" ht="15.75" x14ac:dyDescent="0.25">
      <c r="B1421" s="205" t="str">
        <v>Renoir</v>
      </c>
      <c r="C1421" s="199">
        <f>COUNTIF('BEN BEARE'!C:C,B1421)</f>
        <v>1</v>
      </c>
      <c r="D1421" s="199">
        <f>COUNTIFS('BEN BEARE'!C:C,B1421,'BEN BEARE'!K:K,"&gt;0")</f>
        <v>0</v>
      </c>
      <c r="E1421" s="199">
        <f>COUNTIFS('BEN BEARE'!C:C,B1421,'BEN BEARE'!K:K,"&lt;0")</f>
        <v>1</v>
      </c>
      <c r="F1421" s="200">
        <f t="shared" si="32"/>
        <v>0</v>
      </c>
      <c r="G1421" s="207">
        <f>SUMIFS('BEN BEARE'!K:K,'BEN BEARE'!C:C,B1421)</f>
        <v>-5.75</v>
      </c>
    </row>
    <row r="1422" spans="2:7" ht="15.75" x14ac:dyDescent="0.25">
      <c r="B1422" s="205" t="str">
        <v>Resevoir Dog</v>
      </c>
      <c r="C1422" s="199">
        <f>COUNTIF('BEN BEARE'!C:C,B1422)</f>
        <v>1</v>
      </c>
      <c r="D1422" s="199">
        <f>COUNTIFS('BEN BEARE'!C:C,B1422,'BEN BEARE'!K:K,"&gt;0")</f>
        <v>0</v>
      </c>
      <c r="E1422" s="199">
        <f>COUNTIFS('BEN BEARE'!C:C,B1422,'BEN BEARE'!K:K,"&lt;0")</f>
        <v>1</v>
      </c>
      <c r="F1422" s="200">
        <f t="shared" si="32"/>
        <v>0</v>
      </c>
      <c r="G1422" s="207">
        <f>SUMIFS('BEN BEARE'!K:K,'BEN BEARE'!C:C,B1422)</f>
        <v>-1.5</v>
      </c>
    </row>
    <row r="1423" spans="2:7" ht="15.75" x14ac:dyDescent="0.25">
      <c r="B1423" s="205" t="str">
        <v>Rhesus</v>
      </c>
      <c r="C1423" s="199">
        <f>COUNTIF('BEN BEARE'!C:C,B1423)</f>
        <v>2</v>
      </c>
      <c r="D1423" s="199">
        <f>COUNTIFS('BEN BEARE'!C:C,B1423,'BEN BEARE'!K:K,"&gt;0")</f>
        <v>0</v>
      </c>
      <c r="E1423" s="199">
        <f>COUNTIFS('BEN BEARE'!C:C,B1423,'BEN BEARE'!K:K,"&lt;0")</f>
        <v>2</v>
      </c>
      <c r="F1423" s="200">
        <f t="shared" si="32"/>
        <v>0</v>
      </c>
      <c r="G1423" s="207">
        <f>SUMIFS('BEN BEARE'!K:K,'BEN BEARE'!C:C,B1423)</f>
        <v>-8</v>
      </c>
    </row>
    <row r="1424" spans="2:7" ht="15.75" x14ac:dyDescent="0.25">
      <c r="B1424" s="205" t="str">
        <v>Rich Champagne</v>
      </c>
      <c r="C1424" s="199">
        <f>COUNTIF('BEN BEARE'!C:C,B1424)</f>
        <v>1</v>
      </c>
      <c r="D1424" s="199">
        <f>COUNTIFS('BEN BEARE'!C:C,B1424,'BEN BEARE'!K:K,"&gt;0")</f>
        <v>0</v>
      </c>
      <c r="E1424" s="199">
        <f>COUNTIFS('BEN BEARE'!C:C,B1424,'BEN BEARE'!K:K,"&lt;0")</f>
        <v>1</v>
      </c>
      <c r="F1424" s="200">
        <f t="shared" si="32"/>
        <v>0</v>
      </c>
      <c r="G1424" s="207">
        <f>SUMIFS('BEN BEARE'!K:K,'BEN BEARE'!C:C,B1424)</f>
        <v>-0.75</v>
      </c>
    </row>
    <row r="1425" spans="2:7" ht="15.75" x14ac:dyDescent="0.25">
      <c r="B1425" s="205" t="str">
        <v>Rich Divinity</v>
      </c>
      <c r="C1425" s="199">
        <f>COUNTIF('BEN BEARE'!C:C,B1425)</f>
        <v>1</v>
      </c>
      <c r="D1425" s="199">
        <f>COUNTIFS('BEN BEARE'!C:C,B1425,'BEN BEARE'!K:K,"&gt;0")</f>
        <v>1</v>
      </c>
      <c r="E1425" s="199">
        <f>COUNTIFS('BEN BEARE'!C:C,B1425,'BEN BEARE'!K:K,"&lt;0")</f>
        <v>0</v>
      </c>
      <c r="F1425" s="200">
        <f t="shared" si="32"/>
        <v>1</v>
      </c>
      <c r="G1425" s="207">
        <f>SUMIFS('BEN BEARE'!K:K,'BEN BEARE'!C:C,B1425)</f>
        <v>10</v>
      </c>
    </row>
    <row r="1426" spans="2:7" ht="15.75" x14ac:dyDescent="0.25">
      <c r="B1426" s="205" t="str">
        <v>Rich Paris</v>
      </c>
      <c r="C1426" s="199">
        <f>COUNTIF('BEN BEARE'!C:C,B1426)</f>
        <v>2</v>
      </c>
      <c r="D1426" s="199">
        <f>COUNTIFS('BEN BEARE'!C:C,B1426,'BEN BEARE'!K:K,"&gt;0")</f>
        <v>1</v>
      </c>
      <c r="E1426" s="199">
        <f>COUNTIFS('BEN BEARE'!C:C,B1426,'BEN BEARE'!K:K,"&lt;0")</f>
        <v>1</v>
      </c>
      <c r="F1426" s="200">
        <f t="shared" si="32"/>
        <v>0.5</v>
      </c>
      <c r="G1426" s="207">
        <f>SUMIFS('BEN BEARE'!K:K,'BEN BEARE'!C:C,B1426)</f>
        <v>2.2000000000000028</v>
      </c>
    </row>
    <row r="1427" spans="2:7" ht="15.75" x14ac:dyDescent="0.25">
      <c r="B1427" s="205" t="str">
        <v>Rich Sun</v>
      </c>
      <c r="C1427" s="199">
        <f>COUNTIF('BEN BEARE'!C:C,B1427)</f>
        <v>3</v>
      </c>
      <c r="D1427" s="199">
        <f>COUNTIFS('BEN BEARE'!C:C,B1427,'BEN BEARE'!K:K,"&gt;0")</f>
        <v>0</v>
      </c>
      <c r="E1427" s="199">
        <f>COUNTIFS('BEN BEARE'!C:C,B1427,'BEN BEARE'!K:K,"&lt;0")</f>
        <v>3</v>
      </c>
      <c r="F1427" s="200">
        <f t="shared" si="32"/>
        <v>0</v>
      </c>
      <c r="G1427" s="207">
        <f>SUMIFS('BEN BEARE'!K:K,'BEN BEARE'!C:C,B1427)</f>
        <v>-3</v>
      </c>
    </row>
    <row r="1428" spans="2:7" ht="15.75" x14ac:dyDescent="0.25">
      <c r="B1428" s="205" t="str">
        <v>Richaven</v>
      </c>
      <c r="C1428" s="199">
        <f>COUNTIF('BEN BEARE'!C:C,B1428)</f>
        <v>1</v>
      </c>
      <c r="D1428" s="199">
        <f>COUNTIFS('BEN BEARE'!C:C,B1428,'BEN BEARE'!K:K,"&gt;0")</f>
        <v>0</v>
      </c>
      <c r="E1428" s="199">
        <f>COUNTIFS('BEN BEARE'!C:C,B1428,'BEN BEARE'!K:K,"&lt;0")</f>
        <v>1</v>
      </c>
      <c r="F1428" s="200">
        <f t="shared" si="32"/>
        <v>0</v>
      </c>
      <c r="G1428" s="207">
        <f>SUMIFS('BEN BEARE'!K:K,'BEN BEARE'!C:C,B1428)</f>
        <v>-0.5</v>
      </c>
    </row>
    <row r="1429" spans="2:7" ht="15.75" x14ac:dyDescent="0.25">
      <c r="B1429" s="205" t="str">
        <v>Richon</v>
      </c>
      <c r="C1429" s="199">
        <f>COUNTIF('BEN BEARE'!C:C,B1429)</f>
        <v>1</v>
      </c>
      <c r="D1429" s="199">
        <f>COUNTIFS('BEN BEARE'!C:C,B1429,'BEN BEARE'!K:K,"&gt;0")</f>
        <v>1</v>
      </c>
      <c r="E1429" s="199">
        <f>COUNTIFS('BEN BEARE'!C:C,B1429,'BEN BEARE'!K:K,"&lt;0")</f>
        <v>0</v>
      </c>
      <c r="F1429" s="200">
        <f t="shared" si="32"/>
        <v>1</v>
      </c>
      <c r="G1429" s="207">
        <f>SUMIFS('BEN BEARE'!K:K,'BEN BEARE'!C:C,B1429)</f>
        <v>2.5999999999999996</v>
      </c>
    </row>
    <row r="1430" spans="2:7" ht="15.75" x14ac:dyDescent="0.25">
      <c r="B1430" s="205" t="str">
        <v>Ringdembells</v>
      </c>
      <c r="C1430" s="199">
        <f>COUNTIF('BEN BEARE'!C:C,B1430)</f>
        <v>3</v>
      </c>
      <c r="D1430" s="199">
        <f>COUNTIFS('BEN BEARE'!C:C,B1430,'BEN BEARE'!K:K,"&gt;0")</f>
        <v>0</v>
      </c>
      <c r="E1430" s="199">
        <f>COUNTIFS('BEN BEARE'!C:C,B1430,'BEN BEARE'!K:K,"&lt;0")</f>
        <v>3</v>
      </c>
      <c r="F1430" s="200">
        <f t="shared" si="32"/>
        <v>0</v>
      </c>
      <c r="G1430" s="207">
        <f>SUMIFS('BEN BEARE'!K:K,'BEN BEARE'!C:C,B1430)</f>
        <v>-4.5</v>
      </c>
    </row>
    <row r="1431" spans="2:7" ht="15.75" x14ac:dyDescent="0.25">
      <c r="B1431" s="205" t="str">
        <v>Ripping Ruis</v>
      </c>
      <c r="C1431" s="199">
        <f>COUNTIF('BEN BEARE'!C:C,B1431)</f>
        <v>2</v>
      </c>
      <c r="D1431" s="199">
        <f>COUNTIFS('BEN BEARE'!C:C,B1431,'BEN BEARE'!K:K,"&gt;0")</f>
        <v>0</v>
      </c>
      <c r="E1431" s="199">
        <f>COUNTIFS('BEN BEARE'!C:C,B1431,'BEN BEARE'!K:K,"&lt;0")</f>
        <v>2</v>
      </c>
      <c r="F1431" s="200">
        <f t="shared" si="32"/>
        <v>0</v>
      </c>
      <c r="G1431" s="207">
        <f>SUMIFS('BEN BEARE'!K:K,'BEN BEARE'!C:C,B1431)</f>
        <v>-2.25</v>
      </c>
    </row>
    <row r="1432" spans="2:7" ht="15.75" x14ac:dyDescent="0.25">
      <c r="B1432" s="205" t="str">
        <v>Ritzytwenties</v>
      </c>
      <c r="C1432" s="199">
        <f>COUNTIF('BEN BEARE'!C:C,B1432)</f>
        <v>1</v>
      </c>
      <c r="D1432" s="199">
        <f>COUNTIFS('BEN BEARE'!C:C,B1432,'BEN BEARE'!K:K,"&gt;0")</f>
        <v>0</v>
      </c>
      <c r="E1432" s="199">
        <f>COUNTIFS('BEN BEARE'!C:C,B1432,'BEN BEARE'!K:K,"&lt;0")</f>
        <v>1</v>
      </c>
      <c r="F1432" s="200">
        <f t="shared" si="32"/>
        <v>0</v>
      </c>
      <c r="G1432" s="207">
        <f>SUMIFS('BEN BEARE'!K:K,'BEN BEARE'!C:C,B1432)</f>
        <v>-1.75</v>
      </c>
    </row>
    <row r="1433" spans="2:7" ht="15.75" x14ac:dyDescent="0.25">
      <c r="B1433" s="205" t="str">
        <v>Riva Del Sol</v>
      </c>
      <c r="C1433" s="199">
        <f>COUNTIF('BEN BEARE'!C:C,B1433)</f>
        <v>1</v>
      </c>
      <c r="D1433" s="199">
        <f>COUNTIFS('BEN BEARE'!C:C,B1433,'BEN BEARE'!K:K,"&gt;0")</f>
        <v>1</v>
      </c>
      <c r="E1433" s="199">
        <f>COUNTIFS('BEN BEARE'!C:C,B1433,'BEN BEARE'!K:K,"&lt;0")</f>
        <v>0</v>
      </c>
      <c r="F1433" s="200">
        <f t="shared" si="32"/>
        <v>1</v>
      </c>
      <c r="G1433" s="207">
        <f>SUMIFS('BEN BEARE'!K:K,'BEN BEARE'!C:C,B1433)</f>
        <v>1</v>
      </c>
    </row>
    <row r="1434" spans="2:7" ht="15.75" x14ac:dyDescent="0.25">
      <c r="B1434" s="205" t="str">
        <v>River Tamar</v>
      </c>
      <c r="C1434" s="199">
        <f>COUNTIF('BEN BEARE'!C:C,B1434)</f>
        <v>1</v>
      </c>
      <c r="D1434" s="199">
        <f>COUNTIFS('BEN BEARE'!C:C,B1434,'BEN BEARE'!K:K,"&gt;0")</f>
        <v>0</v>
      </c>
      <c r="E1434" s="199">
        <f>COUNTIFS('BEN BEARE'!C:C,B1434,'BEN BEARE'!K:K,"&lt;0")</f>
        <v>1</v>
      </c>
      <c r="F1434" s="200">
        <f t="shared" si="32"/>
        <v>0</v>
      </c>
      <c r="G1434" s="207">
        <f>SUMIFS('BEN BEARE'!K:K,'BEN BEARE'!C:C,B1434)</f>
        <v>-7</v>
      </c>
    </row>
    <row r="1435" spans="2:7" ht="15.75" x14ac:dyDescent="0.25">
      <c r="B1435" s="205" t="str">
        <v>Riverside Special</v>
      </c>
      <c r="C1435" s="199">
        <f>COUNTIF('BEN BEARE'!C:C,B1435)</f>
        <v>3</v>
      </c>
      <c r="D1435" s="199">
        <f>COUNTIFS('BEN BEARE'!C:C,B1435,'BEN BEARE'!K:K,"&gt;0")</f>
        <v>0</v>
      </c>
      <c r="E1435" s="199">
        <f>COUNTIFS('BEN BEARE'!C:C,B1435,'BEN BEARE'!K:K,"&lt;0")</f>
        <v>3</v>
      </c>
      <c r="F1435" s="200">
        <f t="shared" si="32"/>
        <v>0</v>
      </c>
      <c r="G1435" s="207">
        <f>SUMIFS('BEN BEARE'!K:K,'BEN BEARE'!C:C,B1435)</f>
        <v>-16</v>
      </c>
    </row>
    <row r="1436" spans="2:7" ht="15.75" x14ac:dyDescent="0.25">
      <c r="B1436" s="205" t="str">
        <v>Rivkin</v>
      </c>
      <c r="C1436" s="199">
        <f>COUNTIF('BEN BEARE'!C:C,B1436)</f>
        <v>1</v>
      </c>
      <c r="D1436" s="199">
        <f>COUNTIFS('BEN BEARE'!C:C,B1436,'BEN BEARE'!K:K,"&gt;0")</f>
        <v>1</v>
      </c>
      <c r="E1436" s="199">
        <f>COUNTIFS('BEN BEARE'!C:C,B1436,'BEN BEARE'!K:K,"&lt;0")</f>
        <v>0</v>
      </c>
      <c r="F1436" s="200">
        <f t="shared" ref="F1436:F1499" si="33">D1436/C1436</f>
        <v>1</v>
      </c>
      <c r="G1436" s="207">
        <f>SUMIFS('BEN BEARE'!K:K,'BEN BEARE'!C:C,B1436)</f>
        <v>39</v>
      </c>
    </row>
    <row r="1437" spans="2:7" ht="15.75" x14ac:dyDescent="0.25">
      <c r="B1437" s="205" t="str">
        <v>Roaring Success</v>
      </c>
      <c r="C1437" s="199">
        <f>COUNTIF('BEN BEARE'!C:C,B1437)</f>
        <v>3</v>
      </c>
      <c r="D1437" s="199">
        <f>COUNTIFS('BEN BEARE'!C:C,B1437,'BEN BEARE'!K:K,"&gt;0")</f>
        <v>1</v>
      </c>
      <c r="E1437" s="199">
        <f>COUNTIFS('BEN BEARE'!C:C,B1437,'BEN BEARE'!K:K,"&lt;0")</f>
        <v>2</v>
      </c>
      <c r="F1437" s="200">
        <f t="shared" si="33"/>
        <v>0.33333333333333331</v>
      </c>
      <c r="G1437" s="207">
        <f>SUMIFS('BEN BEARE'!K:K,'BEN BEARE'!C:C,B1437)</f>
        <v>3</v>
      </c>
    </row>
    <row r="1438" spans="2:7" ht="15.75" x14ac:dyDescent="0.25">
      <c r="B1438" s="205" t="str">
        <v>Robusto</v>
      </c>
      <c r="C1438" s="199">
        <f>COUNTIF('BEN BEARE'!C:C,B1438)</f>
        <v>1</v>
      </c>
      <c r="D1438" s="199">
        <f>COUNTIFS('BEN BEARE'!C:C,B1438,'BEN BEARE'!K:K,"&gt;0")</f>
        <v>0</v>
      </c>
      <c r="E1438" s="199">
        <f>COUNTIFS('BEN BEARE'!C:C,B1438,'BEN BEARE'!K:K,"&lt;0")</f>
        <v>1</v>
      </c>
      <c r="F1438" s="200">
        <f t="shared" si="33"/>
        <v>0</v>
      </c>
      <c r="G1438" s="207">
        <f>SUMIFS('BEN BEARE'!K:K,'BEN BEARE'!C:C,B1438)</f>
        <v>-2</v>
      </c>
    </row>
    <row r="1439" spans="2:7" ht="15.75" x14ac:dyDescent="0.25">
      <c r="B1439" s="205" t="str">
        <v>Rock the Joint</v>
      </c>
      <c r="C1439" s="199">
        <f>COUNTIF('BEN BEARE'!C:C,B1439)</f>
        <v>1</v>
      </c>
      <c r="D1439" s="199">
        <f>COUNTIFS('BEN BEARE'!C:C,B1439,'BEN BEARE'!K:K,"&gt;0")</f>
        <v>0</v>
      </c>
      <c r="E1439" s="199">
        <f>COUNTIFS('BEN BEARE'!C:C,B1439,'BEN BEARE'!K:K,"&lt;0")</f>
        <v>1</v>
      </c>
      <c r="F1439" s="200">
        <f t="shared" si="33"/>
        <v>0</v>
      </c>
      <c r="G1439" s="207">
        <f>SUMIFS('BEN BEARE'!K:K,'BEN BEARE'!C:C,B1439)</f>
        <v>-4</v>
      </c>
    </row>
    <row r="1440" spans="2:7" ht="15.75" x14ac:dyDescent="0.25">
      <c r="B1440" s="205" t="str">
        <v>Rockabilly Rebel</v>
      </c>
      <c r="C1440" s="199">
        <f>COUNTIF('BEN BEARE'!C:C,B1440)</f>
        <v>1</v>
      </c>
      <c r="D1440" s="199">
        <f>COUNTIFS('BEN BEARE'!C:C,B1440,'BEN BEARE'!K:K,"&gt;0")</f>
        <v>0</v>
      </c>
      <c r="E1440" s="199">
        <f>COUNTIFS('BEN BEARE'!C:C,B1440,'BEN BEARE'!K:K,"&lt;0")</f>
        <v>1</v>
      </c>
      <c r="F1440" s="200">
        <f t="shared" si="33"/>
        <v>0</v>
      </c>
      <c r="G1440" s="207">
        <f>SUMIFS('BEN BEARE'!K:K,'BEN BEARE'!C:C,B1440)</f>
        <v>-1</v>
      </c>
    </row>
    <row r="1441" spans="2:7" ht="15.75" x14ac:dyDescent="0.25">
      <c r="B1441" s="205" t="str">
        <v>Rockbarton Road</v>
      </c>
      <c r="C1441" s="199">
        <f>COUNTIF('BEN BEARE'!C:C,B1441)</f>
        <v>2</v>
      </c>
      <c r="D1441" s="199">
        <f>COUNTIFS('BEN BEARE'!C:C,B1441,'BEN BEARE'!K:K,"&gt;0")</f>
        <v>0</v>
      </c>
      <c r="E1441" s="199">
        <f>COUNTIFS('BEN BEARE'!C:C,B1441,'BEN BEARE'!K:K,"&lt;0")</f>
        <v>2</v>
      </c>
      <c r="F1441" s="200">
        <f t="shared" si="33"/>
        <v>0</v>
      </c>
      <c r="G1441" s="207">
        <f>SUMIFS('BEN BEARE'!K:K,'BEN BEARE'!C:C,B1441)</f>
        <v>-2</v>
      </c>
    </row>
    <row r="1442" spans="2:7" ht="15.75" x14ac:dyDescent="0.25">
      <c r="B1442" s="205" t="str">
        <v>Rocketoro</v>
      </c>
      <c r="C1442" s="199">
        <f>COUNTIF('BEN BEARE'!C:C,B1442)</f>
        <v>1</v>
      </c>
      <c r="D1442" s="199">
        <f>COUNTIFS('BEN BEARE'!C:C,B1442,'BEN BEARE'!K:K,"&gt;0")</f>
        <v>0</v>
      </c>
      <c r="E1442" s="199">
        <f>COUNTIFS('BEN BEARE'!C:C,B1442,'BEN BEARE'!K:K,"&lt;0")</f>
        <v>1</v>
      </c>
      <c r="F1442" s="200">
        <f t="shared" si="33"/>
        <v>0</v>
      </c>
      <c r="G1442" s="207">
        <f>SUMIFS('BEN BEARE'!K:K,'BEN BEARE'!C:C,B1442)</f>
        <v>-5</v>
      </c>
    </row>
    <row r="1443" spans="2:7" ht="15.75" x14ac:dyDescent="0.25">
      <c r="B1443" s="205" t="str">
        <v>Rockin Zain</v>
      </c>
      <c r="C1443" s="199">
        <f>COUNTIF('BEN BEARE'!C:C,B1443)</f>
        <v>2</v>
      </c>
      <c r="D1443" s="199">
        <f>COUNTIFS('BEN BEARE'!C:C,B1443,'BEN BEARE'!K:K,"&gt;0")</f>
        <v>1</v>
      </c>
      <c r="E1443" s="199">
        <f>COUNTIFS('BEN BEARE'!C:C,B1443,'BEN BEARE'!K:K,"&lt;0")</f>
        <v>1</v>
      </c>
      <c r="F1443" s="200">
        <f t="shared" si="33"/>
        <v>0.5</v>
      </c>
      <c r="G1443" s="207">
        <f>SUMIFS('BEN BEARE'!K:K,'BEN BEARE'!C:C,B1443)</f>
        <v>19.5</v>
      </c>
    </row>
    <row r="1444" spans="2:7" ht="15.75" x14ac:dyDescent="0.25">
      <c r="B1444" s="205" t="str">
        <v>Rockribbed</v>
      </c>
      <c r="C1444" s="199">
        <f>COUNTIF('BEN BEARE'!C:C,B1444)</f>
        <v>1</v>
      </c>
      <c r="D1444" s="199">
        <f>COUNTIFS('BEN BEARE'!C:C,B1444,'BEN BEARE'!K:K,"&gt;0")</f>
        <v>1</v>
      </c>
      <c r="E1444" s="199">
        <f>COUNTIFS('BEN BEARE'!C:C,B1444,'BEN BEARE'!K:K,"&lt;0")</f>
        <v>0</v>
      </c>
      <c r="F1444" s="200">
        <f t="shared" si="33"/>
        <v>1</v>
      </c>
      <c r="G1444" s="207">
        <f>SUMIFS('BEN BEARE'!K:K,'BEN BEARE'!C:C,B1444)</f>
        <v>3.5999999999999996</v>
      </c>
    </row>
    <row r="1445" spans="2:7" ht="15.75" x14ac:dyDescent="0.25">
      <c r="B1445" s="205" t="str">
        <v>Rogue Lune</v>
      </c>
      <c r="C1445" s="199">
        <f>COUNTIF('BEN BEARE'!C:C,B1445)</f>
        <v>1</v>
      </c>
      <c r="D1445" s="199">
        <f>COUNTIFS('BEN BEARE'!C:C,B1445,'BEN BEARE'!K:K,"&gt;0")</f>
        <v>1</v>
      </c>
      <c r="E1445" s="199">
        <f>COUNTIFS('BEN BEARE'!C:C,B1445,'BEN BEARE'!K:K,"&lt;0")</f>
        <v>0</v>
      </c>
      <c r="F1445" s="200">
        <f t="shared" si="33"/>
        <v>1</v>
      </c>
      <c r="G1445" s="207">
        <f>SUMIFS('BEN BEARE'!K:K,'BEN BEARE'!C:C,B1445)</f>
        <v>4</v>
      </c>
    </row>
    <row r="1446" spans="2:7" ht="15.75" x14ac:dyDescent="0.25">
      <c r="B1446" s="205" t="str">
        <v>Roguery</v>
      </c>
      <c r="C1446" s="199">
        <f>COUNTIF('BEN BEARE'!C:C,B1446)</f>
        <v>2</v>
      </c>
      <c r="D1446" s="199">
        <f>COUNTIFS('BEN BEARE'!C:C,B1446,'BEN BEARE'!K:K,"&gt;0")</f>
        <v>0</v>
      </c>
      <c r="E1446" s="199">
        <f>COUNTIFS('BEN BEARE'!C:C,B1446,'BEN BEARE'!K:K,"&lt;0")</f>
        <v>2</v>
      </c>
      <c r="F1446" s="200">
        <f t="shared" si="33"/>
        <v>0</v>
      </c>
      <c r="G1446" s="207">
        <f>SUMIFS('BEN BEARE'!K:K,'BEN BEARE'!C:C,B1446)</f>
        <v>-2.25</v>
      </c>
    </row>
    <row r="1447" spans="2:7" ht="15.75" x14ac:dyDescent="0.25">
      <c r="B1447" s="205" t="str">
        <v>Rojean</v>
      </c>
      <c r="C1447" s="199">
        <f>COUNTIF('BEN BEARE'!C:C,B1447)</f>
        <v>1</v>
      </c>
      <c r="D1447" s="199">
        <f>COUNTIFS('BEN BEARE'!C:C,B1447,'BEN BEARE'!K:K,"&gt;0")</f>
        <v>0</v>
      </c>
      <c r="E1447" s="199">
        <f>COUNTIFS('BEN BEARE'!C:C,B1447,'BEN BEARE'!K:K,"&lt;0")</f>
        <v>1</v>
      </c>
      <c r="F1447" s="200">
        <f t="shared" si="33"/>
        <v>0</v>
      </c>
      <c r="G1447" s="207">
        <f>SUMIFS('BEN BEARE'!K:K,'BEN BEARE'!C:C,B1447)</f>
        <v>-1.75</v>
      </c>
    </row>
    <row r="1448" spans="2:7" ht="15.75" x14ac:dyDescent="0.25">
      <c r="B1448" s="205" t="str">
        <v>Rolling Fields</v>
      </c>
      <c r="C1448" s="199">
        <f>COUNTIF('BEN BEARE'!C:C,B1448)</f>
        <v>4</v>
      </c>
      <c r="D1448" s="199">
        <f>COUNTIFS('BEN BEARE'!C:C,B1448,'BEN BEARE'!K:K,"&gt;0")</f>
        <v>0</v>
      </c>
      <c r="E1448" s="199">
        <f>COUNTIFS('BEN BEARE'!C:C,B1448,'BEN BEARE'!K:K,"&lt;0")</f>
        <v>4</v>
      </c>
      <c r="F1448" s="200">
        <f t="shared" si="33"/>
        <v>0</v>
      </c>
      <c r="G1448" s="207">
        <f>SUMIFS('BEN BEARE'!K:K,'BEN BEARE'!C:C,B1448)</f>
        <v>-4.75</v>
      </c>
    </row>
    <row r="1449" spans="2:7" ht="15.75" x14ac:dyDescent="0.25">
      <c r="B1449" s="205" t="str">
        <v>Rolling Thunder</v>
      </c>
      <c r="C1449" s="199">
        <f>COUNTIF('BEN BEARE'!C:C,B1449)</f>
        <v>1</v>
      </c>
      <c r="D1449" s="199">
        <f>COUNTIFS('BEN BEARE'!C:C,B1449,'BEN BEARE'!K:K,"&gt;0")</f>
        <v>0</v>
      </c>
      <c r="E1449" s="199">
        <f>COUNTIFS('BEN BEARE'!C:C,B1449,'BEN BEARE'!K:K,"&lt;0")</f>
        <v>1</v>
      </c>
      <c r="F1449" s="200">
        <f t="shared" si="33"/>
        <v>0</v>
      </c>
      <c r="G1449" s="207">
        <f>SUMIFS('BEN BEARE'!K:K,'BEN BEARE'!C:C,B1449)</f>
        <v>-3.75</v>
      </c>
    </row>
    <row r="1450" spans="2:7" ht="15.75" x14ac:dyDescent="0.25">
      <c r="B1450" s="205" t="str">
        <v>Roma Avenue</v>
      </c>
      <c r="C1450" s="199">
        <f>COUNTIF('BEN BEARE'!C:C,B1450)</f>
        <v>1</v>
      </c>
      <c r="D1450" s="199">
        <f>COUNTIFS('BEN BEARE'!C:C,B1450,'BEN BEARE'!K:K,"&gt;0")</f>
        <v>0</v>
      </c>
      <c r="E1450" s="199">
        <f>COUNTIFS('BEN BEARE'!C:C,B1450,'BEN BEARE'!K:K,"&lt;0")</f>
        <v>1</v>
      </c>
      <c r="F1450" s="200">
        <f t="shared" si="33"/>
        <v>0</v>
      </c>
      <c r="G1450" s="207">
        <f>SUMIFS('BEN BEARE'!K:K,'BEN BEARE'!C:C,B1450)</f>
        <v>-1.5</v>
      </c>
    </row>
    <row r="1451" spans="2:7" ht="15.75" x14ac:dyDescent="0.25">
      <c r="B1451" s="205" t="str">
        <v>Roman Law</v>
      </c>
      <c r="C1451" s="199">
        <f>COUNTIF('BEN BEARE'!C:C,B1451)</f>
        <v>1</v>
      </c>
      <c r="D1451" s="199">
        <f>COUNTIFS('BEN BEARE'!C:C,B1451,'BEN BEARE'!K:K,"&gt;0")</f>
        <v>1</v>
      </c>
      <c r="E1451" s="199">
        <f>COUNTIFS('BEN BEARE'!C:C,B1451,'BEN BEARE'!K:K,"&lt;0")</f>
        <v>0</v>
      </c>
      <c r="F1451" s="200">
        <f t="shared" si="33"/>
        <v>1</v>
      </c>
      <c r="G1451" s="207">
        <f>SUMIFS('BEN BEARE'!K:K,'BEN BEARE'!C:C,B1451)</f>
        <v>9.5</v>
      </c>
    </row>
    <row r="1452" spans="2:7" ht="15.75" x14ac:dyDescent="0.25">
      <c r="B1452" s="205" t="str">
        <v>Romi</v>
      </c>
      <c r="C1452" s="199">
        <f>COUNTIF('BEN BEARE'!C:C,B1452)</f>
        <v>4</v>
      </c>
      <c r="D1452" s="199">
        <f>COUNTIFS('BEN BEARE'!C:C,B1452,'BEN BEARE'!K:K,"&gt;0")</f>
        <v>0</v>
      </c>
      <c r="E1452" s="199">
        <f>COUNTIFS('BEN BEARE'!C:C,B1452,'BEN BEARE'!K:K,"&lt;0")</f>
        <v>4</v>
      </c>
      <c r="F1452" s="200">
        <f t="shared" si="33"/>
        <v>0</v>
      </c>
      <c r="G1452" s="207">
        <f>SUMIFS('BEN BEARE'!K:K,'BEN BEARE'!C:C,B1452)</f>
        <v>-6</v>
      </c>
    </row>
    <row r="1453" spans="2:7" ht="15.75" x14ac:dyDescent="0.25">
      <c r="B1453" s="205" t="str">
        <v>Ronin</v>
      </c>
      <c r="C1453" s="199">
        <f>COUNTIF('BEN BEARE'!C:C,B1453)</f>
        <v>2</v>
      </c>
      <c r="D1453" s="199">
        <f>COUNTIFS('BEN BEARE'!C:C,B1453,'BEN BEARE'!K:K,"&gt;0")</f>
        <v>1</v>
      </c>
      <c r="E1453" s="199">
        <f>COUNTIFS('BEN BEARE'!C:C,B1453,'BEN BEARE'!K:K,"&lt;0")</f>
        <v>1</v>
      </c>
      <c r="F1453" s="200">
        <f t="shared" si="33"/>
        <v>0.5</v>
      </c>
      <c r="G1453" s="207">
        <f>SUMIFS('BEN BEARE'!K:K,'BEN BEARE'!C:C,B1453)</f>
        <v>3.5</v>
      </c>
    </row>
    <row r="1454" spans="2:7" ht="15.75" x14ac:dyDescent="0.25">
      <c r="B1454" s="205" t="str">
        <v>Roots</v>
      </c>
      <c r="C1454" s="199">
        <f>COUNTIF('BEN BEARE'!C:C,B1454)</f>
        <v>1</v>
      </c>
      <c r="D1454" s="199">
        <f>COUNTIFS('BEN BEARE'!C:C,B1454,'BEN BEARE'!K:K,"&gt;0")</f>
        <v>0</v>
      </c>
      <c r="E1454" s="199">
        <f>COUNTIFS('BEN BEARE'!C:C,B1454,'BEN BEARE'!K:K,"&lt;0")</f>
        <v>1</v>
      </c>
      <c r="F1454" s="200">
        <f t="shared" si="33"/>
        <v>0</v>
      </c>
      <c r="G1454" s="207">
        <f>SUMIFS('BEN BEARE'!K:K,'BEN BEARE'!C:C,B1454)</f>
        <v>-2</v>
      </c>
    </row>
    <row r="1455" spans="2:7" ht="15.75" x14ac:dyDescent="0.25">
      <c r="B1455" s="205" t="str">
        <v>Rose of Shalaa</v>
      </c>
      <c r="C1455" s="199">
        <f>COUNTIF('BEN BEARE'!C:C,B1455)</f>
        <v>1</v>
      </c>
      <c r="D1455" s="199">
        <f>COUNTIFS('BEN BEARE'!C:C,B1455,'BEN BEARE'!K:K,"&gt;0")</f>
        <v>1</v>
      </c>
      <c r="E1455" s="199">
        <f>COUNTIFS('BEN BEARE'!C:C,B1455,'BEN BEARE'!K:K,"&lt;0")</f>
        <v>0</v>
      </c>
      <c r="F1455" s="200">
        <f t="shared" si="33"/>
        <v>1</v>
      </c>
      <c r="G1455" s="207">
        <f>SUMIFS('BEN BEARE'!K:K,'BEN BEARE'!C:C,B1455)</f>
        <v>6</v>
      </c>
    </row>
    <row r="1456" spans="2:7" ht="15.75" x14ac:dyDescent="0.25">
      <c r="B1456" s="205" t="str">
        <v>Rose Quartz</v>
      </c>
      <c r="C1456" s="199">
        <f>COUNTIF('BEN BEARE'!C:C,B1456)</f>
        <v>2</v>
      </c>
      <c r="D1456" s="199">
        <f>COUNTIFS('BEN BEARE'!C:C,B1456,'BEN BEARE'!K:K,"&gt;0")</f>
        <v>2</v>
      </c>
      <c r="E1456" s="199">
        <f>COUNTIFS('BEN BEARE'!C:C,B1456,'BEN BEARE'!K:K,"&lt;0")</f>
        <v>0</v>
      </c>
      <c r="F1456" s="200">
        <f t="shared" si="33"/>
        <v>1</v>
      </c>
      <c r="G1456" s="207">
        <f>SUMIFS('BEN BEARE'!K:K,'BEN BEARE'!C:C,B1456)</f>
        <v>6.65</v>
      </c>
    </row>
    <row r="1457" spans="2:7" ht="15.75" x14ac:dyDescent="0.25">
      <c r="B1457" s="205" t="str">
        <v>Rosy Bubbles</v>
      </c>
      <c r="C1457" s="199">
        <f>COUNTIF('BEN BEARE'!C:C,B1457)</f>
        <v>2</v>
      </c>
      <c r="D1457" s="199">
        <f>COUNTIFS('BEN BEARE'!C:C,B1457,'BEN BEARE'!K:K,"&gt;0")</f>
        <v>0</v>
      </c>
      <c r="E1457" s="199">
        <f>COUNTIFS('BEN BEARE'!C:C,B1457,'BEN BEARE'!K:K,"&lt;0")</f>
        <v>2</v>
      </c>
      <c r="F1457" s="200">
        <f t="shared" si="33"/>
        <v>0</v>
      </c>
      <c r="G1457" s="207">
        <f>SUMIFS('BEN BEARE'!K:K,'BEN BEARE'!C:C,B1457)</f>
        <v>-1.5</v>
      </c>
    </row>
    <row r="1458" spans="2:7" ht="15.75" x14ac:dyDescent="0.25">
      <c r="B1458" s="205" t="str">
        <v>Rotorua</v>
      </c>
      <c r="C1458" s="199">
        <f>COUNTIF('BEN BEARE'!C:C,B1458)</f>
        <v>2</v>
      </c>
      <c r="D1458" s="199">
        <f>COUNTIFS('BEN BEARE'!C:C,B1458,'BEN BEARE'!K:K,"&gt;0")</f>
        <v>1</v>
      </c>
      <c r="E1458" s="199">
        <f>COUNTIFS('BEN BEARE'!C:C,B1458,'BEN BEARE'!K:K,"&lt;0")</f>
        <v>1</v>
      </c>
      <c r="F1458" s="200">
        <f t="shared" si="33"/>
        <v>0.5</v>
      </c>
      <c r="G1458" s="207">
        <f>SUMIFS('BEN BEARE'!K:K,'BEN BEARE'!C:C,B1458)</f>
        <v>7.375</v>
      </c>
    </row>
    <row r="1459" spans="2:7" ht="15.75" x14ac:dyDescent="0.25">
      <c r="B1459" s="205" t="str">
        <v>Rouge Lune</v>
      </c>
      <c r="C1459" s="199">
        <f>COUNTIF('BEN BEARE'!C:C,B1459)</f>
        <v>2</v>
      </c>
      <c r="D1459" s="199">
        <f>COUNTIFS('BEN BEARE'!C:C,B1459,'BEN BEARE'!K:K,"&gt;0")</f>
        <v>0</v>
      </c>
      <c r="E1459" s="199">
        <f>COUNTIFS('BEN BEARE'!C:C,B1459,'BEN BEARE'!K:K,"&lt;0")</f>
        <v>2</v>
      </c>
      <c r="F1459" s="200">
        <f t="shared" si="33"/>
        <v>0</v>
      </c>
      <c r="G1459" s="207">
        <f>SUMIFS('BEN BEARE'!K:K,'BEN BEARE'!C:C,B1459)</f>
        <v>-3.5</v>
      </c>
    </row>
    <row r="1460" spans="2:7" ht="15.75" x14ac:dyDescent="0.25">
      <c r="B1460" s="205" t="str">
        <v>Royal Dress</v>
      </c>
      <c r="C1460" s="199">
        <f>COUNTIF('BEN BEARE'!C:C,B1460)</f>
        <v>1</v>
      </c>
      <c r="D1460" s="199">
        <f>COUNTIFS('BEN BEARE'!C:C,B1460,'BEN BEARE'!K:K,"&gt;0")</f>
        <v>1</v>
      </c>
      <c r="E1460" s="199">
        <f>COUNTIFS('BEN BEARE'!C:C,B1460,'BEN BEARE'!K:K,"&lt;0")</f>
        <v>0</v>
      </c>
      <c r="F1460" s="200">
        <f t="shared" si="33"/>
        <v>1</v>
      </c>
      <c r="G1460" s="207">
        <f>SUMIFS('BEN BEARE'!K:K,'BEN BEARE'!C:C,B1460)</f>
        <v>5.1840000000000011</v>
      </c>
    </row>
    <row r="1461" spans="2:7" ht="15.75" x14ac:dyDescent="0.25">
      <c r="B1461" s="205" t="str">
        <v>Royal Empress</v>
      </c>
      <c r="C1461" s="199">
        <f>COUNTIF('BEN BEARE'!C:C,B1461)</f>
        <v>2</v>
      </c>
      <c r="D1461" s="199">
        <f>COUNTIFS('BEN BEARE'!C:C,B1461,'BEN BEARE'!K:K,"&gt;0")</f>
        <v>0</v>
      </c>
      <c r="E1461" s="199">
        <f>COUNTIFS('BEN BEARE'!C:C,B1461,'BEN BEARE'!K:K,"&lt;0")</f>
        <v>2</v>
      </c>
      <c r="F1461" s="200">
        <f t="shared" si="33"/>
        <v>0</v>
      </c>
      <c r="G1461" s="207">
        <f>SUMIFS('BEN BEARE'!K:K,'BEN BEARE'!C:C,B1461)</f>
        <v>-2.25</v>
      </c>
    </row>
    <row r="1462" spans="2:7" ht="15.75" x14ac:dyDescent="0.25">
      <c r="B1462" s="205" t="str">
        <v>Royal Merchant</v>
      </c>
      <c r="C1462" s="199">
        <f>COUNTIF('BEN BEARE'!C:C,B1462)</f>
        <v>1</v>
      </c>
      <c r="D1462" s="199">
        <f>COUNTIFS('BEN BEARE'!C:C,B1462,'BEN BEARE'!K:K,"&gt;0")</f>
        <v>0</v>
      </c>
      <c r="E1462" s="199">
        <f>COUNTIFS('BEN BEARE'!C:C,B1462,'BEN BEARE'!K:K,"&lt;0")</f>
        <v>1</v>
      </c>
      <c r="F1462" s="200">
        <f t="shared" si="33"/>
        <v>0</v>
      </c>
      <c r="G1462" s="207">
        <f>SUMIFS('BEN BEARE'!K:K,'BEN BEARE'!C:C,B1462)</f>
        <v>-0.5</v>
      </c>
    </row>
    <row r="1463" spans="2:7" ht="15.75" x14ac:dyDescent="0.25">
      <c r="B1463" s="205" t="str">
        <v>Royal Obsession</v>
      </c>
      <c r="C1463" s="199">
        <f>COUNTIF('BEN BEARE'!C:C,B1463)</f>
        <v>1</v>
      </c>
      <c r="D1463" s="199">
        <f>COUNTIFS('BEN BEARE'!C:C,B1463,'BEN BEARE'!K:K,"&gt;0")</f>
        <v>1</v>
      </c>
      <c r="E1463" s="199">
        <f>COUNTIFS('BEN BEARE'!C:C,B1463,'BEN BEARE'!K:K,"&lt;0")</f>
        <v>0</v>
      </c>
      <c r="F1463" s="200">
        <f t="shared" si="33"/>
        <v>1</v>
      </c>
      <c r="G1463" s="207">
        <f>SUMIFS('BEN BEARE'!K:K,'BEN BEARE'!C:C,B1463)</f>
        <v>2.4</v>
      </c>
    </row>
    <row r="1464" spans="2:7" ht="15.75" x14ac:dyDescent="0.25">
      <c r="B1464" s="205" t="str">
        <v>Royalz</v>
      </c>
      <c r="C1464" s="199">
        <f>COUNTIF('BEN BEARE'!C:C,B1464)</f>
        <v>1</v>
      </c>
      <c r="D1464" s="199">
        <f>COUNTIFS('BEN BEARE'!C:C,B1464,'BEN BEARE'!K:K,"&gt;0")</f>
        <v>1</v>
      </c>
      <c r="E1464" s="199">
        <f>COUNTIFS('BEN BEARE'!C:C,B1464,'BEN BEARE'!K:K,"&lt;0")</f>
        <v>0</v>
      </c>
      <c r="F1464" s="200">
        <f t="shared" si="33"/>
        <v>1</v>
      </c>
      <c r="G1464" s="207">
        <f>SUMIFS('BEN BEARE'!K:K,'BEN BEARE'!C:C,B1464)</f>
        <v>3</v>
      </c>
    </row>
    <row r="1465" spans="2:7" ht="15.75" x14ac:dyDescent="0.25">
      <c r="B1465" s="205" t="str">
        <v>Rub of the Green</v>
      </c>
      <c r="C1465" s="199">
        <f>COUNTIF('BEN BEARE'!C:C,B1465)</f>
        <v>2</v>
      </c>
      <c r="D1465" s="199">
        <f>COUNTIFS('BEN BEARE'!C:C,B1465,'BEN BEARE'!K:K,"&gt;0")</f>
        <v>0</v>
      </c>
      <c r="E1465" s="199">
        <f>COUNTIFS('BEN BEARE'!C:C,B1465,'BEN BEARE'!K:K,"&lt;0")</f>
        <v>2</v>
      </c>
      <c r="F1465" s="200">
        <f t="shared" si="33"/>
        <v>0</v>
      </c>
      <c r="G1465" s="207">
        <f>SUMIFS('BEN BEARE'!K:K,'BEN BEARE'!C:C,B1465)</f>
        <v>-1.75</v>
      </c>
    </row>
    <row r="1466" spans="2:7" ht="15.75" x14ac:dyDescent="0.25">
      <c r="B1466" s="205" t="str">
        <v>Rubilara</v>
      </c>
      <c r="C1466" s="199">
        <f>COUNTIF('BEN BEARE'!C:C,B1466)</f>
        <v>1</v>
      </c>
      <c r="D1466" s="199">
        <f>COUNTIFS('BEN BEARE'!C:C,B1466,'BEN BEARE'!K:K,"&gt;0")</f>
        <v>0</v>
      </c>
      <c r="E1466" s="199">
        <f>COUNTIFS('BEN BEARE'!C:C,B1466,'BEN BEARE'!K:K,"&lt;0")</f>
        <v>1</v>
      </c>
      <c r="F1466" s="200">
        <f t="shared" si="33"/>
        <v>0</v>
      </c>
      <c r="G1466" s="207">
        <f>SUMIFS('BEN BEARE'!K:K,'BEN BEARE'!C:C,B1466)</f>
        <v>-7</v>
      </c>
    </row>
    <row r="1467" spans="2:7" ht="15.75" x14ac:dyDescent="0.25">
      <c r="B1467" s="205" t="str">
        <v>Rue De Palais</v>
      </c>
      <c r="C1467" s="199">
        <f>COUNTIF('BEN BEARE'!C:C,B1467)</f>
        <v>1</v>
      </c>
      <c r="D1467" s="199">
        <f>COUNTIFS('BEN BEARE'!C:C,B1467,'BEN BEARE'!K:K,"&gt;0")</f>
        <v>0</v>
      </c>
      <c r="E1467" s="199">
        <f>COUNTIFS('BEN BEARE'!C:C,B1467,'BEN BEARE'!K:K,"&lt;0")</f>
        <v>1</v>
      </c>
      <c r="F1467" s="200">
        <f t="shared" si="33"/>
        <v>0</v>
      </c>
      <c r="G1467" s="207">
        <f>SUMIFS('BEN BEARE'!K:K,'BEN BEARE'!C:C,B1467)</f>
        <v>-0.25</v>
      </c>
    </row>
    <row r="1468" spans="2:7" ht="15.75" x14ac:dyDescent="0.25">
      <c r="B1468" s="205" t="str">
        <v>Ruggiero</v>
      </c>
      <c r="C1468" s="199">
        <f>COUNTIF('BEN BEARE'!C:C,B1468)</f>
        <v>3</v>
      </c>
      <c r="D1468" s="199">
        <f>COUNTIFS('BEN BEARE'!C:C,B1468,'BEN BEARE'!K:K,"&gt;0")</f>
        <v>1</v>
      </c>
      <c r="E1468" s="199">
        <f>COUNTIFS('BEN BEARE'!C:C,B1468,'BEN BEARE'!K:K,"&lt;0")</f>
        <v>2</v>
      </c>
      <c r="F1468" s="200">
        <f t="shared" si="33"/>
        <v>0.33333333333333331</v>
      </c>
      <c r="G1468" s="207">
        <f>SUMIFS('BEN BEARE'!K:K,'BEN BEARE'!C:C,B1468)</f>
        <v>0.10000000000000053</v>
      </c>
    </row>
    <row r="1469" spans="2:7" ht="15.75" x14ac:dyDescent="0.25">
      <c r="B1469" s="205" t="str">
        <v>Rules A lot</v>
      </c>
      <c r="C1469" s="199">
        <f>COUNTIF('BEN BEARE'!C:C,B1469)</f>
        <v>1</v>
      </c>
      <c r="D1469" s="199">
        <f>COUNTIFS('BEN BEARE'!C:C,B1469,'BEN BEARE'!K:K,"&gt;0")</f>
        <v>0</v>
      </c>
      <c r="E1469" s="199">
        <f>COUNTIFS('BEN BEARE'!C:C,B1469,'BEN BEARE'!K:K,"&lt;0")</f>
        <v>1</v>
      </c>
      <c r="F1469" s="200">
        <f t="shared" si="33"/>
        <v>0</v>
      </c>
      <c r="G1469" s="207">
        <f>SUMIFS('BEN BEARE'!K:K,'BEN BEARE'!C:C,B1469)</f>
        <v>-0.75</v>
      </c>
    </row>
    <row r="1470" spans="2:7" ht="15.75" x14ac:dyDescent="0.25">
      <c r="B1470" s="205" t="str">
        <v>Run Like Hell</v>
      </c>
      <c r="C1470" s="199">
        <f>COUNTIF('BEN BEARE'!C:C,B1470)</f>
        <v>1</v>
      </c>
      <c r="D1470" s="199">
        <f>COUNTIFS('BEN BEARE'!C:C,B1470,'BEN BEARE'!K:K,"&gt;0")</f>
        <v>1</v>
      </c>
      <c r="E1470" s="199">
        <f>COUNTIFS('BEN BEARE'!C:C,B1470,'BEN BEARE'!K:K,"&lt;0")</f>
        <v>0</v>
      </c>
      <c r="F1470" s="200">
        <f t="shared" si="33"/>
        <v>1</v>
      </c>
      <c r="G1470" s="207">
        <f>SUMIFS('BEN BEARE'!K:K,'BEN BEARE'!C:C,B1470)</f>
        <v>22</v>
      </c>
    </row>
    <row r="1471" spans="2:7" ht="15.75" x14ac:dyDescent="0.25">
      <c r="B1471" s="205" t="str">
        <v>Running in Circles</v>
      </c>
      <c r="C1471" s="199">
        <f>COUNTIF('BEN BEARE'!C:C,B1471)</f>
        <v>1</v>
      </c>
      <c r="D1471" s="199">
        <f>COUNTIFS('BEN BEARE'!C:C,B1471,'BEN BEARE'!K:K,"&gt;0")</f>
        <v>0</v>
      </c>
      <c r="E1471" s="199">
        <f>COUNTIFS('BEN BEARE'!C:C,B1471,'BEN BEARE'!K:K,"&lt;0")</f>
        <v>1</v>
      </c>
      <c r="F1471" s="200">
        <f t="shared" si="33"/>
        <v>0</v>
      </c>
      <c r="G1471" s="207">
        <f>SUMIFS('BEN BEARE'!K:K,'BEN BEARE'!C:C,B1471)</f>
        <v>-1</v>
      </c>
    </row>
    <row r="1472" spans="2:7" ht="15.75" x14ac:dyDescent="0.25">
      <c r="B1472" s="205" t="str">
        <v>Running on Time</v>
      </c>
      <c r="C1472" s="199">
        <f>COUNTIF('BEN BEARE'!C:C,B1472)</f>
        <v>2</v>
      </c>
      <c r="D1472" s="199">
        <f>COUNTIFS('BEN BEARE'!C:C,B1472,'BEN BEARE'!K:K,"&gt;0")</f>
        <v>2</v>
      </c>
      <c r="E1472" s="199">
        <f>COUNTIFS('BEN BEARE'!C:C,B1472,'BEN BEARE'!K:K,"&lt;0")</f>
        <v>0</v>
      </c>
      <c r="F1472" s="200">
        <f t="shared" si="33"/>
        <v>1</v>
      </c>
      <c r="G1472" s="207">
        <f>SUMIFS('BEN BEARE'!K:K,'BEN BEARE'!C:C,B1472)</f>
        <v>32.5</v>
      </c>
    </row>
    <row r="1473" spans="2:7" ht="15.75" x14ac:dyDescent="0.25">
      <c r="B1473" s="205" t="str">
        <v>Runpukya</v>
      </c>
      <c r="C1473" s="199">
        <f>COUNTIF('BEN BEARE'!C:C,B1473)</f>
        <v>1</v>
      </c>
      <c r="D1473" s="199">
        <f>COUNTIFS('BEN BEARE'!C:C,B1473,'BEN BEARE'!K:K,"&gt;0")</f>
        <v>1</v>
      </c>
      <c r="E1473" s="199">
        <f>COUNTIFS('BEN BEARE'!C:C,B1473,'BEN BEARE'!K:K,"&lt;0")</f>
        <v>0</v>
      </c>
      <c r="F1473" s="200">
        <f t="shared" si="33"/>
        <v>1</v>
      </c>
      <c r="G1473" s="207">
        <f>SUMIFS('BEN BEARE'!K:K,'BEN BEARE'!C:C,B1473)</f>
        <v>9</v>
      </c>
    </row>
    <row r="1474" spans="2:7" ht="15.75" x14ac:dyDescent="0.25">
      <c r="B1474" s="205" t="str">
        <v>Rupp</v>
      </c>
      <c r="C1474" s="199">
        <f>COUNTIF('BEN BEARE'!C:C,B1474)</f>
        <v>1</v>
      </c>
      <c r="D1474" s="199">
        <f>COUNTIFS('BEN BEARE'!C:C,B1474,'BEN BEARE'!K:K,"&gt;0")</f>
        <v>0</v>
      </c>
      <c r="E1474" s="199">
        <f>COUNTIFS('BEN BEARE'!C:C,B1474,'BEN BEARE'!K:K,"&lt;0")</f>
        <v>1</v>
      </c>
      <c r="F1474" s="200">
        <f t="shared" si="33"/>
        <v>0</v>
      </c>
      <c r="G1474" s="207">
        <f>SUMIFS('BEN BEARE'!K:K,'BEN BEARE'!C:C,B1474)</f>
        <v>-0.5</v>
      </c>
    </row>
    <row r="1475" spans="2:7" ht="15.75" x14ac:dyDescent="0.25">
      <c r="B1475" s="205" t="str">
        <v>Rura Penthe</v>
      </c>
      <c r="C1475" s="199">
        <f>COUNTIF('BEN BEARE'!C:C,B1475)</f>
        <v>2</v>
      </c>
      <c r="D1475" s="199">
        <f>COUNTIFS('BEN BEARE'!C:C,B1475,'BEN BEARE'!K:K,"&gt;0")</f>
        <v>1</v>
      </c>
      <c r="E1475" s="199">
        <f>COUNTIFS('BEN BEARE'!C:C,B1475,'BEN BEARE'!K:K,"&lt;0")</f>
        <v>1</v>
      </c>
      <c r="F1475" s="200">
        <f t="shared" si="33"/>
        <v>0.5</v>
      </c>
      <c r="G1475" s="207">
        <f>SUMIFS('BEN BEARE'!K:K,'BEN BEARE'!C:C,B1475)</f>
        <v>-0.375</v>
      </c>
    </row>
    <row r="1476" spans="2:7" ht="15.75" x14ac:dyDescent="0.25">
      <c r="B1476" s="205" t="str">
        <v>Rusconi</v>
      </c>
      <c r="C1476" s="199">
        <f>COUNTIF('BEN BEARE'!C:C,B1476)</f>
        <v>1</v>
      </c>
      <c r="D1476" s="199">
        <f>COUNTIFS('BEN BEARE'!C:C,B1476,'BEN BEARE'!K:K,"&gt;0")</f>
        <v>0</v>
      </c>
      <c r="E1476" s="199">
        <f>COUNTIFS('BEN BEARE'!C:C,B1476,'BEN BEARE'!K:K,"&lt;0")</f>
        <v>1</v>
      </c>
      <c r="F1476" s="200">
        <f t="shared" si="33"/>
        <v>0</v>
      </c>
      <c r="G1476" s="207">
        <f>SUMIFS('BEN BEARE'!K:K,'BEN BEARE'!C:C,B1476)</f>
        <v>-1</v>
      </c>
    </row>
    <row r="1477" spans="2:7" ht="15.75" x14ac:dyDescent="0.25">
      <c r="B1477" s="205" t="str">
        <v>Russian Front</v>
      </c>
      <c r="C1477" s="199">
        <f>COUNTIF('BEN BEARE'!C:C,B1477)</f>
        <v>1</v>
      </c>
      <c r="D1477" s="199">
        <f>COUNTIFS('BEN BEARE'!C:C,B1477,'BEN BEARE'!K:K,"&gt;0")</f>
        <v>1</v>
      </c>
      <c r="E1477" s="199">
        <f>COUNTIFS('BEN BEARE'!C:C,B1477,'BEN BEARE'!K:K,"&lt;0")</f>
        <v>0</v>
      </c>
      <c r="F1477" s="200">
        <f t="shared" si="33"/>
        <v>1</v>
      </c>
      <c r="G1477" s="207">
        <f>SUMIFS('BEN BEARE'!K:K,'BEN BEARE'!C:C,B1477)</f>
        <v>36</v>
      </c>
    </row>
    <row r="1478" spans="2:7" ht="15.75" x14ac:dyDescent="0.25">
      <c r="B1478" s="205" t="str">
        <v>Russian Mint</v>
      </c>
      <c r="C1478" s="199">
        <f>COUNTIF('BEN BEARE'!C:C,B1478)</f>
        <v>1</v>
      </c>
      <c r="D1478" s="199">
        <f>COUNTIFS('BEN BEARE'!C:C,B1478,'BEN BEARE'!K:K,"&gt;0")</f>
        <v>0</v>
      </c>
      <c r="E1478" s="199">
        <f>COUNTIFS('BEN BEARE'!C:C,B1478,'BEN BEARE'!K:K,"&lt;0")</f>
        <v>1</v>
      </c>
      <c r="F1478" s="200">
        <f t="shared" si="33"/>
        <v>0</v>
      </c>
      <c r="G1478" s="207">
        <f>SUMIFS('BEN BEARE'!K:K,'BEN BEARE'!C:C,B1478)</f>
        <v>-9</v>
      </c>
    </row>
    <row r="1479" spans="2:7" ht="15.75" x14ac:dyDescent="0.25">
      <c r="B1479" s="205" t="str">
        <v>Sabino</v>
      </c>
      <c r="C1479" s="199">
        <f>COUNTIF('BEN BEARE'!C:C,B1479)</f>
        <v>1</v>
      </c>
      <c r="D1479" s="199">
        <f>COUNTIFS('BEN BEARE'!C:C,B1479,'BEN BEARE'!K:K,"&gt;0")</f>
        <v>0</v>
      </c>
      <c r="E1479" s="199">
        <f>COUNTIFS('BEN BEARE'!C:C,B1479,'BEN BEARE'!K:K,"&lt;0")</f>
        <v>1</v>
      </c>
      <c r="F1479" s="200">
        <f t="shared" si="33"/>
        <v>0</v>
      </c>
      <c r="G1479" s="207">
        <f>SUMIFS('BEN BEARE'!K:K,'BEN BEARE'!C:C,B1479)</f>
        <v>-2</v>
      </c>
    </row>
    <row r="1480" spans="2:7" ht="15.75" x14ac:dyDescent="0.25">
      <c r="B1480" s="205" t="str">
        <v>Sacred Kenshi</v>
      </c>
      <c r="C1480" s="199">
        <f>COUNTIF('BEN BEARE'!C:C,B1480)</f>
        <v>2</v>
      </c>
      <c r="D1480" s="199">
        <f>COUNTIFS('BEN BEARE'!C:C,B1480,'BEN BEARE'!K:K,"&gt;0")</f>
        <v>0</v>
      </c>
      <c r="E1480" s="199">
        <f>COUNTIFS('BEN BEARE'!C:C,B1480,'BEN BEARE'!K:K,"&lt;0")</f>
        <v>2</v>
      </c>
      <c r="F1480" s="200">
        <f t="shared" si="33"/>
        <v>0</v>
      </c>
      <c r="G1480" s="207">
        <f>SUMIFS('BEN BEARE'!K:K,'BEN BEARE'!C:C,B1480)</f>
        <v>-2</v>
      </c>
    </row>
    <row r="1481" spans="2:7" ht="15.75" x14ac:dyDescent="0.25">
      <c r="B1481" s="205" t="str">
        <v>Sacred Palace</v>
      </c>
      <c r="C1481" s="199">
        <f>COUNTIF('BEN BEARE'!C:C,B1481)</f>
        <v>2</v>
      </c>
      <c r="D1481" s="199">
        <f>COUNTIFS('BEN BEARE'!C:C,B1481,'BEN BEARE'!K:K,"&gt;0")</f>
        <v>0</v>
      </c>
      <c r="E1481" s="199">
        <f>COUNTIFS('BEN BEARE'!C:C,B1481,'BEN BEARE'!K:K,"&lt;0")</f>
        <v>2</v>
      </c>
      <c r="F1481" s="200">
        <f t="shared" si="33"/>
        <v>0</v>
      </c>
      <c r="G1481" s="207">
        <f>SUMIFS('BEN BEARE'!K:K,'BEN BEARE'!C:C,B1481)</f>
        <v>-2.5</v>
      </c>
    </row>
    <row r="1482" spans="2:7" ht="15.75" x14ac:dyDescent="0.25">
      <c r="B1482" s="205" t="str">
        <v>Safe Secret</v>
      </c>
      <c r="C1482" s="199">
        <f>COUNTIF('BEN BEARE'!C:C,B1482)</f>
        <v>2</v>
      </c>
      <c r="D1482" s="199">
        <f>COUNTIFS('BEN BEARE'!C:C,B1482,'BEN BEARE'!K:K,"&gt;0")</f>
        <v>1</v>
      </c>
      <c r="E1482" s="199">
        <f>COUNTIFS('BEN BEARE'!C:C,B1482,'BEN BEARE'!K:K,"&lt;0")</f>
        <v>1</v>
      </c>
      <c r="F1482" s="200">
        <f t="shared" si="33"/>
        <v>0.5</v>
      </c>
      <c r="G1482" s="207">
        <f>SUMIFS('BEN BEARE'!K:K,'BEN BEARE'!C:C,B1482)</f>
        <v>4.5999999999999996</v>
      </c>
    </row>
    <row r="1483" spans="2:7" ht="15.75" x14ac:dyDescent="0.25">
      <c r="B1483" s="205" t="str">
        <v>Sailors Book</v>
      </c>
      <c r="C1483" s="199">
        <f>COUNTIF('BEN BEARE'!C:C,B1483)</f>
        <v>3</v>
      </c>
      <c r="D1483" s="199">
        <f>COUNTIFS('BEN BEARE'!C:C,B1483,'BEN BEARE'!K:K,"&gt;0")</f>
        <v>1</v>
      </c>
      <c r="E1483" s="199">
        <f>COUNTIFS('BEN BEARE'!C:C,B1483,'BEN BEARE'!K:K,"&lt;0")</f>
        <v>2</v>
      </c>
      <c r="F1483" s="200">
        <f t="shared" si="33"/>
        <v>0.33333333333333331</v>
      </c>
      <c r="G1483" s="207">
        <f>SUMIFS('BEN BEARE'!K:K,'BEN BEARE'!C:C,B1483)</f>
        <v>14</v>
      </c>
    </row>
    <row r="1484" spans="2:7" ht="15.75" x14ac:dyDescent="0.25">
      <c r="B1484" s="205" t="str">
        <v>Sailors Rum</v>
      </c>
      <c r="C1484" s="199">
        <f>COUNTIF('BEN BEARE'!C:C,B1484)</f>
        <v>2</v>
      </c>
      <c r="D1484" s="199">
        <f>COUNTIFS('BEN BEARE'!C:C,B1484,'BEN BEARE'!K:K,"&gt;0")</f>
        <v>0</v>
      </c>
      <c r="E1484" s="199">
        <f>COUNTIFS('BEN BEARE'!C:C,B1484,'BEN BEARE'!K:K,"&lt;0")</f>
        <v>2</v>
      </c>
      <c r="F1484" s="200">
        <f t="shared" si="33"/>
        <v>0</v>
      </c>
      <c r="G1484" s="207">
        <f>SUMIFS('BEN BEARE'!K:K,'BEN BEARE'!C:C,B1484)</f>
        <v>-4</v>
      </c>
    </row>
    <row r="1485" spans="2:7" ht="15.75" x14ac:dyDescent="0.25">
      <c r="B1485" s="205" t="str">
        <v>Sakowin</v>
      </c>
      <c r="C1485" s="199">
        <f>COUNTIF('BEN BEARE'!C:C,B1485)</f>
        <v>1</v>
      </c>
      <c r="D1485" s="199">
        <f>COUNTIFS('BEN BEARE'!C:C,B1485,'BEN BEARE'!K:K,"&gt;0")</f>
        <v>0</v>
      </c>
      <c r="E1485" s="199">
        <f>COUNTIFS('BEN BEARE'!C:C,B1485,'BEN BEARE'!K:K,"&lt;0")</f>
        <v>1</v>
      </c>
      <c r="F1485" s="200">
        <f t="shared" si="33"/>
        <v>0</v>
      </c>
      <c r="G1485" s="207">
        <f>SUMIFS('BEN BEARE'!K:K,'BEN BEARE'!C:C,B1485)</f>
        <v>-5.75</v>
      </c>
    </row>
    <row r="1486" spans="2:7" ht="15.75" x14ac:dyDescent="0.25">
      <c r="B1486" s="205" t="str">
        <v>Sallys Nickles</v>
      </c>
      <c r="C1486" s="199">
        <f>COUNTIF('BEN BEARE'!C:C,B1486)</f>
        <v>1</v>
      </c>
      <c r="D1486" s="199">
        <f>COUNTIFS('BEN BEARE'!C:C,B1486,'BEN BEARE'!K:K,"&gt;0")</f>
        <v>0</v>
      </c>
      <c r="E1486" s="199">
        <f>COUNTIFS('BEN BEARE'!C:C,B1486,'BEN BEARE'!K:K,"&lt;0")</f>
        <v>1</v>
      </c>
      <c r="F1486" s="200">
        <f t="shared" si="33"/>
        <v>0</v>
      </c>
      <c r="G1486" s="207">
        <f>SUMIFS('BEN BEARE'!K:K,'BEN BEARE'!C:C,B1486)</f>
        <v>-0.25</v>
      </c>
    </row>
    <row r="1487" spans="2:7" ht="15.75" x14ac:dyDescent="0.25">
      <c r="B1487" s="205" t="str">
        <v>Samita</v>
      </c>
      <c r="C1487" s="199">
        <f>COUNTIF('BEN BEARE'!C:C,B1487)</f>
        <v>1</v>
      </c>
      <c r="D1487" s="199">
        <f>COUNTIFS('BEN BEARE'!C:C,B1487,'BEN BEARE'!K:K,"&gt;0")</f>
        <v>0</v>
      </c>
      <c r="E1487" s="199">
        <f>COUNTIFS('BEN BEARE'!C:C,B1487,'BEN BEARE'!K:K,"&lt;0")</f>
        <v>1</v>
      </c>
      <c r="F1487" s="200">
        <f t="shared" si="33"/>
        <v>0</v>
      </c>
      <c r="G1487" s="207">
        <f>SUMIFS('BEN BEARE'!K:K,'BEN BEARE'!C:C,B1487)</f>
        <v>-7</v>
      </c>
    </row>
    <row r="1488" spans="2:7" ht="15.75" x14ac:dyDescent="0.25">
      <c r="B1488" s="205" t="str">
        <v>Samuel Langhorne</v>
      </c>
      <c r="C1488" s="199">
        <f>COUNTIF('BEN BEARE'!C:C,B1488)</f>
        <v>1</v>
      </c>
      <c r="D1488" s="199">
        <f>COUNTIFS('BEN BEARE'!C:C,B1488,'BEN BEARE'!K:K,"&gt;0")</f>
        <v>1</v>
      </c>
      <c r="E1488" s="199">
        <f>COUNTIFS('BEN BEARE'!C:C,B1488,'BEN BEARE'!K:K,"&lt;0")</f>
        <v>0</v>
      </c>
      <c r="F1488" s="200">
        <f t="shared" si="33"/>
        <v>1</v>
      </c>
      <c r="G1488" s="207">
        <f>SUMIFS('BEN BEARE'!K:K,'BEN BEARE'!C:C,B1488)</f>
        <v>21.875</v>
      </c>
    </row>
    <row r="1489" spans="2:7" ht="15.75" x14ac:dyDescent="0.25">
      <c r="B1489" s="205" t="str">
        <v>Sanstoc</v>
      </c>
      <c r="C1489" s="199">
        <f>COUNTIF('BEN BEARE'!C:C,B1489)</f>
        <v>1</v>
      </c>
      <c r="D1489" s="199">
        <f>COUNTIFS('BEN BEARE'!C:C,B1489,'BEN BEARE'!K:K,"&gt;0")</f>
        <v>1</v>
      </c>
      <c r="E1489" s="199">
        <f>COUNTIFS('BEN BEARE'!C:C,B1489,'BEN BEARE'!K:K,"&lt;0")</f>
        <v>0</v>
      </c>
      <c r="F1489" s="200">
        <f t="shared" si="33"/>
        <v>1</v>
      </c>
      <c r="G1489" s="207">
        <f>SUMIFS('BEN BEARE'!K:K,'BEN BEARE'!C:C,B1489)</f>
        <v>1.6500000000000004</v>
      </c>
    </row>
    <row r="1490" spans="2:7" ht="15.75" x14ac:dyDescent="0.25">
      <c r="B1490" s="205" t="str">
        <v>Santa Fe Rose</v>
      </c>
      <c r="C1490" s="199">
        <f>COUNTIF('BEN BEARE'!C:C,B1490)</f>
        <v>2</v>
      </c>
      <c r="D1490" s="199">
        <f>COUNTIFS('BEN BEARE'!C:C,B1490,'BEN BEARE'!K:K,"&gt;0")</f>
        <v>2</v>
      </c>
      <c r="E1490" s="199">
        <f>COUNTIFS('BEN BEARE'!C:C,B1490,'BEN BEARE'!K:K,"&lt;0")</f>
        <v>0</v>
      </c>
      <c r="F1490" s="200">
        <f t="shared" si="33"/>
        <v>1</v>
      </c>
      <c r="G1490" s="207">
        <f>SUMIFS('BEN BEARE'!K:K,'BEN BEARE'!C:C,B1490)</f>
        <v>13.344000000000001</v>
      </c>
    </row>
    <row r="1491" spans="2:7" ht="15.75" x14ac:dyDescent="0.25">
      <c r="B1491" s="205" t="str">
        <v>Sasqualah</v>
      </c>
      <c r="C1491" s="199">
        <f>COUNTIF('BEN BEARE'!C:C,B1491)</f>
        <v>1</v>
      </c>
      <c r="D1491" s="199">
        <f>COUNTIFS('BEN BEARE'!C:C,B1491,'BEN BEARE'!K:K,"&gt;0")</f>
        <v>1</v>
      </c>
      <c r="E1491" s="199">
        <f>COUNTIFS('BEN BEARE'!C:C,B1491,'BEN BEARE'!K:K,"&lt;0")</f>
        <v>0</v>
      </c>
      <c r="F1491" s="200">
        <f t="shared" si="33"/>
        <v>1</v>
      </c>
      <c r="G1491" s="207">
        <f>SUMIFS('BEN BEARE'!K:K,'BEN BEARE'!C:C,B1491)</f>
        <v>42</v>
      </c>
    </row>
    <row r="1492" spans="2:7" ht="15.75" x14ac:dyDescent="0.25">
      <c r="B1492" s="205" t="str">
        <v>Sassolino</v>
      </c>
      <c r="C1492" s="199">
        <f>COUNTIF('BEN BEARE'!C:C,B1492)</f>
        <v>1</v>
      </c>
      <c r="D1492" s="199">
        <f>COUNTIFS('BEN BEARE'!C:C,B1492,'BEN BEARE'!K:K,"&gt;0")</f>
        <v>0</v>
      </c>
      <c r="E1492" s="199">
        <f>COUNTIFS('BEN BEARE'!C:C,B1492,'BEN BEARE'!K:K,"&lt;0")</f>
        <v>1</v>
      </c>
      <c r="F1492" s="200">
        <f t="shared" si="33"/>
        <v>0</v>
      </c>
      <c r="G1492" s="207">
        <f>SUMIFS('BEN BEARE'!K:K,'BEN BEARE'!C:C,B1492)</f>
        <v>-1.75</v>
      </c>
    </row>
    <row r="1493" spans="2:7" ht="15.75" x14ac:dyDescent="0.25">
      <c r="B1493" s="205" t="str">
        <v>Sassy Anna</v>
      </c>
      <c r="C1493" s="199">
        <f>COUNTIF('BEN BEARE'!C:C,B1493)</f>
        <v>1</v>
      </c>
      <c r="D1493" s="199">
        <f>COUNTIFS('BEN BEARE'!C:C,B1493,'BEN BEARE'!K:K,"&gt;0")</f>
        <v>0</v>
      </c>
      <c r="E1493" s="199">
        <f>COUNTIFS('BEN BEARE'!C:C,B1493,'BEN BEARE'!K:K,"&lt;0")</f>
        <v>1</v>
      </c>
      <c r="F1493" s="200">
        <f t="shared" si="33"/>
        <v>0</v>
      </c>
      <c r="G1493" s="207">
        <f>SUMIFS('BEN BEARE'!K:K,'BEN BEARE'!C:C,B1493)</f>
        <v>-5</v>
      </c>
    </row>
    <row r="1494" spans="2:7" ht="15.75" x14ac:dyDescent="0.25">
      <c r="B1494" s="205" t="str">
        <v>Sassy Boom</v>
      </c>
      <c r="C1494" s="199">
        <f>COUNTIF('BEN BEARE'!C:C,B1494)</f>
        <v>1</v>
      </c>
      <c r="D1494" s="199">
        <f>COUNTIFS('BEN BEARE'!C:C,B1494,'BEN BEARE'!K:K,"&gt;0")</f>
        <v>0</v>
      </c>
      <c r="E1494" s="199">
        <f>COUNTIFS('BEN BEARE'!C:C,B1494,'BEN BEARE'!K:K,"&lt;0")</f>
        <v>1</v>
      </c>
      <c r="F1494" s="200">
        <f t="shared" si="33"/>
        <v>0</v>
      </c>
      <c r="G1494" s="207">
        <f>SUMIFS('BEN BEARE'!K:K,'BEN BEARE'!C:C,B1494)</f>
        <v>-2.75</v>
      </c>
    </row>
    <row r="1495" spans="2:7" ht="15.75" x14ac:dyDescent="0.25">
      <c r="B1495" s="205" t="str">
        <v>Satin Ribbons</v>
      </c>
      <c r="C1495" s="199">
        <f>COUNTIF('BEN BEARE'!C:C,B1495)</f>
        <v>2</v>
      </c>
      <c r="D1495" s="199">
        <f>COUNTIFS('BEN BEARE'!C:C,B1495,'BEN BEARE'!K:K,"&gt;0")</f>
        <v>1</v>
      </c>
      <c r="E1495" s="199">
        <f>COUNTIFS('BEN BEARE'!C:C,B1495,'BEN BEARE'!K:K,"&lt;0")</f>
        <v>1</v>
      </c>
      <c r="F1495" s="200">
        <f t="shared" si="33"/>
        <v>0.5</v>
      </c>
      <c r="G1495" s="207">
        <f>SUMIFS('BEN BEARE'!K:K,'BEN BEARE'!C:C,B1495)</f>
        <v>0.39999999999999858</v>
      </c>
    </row>
    <row r="1496" spans="2:7" ht="15.75" x14ac:dyDescent="0.25">
      <c r="B1496" s="205" t="str">
        <v>Saucey Horsey</v>
      </c>
      <c r="C1496" s="199">
        <f>COUNTIF('BEN BEARE'!C:C,B1496)</f>
        <v>1</v>
      </c>
      <c r="D1496" s="199">
        <f>COUNTIFS('BEN BEARE'!C:C,B1496,'BEN BEARE'!K:K,"&gt;0")</f>
        <v>0</v>
      </c>
      <c r="E1496" s="199">
        <f>COUNTIFS('BEN BEARE'!C:C,B1496,'BEN BEARE'!K:K,"&lt;0")</f>
        <v>1</v>
      </c>
      <c r="F1496" s="200">
        <f t="shared" si="33"/>
        <v>0</v>
      </c>
      <c r="G1496" s="207">
        <f>SUMIFS('BEN BEARE'!K:K,'BEN BEARE'!C:C,B1496)</f>
        <v>-1</v>
      </c>
    </row>
    <row r="1497" spans="2:7" ht="15.75" x14ac:dyDescent="0.25">
      <c r="B1497" s="205" t="str">
        <v>Savatoff</v>
      </c>
      <c r="C1497" s="199">
        <f>COUNTIF('BEN BEARE'!C:C,B1497)</f>
        <v>1</v>
      </c>
      <c r="D1497" s="199">
        <f>COUNTIFS('BEN BEARE'!C:C,B1497,'BEN BEARE'!K:K,"&gt;0")</f>
        <v>0</v>
      </c>
      <c r="E1497" s="199">
        <f>COUNTIFS('BEN BEARE'!C:C,B1497,'BEN BEARE'!K:K,"&lt;0")</f>
        <v>1</v>
      </c>
      <c r="F1497" s="200">
        <f t="shared" si="33"/>
        <v>0</v>
      </c>
      <c r="G1497" s="207">
        <f>SUMIFS('BEN BEARE'!K:K,'BEN BEARE'!C:C,B1497)</f>
        <v>-0.75</v>
      </c>
    </row>
    <row r="1498" spans="2:7" ht="15.75" x14ac:dyDescent="0.25">
      <c r="B1498" s="205" t="str">
        <v xml:space="preserve">Saviona </v>
      </c>
      <c r="C1498" s="199">
        <f>COUNTIF('BEN BEARE'!C:C,B1498)</f>
        <v>1</v>
      </c>
      <c r="D1498" s="199">
        <f>COUNTIFS('BEN BEARE'!C:C,B1498,'BEN BEARE'!K:K,"&gt;0")</f>
        <v>0</v>
      </c>
      <c r="E1498" s="199">
        <f>COUNTIFS('BEN BEARE'!C:C,B1498,'BEN BEARE'!K:K,"&lt;0")</f>
        <v>1</v>
      </c>
      <c r="F1498" s="200">
        <f t="shared" si="33"/>
        <v>0</v>
      </c>
      <c r="G1498" s="207">
        <f>SUMIFS('BEN BEARE'!K:K,'BEN BEARE'!C:C,B1498)</f>
        <v>-3</v>
      </c>
    </row>
    <row r="1499" spans="2:7" ht="15.75" x14ac:dyDescent="0.25">
      <c r="B1499" s="205" t="str">
        <v>Savonia</v>
      </c>
      <c r="C1499" s="199">
        <f>COUNTIF('BEN BEARE'!C:C,B1499)</f>
        <v>1</v>
      </c>
      <c r="D1499" s="199">
        <f>COUNTIFS('BEN BEARE'!C:C,B1499,'BEN BEARE'!K:K,"&gt;0")</f>
        <v>0</v>
      </c>
      <c r="E1499" s="199">
        <f>COUNTIFS('BEN BEARE'!C:C,B1499,'BEN BEARE'!K:K,"&lt;0")</f>
        <v>1</v>
      </c>
      <c r="F1499" s="200">
        <f t="shared" si="33"/>
        <v>0</v>
      </c>
      <c r="G1499" s="207">
        <f>SUMIFS('BEN BEARE'!K:K,'BEN BEARE'!C:C,B1499)</f>
        <v>-2</v>
      </c>
    </row>
    <row r="1500" spans="2:7" ht="15.75" x14ac:dyDescent="0.25">
      <c r="B1500" s="205" t="str">
        <v>Savorski</v>
      </c>
      <c r="C1500" s="199">
        <f>COUNTIF('BEN BEARE'!C:C,B1500)</f>
        <v>1</v>
      </c>
      <c r="D1500" s="199">
        <f>COUNTIFS('BEN BEARE'!C:C,B1500,'BEN BEARE'!K:K,"&gt;0")</f>
        <v>0</v>
      </c>
      <c r="E1500" s="199">
        <f>COUNTIFS('BEN BEARE'!C:C,B1500,'BEN BEARE'!K:K,"&lt;0")</f>
        <v>1</v>
      </c>
      <c r="F1500" s="200">
        <f t="shared" ref="F1500:F1512" si="34">D1500/C1500</f>
        <v>0</v>
      </c>
      <c r="G1500" s="207">
        <f>SUMIFS('BEN BEARE'!K:K,'BEN BEARE'!C:C,B1500)</f>
        <v>-5.75</v>
      </c>
    </row>
    <row r="1501" spans="2:7" ht="15.75" x14ac:dyDescent="0.25">
      <c r="B1501" s="205" t="str">
        <v>Savvy Smart</v>
      </c>
      <c r="C1501" s="199">
        <f>COUNTIF('BEN BEARE'!C:C,B1501)</f>
        <v>2</v>
      </c>
      <c r="D1501" s="199">
        <f>COUNTIFS('BEN BEARE'!C:C,B1501,'BEN BEARE'!K:K,"&gt;0")</f>
        <v>0</v>
      </c>
      <c r="E1501" s="199">
        <f>COUNTIFS('BEN BEARE'!C:C,B1501,'BEN BEARE'!K:K,"&lt;0")</f>
        <v>2</v>
      </c>
      <c r="F1501" s="200">
        <f t="shared" si="34"/>
        <v>0</v>
      </c>
      <c r="G1501" s="207">
        <f>SUMIFS('BEN BEARE'!K:K,'BEN BEARE'!C:C,B1501)</f>
        <v>-3.75</v>
      </c>
    </row>
    <row r="1502" spans="2:7" ht="15.75" x14ac:dyDescent="0.25">
      <c r="B1502" s="205" t="str">
        <v>Scampi</v>
      </c>
      <c r="C1502" s="199">
        <f>COUNTIF('BEN BEARE'!C:C,B1502)</f>
        <v>1</v>
      </c>
      <c r="D1502" s="199">
        <f>COUNTIFS('BEN BEARE'!C:C,B1502,'BEN BEARE'!K:K,"&gt;0")</f>
        <v>0</v>
      </c>
      <c r="E1502" s="199">
        <f>COUNTIFS('BEN BEARE'!C:C,B1502,'BEN BEARE'!K:K,"&lt;0")</f>
        <v>1</v>
      </c>
      <c r="F1502" s="200">
        <f t="shared" si="34"/>
        <v>0</v>
      </c>
      <c r="G1502" s="207">
        <f>SUMIFS('BEN BEARE'!K:K,'BEN BEARE'!C:C,B1502)</f>
        <v>-8.75</v>
      </c>
    </row>
    <row r="1503" spans="2:7" ht="15.75" x14ac:dyDescent="0.25">
      <c r="B1503" s="205" t="str">
        <v>Scheelite</v>
      </c>
      <c r="C1503" s="199">
        <f>COUNTIF('BEN BEARE'!C:C,B1503)</f>
        <v>1</v>
      </c>
      <c r="D1503" s="199">
        <f>COUNTIFS('BEN BEARE'!C:C,B1503,'BEN BEARE'!K:K,"&gt;0")</f>
        <v>1</v>
      </c>
      <c r="E1503" s="199">
        <f>COUNTIFS('BEN BEARE'!C:C,B1503,'BEN BEARE'!K:K,"&lt;0")</f>
        <v>0</v>
      </c>
      <c r="F1503" s="200">
        <f t="shared" si="34"/>
        <v>1</v>
      </c>
      <c r="G1503" s="207">
        <f>SUMIFS('BEN BEARE'!K:K,'BEN BEARE'!C:C,B1503)</f>
        <v>8</v>
      </c>
    </row>
    <row r="1504" spans="2:7" ht="15.75" x14ac:dyDescent="0.25">
      <c r="B1504" s="205" t="str">
        <v>Schiava</v>
      </c>
      <c r="C1504" s="199">
        <f>COUNTIF('BEN BEARE'!C:C,B1504)</f>
        <v>4</v>
      </c>
      <c r="D1504" s="199">
        <f>COUNTIFS('BEN BEARE'!C:C,B1504,'BEN BEARE'!K:K,"&gt;0")</f>
        <v>1</v>
      </c>
      <c r="E1504" s="199">
        <f>COUNTIFS('BEN BEARE'!C:C,B1504,'BEN BEARE'!K:K,"&lt;0")</f>
        <v>3</v>
      </c>
      <c r="F1504" s="200">
        <f t="shared" si="34"/>
        <v>0.25</v>
      </c>
      <c r="G1504" s="207">
        <f>SUMIFS('BEN BEARE'!K:K,'BEN BEARE'!C:C,B1504)</f>
        <v>-9.75</v>
      </c>
    </row>
    <row r="1505" spans="2:7" ht="15.75" x14ac:dyDescent="0.25">
      <c r="B1505" s="205" t="str">
        <v>Scoffa</v>
      </c>
      <c r="C1505" s="199">
        <f>COUNTIF('BEN BEARE'!C:C,B1505)</f>
        <v>1</v>
      </c>
      <c r="D1505" s="199">
        <f>COUNTIFS('BEN BEARE'!C:C,B1505,'BEN BEARE'!K:K,"&gt;0")</f>
        <v>0</v>
      </c>
      <c r="E1505" s="199">
        <f>COUNTIFS('BEN BEARE'!C:C,B1505,'BEN BEARE'!K:K,"&lt;0")</f>
        <v>1</v>
      </c>
      <c r="F1505" s="200">
        <f t="shared" si="34"/>
        <v>0</v>
      </c>
      <c r="G1505" s="207">
        <f>SUMIFS('BEN BEARE'!K:K,'BEN BEARE'!C:C,B1505)</f>
        <v>-0.25</v>
      </c>
    </row>
    <row r="1506" spans="2:7" ht="15.75" x14ac:dyDescent="0.25">
      <c r="B1506" s="205" t="str">
        <v>Scopics</v>
      </c>
      <c r="C1506" s="199">
        <f>COUNTIF('BEN BEARE'!C:C,B1506)</f>
        <v>1</v>
      </c>
      <c r="D1506" s="199">
        <f>COUNTIFS('BEN BEARE'!C:C,B1506,'BEN BEARE'!K:K,"&gt;0")</f>
        <v>1</v>
      </c>
      <c r="E1506" s="199">
        <f>COUNTIFS('BEN BEARE'!C:C,B1506,'BEN BEARE'!K:K,"&lt;0")</f>
        <v>0</v>
      </c>
      <c r="F1506" s="200">
        <f t="shared" si="34"/>
        <v>1</v>
      </c>
      <c r="G1506" s="207">
        <f>SUMIFS('BEN BEARE'!K:K,'BEN BEARE'!C:C,B1506)</f>
        <v>7.125</v>
      </c>
    </row>
    <row r="1507" spans="2:7" ht="15.75" x14ac:dyDescent="0.25">
      <c r="B1507" s="205" t="str">
        <v>Scripta</v>
      </c>
      <c r="C1507" s="199">
        <f>COUNTIF('BEN BEARE'!C:C,B1507)</f>
        <v>1</v>
      </c>
      <c r="D1507" s="199">
        <f>COUNTIFS('BEN BEARE'!C:C,B1507,'BEN BEARE'!K:K,"&gt;0")</f>
        <v>1</v>
      </c>
      <c r="E1507" s="199">
        <f>COUNTIFS('BEN BEARE'!C:C,B1507,'BEN BEARE'!K:K,"&lt;0")</f>
        <v>0</v>
      </c>
      <c r="F1507" s="200">
        <f t="shared" si="34"/>
        <v>1</v>
      </c>
      <c r="G1507" s="207">
        <f>SUMIFS('BEN BEARE'!K:K,'BEN BEARE'!C:C,B1507)</f>
        <v>0.5</v>
      </c>
    </row>
    <row r="1508" spans="2:7" ht="15.75" x14ac:dyDescent="0.25">
      <c r="B1508" s="205" t="str">
        <v>Scuderia</v>
      </c>
      <c r="C1508" s="199">
        <f>COUNTIF('BEN BEARE'!C:C,B1508)</f>
        <v>1</v>
      </c>
      <c r="D1508" s="199">
        <f>COUNTIFS('BEN BEARE'!C:C,B1508,'BEN BEARE'!K:K,"&gt;0")</f>
        <v>0</v>
      </c>
      <c r="E1508" s="199">
        <f>COUNTIFS('BEN BEARE'!C:C,B1508,'BEN BEARE'!K:K,"&lt;0")</f>
        <v>1</v>
      </c>
      <c r="F1508" s="200">
        <f t="shared" si="34"/>
        <v>0</v>
      </c>
      <c r="G1508" s="207">
        <f>SUMIFS('BEN BEARE'!K:K,'BEN BEARE'!C:C,B1508)</f>
        <v>-1.5</v>
      </c>
    </row>
    <row r="1509" spans="2:7" ht="15.75" x14ac:dyDescent="0.25">
      <c r="B1509" s="205" t="str">
        <v>Sea of Lights</v>
      </c>
      <c r="C1509" s="199">
        <f>COUNTIF('BEN BEARE'!C:C,B1509)</f>
        <v>1</v>
      </c>
      <c r="D1509" s="199">
        <f>COUNTIFS('BEN BEARE'!C:C,B1509,'BEN BEARE'!K:K,"&gt;0")</f>
        <v>0</v>
      </c>
      <c r="E1509" s="199">
        <f>COUNTIFS('BEN BEARE'!C:C,B1509,'BEN BEARE'!K:K,"&lt;0")</f>
        <v>1</v>
      </c>
      <c r="F1509" s="200">
        <f t="shared" si="34"/>
        <v>0</v>
      </c>
      <c r="G1509" s="207">
        <f>SUMIFS('BEN BEARE'!K:K,'BEN BEARE'!C:C,B1509)</f>
        <v>-1.25</v>
      </c>
    </row>
    <row r="1510" spans="2:7" ht="15.75" x14ac:dyDescent="0.25">
      <c r="B1510" s="205" t="str">
        <v>Sea what I See</v>
      </c>
      <c r="C1510" s="199">
        <f>COUNTIF('BEN BEARE'!C:C,B1510)</f>
        <v>4</v>
      </c>
      <c r="D1510" s="199">
        <f>COUNTIFS('BEN BEARE'!C:C,B1510,'BEN BEARE'!K:K,"&gt;0")</f>
        <v>0</v>
      </c>
      <c r="E1510" s="199">
        <f>COUNTIFS('BEN BEARE'!C:C,B1510,'BEN BEARE'!K:K,"&lt;0")</f>
        <v>4</v>
      </c>
      <c r="F1510" s="200">
        <f t="shared" si="34"/>
        <v>0</v>
      </c>
      <c r="G1510" s="207">
        <f>SUMIFS('BEN BEARE'!K:K,'BEN BEARE'!C:C,B1510)</f>
        <v>-10.5</v>
      </c>
    </row>
    <row r="1511" spans="2:7" ht="15.75" x14ac:dyDescent="0.25">
      <c r="B1511" s="205" t="str">
        <v>Sebring Sunset</v>
      </c>
      <c r="C1511" s="199">
        <f>COUNTIF('BEN BEARE'!C:C,B1511)</f>
        <v>1</v>
      </c>
      <c r="D1511" s="199">
        <f>COUNTIFS('BEN BEARE'!C:C,B1511,'BEN BEARE'!K:K,"&gt;0")</f>
        <v>0</v>
      </c>
      <c r="E1511" s="199">
        <f>COUNTIFS('BEN BEARE'!C:C,B1511,'BEN BEARE'!K:K,"&lt;0")</f>
        <v>1</v>
      </c>
      <c r="F1511" s="200">
        <f t="shared" si="34"/>
        <v>0</v>
      </c>
      <c r="G1511" s="207">
        <f>SUMIFS('BEN BEARE'!K:K,'BEN BEARE'!C:C,B1511)</f>
        <v>-0.25</v>
      </c>
    </row>
    <row r="1512" spans="2:7" ht="15.75" x14ac:dyDescent="0.25">
      <c r="B1512" s="205" t="str">
        <v>Secret Glamor</v>
      </c>
      <c r="C1512" s="199">
        <f>COUNTIF('BEN BEARE'!C:C,B1512)</f>
        <v>1</v>
      </c>
      <c r="D1512" s="199">
        <f>COUNTIFS('BEN BEARE'!C:C,B1512,'BEN BEARE'!K:K,"&gt;0")</f>
        <v>1</v>
      </c>
      <c r="E1512" s="199">
        <f>COUNTIFS('BEN BEARE'!C:C,B1512,'BEN BEARE'!K:K,"&lt;0")</f>
        <v>0</v>
      </c>
      <c r="F1512" s="200">
        <f t="shared" si="34"/>
        <v>1</v>
      </c>
      <c r="G1512" s="207">
        <f>SUMIFS('BEN BEARE'!K:K,'BEN BEARE'!C:C,B1512)</f>
        <v>2.2999999999999998</v>
      </c>
    </row>
    <row r="1513" spans="2:7" ht="15.75" x14ac:dyDescent="0.25">
      <c r="B1513" s="205" t="str">
        <v>Secret Location</v>
      </c>
      <c r="C1513" s="199">
        <f>COUNTIF('BEN BEARE'!C:C,B1513)</f>
        <v>1</v>
      </c>
      <c r="D1513" s="199">
        <f>COUNTIFS('BEN BEARE'!C:C,B1513,'BEN BEARE'!K:K,"&gt;0")</f>
        <v>1</v>
      </c>
      <c r="E1513" s="199">
        <f>COUNTIFS('BEN BEARE'!C:C,B1513,'BEN BEARE'!K:K,"&lt;0")</f>
        <v>0</v>
      </c>
      <c r="F1513" s="200">
        <f t="shared" ref="F1513:F1576" si="35">D1513/C1513</f>
        <v>1</v>
      </c>
      <c r="G1513" s="207">
        <f>SUMIFS('BEN BEARE'!K:K,'BEN BEARE'!C:C,B1513)</f>
        <v>28.4375</v>
      </c>
    </row>
    <row r="1514" spans="2:7" ht="15.75" x14ac:dyDescent="0.25">
      <c r="B1514" s="205" t="str">
        <v>Seductive</v>
      </c>
      <c r="C1514" s="199">
        <f>COUNTIF('BEN BEARE'!C:C,B1514)</f>
        <v>1</v>
      </c>
      <c r="D1514" s="199">
        <f>COUNTIFS('BEN BEARE'!C:C,B1514,'BEN BEARE'!K:K,"&gt;0")</f>
        <v>0</v>
      </c>
      <c r="E1514" s="199">
        <f>COUNTIFS('BEN BEARE'!C:C,B1514,'BEN BEARE'!K:K,"&lt;0")</f>
        <v>1</v>
      </c>
      <c r="F1514" s="200">
        <f t="shared" si="35"/>
        <v>0</v>
      </c>
      <c r="G1514" s="207">
        <f>SUMIFS('BEN BEARE'!K:K,'BEN BEARE'!C:C,B1514)</f>
        <v>-1</v>
      </c>
    </row>
    <row r="1515" spans="2:7" ht="15.75" x14ac:dyDescent="0.25">
      <c r="B1515" s="205" t="str">
        <v>See U Again</v>
      </c>
      <c r="C1515" s="199">
        <f>COUNTIF('BEN BEARE'!C:C,B1515)</f>
        <v>1</v>
      </c>
      <c r="D1515" s="199">
        <f>COUNTIFS('BEN BEARE'!C:C,B1515,'BEN BEARE'!K:K,"&gt;0")</f>
        <v>0</v>
      </c>
      <c r="E1515" s="199">
        <f>COUNTIFS('BEN BEARE'!C:C,B1515,'BEN BEARE'!K:K,"&lt;0")</f>
        <v>1</v>
      </c>
      <c r="F1515" s="200">
        <f t="shared" si="35"/>
        <v>0</v>
      </c>
      <c r="G1515" s="207">
        <f>SUMIFS('BEN BEARE'!K:K,'BEN BEARE'!C:C,B1515)</f>
        <v>-1</v>
      </c>
    </row>
    <row r="1516" spans="2:7" ht="15.75" x14ac:dyDescent="0.25">
      <c r="B1516" s="205" t="str">
        <v>Selous</v>
      </c>
      <c r="C1516" s="199">
        <f>COUNTIF('BEN BEARE'!C:C,B1516)</f>
        <v>1</v>
      </c>
      <c r="D1516" s="199">
        <f>COUNTIFS('BEN BEARE'!C:C,B1516,'BEN BEARE'!K:K,"&gt;0")</f>
        <v>1</v>
      </c>
      <c r="E1516" s="199">
        <f>COUNTIFS('BEN BEARE'!C:C,B1516,'BEN BEARE'!K:K,"&lt;0")</f>
        <v>0</v>
      </c>
      <c r="F1516" s="200">
        <f t="shared" si="35"/>
        <v>1</v>
      </c>
      <c r="G1516" s="207">
        <f>SUMIFS('BEN BEARE'!K:K,'BEN BEARE'!C:C,B1516)</f>
        <v>0.89999999999999991</v>
      </c>
    </row>
    <row r="1517" spans="2:7" ht="15.75" x14ac:dyDescent="0.25">
      <c r="B1517" s="205" t="str">
        <v>Semenco</v>
      </c>
      <c r="C1517" s="199">
        <f>COUNTIF('BEN BEARE'!C:C,B1517)</f>
        <v>1</v>
      </c>
      <c r="D1517" s="199">
        <f>COUNTIFS('BEN BEARE'!C:C,B1517,'BEN BEARE'!K:K,"&gt;0")</f>
        <v>0</v>
      </c>
      <c r="E1517" s="199">
        <f>COUNTIFS('BEN BEARE'!C:C,B1517,'BEN BEARE'!K:K,"&lt;0")</f>
        <v>1</v>
      </c>
      <c r="F1517" s="200">
        <f t="shared" si="35"/>
        <v>0</v>
      </c>
      <c r="G1517" s="207">
        <f>SUMIFS('BEN BEARE'!K:K,'BEN BEARE'!C:C,B1517)</f>
        <v>-3</v>
      </c>
    </row>
    <row r="1518" spans="2:7" ht="15.75" x14ac:dyDescent="0.25">
      <c r="B1518" s="205" t="str">
        <v>Seonee</v>
      </c>
      <c r="C1518" s="199">
        <f>COUNTIF('BEN BEARE'!C:C,B1518)</f>
        <v>2</v>
      </c>
      <c r="D1518" s="199">
        <f>COUNTIFS('BEN BEARE'!C:C,B1518,'BEN BEARE'!K:K,"&gt;0")</f>
        <v>0</v>
      </c>
      <c r="E1518" s="199">
        <f>COUNTIFS('BEN BEARE'!C:C,B1518,'BEN BEARE'!K:K,"&lt;0")</f>
        <v>2</v>
      </c>
      <c r="F1518" s="200">
        <f t="shared" si="35"/>
        <v>0</v>
      </c>
      <c r="G1518" s="207">
        <f>SUMIFS('BEN BEARE'!K:K,'BEN BEARE'!C:C,B1518)</f>
        <v>-4</v>
      </c>
    </row>
    <row r="1519" spans="2:7" ht="15.75" x14ac:dyDescent="0.25">
      <c r="B1519" s="205" t="str">
        <v>Sephali</v>
      </c>
      <c r="C1519" s="199">
        <f>COUNTIF('BEN BEARE'!C:C,B1519)</f>
        <v>2</v>
      </c>
      <c r="D1519" s="199">
        <f>COUNTIFS('BEN BEARE'!C:C,B1519,'BEN BEARE'!K:K,"&gt;0")</f>
        <v>0</v>
      </c>
      <c r="E1519" s="199">
        <f>COUNTIFS('BEN BEARE'!C:C,B1519,'BEN BEARE'!K:K,"&lt;0")</f>
        <v>2</v>
      </c>
      <c r="F1519" s="200">
        <f t="shared" si="35"/>
        <v>0</v>
      </c>
      <c r="G1519" s="207">
        <f>SUMIFS('BEN BEARE'!K:K,'BEN BEARE'!C:C,B1519)</f>
        <v>-3.5</v>
      </c>
    </row>
    <row r="1520" spans="2:7" ht="15.75" x14ac:dyDescent="0.25">
      <c r="B1520" s="205" t="str">
        <v>Serasana</v>
      </c>
      <c r="C1520" s="199">
        <f>COUNTIF('BEN BEARE'!C:C,B1520)</f>
        <v>2</v>
      </c>
      <c r="D1520" s="199">
        <f>COUNTIFS('BEN BEARE'!C:C,B1520,'BEN BEARE'!K:K,"&gt;0")</f>
        <v>1</v>
      </c>
      <c r="E1520" s="199">
        <f>COUNTIFS('BEN BEARE'!C:C,B1520,'BEN BEARE'!K:K,"&lt;0")</f>
        <v>1</v>
      </c>
      <c r="F1520" s="200">
        <f t="shared" si="35"/>
        <v>0.5</v>
      </c>
      <c r="G1520" s="207">
        <f>SUMIFS('BEN BEARE'!K:K,'BEN BEARE'!C:C,B1520)</f>
        <v>43.5</v>
      </c>
    </row>
    <row r="1521" spans="2:7" ht="15.75" x14ac:dyDescent="0.25">
      <c r="B1521" s="205" t="str">
        <v>Served Cold</v>
      </c>
      <c r="C1521" s="199">
        <f>COUNTIF('BEN BEARE'!C:C,B1521)</f>
        <v>1</v>
      </c>
      <c r="D1521" s="199">
        <f>COUNTIFS('BEN BEARE'!C:C,B1521,'BEN BEARE'!K:K,"&gt;0")</f>
        <v>0</v>
      </c>
      <c r="E1521" s="199">
        <f>COUNTIFS('BEN BEARE'!C:C,B1521,'BEN BEARE'!K:K,"&lt;0")</f>
        <v>1</v>
      </c>
      <c r="F1521" s="200">
        <f t="shared" si="35"/>
        <v>0</v>
      </c>
      <c r="G1521" s="207">
        <f>SUMIFS('BEN BEARE'!K:K,'BEN BEARE'!C:C,B1521)</f>
        <v>-3.75</v>
      </c>
    </row>
    <row r="1522" spans="2:7" ht="15.75" x14ac:dyDescent="0.25">
      <c r="B1522" s="205" t="str">
        <v>Set the Sails</v>
      </c>
      <c r="C1522" s="199">
        <f>COUNTIF('BEN BEARE'!C:C,B1522)</f>
        <v>2</v>
      </c>
      <c r="D1522" s="199">
        <f>COUNTIFS('BEN BEARE'!C:C,B1522,'BEN BEARE'!K:K,"&gt;0")</f>
        <v>1</v>
      </c>
      <c r="E1522" s="199">
        <f>COUNTIFS('BEN BEARE'!C:C,B1522,'BEN BEARE'!K:K,"&lt;0")</f>
        <v>1</v>
      </c>
      <c r="F1522" s="200">
        <f t="shared" si="35"/>
        <v>0.5</v>
      </c>
      <c r="G1522" s="207">
        <f>SUMIFS('BEN BEARE'!K:K,'BEN BEARE'!C:C,B1522)</f>
        <v>0.39999999999999991</v>
      </c>
    </row>
    <row r="1523" spans="2:7" ht="15.75" x14ac:dyDescent="0.25">
      <c r="B1523" s="205" t="str">
        <v>Seven'o'kevin</v>
      </c>
      <c r="C1523" s="199">
        <f>COUNTIF('BEN BEARE'!C:C,B1523)</f>
        <v>1</v>
      </c>
      <c r="D1523" s="199">
        <f>COUNTIFS('BEN BEARE'!C:C,B1523,'BEN BEARE'!K:K,"&gt;0")</f>
        <v>0</v>
      </c>
      <c r="E1523" s="199">
        <f>COUNTIFS('BEN BEARE'!C:C,B1523,'BEN BEARE'!K:K,"&lt;0")</f>
        <v>1</v>
      </c>
      <c r="F1523" s="200">
        <f t="shared" si="35"/>
        <v>0</v>
      </c>
      <c r="G1523" s="207">
        <f>SUMIFS('BEN BEARE'!K:K,'BEN BEARE'!C:C,B1523)</f>
        <v>-0.5</v>
      </c>
    </row>
    <row r="1524" spans="2:7" ht="15.75" x14ac:dyDescent="0.25">
      <c r="B1524" s="205" t="str">
        <v>Sevillana</v>
      </c>
      <c r="C1524" s="199">
        <f>COUNTIF('BEN BEARE'!C:C,B1524)</f>
        <v>1</v>
      </c>
      <c r="D1524" s="199">
        <f>COUNTIFS('BEN BEARE'!C:C,B1524,'BEN BEARE'!K:K,"&gt;0")</f>
        <v>0</v>
      </c>
      <c r="E1524" s="199">
        <f>COUNTIFS('BEN BEARE'!C:C,B1524,'BEN BEARE'!K:K,"&lt;0")</f>
        <v>1</v>
      </c>
      <c r="F1524" s="200">
        <f t="shared" si="35"/>
        <v>0</v>
      </c>
      <c r="G1524" s="207">
        <f>SUMIFS('BEN BEARE'!K:K,'BEN BEARE'!C:C,B1524)</f>
        <v>-3</v>
      </c>
    </row>
    <row r="1525" spans="2:7" ht="15.75" x14ac:dyDescent="0.25">
      <c r="B1525" s="205" t="str">
        <v xml:space="preserve">Sevillana </v>
      </c>
      <c r="C1525" s="199">
        <f>COUNTIF('BEN BEARE'!C:C,B1525)</f>
        <v>1</v>
      </c>
      <c r="D1525" s="199">
        <f>COUNTIFS('BEN BEARE'!C:C,B1525,'BEN BEARE'!K:K,"&gt;0")</f>
        <v>0</v>
      </c>
      <c r="E1525" s="199">
        <f>COUNTIFS('BEN BEARE'!C:C,B1525,'BEN BEARE'!K:K,"&lt;0")</f>
        <v>1</v>
      </c>
      <c r="F1525" s="200">
        <f t="shared" si="35"/>
        <v>0</v>
      </c>
      <c r="G1525" s="207">
        <f>SUMIFS('BEN BEARE'!K:K,'BEN BEARE'!C:C,B1525)</f>
        <v>-9</v>
      </c>
    </row>
    <row r="1526" spans="2:7" ht="15.75" x14ac:dyDescent="0.25">
      <c r="B1526" s="205" t="str">
        <v>Sha'carri</v>
      </c>
      <c r="C1526" s="199">
        <f>COUNTIF('BEN BEARE'!C:C,B1526)</f>
        <v>1</v>
      </c>
      <c r="D1526" s="199">
        <f>COUNTIFS('BEN BEARE'!C:C,B1526,'BEN BEARE'!K:K,"&gt;0")</f>
        <v>1</v>
      </c>
      <c r="E1526" s="199">
        <f>COUNTIFS('BEN BEARE'!C:C,B1526,'BEN BEARE'!K:K,"&lt;0")</f>
        <v>0</v>
      </c>
      <c r="F1526" s="200">
        <f t="shared" si="35"/>
        <v>1</v>
      </c>
      <c r="G1526" s="207">
        <f>SUMIFS('BEN BEARE'!K:K,'BEN BEARE'!C:C,B1526)</f>
        <v>2.125</v>
      </c>
    </row>
    <row r="1527" spans="2:7" ht="15.75" x14ac:dyDescent="0.25">
      <c r="B1527" s="205" t="str">
        <v>Shadow Vampire</v>
      </c>
      <c r="C1527" s="199">
        <f>COUNTIF('BEN BEARE'!C:C,B1527)</f>
        <v>2</v>
      </c>
      <c r="D1527" s="199">
        <f>COUNTIFS('BEN BEARE'!C:C,B1527,'BEN BEARE'!K:K,"&gt;0")</f>
        <v>0</v>
      </c>
      <c r="E1527" s="199">
        <f>COUNTIFS('BEN BEARE'!C:C,B1527,'BEN BEARE'!K:K,"&lt;0")</f>
        <v>2</v>
      </c>
      <c r="F1527" s="200">
        <f t="shared" si="35"/>
        <v>0</v>
      </c>
      <c r="G1527" s="207">
        <f>SUMIFS('BEN BEARE'!K:K,'BEN BEARE'!C:C,B1527)</f>
        <v>-2.5</v>
      </c>
    </row>
    <row r="1528" spans="2:7" ht="15.75" x14ac:dyDescent="0.25">
      <c r="B1528" s="205" t="str">
        <v>Shadowen</v>
      </c>
      <c r="C1528" s="199">
        <f>COUNTIF('BEN BEARE'!C:C,B1528)</f>
        <v>1</v>
      </c>
      <c r="D1528" s="199">
        <f>COUNTIFS('BEN BEARE'!C:C,B1528,'BEN BEARE'!K:K,"&gt;0")</f>
        <v>0</v>
      </c>
      <c r="E1528" s="199">
        <f>COUNTIFS('BEN BEARE'!C:C,B1528,'BEN BEARE'!K:K,"&lt;0")</f>
        <v>1</v>
      </c>
      <c r="F1528" s="200">
        <f t="shared" si="35"/>
        <v>0</v>
      </c>
      <c r="G1528" s="207">
        <f>SUMIFS('BEN BEARE'!K:K,'BEN BEARE'!C:C,B1528)</f>
        <v>-1.75</v>
      </c>
    </row>
    <row r="1529" spans="2:7" ht="15.75" x14ac:dyDescent="0.25">
      <c r="B1529" s="205" t="str">
        <v>Shadowist</v>
      </c>
      <c r="C1529" s="199">
        <f>COUNTIF('BEN BEARE'!C:C,B1529)</f>
        <v>2</v>
      </c>
      <c r="D1529" s="199">
        <f>COUNTIFS('BEN BEARE'!C:C,B1529,'BEN BEARE'!K:K,"&gt;0")</f>
        <v>0</v>
      </c>
      <c r="E1529" s="199">
        <f>COUNTIFS('BEN BEARE'!C:C,B1529,'BEN BEARE'!K:K,"&lt;0")</f>
        <v>2</v>
      </c>
      <c r="F1529" s="200">
        <f t="shared" si="35"/>
        <v>0</v>
      </c>
      <c r="G1529" s="207">
        <f>SUMIFS('BEN BEARE'!K:K,'BEN BEARE'!C:C,B1529)</f>
        <v>-7.25</v>
      </c>
    </row>
    <row r="1530" spans="2:7" ht="15.75" x14ac:dyDescent="0.25">
      <c r="B1530" s="205" t="str">
        <v>Shaime</v>
      </c>
      <c r="C1530" s="199">
        <f>COUNTIF('BEN BEARE'!C:C,B1530)</f>
        <v>3</v>
      </c>
      <c r="D1530" s="199">
        <f>COUNTIFS('BEN BEARE'!C:C,B1530,'BEN BEARE'!K:K,"&gt;0")</f>
        <v>1</v>
      </c>
      <c r="E1530" s="199">
        <f>COUNTIFS('BEN BEARE'!C:C,B1530,'BEN BEARE'!K:K,"&lt;0")</f>
        <v>2</v>
      </c>
      <c r="F1530" s="200">
        <f t="shared" si="35"/>
        <v>0.33333333333333331</v>
      </c>
      <c r="G1530" s="207">
        <f>SUMIFS('BEN BEARE'!K:K,'BEN BEARE'!C:C,B1530)</f>
        <v>-0.5</v>
      </c>
    </row>
    <row r="1531" spans="2:7" ht="15.75" x14ac:dyDescent="0.25">
      <c r="B1531" s="205" t="str">
        <v>Shaken</v>
      </c>
      <c r="C1531" s="199">
        <f>COUNTIF('BEN BEARE'!C:C,B1531)</f>
        <v>1</v>
      </c>
      <c r="D1531" s="199">
        <f>COUNTIFS('BEN BEARE'!C:C,B1531,'BEN BEARE'!K:K,"&gt;0")</f>
        <v>0</v>
      </c>
      <c r="E1531" s="199">
        <f>COUNTIFS('BEN BEARE'!C:C,B1531,'BEN BEARE'!K:K,"&lt;0")</f>
        <v>1</v>
      </c>
      <c r="F1531" s="200">
        <f t="shared" si="35"/>
        <v>0</v>
      </c>
      <c r="G1531" s="207">
        <f>SUMIFS('BEN BEARE'!K:K,'BEN BEARE'!C:C,B1531)</f>
        <v>-3.25</v>
      </c>
    </row>
    <row r="1532" spans="2:7" ht="15.75" x14ac:dyDescent="0.25">
      <c r="B1532" s="205" t="str">
        <v>Shalectric</v>
      </c>
      <c r="C1532" s="199">
        <f>COUNTIF('BEN BEARE'!C:C,B1532)</f>
        <v>1</v>
      </c>
      <c r="D1532" s="199">
        <f>COUNTIFS('BEN BEARE'!C:C,B1532,'BEN BEARE'!K:K,"&gt;0")</f>
        <v>0</v>
      </c>
      <c r="E1532" s="199">
        <f>COUNTIFS('BEN BEARE'!C:C,B1532,'BEN BEARE'!K:K,"&lt;0")</f>
        <v>1</v>
      </c>
      <c r="F1532" s="200">
        <f t="shared" si="35"/>
        <v>0</v>
      </c>
      <c r="G1532" s="207">
        <f>SUMIFS('BEN BEARE'!K:K,'BEN BEARE'!C:C,B1532)</f>
        <v>-2</v>
      </c>
    </row>
    <row r="1533" spans="2:7" ht="15.75" x14ac:dyDescent="0.25">
      <c r="B1533" s="205" t="str">
        <v>Shalily</v>
      </c>
      <c r="C1533" s="199">
        <f>COUNTIF('BEN BEARE'!C:C,B1533)</f>
        <v>1</v>
      </c>
      <c r="D1533" s="199">
        <f>COUNTIFS('BEN BEARE'!C:C,B1533,'BEN BEARE'!K:K,"&gt;0")</f>
        <v>0</v>
      </c>
      <c r="E1533" s="199">
        <f>COUNTIFS('BEN BEARE'!C:C,B1533,'BEN BEARE'!K:K,"&lt;0")</f>
        <v>1</v>
      </c>
      <c r="F1533" s="200">
        <f t="shared" si="35"/>
        <v>0</v>
      </c>
      <c r="G1533" s="207">
        <f>SUMIFS('BEN BEARE'!K:K,'BEN BEARE'!C:C,B1533)</f>
        <v>-1.5</v>
      </c>
    </row>
    <row r="1534" spans="2:7" ht="15.75" x14ac:dyDescent="0.25">
      <c r="B1534" s="205" t="str">
        <v>Shangai Venture</v>
      </c>
      <c r="C1534" s="199">
        <f>COUNTIF('BEN BEARE'!C:C,B1534)</f>
        <v>1</v>
      </c>
      <c r="D1534" s="199">
        <f>COUNTIFS('BEN BEARE'!C:C,B1534,'BEN BEARE'!K:K,"&gt;0")</f>
        <v>0</v>
      </c>
      <c r="E1534" s="199">
        <f>COUNTIFS('BEN BEARE'!C:C,B1534,'BEN BEARE'!K:K,"&lt;0")</f>
        <v>1</v>
      </c>
      <c r="F1534" s="200">
        <f t="shared" si="35"/>
        <v>0</v>
      </c>
      <c r="G1534" s="207">
        <f>SUMIFS('BEN BEARE'!K:K,'BEN BEARE'!C:C,B1534)</f>
        <v>-1.75</v>
      </c>
    </row>
    <row r="1535" spans="2:7" ht="15.75" x14ac:dyDescent="0.25">
      <c r="B1535" s="205" t="str">
        <v>Shanghai Venture</v>
      </c>
      <c r="C1535" s="199">
        <f>COUNTIF('BEN BEARE'!C:C,B1535)</f>
        <v>6</v>
      </c>
      <c r="D1535" s="199">
        <f>COUNTIFS('BEN BEARE'!C:C,B1535,'BEN BEARE'!K:K,"&gt;0")</f>
        <v>1</v>
      </c>
      <c r="E1535" s="199">
        <f>COUNTIFS('BEN BEARE'!C:C,B1535,'BEN BEARE'!K:K,"&lt;0")</f>
        <v>5</v>
      </c>
      <c r="F1535" s="200">
        <f t="shared" si="35"/>
        <v>0.16666666666666666</v>
      </c>
      <c r="G1535" s="207">
        <f>SUMIFS('BEN BEARE'!K:K,'BEN BEARE'!C:C,B1535)</f>
        <v>-1.25</v>
      </c>
    </row>
    <row r="1536" spans="2:7" ht="15.75" x14ac:dyDescent="0.25">
      <c r="B1536" s="205" t="str">
        <v>She's Got Veuve</v>
      </c>
      <c r="C1536" s="199">
        <f>COUNTIF('BEN BEARE'!C:C,B1536)</f>
        <v>1</v>
      </c>
      <c r="D1536" s="199">
        <f>COUNTIFS('BEN BEARE'!C:C,B1536,'BEN BEARE'!K:K,"&gt;0")</f>
        <v>0</v>
      </c>
      <c r="E1536" s="199">
        <f>COUNTIFS('BEN BEARE'!C:C,B1536,'BEN BEARE'!K:K,"&lt;0")</f>
        <v>1</v>
      </c>
      <c r="F1536" s="200">
        <f t="shared" si="35"/>
        <v>0</v>
      </c>
      <c r="G1536" s="207">
        <f>SUMIFS('BEN BEARE'!K:K,'BEN BEARE'!C:C,B1536)</f>
        <v>-1</v>
      </c>
    </row>
    <row r="1537" spans="2:7" ht="15.75" x14ac:dyDescent="0.25">
      <c r="B1537" s="205" t="str">
        <v>SHE’S THE SHERIFF</v>
      </c>
      <c r="C1537" s="199">
        <f>COUNTIF('BEN BEARE'!C:C,B1537)</f>
        <v>1</v>
      </c>
      <c r="D1537" s="199">
        <f>COUNTIFS('BEN BEARE'!C:C,B1537,'BEN BEARE'!K:K,"&gt;0")</f>
        <v>0</v>
      </c>
      <c r="E1537" s="199">
        <f>COUNTIFS('BEN BEARE'!C:C,B1537,'BEN BEARE'!K:K,"&lt;0")</f>
        <v>1</v>
      </c>
      <c r="F1537" s="200">
        <f t="shared" si="35"/>
        <v>0</v>
      </c>
      <c r="G1537" s="207">
        <f>SUMIFS('BEN BEARE'!K:K,'BEN BEARE'!C:C,B1537)</f>
        <v>-0.25</v>
      </c>
    </row>
    <row r="1538" spans="2:7" ht="15.75" x14ac:dyDescent="0.25">
      <c r="B1538" s="205" t="str">
        <v>Shelly's Ace</v>
      </c>
      <c r="C1538" s="199">
        <f>COUNTIF('BEN BEARE'!C:C,B1538)</f>
        <v>1</v>
      </c>
      <c r="D1538" s="199">
        <f>COUNTIFS('BEN BEARE'!C:C,B1538,'BEN BEARE'!K:K,"&gt;0")</f>
        <v>0</v>
      </c>
      <c r="E1538" s="199">
        <f>COUNTIFS('BEN BEARE'!C:C,B1538,'BEN BEARE'!K:K,"&lt;0")</f>
        <v>1</v>
      </c>
      <c r="F1538" s="200">
        <f t="shared" si="35"/>
        <v>0</v>
      </c>
      <c r="G1538" s="207">
        <f>SUMIFS('BEN BEARE'!K:K,'BEN BEARE'!C:C,B1538)</f>
        <v>-3.75</v>
      </c>
    </row>
    <row r="1539" spans="2:7" ht="15.75" x14ac:dyDescent="0.25">
      <c r="B1539" s="205" t="str">
        <v>Shellys Ace</v>
      </c>
      <c r="C1539" s="199">
        <f>COUNTIF('BEN BEARE'!C:C,B1539)</f>
        <v>1</v>
      </c>
      <c r="D1539" s="199">
        <f>COUNTIFS('BEN BEARE'!C:C,B1539,'BEN BEARE'!K:K,"&gt;0")</f>
        <v>0</v>
      </c>
      <c r="E1539" s="199">
        <f>COUNTIFS('BEN BEARE'!C:C,B1539,'BEN BEARE'!K:K,"&lt;0")</f>
        <v>1</v>
      </c>
      <c r="F1539" s="200">
        <f t="shared" si="35"/>
        <v>0</v>
      </c>
      <c r="G1539" s="207">
        <f>SUMIFS('BEN BEARE'!K:K,'BEN BEARE'!C:C,B1539)</f>
        <v>-4.25</v>
      </c>
    </row>
    <row r="1540" spans="2:7" ht="15.75" x14ac:dyDescent="0.25">
      <c r="B1540" s="205" t="str">
        <v>Shepmate</v>
      </c>
      <c r="C1540" s="199">
        <f>COUNTIF('BEN BEARE'!C:C,B1540)</f>
        <v>1</v>
      </c>
      <c r="D1540" s="199">
        <f>COUNTIFS('BEN BEARE'!C:C,B1540,'BEN BEARE'!K:K,"&gt;0")</f>
        <v>0</v>
      </c>
      <c r="E1540" s="199">
        <f>COUNTIFS('BEN BEARE'!C:C,B1540,'BEN BEARE'!K:K,"&lt;0")</f>
        <v>1</v>
      </c>
      <c r="F1540" s="200">
        <f t="shared" si="35"/>
        <v>0</v>
      </c>
      <c r="G1540" s="207">
        <f>SUMIFS('BEN BEARE'!K:K,'BEN BEARE'!C:C,B1540)</f>
        <v>-1.25</v>
      </c>
    </row>
    <row r="1541" spans="2:7" ht="15.75" x14ac:dyDescent="0.25">
      <c r="B1541" s="205" t="str">
        <v>Shes Got Veuve</v>
      </c>
      <c r="C1541" s="199">
        <f>COUNTIF('BEN BEARE'!C:C,B1541)</f>
        <v>2</v>
      </c>
      <c r="D1541" s="199">
        <f>COUNTIFS('BEN BEARE'!C:C,B1541,'BEN BEARE'!K:K,"&gt;0")</f>
        <v>0</v>
      </c>
      <c r="E1541" s="199">
        <f>COUNTIFS('BEN BEARE'!C:C,B1541,'BEN BEARE'!K:K,"&lt;0")</f>
        <v>2</v>
      </c>
      <c r="F1541" s="200">
        <f t="shared" si="35"/>
        <v>0</v>
      </c>
      <c r="G1541" s="207">
        <f>SUMIFS('BEN BEARE'!K:K,'BEN BEARE'!C:C,B1541)</f>
        <v>-5.25</v>
      </c>
    </row>
    <row r="1542" spans="2:7" ht="15.75" x14ac:dyDescent="0.25">
      <c r="B1542" s="205" t="str">
        <v>Shes jessie</v>
      </c>
      <c r="C1542" s="199">
        <f>COUNTIF('BEN BEARE'!C:C,B1542)</f>
        <v>2</v>
      </c>
      <c r="D1542" s="199">
        <f>COUNTIFS('BEN BEARE'!C:C,B1542,'BEN BEARE'!K:K,"&gt;0")</f>
        <v>0</v>
      </c>
      <c r="E1542" s="199">
        <f>COUNTIFS('BEN BEARE'!C:C,B1542,'BEN BEARE'!K:K,"&lt;0")</f>
        <v>2</v>
      </c>
      <c r="F1542" s="200">
        <f t="shared" si="35"/>
        <v>0</v>
      </c>
      <c r="G1542" s="207">
        <f>SUMIFS('BEN BEARE'!K:K,'BEN BEARE'!C:C,B1542)</f>
        <v>-2</v>
      </c>
    </row>
    <row r="1543" spans="2:7" ht="15.75" x14ac:dyDescent="0.25">
      <c r="B1543" s="205" t="str">
        <v>SHESALLSHENANIGANS</v>
      </c>
      <c r="C1543" s="199">
        <f>COUNTIF('BEN BEARE'!C:C,B1543)</f>
        <v>2</v>
      </c>
      <c r="D1543" s="199">
        <f>COUNTIFS('BEN BEARE'!C:C,B1543,'BEN BEARE'!K:K,"&gt;0")</f>
        <v>1</v>
      </c>
      <c r="E1543" s="199">
        <f>COUNTIFS('BEN BEARE'!C:C,B1543,'BEN BEARE'!K:K,"&lt;0")</f>
        <v>1</v>
      </c>
      <c r="F1543" s="200">
        <f t="shared" si="35"/>
        <v>0.5</v>
      </c>
      <c r="G1543" s="207">
        <f>SUMIFS('BEN BEARE'!K:K,'BEN BEARE'!C:C,B1543)</f>
        <v>6.1</v>
      </c>
    </row>
    <row r="1544" spans="2:7" ht="15.75" x14ac:dyDescent="0.25">
      <c r="B1544" s="205" t="str">
        <v>Sheva</v>
      </c>
      <c r="C1544" s="199">
        <f>COUNTIF('BEN BEARE'!C:C,B1544)</f>
        <v>2</v>
      </c>
      <c r="D1544" s="199">
        <f>COUNTIFS('BEN BEARE'!C:C,B1544,'BEN BEARE'!K:K,"&gt;0")</f>
        <v>1</v>
      </c>
      <c r="E1544" s="199">
        <f>COUNTIFS('BEN BEARE'!C:C,B1544,'BEN BEARE'!K:K,"&lt;0")</f>
        <v>1</v>
      </c>
      <c r="F1544" s="200">
        <f t="shared" si="35"/>
        <v>0.5</v>
      </c>
      <c r="G1544" s="207">
        <f>SUMIFS('BEN BEARE'!K:K,'BEN BEARE'!C:C,B1544)</f>
        <v>-0.125</v>
      </c>
    </row>
    <row r="1545" spans="2:7" ht="15.75" x14ac:dyDescent="0.25">
      <c r="B1545" s="205" t="str">
        <v>Shines</v>
      </c>
      <c r="C1545" s="199">
        <f>COUNTIF('BEN BEARE'!C:C,B1545)</f>
        <v>1</v>
      </c>
      <c r="D1545" s="199">
        <f>COUNTIFS('BEN BEARE'!C:C,B1545,'BEN BEARE'!K:K,"&gt;0")</f>
        <v>0</v>
      </c>
      <c r="E1545" s="199">
        <f>COUNTIFS('BEN BEARE'!C:C,B1545,'BEN BEARE'!K:K,"&lt;0")</f>
        <v>1</v>
      </c>
      <c r="F1545" s="200">
        <f t="shared" si="35"/>
        <v>0</v>
      </c>
      <c r="G1545" s="207">
        <f>SUMIFS('BEN BEARE'!K:K,'BEN BEARE'!C:C,B1545)</f>
        <v>-1.5</v>
      </c>
    </row>
    <row r="1546" spans="2:7" ht="15.75" x14ac:dyDescent="0.25">
      <c r="B1546" s="205" t="str">
        <v>Shinjuku</v>
      </c>
      <c r="C1546" s="199">
        <f>COUNTIF('BEN BEARE'!C:C,B1546)</f>
        <v>1</v>
      </c>
      <c r="D1546" s="199">
        <f>COUNTIFS('BEN BEARE'!C:C,B1546,'BEN BEARE'!K:K,"&gt;0")</f>
        <v>0</v>
      </c>
      <c r="E1546" s="199">
        <f>COUNTIFS('BEN BEARE'!C:C,B1546,'BEN BEARE'!K:K,"&lt;0")</f>
        <v>1</v>
      </c>
      <c r="F1546" s="200">
        <f t="shared" si="35"/>
        <v>0</v>
      </c>
      <c r="G1546" s="207">
        <f>SUMIFS('BEN BEARE'!K:K,'BEN BEARE'!C:C,B1546)</f>
        <v>-2</v>
      </c>
    </row>
    <row r="1547" spans="2:7" ht="15.75" x14ac:dyDescent="0.25">
      <c r="B1547" s="205" t="str">
        <v>Shipstern</v>
      </c>
      <c r="C1547" s="199">
        <f>COUNTIF('BEN BEARE'!C:C,B1547)</f>
        <v>1</v>
      </c>
      <c r="D1547" s="199">
        <f>COUNTIFS('BEN BEARE'!C:C,B1547,'BEN BEARE'!K:K,"&gt;0")</f>
        <v>1</v>
      </c>
      <c r="E1547" s="199">
        <f>COUNTIFS('BEN BEARE'!C:C,B1547,'BEN BEARE'!K:K,"&lt;0")</f>
        <v>0</v>
      </c>
      <c r="F1547" s="200">
        <f t="shared" si="35"/>
        <v>1</v>
      </c>
      <c r="G1547" s="207">
        <f>SUMIFS('BEN BEARE'!K:K,'BEN BEARE'!C:C,B1547)</f>
        <v>2.5999999999999996</v>
      </c>
    </row>
    <row r="1548" spans="2:7" ht="15.75" x14ac:dyDescent="0.25">
      <c r="B1548" s="205" t="str">
        <v>Shock</v>
      </c>
      <c r="C1548" s="199">
        <f>COUNTIF('BEN BEARE'!C:C,B1548)</f>
        <v>2</v>
      </c>
      <c r="D1548" s="199">
        <f>COUNTIFS('BEN BEARE'!C:C,B1548,'BEN BEARE'!K:K,"&gt;0")</f>
        <v>0</v>
      </c>
      <c r="E1548" s="199">
        <f>COUNTIFS('BEN BEARE'!C:C,B1548,'BEN BEARE'!K:K,"&lt;0")</f>
        <v>2</v>
      </c>
      <c r="F1548" s="200">
        <f t="shared" si="35"/>
        <v>0</v>
      </c>
      <c r="G1548" s="207">
        <f>SUMIFS('BEN BEARE'!K:K,'BEN BEARE'!C:C,B1548)</f>
        <v>-4.75</v>
      </c>
    </row>
    <row r="1549" spans="2:7" ht="15.75" x14ac:dyDescent="0.25">
      <c r="B1549" s="205" t="str">
        <v>Shoei</v>
      </c>
      <c r="C1549" s="199">
        <f>COUNTIF('BEN BEARE'!C:C,B1549)</f>
        <v>1</v>
      </c>
      <c r="D1549" s="199">
        <f>COUNTIFS('BEN BEARE'!C:C,B1549,'BEN BEARE'!K:K,"&gt;0")</f>
        <v>1</v>
      </c>
      <c r="E1549" s="199">
        <f>COUNTIFS('BEN BEARE'!C:C,B1549,'BEN BEARE'!K:K,"&lt;0")</f>
        <v>0</v>
      </c>
      <c r="F1549" s="200">
        <f t="shared" si="35"/>
        <v>1</v>
      </c>
      <c r="G1549" s="207">
        <f>SUMIFS('BEN BEARE'!K:K,'BEN BEARE'!C:C,B1549)</f>
        <v>3</v>
      </c>
    </row>
    <row r="1550" spans="2:7" ht="15.75" x14ac:dyDescent="0.25">
      <c r="B1550" s="205" t="str">
        <v>Shorebreak</v>
      </c>
      <c r="C1550" s="199">
        <f>COUNTIF('BEN BEARE'!C:C,B1550)</f>
        <v>1</v>
      </c>
      <c r="D1550" s="199">
        <f>COUNTIFS('BEN BEARE'!C:C,B1550,'BEN BEARE'!K:K,"&gt;0")</f>
        <v>0</v>
      </c>
      <c r="E1550" s="199">
        <f>COUNTIFS('BEN BEARE'!C:C,B1550,'BEN BEARE'!K:K,"&lt;0")</f>
        <v>1</v>
      </c>
      <c r="F1550" s="200">
        <f t="shared" si="35"/>
        <v>0</v>
      </c>
      <c r="G1550" s="207">
        <f>SUMIFS('BEN BEARE'!K:K,'BEN BEARE'!C:C,B1550)</f>
        <v>-0.75</v>
      </c>
    </row>
    <row r="1551" spans="2:7" ht="15.75" x14ac:dyDescent="0.25">
      <c r="B1551" s="205" t="str">
        <v>Showboat</v>
      </c>
      <c r="C1551" s="199">
        <f>COUNTIF('BEN BEARE'!C:C,B1551)</f>
        <v>1</v>
      </c>
      <c r="D1551" s="199">
        <f>COUNTIFS('BEN BEARE'!C:C,B1551,'BEN BEARE'!K:K,"&gt;0")</f>
        <v>1</v>
      </c>
      <c r="E1551" s="199">
        <f>COUNTIFS('BEN BEARE'!C:C,B1551,'BEN BEARE'!K:K,"&lt;0")</f>
        <v>0</v>
      </c>
      <c r="F1551" s="200">
        <f t="shared" si="35"/>
        <v>1</v>
      </c>
      <c r="G1551" s="207">
        <f>SUMIFS('BEN BEARE'!K:K,'BEN BEARE'!C:C,B1551)</f>
        <v>10.799999999999999</v>
      </c>
    </row>
    <row r="1552" spans="2:7" ht="15.75" x14ac:dyDescent="0.25">
      <c r="B1552" s="205" t="str">
        <v>Siasha Jewel</v>
      </c>
      <c r="C1552" s="199">
        <f>COUNTIF('BEN BEARE'!C:C,B1552)</f>
        <v>3</v>
      </c>
      <c r="D1552" s="199">
        <f>COUNTIFS('BEN BEARE'!C:C,B1552,'BEN BEARE'!K:K,"&gt;0")</f>
        <v>0</v>
      </c>
      <c r="E1552" s="199">
        <f>COUNTIFS('BEN BEARE'!C:C,B1552,'BEN BEARE'!K:K,"&lt;0")</f>
        <v>3</v>
      </c>
      <c r="F1552" s="200">
        <f t="shared" si="35"/>
        <v>0</v>
      </c>
      <c r="G1552" s="207">
        <f>SUMIFS('BEN BEARE'!K:K,'BEN BEARE'!C:C,B1552)</f>
        <v>-2.5</v>
      </c>
    </row>
    <row r="1553" spans="2:7" ht="15.75" x14ac:dyDescent="0.25">
      <c r="B1553" s="205" t="str">
        <v>Sibel</v>
      </c>
      <c r="C1553" s="199">
        <f>COUNTIF('BEN BEARE'!C:C,B1553)</f>
        <v>1</v>
      </c>
      <c r="D1553" s="199">
        <f>COUNTIFS('BEN BEARE'!C:C,B1553,'BEN BEARE'!K:K,"&gt;0")</f>
        <v>0</v>
      </c>
      <c r="E1553" s="199">
        <f>COUNTIFS('BEN BEARE'!C:C,B1553,'BEN BEARE'!K:K,"&lt;0")</f>
        <v>1</v>
      </c>
      <c r="F1553" s="200">
        <f t="shared" si="35"/>
        <v>0</v>
      </c>
      <c r="G1553" s="207">
        <f>SUMIFS('BEN BEARE'!K:K,'BEN BEARE'!C:C,B1553)</f>
        <v>-2.75</v>
      </c>
    </row>
    <row r="1554" spans="2:7" ht="15.75" x14ac:dyDescent="0.25">
      <c r="B1554" s="205" t="str">
        <v>Sicialian</v>
      </c>
      <c r="C1554" s="199">
        <f>COUNTIF('BEN BEARE'!C:C,B1554)</f>
        <v>1</v>
      </c>
      <c r="D1554" s="199">
        <f>COUNTIFS('BEN BEARE'!C:C,B1554,'BEN BEARE'!K:K,"&gt;0")</f>
        <v>0</v>
      </c>
      <c r="E1554" s="199">
        <f>COUNTIFS('BEN BEARE'!C:C,B1554,'BEN BEARE'!K:K,"&lt;0")</f>
        <v>1</v>
      </c>
      <c r="F1554" s="200">
        <f t="shared" si="35"/>
        <v>0</v>
      </c>
      <c r="G1554" s="207">
        <f>SUMIFS('BEN BEARE'!K:K,'BEN BEARE'!C:C,B1554)</f>
        <v>-3</v>
      </c>
    </row>
    <row r="1555" spans="2:7" ht="15.75" x14ac:dyDescent="0.25">
      <c r="B1555" s="205" t="str">
        <v>Sicilian</v>
      </c>
      <c r="C1555" s="199">
        <f>COUNTIF('BEN BEARE'!C:C,B1555)</f>
        <v>1</v>
      </c>
      <c r="D1555" s="199">
        <f>COUNTIFS('BEN BEARE'!C:C,B1555,'BEN BEARE'!K:K,"&gt;0")</f>
        <v>0</v>
      </c>
      <c r="E1555" s="199">
        <f>COUNTIFS('BEN BEARE'!C:C,B1555,'BEN BEARE'!K:K,"&lt;0")</f>
        <v>1</v>
      </c>
      <c r="F1555" s="200">
        <f t="shared" si="35"/>
        <v>0</v>
      </c>
      <c r="G1555" s="207">
        <f>SUMIFS('BEN BEARE'!K:K,'BEN BEARE'!C:C,B1555)</f>
        <v>-5</v>
      </c>
    </row>
    <row r="1556" spans="2:7" ht="15.75" x14ac:dyDescent="0.25">
      <c r="B1556" s="205" t="str">
        <v xml:space="preserve">Sierra De Gredos </v>
      </c>
      <c r="C1556" s="199">
        <f>COUNTIF('BEN BEARE'!C:C,B1556)</f>
        <v>1</v>
      </c>
      <c r="D1556" s="199">
        <f>COUNTIFS('BEN BEARE'!C:C,B1556,'BEN BEARE'!K:K,"&gt;0")</f>
        <v>0</v>
      </c>
      <c r="E1556" s="199">
        <f>COUNTIFS('BEN BEARE'!C:C,B1556,'BEN BEARE'!K:K,"&lt;0")</f>
        <v>1</v>
      </c>
      <c r="F1556" s="200">
        <f t="shared" si="35"/>
        <v>0</v>
      </c>
      <c r="G1556" s="207">
        <f>SUMIFS('BEN BEARE'!K:K,'BEN BEARE'!C:C,B1556)</f>
        <v>-5</v>
      </c>
    </row>
    <row r="1557" spans="2:7" ht="15.75" x14ac:dyDescent="0.25">
      <c r="B1557" s="205" t="str">
        <v>Signor Fangio</v>
      </c>
      <c r="C1557" s="199">
        <f>COUNTIF('BEN BEARE'!C:C,B1557)</f>
        <v>1</v>
      </c>
      <c r="D1557" s="199">
        <f>COUNTIFS('BEN BEARE'!C:C,B1557,'BEN BEARE'!K:K,"&gt;0")</f>
        <v>1</v>
      </c>
      <c r="E1557" s="199">
        <f>COUNTIFS('BEN BEARE'!C:C,B1557,'BEN BEARE'!K:K,"&lt;0")</f>
        <v>0</v>
      </c>
      <c r="F1557" s="200">
        <f t="shared" si="35"/>
        <v>1</v>
      </c>
      <c r="G1557" s="207">
        <f>SUMIFS('BEN BEARE'!K:K,'BEN BEARE'!C:C,B1557)</f>
        <v>10.5</v>
      </c>
    </row>
    <row r="1558" spans="2:7" ht="15.75" x14ac:dyDescent="0.25">
      <c r="B1558" s="205" t="str">
        <v>Silvagni</v>
      </c>
      <c r="C1558" s="199">
        <f>COUNTIF('BEN BEARE'!C:C,B1558)</f>
        <v>1</v>
      </c>
      <c r="D1558" s="199">
        <f>COUNTIFS('BEN BEARE'!C:C,B1558,'BEN BEARE'!K:K,"&gt;0")</f>
        <v>1</v>
      </c>
      <c r="E1558" s="199">
        <f>COUNTIFS('BEN BEARE'!C:C,B1558,'BEN BEARE'!K:K,"&lt;0")</f>
        <v>0</v>
      </c>
      <c r="F1558" s="200">
        <f t="shared" si="35"/>
        <v>1</v>
      </c>
      <c r="G1558" s="207">
        <f>SUMIFS('BEN BEARE'!K:K,'BEN BEARE'!C:C,B1558)</f>
        <v>6</v>
      </c>
    </row>
    <row r="1559" spans="2:7" ht="15.75" x14ac:dyDescent="0.25">
      <c r="B1559" s="205" t="str">
        <v>Silver Waves</v>
      </c>
      <c r="C1559" s="199">
        <f>COUNTIF('BEN BEARE'!C:C,B1559)</f>
        <v>1</v>
      </c>
      <c r="D1559" s="199">
        <f>COUNTIFS('BEN BEARE'!C:C,B1559,'BEN BEARE'!K:K,"&gt;0")</f>
        <v>1</v>
      </c>
      <c r="E1559" s="199">
        <f>COUNTIFS('BEN BEARE'!C:C,B1559,'BEN BEARE'!K:K,"&lt;0")</f>
        <v>0</v>
      </c>
      <c r="F1559" s="200">
        <f t="shared" si="35"/>
        <v>1</v>
      </c>
      <c r="G1559" s="207">
        <f>SUMIFS('BEN BEARE'!K:K,'BEN BEARE'!C:C,B1559)</f>
        <v>5.6</v>
      </c>
    </row>
    <row r="1560" spans="2:7" ht="15.75" x14ac:dyDescent="0.25">
      <c r="B1560" s="205" t="str">
        <v>Simeon</v>
      </c>
      <c r="C1560" s="199">
        <f>COUNTIF('BEN BEARE'!C:C,B1560)</f>
        <v>1</v>
      </c>
      <c r="D1560" s="199">
        <f>COUNTIFS('BEN BEARE'!C:C,B1560,'BEN BEARE'!K:K,"&gt;0")</f>
        <v>1</v>
      </c>
      <c r="E1560" s="199">
        <f>COUNTIFS('BEN BEARE'!C:C,B1560,'BEN BEARE'!K:K,"&lt;0")</f>
        <v>0</v>
      </c>
      <c r="F1560" s="200">
        <f t="shared" si="35"/>
        <v>1</v>
      </c>
      <c r="G1560" s="207">
        <f>SUMIFS('BEN BEARE'!K:K,'BEN BEARE'!C:C,B1560)</f>
        <v>3.6000000000000005</v>
      </c>
    </row>
    <row r="1561" spans="2:7" ht="15.75" x14ac:dyDescent="0.25">
      <c r="B1561" s="205" t="str">
        <v>Simpkin</v>
      </c>
      <c r="C1561" s="199">
        <f>COUNTIF('BEN BEARE'!C:C,B1561)</f>
        <v>1</v>
      </c>
      <c r="D1561" s="199">
        <f>COUNTIFS('BEN BEARE'!C:C,B1561,'BEN BEARE'!K:K,"&gt;0")</f>
        <v>0</v>
      </c>
      <c r="E1561" s="199">
        <f>COUNTIFS('BEN BEARE'!C:C,B1561,'BEN BEARE'!K:K,"&lt;0")</f>
        <v>1</v>
      </c>
      <c r="F1561" s="200">
        <f t="shared" si="35"/>
        <v>0</v>
      </c>
      <c r="G1561" s="207">
        <f>SUMIFS('BEN BEARE'!K:K,'BEN BEARE'!C:C,B1561)</f>
        <v>-0.25</v>
      </c>
    </row>
    <row r="1562" spans="2:7" ht="15.75" x14ac:dyDescent="0.25">
      <c r="B1562" s="205" t="str">
        <v>Simply Sparklez</v>
      </c>
      <c r="C1562" s="199">
        <f>COUNTIF('BEN BEARE'!C:C,B1562)</f>
        <v>3</v>
      </c>
      <c r="D1562" s="199">
        <f>COUNTIFS('BEN BEARE'!C:C,B1562,'BEN BEARE'!K:K,"&gt;0")</f>
        <v>0</v>
      </c>
      <c r="E1562" s="199">
        <f>COUNTIFS('BEN BEARE'!C:C,B1562,'BEN BEARE'!K:K,"&lt;0")</f>
        <v>3</v>
      </c>
      <c r="F1562" s="200">
        <f t="shared" si="35"/>
        <v>0</v>
      </c>
      <c r="G1562" s="207">
        <f>SUMIFS('BEN BEARE'!K:K,'BEN BEARE'!C:C,B1562)</f>
        <v>-7</v>
      </c>
    </row>
    <row r="1563" spans="2:7" ht="15.75" x14ac:dyDescent="0.25">
      <c r="B1563" s="205" t="str">
        <v>Sing a Rainbow</v>
      </c>
      <c r="C1563" s="199">
        <f>COUNTIF('BEN BEARE'!C:C,B1563)</f>
        <v>1</v>
      </c>
      <c r="D1563" s="199">
        <f>COUNTIFS('BEN BEARE'!C:C,B1563,'BEN BEARE'!K:K,"&gt;0")</f>
        <v>0</v>
      </c>
      <c r="E1563" s="199">
        <f>COUNTIFS('BEN BEARE'!C:C,B1563,'BEN BEARE'!K:K,"&lt;0")</f>
        <v>1</v>
      </c>
      <c r="F1563" s="200">
        <f t="shared" si="35"/>
        <v>0</v>
      </c>
      <c r="G1563" s="207">
        <f>SUMIFS('BEN BEARE'!K:K,'BEN BEARE'!C:C,B1563)</f>
        <v>-1.5</v>
      </c>
    </row>
    <row r="1564" spans="2:7" ht="15.75" x14ac:dyDescent="0.25">
      <c r="B1564" s="205" t="str">
        <v>Single Attraction</v>
      </c>
      <c r="C1564" s="199">
        <f>COUNTIF('BEN BEARE'!C:C,B1564)</f>
        <v>3</v>
      </c>
      <c r="D1564" s="199">
        <f>COUNTIFS('BEN BEARE'!C:C,B1564,'BEN BEARE'!K:K,"&gt;0")</f>
        <v>0</v>
      </c>
      <c r="E1564" s="199">
        <f>COUNTIFS('BEN BEARE'!C:C,B1564,'BEN BEARE'!K:K,"&lt;0")</f>
        <v>3</v>
      </c>
      <c r="F1564" s="200">
        <f t="shared" si="35"/>
        <v>0</v>
      </c>
      <c r="G1564" s="207">
        <f>SUMIFS('BEN BEARE'!K:K,'BEN BEARE'!C:C,B1564)</f>
        <v>-11.25</v>
      </c>
    </row>
    <row r="1565" spans="2:7" ht="15.75" x14ac:dyDescent="0.25">
      <c r="B1565" s="205" t="str">
        <v>Sinner</v>
      </c>
      <c r="C1565" s="199">
        <f>COUNTIF('BEN BEARE'!C:C,B1565)</f>
        <v>1</v>
      </c>
      <c r="D1565" s="199">
        <f>COUNTIFS('BEN BEARE'!C:C,B1565,'BEN BEARE'!K:K,"&gt;0")</f>
        <v>0</v>
      </c>
      <c r="E1565" s="199">
        <f>COUNTIFS('BEN BEARE'!C:C,B1565,'BEN BEARE'!K:K,"&lt;0")</f>
        <v>1</v>
      </c>
      <c r="F1565" s="200">
        <f t="shared" si="35"/>
        <v>0</v>
      </c>
      <c r="G1565" s="207">
        <f>SUMIFS('BEN BEARE'!K:K,'BEN BEARE'!C:C,B1565)</f>
        <v>-2.5</v>
      </c>
    </row>
    <row r="1566" spans="2:7" ht="15.75" x14ac:dyDescent="0.25">
      <c r="B1566" s="205" t="str">
        <v>Sir Atlas</v>
      </c>
      <c r="C1566" s="199">
        <f>COUNTIF('BEN BEARE'!C:C,B1566)</f>
        <v>1</v>
      </c>
      <c r="D1566" s="199">
        <f>COUNTIFS('BEN BEARE'!C:C,B1566,'BEN BEARE'!K:K,"&gt;0")</f>
        <v>1</v>
      </c>
      <c r="E1566" s="199">
        <f>COUNTIFS('BEN BEARE'!C:C,B1566,'BEN BEARE'!K:K,"&lt;0")</f>
        <v>0</v>
      </c>
      <c r="F1566" s="200">
        <f t="shared" si="35"/>
        <v>1</v>
      </c>
      <c r="G1566" s="207">
        <f>SUMIFS('BEN BEARE'!K:K,'BEN BEARE'!C:C,B1566)</f>
        <v>13.5</v>
      </c>
    </row>
    <row r="1567" spans="2:7" ht="15.75" x14ac:dyDescent="0.25">
      <c r="B1567" s="205" t="str">
        <v>Sir Bitesalot</v>
      </c>
      <c r="C1567" s="199">
        <f>COUNTIF('BEN BEARE'!C:C,B1567)</f>
        <v>1</v>
      </c>
      <c r="D1567" s="199">
        <f>COUNTIFS('BEN BEARE'!C:C,B1567,'BEN BEARE'!K:K,"&gt;0")</f>
        <v>0</v>
      </c>
      <c r="E1567" s="199">
        <f>COUNTIFS('BEN BEARE'!C:C,B1567,'BEN BEARE'!K:K,"&lt;0")</f>
        <v>1</v>
      </c>
      <c r="F1567" s="200">
        <f t="shared" si="35"/>
        <v>0</v>
      </c>
      <c r="G1567" s="207">
        <f>SUMIFS('BEN BEARE'!K:K,'BEN BEARE'!C:C,B1567)</f>
        <v>-0.75</v>
      </c>
    </row>
    <row r="1568" spans="2:7" ht="15.75" x14ac:dyDescent="0.25">
      <c r="B1568" s="205" t="str">
        <v>Sir Phoenix</v>
      </c>
      <c r="C1568" s="199">
        <f>COUNTIF('BEN BEARE'!C:C,B1568)</f>
        <v>2</v>
      </c>
      <c r="D1568" s="199">
        <f>COUNTIFS('BEN BEARE'!C:C,B1568,'BEN BEARE'!K:K,"&gt;0")</f>
        <v>0</v>
      </c>
      <c r="E1568" s="199">
        <f>COUNTIFS('BEN BEARE'!C:C,B1568,'BEN BEARE'!K:K,"&lt;0")</f>
        <v>2</v>
      </c>
      <c r="F1568" s="200">
        <f t="shared" si="35"/>
        <v>0</v>
      </c>
      <c r="G1568" s="207">
        <f>SUMIFS('BEN BEARE'!K:K,'BEN BEARE'!C:C,B1568)</f>
        <v>-3</v>
      </c>
    </row>
    <row r="1569" spans="2:7" ht="15.75" x14ac:dyDescent="0.25">
      <c r="B1569" s="205" t="str">
        <v>Sir Ravanelli/Robusto</v>
      </c>
      <c r="C1569" s="199">
        <f>COUNTIF('BEN BEARE'!C:C,B1569)</f>
        <v>1</v>
      </c>
      <c r="D1569" s="199">
        <f>COUNTIFS('BEN BEARE'!C:C,B1569,'BEN BEARE'!K:K,"&gt;0")</f>
        <v>0</v>
      </c>
      <c r="E1569" s="199">
        <f>COUNTIFS('BEN BEARE'!C:C,B1569,'BEN BEARE'!K:K,"&lt;0")</f>
        <v>1</v>
      </c>
      <c r="F1569" s="200">
        <f t="shared" si="35"/>
        <v>0</v>
      </c>
      <c r="G1569" s="207">
        <f>SUMIFS('BEN BEARE'!K:K,'BEN BEARE'!C:C,B1569)</f>
        <v>-1</v>
      </c>
    </row>
    <row r="1570" spans="2:7" ht="15.75" x14ac:dyDescent="0.25">
      <c r="B1570" s="205" t="str">
        <v>SIR ROCKFORD</v>
      </c>
      <c r="C1570" s="199">
        <f>COUNTIF('BEN BEARE'!C:C,B1570)</f>
        <v>2</v>
      </c>
      <c r="D1570" s="199">
        <f>COUNTIFS('BEN BEARE'!C:C,B1570,'BEN BEARE'!K:K,"&gt;0")</f>
        <v>0</v>
      </c>
      <c r="E1570" s="199">
        <f>COUNTIFS('BEN BEARE'!C:C,B1570,'BEN BEARE'!K:K,"&lt;0")</f>
        <v>2</v>
      </c>
      <c r="F1570" s="200">
        <f t="shared" si="35"/>
        <v>0</v>
      </c>
      <c r="G1570" s="207">
        <f>SUMIFS('BEN BEARE'!K:K,'BEN BEARE'!C:C,B1570)</f>
        <v>-13</v>
      </c>
    </row>
    <row r="1571" spans="2:7" ht="15.75" x14ac:dyDescent="0.25">
      <c r="B1571" s="205" t="str">
        <v>Sir Tom</v>
      </c>
      <c r="C1571" s="199">
        <f>COUNTIF('BEN BEARE'!C:C,B1571)</f>
        <v>3</v>
      </c>
      <c r="D1571" s="199">
        <f>COUNTIFS('BEN BEARE'!C:C,B1571,'BEN BEARE'!K:K,"&gt;0")</f>
        <v>0</v>
      </c>
      <c r="E1571" s="199">
        <f>COUNTIFS('BEN BEARE'!C:C,B1571,'BEN BEARE'!K:K,"&lt;0")</f>
        <v>3</v>
      </c>
      <c r="F1571" s="200">
        <f t="shared" si="35"/>
        <v>0</v>
      </c>
      <c r="G1571" s="207">
        <f>SUMIFS('BEN BEARE'!K:K,'BEN BEARE'!C:C,B1571)</f>
        <v>-4.25</v>
      </c>
    </row>
    <row r="1572" spans="2:7" ht="15.75" x14ac:dyDescent="0.25">
      <c r="B1572" s="205" t="str">
        <v>Sir Zino</v>
      </c>
      <c r="C1572" s="199">
        <f>COUNTIF('BEN BEARE'!C:C,B1572)</f>
        <v>1</v>
      </c>
      <c r="D1572" s="199">
        <f>COUNTIFS('BEN BEARE'!C:C,B1572,'BEN BEARE'!K:K,"&gt;0")</f>
        <v>0</v>
      </c>
      <c r="E1572" s="199">
        <f>COUNTIFS('BEN BEARE'!C:C,B1572,'BEN BEARE'!K:K,"&lt;0")</f>
        <v>1</v>
      </c>
      <c r="F1572" s="200">
        <f t="shared" si="35"/>
        <v>0</v>
      </c>
      <c r="G1572" s="207">
        <f>SUMIFS('BEN BEARE'!K:K,'BEN BEARE'!C:C,B1572)</f>
        <v>-6.25</v>
      </c>
    </row>
    <row r="1573" spans="2:7" ht="15.75" x14ac:dyDescent="0.25">
      <c r="B1573" s="205" t="str">
        <v>Sistene Explorer</v>
      </c>
      <c r="C1573" s="199">
        <f>COUNTIF('BEN BEARE'!C:C,B1573)</f>
        <v>2</v>
      </c>
      <c r="D1573" s="199">
        <f>COUNTIFS('BEN BEARE'!C:C,B1573,'BEN BEARE'!K:K,"&gt;0")</f>
        <v>0</v>
      </c>
      <c r="E1573" s="199">
        <f>COUNTIFS('BEN BEARE'!C:C,B1573,'BEN BEARE'!K:K,"&lt;0")</f>
        <v>2</v>
      </c>
      <c r="F1573" s="200">
        <f t="shared" si="35"/>
        <v>0</v>
      </c>
      <c r="G1573" s="207">
        <f>SUMIFS('BEN BEARE'!K:K,'BEN BEARE'!C:C,B1573)</f>
        <v>-5</v>
      </c>
    </row>
    <row r="1574" spans="2:7" ht="15.75" x14ac:dyDescent="0.25">
      <c r="B1574" s="205" t="str">
        <v>Sisterhood</v>
      </c>
      <c r="C1574" s="199">
        <f>COUNTIF('BEN BEARE'!C:C,B1574)</f>
        <v>1</v>
      </c>
      <c r="D1574" s="199">
        <f>COUNTIFS('BEN BEARE'!C:C,B1574,'BEN BEARE'!K:K,"&gt;0")</f>
        <v>1</v>
      </c>
      <c r="E1574" s="199">
        <f>COUNTIFS('BEN BEARE'!C:C,B1574,'BEN BEARE'!K:K,"&lt;0")</f>
        <v>0</v>
      </c>
      <c r="F1574" s="200">
        <f t="shared" si="35"/>
        <v>1</v>
      </c>
      <c r="G1574" s="207">
        <f>SUMIFS('BEN BEARE'!K:K,'BEN BEARE'!C:C,B1574)</f>
        <v>7.5</v>
      </c>
    </row>
    <row r="1575" spans="2:7" ht="15.75" x14ac:dyDescent="0.25">
      <c r="B1575" s="205" t="str">
        <v>Sisu</v>
      </c>
      <c r="C1575" s="199">
        <f>COUNTIF('BEN BEARE'!C:C,B1575)</f>
        <v>1</v>
      </c>
      <c r="D1575" s="199">
        <f>COUNTIFS('BEN BEARE'!C:C,B1575,'BEN BEARE'!K:K,"&gt;0")</f>
        <v>0</v>
      </c>
      <c r="E1575" s="199">
        <f>COUNTIFS('BEN BEARE'!C:C,B1575,'BEN BEARE'!K:K,"&lt;0")</f>
        <v>1</v>
      </c>
      <c r="F1575" s="200">
        <f t="shared" si="35"/>
        <v>0</v>
      </c>
      <c r="G1575" s="207">
        <f>SUMIFS('BEN BEARE'!K:K,'BEN BEARE'!C:C,B1575)</f>
        <v>-5</v>
      </c>
    </row>
    <row r="1576" spans="2:7" ht="15.75" x14ac:dyDescent="0.25">
      <c r="B1576" s="205" t="str">
        <v>Siteki</v>
      </c>
      <c r="C1576" s="199">
        <f>COUNTIF('BEN BEARE'!C:C,B1576)</f>
        <v>1</v>
      </c>
      <c r="D1576" s="199">
        <f>COUNTIFS('BEN BEARE'!C:C,B1576,'BEN BEARE'!K:K,"&gt;0")</f>
        <v>0</v>
      </c>
      <c r="E1576" s="199">
        <f>COUNTIFS('BEN BEARE'!C:C,B1576,'BEN BEARE'!K:K,"&lt;0")</f>
        <v>1</v>
      </c>
      <c r="F1576" s="200">
        <f t="shared" si="35"/>
        <v>0</v>
      </c>
      <c r="G1576" s="207">
        <f>SUMIFS('BEN BEARE'!K:K,'BEN BEARE'!C:C,B1576)</f>
        <v>-2.75</v>
      </c>
    </row>
    <row r="1577" spans="2:7" ht="15.75" x14ac:dyDescent="0.25">
      <c r="B1577" s="205" t="str">
        <v>Six Again</v>
      </c>
      <c r="C1577" s="199">
        <f>COUNTIF('BEN BEARE'!C:C,B1577)</f>
        <v>1</v>
      </c>
      <c r="D1577" s="199">
        <f>COUNTIFS('BEN BEARE'!C:C,B1577,'BEN BEARE'!K:K,"&gt;0")</f>
        <v>1</v>
      </c>
      <c r="E1577" s="199">
        <f>COUNTIFS('BEN BEARE'!C:C,B1577,'BEN BEARE'!K:K,"&lt;0")</f>
        <v>0</v>
      </c>
      <c r="F1577" s="200">
        <f t="shared" ref="F1577:F1581" si="36">D1577/C1577</f>
        <v>1</v>
      </c>
      <c r="G1577" s="207">
        <f>SUMIFS('BEN BEARE'!K:K,'BEN BEARE'!C:C,B1577)</f>
        <v>0.67999999999999994</v>
      </c>
    </row>
    <row r="1578" spans="2:7" ht="15.75" x14ac:dyDescent="0.25">
      <c r="B1578" s="205" t="str">
        <v>Six Steps</v>
      </c>
      <c r="C1578" s="199">
        <f>COUNTIF('BEN BEARE'!C:C,B1578)</f>
        <v>1</v>
      </c>
      <c r="D1578" s="199">
        <f>COUNTIFS('BEN BEARE'!C:C,B1578,'BEN BEARE'!K:K,"&gt;0")</f>
        <v>0</v>
      </c>
      <c r="E1578" s="199">
        <f>COUNTIFS('BEN BEARE'!C:C,B1578,'BEN BEARE'!K:K,"&lt;0")</f>
        <v>1</v>
      </c>
      <c r="F1578" s="200">
        <f t="shared" si="36"/>
        <v>0</v>
      </c>
      <c r="G1578" s="207">
        <f>SUMIFS('BEN BEARE'!K:K,'BEN BEARE'!C:C,B1578)</f>
        <v>-0.75</v>
      </c>
    </row>
    <row r="1579" spans="2:7" ht="15.75" x14ac:dyDescent="0.25">
      <c r="B1579" s="205" t="str">
        <v>Skedaddle</v>
      </c>
      <c r="C1579" s="199">
        <f>COUNTIF('BEN BEARE'!C:C,B1579)</f>
        <v>1</v>
      </c>
      <c r="D1579" s="199">
        <f>COUNTIFS('BEN BEARE'!C:C,B1579,'BEN BEARE'!K:K,"&gt;0")</f>
        <v>1</v>
      </c>
      <c r="E1579" s="199">
        <f>COUNTIFS('BEN BEARE'!C:C,B1579,'BEN BEARE'!K:K,"&lt;0")</f>
        <v>0</v>
      </c>
      <c r="F1579" s="200">
        <f t="shared" si="36"/>
        <v>1</v>
      </c>
      <c r="G1579" s="207">
        <f>SUMIFS('BEN BEARE'!K:K,'BEN BEARE'!C:C,B1579)</f>
        <v>12</v>
      </c>
    </row>
    <row r="1580" spans="2:7" ht="15.75" x14ac:dyDescent="0.25">
      <c r="B1580" s="205" t="str">
        <v>Skipping Girl</v>
      </c>
      <c r="C1580" s="199">
        <f>COUNTIF('BEN BEARE'!C:C,B1580)</f>
        <v>1</v>
      </c>
      <c r="D1580" s="199">
        <f>COUNTIFS('BEN BEARE'!C:C,B1580,'BEN BEARE'!K:K,"&gt;0")</f>
        <v>0</v>
      </c>
      <c r="E1580" s="199">
        <f>COUNTIFS('BEN BEARE'!C:C,B1580,'BEN BEARE'!K:K,"&lt;0")</f>
        <v>1</v>
      </c>
      <c r="F1580" s="200">
        <f t="shared" si="36"/>
        <v>0</v>
      </c>
      <c r="G1580" s="207">
        <f>SUMIFS('BEN BEARE'!K:K,'BEN BEARE'!C:C,B1580)</f>
        <v>-2.5</v>
      </c>
    </row>
    <row r="1581" spans="2:7" ht="15.75" x14ac:dyDescent="0.25">
      <c r="B1581" s="205" t="str">
        <v>Skit 'n' Scat</v>
      </c>
      <c r="C1581" s="199">
        <f>COUNTIF('BEN BEARE'!C:C,B1581)</f>
        <v>2</v>
      </c>
      <c r="D1581" s="199">
        <f>COUNTIFS('BEN BEARE'!C:C,B1581,'BEN BEARE'!K:K,"&gt;0")</f>
        <v>0</v>
      </c>
      <c r="E1581" s="199">
        <f>COUNTIFS('BEN BEARE'!C:C,B1581,'BEN BEARE'!K:K,"&lt;0")</f>
        <v>2</v>
      </c>
      <c r="F1581" s="200">
        <f t="shared" si="36"/>
        <v>0</v>
      </c>
      <c r="G1581" s="207">
        <f>SUMIFS('BEN BEARE'!K:K,'BEN BEARE'!C:C,B1581)</f>
        <v>-13.75</v>
      </c>
    </row>
    <row r="1582" spans="2:7" ht="15.75" x14ac:dyDescent="0.25">
      <c r="B1582" s="205" t="str">
        <v>Skoozi Yes</v>
      </c>
      <c r="C1582" s="199">
        <f>COUNTIF('BEN BEARE'!C:C,B1582)</f>
        <v>1</v>
      </c>
      <c r="D1582" s="199">
        <f>COUNTIFS('BEN BEARE'!C:C,B1582,'BEN BEARE'!K:K,"&gt;0")</f>
        <v>0</v>
      </c>
      <c r="E1582" s="199">
        <f>COUNTIFS('BEN BEARE'!C:C,B1582,'BEN BEARE'!K:K,"&lt;0")</f>
        <v>1</v>
      </c>
      <c r="F1582" s="200">
        <f t="shared" ref="F1582:F1645" si="37">D1582/C1582</f>
        <v>0</v>
      </c>
      <c r="G1582" s="207">
        <f>SUMIFS('BEN BEARE'!K:K,'BEN BEARE'!C:C,B1582)</f>
        <v>-3.75</v>
      </c>
    </row>
    <row r="1583" spans="2:7" ht="15.75" x14ac:dyDescent="0.25">
      <c r="B1583" s="205" t="str">
        <v>Skybeam</v>
      </c>
      <c r="C1583" s="199">
        <f>COUNTIF('BEN BEARE'!C:C,B1583)</f>
        <v>1</v>
      </c>
      <c r="D1583" s="199">
        <f>COUNTIFS('BEN BEARE'!C:C,B1583,'BEN BEARE'!K:K,"&gt;0")</f>
        <v>0</v>
      </c>
      <c r="E1583" s="199">
        <f>COUNTIFS('BEN BEARE'!C:C,B1583,'BEN BEARE'!K:K,"&lt;0")</f>
        <v>1</v>
      </c>
      <c r="F1583" s="200">
        <f t="shared" si="37"/>
        <v>0</v>
      </c>
      <c r="G1583" s="207">
        <f>SUMIFS('BEN BEARE'!K:K,'BEN BEARE'!C:C,B1583)</f>
        <v>-2</v>
      </c>
    </row>
    <row r="1584" spans="2:7" ht="15.75" x14ac:dyDescent="0.25">
      <c r="B1584" s="205" t="str">
        <v>Skyhawk</v>
      </c>
      <c r="C1584" s="199">
        <f>COUNTIF('BEN BEARE'!C:C,B1584)</f>
        <v>1</v>
      </c>
      <c r="D1584" s="199">
        <f>COUNTIFS('BEN BEARE'!C:C,B1584,'BEN BEARE'!K:K,"&gt;0")</f>
        <v>0</v>
      </c>
      <c r="E1584" s="199">
        <f>COUNTIFS('BEN BEARE'!C:C,B1584,'BEN BEARE'!K:K,"&lt;0")</f>
        <v>1</v>
      </c>
      <c r="F1584" s="200">
        <f t="shared" si="37"/>
        <v>0</v>
      </c>
      <c r="G1584" s="207">
        <f>SUMIFS('BEN BEARE'!K:K,'BEN BEARE'!C:C,B1584)</f>
        <v>-0.5</v>
      </c>
    </row>
    <row r="1585" spans="2:7" ht="15.75" x14ac:dyDescent="0.25">
      <c r="B1585" s="205" t="str">
        <v>Skywriter</v>
      </c>
      <c r="C1585" s="199">
        <f>COUNTIF('BEN BEARE'!C:C,B1585)</f>
        <v>1</v>
      </c>
      <c r="D1585" s="199">
        <f>COUNTIFS('BEN BEARE'!C:C,B1585,'BEN BEARE'!K:K,"&gt;0")</f>
        <v>0</v>
      </c>
      <c r="E1585" s="199">
        <f>COUNTIFS('BEN BEARE'!C:C,B1585,'BEN BEARE'!K:K,"&lt;0")</f>
        <v>1</v>
      </c>
      <c r="F1585" s="200">
        <f t="shared" si="37"/>
        <v>0</v>
      </c>
      <c r="G1585" s="207">
        <f>SUMIFS('BEN BEARE'!K:K,'BEN BEARE'!C:C,B1585)</f>
        <v>-1</v>
      </c>
    </row>
    <row r="1586" spans="2:7" ht="15.75" x14ac:dyDescent="0.25">
      <c r="B1586" s="205" t="str">
        <v>Smart as Smart</v>
      </c>
      <c r="C1586" s="199">
        <f>COUNTIF('BEN BEARE'!C:C,B1586)</f>
        <v>1</v>
      </c>
      <c r="D1586" s="199">
        <f>COUNTIFS('BEN BEARE'!C:C,B1586,'BEN BEARE'!K:K,"&gt;0")</f>
        <v>1</v>
      </c>
      <c r="E1586" s="199">
        <f>COUNTIFS('BEN BEARE'!C:C,B1586,'BEN BEARE'!K:K,"&lt;0")</f>
        <v>0</v>
      </c>
      <c r="F1586" s="200">
        <f t="shared" si="37"/>
        <v>1</v>
      </c>
      <c r="G1586" s="207">
        <f>SUMIFS('BEN BEARE'!K:K,'BEN BEARE'!C:C,B1586)</f>
        <v>10.199999999999999</v>
      </c>
    </row>
    <row r="1587" spans="2:7" ht="15.75" x14ac:dyDescent="0.25">
      <c r="B1587" s="205" t="str">
        <v>Smart Legend</v>
      </c>
      <c r="C1587" s="199">
        <f>COUNTIF('BEN BEARE'!C:C,B1587)</f>
        <v>2</v>
      </c>
      <c r="D1587" s="199">
        <f>COUNTIFS('BEN BEARE'!C:C,B1587,'BEN BEARE'!K:K,"&gt;0")</f>
        <v>0</v>
      </c>
      <c r="E1587" s="199">
        <f>COUNTIFS('BEN BEARE'!C:C,B1587,'BEN BEARE'!K:K,"&lt;0")</f>
        <v>2</v>
      </c>
      <c r="F1587" s="200">
        <f t="shared" si="37"/>
        <v>0</v>
      </c>
      <c r="G1587" s="207">
        <f>SUMIFS('BEN BEARE'!K:K,'BEN BEARE'!C:C,B1587)</f>
        <v>-2.25</v>
      </c>
    </row>
    <row r="1588" spans="2:7" ht="15.75" x14ac:dyDescent="0.25">
      <c r="B1588" s="205" t="str">
        <v>Smart Mozzie</v>
      </c>
      <c r="C1588" s="199">
        <f>COUNTIF('BEN BEARE'!C:C,B1588)</f>
        <v>2</v>
      </c>
      <c r="D1588" s="199">
        <f>COUNTIFS('BEN BEARE'!C:C,B1588,'BEN BEARE'!K:K,"&gt;0")</f>
        <v>1</v>
      </c>
      <c r="E1588" s="199">
        <f>COUNTIFS('BEN BEARE'!C:C,B1588,'BEN BEARE'!K:K,"&lt;0")</f>
        <v>1</v>
      </c>
      <c r="F1588" s="200">
        <f t="shared" si="37"/>
        <v>0.5</v>
      </c>
      <c r="G1588" s="207">
        <f>SUMIFS('BEN BEARE'!K:K,'BEN BEARE'!C:C,B1588)</f>
        <v>12.5</v>
      </c>
    </row>
    <row r="1589" spans="2:7" ht="15.75" x14ac:dyDescent="0.25">
      <c r="B1589" s="205" t="str">
        <v>Smax</v>
      </c>
      <c r="C1589" s="199">
        <f>COUNTIF('BEN BEARE'!C:C,B1589)</f>
        <v>1</v>
      </c>
      <c r="D1589" s="199">
        <f>COUNTIFS('BEN BEARE'!C:C,B1589,'BEN BEARE'!K:K,"&gt;0")</f>
        <v>1</v>
      </c>
      <c r="E1589" s="199">
        <f>COUNTIFS('BEN BEARE'!C:C,B1589,'BEN BEARE'!K:K,"&lt;0")</f>
        <v>0</v>
      </c>
      <c r="F1589" s="200">
        <f t="shared" si="37"/>
        <v>1</v>
      </c>
      <c r="G1589" s="207">
        <f>SUMIFS('BEN BEARE'!K:K,'BEN BEARE'!C:C,B1589)</f>
        <v>3.8499999999999996</v>
      </c>
    </row>
    <row r="1590" spans="2:7" ht="15.75" x14ac:dyDescent="0.25">
      <c r="B1590" s="205" t="str">
        <v>Smiling Amos</v>
      </c>
      <c r="C1590" s="199">
        <f>COUNTIF('BEN BEARE'!C:C,B1590)</f>
        <v>1</v>
      </c>
      <c r="D1590" s="199">
        <f>COUNTIFS('BEN BEARE'!C:C,B1590,'BEN BEARE'!K:K,"&gt;0")</f>
        <v>1</v>
      </c>
      <c r="E1590" s="199">
        <f>COUNTIFS('BEN BEARE'!C:C,B1590,'BEN BEARE'!K:K,"&lt;0")</f>
        <v>0</v>
      </c>
      <c r="F1590" s="200">
        <f t="shared" si="37"/>
        <v>1</v>
      </c>
      <c r="G1590" s="207">
        <f>SUMIFS('BEN BEARE'!K:K,'BEN BEARE'!C:C,B1590)</f>
        <v>12.624500000000001</v>
      </c>
    </row>
    <row r="1591" spans="2:7" ht="15.75" x14ac:dyDescent="0.25">
      <c r="B1591" s="205" t="str">
        <v>Smooth Sailing</v>
      </c>
      <c r="C1591" s="199">
        <f>COUNTIF('BEN BEARE'!C:C,B1591)</f>
        <v>1</v>
      </c>
      <c r="D1591" s="199">
        <f>COUNTIFS('BEN BEARE'!C:C,B1591,'BEN BEARE'!K:K,"&gt;0")</f>
        <v>1</v>
      </c>
      <c r="E1591" s="199">
        <f>COUNTIFS('BEN BEARE'!C:C,B1591,'BEN BEARE'!K:K,"&lt;0")</f>
        <v>0</v>
      </c>
      <c r="F1591" s="200">
        <f t="shared" si="37"/>
        <v>1</v>
      </c>
      <c r="G1591" s="207">
        <f>SUMIFS('BEN BEARE'!K:K,'BEN BEARE'!C:C,B1591)</f>
        <v>5.9500000000000011</v>
      </c>
    </row>
    <row r="1592" spans="2:7" ht="15.75" x14ac:dyDescent="0.25">
      <c r="B1592" s="205" t="str">
        <v>Smuggler's Angel</v>
      </c>
      <c r="C1592" s="199">
        <f>COUNTIF('BEN BEARE'!C:C,B1592)</f>
        <v>1</v>
      </c>
      <c r="D1592" s="199">
        <f>COUNTIFS('BEN BEARE'!C:C,B1592,'BEN BEARE'!K:K,"&gt;0")</f>
        <v>1</v>
      </c>
      <c r="E1592" s="199">
        <f>COUNTIFS('BEN BEARE'!C:C,B1592,'BEN BEARE'!K:K,"&lt;0")</f>
        <v>0</v>
      </c>
      <c r="F1592" s="200">
        <f t="shared" si="37"/>
        <v>1</v>
      </c>
      <c r="G1592" s="207">
        <f>SUMIFS('BEN BEARE'!K:K,'BEN BEARE'!C:C,B1592)</f>
        <v>13</v>
      </c>
    </row>
    <row r="1593" spans="2:7" ht="15.75" x14ac:dyDescent="0.25">
      <c r="B1593" s="205" t="str">
        <v>Snakey Mag</v>
      </c>
      <c r="C1593" s="199">
        <f>COUNTIF('BEN BEARE'!C:C,B1593)</f>
        <v>3</v>
      </c>
      <c r="D1593" s="199">
        <f>COUNTIFS('BEN BEARE'!C:C,B1593,'BEN BEARE'!K:K,"&gt;0")</f>
        <v>2</v>
      </c>
      <c r="E1593" s="199">
        <f>COUNTIFS('BEN BEARE'!C:C,B1593,'BEN BEARE'!K:K,"&lt;0")</f>
        <v>1</v>
      </c>
      <c r="F1593" s="200">
        <f t="shared" si="37"/>
        <v>0.66666666666666663</v>
      </c>
      <c r="G1593" s="207">
        <f>SUMIFS('BEN BEARE'!K:K,'BEN BEARE'!C:C,B1593)</f>
        <v>14.417999999999996</v>
      </c>
    </row>
    <row r="1594" spans="2:7" ht="15.75" x14ac:dyDescent="0.25">
      <c r="B1594" s="205" t="str">
        <v>Snick</v>
      </c>
      <c r="C1594" s="199">
        <f>COUNTIF('BEN BEARE'!C:C,B1594)</f>
        <v>6</v>
      </c>
      <c r="D1594" s="199">
        <f>COUNTIFS('BEN BEARE'!C:C,B1594,'BEN BEARE'!K:K,"&gt;0")</f>
        <v>0</v>
      </c>
      <c r="E1594" s="199">
        <f>COUNTIFS('BEN BEARE'!C:C,B1594,'BEN BEARE'!K:K,"&lt;0")</f>
        <v>6</v>
      </c>
      <c r="F1594" s="200">
        <f t="shared" si="37"/>
        <v>0</v>
      </c>
      <c r="G1594" s="207">
        <f>SUMIFS('BEN BEARE'!K:K,'BEN BEARE'!C:C,B1594)</f>
        <v>-13.25</v>
      </c>
    </row>
    <row r="1595" spans="2:7" ht="15.75" x14ac:dyDescent="0.25">
      <c r="B1595" s="205" t="str">
        <v>Snipperty Vixen</v>
      </c>
      <c r="C1595" s="199">
        <f>COUNTIF('BEN BEARE'!C:C,B1595)</f>
        <v>1</v>
      </c>
      <c r="D1595" s="199">
        <f>COUNTIFS('BEN BEARE'!C:C,B1595,'BEN BEARE'!K:K,"&gt;0")</f>
        <v>0</v>
      </c>
      <c r="E1595" s="199">
        <f>COUNTIFS('BEN BEARE'!C:C,B1595,'BEN BEARE'!K:K,"&lt;0")</f>
        <v>1</v>
      </c>
      <c r="F1595" s="200">
        <f t="shared" si="37"/>
        <v>0</v>
      </c>
      <c r="G1595" s="207">
        <f>SUMIFS('BEN BEARE'!K:K,'BEN BEARE'!C:C,B1595)</f>
        <v>-3</v>
      </c>
    </row>
    <row r="1596" spans="2:7" ht="15.75" x14ac:dyDescent="0.25">
      <c r="B1596" s="205" t="str">
        <v>Snippety Legend</v>
      </c>
      <c r="C1596" s="199">
        <f>COUNTIF('BEN BEARE'!C:C,B1596)</f>
        <v>1</v>
      </c>
      <c r="D1596" s="199">
        <f>COUNTIFS('BEN BEARE'!C:C,B1596,'BEN BEARE'!K:K,"&gt;0")</f>
        <v>1</v>
      </c>
      <c r="E1596" s="199">
        <f>COUNTIFS('BEN BEARE'!C:C,B1596,'BEN BEARE'!K:K,"&lt;0")</f>
        <v>0</v>
      </c>
      <c r="F1596" s="200">
        <f t="shared" si="37"/>
        <v>1</v>
      </c>
      <c r="G1596" s="207">
        <f>SUMIFS('BEN BEARE'!K:K,'BEN BEARE'!C:C,B1596)</f>
        <v>6.65</v>
      </c>
    </row>
    <row r="1597" spans="2:7" ht="15.75" x14ac:dyDescent="0.25">
      <c r="B1597" s="205" t="str">
        <v>Snippety Star</v>
      </c>
      <c r="C1597" s="199">
        <f>COUNTIF('BEN BEARE'!C:C,B1597)</f>
        <v>1</v>
      </c>
      <c r="D1597" s="199">
        <f>COUNTIFS('BEN BEARE'!C:C,B1597,'BEN BEARE'!K:K,"&gt;0")</f>
        <v>0</v>
      </c>
      <c r="E1597" s="199">
        <f>COUNTIFS('BEN BEARE'!C:C,B1597,'BEN BEARE'!K:K,"&lt;0")</f>
        <v>1</v>
      </c>
      <c r="F1597" s="200">
        <f t="shared" si="37"/>
        <v>0</v>
      </c>
      <c r="G1597" s="207">
        <f>SUMIFS('BEN BEARE'!K:K,'BEN BEARE'!C:C,B1597)</f>
        <v>-3</v>
      </c>
    </row>
    <row r="1598" spans="2:7" ht="15.75" x14ac:dyDescent="0.25">
      <c r="B1598" s="205" t="str">
        <v>Snow Boum</v>
      </c>
      <c r="C1598" s="199">
        <f>COUNTIF('BEN BEARE'!C:C,B1598)</f>
        <v>1</v>
      </c>
      <c r="D1598" s="199">
        <f>COUNTIFS('BEN BEARE'!C:C,B1598,'BEN BEARE'!K:K,"&gt;0")</f>
        <v>1</v>
      </c>
      <c r="E1598" s="199">
        <f>COUNTIFS('BEN BEARE'!C:C,B1598,'BEN BEARE'!K:K,"&lt;0")</f>
        <v>0</v>
      </c>
      <c r="F1598" s="200">
        <f t="shared" si="37"/>
        <v>1</v>
      </c>
      <c r="G1598" s="207">
        <f>SUMIFS('BEN BEARE'!K:K,'BEN BEARE'!C:C,B1598)</f>
        <v>5.5</v>
      </c>
    </row>
    <row r="1599" spans="2:7" ht="15.75" x14ac:dyDescent="0.25">
      <c r="B1599" s="205" t="str">
        <v>Snow Falcon</v>
      </c>
      <c r="C1599" s="199">
        <f>COUNTIF('BEN BEARE'!C:C,B1599)</f>
        <v>2</v>
      </c>
      <c r="D1599" s="199">
        <f>COUNTIFS('BEN BEARE'!C:C,B1599,'BEN BEARE'!K:K,"&gt;0")</f>
        <v>1</v>
      </c>
      <c r="E1599" s="199">
        <f>COUNTIFS('BEN BEARE'!C:C,B1599,'BEN BEARE'!K:K,"&lt;0")</f>
        <v>1</v>
      </c>
      <c r="F1599" s="200">
        <f t="shared" si="37"/>
        <v>0.5</v>
      </c>
      <c r="G1599" s="207">
        <f>SUMIFS('BEN BEARE'!K:K,'BEN BEARE'!C:C,B1599)</f>
        <v>-0.85000000000000009</v>
      </c>
    </row>
    <row r="1600" spans="2:7" ht="15.75" x14ac:dyDescent="0.25">
      <c r="B1600" s="205" t="str">
        <v>Snowman</v>
      </c>
      <c r="C1600" s="199">
        <f>COUNTIF('BEN BEARE'!C:C,B1600)</f>
        <v>2</v>
      </c>
      <c r="D1600" s="199">
        <f>COUNTIFS('BEN BEARE'!C:C,B1600,'BEN BEARE'!K:K,"&gt;0")</f>
        <v>0</v>
      </c>
      <c r="E1600" s="199">
        <f>COUNTIFS('BEN BEARE'!C:C,B1600,'BEN BEARE'!K:K,"&lt;0")</f>
        <v>2</v>
      </c>
      <c r="F1600" s="200">
        <f t="shared" si="37"/>
        <v>0</v>
      </c>
      <c r="G1600" s="207">
        <f>SUMIFS('BEN BEARE'!K:K,'BEN BEARE'!C:C,B1600)</f>
        <v>-2.75</v>
      </c>
    </row>
    <row r="1601" spans="2:7" ht="15.75" x14ac:dyDescent="0.25">
      <c r="B1601" s="205" t="str">
        <v>So Audacious</v>
      </c>
      <c r="C1601" s="199">
        <f>COUNTIF('BEN BEARE'!C:C,B1601)</f>
        <v>1</v>
      </c>
      <c r="D1601" s="199">
        <f>COUNTIFS('BEN BEARE'!C:C,B1601,'BEN BEARE'!K:K,"&gt;0")</f>
        <v>1</v>
      </c>
      <c r="E1601" s="199">
        <f>COUNTIFS('BEN BEARE'!C:C,B1601,'BEN BEARE'!K:K,"&lt;0")</f>
        <v>0</v>
      </c>
      <c r="F1601" s="200">
        <f t="shared" si="37"/>
        <v>1</v>
      </c>
      <c r="G1601" s="207">
        <f>SUMIFS('BEN BEARE'!K:K,'BEN BEARE'!C:C,B1601)</f>
        <v>4.125</v>
      </c>
    </row>
    <row r="1602" spans="2:7" ht="15.75" x14ac:dyDescent="0.25">
      <c r="B1602" s="205" t="str">
        <v>So You See</v>
      </c>
      <c r="C1602" s="199">
        <f>COUNTIF('BEN BEARE'!C:C,B1602)</f>
        <v>2</v>
      </c>
      <c r="D1602" s="199">
        <f>COUNTIFS('BEN BEARE'!C:C,B1602,'BEN BEARE'!K:K,"&gt;0")</f>
        <v>1</v>
      </c>
      <c r="E1602" s="199">
        <f>COUNTIFS('BEN BEARE'!C:C,B1602,'BEN BEARE'!K:K,"&lt;0")</f>
        <v>1</v>
      </c>
      <c r="F1602" s="200">
        <f t="shared" si="37"/>
        <v>0.5</v>
      </c>
      <c r="G1602" s="207">
        <f>SUMIFS('BEN BEARE'!K:K,'BEN BEARE'!C:C,B1602)</f>
        <v>18</v>
      </c>
    </row>
    <row r="1603" spans="2:7" ht="15.75" x14ac:dyDescent="0.25">
      <c r="B1603" s="205" t="str">
        <v>Soaring Pengshan</v>
      </c>
      <c r="C1603" s="199">
        <f>COUNTIF('BEN BEARE'!C:C,B1603)</f>
        <v>2</v>
      </c>
      <c r="D1603" s="199">
        <f>COUNTIFS('BEN BEARE'!C:C,B1603,'BEN BEARE'!K:K,"&gt;0")</f>
        <v>0</v>
      </c>
      <c r="E1603" s="199">
        <f>COUNTIFS('BEN BEARE'!C:C,B1603,'BEN BEARE'!K:K,"&lt;0")</f>
        <v>2</v>
      </c>
      <c r="F1603" s="200">
        <f t="shared" si="37"/>
        <v>0</v>
      </c>
      <c r="G1603" s="207">
        <f>SUMIFS('BEN BEARE'!K:K,'BEN BEARE'!C:C,B1603)</f>
        <v>-1.25</v>
      </c>
    </row>
    <row r="1604" spans="2:7" ht="15.75" x14ac:dyDescent="0.25">
      <c r="B1604" s="205" t="str">
        <v>Soho Sushi</v>
      </c>
      <c r="C1604" s="199">
        <f>COUNTIF('BEN BEARE'!C:C,B1604)</f>
        <v>1</v>
      </c>
      <c r="D1604" s="199">
        <f>COUNTIFS('BEN BEARE'!C:C,B1604,'BEN BEARE'!K:K,"&gt;0")</f>
        <v>0</v>
      </c>
      <c r="E1604" s="199">
        <f>COUNTIFS('BEN BEARE'!C:C,B1604,'BEN BEARE'!K:K,"&lt;0")</f>
        <v>1</v>
      </c>
      <c r="F1604" s="200">
        <f t="shared" si="37"/>
        <v>0</v>
      </c>
      <c r="G1604" s="207">
        <f>SUMIFS('BEN BEARE'!K:K,'BEN BEARE'!C:C,B1604)</f>
        <v>-0.25</v>
      </c>
    </row>
    <row r="1605" spans="2:7" ht="15.75" x14ac:dyDescent="0.25">
      <c r="B1605" s="205" t="str">
        <v>Soju</v>
      </c>
      <c r="C1605" s="199">
        <f>COUNTIF('BEN BEARE'!C:C,B1605)</f>
        <v>1</v>
      </c>
      <c r="D1605" s="199">
        <f>COUNTIFS('BEN BEARE'!C:C,B1605,'BEN BEARE'!K:K,"&gt;0")</f>
        <v>0</v>
      </c>
      <c r="E1605" s="199">
        <f>COUNTIFS('BEN BEARE'!C:C,B1605,'BEN BEARE'!K:K,"&lt;0")</f>
        <v>1</v>
      </c>
      <c r="F1605" s="200">
        <f t="shared" si="37"/>
        <v>0</v>
      </c>
      <c r="G1605" s="207">
        <f>SUMIFS('BEN BEARE'!K:K,'BEN BEARE'!C:C,B1605)</f>
        <v>-1.5</v>
      </c>
    </row>
    <row r="1606" spans="2:7" ht="15.75" x14ac:dyDescent="0.25">
      <c r="B1606" s="205" t="str">
        <v>Solbrook</v>
      </c>
      <c r="C1606" s="199">
        <f>COUNTIF('BEN BEARE'!C:C,B1606)</f>
        <v>1</v>
      </c>
      <c r="D1606" s="199">
        <f>COUNTIFS('BEN BEARE'!C:C,B1606,'BEN BEARE'!K:K,"&gt;0")</f>
        <v>0</v>
      </c>
      <c r="E1606" s="199">
        <f>COUNTIFS('BEN BEARE'!C:C,B1606,'BEN BEARE'!K:K,"&lt;0")</f>
        <v>1</v>
      </c>
      <c r="F1606" s="200">
        <f t="shared" si="37"/>
        <v>0</v>
      </c>
      <c r="G1606" s="207">
        <f>SUMIFS('BEN BEARE'!K:K,'BEN BEARE'!C:C,B1606)</f>
        <v>-4</v>
      </c>
    </row>
    <row r="1607" spans="2:7" ht="15.75" x14ac:dyDescent="0.25">
      <c r="B1607" s="205" t="str">
        <v>Solbrook Star</v>
      </c>
      <c r="C1607" s="199">
        <f>COUNTIF('BEN BEARE'!C:C,B1607)</f>
        <v>3</v>
      </c>
      <c r="D1607" s="199">
        <f>COUNTIFS('BEN BEARE'!C:C,B1607,'BEN BEARE'!K:K,"&gt;0")</f>
        <v>1</v>
      </c>
      <c r="E1607" s="199">
        <f>COUNTIFS('BEN BEARE'!C:C,B1607,'BEN BEARE'!K:K,"&lt;0")</f>
        <v>2</v>
      </c>
      <c r="F1607" s="200">
        <f t="shared" si="37"/>
        <v>0.33333333333333331</v>
      </c>
      <c r="G1607" s="207">
        <f>SUMIFS('BEN BEARE'!K:K,'BEN BEARE'!C:C,B1607)</f>
        <v>6</v>
      </c>
    </row>
    <row r="1608" spans="2:7" ht="15.75" x14ac:dyDescent="0.25">
      <c r="B1608" s="205" t="str">
        <v>Soldier of Rome</v>
      </c>
      <c r="C1608" s="199">
        <f>COUNTIF('BEN BEARE'!C:C,B1608)</f>
        <v>1</v>
      </c>
      <c r="D1608" s="199">
        <f>COUNTIFS('BEN BEARE'!C:C,B1608,'BEN BEARE'!K:K,"&gt;0")</f>
        <v>1</v>
      </c>
      <c r="E1608" s="199">
        <f>COUNTIFS('BEN BEARE'!C:C,B1608,'BEN BEARE'!K:K,"&lt;0")</f>
        <v>0</v>
      </c>
      <c r="F1608" s="200">
        <f t="shared" si="37"/>
        <v>1</v>
      </c>
      <c r="G1608" s="207">
        <f>SUMIFS('BEN BEARE'!K:K,'BEN BEARE'!C:C,B1608)</f>
        <v>29.0625</v>
      </c>
    </row>
    <row r="1609" spans="2:7" ht="15.75" x14ac:dyDescent="0.25">
      <c r="B1609" s="205" t="str">
        <v>Song of the Nile</v>
      </c>
      <c r="C1609" s="199">
        <f>COUNTIF('BEN BEARE'!C:C,B1609)</f>
        <v>1</v>
      </c>
      <c r="D1609" s="199">
        <f>COUNTIFS('BEN BEARE'!C:C,B1609,'BEN BEARE'!K:K,"&gt;0")</f>
        <v>0</v>
      </c>
      <c r="E1609" s="199">
        <f>COUNTIFS('BEN BEARE'!C:C,B1609,'BEN BEARE'!K:K,"&lt;0")</f>
        <v>1</v>
      </c>
      <c r="F1609" s="200">
        <f t="shared" si="37"/>
        <v>0</v>
      </c>
      <c r="G1609" s="207">
        <f>SUMIFS('BEN BEARE'!K:K,'BEN BEARE'!C:C,B1609)</f>
        <v>-1</v>
      </c>
    </row>
    <row r="1610" spans="2:7" ht="15.75" x14ac:dyDescent="0.25">
      <c r="B1610" s="205" t="str">
        <v>Songaa</v>
      </c>
      <c r="C1610" s="199">
        <f>COUNTIF('BEN BEARE'!C:C,B1610)</f>
        <v>2</v>
      </c>
      <c r="D1610" s="199">
        <f>COUNTIFS('BEN BEARE'!C:C,B1610,'BEN BEARE'!K:K,"&gt;0")</f>
        <v>0</v>
      </c>
      <c r="E1610" s="199">
        <f>COUNTIFS('BEN BEARE'!C:C,B1610,'BEN BEARE'!K:K,"&lt;0")</f>
        <v>2</v>
      </c>
      <c r="F1610" s="200">
        <f t="shared" si="37"/>
        <v>0</v>
      </c>
      <c r="G1610" s="207">
        <f>SUMIFS('BEN BEARE'!K:K,'BEN BEARE'!C:C,B1610)</f>
        <v>-9</v>
      </c>
    </row>
    <row r="1611" spans="2:7" ht="15.75" x14ac:dyDescent="0.25">
      <c r="B1611" s="205" t="str">
        <v>SONGMAN</v>
      </c>
      <c r="C1611" s="199">
        <f>COUNTIF('BEN BEARE'!C:C,B1611)</f>
        <v>1</v>
      </c>
      <c r="D1611" s="199">
        <f>COUNTIFS('BEN BEARE'!C:C,B1611,'BEN BEARE'!K:K,"&gt;0")</f>
        <v>0</v>
      </c>
      <c r="E1611" s="199">
        <f>COUNTIFS('BEN BEARE'!C:C,B1611,'BEN BEARE'!K:K,"&lt;0")</f>
        <v>1</v>
      </c>
      <c r="F1611" s="200">
        <f t="shared" si="37"/>
        <v>0</v>
      </c>
      <c r="G1611" s="207">
        <f>SUMIFS('BEN BEARE'!K:K,'BEN BEARE'!C:C,B1611)</f>
        <v>-4</v>
      </c>
    </row>
    <row r="1612" spans="2:7" ht="15.75" x14ac:dyDescent="0.25">
      <c r="B1612" s="205" t="str">
        <v>Sorel Rising</v>
      </c>
      <c r="C1612" s="199">
        <f>COUNTIF('BEN BEARE'!C:C,B1612)</f>
        <v>1</v>
      </c>
      <c r="D1612" s="199">
        <f>COUNTIFS('BEN BEARE'!C:C,B1612,'BEN BEARE'!K:K,"&gt;0")</f>
        <v>0</v>
      </c>
      <c r="E1612" s="199">
        <f>COUNTIFS('BEN BEARE'!C:C,B1612,'BEN BEARE'!K:K,"&lt;0")</f>
        <v>1</v>
      </c>
      <c r="F1612" s="200">
        <f t="shared" si="37"/>
        <v>0</v>
      </c>
      <c r="G1612" s="207">
        <f>SUMIFS('BEN BEARE'!K:K,'BEN BEARE'!C:C,B1612)</f>
        <v>-0.5</v>
      </c>
    </row>
    <row r="1613" spans="2:7" ht="15.75" x14ac:dyDescent="0.25">
      <c r="B1613" s="205" t="str">
        <v>Sorry Sailor</v>
      </c>
      <c r="C1613" s="199">
        <f>COUNTIF('BEN BEARE'!C:C,B1613)</f>
        <v>3</v>
      </c>
      <c r="D1613" s="199">
        <f>COUNTIFS('BEN BEARE'!C:C,B1613,'BEN BEARE'!K:K,"&gt;0")</f>
        <v>2</v>
      </c>
      <c r="E1613" s="199">
        <f>COUNTIFS('BEN BEARE'!C:C,B1613,'BEN BEARE'!K:K,"&lt;0")</f>
        <v>1</v>
      </c>
      <c r="F1613" s="200">
        <f t="shared" si="37"/>
        <v>0.66666666666666663</v>
      </c>
      <c r="G1613" s="207">
        <f>SUMIFS('BEN BEARE'!K:K,'BEN BEARE'!C:C,B1613)</f>
        <v>163.44999999999999</v>
      </c>
    </row>
    <row r="1614" spans="2:7" ht="15.75" x14ac:dyDescent="0.25">
      <c r="B1614" s="205" t="str">
        <v>Sounds of Heaven</v>
      </c>
      <c r="C1614" s="199">
        <f>COUNTIF('BEN BEARE'!C:C,B1614)</f>
        <v>1</v>
      </c>
      <c r="D1614" s="199">
        <f>COUNTIFS('BEN BEARE'!C:C,B1614,'BEN BEARE'!K:K,"&gt;0")</f>
        <v>1</v>
      </c>
      <c r="E1614" s="199">
        <f>COUNTIFS('BEN BEARE'!C:C,B1614,'BEN BEARE'!K:K,"&lt;0")</f>
        <v>0</v>
      </c>
      <c r="F1614" s="200">
        <f t="shared" si="37"/>
        <v>1</v>
      </c>
      <c r="G1614" s="207">
        <f>SUMIFS('BEN BEARE'!K:K,'BEN BEARE'!C:C,B1614)</f>
        <v>37.049999999999997</v>
      </c>
    </row>
    <row r="1615" spans="2:7" ht="15.75" x14ac:dyDescent="0.25">
      <c r="B1615" s="205" t="str">
        <v>South Lake</v>
      </c>
      <c r="C1615" s="199">
        <f>COUNTIF('BEN BEARE'!C:C,B1615)</f>
        <v>1</v>
      </c>
      <c r="D1615" s="199">
        <f>COUNTIFS('BEN BEARE'!C:C,B1615,'BEN BEARE'!K:K,"&gt;0")</f>
        <v>0</v>
      </c>
      <c r="E1615" s="199">
        <f>COUNTIFS('BEN BEARE'!C:C,B1615,'BEN BEARE'!K:K,"&lt;0")</f>
        <v>1</v>
      </c>
      <c r="F1615" s="200">
        <f t="shared" si="37"/>
        <v>0</v>
      </c>
      <c r="G1615" s="207">
        <f>SUMIFS('BEN BEARE'!K:K,'BEN BEARE'!C:C,B1615)</f>
        <v>-0.25</v>
      </c>
    </row>
    <row r="1616" spans="2:7" ht="15.75" x14ac:dyDescent="0.25">
      <c r="B1616" s="205" t="str">
        <v>South of Houston</v>
      </c>
      <c r="C1616" s="199">
        <f>COUNTIF('BEN BEARE'!C:C,B1616)</f>
        <v>2</v>
      </c>
      <c r="D1616" s="199">
        <f>COUNTIFS('BEN BEARE'!C:C,B1616,'BEN BEARE'!K:K,"&gt;0")</f>
        <v>0</v>
      </c>
      <c r="E1616" s="199">
        <f>COUNTIFS('BEN BEARE'!C:C,B1616,'BEN BEARE'!K:K,"&lt;0")</f>
        <v>2</v>
      </c>
      <c r="F1616" s="200">
        <f t="shared" si="37"/>
        <v>0</v>
      </c>
      <c r="G1616" s="207">
        <f>SUMIFS('BEN BEARE'!K:K,'BEN BEARE'!C:C,B1616)</f>
        <v>-9</v>
      </c>
    </row>
    <row r="1617" spans="2:7" ht="15.75" x14ac:dyDescent="0.25">
      <c r="B1617" s="205" t="str">
        <v>Sovereign Dane</v>
      </c>
      <c r="C1617" s="199">
        <f>COUNTIF('BEN BEARE'!C:C,B1617)</f>
        <v>1</v>
      </c>
      <c r="D1617" s="199">
        <f>COUNTIFS('BEN BEARE'!C:C,B1617,'BEN BEARE'!K:K,"&gt;0")</f>
        <v>0</v>
      </c>
      <c r="E1617" s="199">
        <f>COUNTIFS('BEN BEARE'!C:C,B1617,'BEN BEARE'!K:K,"&lt;0")</f>
        <v>1</v>
      </c>
      <c r="F1617" s="200">
        <f t="shared" si="37"/>
        <v>0</v>
      </c>
      <c r="G1617" s="207">
        <f>SUMIFS('BEN BEARE'!K:K,'BEN BEARE'!C:C,B1617)</f>
        <v>-3.75</v>
      </c>
    </row>
    <row r="1618" spans="2:7" ht="15.75" x14ac:dyDescent="0.25">
      <c r="B1618" s="205" t="str">
        <v>Sovereign Gold</v>
      </c>
      <c r="C1618" s="199">
        <f>COUNTIF('BEN BEARE'!C:C,B1618)</f>
        <v>2</v>
      </c>
      <c r="D1618" s="199">
        <f>COUNTIFS('BEN BEARE'!C:C,B1618,'BEN BEARE'!K:K,"&gt;0")</f>
        <v>1</v>
      </c>
      <c r="E1618" s="199">
        <f>COUNTIFS('BEN BEARE'!C:C,B1618,'BEN BEARE'!K:K,"&lt;0")</f>
        <v>1</v>
      </c>
      <c r="F1618" s="200">
        <f t="shared" si="37"/>
        <v>0.5</v>
      </c>
      <c r="G1618" s="207">
        <f>SUMIFS('BEN BEARE'!K:K,'BEN BEARE'!C:C,B1618)</f>
        <v>2.3499999999999996</v>
      </c>
    </row>
    <row r="1619" spans="2:7" ht="15.75" x14ac:dyDescent="0.25">
      <c r="B1619" s="205" t="str">
        <v>Soybean</v>
      </c>
      <c r="C1619" s="199">
        <f>COUNTIF('BEN BEARE'!C:C,B1619)</f>
        <v>1</v>
      </c>
      <c r="D1619" s="199">
        <f>COUNTIFS('BEN BEARE'!C:C,B1619,'BEN BEARE'!K:K,"&gt;0")</f>
        <v>0</v>
      </c>
      <c r="E1619" s="199">
        <f>COUNTIFS('BEN BEARE'!C:C,B1619,'BEN BEARE'!K:K,"&lt;0")</f>
        <v>1</v>
      </c>
      <c r="F1619" s="200">
        <f t="shared" si="37"/>
        <v>0</v>
      </c>
      <c r="G1619" s="207">
        <f>SUMIFS('BEN BEARE'!K:K,'BEN BEARE'!C:C,B1619)</f>
        <v>-1.75</v>
      </c>
    </row>
    <row r="1620" spans="2:7" ht="15.75" x14ac:dyDescent="0.25">
      <c r="B1620" s="205" t="str">
        <v>Spciy Margs</v>
      </c>
      <c r="C1620" s="199">
        <f>COUNTIF('BEN BEARE'!C:C,B1620)</f>
        <v>1</v>
      </c>
      <c r="D1620" s="199">
        <f>COUNTIFS('BEN BEARE'!C:C,B1620,'BEN BEARE'!K:K,"&gt;0")</f>
        <v>0</v>
      </c>
      <c r="E1620" s="199">
        <f>COUNTIFS('BEN BEARE'!C:C,B1620,'BEN BEARE'!K:K,"&lt;0")</f>
        <v>1</v>
      </c>
      <c r="F1620" s="200">
        <f t="shared" si="37"/>
        <v>0</v>
      </c>
      <c r="G1620" s="207">
        <f>SUMIFS('BEN BEARE'!K:K,'BEN BEARE'!C:C,B1620)</f>
        <v>-4</v>
      </c>
    </row>
    <row r="1621" spans="2:7" ht="15.75" x14ac:dyDescent="0.25">
      <c r="B1621" s="205" t="str">
        <v>Special Dancer</v>
      </c>
      <c r="C1621" s="199">
        <f>COUNTIF('BEN BEARE'!C:C,B1621)</f>
        <v>1</v>
      </c>
      <c r="D1621" s="199">
        <f>COUNTIFS('BEN BEARE'!C:C,B1621,'BEN BEARE'!K:K,"&gt;0")</f>
        <v>0</v>
      </c>
      <c r="E1621" s="199">
        <f>COUNTIFS('BEN BEARE'!C:C,B1621,'BEN BEARE'!K:K,"&lt;0")</f>
        <v>1</v>
      </c>
      <c r="F1621" s="200">
        <f t="shared" si="37"/>
        <v>0</v>
      </c>
      <c r="G1621" s="207">
        <f>SUMIFS('BEN BEARE'!K:K,'BEN BEARE'!C:C,B1621)</f>
        <v>-7.75</v>
      </c>
    </row>
    <row r="1622" spans="2:7" ht="15.75" x14ac:dyDescent="0.25">
      <c r="B1622" s="205" t="str">
        <v>Spellmaster</v>
      </c>
      <c r="C1622" s="199">
        <f>COUNTIF('BEN BEARE'!C:C,B1622)</f>
        <v>1</v>
      </c>
      <c r="D1622" s="199">
        <f>COUNTIFS('BEN BEARE'!C:C,B1622,'BEN BEARE'!K:K,"&gt;0")</f>
        <v>0</v>
      </c>
      <c r="E1622" s="199">
        <f>COUNTIFS('BEN BEARE'!C:C,B1622,'BEN BEARE'!K:K,"&lt;0")</f>
        <v>1</v>
      </c>
      <c r="F1622" s="200">
        <f t="shared" si="37"/>
        <v>0</v>
      </c>
      <c r="G1622" s="207">
        <f>SUMIFS('BEN BEARE'!K:K,'BEN BEARE'!C:C,B1622)</f>
        <v>-2.75</v>
      </c>
    </row>
    <row r="1623" spans="2:7" ht="15.75" x14ac:dyDescent="0.25">
      <c r="B1623" s="205" t="str">
        <v>Spirit of Gaylard</v>
      </c>
      <c r="C1623" s="199">
        <f>COUNTIF('BEN BEARE'!C:C,B1623)</f>
        <v>1</v>
      </c>
      <c r="D1623" s="199">
        <f>COUNTIFS('BEN BEARE'!C:C,B1623,'BEN BEARE'!K:K,"&gt;0")</f>
        <v>1</v>
      </c>
      <c r="E1623" s="199">
        <f>COUNTIFS('BEN BEARE'!C:C,B1623,'BEN BEARE'!K:K,"&lt;0")</f>
        <v>0</v>
      </c>
      <c r="F1623" s="200">
        <f t="shared" si="37"/>
        <v>1</v>
      </c>
      <c r="G1623" s="207">
        <f>SUMIFS('BEN BEARE'!K:K,'BEN BEARE'!C:C,B1623)</f>
        <v>1.0425000000000004</v>
      </c>
    </row>
    <row r="1624" spans="2:7" ht="15.75" x14ac:dyDescent="0.25">
      <c r="B1624" s="205" t="str">
        <v>Spirit of Greg</v>
      </c>
      <c r="C1624" s="199">
        <f>COUNTIF('BEN BEARE'!C:C,B1624)</f>
        <v>1</v>
      </c>
      <c r="D1624" s="199">
        <f>COUNTIFS('BEN BEARE'!C:C,B1624,'BEN BEARE'!K:K,"&gt;0")</f>
        <v>0</v>
      </c>
      <c r="E1624" s="199">
        <f>COUNTIFS('BEN BEARE'!C:C,B1624,'BEN BEARE'!K:K,"&lt;0")</f>
        <v>1</v>
      </c>
      <c r="F1624" s="200">
        <f t="shared" si="37"/>
        <v>0</v>
      </c>
      <c r="G1624" s="207">
        <f>SUMIFS('BEN BEARE'!K:K,'BEN BEARE'!C:C,B1624)</f>
        <v>-0.1</v>
      </c>
    </row>
    <row r="1625" spans="2:7" ht="15.75" x14ac:dyDescent="0.25">
      <c r="B1625" s="205" t="str">
        <v>Spirit of Nurai</v>
      </c>
      <c r="C1625" s="199">
        <f>COUNTIF('BEN BEARE'!C:C,B1625)</f>
        <v>1</v>
      </c>
      <c r="D1625" s="199">
        <f>COUNTIFS('BEN BEARE'!C:C,B1625,'BEN BEARE'!K:K,"&gt;0")</f>
        <v>0</v>
      </c>
      <c r="E1625" s="199">
        <f>COUNTIFS('BEN BEARE'!C:C,B1625,'BEN BEARE'!K:K,"&lt;0")</f>
        <v>1</v>
      </c>
      <c r="F1625" s="200">
        <f t="shared" si="37"/>
        <v>0</v>
      </c>
      <c r="G1625" s="207">
        <f>SUMIFS('BEN BEARE'!K:K,'BEN BEARE'!C:C,B1625)</f>
        <v>-3</v>
      </c>
    </row>
    <row r="1626" spans="2:7" ht="15.75" x14ac:dyDescent="0.25">
      <c r="B1626" s="205" t="str">
        <v>Spiritchaser</v>
      </c>
      <c r="C1626" s="199">
        <f>COUNTIF('BEN BEARE'!C:C,B1626)</f>
        <v>1</v>
      </c>
      <c r="D1626" s="199">
        <f>COUNTIFS('BEN BEARE'!C:C,B1626,'BEN BEARE'!K:K,"&gt;0")</f>
        <v>0</v>
      </c>
      <c r="E1626" s="199">
        <f>COUNTIFS('BEN BEARE'!C:C,B1626,'BEN BEARE'!K:K,"&lt;0")</f>
        <v>1</v>
      </c>
      <c r="F1626" s="200">
        <f t="shared" si="37"/>
        <v>0</v>
      </c>
      <c r="G1626" s="207">
        <f>SUMIFS('BEN BEARE'!K:K,'BEN BEARE'!C:C,B1626)</f>
        <v>-0.5</v>
      </c>
    </row>
    <row r="1627" spans="2:7" ht="15.75" x14ac:dyDescent="0.25">
      <c r="B1627" s="205" t="str">
        <v>Spirited Writings</v>
      </c>
      <c r="C1627" s="199">
        <f>COUNTIF('BEN BEARE'!C:C,B1627)</f>
        <v>1</v>
      </c>
      <c r="D1627" s="199">
        <f>COUNTIFS('BEN BEARE'!C:C,B1627,'BEN BEARE'!K:K,"&gt;0")</f>
        <v>1</v>
      </c>
      <c r="E1627" s="199">
        <f>COUNTIFS('BEN BEARE'!C:C,B1627,'BEN BEARE'!K:K,"&lt;0")</f>
        <v>0</v>
      </c>
      <c r="F1627" s="200">
        <f t="shared" si="37"/>
        <v>1</v>
      </c>
      <c r="G1627" s="207">
        <f>SUMIFS('BEN BEARE'!K:K,'BEN BEARE'!C:C,B1627)</f>
        <v>4.875</v>
      </c>
    </row>
    <row r="1628" spans="2:7" ht="15.75" x14ac:dyDescent="0.25">
      <c r="B1628" s="205" t="str">
        <v>Spirits Burn Deep</v>
      </c>
      <c r="C1628" s="199">
        <f>COUNTIF('BEN BEARE'!C:C,B1628)</f>
        <v>1</v>
      </c>
      <c r="D1628" s="199">
        <f>COUNTIFS('BEN BEARE'!C:C,B1628,'BEN BEARE'!K:K,"&gt;0")</f>
        <v>0</v>
      </c>
      <c r="E1628" s="199">
        <f>COUNTIFS('BEN BEARE'!C:C,B1628,'BEN BEARE'!K:K,"&lt;0")</f>
        <v>1</v>
      </c>
      <c r="F1628" s="200">
        <f t="shared" si="37"/>
        <v>0</v>
      </c>
      <c r="G1628" s="207">
        <f>SUMIFS('BEN BEARE'!K:K,'BEN BEARE'!C:C,B1628)</f>
        <v>-4</v>
      </c>
    </row>
    <row r="1629" spans="2:7" ht="15.75" x14ac:dyDescent="0.25">
      <c r="B1629" s="205" t="str">
        <v>Spiritual Thinker</v>
      </c>
      <c r="C1629" s="199">
        <f>COUNTIF('BEN BEARE'!C:C,B1629)</f>
        <v>2</v>
      </c>
      <c r="D1629" s="199">
        <f>COUNTIFS('BEN BEARE'!C:C,B1629,'BEN BEARE'!K:K,"&gt;0")</f>
        <v>0</v>
      </c>
      <c r="E1629" s="199">
        <f>COUNTIFS('BEN BEARE'!C:C,B1629,'BEN BEARE'!K:K,"&lt;0")</f>
        <v>2</v>
      </c>
      <c r="F1629" s="200">
        <f t="shared" si="37"/>
        <v>0</v>
      </c>
      <c r="G1629" s="207">
        <f>SUMIFS('BEN BEARE'!K:K,'BEN BEARE'!C:C,B1629)</f>
        <v>-3.25</v>
      </c>
    </row>
    <row r="1630" spans="2:7" ht="15.75" x14ac:dyDescent="0.25">
      <c r="B1630" s="205" t="str">
        <v xml:space="preserve">Spiritual Thinker </v>
      </c>
      <c r="C1630" s="199">
        <f>COUNTIF('BEN BEARE'!C:C,B1630)</f>
        <v>1</v>
      </c>
      <c r="D1630" s="199">
        <f>COUNTIFS('BEN BEARE'!C:C,B1630,'BEN BEARE'!K:K,"&gt;0")</f>
        <v>0</v>
      </c>
      <c r="E1630" s="199">
        <f>COUNTIFS('BEN BEARE'!C:C,B1630,'BEN BEARE'!K:K,"&lt;0")</f>
        <v>1</v>
      </c>
      <c r="F1630" s="200">
        <f t="shared" si="37"/>
        <v>0</v>
      </c>
      <c r="G1630" s="207">
        <f>SUMIFS('BEN BEARE'!K:K,'BEN BEARE'!C:C,B1630)</f>
        <v>-3</v>
      </c>
    </row>
    <row r="1631" spans="2:7" ht="15.75" x14ac:dyDescent="0.25">
      <c r="B1631" s="205" t="str">
        <v>Splash Back</v>
      </c>
      <c r="C1631" s="199">
        <f>COUNTIF('BEN BEARE'!C:C,B1631)</f>
        <v>2</v>
      </c>
      <c r="D1631" s="199">
        <f>COUNTIFS('BEN BEARE'!C:C,B1631,'BEN BEARE'!K:K,"&gt;0")</f>
        <v>1</v>
      </c>
      <c r="E1631" s="199">
        <f>COUNTIFS('BEN BEARE'!C:C,B1631,'BEN BEARE'!K:K,"&lt;0")</f>
        <v>1</v>
      </c>
      <c r="F1631" s="200">
        <f t="shared" si="37"/>
        <v>0.5</v>
      </c>
      <c r="G1631" s="207">
        <f>SUMIFS('BEN BEARE'!K:K,'BEN BEARE'!C:C,B1631)</f>
        <v>-2.75</v>
      </c>
    </row>
    <row r="1632" spans="2:7" ht="15.75" x14ac:dyDescent="0.25">
      <c r="B1632" s="205" t="str">
        <v>Sports Legend</v>
      </c>
      <c r="C1632" s="199">
        <f>COUNTIF('BEN BEARE'!C:C,B1632)</f>
        <v>1</v>
      </c>
      <c r="D1632" s="199">
        <f>COUNTIFS('BEN BEARE'!C:C,B1632,'BEN BEARE'!K:K,"&gt;0")</f>
        <v>0</v>
      </c>
      <c r="E1632" s="199">
        <f>COUNTIFS('BEN BEARE'!C:C,B1632,'BEN BEARE'!K:K,"&lt;0")</f>
        <v>1</v>
      </c>
      <c r="F1632" s="200">
        <f t="shared" si="37"/>
        <v>0</v>
      </c>
      <c r="G1632" s="207">
        <f>SUMIFS('BEN BEARE'!K:K,'BEN BEARE'!C:C,B1632)</f>
        <v>-6</v>
      </c>
    </row>
    <row r="1633" spans="2:7" ht="15.75" x14ac:dyDescent="0.25">
      <c r="B1633" s="205" t="str">
        <v>Spritited Writings</v>
      </c>
      <c r="C1633" s="199">
        <f>COUNTIF('BEN BEARE'!C:C,B1633)</f>
        <v>1</v>
      </c>
      <c r="D1633" s="199">
        <f>COUNTIFS('BEN BEARE'!C:C,B1633,'BEN BEARE'!K:K,"&gt;0")</f>
        <v>0</v>
      </c>
      <c r="E1633" s="199">
        <f>COUNTIFS('BEN BEARE'!C:C,B1633,'BEN BEARE'!K:K,"&lt;0")</f>
        <v>1</v>
      </c>
      <c r="F1633" s="200">
        <f t="shared" si="37"/>
        <v>0</v>
      </c>
      <c r="G1633" s="207">
        <f>SUMIFS('BEN BEARE'!K:K,'BEN BEARE'!C:C,B1633)</f>
        <v>-1.5</v>
      </c>
    </row>
    <row r="1634" spans="2:7" ht="15.75" x14ac:dyDescent="0.25">
      <c r="B1634" s="205" t="str">
        <v>Spudnic</v>
      </c>
      <c r="C1634" s="199">
        <f>COUNTIF('BEN BEARE'!C:C,B1634)</f>
        <v>1</v>
      </c>
      <c r="D1634" s="199">
        <f>COUNTIFS('BEN BEARE'!C:C,B1634,'BEN BEARE'!K:K,"&gt;0")</f>
        <v>0</v>
      </c>
      <c r="E1634" s="199">
        <f>COUNTIFS('BEN BEARE'!C:C,B1634,'BEN BEARE'!K:K,"&lt;0")</f>
        <v>1</v>
      </c>
      <c r="F1634" s="200">
        <f t="shared" si="37"/>
        <v>0</v>
      </c>
      <c r="G1634" s="207">
        <f>SUMIFS('BEN BEARE'!K:K,'BEN BEARE'!C:C,B1634)</f>
        <v>-0.75</v>
      </c>
    </row>
    <row r="1635" spans="2:7" ht="15.75" x14ac:dyDescent="0.25">
      <c r="B1635" s="205" t="str">
        <v>Squad</v>
      </c>
      <c r="C1635" s="199">
        <f>COUNTIF('BEN BEARE'!C:C,B1635)</f>
        <v>1</v>
      </c>
      <c r="D1635" s="199">
        <f>COUNTIFS('BEN BEARE'!C:C,B1635,'BEN BEARE'!K:K,"&gt;0")</f>
        <v>1</v>
      </c>
      <c r="E1635" s="199">
        <f>COUNTIFS('BEN BEARE'!C:C,B1635,'BEN BEARE'!K:K,"&lt;0")</f>
        <v>0</v>
      </c>
      <c r="F1635" s="200">
        <f t="shared" si="37"/>
        <v>1</v>
      </c>
      <c r="G1635" s="207">
        <f>SUMIFS('BEN BEARE'!K:K,'BEN BEARE'!C:C,B1635)</f>
        <v>1.35</v>
      </c>
    </row>
    <row r="1636" spans="2:7" ht="15.75" x14ac:dyDescent="0.25">
      <c r="B1636" s="205" t="str">
        <v>Stage Princess</v>
      </c>
      <c r="C1636" s="199">
        <f>COUNTIF('BEN BEARE'!C:C,B1636)</f>
        <v>1</v>
      </c>
      <c r="D1636" s="199">
        <f>COUNTIFS('BEN BEARE'!C:C,B1636,'BEN BEARE'!K:K,"&gt;0")</f>
        <v>0</v>
      </c>
      <c r="E1636" s="199">
        <f>COUNTIFS('BEN BEARE'!C:C,B1636,'BEN BEARE'!K:K,"&lt;0")</f>
        <v>1</v>
      </c>
      <c r="F1636" s="200">
        <f t="shared" si="37"/>
        <v>0</v>
      </c>
      <c r="G1636" s="207">
        <f>SUMIFS('BEN BEARE'!K:K,'BEN BEARE'!C:C,B1636)</f>
        <v>-1</v>
      </c>
    </row>
    <row r="1637" spans="2:7" ht="15.75" x14ac:dyDescent="0.25">
      <c r="B1637" s="205" t="str">
        <v>Stand Up for Me</v>
      </c>
      <c r="C1637" s="199">
        <f>COUNTIF('BEN BEARE'!C:C,B1637)</f>
        <v>1</v>
      </c>
      <c r="D1637" s="199">
        <f>COUNTIFS('BEN BEARE'!C:C,B1637,'BEN BEARE'!K:K,"&gt;0")</f>
        <v>0</v>
      </c>
      <c r="E1637" s="199">
        <f>COUNTIFS('BEN BEARE'!C:C,B1637,'BEN BEARE'!K:K,"&lt;0")</f>
        <v>1</v>
      </c>
      <c r="F1637" s="200">
        <f t="shared" si="37"/>
        <v>0</v>
      </c>
      <c r="G1637" s="207">
        <f>SUMIFS('BEN BEARE'!K:K,'BEN BEARE'!C:C,B1637)</f>
        <v>-6</v>
      </c>
    </row>
    <row r="1638" spans="2:7" ht="15.75" x14ac:dyDescent="0.25">
      <c r="B1638" s="205" t="str">
        <v>Star Patrol</v>
      </c>
      <c r="C1638" s="199">
        <f>COUNTIF('BEN BEARE'!C:C,B1638)</f>
        <v>1</v>
      </c>
      <c r="D1638" s="199">
        <f>COUNTIFS('BEN BEARE'!C:C,B1638,'BEN BEARE'!K:K,"&gt;0")</f>
        <v>1</v>
      </c>
      <c r="E1638" s="199">
        <f>COUNTIFS('BEN BEARE'!C:C,B1638,'BEN BEARE'!K:K,"&lt;0")</f>
        <v>0</v>
      </c>
      <c r="F1638" s="200">
        <f t="shared" si="37"/>
        <v>1</v>
      </c>
      <c r="G1638" s="207">
        <f>SUMIFS('BEN BEARE'!K:K,'BEN BEARE'!C:C,B1638)</f>
        <v>3</v>
      </c>
    </row>
    <row r="1639" spans="2:7" ht="15.75" x14ac:dyDescent="0.25">
      <c r="B1639" s="205" t="str">
        <v>Star Vega</v>
      </c>
      <c r="C1639" s="199">
        <f>COUNTIF('BEN BEARE'!C:C,B1639)</f>
        <v>1</v>
      </c>
      <c r="D1639" s="199">
        <f>COUNTIFS('BEN BEARE'!C:C,B1639,'BEN BEARE'!K:K,"&gt;0")</f>
        <v>1</v>
      </c>
      <c r="E1639" s="199">
        <f>COUNTIFS('BEN BEARE'!C:C,B1639,'BEN BEARE'!K:K,"&lt;0")</f>
        <v>0</v>
      </c>
      <c r="F1639" s="200">
        <f t="shared" si="37"/>
        <v>1</v>
      </c>
      <c r="G1639" s="207">
        <f>SUMIFS('BEN BEARE'!K:K,'BEN BEARE'!C:C,B1639)</f>
        <v>24</v>
      </c>
    </row>
    <row r="1640" spans="2:7" ht="15.75" x14ac:dyDescent="0.25">
      <c r="B1640" s="205" t="str">
        <v>Starboard</v>
      </c>
      <c r="C1640" s="199">
        <f>COUNTIF('BEN BEARE'!C:C,B1640)</f>
        <v>3</v>
      </c>
      <c r="D1640" s="199">
        <f>COUNTIFS('BEN BEARE'!C:C,B1640,'BEN BEARE'!K:K,"&gt;0")</f>
        <v>1</v>
      </c>
      <c r="E1640" s="199">
        <f>COUNTIFS('BEN BEARE'!C:C,B1640,'BEN BEARE'!K:K,"&lt;0")</f>
        <v>2</v>
      </c>
      <c r="F1640" s="200">
        <f t="shared" si="37"/>
        <v>0.33333333333333331</v>
      </c>
      <c r="G1640" s="207">
        <f>SUMIFS('BEN BEARE'!K:K,'BEN BEARE'!C:C,B1640)</f>
        <v>-5.25</v>
      </c>
    </row>
    <row r="1641" spans="2:7" ht="15.75" x14ac:dyDescent="0.25">
      <c r="B1641" s="205" t="str">
        <v>Starbury</v>
      </c>
      <c r="C1641" s="199">
        <f>COUNTIF('BEN BEARE'!C:C,B1641)</f>
        <v>1</v>
      </c>
      <c r="D1641" s="199">
        <f>COUNTIFS('BEN BEARE'!C:C,B1641,'BEN BEARE'!K:K,"&gt;0")</f>
        <v>1</v>
      </c>
      <c r="E1641" s="199">
        <f>COUNTIFS('BEN BEARE'!C:C,B1641,'BEN BEARE'!K:K,"&lt;0")</f>
        <v>0</v>
      </c>
      <c r="F1641" s="200">
        <f t="shared" si="37"/>
        <v>1</v>
      </c>
      <c r="G1641" s="207">
        <f>SUMIFS('BEN BEARE'!K:K,'BEN BEARE'!C:C,B1641)</f>
        <v>2.8</v>
      </c>
    </row>
    <row r="1642" spans="2:7" ht="15.75" x14ac:dyDescent="0.25">
      <c r="B1642" s="205" t="str">
        <v>Stardom Awaayts</v>
      </c>
      <c r="C1642" s="199">
        <f>COUNTIF('BEN BEARE'!C:C,B1642)</f>
        <v>1</v>
      </c>
      <c r="D1642" s="199">
        <f>COUNTIFS('BEN BEARE'!C:C,B1642,'BEN BEARE'!K:K,"&gt;0")</f>
        <v>0</v>
      </c>
      <c r="E1642" s="199">
        <f>COUNTIFS('BEN BEARE'!C:C,B1642,'BEN BEARE'!K:K,"&lt;0")</f>
        <v>1</v>
      </c>
      <c r="F1642" s="200">
        <f t="shared" si="37"/>
        <v>0</v>
      </c>
      <c r="G1642" s="207">
        <f>SUMIFS('BEN BEARE'!K:K,'BEN BEARE'!C:C,B1642)</f>
        <v>-1</v>
      </c>
    </row>
    <row r="1643" spans="2:7" ht="15.75" x14ac:dyDescent="0.25">
      <c r="B1643" s="205" t="str">
        <v>Starianne</v>
      </c>
      <c r="C1643" s="199">
        <f>COUNTIF('BEN BEARE'!C:C,B1643)</f>
        <v>1</v>
      </c>
      <c r="D1643" s="199">
        <f>COUNTIFS('BEN BEARE'!C:C,B1643,'BEN BEARE'!K:K,"&gt;0")</f>
        <v>0</v>
      </c>
      <c r="E1643" s="199">
        <f>COUNTIFS('BEN BEARE'!C:C,B1643,'BEN BEARE'!K:K,"&lt;0")</f>
        <v>1</v>
      </c>
      <c r="F1643" s="200">
        <f t="shared" si="37"/>
        <v>0</v>
      </c>
      <c r="G1643" s="207">
        <f>SUMIFS('BEN BEARE'!K:K,'BEN BEARE'!C:C,B1643)</f>
        <v>-3</v>
      </c>
    </row>
    <row r="1644" spans="2:7" ht="15.75" x14ac:dyDescent="0.25">
      <c r="B1644" s="205" t="str">
        <v>Starlight Glow</v>
      </c>
      <c r="C1644" s="199">
        <f>COUNTIF('BEN BEARE'!C:C,B1644)</f>
        <v>2</v>
      </c>
      <c r="D1644" s="199">
        <f>COUNTIFS('BEN BEARE'!C:C,B1644,'BEN BEARE'!K:K,"&gt;0")</f>
        <v>0</v>
      </c>
      <c r="E1644" s="199">
        <f>COUNTIFS('BEN BEARE'!C:C,B1644,'BEN BEARE'!K:K,"&lt;0")</f>
        <v>2</v>
      </c>
      <c r="F1644" s="200">
        <f t="shared" si="37"/>
        <v>0</v>
      </c>
      <c r="G1644" s="207">
        <f>SUMIFS('BEN BEARE'!K:K,'BEN BEARE'!C:C,B1644)</f>
        <v>-6.5</v>
      </c>
    </row>
    <row r="1645" spans="2:7" ht="15.75" x14ac:dyDescent="0.25">
      <c r="B1645" s="205" t="str">
        <v>Staroshka</v>
      </c>
      <c r="C1645" s="199">
        <f>COUNTIF('BEN BEARE'!C:C,B1645)</f>
        <v>1</v>
      </c>
      <c r="D1645" s="199">
        <f>COUNTIFS('BEN BEARE'!C:C,B1645,'BEN BEARE'!K:K,"&gt;0")</f>
        <v>0</v>
      </c>
      <c r="E1645" s="199">
        <f>COUNTIFS('BEN BEARE'!C:C,B1645,'BEN BEARE'!K:K,"&lt;0")</f>
        <v>1</v>
      </c>
      <c r="F1645" s="200">
        <f t="shared" si="37"/>
        <v>0</v>
      </c>
      <c r="G1645" s="207">
        <f>SUMIFS('BEN BEARE'!K:K,'BEN BEARE'!C:C,B1645)</f>
        <v>-1.25</v>
      </c>
    </row>
    <row r="1646" spans="2:7" ht="15.75" x14ac:dyDescent="0.25">
      <c r="B1646" s="205" t="str">
        <v>Starros</v>
      </c>
      <c r="C1646" s="199">
        <f>COUNTIF('BEN BEARE'!C:C,B1646)</f>
        <v>2</v>
      </c>
      <c r="D1646" s="199">
        <f>COUNTIFS('BEN BEARE'!C:C,B1646,'BEN BEARE'!K:K,"&gt;0")</f>
        <v>1</v>
      </c>
      <c r="E1646" s="199">
        <f>COUNTIFS('BEN BEARE'!C:C,B1646,'BEN BEARE'!K:K,"&lt;0")</f>
        <v>1</v>
      </c>
      <c r="F1646" s="200">
        <f t="shared" ref="F1646:F1677" si="38">D1646/C1646</f>
        <v>0.5</v>
      </c>
      <c r="G1646" s="207">
        <f>SUMIFS('BEN BEARE'!K:K,'BEN BEARE'!C:C,B1646)</f>
        <v>0.75</v>
      </c>
    </row>
    <row r="1647" spans="2:7" ht="15.75" x14ac:dyDescent="0.25">
      <c r="B1647" s="205" t="str">
        <v>Starsheena</v>
      </c>
      <c r="C1647" s="199">
        <f>COUNTIF('BEN BEARE'!C:C,B1647)</f>
        <v>2</v>
      </c>
      <c r="D1647" s="199">
        <f>COUNTIFS('BEN BEARE'!C:C,B1647,'BEN BEARE'!K:K,"&gt;0")</f>
        <v>0</v>
      </c>
      <c r="E1647" s="199">
        <f>COUNTIFS('BEN BEARE'!C:C,B1647,'BEN BEARE'!K:K,"&lt;0")</f>
        <v>2</v>
      </c>
      <c r="F1647" s="200">
        <f t="shared" si="38"/>
        <v>0</v>
      </c>
      <c r="G1647" s="207">
        <f>SUMIFS('BEN BEARE'!K:K,'BEN BEARE'!C:C,B1647)</f>
        <v>-3.75</v>
      </c>
    </row>
    <row r="1648" spans="2:7" ht="15.75" x14ac:dyDescent="0.25">
      <c r="B1648" s="205" t="str">
        <v>Starworthy</v>
      </c>
      <c r="C1648" s="199">
        <f>COUNTIF('BEN BEARE'!C:C,B1648)</f>
        <v>2</v>
      </c>
      <c r="D1648" s="199">
        <f>COUNTIFS('BEN BEARE'!C:C,B1648,'BEN BEARE'!K:K,"&gt;0")</f>
        <v>0</v>
      </c>
      <c r="E1648" s="199">
        <f>COUNTIFS('BEN BEARE'!C:C,B1648,'BEN BEARE'!K:K,"&lt;0")</f>
        <v>2</v>
      </c>
      <c r="F1648" s="200">
        <f t="shared" si="38"/>
        <v>0</v>
      </c>
      <c r="G1648" s="207">
        <f>SUMIFS('BEN BEARE'!K:K,'BEN BEARE'!C:C,B1648)</f>
        <v>-1.5</v>
      </c>
    </row>
    <row r="1649" spans="2:7" ht="15.75" x14ac:dyDescent="0.25">
      <c r="B1649" s="205" t="str">
        <v>State Squad</v>
      </c>
      <c r="C1649" s="199">
        <f>COUNTIF('BEN BEARE'!C:C,B1649)</f>
        <v>4</v>
      </c>
      <c r="D1649" s="199">
        <f>COUNTIFS('BEN BEARE'!C:C,B1649,'BEN BEARE'!K:K,"&gt;0")</f>
        <v>0</v>
      </c>
      <c r="E1649" s="199">
        <f>COUNTIFS('BEN BEARE'!C:C,B1649,'BEN BEARE'!K:K,"&lt;0")</f>
        <v>4</v>
      </c>
      <c r="F1649" s="200">
        <f t="shared" si="38"/>
        <v>0</v>
      </c>
      <c r="G1649" s="207">
        <f>SUMIFS('BEN BEARE'!K:K,'BEN BEARE'!C:C,B1649)</f>
        <v>-1.25</v>
      </c>
    </row>
    <row r="1650" spans="2:7" ht="15.75" x14ac:dyDescent="0.25">
      <c r="B1650" s="205" t="str">
        <v>Staunch</v>
      </c>
      <c r="C1650" s="199">
        <f>COUNTIF('BEN BEARE'!C:C,B1650)</f>
        <v>1</v>
      </c>
      <c r="D1650" s="199">
        <f>COUNTIFS('BEN BEARE'!C:C,B1650,'BEN BEARE'!K:K,"&gt;0")</f>
        <v>0</v>
      </c>
      <c r="E1650" s="199">
        <f>COUNTIFS('BEN BEARE'!C:C,B1650,'BEN BEARE'!K:K,"&lt;0")</f>
        <v>1</v>
      </c>
      <c r="F1650" s="200">
        <f t="shared" si="38"/>
        <v>0</v>
      </c>
      <c r="G1650" s="207">
        <f>SUMIFS('BEN BEARE'!K:K,'BEN BEARE'!C:C,B1650)</f>
        <v>-0.25</v>
      </c>
    </row>
    <row r="1651" spans="2:7" ht="15.75" x14ac:dyDescent="0.25">
      <c r="B1651" s="205" t="str">
        <v>Steel City</v>
      </c>
      <c r="C1651" s="199">
        <f>COUNTIF('BEN BEARE'!C:C,B1651)</f>
        <v>1</v>
      </c>
      <c r="D1651" s="199">
        <f>COUNTIFS('BEN BEARE'!C:C,B1651,'BEN BEARE'!K:K,"&gt;0")</f>
        <v>0</v>
      </c>
      <c r="E1651" s="199">
        <f>COUNTIFS('BEN BEARE'!C:C,B1651,'BEN BEARE'!K:K,"&lt;0")</f>
        <v>1</v>
      </c>
      <c r="F1651" s="200">
        <f t="shared" si="38"/>
        <v>0</v>
      </c>
      <c r="G1651" s="207">
        <f>SUMIFS('BEN BEARE'!K:K,'BEN BEARE'!C:C,B1651)</f>
        <v>-1</v>
      </c>
    </row>
    <row r="1652" spans="2:7" ht="15.75" x14ac:dyDescent="0.25">
      <c r="B1652" s="205" t="str">
        <v>Stella Boo</v>
      </c>
      <c r="C1652" s="199">
        <f>COUNTIF('BEN BEARE'!C:C,B1652)</f>
        <v>2</v>
      </c>
      <c r="D1652" s="199">
        <f>COUNTIFS('BEN BEARE'!C:C,B1652,'BEN BEARE'!K:K,"&gt;0")</f>
        <v>0</v>
      </c>
      <c r="E1652" s="199">
        <f>COUNTIFS('BEN BEARE'!C:C,B1652,'BEN BEARE'!K:K,"&lt;0")</f>
        <v>2</v>
      </c>
      <c r="F1652" s="200">
        <f t="shared" si="38"/>
        <v>0</v>
      </c>
      <c r="G1652" s="207">
        <f>SUMIFS('BEN BEARE'!K:K,'BEN BEARE'!C:C,B1652)</f>
        <v>-3.5</v>
      </c>
    </row>
    <row r="1653" spans="2:7" ht="15.75" x14ac:dyDescent="0.25">
      <c r="B1653" s="205" t="str">
        <v>Stellar Moment</v>
      </c>
      <c r="C1653" s="199">
        <f>COUNTIF('BEN BEARE'!C:C,B1653)</f>
        <v>1</v>
      </c>
      <c r="D1653" s="199">
        <f>COUNTIFS('BEN BEARE'!C:C,B1653,'BEN BEARE'!K:K,"&gt;0")</f>
        <v>0</v>
      </c>
      <c r="E1653" s="199">
        <f>COUNTIFS('BEN BEARE'!C:C,B1653,'BEN BEARE'!K:K,"&lt;0")</f>
        <v>1</v>
      </c>
      <c r="F1653" s="200">
        <f t="shared" si="38"/>
        <v>0</v>
      </c>
      <c r="G1653" s="207">
        <f>SUMIFS('BEN BEARE'!K:K,'BEN BEARE'!C:C,B1653)</f>
        <v>-3</v>
      </c>
    </row>
    <row r="1654" spans="2:7" ht="15.75" x14ac:dyDescent="0.25">
      <c r="B1654" s="205" t="str">
        <v>Step Aside</v>
      </c>
      <c r="C1654" s="199">
        <f>COUNTIF('BEN BEARE'!C:C,B1654)</f>
        <v>2</v>
      </c>
      <c r="D1654" s="199">
        <f>COUNTIFS('BEN BEARE'!C:C,B1654,'BEN BEARE'!K:K,"&gt;0")</f>
        <v>0</v>
      </c>
      <c r="E1654" s="199">
        <f>COUNTIFS('BEN BEARE'!C:C,B1654,'BEN BEARE'!K:K,"&lt;0")</f>
        <v>2</v>
      </c>
      <c r="F1654" s="200">
        <f t="shared" si="38"/>
        <v>0</v>
      </c>
      <c r="G1654" s="207">
        <f>SUMIFS('BEN BEARE'!K:K,'BEN BEARE'!C:C,B1654)</f>
        <v>-4</v>
      </c>
    </row>
    <row r="1655" spans="2:7" ht="15.75" x14ac:dyDescent="0.25">
      <c r="B1655" s="205" t="str">
        <v>Steparty</v>
      </c>
      <c r="C1655" s="199">
        <f>COUNTIF('BEN BEARE'!C:C,B1655)</f>
        <v>1</v>
      </c>
      <c r="D1655" s="199">
        <f>COUNTIFS('BEN BEARE'!C:C,B1655,'BEN BEARE'!K:K,"&gt;0")</f>
        <v>1</v>
      </c>
      <c r="E1655" s="199">
        <f>COUNTIFS('BEN BEARE'!C:C,B1655,'BEN BEARE'!K:K,"&lt;0")</f>
        <v>0</v>
      </c>
      <c r="F1655" s="200">
        <f t="shared" si="38"/>
        <v>1</v>
      </c>
      <c r="G1655" s="207">
        <f>SUMIFS('BEN BEARE'!K:K,'BEN BEARE'!C:C,B1655)</f>
        <v>7.15</v>
      </c>
    </row>
    <row r="1656" spans="2:7" ht="15.75" x14ac:dyDescent="0.25">
      <c r="B1656" s="205" t="str">
        <v>Stock the Rose</v>
      </c>
      <c r="C1656" s="199">
        <f>COUNTIF('BEN BEARE'!C:C,B1656)</f>
        <v>2</v>
      </c>
      <c r="D1656" s="199">
        <f>COUNTIFS('BEN BEARE'!C:C,B1656,'BEN BEARE'!K:K,"&gt;0")</f>
        <v>0</v>
      </c>
      <c r="E1656" s="199">
        <f>COUNTIFS('BEN BEARE'!C:C,B1656,'BEN BEARE'!K:K,"&lt;0")</f>
        <v>2</v>
      </c>
      <c r="F1656" s="200">
        <f t="shared" si="38"/>
        <v>0</v>
      </c>
      <c r="G1656" s="207">
        <f>SUMIFS('BEN BEARE'!K:K,'BEN BEARE'!C:C,B1656)</f>
        <v>-10</v>
      </c>
    </row>
    <row r="1657" spans="2:7" ht="15.75" x14ac:dyDescent="0.25">
      <c r="B1657" s="205" t="str">
        <v>Stormbolt</v>
      </c>
      <c r="C1657" s="199">
        <f>COUNTIF('BEN BEARE'!C:C,B1657)</f>
        <v>1</v>
      </c>
      <c r="D1657" s="199">
        <f>COUNTIFS('BEN BEARE'!C:C,B1657,'BEN BEARE'!K:K,"&gt;0")</f>
        <v>1</v>
      </c>
      <c r="E1657" s="199">
        <f>COUNTIFS('BEN BEARE'!C:C,B1657,'BEN BEARE'!K:K,"&lt;0")</f>
        <v>0</v>
      </c>
      <c r="F1657" s="200">
        <f t="shared" si="38"/>
        <v>1</v>
      </c>
      <c r="G1657" s="207">
        <f>SUMIFS('BEN BEARE'!K:K,'BEN BEARE'!C:C,B1657)</f>
        <v>16.8</v>
      </c>
    </row>
    <row r="1658" spans="2:7" ht="15.75" x14ac:dyDescent="0.25">
      <c r="B1658" s="205" t="str">
        <v>Strait Acer</v>
      </c>
      <c r="C1658" s="199">
        <f>COUNTIF('BEN BEARE'!C:C,B1658)</f>
        <v>2</v>
      </c>
      <c r="D1658" s="199">
        <f>COUNTIFS('BEN BEARE'!C:C,B1658,'BEN BEARE'!K:K,"&gt;0")</f>
        <v>1</v>
      </c>
      <c r="E1658" s="199">
        <f>COUNTIFS('BEN BEARE'!C:C,B1658,'BEN BEARE'!K:K,"&lt;0")</f>
        <v>1</v>
      </c>
      <c r="F1658" s="200">
        <f t="shared" si="38"/>
        <v>0.5</v>
      </c>
      <c r="G1658" s="207">
        <f>SUMIFS('BEN BEARE'!K:K,'BEN BEARE'!C:C,B1658)</f>
        <v>2.9499999999999993</v>
      </c>
    </row>
    <row r="1659" spans="2:7" ht="15.75" x14ac:dyDescent="0.25">
      <c r="B1659" s="205" t="str">
        <v>Strapparsi</v>
      </c>
      <c r="C1659" s="199">
        <f>COUNTIF('BEN BEARE'!C:C,B1659)</f>
        <v>1</v>
      </c>
      <c r="D1659" s="199">
        <f>COUNTIFS('BEN BEARE'!C:C,B1659,'BEN BEARE'!K:K,"&gt;0")</f>
        <v>0</v>
      </c>
      <c r="E1659" s="199">
        <f>COUNTIFS('BEN BEARE'!C:C,B1659,'BEN BEARE'!K:K,"&lt;0")</f>
        <v>1</v>
      </c>
      <c r="F1659" s="200">
        <f t="shared" si="38"/>
        <v>0</v>
      </c>
      <c r="G1659" s="207">
        <f>SUMIFS('BEN BEARE'!K:K,'BEN BEARE'!C:C,B1659)</f>
        <v>-0.25</v>
      </c>
    </row>
    <row r="1660" spans="2:7" ht="15.75" x14ac:dyDescent="0.25">
      <c r="B1660" s="205" t="str">
        <v>Strawberry Cream</v>
      </c>
      <c r="C1660" s="199">
        <f>COUNTIF('BEN BEARE'!C:C,B1660)</f>
        <v>1</v>
      </c>
      <c r="D1660" s="199">
        <f>COUNTIFS('BEN BEARE'!C:C,B1660,'BEN BEARE'!K:K,"&gt;0")</f>
        <v>0</v>
      </c>
      <c r="E1660" s="199">
        <f>COUNTIFS('BEN BEARE'!C:C,B1660,'BEN BEARE'!K:K,"&lt;0")</f>
        <v>1</v>
      </c>
      <c r="F1660" s="200">
        <f t="shared" si="38"/>
        <v>0</v>
      </c>
      <c r="G1660" s="207">
        <f>SUMIFS('BEN BEARE'!K:K,'BEN BEARE'!C:C,B1660)</f>
        <v>-0.25</v>
      </c>
    </row>
    <row r="1661" spans="2:7" ht="15.75" x14ac:dyDescent="0.25">
      <c r="B1661" s="205" t="str">
        <v>Strawberry Lad</v>
      </c>
      <c r="C1661" s="199">
        <f>COUNTIF('BEN BEARE'!C:C,B1661)</f>
        <v>1</v>
      </c>
      <c r="D1661" s="199">
        <f>COUNTIFS('BEN BEARE'!C:C,B1661,'BEN BEARE'!K:K,"&gt;0")</f>
        <v>0</v>
      </c>
      <c r="E1661" s="199">
        <f>COUNTIFS('BEN BEARE'!C:C,B1661,'BEN BEARE'!K:K,"&lt;0")</f>
        <v>1</v>
      </c>
      <c r="F1661" s="200">
        <f t="shared" si="38"/>
        <v>0</v>
      </c>
      <c r="G1661" s="207">
        <f>SUMIFS('BEN BEARE'!K:K,'BEN BEARE'!C:C,B1661)</f>
        <v>-0.75</v>
      </c>
    </row>
    <row r="1662" spans="2:7" ht="15.75" x14ac:dyDescent="0.25">
      <c r="B1662" s="205" t="str">
        <v>Street Conqueror</v>
      </c>
      <c r="C1662" s="199">
        <f>COUNTIF('BEN BEARE'!C:C,B1662)</f>
        <v>2</v>
      </c>
      <c r="D1662" s="199">
        <f>COUNTIFS('BEN BEARE'!C:C,B1662,'BEN BEARE'!K:K,"&gt;0")</f>
        <v>1</v>
      </c>
      <c r="E1662" s="199">
        <f>COUNTIFS('BEN BEARE'!C:C,B1662,'BEN BEARE'!K:K,"&lt;0")</f>
        <v>1</v>
      </c>
      <c r="F1662" s="200">
        <f t="shared" si="38"/>
        <v>0.5</v>
      </c>
      <c r="G1662" s="207">
        <f>SUMIFS('BEN BEARE'!K:K,'BEN BEARE'!C:C,B1662)</f>
        <v>1.5</v>
      </c>
    </row>
    <row r="1663" spans="2:7" ht="15.75" x14ac:dyDescent="0.25">
      <c r="B1663" s="205" t="str">
        <v>Striking Plains</v>
      </c>
      <c r="C1663" s="199">
        <f>COUNTIF('BEN BEARE'!C:C,B1663)</f>
        <v>1</v>
      </c>
      <c r="D1663" s="199">
        <f>COUNTIFS('BEN BEARE'!C:C,B1663,'BEN BEARE'!K:K,"&gt;0")</f>
        <v>0</v>
      </c>
      <c r="E1663" s="199">
        <f>COUNTIFS('BEN BEARE'!C:C,B1663,'BEN BEARE'!K:K,"&lt;0")</f>
        <v>1</v>
      </c>
      <c r="F1663" s="200">
        <f t="shared" si="38"/>
        <v>0</v>
      </c>
      <c r="G1663" s="207">
        <f>SUMIFS('BEN BEARE'!K:K,'BEN BEARE'!C:C,B1663)</f>
        <v>-1.5</v>
      </c>
    </row>
    <row r="1664" spans="2:7" ht="15.75" x14ac:dyDescent="0.25">
      <c r="B1664" s="205" t="str">
        <v>STROKE OF LUCK</v>
      </c>
      <c r="C1664" s="199">
        <f>COUNTIF('BEN BEARE'!C:C,B1664)</f>
        <v>1</v>
      </c>
      <c r="D1664" s="199">
        <f>COUNTIFS('BEN BEARE'!C:C,B1664,'BEN BEARE'!K:K,"&gt;0")</f>
        <v>1</v>
      </c>
      <c r="E1664" s="199">
        <f>COUNTIFS('BEN BEARE'!C:C,B1664,'BEN BEARE'!K:K,"&lt;0")</f>
        <v>0</v>
      </c>
      <c r="F1664" s="200">
        <f t="shared" si="38"/>
        <v>1</v>
      </c>
      <c r="G1664" s="207">
        <f>SUMIFS('BEN BEARE'!K:K,'BEN BEARE'!C:C,B1664)</f>
        <v>10.8</v>
      </c>
    </row>
    <row r="1665" spans="2:7" ht="15.75" x14ac:dyDescent="0.25">
      <c r="B1665" s="205" t="str">
        <v>Struck Twice</v>
      </c>
      <c r="C1665" s="199">
        <f>COUNTIF('BEN BEARE'!C:C,B1665)</f>
        <v>3</v>
      </c>
      <c r="D1665" s="199">
        <f>COUNTIFS('BEN BEARE'!C:C,B1665,'BEN BEARE'!K:K,"&gt;0")</f>
        <v>2</v>
      </c>
      <c r="E1665" s="199">
        <f>COUNTIFS('BEN BEARE'!C:C,B1665,'BEN BEARE'!K:K,"&lt;0")</f>
        <v>1</v>
      </c>
      <c r="F1665" s="200">
        <f t="shared" si="38"/>
        <v>0.66666666666666663</v>
      </c>
      <c r="G1665" s="207">
        <f>SUMIFS('BEN BEARE'!K:K,'BEN BEARE'!C:C,B1665)</f>
        <v>2.5999999999999996</v>
      </c>
    </row>
    <row r="1666" spans="2:7" ht="15.75" x14ac:dyDescent="0.25">
      <c r="B1666" s="205" t="str">
        <v>Sturty</v>
      </c>
      <c r="C1666" s="199">
        <f>COUNTIF('BEN BEARE'!C:C,B1666)</f>
        <v>1</v>
      </c>
      <c r="D1666" s="199">
        <f>COUNTIFS('BEN BEARE'!C:C,B1666,'BEN BEARE'!K:K,"&gt;0")</f>
        <v>0</v>
      </c>
      <c r="E1666" s="199">
        <f>COUNTIFS('BEN BEARE'!C:C,B1666,'BEN BEARE'!K:K,"&lt;0")</f>
        <v>1</v>
      </c>
      <c r="F1666" s="200">
        <f t="shared" si="38"/>
        <v>0</v>
      </c>
      <c r="G1666" s="207">
        <f>SUMIFS('BEN BEARE'!K:K,'BEN BEARE'!C:C,B1666)</f>
        <v>-5.5</v>
      </c>
    </row>
    <row r="1667" spans="2:7" ht="15.75" x14ac:dyDescent="0.25">
      <c r="B1667" s="205" t="str">
        <v>Style Seeker</v>
      </c>
      <c r="C1667" s="199">
        <f>COUNTIF('BEN BEARE'!C:C,B1667)</f>
        <v>1</v>
      </c>
      <c r="D1667" s="199">
        <f>COUNTIFS('BEN BEARE'!C:C,B1667,'BEN BEARE'!K:K,"&gt;0")</f>
        <v>0</v>
      </c>
      <c r="E1667" s="199">
        <f>COUNTIFS('BEN BEARE'!C:C,B1667,'BEN BEARE'!K:K,"&lt;0")</f>
        <v>1</v>
      </c>
      <c r="F1667" s="200">
        <f t="shared" si="38"/>
        <v>0</v>
      </c>
      <c r="G1667" s="207">
        <f>SUMIFS('BEN BEARE'!K:K,'BEN BEARE'!C:C,B1667)</f>
        <v>-0.5</v>
      </c>
    </row>
    <row r="1668" spans="2:7" ht="15.75" x14ac:dyDescent="0.25">
      <c r="B1668" s="205" t="str">
        <v>Stylised</v>
      </c>
      <c r="C1668" s="199">
        <f>COUNTIF('BEN BEARE'!C:C,B1668)</f>
        <v>2</v>
      </c>
      <c r="D1668" s="199">
        <f>COUNTIFS('BEN BEARE'!C:C,B1668,'BEN BEARE'!K:K,"&gt;0")</f>
        <v>0</v>
      </c>
      <c r="E1668" s="199">
        <f>COUNTIFS('BEN BEARE'!C:C,B1668,'BEN BEARE'!K:K,"&lt;0")</f>
        <v>2</v>
      </c>
      <c r="F1668" s="200">
        <f t="shared" si="38"/>
        <v>0</v>
      </c>
      <c r="G1668" s="207">
        <f>SUMIFS('BEN BEARE'!K:K,'BEN BEARE'!C:C,B1668)</f>
        <v>-1.25</v>
      </c>
    </row>
    <row r="1669" spans="2:7" ht="15.75" x14ac:dyDescent="0.25">
      <c r="B1669" s="205" t="str">
        <v>Stylish</v>
      </c>
      <c r="C1669" s="199">
        <f>COUNTIF('BEN BEARE'!C:C,B1669)</f>
        <v>1</v>
      </c>
      <c r="D1669" s="199">
        <f>COUNTIFS('BEN BEARE'!C:C,B1669,'BEN BEARE'!K:K,"&gt;0")</f>
        <v>0</v>
      </c>
      <c r="E1669" s="199">
        <f>COUNTIFS('BEN BEARE'!C:C,B1669,'BEN BEARE'!K:K,"&lt;0")</f>
        <v>1</v>
      </c>
      <c r="F1669" s="200">
        <f t="shared" si="38"/>
        <v>0</v>
      </c>
      <c r="G1669" s="207">
        <f>SUMIFS('BEN BEARE'!K:K,'BEN BEARE'!C:C,B1669)</f>
        <v>-1</v>
      </c>
    </row>
    <row r="1670" spans="2:7" ht="15.75" x14ac:dyDescent="0.25">
      <c r="B1670" s="205" t="str">
        <v>Submerge</v>
      </c>
      <c r="C1670" s="199">
        <f>COUNTIF('BEN BEARE'!C:C,B1670)</f>
        <v>1</v>
      </c>
      <c r="D1670" s="199">
        <f>COUNTIFS('BEN BEARE'!C:C,B1670,'BEN BEARE'!K:K,"&gt;0")</f>
        <v>0</v>
      </c>
      <c r="E1670" s="199">
        <f>COUNTIFS('BEN BEARE'!C:C,B1670,'BEN BEARE'!K:K,"&lt;0")</f>
        <v>1</v>
      </c>
      <c r="F1670" s="200">
        <f t="shared" si="38"/>
        <v>0</v>
      </c>
      <c r="G1670" s="207">
        <f>SUMIFS('BEN BEARE'!K:K,'BEN BEARE'!C:C,B1670)</f>
        <v>-2</v>
      </c>
    </row>
    <row r="1671" spans="2:7" ht="15.75" x14ac:dyDescent="0.25">
      <c r="B1671" s="205" t="str">
        <v>Sugar Pop</v>
      </c>
      <c r="C1671" s="199">
        <f>COUNTIF('BEN BEARE'!C:C,B1671)</f>
        <v>1</v>
      </c>
      <c r="D1671" s="199">
        <f>COUNTIFS('BEN BEARE'!C:C,B1671,'BEN BEARE'!K:K,"&gt;0")</f>
        <v>0</v>
      </c>
      <c r="E1671" s="199">
        <f>COUNTIFS('BEN BEARE'!C:C,B1671,'BEN BEARE'!K:K,"&lt;0")</f>
        <v>1</v>
      </c>
      <c r="F1671" s="200">
        <f t="shared" si="38"/>
        <v>0</v>
      </c>
      <c r="G1671" s="207">
        <f>SUMIFS('BEN BEARE'!K:K,'BEN BEARE'!C:C,B1671)</f>
        <v>-4</v>
      </c>
    </row>
    <row r="1672" spans="2:7" ht="15.75" x14ac:dyDescent="0.25">
      <c r="B1672" s="205" t="str">
        <v>Suigetsu</v>
      </c>
      <c r="C1672" s="199">
        <f>COUNTIF('BEN BEARE'!C:C,B1672)</f>
        <v>1</v>
      </c>
      <c r="D1672" s="199">
        <f>COUNTIFS('BEN BEARE'!C:C,B1672,'BEN BEARE'!K:K,"&gt;0")</f>
        <v>1</v>
      </c>
      <c r="E1672" s="199">
        <f>COUNTIFS('BEN BEARE'!C:C,B1672,'BEN BEARE'!K:K,"&lt;0")</f>
        <v>0</v>
      </c>
      <c r="F1672" s="200">
        <f t="shared" si="38"/>
        <v>1</v>
      </c>
      <c r="G1672" s="207">
        <f>SUMIFS('BEN BEARE'!K:K,'BEN BEARE'!C:C,B1672)</f>
        <v>10</v>
      </c>
    </row>
    <row r="1673" spans="2:7" ht="15.75" x14ac:dyDescent="0.25">
      <c r="B1673" s="205" t="str">
        <v>Suipdo Beauty</v>
      </c>
      <c r="C1673" s="199">
        <f>COUNTIF('BEN BEARE'!C:C,B1673)</f>
        <v>1</v>
      </c>
      <c r="D1673" s="199">
        <f>COUNTIFS('BEN BEARE'!C:C,B1673,'BEN BEARE'!K:K,"&gt;0")</f>
        <v>0</v>
      </c>
      <c r="E1673" s="199">
        <f>COUNTIFS('BEN BEARE'!C:C,B1673,'BEN BEARE'!K:K,"&lt;0")</f>
        <v>1</v>
      </c>
      <c r="F1673" s="200">
        <f t="shared" si="38"/>
        <v>0</v>
      </c>
      <c r="G1673" s="207">
        <f>SUMIFS('BEN BEARE'!K:K,'BEN BEARE'!C:C,B1673)</f>
        <v>-2.5</v>
      </c>
    </row>
    <row r="1674" spans="2:7" ht="15.75" x14ac:dyDescent="0.25">
      <c r="B1674" s="205" t="str">
        <v>Sukkary</v>
      </c>
      <c r="C1674" s="199">
        <f>COUNTIF('BEN BEARE'!C:C,B1674)</f>
        <v>1</v>
      </c>
      <c r="D1674" s="199">
        <f>COUNTIFS('BEN BEARE'!C:C,B1674,'BEN BEARE'!K:K,"&gt;0")</f>
        <v>0</v>
      </c>
      <c r="E1674" s="199">
        <f>COUNTIFS('BEN BEARE'!C:C,B1674,'BEN BEARE'!K:K,"&lt;0")</f>
        <v>1</v>
      </c>
      <c r="F1674" s="200">
        <f t="shared" si="38"/>
        <v>0</v>
      </c>
      <c r="G1674" s="207">
        <f>SUMIFS('BEN BEARE'!K:K,'BEN BEARE'!C:C,B1674)</f>
        <v>-0.25</v>
      </c>
    </row>
    <row r="1675" spans="2:7" ht="15.75" x14ac:dyDescent="0.25">
      <c r="B1675" s="205" t="str">
        <v>Sulaco</v>
      </c>
      <c r="C1675" s="199">
        <f>COUNTIF('BEN BEARE'!C:C,B1675)</f>
        <v>3</v>
      </c>
      <c r="D1675" s="199">
        <f>COUNTIFS('BEN BEARE'!C:C,B1675,'BEN BEARE'!K:K,"&gt;0")</f>
        <v>0</v>
      </c>
      <c r="E1675" s="199">
        <f>COUNTIFS('BEN BEARE'!C:C,B1675,'BEN BEARE'!K:K,"&lt;0")</f>
        <v>3</v>
      </c>
      <c r="F1675" s="200">
        <f t="shared" si="38"/>
        <v>0</v>
      </c>
      <c r="G1675" s="207">
        <f>SUMIFS('BEN BEARE'!K:K,'BEN BEARE'!C:C,B1675)</f>
        <v>-5.75</v>
      </c>
    </row>
    <row r="1676" spans="2:7" ht="15.75" x14ac:dyDescent="0.25">
      <c r="B1676" s="205" t="str">
        <v>Sumer Tycoon</v>
      </c>
      <c r="C1676" s="199">
        <f>COUNTIF('BEN BEARE'!C:C,B1676)</f>
        <v>1</v>
      </c>
      <c r="D1676" s="199">
        <f>COUNTIFS('BEN BEARE'!C:C,B1676,'BEN BEARE'!K:K,"&gt;0")</f>
        <v>0</v>
      </c>
      <c r="E1676" s="199">
        <f>COUNTIFS('BEN BEARE'!C:C,B1676,'BEN BEARE'!K:K,"&lt;0")</f>
        <v>1</v>
      </c>
      <c r="F1676" s="200">
        <f t="shared" si="38"/>
        <v>0</v>
      </c>
      <c r="G1676" s="207">
        <f>SUMIFS('BEN BEARE'!K:K,'BEN BEARE'!C:C,B1676)</f>
        <v>-0.25</v>
      </c>
    </row>
    <row r="1677" spans="2:7" ht="15.75" x14ac:dyDescent="0.25">
      <c r="B1677" s="205" t="str">
        <v>Summit Queen</v>
      </c>
      <c r="C1677" s="199">
        <f>COUNTIF('BEN BEARE'!C:C,B1677)</f>
        <v>2</v>
      </c>
      <c r="D1677" s="199">
        <f>COUNTIFS('BEN BEARE'!C:C,B1677,'BEN BEARE'!K:K,"&gt;0")</f>
        <v>1</v>
      </c>
      <c r="E1677" s="199">
        <f>COUNTIFS('BEN BEARE'!C:C,B1677,'BEN BEARE'!K:K,"&lt;0")</f>
        <v>1</v>
      </c>
      <c r="F1677" s="200">
        <f t="shared" si="38"/>
        <v>0.5</v>
      </c>
      <c r="G1677" s="207">
        <f>SUMIFS('BEN BEARE'!K:K,'BEN BEARE'!C:C,B1677)</f>
        <v>16</v>
      </c>
    </row>
    <row r="1678" spans="2:7" ht="15.75" x14ac:dyDescent="0.25">
      <c r="B1678" s="205" t="str">
        <v>Sumo Fish</v>
      </c>
      <c r="C1678" s="199">
        <f>COUNTIF('BEN BEARE'!C:C,B1678)</f>
        <v>4</v>
      </c>
      <c r="D1678" s="199">
        <f>COUNTIFS('BEN BEARE'!C:C,B1678,'BEN BEARE'!K:K,"&gt;0")</f>
        <v>0</v>
      </c>
      <c r="E1678" s="199">
        <f>COUNTIFS('BEN BEARE'!C:C,B1678,'BEN BEARE'!K:K,"&lt;0")</f>
        <v>4</v>
      </c>
      <c r="F1678" s="200">
        <f t="shared" ref="F1678:F1741" si="39">D1678/C1678</f>
        <v>0</v>
      </c>
      <c r="G1678" s="207">
        <f>SUMIFS('BEN BEARE'!K:K,'BEN BEARE'!C:C,B1678)</f>
        <v>-5</v>
      </c>
    </row>
    <row r="1679" spans="2:7" ht="15.75" x14ac:dyDescent="0.25">
      <c r="B1679" s="205" t="str">
        <v>Sunfish</v>
      </c>
      <c r="C1679" s="199">
        <f>COUNTIF('BEN BEARE'!C:C,B1679)</f>
        <v>2</v>
      </c>
      <c r="D1679" s="199">
        <f>COUNTIFS('BEN BEARE'!C:C,B1679,'BEN BEARE'!K:K,"&gt;0")</f>
        <v>1</v>
      </c>
      <c r="E1679" s="199">
        <f>COUNTIFS('BEN BEARE'!C:C,B1679,'BEN BEARE'!K:K,"&lt;0")</f>
        <v>1</v>
      </c>
      <c r="F1679" s="200">
        <f t="shared" si="39"/>
        <v>0.5</v>
      </c>
      <c r="G1679" s="207">
        <f>SUMIFS('BEN BEARE'!K:K,'BEN BEARE'!C:C,B1679)</f>
        <v>0.40000000000000036</v>
      </c>
    </row>
    <row r="1680" spans="2:7" ht="15.75" x14ac:dyDescent="0.25">
      <c r="B1680" s="205" t="str">
        <v>Sunshine in Paris</v>
      </c>
      <c r="C1680" s="199">
        <f>COUNTIF('BEN BEARE'!C:C,B1680)</f>
        <v>1</v>
      </c>
      <c r="D1680" s="199">
        <f>COUNTIFS('BEN BEARE'!C:C,B1680,'BEN BEARE'!K:K,"&gt;0")</f>
        <v>1</v>
      </c>
      <c r="E1680" s="199">
        <f>COUNTIFS('BEN BEARE'!C:C,B1680,'BEN BEARE'!K:K,"&lt;0")</f>
        <v>0</v>
      </c>
      <c r="F1680" s="200">
        <f t="shared" si="39"/>
        <v>1</v>
      </c>
      <c r="G1680" s="207">
        <f>SUMIFS('BEN BEARE'!K:K,'BEN BEARE'!C:C,B1680)</f>
        <v>15.125</v>
      </c>
    </row>
    <row r="1681" spans="2:7" ht="15.75" x14ac:dyDescent="0.25">
      <c r="B1681" s="205" t="str">
        <v>Sunshine Legendary</v>
      </c>
      <c r="C1681" s="199">
        <f>COUNTIF('BEN BEARE'!C:C,B1681)</f>
        <v>1</v>
      </c>
      <c r="D1681" s="199">
        <f>COUNTIFS('BEN BEARE'!C:C,B1681,'BEN BEARE'!K:K,"&gt;0")</f>
        <v>0</v>
      </c>
      <c r="E1681" s="199">
        <f>COUNTIFS('BEN BEARE'!C:C,B1681,'BEN BEARE'!K:K,"&lt;0")</f>
        <v>1</v>
      </c>
      <c r="F1681" s="200">
        <f t="shared" si="39"/>
        <v>0</v>
      </c>
      <c r="G1681" s="207">
        <f>SUMIFS('BEN BEARE'!K:K,'BEN BEARE'!C:C,B1681)</f>
        <v>-2</v>
      </c>
    </row>
    <row r="1682" spans="2:7" ht="15.75" x14ac:dyDescent="0.25">
      <c r="B1682" s="205" t="str">
        <v>Sunzou</v>
      </c>
      <c r="C1682" s="199">
        <f>COUNTIF('BEN BEARE'!C:C,B1682)</f>
        <v>3</v>
      </c>
      <c r="D1682" s="199">
        <f>COUNTIFS('BEN BEARE'!C:C,B1682,'BEN BEARE'!K:K,"&gt;0")</f>
        <v>1</v>
      </c>
      <c r="E1682" s="199">
        <f>COUNTIFS('BEN BEARE'!C:C,B1682,'BEN BEARE'!K:K,"&lt;0")</f>
        <v>2</v>
      </c>
      <c r="F1682" s="200">
        <f t="shared" si="39"/>
        <v>0.33333333333333331</v>
      </c>
      <c r="G1682" s="207">
        <f>SUMIFS('BEN BEARE'!K:K,'BEN BEARE'!C:C,B1682)</f>
        <v>45.15</v>
      </c>
    </row>
    <row r="1683" spans="2:7" ht="15.75" x14ac:dyDescent="0.25">
      <c r="B1683" s="205" t="str">
        <v>Super Axoim</v>
      </c>
      <c r="C1683" s="199">
        <f>COUNTIF('BEN BEARE'!C:C,B1683)</f>
        <v>1</v>
      </c>
      <c r="D1683" s="199">
        <f>COUNTIFS('BEN BEARE'!C:C,B1683,'BEN BEARE'!K:K,"&gt;0")</f>
        <v>1</v>
      </c>
      <c r="E1683" s="199">
        <f>COUNTIFS('BEN BEARE'!C:C,B1683,'BEN BEARE'!K:K,"&lt;0")</f>
        <v>0</v>
      </c>
      <c r="F1683" s="200">
        <f t="shared" si="39"/>
        <v>1</v>
      </c>
      <c r="G1683" s="207">
        <f>SUMIFS('BEN BEARE'!K:K,'BEN BEARE'!C:C,B1683)</f>
        <v>1.2000000000000002</v>
      </c>
    </row>
    <row r="1684" spans="2:7" ht="15.75" x14ac:dyDescent="0.25">
      <c r="B1684" s="205" t="str">
        <v>Super Jenni Kay</v>
      </c>
      <c r="C1684" s="199">
        <f>COUNTIF('BEN BEARE'!C:C,B1684)</f>
        <v>1</v>
      </c>
      <c r="D1684" s="199">
        <f>COUNTIFS('BEN BEARE'!C:C,B1684,'BEN BEARE'!K:K,"&gt;0")</f>
        <v>1</v>
      </c>
      <c r="E1684" s="199">
        <f>COUNTIFS('BEN BEARE'!C:C,B1684,'BEN BEARE'!K:K,"&lt;0")</f>
        <v>0</v>
      </c>
      <c r="F1684" s="200">
        <f t="shared" si="39"/>
        <v>1</v>
      </c>
      <c r="G1684" s="207">
        <f>SUMIFS('BEN BEARE'!K:K,'BEN BEARE'!C:C,B1684)</f>
        <v>25.199999999999996</v>
      </c>
    </row>
    <row r="1685" spans="2:7" ht="15.75" x14ac:dyDescent="0.25">
      <c r="B1685" s="205" t="str">
        <v>Super Jenni Sing</v>
      </c>
      <c r="C1685" s="199">
        <f>COUNTIF('BEN BEARE'!C:C,B1685)</f>
        <v>1</v>
      </c>
      <c r="D1685" s="199">
        <f>COUNTIFS('BEN BEARE'!C:C,B1685,'BEN BEARE'!K:K,"&gt;0")</f>
        <v>0</v>
      </c>
      <c r="E1685" s="199">
        <f>COUNTIFS('BEN BEARE'!C:C,B1685,'BEN BEARE'!K:K,"&lt;0")</f>
        <v>1</v>
      </c>
      <c r="F1685" s="200">
        <f t="shared" si="39"/>
        <v>0</v>
      </c>
      <c r="G1685" s="207">
        <f>SUMIFS('BEN BEARE'!K:K,'BEN BEARE'!C:C,B1685)</f>
        <v>-8</v>
      </c>
    </row>
    <row r="1686" spans="2:7" ht="15.75" x14ac:dyDescent="0.25">
      <c r="B1686" s="205" t="str">
        <v>Super Magic</v>
      </c>
      <c r="C1686" s="199">
        <f>COUNTIF('BEN BEARE'!C:C,B1686)</f>
        <v>1</v>
      </c>
      <c r="D1686" s="199">
        <f>COUNTIFS('BEN BEARE'!C:C,B1686,'BEN BEARE'!K:K,"&gt;0")</f>
        <v>0</v>
      </c>
      <c r="E1686" s="199">
        <f>COUNTIFS('BEN BEARE'!C:C,B1686,'BEN BEARE'!K:K,"&lt;0")</f>
        <v>1</v>
      </c>
      <c r="F1686" s="200">
        <f t="shared" si="39"/>
        <v>0</v>
      </c>
      <c r="G1686" s="207">
        <f>SUMIFS('BEN BEARE'!K:K,'BEN BEARE'!C:C,B1686)</f>
        <v>-0.75</v>
      </c>
    </row>
    <row r="1687" spans="2:7" ht="15.75" x14ac:dyDescent="0.25">
      <c r="B1687" s="205" t="str">
        <v>Superazi</v>
      </c>
      <c r="C1687" s="199">
        <f>COUNTIF('BEN BEARE'!C:C,B1687)</f>
        <v>1</v>
      </c>
      <c r="D1687" s="199">
        <f>COUNTIFS('BEN BEARE'!C:C,B1687,'BEN BEARE'!K:K,"&gt;0")</f>
        <v>1</v>
      </c>
      <c r="E1687" s="199">
        <f>COUNTIFS('BEN BEARE'!C:C,B1687,'BEN BEARE'!K:K,"&lt;0")</f>
        <v>0</v>
      </c>
      <c r="F1687" s="200">
        <f t="shared" si="39"/>
        <v>1</v>
      </c>
      <c r="G1687" s="207">
        <f>SUMIFS('BEN BEARE'!K:K,'BEN BEARE'!C:C,B1687)</f>
        <v>2.1</v>
      </c>
    </row>
    <row r="1688" spans="2:7" ht="15.75" x14ac:dyDescent="0.25">
      <c r="B1688" s="205" t="str">
        <v>Superior Force</v>
      </c>
      <c r="C1688" s="199">
        <f>COUNTIF('BEN BEARE'!C:C,B1688)</f>
        <v>1</v>
      </c>
      <c r="D1688" s="199">
        <f>COUNTIFS('BEN BEARE'!C:C,B1688,'BEN BEARE'!K:K,"&gt;0")</f>
        <v>0</v>
      </c>
      <c r="E1688" s="199">
        <f>COUNTIFS('BEN BEARE'!C:C,B1688,'BEN BEARE'!K:K,"&lt;0")</f>
        <v>1</v>
      </c>
      <c r="F1688" s="200">
        <f t="shared" si="39"/>
        <v>0</v>
      </c>
      <c r="G1688" s="207">
        <f>SUMIFS('BEN BEARE'!K:K,'BEN BEARE'!C:C,B1688)</f>
        <v>-0.25</v>
      </c>
    </row>
    <row r="1689" spans="2:7" ht="15.75" x14ac:dyDescent="0.25">
      <c r="B1689" s="205" t="str">
        <v>Superior Zara</v>
      </c>
      <c r="C1689" s="199">
        <f>COUNTIF('BEN BEARE'!C:C,B1689)</f>
        <v>1</v>
      </c>
      <c r="D1689" s="199">
        <f>COUNTIFS('BEN BEARE'!C:C,B1689,'BEN BEARE'!K:K,"&gt;0")</f>
        <v>0</v>
      </c>
      <c r="E1689" s="199">
        <f>COUNTIFS('BEN BEARE'!C:C,B1689,'BEN BEARE'!K:K,"&lt;0")</f>
        <v>1</v>
      </c>
      <c r="F1689" s="200">
        <f t="shared" si="39"/>
        <v>0</v>
      </c>
      <c r="G1689" s="207">
        <f>SUMIFS('BEN BEARE'!K:K,'BEN BEARE'!C:C,B1689)</f>
        <v>-5</v>
      </c>
    </row>
    <row r="1690" spans="2:7" ht="15.75" x14ac:dyDescent="0.25">
      <c r="B1690" s="205" t="str">
        <v>Supersonic Surge</v>
      </c>
      <c r="C1690" s="199">
        <f>COUNTIF('BEN BEARE'!C:C,B1690)</f>
        <v>4</v>
      </c>
      <c r="D1690" s="199">
        <f>COUNTIFS('BEN BEARE'!C:C,B1690,'BEN BEARE'!K:K,"&gt;0")</f>
        <v>0</v>
      </c>
      <c r="E1690" s="199">
        <f>COUNTIFS('BEN BEARE'!C:C,B1690,'BEN BEARE'!K:K,"&lt;0")</f>
        <v>4</v>
      </c>
      <c r="F1690" s="200">
        <f t="shared" si="39"/>
        <v>0</v>
      </c>
      <c r="G1690" s="207">
        <f>SUMIFS('BEN BEARE'!K:K,'BEN BEARE'!C:C,B1690)</f>
        <v>-11.25</v>
      </c>
    </row>
    <row r="1691" spans="2:7" ht="15.75" x14ac:dyDescent="0.25">
      <c r="B1691" s="205" t="str">
        <v>Superstitious</v>
      </c>
      <c r="C1691" s="199">
        <f>COUNTIF('BEN BEARE'!C:C,B1691)</f>
        <v>2</v>
      </c>
      <c r="D1691" s="199">
        <f>COUNTIFS('BEN BEARE'!C:C,B1691,'BEN BEARE'!K:K,"&gt;0")</f>
        <v>0</v>
      </c>
      <c r="E1691" s="199">
        <f>COUNTIFS('BEN BEARE'!C:C,B1691,'BEN BEARE'!K:K,"&lt;0")</f>
        <v>2</v>
      </c>
      <c r="F1691" s="200">
        <f t="shared" si="39"/>
        <v>0</v>
      </c>
      <c r="G1691" s="207">
        <f>SUMIFS('BEN BEARE'!K:K,'BEN BEARE'!C:C,B1691)</f>
        <v>-3</v>
      </c>
    </row>
    <row r="1692" spans="2:7" ht="15.75" x14ac:dyDescent="0.25">
      <c r="B1692" s="205" t="str">
        <v>Supper Sunny Sling</v>
      </c>
      <c r="C1692" s="199">
        <f>COUNTIF('BEN BEARE'!C:C,B1692)</f>
        <v>1</v>
      </c>
      <c r="D1692" s="199">
        <f>COUNTIFS('BEN BEARE'!C:C,B1692,'BEN BEARE'!K:K,"&gt;0")</f>
        <v>1</v>
      </c>
      <c r="E1692" s="199">
        <f>COUNTIFS('BEN BEARE'!C:C,B1692,'BEN BEARE'!K:K,"&lt;0")</f>
        <v>0</v>
      </c>
      <c r="F1692" s="200">
        <f t="shared" si="39"/>
        <v>1</v>
      </c>
      <c r="G1692" s="207">
        <f>SUMIFS('BEN BEARE'!K:K,'BEN BEARE'!C:C,B1692)</f>
        <v>24</v>
      </c>
    </row>
    <row r="1693" spans="2:7" ht="15.75" x14ac:dyDescent="0.25">
      <c r="B1693" s="205" t="str">
        <v>Sure Thing</v>
      </c>
      <c r="C1693" s="199">
        <f>COUNTIF('BEN BEARE'!C:C,B1693)</f>
        <v>1</v>
      </c>
      <c r="D1693" s="199">
        <f>COUNTIFS('BEN BEARE'!C:C,B1693,'BEN BEARE'!K:K,"&gt;0")</f>
        <v>0</v>
      </c>
      <c r="E1693" s="199">
        <f>COUNTIFS('BEN BEARE'!C:C,B1693,'BEN BEARE'!K:K,"&lt;0")</f>
        <v>1</v>
      </c>
      <c r="F1693" s="200">
        <f t="shared" si="39"/>
        <v>0</v>
      </c>
      <c r="G1693" s="207">
        <f>SUMIFS('BEN BEARE'!K:K,'BEN BEARE'!C:C,B1693)</f>
        <v>-0.75</v>
      </c>
    </row>
    <row r="1694" spans="2:7" ht="15.75" x14ac:dyDescent="0.25">
      <c r="B1694" s="205" t="str">
        <v>Surekat</v>
      </c>
      <c r="C1694" s="199">
        <f>COUNTIF('BEN BEARE'!C:C,B1694)</f>
        <v>1</v>
      </c>
      <c r="D1694" s="199">
        <f>COUNTIFS('BEN BEARE'!C:C,B1694,'BEN BEARE'!K:K,"&gt;0")</f>
        <v>0</v>
      </c>
      <c r="E1694" s="199">
        <f>COUNTIFS('BEN BEARE'!C:C,B1694,'BEN BEARE'!K:K,"&lt;0")</f>
        <v>1</v>
      </c>
      <c r="F1694" s="200">
        <f t="shared" si="39"/>
        <v>0</v>
      </c>
      <c r="G1694" s="207">
        <f>SUMIFS('BEN BEARE'!K:K,'BEN BEARE'!C:C,B1694)</f>
        <v>-1</v>
      </c>
    </row>
    <row r="1695" spans="2:7" ht="15.75" x14ac:dyDescent="0.25">
      <c r="B1695" s="205" t="str">
        <v>Suruga Bay</v>
      </c>
      <c r="C1695" s="199">
        <f>COUNTIF('BEN BEARE'!C:C,B1695)</f>
        <v>3</v>
      </c>
      <c r="D1695" s="199">
        <f>COUNTIFS('BEN BEARE'!C:C,B1695,'BEN BEARE'!K:K,"&gt;0")</f>
        <v>1</v>
      </c>
      <c r="E1695" s="199">
        <f>COUNTIFS('BEN BEARE'!C:C,B1695,'BEN BEARE'!K:K,"&lt;0")</f>
        <v>2</v>
      </c>
      <c r="F1695" s="200">
        <f t="shared" si="39"/>
        <v>0.33333333333333331</v>
      </c>
      <c r="G1695" s="207">
        <f>SUMIFS('BEN BEARE'!K:K,'BEN BEARE'!C:C,B1695)</f>
        <v>-6.1000000000000014</v>
      </c>
    </row>
    <row r="1696" spans="2:7" ht="15.75" x14ac:dyDescent="0.25">
      <c r="B1696" s="205" t="str">
        <v>Sussex Royal</v>
      </c>
      <c r="C1696" s="199">
        <f>COUNTIF('BEN BEARE'!C:C,B1696)</f>
        <v>2</v>
      </c>
      <c r="D1696" s="199">
        <f>COUNTIFS('BEN BEARE'!C:C,B1696,'BEN BEARE'!K:K,"&gt;0")</f>
        <v>0</v>
      </c>
      <c r="E1696" s="199">
        <f>COUNTIFS('BEN BEARE'!C:C,B1696,'BEN BEARE'!K:K,"&lt;0")</f>
        <v>2</v>
      </c>
      <c r="F1696" s="200">
        <f t="shared" si="39"/>
        <v>0</v>
      </c>
      <c r="G1696" s="207">
        <f>SUMIFS('BEN BEARE'!K:K,'BEN BEARE'!C:C,B1696)</f>
        <v>-1</v>
      </c>
    </row>
    <row r="1697" spans="2:7" ht="15.75" x14ac:dyDescent="0.25">
      <c r="B1697" s="205" t="str">
        <v>Susteren</v>
      </c>
      <c r="C1697" s="199">
        <f>COUNTIF('BEN BEARE'!C:C,B1697)</f>
        <v>1</v>
      </c>
      <c r="D1697" s="199">
        <f>COUNTIFS('BEN BEARE'!C:C,B1697,'BEN BEARE'!K:K,"&gt;0")</f>
        <v>0</v>
      </c>
      <c r="E1697" s="199">
        <f>COUNTIFS('BEN BEARE'!C:C,B1697,'BEN BEARE'!K:K,"&lt;0")</f>
        <v>1</v>
      </c>
      <c r="F1697" s="200">
        <f t="shared" si="39"/>
        <v>0</v>
      </c>
      <c r="G1697" s="207">
        <f>SUMIFS('BEN BEARE'!K:K,'BEN BEARE'!C:C,B1697)</f>
        <v>-6.25</v>
      </c>
    </row>
    <row r="1698" spans="2:7" ht="15.75" x14ac:dyDescent="0.25">
      <c r="B1698" s="205" t="str">
        <v>Suzido</v>
      </c>
      <c r="C1698" s="199">
        <f>COUNTIF('BEN BEARE'!C:C,B1698)</f>
        <v>1</v>
      </c>
      <c r="D1698" s="199">
        <f>COUNTIFS('BEN BEARE'!C:C,B1698,'BEN BEARE'!K:K,"&gt;0")</f>
        <v>1</v>
      </c>
      <c r="E1698" s="199">
        <f>COUNTIFS('BEN BEARE'!C:C,B1698,'BEN BEARE'!K:K,"&lt;0")</f>
        <v>0</v>
      </c>
      <c r="F1698" s="200">
        <f t="shared" si="39"/>
        <v>1</v>
      </c>
      <c r="G1698" s="207">
        <f>SUMIFS('BEN BEARE'!K:K,'BEN BEARE'!C:C,B1698)</f>
        <v>6.75</v>
      </c>
    </row>
    <row r="1699" spans="2:7" ht="15.75" x14ac:dyDescent="0.25">
      <c r="B1699" s="205" t="str">
        <v>Sweet Sonoma</v>
      </c>
      <c r="C1699" s="199">
        <f>COUNTIF('BEN BEARE'!C:C,B1699)</f>
        <v>1</v>
      </c>
      <c r="D1699" s="199">
        <f>COUNTIFS('BEN BEARE'!C:C,B1699,'BEN BEARE'!K:K,"&gt;0")</f>
        <v>0</v>
      </c>
      <c r="E1699" s="199">
        <f>COUNTIFS('BEN BEARE'!C:C,B1699,'BEN BEARE'!K:K,"&lt;0")</f>
        <v>1</v>
      </c>
      <c r="F1699" s="200">
        <f t="shared" si="39"/>
        <v>0</v>
      </c>
      <c r="G1699" s="207">
        <f>SUMIFS('BEN BEARE'!K:K,'BEN BEARE'!C:C,B1699)</f>
        <v>-2</v>
      </c>
    </row>
    <row r="1700" spans="2:7" ht="15.75" x14ac:dyDescent="0.25">
      <c r="B1700" s="205" t="str">
        <v>Swerving</v>
      </c>
      <c r="C1700" s="199">
        <f>COUNTIF('BEN BEARE'!C:C,B1700)</f>
        <v>1</v>
      </c>
      <c r="D1700" s="199">
        <f>COUNTIFS('BEN BEARE'!C:C,B1700,'BEN BEARE'!K:K,"&gt;0")</f>
        <v>1</v>
      </c>
      <c r="E1700" s="199">
        <f>COUNTIFS('BEN BEARE'!C:C,B1700,'BEN BEARE'!K:K,"&lt;0")</f>
        <v>0</v>
      </c>
      <c r="F1700" s="200">
        <f t="shared" si="39"/>
        <v>1</v>
      </c>
      <c r="G1700" s="207">
        <f>SUMIFS('BEN BEARE'!K:K,'BEN BEARE'!C:C,B1700)</f>
        <v>5.6999999999999993</v>
      </c>
    </row>
    <row r="1701" spans="2:7" ht="15.75" x14ac:dyDescent="0.25">
      <c r="B1701" s="205" t="str">
        <v>Swiss Exile</v>
      </c>
      <c r="C1701" s="199">
        <f>COUNTIF('BEN BEARE'!C:C,B1701)</f>
        <v>1</v>
      </c>
      <c r="D1701" s="199">
        <f>COUNTIFS('BEN BEARE'!C:C,B1701,'BEN BEARE'!K:K,"&gt;0")</f>
        <v>0</v>
      </c>
      <c r="E1701" s="199">
        <f>COUNTIFS('BEN BEARE'!C:C,B1701,'BEN BEARE'!K:K,"&lt;0")</f>
        <v>1</v>
      </c>
      <c r="F1701" s="200">
        <f t="shared" si="39"/>
        <v>0</v>
      </c>
      <c r="G1701" s="207">
        <f>SUMIFS('BEN BEARE'!K:K,'BEN BEARE'!C:C,B1701)</f>
        <v>-1</v>
      </c>
    </row>
    <row r="1702" spans="2:7" ht="15.75" x14ac:dyDescent="0.25">
      <c r="B1702" s="205" t="str">
        <v>Sycamore</v>
      </c>
      <c r="C1702" s="199">
        <f>COUNTIF('BEN BEARE'!C:C,B1702)</f>
        <v>1</v>
      </c>
      <c r="D1702" s="199">
        <f>COUNTIFS('BEN BEARE'!C:C,B1702,'BEN BEARE'!K:K,"&gt;0")</f>
        <v>1</v>
      </c>
      <c r="E1702" s="199">
        <f>COUNTIFS('BEN BEARE'!C:C,B1702,'BEN BEARE'!K:K,"&lt;0")</f>
        <v>0</v>
      </c>
      <c r="F1702" s="200">
        <f t="shared" si="39"/>
        <v>1</v>
      </c>
      <c r="G1702" s="207">
        <f>SUMIFS('BEN BEARE'!K:K,'BEN BEARE'!C:C,B1702)</f>
        <v>19.549999999999997</v>
      </c>
    </row>
    <row r="1703" spans="2:7" ht="15.75" x14ac:dyDescent="0.25">
      <c r="B1703" s="205" t="str">
        <v>Tahlequah</v>
      </c>
      <c r="C1703" s="199">
        <f>COUNTIF('BEN BEARE'!C:C,B1703)</f>
        <v>1</v>
      </c>
      <c r="D1703" s="199">
        <f>COUNTIFS('BEN BEARE'!C:C,B1703,'BEN BEARE'!K:K,"&gt;0")</f>
        <v>0</v>
      </c>
      <c r="E1703" s="199">
        <f>COUNTIFS('BEN BEARE'!C:C,B1703,'BEN BEARE'!K:K,"&lt;0")</f>
        <v>1</v>
      </c>
      <c r="F1703" s="200">
        <f t="shared" si="39"/>
        <v>0</v>
      </c>
      <c r="G1703" s="207">
        <f>SUMIFS('BEN BEARE'!K:K,'BEN BEARE'!C:C,B1703)</f>
        <v>-8</v>
      </c>
    </row>
    <row r="1704" spans="2:7" ht="15.75" x14ac:dyDescent="0.25">
      <c r="B1704" s="205" t="str">
        <v>Talcott Tori</v>
      </c>
      <c r="C1704" s="199">
        <f>COUNTIF('BEN BEARE'!C:C,B1704)</f>
        <v>2</v>
      </c>
      <c r="D1704" s="199">
        <f>COUNTIFS('BEN BEARE'!C:C,B1704,'BEN BEARE'!K:K,"&gt;0")</f>
        <v>0</v>
      </c>
      <c r="E1704" s="199">
        <f>COUNTIFS('BEN BEARE'!C:C,B1704,'BEN BEARE'!K:K,"&lt;0")</f>
        <v>2</v>
      </c>
      <c r="F1704" s="200">
        <f t="shared" si="39"/>
        <v>0</v>
      </c>
      <c r="G1704" s="207">
        <f>SUMIFS('BEN BEARE'!K:K,'BEN BEARE'!C:C,B1704)</f>
        <v>-5</v>
      </c>
    </row>
    <row r="1705" spans="2:7" ht="15.75" x14ac:dyDescent="0.25">
      <c r="B1705" s="205" t="str">
        <v>Tamar</v>
      </c>
      <c r="C1705" s="199">
        <f>COUNTIF('BEN BEARE'!C:C,B1705)</f>
        <v>1</v>
      </c>
      <c r="D1705" s="199">
        <f>COUNTIFS('BEN BEARE'!C:C,B1705,'BEN BEARE'!K:K,"&gt;0")</f>
        <v>0</v>
      </c>
      <c r="E1705" s="199">
        <f>COUNTIFS('BEN BEARE'!C:C,B1705,'BEN BEARE'!K:K,"&lt;0")</f>
        <v>1</v>
      </c>
      <c r="F1705" s="200">
        <f t="shared" si="39"/>
        <v>0</v>
      </c>
      <c r="G1705" s="207">
        <f>SUMIFS('BEN BEARE'!K:K,'BEN BEARE'!C:C,B1705)</f>
        <v>-7</v>
      </c>
    </row>
    <row r="1706" spans="2:7" ht="15.75" x14ac:dyDescent="0.25">
      <c r="B1706" s="205" t="str">
        <v>Tamaroa</v>
      </c>
      <c r="C1706" s="199">
        <f>COUNTIF('BEN BEARE'!C:C,B1706)</f>
        <v>2</v>
      </c>
      <c r="D1706" s="199">
        <f>COUNTIFS('BEN BEARE'!C:C,B1706,'BEN BEARE'!K:K,"&gt;0")</f>
        <v>0</v>
      </c>
      <c r="E1706" s="199">
        <f>COUNTIFS('BEN BEARE'!C:C,B1706,'BEN BEARE'!K:K,"&lt;0")</f>
        <v>2</v>
      </c>
      <c r="F1706" s="200">
        <f t="shared" si="39"/>
        <v>0</v>
      </c>
      <c r="G1706" s="207">
        <f>SUMIFS('BEN BEARE'!K:K,'BEN BEARE'!C:C,B1706)</f>
        <v>-6.75</v>
      </c>
    </row>
    <row r="1707" spans="2:7" ht="15.75" x14ac:dyDescent="0.25">
      <c r="B1707" s="205" t="str">
        <v>Tanglewood</v>
      </c>
      <c r="C1707" s="199">
        <f>COUNTIF('BEN BEARE'!C:C,B1707)</f>
        <v>1</v>
      </c>
      <c r="D1707" s="199">
        <f>COUNTIFS('BEN BEARE'!C:C,B1707,'BEN BEARE'!K:K,"&gt;0")</f>
        <v>0</v>
      </c>
      <c r="E1707" s="199">
        <f>COUNTIFS('BEN BEARE'!C:C,B1707,'BEN BEARE'!K:K,"&lt;0")</f>
        <v>1</v>
      </c>
      <c r="F1707" s="200">
        <f t="shared" si="39"/>
        <v>0</v>
      </c>
      <c r="G1707" s="207">
        <f>SUMIFS('BEN BEARE'!K:K,'BEN BEARE'!C:C,B1707)</f>
        <v>-0.25</v>
      </c>
    </row>
    <row r="1708" spans="2:7" ht="15.75" x14ac:dyDescent="0.25">
      <c r="B1708" s="205" t="str">
        <v>Tango Jewel</v>
      </c>
      <c r="C1708" s="199">
        <f>COUNTIF('BEN BEARE'!C:C,B1708)</f>
        <v>1</v>
      </c>
      <c r="D1708" s="199">
        <f>COUNTIFS('BEN BEARE'!C:C,B1708,'BEN BEARE'!K:K,"&gt;0")</f>
        <v>0</v>
      </c>
      <c r="E1708" s="199">
        <f>COUNTIFS('BEN BEARE'!C:C,B1708,'BEN BEARE'!K:K,"&lt;0")</f>
        <v>1</v>
      </c>
      <c r="F1708" s="200">
        <f t="shared" si="39"/>
        <v>0</v>
      </c>
      <c r="G1708" s="207">
        <f>SUMIFS('BEN BEARE'!K:K,'BEN BEARE'!C:C,B1708)</f>
        <v>-1.5</v>
      </c>
    </row>
    <row r="1709" spans="2:7" ht="15.75" x14ac:dyDescent="0.25">
      <c r="B1709" s="205" t="str">
        <v>Tapin Three</v>
      </c>
      <c r="C1709" s="199">
        <f>COUNTIF('BEN BEARE'!C:C,B1709)</f>
        <v>1</v>
      </c>
      <c r="D1709" s="199">
        <f>COUNTIFS('BEN BEARE'!C:C,B1709,'BEN BEARE'!K:K,"&gt;0")</f>
        <v>0</v>
      </c>
      <c r="E1709" s="199">
        <f>COUNTIFS('BEN BEARE'!C:C,B1709,'BEN BEARE'!K:K,"&lt;0")</f>
        <v>1</v>
      </c>
      <c r="F1709" s="200">
        <f t="shared" si="39"/>
        <v>0</v>
      </c>
      <c r="G1709" s="207">
        <f>SUMIFS('BEN BEARE'!K:K,'BEN BEARE'!C:C,B1709)</f>
        <v>-3</v>
      </c>
    </row>
    <row r="1710" spans="2:7" ht="15.75" x14ac:dyDescent="0.25">
      <c r="B1710" s="205" t="str">
        <v>Tararua</v>
      </c>
      <c r="C1710" s="199">
        <f>COUNTIF('BEN BEARE'!C:C,B1710)</f>
        <v>1</v>
      </c>
      <c r="D1710" s="199">
        <f>COUNTIFS('BEN BEARE'!C:C,B1710,'BEN BEARE'!K:K,"&gt;0")</f>
        <v>1</v>
      </c>
      <c r="E1710" s="199">
        <f>COUNTIFS('BEN BEARE'!C:C,B1710,'BEN BEARE'!K:K,"&lt;0")</f>
        <v>0</v>
      </c>
      <c r="F1710" s="200">
        <f t="shared" si="39"/>
        <v>1</v>
      </c>
      <c r="G1710" s="207">
        <f>SUMIFS('BEN BEARE'!K:K,'BEN BEARE'!C:C,B1710)</f>
        <v>9</v>
      </c>
    </row>
    <row r="1711" spans="2:7" ht="15.75" x14ac:dyDescent="0.25">
      <c r="B1711" s="205" t="str">
        <v>Tass</v>
      </c>
      <c r="C1711" s="199">
        <f>COUNTIF('BEN BEARE'!C:C,B1711)</f>
        <v>1</v>
      </c>
      <c r="D1711" s="199">
        <f>COUNTIFS('BEN BEARE'!C:C,B1711,'BEN BEARE'!K:K,"&gt;0")</f>
        <v>1</v>
      </c>
      <c r="E1711" s="199">
        <f>COUNTIFS('BEN BEARE'!C:C,B1711,'BEN BEARE'!K:K,"&lt;0")</f>
        <v>0</v>
      </c>
      <c r="F1711" s="200">
        <f t="shared" si="39"/>
        <v>1</v>
      </c>
      <c r="G1711" s="207">
        <f>SUMIFS('BEN BEARE'!K:K,'BEN BEARE'!C:C,B1711)</f>
        <v>2.75</v>
      </c>
    </row>
    <row r="1712" spans="2:7" ht="15.75" x14ac:dyDescent="0.25">
      <c r="B1712" s="205" t="str">
        <v>Tattle</v>
      </c>
      <c r="C1712" s="199">
        <f>COUNTIF('BEN BEARE'!C:C,B1712)</f>
        <v>2</v>
      </c>
      <c r="D1712" s="199">
        <f>COUNTIFS('BEN BEARE'!C:C,B1712,'BEN BEARE'!K:K,"&gt;0")</f>
        <v>1</v>
      </c>
      <c r="E1712" s="199">
        <f>COUNTIFS('BEN BEARE'!C:C,B1712,'BEN BEARE'!K:K,"&lt;0")</f>
        <v>1</v>
      </c>
      <c r="F1712" s="200">
        <f t="shared" si="39"/>
        <v>0.5</v>
      </c>
      <c r="G1712" s="207">
        <f>SUMIFS('BEN BEARE'!K:K,'BEN BEARE'!C:C,B1712)</f>
        <v>3</v>
      </c>
    </row>
    <row r="1713" spans="2:7" ht="15.75" x14ac:dyDescent="0.25">
      <c r="B1713" s="205" t="str">
        <v>Tawfiq Star</v>
      </c>
      <c r="C1713" s="199">
        <f>COUNTIF('BEN BEARE'!C:C,B1713)</f>
        <v>2</v>
      </c>
      <c r="D1713" s="199">
        <f>COUNTIFS('BEN BEARE'!C:C,B1713,'BEN BEARE'!K:K,"&gt;0")</f>
        <v>0</v>
      </c>
      <c r="E1713" s="199">
        <f>COUNTIFS('BEN BEARE'!C:C,B1713,'BEN BEARE'!K:K,"&lt;0")</f>
        <v>2</v>
      </c>
      <c r="F1713" s="200">
        <f t="shared" si="39"/>
        <v>0</v>
      </c>
      <c r="G1713" s="207">
        <f>SUMIFS('BEN BEARE'!K:K,'BEN BEARE'!C:C,B1713)</f>
        <v>-3</v>
      </c>
    </row>
    <row r="1714" spans="2:7" ht="15.75" x14ac:dyDescent="0.25">
      <c r="B1714" s="205" t="str">
        <v>Team America</v>
      </c>
      <c r="C1714" s="199">
        <f>COUNTIF('BEN BEARE'!C:C,B1714)</f>
        <v>1</v>
      </c>
      <c r="D1714" s="199">
        <f>COUNTIFS('BEN BEARE'!C:C,B1714,'BEN BEARE'!K:K,"&gt;0")</f>
        <v>0</v>
      </c>
      <c r="E1714" s="199">
        <f>COUNTIFS('BEN BEARE'!C:C,B1714,'BEN BEARE'!K:K,"&lt;0")</f>
        <v>1</v>
      </c>
      <c r="F1714" s="200">
        <f t="shared" si="39"/>
        <v>0</v>
      </c>
      <c r="G1714" s="207">
        <f>SUMIFS('BEN BEARE'!K:K,'BEN BEARE'!C:C,B1714)</f>
        <v>-3.75</v>
      </c>
    </row>
    <row r="1715" spans="2:7" ht="15.75" x14ac:dyDescent="0.25">
      <c r="B1715" s="205" t="str">
        <v>Telecaster</v>
      </c>
      <c r="C1715" s="199">
        <f>COUNTIF('BEN BEARE'!C:C,B1715)</f>
        <v>2</v>
      </c>
      <c r="D1715" s="199">
        <f>COUNTIFS('BEN BEARE'!C:C,B1715,'BEN BEARE'!K:K,"&gt;0")</f>
        <v>1</v>
      </c>
      <c r="E1715" s="199">
        <f>COUNTIFS('BEN BEARE'!C:C,B1715,'BEN BEARE'!K:K,"&lt;0")</f>
        <v>1</v>
      </c>
      <c r="F1715" s="200">
        <f t="shared" si="39"/>
        <v>0.5</v>
      </c>
      <c r="G1715" s="207">
        <f>SUMIFS('BEN BEARE'!K:K,'BEN BEARE'!C:C,B1715)</f>
        <v>13.399999999999999</v>
      </c>
    </row>
    <row r="1716" spans="2:7" ht="15.75" x14ac:dyDescent="0.25">
      <c r="B1716" s="205" t="str">
        <v>Tempestarii</v>
      </c>
      <c r="C1716" s="199">
        <f>COUNTIF('BEN BEARE'!C:C,B1716)</f>
        <v>3</v>
      </c>
      <c r="D1716" s="199">
        <f>COUNTIFS('BEN BEARE'!C:C,B1716,'BEN BEARE'!K:K,"&gt;0")</f>
        <v>0</v>
      </c>
      <c r="E1716" s="199">
        <f>COUNTIFS('BEN BEARE'!C:C,B1716,'BEN BEARE'!K:K,"&lt;0")</f>
        <v>3</v>
      </c>
      <c r="F1716" s="200">
        <f t="shared" si="39"/>
        <v>0</v>
      </c>
      <c r="G1716" s="207">
        <f>SUMIFS('BEN BEARE'!K:K,'BEN BEARE'!C:C,B1716)</f>
        <v>-3</v>
      </c>
    </row>
    <row r="1717" spans="2:7" ht="15.75" x14ac:dyDescent="0.25">
      <c r="B1717" s="205" t="str">
        <v>Ten Downing Street</v>
      </c>
      <c r="C1717" s="199">
        <f>COUNTIF('BEN BEARE'!C:C,B1717)</f>
        <v>1</v>
      </c>
      <c r="D1717" s="199">
        <f>COUNTIFS('BEN BEARE'!C:C,B1717,'BEN BEARE'!K:K,"&gt;0")</f>
        <v>0</v>
      </c>
      <c r="E1717" s="199">
        <f>COUNTIFS('BEN BEARE'!C:C,B1717,'BEN BEARE'!K:K,"&lt;0")</f>
        <v>1</v>
      </c>
      <c r="F1717" s="200">
        <f t="shared" si="39"/>
        <v>0</v>
      </c>
      <c r="G1717" s="207">
        <f>SUMIFS('BEN BEARE'!K:K,'BEN BEARE'!C:C,B1717)</f>
        <v>-2.75</v>
      </c>
    </row>
    <row r="1718" spans="2:7" ht="15.75" x14ac:dyDescent="0.25">
      <c r="B1718" s="205" t="str">
        <v>Tequila Storm</v>
      </c>
      <c r="C1718" s="199">
        <f>COUNTIF('BEN BEARE'!C:C,B1718)</f>
        <v>1</v>
      </c>
      <c r="D1718" s="199">
        <f>COUNTIFS('BEN BEARE'!C:C,B1718,'BEN BEARE'!K:K,"&gt;0")</f>
        <v>1</v>
      </c>
      <c r="E1718" s="199">
        <f>COUNTIFS('BEN BEARE'!C:C,B1718,'BEN BEARE'!K:K,"&lt;0")</f>
        <v>0</v>
      </c>
      <c r="F1718" s="200">
        <f t="shared" si="39"/>
        <v>1</v>
      </c>
      <c r="G1718" s="207">
        <f>SUMIFS('BEN BEARE'!K:K,'BEN BEARE'!C:C,B1718)</f>
        <v>2.4</v>
      </c>
    </row>
    <row r="1719" spans="2:7" ht="15.75" x14ac:dyDescent="0.25">
      <c r="B1719" s="205" t="str">
        <v>Tereshkova</v>
      </c>
      <c r="C1719" s="199">
        <f>COUNTIF('BEN BEARE'!C:C,B1719)</f>
        <v>1</v>
      </c>
      <c r="D1719" s="199">
        <f>COUNTIFS('BEN BEARE'!C:C,B1719,'BEN BEARE'!K:K,"&gt;0")</f>
        <v>0</v>
      </c>
      <c r="E1719" s="199">
        <f>COUNTIFS('BEN BEARE'!C:C,B1719,'BEN BEARE'!K:K,"&lt;0")</f>
        <v>1</v>
      </c>
      <c r="F1719" s="200">
        <f t="shared" si="39"/>
        <v>0</v>
      </c>
      <c r="G1719" s="207">
        <f>SUMIFS('BEN BEARE'!K:K,'BEN BEARE'!C:C,B1719)</f>
        <v>-1.25</v>
      </c>
    </row>
    <row r="1720" spans="2:7" ht="15.75" x14ac:dyDescent="0.25">
      <c r="B1720" s="205" t="str">
        <v>Territory Express</v>
      </c>
      <c r="C1720" s="199">
        <f>COUNTIF('BEN BEARE'!C:C,B1720)</f>
        <v>3</v>
      </c>
      <c r="D1720" s="199">
        <f>COUNTIFS('BEN BEARE'!C:C,B1720,'BEN BEARE'!K:K,"&gt;0")</f>
        <v>1</v>
      </c>
      <c r="E1720" s="199">
        <f>COUNTIFS('BEN BEARE'!C:C,B1720,'BEN BEARE'!K:K,"&lt;0")</f>
        <v>2</v>
      </c>
      <c r="F1720" s="200">
        <f t="shared" si="39"/>
        <v>0.33333333333333331</v>
      </c>
      <c r="G1720" s="207">
        <f>SUMIFS('BEN BEARE'!K:K,'BEN BEARE'!C:C,B1720)</f>
        <v>-3.3500000000000014</v>
      </c>
    </row>
    <row r="1721" spans="2:7" ht="15.75" x14ac:dyDescent="0.25">
      <c r="B1721" s="205" t="str">
        <v>Test of Faith</v>
      </c>
      <c r="C1721" s="199">
        <f>COUNTIF('BEN BEARE'!C:C,B1721)</f>
        <v>1</v>
      </c>
      <c r="D1721" s="199">
        <f>COUNTIFS('BEN BEARE'!C:C,B1721,'BEN BEARE'!K:K,"&gt;0")</f>
        <v>0</v>
      </c>
      <c r="E1721" s="199">
        <f>COUNTIFS('BEN BEARE'!C:C,B1721,'BEN BEARE'!K:K,"&lt;0")</f>
        <v>1</v>
      </c>
      <c r="F1721" s="200">
        <f t="shared" si="39"/>
        <v>0</v>
      </c>
      <c r="G1721" s="207">
        <f>SUMIFS('BEN BEARE'!K:K,'BEN BEARE'!C:C,B1721)</f>
        <v>-0.25</v>
      </c>
    </row>
    <row r="1722" spans="2:7" ht="15.75" x14ac:dyDescent="0.25">
      <c r="B1722" s="205" t="str">
        <v>Testa Rock</v>
      </c>
      <c r="C1722" s="199">
        <f>COUNTIF('BEN BEARE'!C:C,B1722)</f>
        <v>1</v>
      </c>
      <c r="D1722" s="199">
        <f>COUNTIFS('BEN BEARE'!C:C,B1722,'BEN BEARE'!K:K,"&gt;0")</f>
        <v>1</v>
      </c>
      <c r="E1722" s="199">
        <f>COUNTIFS('BEN BEARE'!C:C,B1722,'BEN BEARE'!K:K,"&lt;0")</f>
        <v>0</v>
      </c>
      <c r="F1722" s="200">
        <f t="shared" si="39"/>
        <v>1</v>
      </c>
      <c r="G1722" s="207">
        <f>SUMIFS('BEN BEARE'!K:K,'BEN BEARE'!C:C,B1722)</f>
        <v>2.9000000000000004</v>
      </c>
    </row>
    <row r="1723" spans="2:7" ht="15.75" x14ac:dyDescent="0.25">
      <c r="B1723" s="205" t="str">
        <v>Thalursian</v>
      </c>
      <c r="C1723" s="199">
        <f>COUNTIF('BEN BEARE'!C:C,B1723)</f>
        <v>1</v>
      </c>
      <c r="D1723" s="199">
        <f>COUNTIFS('BEN BEARE'!C:C,B1723,'BEN BEARE'!K:K,"&gt;0")</f>
        <v>1</v>
      </c>
      <c r="E1723" s="199">
        <f>COUNTIFS('BEN BEARE'!C:C,B1723,'BEN BEARE'!K:K,"&lt;0")</f>
        <v>0</v>
      </c>
      <c r="F1723" s="200">
        <f t="shared" si="39"/>
        <v>1</v>
      </c>
      <c r="G1723" s="207">
        <f>SUMIFS('BEN BEARE'!K:K,'BEN BEARE'!C:C,B1723)</f>
        <v>4.5</v>
      </c>
    </row>
    <row r="1724" spans="2:7" ht="15.75" x14ac:dyDescent="0.25">
      <c r="B1724" s="205" t="str">
        <v>That’s Molly</v>
      </c>
      <c r="C1724" s="199">
        <f>COUNTIF('BEN BEARE'!C:C,B1724)</f>
        <v>2</v>
      </c>
      <c r="D1724" s="199">
        <f>COUNTIFS('BEN BEARE'!C:C,B1724,'BEN BEARE'!K:K,"&gt;0")</f>
        <v>0</v>
      </c>
      <c r="E1724" s="199">
        <f>COUNTIFS('BEN BEARE'!C:C,B1724,'BEN BEARE'!K:K,"&lt;0")</f>
        <v>2</v>
      </c>
      <c r="F1724" s="200">
        <f t="shared" si="39"/>
        <v>0</v>
      </c>
      <c r="G1724" s="207">
        <f>SUMIFS('BEN BEARE'!K:K,'BEN BEARE'!C:C,B1724)</f>
        <v>-3.25</v>
      </c>
    </row>
    <row r="1725" spans="2:7" ht="15.75" x14ac:dyDescent="0.25">
      <c r="B1725" s="205" t="str">
        <v>Thatswhatshesaid</v>
      </c>
      <c r="C1725" s="199">
        <f>COUNTIF('BEN BEARE'!C:C,B1725)</f>
        <v>1</v>
      </c>
      <c r="D1725" s="199">
        <f>COUNTIFS('BEN BEARE'!C:C,B1725,'BEN BEARE'!K:K,"&gt;0")</f>
        <v>0</v>
      </c>
      <c r="E1725" s="199">
        <f>COUNTIFS('BEN BEARE'!C:C,B1725,'BEN BEARE'!K:K,"&lt;0")</f>
        <v>1</v>
      </c>
      <c r="F1725" s="200">
        <f t="shared" si="39"/>
        <v>0</v>
      </c>
      <c r="G1725" s="207">
        <f>SUMIFS('BEN BEARE'!K:K,'BEN BEARE'!C:C,B1725)</f>
        <v>-2</v>
      </c>
    </row>
    <row r="1726" spans="2:7" ht="15.75" x14ac:dyDescent="0.25">
      <c r="B1726" s="205" t="str">
        <v>The Big Heist</v>
      </c>
      <c r="C1726" s="199">
        <f>COUNTIF('BEN BEARE'!C:C,B1726)</f>
        <v>2</v>
      </c>
      <c r="D1726" s="199">
        <f>COUNTIFS('BEN BEARE'!C:C,B1726,'BEN BEARE'!K:K,"&gt;0")</f>
        <v>1</v>
      </c>
      <c r="E1726" s="199">
        <f>COUNTIFS('BEN BEARE'!C:C,B1726,'BEN BEARE'!K:K,"&lt;0")</f>
        <v>1</v>
      </c>
      <c r="F1726" s="200">
        <f t="shared" si="39"/>
        <v>0.5</v>
      </c>
      <c r="G1726" s="207">
        <f>SUMIFS('BEN BEARE'!K:K,'BEN BEARE'!C:C,B1726)</f>
        <v>7.9649999999999999</v>
      </c>
    </row>
    <row r="1727" spans="2:7" ht="15.75" x14ac:dyDescent="0.25">
      <c r="B1727" s="205" t="str">
        <v>The Brill Building</v>
      </c>
      <c r="C1727" s="199">
        <f>COUNTIF('BEN BEARE'!C:C,B1727)</f>
        <v>1</v>
      </c>
      <c r="D1727" s="199">
        <f>COUNTIFS('BEN BEARE'!C:C,B1727,'BEN BEARE'!K:K,"&gt;0")</f>
        <v>0</v>
      </c>
      <c r="E1727" s="199">
        <f>COUNTIFS('BEN BEARE'!C:C,B1727,'BEN BEARE'!K:K,"&lt;0")</f>
        <v>1</v>
      </c>
      <c r="F1727" s="200">
        <f t="shared" si="39"/>
        <v>0</v>
      </c>
      <c r="G1727" s="207">
        <f>SUMIFS('BEN BEARE'!K:K,'BEN BEARE'!C:C,B1727)</f>
        <v>-13</v>
      </c>
    </row>
    <row r="1728" spans="2:7" ht="15.75" x14ac:dyDescent="0.25">
      <c r="B1728" s="205" t="str">
        <v xml:space="preserve">The Brill Building </v>
      </c>
      <c r="C1728" s="199">
        <f>COUNTIF('BEN BEARE'!C:C,B1728)</f>
        <v>1</v>
      </c>
      <c r="D1728" s="199">
        <f>COUNTIFS('BEN BEARE'!C:C,B1728,'BEN BEARE'!K:K,"&gt;0")</f>
        <v>1</v>
      </c>
      <c r="E1728" s="199">
        <f>COUNTIFS('BEN BEARE'!C:C,B1728,'BEN BEARE'!K:K,"&lt;0")</f>
        <v>0</v>
      </c>
      <c r="F1728" s="200">
        <f t="shared" si="39"/>
        <v>1</v>
      </c>
      <c r="G1728" s="207">
        <f>SUMIFS('BEN BEARE'!K:K,'BEN BEARE'!C:C,B1728)</f>
        <v>2.5</v>
      </c>
    </row>
    <row r="1729" spans="2:7" ht="15.75" x14ac:dyDescent="0.25">
      <c r="B1729" s="205" t="str">
        <v>The Buzz</v>
      </c>
      <c r="C1729" s="199">
        <f>COUNTIF('BEN BEARE'!C:C,B1729)</f>
        <v>1</v>
      </c>
      <c r="D1729" s="199">
        <f>COUNTIFS('BEN BEARE'!C:C,B1729,'BEN BEARE'!K:K,"&gt;0")</f>
        <v>0</v>
      </c>
      <c r="E1729" s="199">
        <f>COUNTIFS('BEN BEARE'!C:C,B1729,'BEN BEARE'!K:K,"&lt;0")</f>
        <v>1</v>
      </c>
      <c r="F1729" s="200">
        <f t="shared" si="39"/>
        <v>0</v>
      </c>
      <c r="G1729" s="207">
        <f>SUMIFS('BEN BEARE'!K:K,'BEN BEARE'!C:C,B1729)</f>
        <v>-0.25</v>
      </c>
    </row>
    <row r="1730" spans="2:7" ht="15.75" x14ac:dyDescent="0.25">
      <c r="B1730" s="205" t="str">
        <v xml:space="preserve">The Cave </v>
      </c>
      <c r="C1730" s="199">
        <f>COUNTIF('BEN BEARE'!C:C,B1730)</f>
        <v>1</v>
      </c>
      <c r="D1730" s="199">
        <f>COUNTIFS('BEN BEARE'!C:C,B1730,'BEN BEARE'!K:K,"&gt;0")</f>
        <v>0</v>
      </c>
      <c r="E1730" s="199">
        <f>COUNTIFS('BEN BEARE'!C:C,B1730,'BEN BEARE'!K:K,"&lt;0")</f>
        <v>1</v>
      </c>
      <c r="F1730" s="200">
        <f t="shared" si="39"/>
        <v>0</v>
      </c>
      <c r="G1730" s="207">
        <f>SUMIFS('BEN BEARE'!K:K,'BEN BEARE'!C:C,B1730)</f>
        <v>-0.5</v>
      </c>
    </row>
    <row r="1731" spans="2:7" ht="15.75" x14ac:dyDescent="0.25">
      <c r="B1731" s="205" t="str">
        <v>The Dramatist</v>
      </c>
      <c r="C1731" s="199">
        <f>COUNTIF('BEN BEARE'!C:C,B1731)</f>
        <v>1</v>
      </c>
      <c r="D1731" s="199">
        <f>COUNTIFS('BEN BEARE'!C:C,B1731,'BEN BEARE'!K:K,"&gt;0")</f>
        <v>0</v>
      </c>
      <c r="E1731" s="199">
        <f>COUNTIFS('BEN BEARE'!C:C,B1731,'BEN BEARE'!K:K,"&lt;0")</f>
        <v>1</v>
      </c>
      <c r="F1731" s="200">
        <f t="shared" si="39"/>
        <v>0</v>
      </c>
      <c r="G1731" s="207">
        <f>SUMIFS('BEN BEARE'!K:K,'BEN BEARE'!C:C,B1731)</f>
        <v>-2</v>
      </c>
    </row>
    <row r="1732" spans="2:7" ht="15.75" x14ac:dyDescent="0.25">
      <c r="B1732" s="205" t="str">
        <v>The Duke of Dubai</v>
      </c>
      <c r="C1732" s="199">
        <f>COUNTIF('BEN BEARE'!C:C,B1732)</f>
        <v>1</v>
      </c>
      <c r="D1732" s="199">
        <f>COUNTIFS('BEN BEARE'!C:C,B1732,'BEN BEARE'!K:K,"&gt;0")</f>
        <v>1</v>
      </c>
      <c r="E1732" s="199">
        <f>COUNTIFS('BEN BEARE'!C:C,B1732,'BEN BEARE'!K:K,"&lt;0")</f>
        <v>0</v>
      </c>
      <c r="F1732" s="200">
        <f t="shared" si="39"/>
        <v>1</v>
      </c>
      <c r="G1732" s="207">
        <f>SUMIFS('BEN BEARE'!K:K,'BEN BEARE'!C:C,B1732)</f>
        <v>10.200000000000001</v>
      </c>
    </row>
    <row r="1733" spans="2:7" ht="15.75" x14ac:dyDescent="0.25">
      <c r="B1733" s="205" t="str">
        <v>The Garden</v>
      </c>
      <c r="C1733" s="199">
        <f>COUNTIF('BEN BEARE'!C:C,B1733)</f>
        <v>3</v>
      </c>
      <c r="D1733" s="199">
        <f>COUNTIFS('BEN BEARE'!C:C,B1733,'BEN BEARE'!K:K,"&gt;0")</f>
        <v>2</v>
      </c>
      <c r="E1733" s="199">
        <f>COUNTIFS('BEN BEARE'!C:C,B1733,'BEN BEARE'!K:K,"&lt;0")</f>
        <v>1</v>
      </c>
      <c r="F1733" s="200">
        <f t="shared" si="39"/>
        <v>0.66666666666666663</v>
      </c>
      <c r="G1733" s="207">
        <f>SUMIFS('BEN BEARE'!K:K,'BEN BEARE'!C:C,B1733)</f>
        <v>2.21</v>
      </c>
    </row>
    <row r="1734" spans="2:7" ht="15.75" x14ac:dyDescent="0.25">
      <c r="B1734" s="205" t="str">
        <v>The Great Seal</v>
      </c>
      <c r="C1734" s="199">
        <f>COUNTIF('BEN BEARE'!C:C,B1734)</f>
        <v>3</v>
      </c>
      <c r="D1734" s="199">
        <f>COUNTIFS('BEN BEARE'!C:C,B1734,'BEN BEARE'!K:K,"&gt;0")</f>
        <v>1</v>
      </c>
      <c r="E1734" s="199">
        <f>COUNTIFS('BEN BEARE'!C:C,B1734,'BEN BEARE'!K:K,"&lt;0")</f>
        <v>2</v>
      </c>
      <c r="F1734" s="200">
        <f t="shared" si="39"/>
        <v>0.33333333333333331</v>
      </c>
      <c r="G1734" s="207">
        <f>SUMIFS('BEN BEARE'!K:K,'BEN BEARE'!C:C,B1734)</f>
        <v>-3.25</v>
      </c>
    </row>
    <row r="1735" spans="2:7" ht="15.75" x14ac:dyDescent="0.25">
      <c r="B1735" s="205" t="str">
        <v>The Hass</v>
      </c>
      <c r="C1735" s="199">
        <f>COUNTIF('BEN BEARE'!C:C,B1735)</f>
        <v>1</v>
      </c>
      <c r="D1735" s="199">
        <f>COUNTIFS('BEN BEARE'!C:C,B1735,'BEN BEARE'!K:K,"&gt;0")</f>
        <v>1</v>
      </c>
      <c r="E1735" s="199">
        <f>COUNTIFS('BEN BEARE'!C:C,B1735,'BEN BEARE'!K:K,"&lt;0")</f>
        <v>0</v>
      </c>
      <c r="F1735" s="200">
        <f t="shared" si="39"/>
        <v>1</v>
      </c>
      <c r="G1735" s="207">
        <f>SUMIFS('BEN BEARE'!K:K,'BEN BEARE'!C:C,B1735)</f>
        <v>1.8500000000000005</v>
      </c>
    </row>
    <row r="1736" spans="2:7" ht="15.75" x14ac:dyDescent="0.25">
      <c r="B1736" s="205" t="str">
        <v>The Instructor</v>
      </c>
      <c r="C1736" s="199">
        <f>COUNTIF('BEN BEARE'!C:C,B1736)</f>
        <v>2</v>
      </c>
      <c r="D1736" s="199">
        <f>COUNTIFS('BEN BEARE'!C:C,B1736,'BEN BEARE'!K:K,"&gt;0")</f>
        <v>1</v>
      </c>
      <c r="E1736" s="199">
        <f>COUNTIFS('BEN BEARE'!C:C,B1736,'BEN BEARE'!K:K,"&lt;0")</f>
        <v>1</v>
      </c>
      <c r="F1736" s="200">
        <f t="shared" si="39"/>
        <v>0.5</v>
      </c>
      <c r="G1736" s="207">
        <f>SUMIFS('BEN BEARE'!K:K,'BEN BEARE'!C:C,B1736)</f>
        <v>4.4375</v>
      </c>
    </row>
    <row r="1737" spans="2:7" ht="15.75" x14ac:dyDescent="0.25">
      <c r="B1737" s="205" t="str">
        <v>The King</v>
      </c>
      <c r="C1737" s="199">
        <f>COUNTIF('BEN BEARE'!C:C,B1737)</f>
        <v>3</v>
      </c>
      <c r="D1737" s="199">
        <f>COUNTIFS('BEN BEARE'!C:C,B1737,'BEN BEARE'!K:K,"&gt;0")</f>
        <v>1</v>
      </c>
      <c r="E1737" s="199">
        <f>COUNTIFS('BEN BEARE'!C:C,B1737,'BEN BEARE'!K:K,"&lt;0")</f>
        <v>2</v>
      </c>
      <c r="F1737" s="200">
        <f t="shared" si="39"/>
        <v>0.33333333333333331</v>
      </c>
      <c r="G1737" s="207">
        <f>SUMIFS('BEN BEARE'!K:K,'BEN BEARE'!C:C,B1737)</f>
        <v>-3.45</v>
      </c>
    </row>
    <row r="1738" spans="2:7" ht="15.75" x14ac:dyDescent="0.25">
      <c r="B1738" s="205" t="str">
        <v>The Mansman</v>
      </c>
      <c r="C1738" s="199">
        <f>COUNTIF('BEN BEARE'!C:C,B1738)</f>
        <v>1</v>
      </c>
      <c r="D1738" s="199">
        <f>COUNTIFS('BEN BEARE'!C:C,B1738,'BEN BEARE'!K:K,"&gt;0")</f>
        <v>0</v>
      </c>
      <c r="E1738" s="199">
        <f>COUNTIFS('BEN BEARE'!C:C,B1738,'BEN BEARE'!K:K,"&lt;0")</f>
        <v>1</v>
      </c>
      <c r="F1738" s="200">
        <f t="shared" si="39"/>
        <v>0</v>
      </c>
      <c r="G1738" s="207">
        <f>SUMIFS('BEN BEARE'!K:K,'BEN BEARE'!C:C,B1738)</f>
        <v>-4</v>
      </c>
    </row>
    <row r="1739" spans="2:7" ht="15.75" x14ac:dyDescent="0.25">
      <c r="B1739" s="205" t="str">
        <v>The Negotiator</v>
      </c>
      <c r="C1739" s="199">
        <f>COUNTIF('BEN BEARE'!C:C,B1739)</f>
        <v>3</v>
      </c>
      <c r="D1739" s="199">
        <f>COUNTIFS('BEN BEARE'!C:C,B1739,'BEN BEARE'!K:K,"&gt;0")</f>
        <v>0</v>
      </c>
      <c r="E1739" s="199">
        <f>COUNTIFS('BEN BEARE'!C:C,B1739,'BEN BEARE'!K:K,"&lt;0")</f>
        <v>3</v>
      </c>
      <c r="F1739" s="200">
        <f t="shared" si="39"/>
        <v>0</v>
      </c>
      <c r="G1739" s="207">
        <f>SUMIFS('BEN BEARE'!K:K,'BEN BEARE'!C:C,B1739)</f>
        <v>-12.5</v>
      </c>
    </row>
    <row r="1740" spans="2:7" ht="15.75" x14ac:dyDescent="0.25">
      <c r="B1740" s="205" t="str">
        <v>The Predictor</v>
      </c>
      <c r="C1740" s="199">
        <f>COUNTIF('BEN BEARE'!C:C,B1740)</f>
        <v>1</v>
      </c>
      <c r="D1740" s="199">
        <f>COUNTIFS('BEN BEARE'!C:C,B1740,'BEN BEARE'!K:K,"&gt;0")</f>
        <v>0</v>
      </c>
      <c r="E1740" s="199">
        <f>COUNTIFS('BEN BEARE'!C:C,B1740,'BEN BEARE'!K:K,"&lt;0")</f>
        <v>1</v>
      </c>
      <c r="F1740" s="200">
        <f t="shared" si="39"/>
        <v>0</v>
      </c>
      <c r="G1740" s="207">
        <f>SUMIFS('BEN BEARE'!K:K,'BEN BEARE'!C:C,B1740)</f>
        <v>-0.75</v>
      </c>
    </row>
    <row r="1741" spans="2:7" ht="15.75" x14ac:dyDescent="0.25">
      <c r="B1741" s="205" t="str">
        <v>The Problem With</v>
      </c>
      <c r="C1741" s="199">
        <f>COUNTIF('BEN BEARE'!C:C,B1741)</f>
        <v>1</v>
      </c>
      <c r="D1741" s="199">
        <f>COUNTIFS('BEN BEARE'!C:C,B1741,'BEN BEARE'!K:K,"&gt;0")</f>
        <v>1</v>
      </c>
      <c r="E1741" s="199">
        <f>COUNTIFS('BEN BEARE'!C:C,B1741,'BEN BEARE'!K:K,"&lt;0")</f>
        <v>0</v>
      </c>
      <c r="F1741" s="200">
        <f t="shared" si="39"/>
        <v>1</v>
      </c>
      <c r="G1741" s="207">
        <f>SUMIFS('BEN BEARE'!K:K,'BEN BEARE'!C:C,B1741)</f>
        <v>4.0500000000000007</v>
      </c>
    </row>
    <row r="1742" spans="2:7" ht="15.75" x14ac:dyDescent="0.25">
      <c r="B1742" s="205" t="str">
        <v>The Realm</v>
      </c>
      <c r="C1742" s="199">
        <f>COUNTIF('BEN BEARE'!C:C,B1742)</f>
        <v>2</v>
      </c>
      <c r="D1742" s="199">
        <f>COUNTIFS('BEN BEARE'!C:C,B1742,'BEN BEARE'!K:K,"&gt;0")</f>
        <v>0</v>
      </c>
      <c r="E1742" s="199">
        <f>COUNTIFS('BEN BEARE'!C:C,B1742,'BEN BEARE'!K:K,"&lt;0")</f>
        <v>2</v>
      </c>
      <c r="F1742" s="200">
        <f t="shared" ref="F1742:F1746" si="40">D1742/C1742</f>
        <v>0</v>
      </c>
      <c r="G1742" s="207">
        <f>SUMIFS('BEN BEARE'!K:K,'BEN BEARE'!C:C,B1742)</f>
        <v>-4.75</v>
      </c>
    </row>
    <row r="1743" spans="2:7" ht="15.75" x14ac:dyDescent="0.25">
      <c r="B1743" s="205" t="str">
        <v>The Rooster</v>
      </c>
      <c r="C1743" s="199">
        <f>COUNTIF('BEN BEARE'!C:C,B1743)</f>
        <v>2</v>
      </c>
      <c r="D1743" s="199">
        <f>COUNTIFS('BEN BEARE'!C:C,B1743,'BEN BEARE'!K:K,"&gt;0")</f>
        <v>0</v>
      </c>
      <c r="E1743" s="199">
        <f>COUNTIFS('BEN BEARE'!C:C,B1743,'BEN BEARE'!K:K,"&lt;0")</f>
        <v>2</v>
      </c>
      <c r="F1743" s="200">
        <f t="shared" si="40"/>
        <v>0</v>
      </c>
      <c r="G1743" s="207">
        <f>SUMIFS('BEN BEARE'!K:K,'BEN BEARE'!C:C,B1743)</f>
        <v>-5.5</v>
      </c>
    </row>
    <row r="1744" spans="2:7" ht="15.75" x14ac:dyDescent="0.25">
      <c r="B1744" s="205" t="str">
        <v>The Simple Life</v>
      </c>
      <c r="C1744" s="199">
        <f>COUNTIF('BEN BEARE'!C:C,B1744)</f>
        <v>1</v>
      </c>
      <c r="D1744" s="199">
        <f>COUNTIFS('BEN BEARE'!C:C,B1744,'BEN BEARE'!K:K,"&gt;0")</f>
        <v>0</v>
      </c>
      <c r="E1744" s="199">
        <f>COUNTIFS('BEN BEARE'!C:C,B1744,'BEN BEARE'!K:K,"&lt;0")</f>
        <v>1</v>
      </c>
      <c r="F1744" s="200">
        <f t="shared" si="40"/>
        <v>0</v>
      </c>
      <c r="G1744" s="207">
        <f>SUMIFS('BEN BEARE'!K:K,'BEN BEARE'!C:C,B1744)</f>
        <v>-9.25</v>
      </c>
    </row>
    <row r="1745" spans="2:7" ht="15.75" x14ac:dyDescent="0.25">
      <c r="B1745" s="205" t="str">
        <v>The Sistene Tales</v>
      </c>
      <c r="C1745" s="199">
        <f>COUNTIF('BEN BEARE'!C:C,B1745)</f>
        <v>1</v>
      </c>
      <c r="D1745" s="199">
        <f>COUNTIFS('BEN BEARE'!C:C,B1745,'BEN BEARE'!K:K,"&gt;0")</f>
        <v>0</v>
      </c>
      <c r="E1745" s="199">
        <f>COUNTIFS('BEN BEARE'!C:C,B1745,'BEN BEARE'!K:K,"&lt;0")</f>
        <v>1</v>
      </c>
      <c r="F1745" s="200">
        <f t="shared" si="40"/>
        <v>0</v>
      </c>
      <c r="G1745" s="207">
        <f>SUMIFS('BEN BEARE'!K:K,'BEN BEARE'!C:C,B1745)</f>
        <v>-1</v>
      </c>
    </row>
    <row r="1746" spans="2:7" ht="15.75" x14ac:dyDescent="0.25">
      <c r="B1746" s="205" t="str">
        <v>The Squire</v>
      </c>
      <c r="C1746" s="199">
        <f>COUNTIF('BEN BEARE'!C:C,B1746)</f>
        <v>1</v>
      </c>
      <c r="D1746" s="199">
        <f>COUNTIFS('BEN BEARE'!C:C,B1746,'BEN BEARE'!K:K,"&gt;0")</f>
        <v>1</v>
      </c>
      <c r="E1746" s="199">
        <f>COUNTIFS('BEN BEARE'!C:C,B1746,'BEN BEARE'!K:K,"&lt;0")</f>
        <v>0</v>
      </c>
      <c r="F1746" s="200">
        <f t="shared" si="40"/>
        <v>1</v>
      </c>
      <c r="G1746" s="207">
        <f>SUMIFS('BEN BEARE'!K:K,'BEN BEARE'!C:C,B1746)</f>
        <v>15.2285</v>
      </c>
    </row>
    <row r="1747" spans="2:7" ht="15.75" x14ac:dyDescent="0.25">
      <c r="B1747" s="205" t="str">
        <v>The Swooper</v>
      </c>
      <c r="C1747" s="199">
        <f>COUNTIF('BEN BEARE'!C:C,B1747)</f>
        <v>1</v>
      </c>
      <c r="D1747" s="199">
        <f>COUNTIFS('BEN BEARE'!C:C,B1747,'BEN BEARE'!K:K,"&gt;0")</f>
        <v>0</v>
      </c>
      <c r="E1747" s="199">
        <f>COUNTIFS('BEN BEARE'!C:C,B1747,'BEN BEARE'!K:K,"&lt;0")</f>
        <v>1</v>
      </c>
      <c r="F1747" s="200">
        <f t="shared" ref="F1747:F1810" si="41">D1747/C1747</f>
        <v>0</v>
      </c>
      <c r="G1747" s="207">
        <f>SUMIFS('BEN BEARE'!K:K,'BEN BEARE'!C:C,B1747)</f>
        <v>-8</v>
      </c>
    </row>
    <row r="1748" spans="2:7" ht="15.75" x14ac:dyDescent="0.25">
      <c r="B1748" s="205" t="str">
        <v>The Unicorn</v>
      </c>
      <c r="C1748" s="199">
        <f>COUNTIF('BEN BEARE'!C:C,B1748)</f>
        <v>1</v>
      </c>
      <c r="D1748" s="199">
        <f>COUNTIFS('BEN BEARE'!C:C,B1748,'BEN BEARE'!K:K,"&gt;0")</f>
        <v>1</v>
      </c>
      <c r="E1748" s="199">
        <f>COUNTIFS('BEN BEARE'!C:C,B1748,'BEN BEARE'!K:K,"&lt;0")</f>
        <v>0</v>
      </c>
      <c r="F1748" s="200">
        <f t="shared" si="41"/>
        <v>1</v>
      </c>
      <c r="G1748" s="207">
        <f>SUMIFS('BEN BEARE'!K:K,'BEN BEARE'!C:C,B1748)</f>
        <v>4</v>
      </c>
    </row>
    <row r="1749" spans="2:7" ht="15.75" x14ac:dyDescent="0.25">
      <c r="B1749" s="205" t="str">
        <v>The Way we Were</v>
      </c>
      <c r="C1749" s="199">
        <f>COUNTIF('BEN BEARE'!C:C,B1749)</f>
        <v>2</v>
      </c>
      <c r="D1749" s="199">
        <f>COUNTIFS('BEN BEARE'!C:C,B1749,'BEN BEARE'!K:K,"&gt;0")</f>
        <v>0</v>
      </c>
      <c r="E1749" s="199">
        <f>COUNTIFS('BEN BEARE'!C:C,B1749,'BEN BEARE'!K:K,"&lt;0")</f>
        <v>2</v>
      </c>
      <c r="F1749" s="200">
        <f t="shared" si="41"/>
        <v>0</v>
      </c>
      <c r="G1749" s="207">
        <f>SUMIFS('BEN BEARE'!K:K,'BEN BEARE'!C:C,B1749)</f>
        <v>-11.5</v>
      </c>
    </row>
    <row r="1750" spans="2:7" ht="15.75" x14ac:dyDescent="0.25">
      <c r="B1750" s="205" t="str">
        <v>Theorum</v>
      </c>
      <c r="C1750" s="199">
        <f>COUNTIF('BEN BEARE'!C:C,B1750)</f>
        <v>1</v>
      </c>
      <c r="D1750" s="199">
        <f>COUNTIFS('BEN BEARE'!C:C,B1750,'BEN BEARE'!K:K,"&gt;0")</f>
        <v>1</v>
      </c>
      <c r="E1750" s="199">
        <f>COUNTIFS('BEN BEARE'!C:C,B1750,'BEN BEARE'!K:K,"&lt;0")</f>
        <v>0</v>
      </c>
      <c r="F1750" s="200">
        <f t="shared" si="41"/>
        <v>1</v>
      </c>
      <c r="G1750" s="207">
        <f>SUMIFS('BEN BEARE'!K:K,'BEN BEARE'!C:C,B1750)</f>
        <v>3.75</v>
      </c>
    </row>
    <row r="1751" spans="2:7" ht="15.75" x14ac:dyDescent="0.25">
      <c r="B1751" s="205" t="str">
        <v>Thin Red Line</v>
      </c>
      <c r="C1751" s="199">
        <f>COUNTIF('BEN BEARE'!C:C,B1751)</f>
        <v>3</v>
      </c>
      <c r="D1751" s="199">
        <f>COUNTIFS('BEN BEARE'!C:C,B1751,'BEN BEARE'!K:K,"&gt;0")</f>
        <v>1</v>
      </c>
      <c r="E1751" s="199">
        <f>COUNTIFS('BEN BEARE'!C:C,B1751,'BEN BEARE'!K:K,"&lt;0")</f>
        <v>2</v>
      </c>
      <c r="F1751" s="200">
        <f t="shared" si="41"/>
        <v>0.33333333333333331</v>
      </c>
      <c r="G1751" s="207">
        <f>SUMIFS('BEN BEARE'!K:K,'BEN BEARE'!C:C,B1751)</f>
        <v>3.5250000000000004</v>
      </c>
    </row>
    <row r="1752" spans="2:7" ht="15.75" x14ac:dyDescent="0.25">
      <c r="B1752" s="205" t="str">
        <v>Think Baby</v>
      </c>
      <c r="C1752" s="199">
        <f>COUNTIF('BEN BEARE'!C:C,B1752)</f>
        <v>1</v>
      </c>
      <c r="D1752" s="199">
        <f>COUNTIFS('BEN BEARE'!C:C,B1752,'BEN BEARE'!K:K,"&gt;0")</f>
        <v>0</v>
      </c>
      <c r="E1752" s="199">
        <f>COUNTIFS('BEN BEARE'!C:C,B1752,'BEN BEARE'!K:K,"&lt;0")</f>
        <v>1</v>
      </c>
      <c r="F1752" s="200">
        <f t="shared" si="41"/>
        <v>0</v>
      </c>
      <c r="G1752" s="207">
        <f>SUMIFS('BEN BEARE'!K:K,'BEN BEARE'!C:C,B1752)</f>
        <v>-1.5</v>
      </c>
    </row>
    <row r="1753" spans="2:7" ht="15.75" x14ac:dyDescent="0.25">
      <c r="B1753" s="205" t="str">
        <v>Three Dog Night</v>
      </c>
      <c r="C1753" s="199">
        <f>COUNTIF('BEN BEARE'!C:C,B1753)</f>
        <v>1</v>
      </c>
      <c r="D1753" s="199">
        <f>COUNTIFS('BEN BEARE'!C:C,B1753,'BEN BEARE'!K:K,"&gt;0")</f>
        <v>0</v>
      </c>
      <c r="E1753" s="199">
        <f>COUNTIFS('BEN BEARE'!C:C,B1753,'BEN BEARE'!K:K,"&lt;0")</f>
        <v>1</v>
      </c>
      <c r="F1753" s="200">
        <f t="shared" si="41"/>
        <v>0</v>
      </c>
      <c r="G1753" s="207">
        <f>SUMIFS('BEN BEARE'!K:K,'BEN BEARE'!C:C,B1753)</f>
        <v>-3.75</v>
      </c>
    </row>
    <row r="1754" spans="2:7" ht="15.75" x14ac:dyDescent="0.25">
      <c r="B1754" s="205" t="str">
        <v>Three Rings</v>
      </c>
      <c r="C1754" s="199">
        <f>COUNTIF('BEN BEARE'!C:C,B1754)</f>
        <v>1</v>
      </c>
      <c r="D1754" s="199">
        <f>COUNTIFS('BEN BEARE'!C:C,B1754,'BEN BEARE'!K:K,"&gt;0")</f>
        <v>1</v>
      </c>
      <c r="E1754" s="199">
        <f>COUNTIFS('BEN BEARE'!C:C,B1754,'BEN BEARE'!K:K,"&lt;0")</f>
        <v>0</v>
      </c>
      <c r="F1754" s="200">
        <f t="shared" si="41"/>
        <v>1</v>
      </c>
      <c r="G1754" s="207">
        <f>SUMIFS('BEN BEARE'!K:K,'BEN BEARE'!C:C,B1754)</f>
        <v>20.400000000000002</v>
      </c>
    </row>
    <row r="1755" spans="2:7" ht="15.75" x14ac:dyDescent="0.25">
      <c r="B1755" s="205" t="str">
        <v>Thronbone</v>
      </c>
      <c r="C1755" s="199">
        <f>COUNTIF('BEN BEARE'!C:C,B1755)</f>
        <v>1</v>
      </c>
      <c r="D1755" s="199">
        <f>COUNTIFS('BEN BEARE'!C:C,B1755,'BEN BEARE'!K:K,"&gt;0")</f>
        <v>1</v>
      </c>
      <c r="E1755" s="199">
        <f>COUNTIFS('BEN BEARE'!C:C,B1755,'BEN BEARE'!K:K,"&lt;0")</f>
        <v>0</v>
      </c>
      <c r="F1755" s="200">
        <f t="shared" si="41"/>
        <v>1</v>
      </c>
      <c r="G1755" s="207">
        <f>SUMIFS('BEN BEARE'!K:K,'BEN BEARE'!C:C,B1755)</f>
        <v>3</v>
      </c>
    </row>
    <row r="1756" spans="2:7" ht="15.75" x14ac:dyDescent="0.25">
      <c r="B1756" s="205" t="str">
        <v>Throw One In</v>
      </c>
      <c r="C1756" s="199">
        <f>COUNTIF('BEN BEARE'!C:C,B1756)</f>
        <v>2</v>
      </c>
      <c r="D1756" s="199">
        <f>COUNTIFS('BEN BEARE'!C:C,B1756,'BEN BEARE'!K:K,"&gt;0")</f>
        <v>0</v>
      </c>
      <c r="E1756" s="199">
        <f>COUNTIFS('BEN BEARE'!C:C,B1756,'BEN BEARE'!K:K,"&lt;0")</f>
        <v>2</v>
      </c>
      <c r="F1756" s="200">
        <f t="shared" si="41"/>
        <v>0</v>
      </c>
      <c r="G1756" s="207">
        <f>SUMIFS('BEN BEARE'!K:K,'BEN BEARE'!C:C,B1756)</f>
        <v>-8.75</v>
      </c>
    </row>
    <row r="1757" spans="2:7" ht="15.75" x14ac:dyDescent="0.25">
      <c r="B1757" s="205" t="str">
        <v>Thunder Flash</v>
      </c>
      <c r="C1757" s="199">
        <f>COUNTIF('BEN BEARE'!C:C,B1757)</f>
        <v>1</v>
      </c>
      <c r="D1757" s="199">
        <f>COUNTIFS('BEN BEARE'!C:C,B1757,'BEN BEARE'!K:K,"&gt;0")</f>
        <v>0</v>
      </c>
      <c r="E1757" s="199">
        <f>COUNTIFS('BEN BEARE'!C:C,B1757,'BEN BEARE'!K:K,"&lt;0")</f>
        <v>1</v>
      </c>
      <c r="F1757" s="200">
        <f t="shared" si="41"/>
        <v>0</v>
      </c>
      <c r="G1757" s="207">
        <f>SUMIFS('BEN BEARE'!K:K,'BEN BEARE'!C:C,B1757)</f>
        <v>-1.5</v>
      </c>
    </row>
    <row r="1758" spans="2:7" ht="15.75" x14ac:dyDescent="0.25">
      <c r="B1758" s="205" t="str">
        <v>Thunderflash</v>
      </c>
      <c r="C1758" s="199">
        <f>COUNTIF('BEN BEARE'!C:C,B1758)</f>
        <v>1</v>
      </c>
      <c r="D1758" s="199">
        <f>COUNTIFS('BEN BEARE'!C:C,B1758,'BEN BEARE'!K:K,"&gt;0")</f>
        <v>0</v>
      </c>
      <c r="E1758" s="199">
        <f>COUNTIFS('BEN BEARE'!C:C,B1758,'BEN BEARE'!K:K,"&lt;0")</f>
        <v>1</v>
      </c>
      <c r="F1758" s="200">
        <f t="shared" si="41"/>
        <v>0</v>
      </c>
      <c r="G1758" s="207">
        <f>SUMIFS('BEN BEARE'!K:K,'BEN BEARE'!C:C,B1758)</f>
        <v>-1.25</v>
      </c>
    </row>
    <row r="1759" spans="2:7" ht="15.75" x14ac:dyDescent="0.25">
      <c r="B1759" s="205" t="str">
        <v xml:space="preserve">Ti Tree Lad </v>
      </c>
      <c r="C1759" s="199">
        <f>COUNTIF('BEN BEARE'!C:C,B1759)</f>
        <v>1</v>
      </c>
      <c r="D1759" s="199">
        <f>COUNTIFS('BEN BEARE'!C:C,B1759,'BEN BEARE'!K:K,"&gt;0")</f>
        <v>0</v>
      </c>
      <c r="E1759" s="199">
        <f>COUNTIFS('BEN BEARE'!C:C,B1759,'BEN BEARE'!K:K,"&lt;0")</f>
        <v>1</v>
      </c>
      <c r="F1759" s="200">
        <f t="shared" si="41"/>
        <v>0</v>
      </c>
      <c r="G1759" s="207">
        <f>SUMIFS('BEN BEARE'!K:K,'BEN BEARE'!C:C,B1759)</f>
        <v>-5</v>
      </c>
    </row>
    <row r="1760" spans="2:7" ht="15.75" x14ac:dyDescent="0.25">
      <c r="B1760" s="205" t="str">
        <v>Tiger Mum</v>
      </c>
      <c r="C1760" s="199">
        <f>COUNTIF('BEN BEARE'!C:C,B1760)</f>
        <v>1</v>
      </c>
      <c r="D1760" s="199">
        <f>COUNTIFS('BEN BEARE'!C:C,B1760,'BEN BEARE'!K:K,"&gt;0")</f>
        <v>0</v>
      </c>
      <c r="E1760" s="199">
        <f>COUNTIFS('BEN BEARE'!C:C,B1760,'BEN BEARE'!K:K,"&lt;0")</f>
        <v>1</v>
      </c>
      <c r="F1760" s="200">
        <f t="shared" si="41"/>
        <v>0</v>
      </c>
      <c r="G1760" s="207">
        <f>SUMIFS('BEN BEARE'!K:K,'BEN BEARE'!C:C,B1760)</f>
        <v>-3</v>
      </c>
    </row>
    <row r="1761" spans="2:7" ht="15.75" x14ac:dyDescent="0.25">
      <c r="B1761" s="205" t="str">
        <v>Time for Gold</v>
      </c>
      <c r="C1761" s="199">
        <f>COUNTIF('BEN BEARE'!C:C,B1761)</f>
        <v>1</v>
      </c>
      <c r="D1761" s="199">
        <f>COUNTIFS('BEN BEARE'!C:C,B1761,'BEN BEARE'!K:K,"&gt;0")</f>
        <v>0</v>
      </c>
      <c r="E1761" s="199">
        <f>COUNTIFS('BEN BEARE'!C:C,B1761,'BEN BEARE'!K:K,"&lt;0")</f>
        <v>1</v>
      </c>
      <c r="F1761" s="200">
        <f t="shared" si="41"/>
        <v>0</v>
      </c>
      <c r="G1761" s="207">
        <f>SUMIFS('BEN BEARE'!K:K,'BEN BEARE'!C:C,B1761)</f>
        <v>-0.25</v>
      </c>
    </row>
    <row r="1762" spans="2:7" ht="15.75" x14ac:dyDescent="0.25">
      <c r="B1762" s="205" t="str">
        <v>Time to Rumble</v>
      </c>
      <c r="C1762" s="199">
        <f>COUNTIF('BEN BEARE'!C:C,B1762)</f>
        <v>1</v>
      </c>
      <c r="D1762" s="199">
        <f>COUNTIFS('BEN BEARE'!C:C,B1762,'BEN BEARE'!K:K,"&gt;0")</f>
        <v>0</v>
      </c>
      <c r="E1762" s="199">
        <f>COUNTIFS('BEN BEARE'!C:C,B1762,'BEN BEARE'!K:K,"&lt;0")</f>
        <v>1</v>
      </c>
      <c r="F1762" s="200">
        <f t="shared" si="41"/>
        <v>0</v>
      </c>
      <c r="G1762" s="207">
        <f>SUMIFS('BEN BEARE'!K:K,'BEN BEARE'!C:C,B1762)</f>
        <v>-1.25</v>
      </c>
    </row>
    <row r="1763" spans="2:7" ht="15.75" x14ac:dyDescent="0.25">
      <c r="B1763" s="205" t="str">
        <v>Tinge of Ginge</v>
      </c>
      <c r="C1763" s="199">
        <f>COUNTIF('BEN BEARE'!C:C,B1763)</f>
        <v>1</v>
      </c>
      <c r="D1763" s="199">
        <f>COUNTIFS('BEN BEARE'!C:C,B1763,'BEN BEARE'!K:K,"&gt;0")</f>
        <v>1</v>
      </c>
      <c r="E1763" s="199">
        <f>COUNTIFS('BEN BEARE'!C:C,B1763,'BEN BEARE'!K:K,"&lt;0")</f>
        <v>0</v>
      </c>
      <c r="F1763" s="200">
        <f t="shared" si="41"/>
        <v>1</v>
      </c>
      <c r="G1763" s="207">
        <f>SUMIFS('BEN BEARE'!K:K,'BEN BEARE'!C:C,B1763)</f>
        <v>4.5</v>
      </c>
    </row>
    <row r="1764" spans="2:7" ht="15.75" x14ac:dyDescent="0.25">
      <c r="B1764" s="205" t="str">
        <v>Tinwag</v>
      </c>
      <c r="C1764" s="199">
        <f>COUNTIF('BEN BEARE'!C:C,B1764)</f>
        <v>1</v>
      </c>
      <c r="D1764" s="199">
        <f>COUNTIFS('BEN BEARE'!C:C,B1764,'BEN BEARE'!K:K,"&gt;0")</f>
        <v>0</v>
      </c>
      <c r="E1764" s="199">
        <f>COUNTIFS('BEN BEARE'!C:C,B1764,'BEN BEARE'!K:K,"&lt;0")</f>
        <v>1</v>
      </c>
      <c r="F1764" s="200">
        <f t="shared" si="41"/>
        <v>0</v>
      </c>
      <c r="G1764" s="207">
        <f>SUMIFS('BEN BEARE'!K:K,'BEN BEARE'!C:C,B1764)</f>
        <v>-4.25</v>
      </c>
    </row>
    <row r="1765" spans="2:7" ht="15.75" x14ac:dyDescent="0.25">
      <c r="B1765" s="205" t="str">
        <v>Title Shot</v>
      </c>
      <c r="C1765" s="199">
        <f>COUNTIF('BEN BEARE'!C:C,B1765)</f>
        <v>3</v>
      </c>
      <c r="D1765" s="199">
        <f>COUNTIFS('BEN BEARE'!C:C,B1765,'BEN BEARE'!K:K,"&gt;0")</f>
        <v>0</v>
      </c>
      <c r="E1765" s="199">
        <f>COUNTIFS('BEN BEARE'!C:C,B1765,'BEN BEARE'!K:K,"&lt;0")</f>
        <v>3</v>
      </c>
      <c r="F1765" s="200">
        <f t="shared" si="41"/>
        <v>0</v>
      </c>
      <c r="G1765" s="207">
        <f>SUMIFS('BEN BEARE'!K:K,'BEN BEARE'!C:C,B1765)</f>
        <v>-3.5</v>
      </c>
    </row>
    <row r="1766" spans="2:7" ht="15.75" x14ac:dyDescent="0.25">
      <c r="B1766" s="205" t="str">
        <v>Tiwi</v>
      </c>
      <c r="C1766" s="199">
        <f>COUNTIF('BEN BEARE'!C:C,B1766)</f>
        <v>1</v>
      </c>
      <c r="D1766" s="199">
        <f>COUNTIFS('BEN BEARE'!C:C,B1766,'BEN BEARE'!K:K,"&gt;0")</f>
        <v>0</v>
      </c>
      <c r="E1766" s="199">
        <f>COUNTIFS('BEN BEARE'!C:C,B1766,'BEN BEARE'!K:K,"&lt;0")</f>
        <v>1</v>
      </c>
      <c r="F1766" s="200">
        <f t="shared" si="41"/>
        <v>0</v>
      </c>
      <c r="G1766" s="207">
        <f>SUMIFS('BEN BEARE'!K:K,'BEN BEARE'!C:C,B1766)</f>
        <v>-0.5</v>
      </c>
    </row>
    <row r="1767" spans="2:7" ht="15.75" x14ac:dyDescent="0.25">
      <c r="B1767" s="205" t="str">
        <v>Tiz Enuf</v>
      </c>
      <c r="C1767" s="199">
        <f>COUNTIF('BEN BEARE'!C:C,B1767)</f>
        <v>1</v>
      </c>
      <c r="D1767" s="199">
        <f>COUNTIFS('BEN BEARE'!C:C,B1767,'BEN BEARE'!K:K,"&gt;0")</f>
        <v>1</v>
      </c>
      <c r="E1767" s="199">
        <f>COUNTIFS('BEN BEARE'!C:C,B1767,'BEN BEARE'!K:K,"&lt;0")</f>
        <v>0</v>
      </c>
      <c r="F1767" s="200">
        <f t="shared" si="41"/>
        <v>1</v>
      </c>
      <c r="G1767" s="207">
        <f>SUMIFS('BEN BEARE'!K:K,'BEN BEARE'!C:C,B1767)</f>
        <v>25.9</v>
      </c>
    </row>
    <row r="1768" spans="2:7" ht="15.75" x14ac:dyDescent="0.25">
      <c r="B1768" s="205" t="str">
        <v>Tiz Enuff</v>
      </c>
      <c r="C1768" s="199">
        <f>COUNTIF('BEN BEARE'!C:C,B1768)</f>
        <v>1</v>
      </c>
      <c r="D1768" s="199">
        <f>COUNTIFS('BEN BEARE'!C:C,B1768,'BEN BEARE'!K:K,"&gt;0")</f>
        <v>0</v>
      </c>
      <c r="E1768" s="199">
        <f>COUNTIFS('BEN BEARE'!C:C,B1768,'BEN BEARE'!K:K,"&lt;0")</f>
        <v>1</v>
      </c>
      <c r="F1768" s="200">
        <f t="shared" si="41"/>
        <v>0</v>
      </c>
      <c r="G1768" s="207">
        <f>SUMIFS('BEN BEARE'!K:K,'BEN BEARE'!C:C,B1768)</f>
        <v>-1.5</v>
      </c>
    </row>
    <row r="1769" spans="2:7" ht="15.75" x14ac:dyDescent="0.25">
      <c r="B1769" s="205" t="str">
        <v>Tiz Invincible</v>
      </c>
      <c r="C1769" s="199">
        <f>COUNTIF('BEN BEARE'!C:C,B1769)</f>
        <v>2</v>
      </c>
      <c r="D1769" s="199">
        <f>COUNTIFS('BEN BEARE'!C:C,B1769,'BEN BEARE'!K:K,"&gt;0")</f>
        <v>0</v>
      </c>
      <c r="E1769" s="199">
        <f>COUNTIFS('BEN BEARE'!C:C,B1769,'BEN BEARE'!K:K,"&lt;0")</f>
        <v>2</v>
      </c>
      <c r="F1769" s="200">
        <f t="shared" si="41"/>
        <v>0</v>
      </c>
      <c r="G1769" s="207">
        <f>SUMIFS('BEN BEARE'!K:K,'BEN BEARE'!C:C,B1769)</f>
        <v>-11.75</v>
      </c>
    </row>
    <row r="1770" spans="2:7" ht="15.75" x14ac:dyDescent="0.25">
      <c r="B1770" s="205" t="str">
        <v>Tiz Magic</v>
      </c>
      <c r="C1770" s="199">
        <f>COUNTIF('BEN BEARE'!C:C,B1770)</f>
        <v>2</v>
      </c>
      <c r="D1770" s="199">
        <f>COUNTIFS('BEN BEARE'!C:C,B1770,'BEN BEARE'!K:K,"&gt;0")</f>
        <v>2</v>
      </c>
      <c r="E1770" s="199">
        <f>COUNTIFS('BEN BEARE'!C:C,B1770,'BEN BEARE'!K:K,"&lt;0")</f>
        <v>0</v>
      </c>
      <c r="F1770" s="200">
        <f t="shared" si="41"/>
        <v>1</v>
      </c>
      <c r="G1770" s="207">
        <f>SUMIFS('BEN BEARE'!K:K,'BEN BEARE'!C:C,B1770)</f>
        <v>28.222999999999999</v>
      </c>
    </row>
    <row r="1771" spans="2:7" ht="15.75" x14ac:dyDescent="0.25">
      <c r="B1771" s="205" t="str">
        <v>Tiz Time</v>
      </c>
      <c r="C1771" s="199">
        <f>COUNTIF('BEN BEARE'!C:C,B1771)</f>
        <v>1</v>
      </c>
      <c r="D1771" s="199">
        <f>COUNTIFS('BEN BEARE'!C:C,B1771,'BEN BEARE'!K:K,"&gt;0")</f>
        <v>1</v>
      </c>
      <c r="E1771" s="199">
        <f>COUNTIFS('BEN BEARE'!C:C,B1771,'BEN BEARE'!K:K,"&lt;0")</f>
        <v>0</v>
      </c>
      <c r="F1771" s="200">
        <f t="shared" si="41"/>
        <v>1</v>
      </c>
      <c r="G1771" s="207">
        <f>SUMIFS('BEN BEARE'!K:K,'BEN BEARE'!C:C,B1771)</f>
        <v>3.5</v>
      </c>
    </row>
    <row r="1772" spans="2:7" ht="15.75" x14ac:dyDescent="0.25">
      <c r="B1772" s="205" t="str">
        <v>Tjaarda</v>
      </c>
      <c r="C1772" s="199">
        <f>COUNTIF('BEN BEARE'!C:C,B1772)</f>
        <v>1</v>
      </c>
      <c r="D1772" s="199">
        <f>COUNTIFS('BEN BEARE'!C:C,B1772,'BEN BEARE'!K:K,"&gt;0")</f>
        <v>0</v>
      </c>
      <c r="E1772" s="199">
        <f>COUNTIFS('BEN BEARE'!C:C,B1772,'BEN BEARE'!K:K,"&lt;0")</f>
        <v>1</v>
      </c>
      <c r="F1772" s="200">
        <f t="shared" si="41"/>
        <v>0</v>
      </c>
      <c r="G1772" s="207">
        <f>SUMIFS('BEN BEARE'!K:K,'BEN BEARE'!C:C,B1772)</f>
        <v>-2</v>
      </c>
    </row>
    <row r="1773" spans="2:7" ht="15.75" x14ac:dyDescent="0.25">
      <c r="B1773" s="205" t="str">
        <v>Tobi Saru</v>
      </c>
      <c r="C1773" s="199">
        <f>COUNTIF('BEN BEARE'!C:C,B1773)</f>
        <v>2</v>
      </c>
      <c r="D1773" s="199">
        <f>COUNTIFS('BEN BEARE'!C:C,B1773,'BEN BEARE'!K:K,"&gt;0")</f>
        <v>0</v>
      </c>
      <c r="E1773" s="199">
        <f>COUNTIFS('BEN BEARE'!C:C,B1773,'BEN BEARE'!K:K,"&lt;0")</f>
        <v>2</v>
      </c>
      <c r="F1773" s="200">
        <f t="shared" si="41"/>
        <v>0</v>
      </c>
      <c r="G1773" s="207">
        <f>SUMIFS('BEN BEARE'!K:K,'BEN BEARE'!C:C,B1773)</f>
        <v>-2</v>
      </c>
    </row>
    <row r="1774" spans="2:7" ht="15.75" x14ac:dyDescent="0.25">
      <c r="B1774" s="205" t="str">
        <v>Toffee Street</v>
      </c>
      <c r="C1774" s="199">
        <f>COUNTIF('BEN BEARE'!C:C,B1774)</f>
        <v>1</v>
      </c>
      <c r="D1774" s="199">
        <f>COUNTIFS('BEN BEARE'!C:C,B1774,'BEN BEARE'!K:K,"&gt;0")</f>
        <v>0</v>
      </c>
      <c r="E1774" s="199">
        <f>COUNTIFS('BEN BEARE'!C:C,B1774,'BEN BEARE'!K:K,"&lt;0")</f>
        <v>1</v>
      </c>
      <c r="F1774" s="200">
        <f t="shared" si="41"/>
        <v>0</v>
      </c>
      <c r="G1774" s="207">
        <f>SUMIFS('BEN BEARE'!K:K,'BEN BEARE'!C:C,B1774)</f>
        <v>-1</v>
      </c>
    </row>
    <row r="1775" spans="2:7" ht="15.75" x14ac:dyDescent="0.25">
      <c r="B1775" s="205" t="str">
        <v>Tokenist</v>
      </c>
      <c r="C1775" s="199">
        <f>COUNTIF('BEN BEARE'!C:C,B1775)</f>
        <v>1</v>
      </c>
      <c r="D1775" s="199">
        <f>COUNTIFS('BEN BEARE'!C:C,B1775,'BEN BEARE'!K:K,"&gt;0")</f>
        <v>0</v>
      </c>
      <c r="E1775" s="199">
        <f>COUNTIFS('BEN BEARE'!C:C,B1775,'BEN BEARE'!K:K,"&lt;0")</f>
        <v>1</v>
      </c>
      <c r="F1775" s="200">
        <f t="shared" si="41"/>
        <v>0</v>
      </c>
      <c r="G1775" s="207">
        <f>SUMIFS('BEN BEARE'!K:K,'BEN BEARE'!C:C,B1775)</f>
        <v>-12</v>
      </c>
    </row>
    <row r="1776" spans="2:7" ht="15.75" x14ac:dyDescent="0.25">
      <c r="B1776" s="205" t="str">
        <v>Tolima</v>
      </c>
      <c r="C1776" s="199">
        <f>COUNTIF('BEN BEARE'!C:C,B1776)</f>
        <v>2</v>
      </c>
      <c r="D1776" s="199">
        <f>COUNTIFS('BEN BEARE'!C:C,B1776,'BEN BEARE'!K:K,"&gt;0")</f>
        <v>0</v>
      </c>
      <c r="E1776" s="199">
        <f>COUNTIFS('BEN BEARE'!C:C,B1776,'BEN BEARE'!K:K,"&lt;0")</f>
        <v>2</v>
      </c>
      <c r="F1776" s="200">
        <f t="shared" si="41"/>
        <v>0</v>
      </c>
      <c r="G1776" s="207">
        <f>SUMIFS('BEN BEARE'!K:K,'BEN BEARE'!C:C,B1776)</f>
        <v>-3</v>
      </c>
    </row>
    <row r="1777" spans="2:7" ht="15.75" x14ac:dyDescent="0.25">
      <c r="B1777" s="205" t="str">
        <v>Tolpuddle</v>
      </c>
      <c r="C1777" s="199">
        <f>COUNTIF('BEN BEARE'!C:C,B1777)</f>
        <v>1</v>
      </c>
      <c r="D1777" s="199">
        <f>COUNTIFS('BEN BEARE'!C:C,B1777,'BEN BEARE'!K:K,"&gt;0")</f>
        <v>1</v>
      </c>
      <c r="E1777" s="199">
        <f>COUNTIFS('BEN BEARE'!C:C,B1777,'BEN BEARE'!K:K,"&lt;0")</f>
        <v>0</v>
      </c>
      <c r="F1777" s="200">
        <f t="shared" si="41"/>
        <v>1</v>
      </c>
      <c r="G1777" s="207">
        <f>SUMIFS('BEN BEARE'!K:K,'BEN BEARE'!C:C,B1777)</f>
        <v>11.5</v>
      </c>
    </row>
    <row r="1778" spans="2:7" ht="15.75" x14ac:dyDescent="0.25">
      <c r="B1778" s="205" t="str">
        <v>Toomuchinformation</v>
      </c>
      <c r="C1778" s="199">
        <f>COUNTIF('BEN BEARE'!C:C,B1778)</f>
        <v>2</v>
      </c>
      <c r="D1778" s="199">
        <f>COUNTIFS('BEN BEARE'!C:C,B1778,'BEN BEARE'!K:K,"&gt;0")</f>
        <v>0</v>
      </c>
      <c r="E1778" s="199">
        <f>COUNTIFS('BEN BEARE'!C:C,B1778,'BEN BEARE'!K:K,"&lt;0")</f>
        <v>2</v>
      </c>
      <c r="F1778" s="200">
        <f t="shared" si="41"/>
        <v>0</v>
      </c>
      <c r="G1778" s="207">
        <f>SUMIFS('BEN BEARE'!K:K,'BEN BEARE'!C:C,B1778)</f>
        <v>-1.25</v>
      </c>
    </row>
    <row r="1779" spans="2:7" ht="15.75" x14ac:dyDescent="0.25">
      <c r="B1779" s="205" t="str">
        <v>Top Honours</v>
      </c>
      <c r="C1779" s="199">
        <f>COUNTIF('BEN BEARE'!C:C,B1779)</f>
        <v>2</v>
      </c>
      <c r="D1779" s="199">
        <f>COUNTIFS('BEN BEARE'!C:C,B1779,'BEN BEARE'!K:K,"&gt;0")</f>
        <v>0</v>
      </c>
      <c r="E1779" s="199">
        <f>COUNTIFS('BEN BEARE'!C:C,B1779,'BEN BEARE'!K:K,"&lt;0")</f>
        <v>2</v>
      </c>
      <c r="F1779" s="200">
        <f t="shared" si="41"/>
        <v>0</v>
      </c>
      <c r="G1779" s="207">
        <f>SUMIFS('BEN BEARE'!K:K,'BEN BEARE'!C:C,B1779)</f>
        <v>-1</v>
      </c>
    </row>
    <row r="1780" spans="2:7" ht="15.75" x14ac:dyDescent="0.25">
      <c r="B1780" s="205" t="str">
        <v>Toregene</v>
      </c>
      <c r="C1780" s="199">
        <f>COUNTIF('BEN BEARE'!C:C,B1780)</f>
        <v>1</v>
      </c>
      <c r="D1780" s="199">
        <f>COUNTIFS('BEN BEARE'!C:C,B1780,'BEN BEARE'!K:K,"&gt;0")</f>
        <v>1</v>
      </c>
      <c r="E1780" s="199">
        <f>COUNTIFS('BEN BEARE'!C:C,B1780,'BEN BEARE'!K:K,"&lt;0")</f>
        <v>0</v>
      </c>
      <c r="F1780" s="200">
        <f t="shared" si="41"/>
        <v>1</v>
      </c>
      <c r="G1780" s="207">
        <f>SUMIFS('BEN BEARE'!K:K,'BEN BEARE'!C:C,B1780)</f>
        <v>12.600000000000001</v>
      </c>
    </row>
    <row r="1781" spans="2:7" ht="15.75" x14ac:dyDescent="0.25">
      <c r="B1781" s="205" t="str">
        <v>Torie's Rose</v>
      </c>
      <c r="C1781" s="199">
        <f>COUNTIF('BEN BEARE'!C:C,B1781)</f>
        <v>2</v>
      </c>
      <c r="D1781" s="199">
        <f>COUNTIFS('BEN BEARE'!C:C,B1781,'BEN BEARE'!K:K,"&gt;0")</f>
        <v>0</v>
      </c>
      <c r="E1781" s="199">
        <f>COUNTIFS('BEN BEARE'!C:C,B1781,'BEN BEARE'!K:K,"&lt;0")</f>
        <v>2</v>
      </c>
      <c r="F1781" s="200">
        <f t="shared" si="41"/>
        <v>0</v>
      </c>
      <c r="G1781" s="207">
        <f>SUMIFS('BEN BEARE'!K:K,'BEN BEARE'!C:C,B1781)</f>
        <v>-9.5</v>
      </c>
    </row>
    <row r="1782" spans="2:7" ht="15.75" x14ac:dyDescent="0.25">
      <c r="B1782" s="205" t="str">
        <v>Tornado's Sister</v>
      </c>
      <c r="C1782" s="199">
        <f>COUNTIF('BEN BEARE'!C:C,B1782)</f>
        <v>1</v>
      </c>
      <c r="D1782" s="199">
        <f>COUNTIFS('BEN BEARE'!C:C,B1782,'BEN BEARE'!K:K,"&gt;0")</f>
        <v>0</v>
      </c>
      <c r="E1782" s="199">
        <f>COUNTIFS('BEN BEARE'!C:C,B1782,'BEN BEARE'!K:K,"&lt;0")</f>
        <v>1</v>
      </c>
      <c r="F1782" s="200">
        <f t="shared" si="41"/>
        <v>0</v>
      </c>
      <c r="G1782" s="207">
        <f>SUMIFS('BEN BEARE'!K:K,'BEN BEARE'!C:C,B1782)</f>
        <v>-0.5</v>
      </c>
    </row>
    <row r="1783" spans="2:7" ht="15.75" x14ac:dyDescent="0.25">
      <c r="B1783" s="205" t="str">
        <v>Toronto Rain</v>
      </c>
      <c r="C1783" s="199">
        <f>COUNTIF('BEN BEARE'!C:C,B1783)</f>
        <v>2</v>
      </c>
      <c r="D1783" s="199">
        <f>COUNTIFS('BEN BEARE'!C:C,B1783,'BEN BEARE'!K:K,"&gt;0")</f>
        <v>1</v>
      </c>
      <c r="E1783" s="199">
        <f>COUNTIFS('BEN BEARE'!C:C,B1783,'BEN BEARE'!K:K,"&lt;0")</f>
        <v>1</v>
      </c>
      <c r="F1783" s="200">
        <f t="shared" si="41"/>
        <v>0.5</v>
      </c>
      <c r="G1783" s="207">
        <f>SUMIFS('BEN BEARE'!K:K,'BEN BEARE'!C:C,B1783)</f>
        <v>-0.47499999999999964</v>
      </c>
    </row>
    <row r="1784" spans="2:7" ht="15.75" x14ac:dyDescent="0.25">
      <c r="B1784" s="205" t="str">
        <v>Torovista</v>
      </c>
      <c r="C1784" s="199">
        <f>COUNTIF('BEN BEARE'!C:C,B1784)</f>
        <v>2</v>
      </c>
      <c r="D1784" s="199">
        <f>COUNTIFS('BEN BEARE'!C:C,B1784,'BEN BEARE'!K:K,"&gt;0")</f>
        <v>0</v>
      </c>
      <c r="E1784" s="199">
        <f>COUNTIFS('BEN BEARE'!C:C,B1784,'BEN BEARE'!K:K,"&lt;0")</f>
        <v>2</v>
      </c>
      <c r="F1784" s="200">
        <f t="shared" si="41"/>
        <v>0</v>
      </c>
      <c r="G1784" s="207">
        <f>SUMIFS('BEN BEARE'!K:K,'BEN BEARE'!C:C,B1784)</f>
        <v>-0.5</v>
      </c>
    </row>
    <row r="1785" spans="2:7" ht="15.75" x14ac:dyDescent="0.25">
      <c r="B1785" s="205" t="str">
        <v>Tosen Glory</v>
      </c>
      <c r="C1785" s="199">
        <f>COUNTIF('BEN BEARE'!C:C,B1785)</f>
        <v>2</v>
      </c>
      <c r="D1785" s="199">
        <f>COUNTIFS('BEN BEARE'!C:C,B1785,'BEN BEARE'!K:K,"&gt;0")</f>
        <v>1</v>
      </c>
      <c r="E1785" s="199">
        <f>COUNTIFS('BEN BEARE'!C:C,B1785,'BEN BEARE'!K:K,"&lt;0")</f>
        <v>1</v>
      </c>
      <c r="F1785" s="200">
        <f t="shared" si="41"/>
        <v>0.5</v>
      </c>
      <c r="G1785" s="207">
        <f>SUMIFS('BEN BEARE'!K:K,'BEN BEARE'!C:C,B1785)</f>
        <v>4.5</v>
      </c>
    </row>
    <row r="1786" spans="2:7" ht="15.75" x14ac:dyDescent="0.25">
      <c r="B1786" s="205" t="str">
        <v>Tototsu</v>
      </c>
      <c r="C1786" s="199">
        <f>COUNTIF('BEN BEARE'!C:C,B1786)</f>
        <v>1</v>
      </c>
      <c r="D1786" s="199">
        <f>COUNTIFS('BEN BEARE'!C:C,B1786,'BEN BEARE'!K:K,"&gt;0")</f>
        <v>0</v>
      </c>
      <c r="E1786" s="199">
        <f>COUNTIFS('BEN BEARE'!C:C,B1786,'BEN BEARE'!K:K,"&lt;0")</f>
        <v>1</v>
      </c>
      <c r="F1786" s="200">
        <f t="shared" si="41"/>
        <v>0</v>
      </c>
      <c r="G1786" s="207">
        <f>SUMIFS('BEN BEARE'!K:K,'BEN BEARE'!C:C,B1786)</f>
        <v>-8</v>
      </c>
    </row>
    <row r="1787" spans="2:7" ht="15.75" x14ac:dyDescent="0.25">
      <c r="B1787" s="205" t="str">
        <v>Touch of Navy</v>
      </c>
      <c r="C1787" s="199">
        <f>COUNTIF('BEN BEARE'!C:C,B1787)</f>
        <v>1</v>
      </c>
      <c r="D1787" s="199">
        <f>COUNTIFS('BEN BEARE'!C:C,B1787,'BEN BEARE'!K:K,"&gt;0")</f>
        <v>1</v>
      </c>
      <c r="E1787" s="199">
        <f>COUNTIFS('BEN BEARE'!C:C,B1787,'BEN BEARE'!K:K,"&lt;0")</f>
        <v>0</v>
      </c>
      <c r="F1787" s="200">
        <f t="shared" si="41"/>
        <v>1</v>
      </c>
      <c r="G1787" s="207">
        <f>SUMIFS('BEN BEARE'!K:K,'BEN BEARE'!C:C,B1787)</f>
        <v>4.5</v>
      </c>
    </row>
    <row r="1788" spans="2:7" ht="15.75" x14ac:dyDescent="0.25">
      <c r="B1788" s="205" t="str">
        <v>Touch of Patience</v>
      </c>
      <c r="C1788" s="199">
        <f>COUNTIF('BEN BEARE'!C:C,B1788)</f>
        <v>3</v>
      </c>
      <c r="D1788" s="199">
        <f>COUNTIFS('BEN BEARE'!C:C,B1788,'BEN BEARE'!K:K,"&gt;0")</f>
        <v>0</v>
      </c>
      <c r="E1788" s="199">
        <f>COUNTIFS('BEN BEARE'!C:C,B1788,'BEN BEARE'!K:K,"&lt;0")</f>
        <v>3</v>
      </c>
      <c r="F1788" s="200">
        <f t="shared" si="41"/>
        <v>0</v>
      </c>
      <c r="G1788" s="207">
        <f>SUMIFS('BEN BEARE'!K:K,'BEN BEARE'!C:C,B1788)</f>
        <v>-1.5</v>
      </c>
    </row>
    <row r="1789" spans="2:7" ht="15.75" x14ac:dyDescent="0.25">
      <c r="B1789" s="205" t="str">
        <v>Tough Judge</v>
      </c>
      <c r="C1789" s="199">
        <f>COUNTIF('BEN BEARE'!C:C,B1789)</f>
        <v>2</v>
      </c>
      <c r="D1789" s="199">
        <f>COUNTIFS('BEN BEARE'!C:C,B1789,'BEN BEARE'!K:K,"&gt;0")</f>
        <v>0</v>
      </c>
      <c r="E1789" s="199">
        <f>COUNTIFS('BEN BEARE'!C:C,B1789,'BEN BEARE'!K:K,"&lt;0")</f>
        <v>2</v>
      </c>
      <c r="F1789" s="200">
        <f t="shared" si="41"/>
        <v>0</v>
      </c>
      <c r="G1789" s="207">
        <f>SUMIFS('BEN BEARE'!K:K,'BEN BEARE'!C:C,B1789)</f>
        <v>-7</v>
      </c>
    </row>
    <row r="1790" spans="2:7" ht="15.75" x14ac:dyDescent="0.25">
      <c r="B1790" s="205" t="str">
        <v>Track Chiller</v>
      </c>
      <c r="C1790" s="199">
        <f>COUNTIF('BEN BEARE'!C:C,B1790)</f>
        <v>1</v>
      </c>
      <c r="D1790" s="199">
        <f>COUNTIFS('BEN BEARE'!C:C,B1790,'BEN BEARE'!K:K,"&gt;0")</f>
        <v>0</v>
      </c>
      <c r="E1790" s="199">
        <f>COUNTIFS('BEN BEARE'!C:C,B1790,'BEN BEARE'!K:K,"&lt;0")</f>
        <v>1</v>
      </c>
      <c r="F1790" s="200">
        <f t="shared" si="41"/>
        <v>0</v>
      </c>
      <c r="G1790" s="207">
        <f>SUMIFS('BEN BEARE'!K:K,'BEN BEARE'!C:C,B1790)</f>
        <v>-2</v>
      </c>
    </row>
    <row r="1791" spans="2:7" ht="15.75" x14ac:dyDescent="0.25">
      <c r="B1791" s="205" t="str">
        <v>Trak Chiller</v>
      </c>
      <c r="C1791" s="199">
        <f>COUNTIF('BEN BEARE'!C:C,B1791)</f>
        <v>2</v>
      </c>
      <c r="D1791" s="199">
        <f>COUNTIFS('BEN BEARE'!C:C,B1791,'BEN BEARE'!K:K,"&gt;0")</f>
        <v>0</v>
      </c>
      <c r="E1791" s="199">
        <f>COUNTIFS('BEN BEARE'!C:C,B1791,'BEN BEARE'!K:K,"&lt;0")</f>
        <v>2</v>
      </c>
      <c r="F1791" s="200">
        <f t="shared" si="41"/>
        <v>0</v>
      </c>
      <c r="G1791" s="207">
        <f>SUMIFS('BEN BEARE'!K:K,'BEN BEARE'!C:C,B1791)</f>
        <v>-4.75</v>
      </c>
    </row>
    <row r="1792" spans="2:7" ht="15.75" x14ac:dyDescent="0.25">
      <c r="B1792" s="205" t="str">
        <v>Tranquilite</v>
      </c>
      <c r="C1792" s="199">
        <f>COUNTIF('BEN BEARE'!C:C,B1792)</f>
        <v>1</v>
      </c>
      <c r="D1792" s="199">
        <f>COUNTIFS('BEN BEARE'!C:C,B1792,'BEN BEARE'!K:K,"&gt;0")</f>
        <v>0</v>
      </c>
      <c r="E1792" s="199">
        <f>COUNTIFS('BEN BEARE'!C:C,B1792,'BEN BEARE'!K:K,"&lt;0")</f>
        <v>1</v>
      </c>
      <c r="F1792" s="200">
        <f t="shared" si="41"/>
        <v>0</v>
      </c>
      <c r="G1792" s="207">
        <f>SUMIFS('BEN BEARE'!K:K,'BEN BEARE'!C:C,B1792)</f>
        <v>-1</v>
      </c>
    </row>
    <row r="1793" spans="2:7" ht="15.75" x14ac:dyDescent="0.25">
      <c r="B1793" s="205" t="str">
        <v>Trapeze Pleasure</v>
      </c>
      <c r="C1793" s="199">
        <f>COUNTIF('BEN BEARE'!C:C,B1793)</f>
        <v>1</v>
      </c>
      <c r="D1793" s="199">
        <f>COUNTIFS('BEN BEARE'!C:C,B1793,'BEN BEARE'!K:K,"&gt;0")</f>
        <v>0</v>
      </c>
      <c r="E1793" s="199">
        <f>COUNTIFS('BEN BEARE'!C:C,B1793,'BEN BEARE'!K:K,"&lt;0")</f>
        <v>1</v>
      </c>
      <c r="F1793" s="200">
        <f t="shared" si="41"/>
        <v>0</v>
      </c>
      <c r="G1793" s="207">
        <f>SUMIFS('BEN BEARE'!K:K,'BEN BEARE'!C:C,B1793)</f>
        <v>-0.75</v>
      </c>
    </row>
    <row r="1794" spans="2:7" ht="15.75" x14ac:dyDescent="0.25">
      <c r="B1794" s="205" t="str">
        <v>Treasureway</v>
      </c>
      <c r="C1794" s="199">
        <f>COUNTIF('BEN BEARE'!C:C,B1794)</f>
        <v>2</v>
      </c>
      <c r="D1794" s="199">
        <f>COUNTIFS('BEN BEARE'!C:C,B1794,'BEN BEARE'!K:K,"&gt;0")</f>
        <v>1</v>
      </c>
      <c r="E1794" s="199">
        <f>COUNTIFS('BEN BEARE'!C:C,B1794,'BEN BEARE'!K:K,"&lt;0")</f>
        <v>1</v>
      </c>
      <c r="F1794" s="200">
        <f t="shared" si="41"/>
        <v>0.5</v>
      </c>
      <c r="G1794" s="207">
        <f>SUMIFS('BEN BEARE'!K:K,'BEN BEARE'!C:C,B1794)</f>
        <v>4</v>
      </c>
    </row>
    <row r="1795" spans="2:7" ht="15.75" x14ac:dyDescent="0.25">
      <c r="B1795" s="205" t="str">
        <v>Treasurway</v>
      </c>
      <c r="C1795" s="199">
        <f>COUNTIF('BEN BEARE'!C:C,B1795)</f>
        <v>1</v>
      </c>
      <c r="D1795" s="199">
        <f>COUNTIFS('BEN BEARE'!C:C,B1795,'BEN BEARE'!K:K,"&gt;0")</f>
        <v>0</v>
      </c>
      <c r="E1795" s="199">
        <f>COUNTIFS('BEN BEARE'!C:C,B1795,'BEN BEARE'!K:K,"&lt;0")</f>
        <v>1</v>
      </c>
      <c r="F1795" s="200">
        <f t="shared" si="41"/>
        <v>0</v>
      </c>
      <c r="G1795" s="207">
        <f>SUMIFS('BEN BEARE'!K:K,'BEN BEARE'!C:C,B1795)</f>
        <v>-1</v>
      </c>
    </row>
    <row r="1796" spans="2:7" ht="15.75" x14ac:dyDescent="0.25">
      <c r="B1796" s="205" t="str">
        <v>Treotto</v>
      </c>
      <c r="C1796" s="199">
        <f>COUNTIF('BEN BEARE'!C:C,B1796)</f>
        <v>2</v>
      </c>
      <c r="D1796" s="199">
        <f>COUNTIFS('BEN BEARE'!C:C,B1796,'BEN BEARE'!K:K,"&gt;0")</f>
        <v>0</v>
      </c>
      <c r="E1796" s="199">
        <f>COUNTIFS('BEN BEARE'!C:C,B1796,'BEN BEARE'!K:K,"&lt;0")</f>
        <v>2</v>
      </c>
      <c r="F1796" s="200">
        <f t="shared" si="41"/>
        <v>0</v>
      </c>
      <c r="G1796" s="207">
        <f>SUMIFS('BEN BEARE'!K:K,'BEN BEARE'!C:C,B1796)</f>
        <v>-14</v>
      </c>
    </row>
    <row r="1797" spans="2:7" ht="15.75" x14ac:dyDescent="0.25">
      <c r="B1797" s="205" t="str">
        <v>Tri</v>
      </c>
      <c r="C1797" s="199">
        <f>COUNTIF('BEN BEARE'!C:C,B1797)</f>
        <v>4</v>
      </c>
      <c r="D1797" s="199">
        <f>COUNTIFS('BEN BEARE'!C:C,B1797,'BEN BEARE'!K:K,"&gt;0")</f>
        <v>0</v>
      </c>
      <c r="E1797" s="199">
        <f>COUNTIFS('BEN BEARE'!C:C,B1797,'BEN BEARE'!K:K,"&lt;0")</f>
        <v>4</v>
      </c>
      <c r="F1797" s="200">
        <f t="shared" si="41"/>
        <v>0</v>
      </c>
      <c r="G1797" s="207">
        <f>SUMIFS('BEN BEARE'!K:K,'BEN BEARE'!C:C,B1797)</f>
        <v>-2.5</v>
      </c>
    </row>
    <row r="1798" spans="2:7" ht="15.75" x14ac:dyDescent="0.25">
      <c r="B1798" s="205" t="str">
        <v>Tri (1,2,3,5,8,9)</v>
      </c>
      <c r="C1798" s="199">
        <f>COUNTIF('BEN BEARE'!C:C,B1798)</f>
        <v>1</v>
      </c>
      <c r="D1798" s="199">
        <f>COUNTIFS('BEN BEARE'!C:C,B1798,'BEN BEARE'!K:K,"&gt;0")</f>
        <v>0</v>
      </c>
      <c r="E1798" s="199">
        <f>COUNTIFS('BEN BEARE'!C:C,B1798,'BEN BEARE'!K:K,"&lt;0")</f>
        <v>1</v>
      </c>
      <c r="F1798" s="200">
        <f t="shared" si="41"/>
        <v>0</v>
      </c>
      <c r="G1798" s="207">
        <f>SUMIFS('BEN BEARE'!K:K,'BEN BEARE'!C:C,B1798)</f>
        <v>-0.25</v>
      </c>
    </row>
    <row r="1799" spans="2:7" ht="15.75" x14ac:dyDescent="0.25">
      <c r="B1799" s="205" t="str">
        <v>Tri (1,2,4,6,12)</v>
      </c>
      <c r="C1799" s="199">
        <f>COUNTIF('BEN BEARE'!C:C,B1799)</f>
        <v>1</v>
      </c>
      <c r="D1799" s="199">
        <f>COUNTIFS('BEN BEARE'!C:C,B1799,'BEN BEARE'!K:K,"&gt;0")</f>
        <v>0</v>
      </c>
      <c r="E1799" s="199">
        <f>COUNTIFS('BEN BEARE'!C:C,B1799,'BEN BEARE'!K:K,"&lt;0")</f>
        <v>1</v>
      </c>
      <c r="F1799" s="200">
        <f t="shared" si="41"/>
        <v>0</v>
      </c>
      <c r="G1799" s="207">
        <f>SUMIFS('BEN BEARE'!K:K,'BEN BEARE'!C:C,B1799)</f>
        <v>-0.5</v>
      </c>
    </row>
    <row r="1800" spans="2:7" ht="15.75" x14ac:dyDescent="0.25">
      <c r="B1800" s="205" t="str">
        <v>Tri (1,2,6,7,10)</v>
      </c>
      <c r="C1800" s="199">
        <f>COUNTIF('BEN BEARE'!C:C,B1800)</f>
        <v>1</v>
      </c>
      <c r="D1800" s="199">
        <f>COUNTIFS('BEN BEARE'!C:C,B1800,'BEN BEARE'!K:K,"&gt;0")</f>
        <v>0</v>
      </c>
      <c r="E1800" s="199">
        <f>COUNTIFS('BEN BEARE'!C:C,B1800,'BEN BEARE'!K:K,"&lt;0")</f>
        <v>1</v>
      </c>
      <c r="F1800" s="200">
        <f t="shared" si="41"/>
        <v>0</v>
      </c>
      <c r="G1800" s="207">
        <f>SUMIFS('BEN BEARE'!K:K,'BEN BEARE'!C:C,B1800)</f>
        <v>-0.5</v>
      </c>
    </row>
    <row r="1801" spans="2:7" ht="15.75" x14ac:dyDescent="0.25">
      <c r="B1801" s="205" t="str">
        <v>Tri (1,3,4)</v>
      </c>
      <c r="C1801" s="199">
        <f>COUNTIF('BEN BEARE'!C:C,B1801)</f>
        <v>1</v>
      </c>
      <c r="D1801" s="199">
        <f>COUNTIFS('BEN BEARE'!C:C,B1801,'BEN BEARE'!K:K,"&gt;0")</f>
        <v>0</v>
      </c>
      <c r="E1801" s="199">
        <f>COUNTIFS('BEN BEARE'!C:C,B1801,'BEN BEARE'!K:K,"&lt;0")</f>
        <v>1</v>
      </c>
      <c r="F1801" s="200">
        <f t="shared" si="41"/>
        <v>0</v>
      </c>
      <c r="G1801" s="207">
        <f>SUMIFS('BEN BEARE'!K:K,'BEN BEARE'!C:C,B1801)</f>
        <v>-0.75</v>
      </c>
    </row>
    <row r="1802" spans="2:7" ht="15.75" x14ac:dyDescent="0.25">
      <c r="B1802" s="205" t="str">
        <v>Tri (1,3,5)</v>
      </c>
      <c r="C1802" s="199">
        <f>COUNTIF('BEN BEARE'!C:C,B1802)</f>
        <v>1</v>
      </c>
      <c r="D1802" s="199">
        <f>COUNTIFS('BEN BEARE'!C:C,B1802,'BEN BEARE'!K:K,"&gt;0")</f>
        <v>0</v>
      </c>
      <c r="E1802" s="199">
        <f>COUNTIFS('BEN BEARE'!C:C,B1802,'BEN BEARE'!K:K,"&lt;0")</f>
        <v>1</v>
      </c>
      <c r="F1802" s="200">
        <f t="shared" si="41"/>
        <v>0</v>
      </c>
      <c r="G1802" s="207">
        <f>SUMIFS('BEN BEARE'!K:K,'BEN BEARE'!C:C,B1802)</f>
        <v>-1.5</v>
      </c>
    </row>
    <row r="1803" spans="2:7" ht="15.75" x14ac:dyDescent="0.25">
      <c r="B1803" s="205" t="str">
        <v>Tri (1,4,6)</v>
      </c>
      <c r="C1803" s="199">
        <f>COUNTIF('BEN BEARE'!C:C,B1803)</f>
        <v>1</v>
      </c>
      <c r="D1803" s="199">
        <f>COUNTIFS('BEN BEARE'!C:C,B1803,'BEN BEARE'!K:K,"&gt;0")</f>
        <v>1</v>
      </c>
      <c r="E1803" s="199">
        <f>COUNTIFS('BEN BEARE'!C:C,B1803,'BEN BEARE'!K:K,"&lt;0")</f>
        <v>0</v>
      </c>
      <c r="F1803" s="200">
        <f t="shared" si="41"/>
        <v>1</v>
      </c>
      <c r="G1803" s="207">
        <f>SUMIFS('BEN BEARE'!K:K,'BEN BEARE'!C:C,B1803)</f>
        <v>12.8</v>
      </c>
    </row>
    <row r="1804" spans="2:7" ht="15.75" x14ac:dyDescent="0.25">
      <c r="B1804" s="205" t="str">
        <v>Tri (1,4,7,11)</v>
      </c>
      <c r="C1804" s="199">
        <f>COUNTIF('BEN BEARE'!C:C,B1804)</f>
        <v>2</v>
      </c>
      <c r="D1804" s="199">
        <f>COUNTIFS('BEN BEARE'!C:C,B1804,'BEN BEARE'!K:K,"&gt;0")</f>
        <v>0</v>
      </c>
      <c r="E1804" s="199">
        <f>COUNTIFS('BEN BEARE'!C:C,B1804,'BEN BEARE'!K:K,"&lt;0")</f>
        <v>2</v>
      </c>
      <c r="F1804" s="200">
        <f t="shared" si="41"/>
        <v>0</v>
      </c>
      <c r="G1804" s="207">
        <f>SUMIFS('BEN BEARE'!K:K,'BEN BEARE'!C:C,B1804)</f>
        <v>-1</v>
      </c>
    </row>
    <row r="1805" spans="2:7" ht="15.75" x14ac:dyDescent="0.25">
      <c r="B1805" s="205" t="str">
        <v>Tri (1,5,6,7)</v>
      </c>
      <c r="C1805" s="199">
        <f>COUNTIF('BEN BEARE'!C:C,B1805)</f>
        <v>1</v>
      </c>
      <c r="D1805" s="199">
        <f>COUNTIFS('BEN BEARE'!C:C,B1805,'BEN BEARE'!K:K,"&gt;0")</f>
        <v>0</v>
      </c>
      <c r="E1805" s="199">
        <f>COUNTIFS('BEN BEARE'!C:C,B1805,'BEN BEARE'!K:K,"&lt;0")</f>
        <v>1</v>
      </c>
      <c r="F1805" s="200">
        <f t="shared" si="41"/>
        <v>0</v>
      </c>
      <c r="G1805" s="207">
        <f>SUMIFS('BEN BEARE'!K:K,'BEN BEARE'!C:C,B1805)</f>
        <v>-0.25</v>
      </c>
    </row>
    <row r="1806" spans="2:7" ht="15.75" x14ac:dyDescent="0.25">
      <c r="B1806" s="205" t="str">
        <v>Tri (1/4/6/9)</v>
      </c>
      <c r="C1806" s="199">
        <f>COUNTIF('BEN BEARE'!C:C,B1806)</f>
        <v>2</v>
      </c>
      <c r="D1806" s="199">
        <f>COUNTIFS('BEN BEARE'!C:C,B1806,'BEN BEARE'!K:K,"&gt;0")</f>
        <v>0</v>
      </c>
      <c r="E1806" s="199">
        <f>COUNTIFS('BEN BEARE'!C:C,B1806,'BEN BEARE'!K:K,"&lt;0")</f>
        <v>2</v>
      </c>
      <c r="F1806" s="200">
        <f t="shared" si="41"/>
        <v>0</v>
      </c>
      <c r="G1806" s="207">
        <f>SUMIFS('BEN BEARE'!K:K,'BEN BEARE'!C:C,B1806)</f>
        <v>-0.35</v>
      </c>
    </row>
    <row r="1807" spans="2:7" ht="15.75" x14ac:dyDescent="0.25">
      <c r="B1807" s="205" t="str">
        <v>Tri (1/6/9)</v>
      </c>
      <c r="C1807" s="199">
        <f>COUNTIF('BEN BEARE'!C:C,B1807)</f>
        <v>1</v>
      </c>
      <c r="D1807" s="199">
        <f>COUNTIFS('BEN BEARE'!C:C,B1807,'BEN BEARE'!K:K,"&gt;0")</f>
        <v>0</v>
      </c>
      <c r="E1807" s="199">
        <f>COUNTIFS('BEN BEARE'!C:C,B1807,'BEN BEARE'!K:K,"&lt;0")</f>
        <v>1</v>
      </c>
      <c r="F1807" s="200">
        <f t="shared" si="41"/>
        <v>0</v>
      </c>
      <c r="G1807" s="207">
        <f>SUMIFS('BEN BEARE'!K:K,'BEN BEARE'!C:C,B1807)</f>
        <v>-0.5</v>
      </c>
    </row>
    <row r="1808" spans="2:7" ht="15.75" x14ac:dyDescent="0.25">
      <c r="B1808" s="205" t="str">
        <v>Tri (11,12,3)</v>
      </c>
      <c r="C1808" s="199">
        <f>COUNTIF('BEN BEARE'!C:C,B1808)</f>
        <v>1</v>
      </c>
      <c r="D1808" s="199">
        <f>COUNTIFS('BEN BEARE'!C:C,B1808,'BEN BEARE'!K:K,"&gt;0")</f>
        <v>0</v>
      </c>
      <c r="E1808" s="199">
        <f>COUNTIFS('BEN BEARE'!C:C,B1808,'BEN BEARE'!K:K,"&lt;0")</f>
        <v>1</v>
      </c>
      <c r="F1808" s="200">
        <f t="shared" si="41"/>
        <v>0</v>
      </c>
      <c r="G1808" s="207">
        <f>SUMIFS('BEN BEARE'!K:K,'BEN BEARE'!C:C,B1808)</f>
        <v>-0.25</v>
      </c>
    </row>
    <row r="1809" spans="2:7" ht="15.75" x14ac:dyDescent="0.25">
      <c r="B1809" s="205" t="str">
        <v>Tri (2,3,4,5,7,11/",6,7/")</v>
      </c>
      <c r="C1809" s="199">
        <f>COUNTIF('BEN BEARE'!C:C,B1809)</f>
        <v>1</v>
      </c>
      <c r="D1809" s="199">
        <f>COUNTIFS('BEN BEARE'!C:C,B1809,'BEN BEARE'!K:K,"&gt;0")</f>
        <v>0</v>
      </c>
      <c r="E1809" s="199">
        <f>COUNTIFS('BEN BEARE'!C:C,B1809,'BEN BEARE'!K:K,"&lt;0")</f>
        <v>1</v>
      </c>
      <c r="F1809" s="200">
        <f t="shared" si="41"/>
        <v>0</v>
      </c>
      <c r="G1809" s="207">
        <f>SUMIFS('BEN BEARE'!K:K,'BEN BEARE'!C:C,B1809)</f>
        <v>-2.0000000000000018E-2</v>
      </c>
    </row>
    <row r="1810" spans="2:7" ht="15.75" x14ac:dyDescent="0.25">
      <c r="B1810" s="205" t="str">
        <v>Tri (2,3,4)</v>
      </c>
      <c r="C1810" s="199">
        <f>COUNTIF('BEN BEARE'!C:C,B1810)</f>
        <v>2</v>
      </c>
      <c r="D1810" s="199">
        <f>COUNTIFS('BEN BEARE'!C:C,B1810,'BEN BEARE'!K:K,"&gt;0")</f>
        <v>0</v>
      </c>
      <c r="E1810" s="199">
        <f>COUNTIFS('BEN BEARE'!C:C,B1810,'BEN BEARE'!K:K,"&lt;0")</f>
        <v>2</v>
      </c>
      <c r="F1810" s="200">
        <f t="shared" si="41"/>
        <v>0</v>
      </c>
      <c r="G1810" s="207">
        <f>SUMIFS('BEN BEARE'!K:K,'BEN BEARE'!C:C,B1810)</f>
        <v>-0.5</v>
      </c>
    </row>
    <row r="1811" spans="2:7" ht="15.75" x14ac:dyDescent="0.25">
      <c r="B1811" s="205" t="str">
        <v>Tri (2,3,5,8)</v>
      </c>
      <c r="C1811" s="199">
        <f>COUNTIF('BEN BEARE'!C:C,B1811)</f>
        <v>1</v>
      </c>
      <c r="D1811" s="199">
        <f>COUNTIFS('BEN BEARE'!C:C,B1811,'BEN BEARE'!K:K,"&gt;0")</f>
        <v>1</v>
      </c>
      <c r="E1811" s="199">
        <f>COUNTIFS('BEN BEARE'!C:C,B1811,'BEN BEARE'!K:K,"&lt;0")</f>
        <v>0</v>
      </c>
      <c r="F1811" s="200">
        <f t="shared" ref="F1811:F1829" si="42">D1811/C1811</f>
        <v>1</v>
      </c>
      <c r="G1811" s="207">
        <f>SUMIFS('BEN BEARE'!K:K,'BEN BEARE'!C:C,B1811)</f>
        <v>5.0000000000000044E-2</v>
      </c>
    </row>
    <row r="1812" spans="2:7" ht="15.75" x14ac:dyDescent="0.25">
      <c r="B1812" s="205" t="str">
        <v>Tri (2,3,7,8,12)</v>
      </c>
      <c r="C1812" s="199">
        <f>COUNTIF('BEN BEARE'!C:C,B1812)</f>
        <v>1</v>
      </c>
      <c r="D1812" s="199">
        <f>COUNTIFS('BEN BEARE'!C:C,B1812,'BEN BEARE'!K:K,"&gt;0")</f>
        <v>0</v>
      </c>
      <c r="E1812" s="199">
        <f>COUNTIFS('BEN BEARE'!C:C,B1812,'BEN BEARE'!K:K,"&lt;0")</f>
        <v>1</v>
      </c>
      <c r="F1812" s="200">
        <f t="shared" si="42"/>
        <v>0</v>
      </c>
      <c r="G1812" s="207">
        <f>SUMIFS('BEN BEARE'!K:K,'BEN BEARE'!C:C,B1812)</f>
        <v>-1</v>
      </c>
    </row>
    <row r="1813" spans="2:7" ht="15.75" x14ac:dyDescent="0.25">
      <c r="B1813" s="205" t="str">
        <v>Tri (2,3,8/",6,12/")</v>
      </c>
      <c r="C1813" s="199">
        <f>COUNTIF('BEN BEARE'!C:C,B1813)</f>
        <v>1</v>
      </c>
      <c r="D1813" s="199">
        <f>COUNTIFS('BEN BEARE'!C:C,B1813,'BEN BEARE'!K:K,"&gt;0")</f>
        <v>0</v>
      </c>
      <c r="E1813" s="199">
        <f>COUNTIFS('BEN BEARE'!C:C,B1813,'BEN BEARE'!K:K,"&lt;0")</f>
        <v>1</v>
      </c>
      <c r="F1813" s="200">
        <f t="shared" si="42"/>
        <v>0</v>
      </c>
      <c r="G1813" s="207">
        <f>SUMIFS('BEN BEARE'!K:K,'BEN BEARE'!C:C,B1813)</f>
        <v>-0.22839506172839508</v>
      </c>
    </row>
    <row r="1814" spans="2:7" ht="15.75" x14ac:dyDescent="0.25">
      <c r="B1814" s="205" t="str">
        <v>Tri (2,3,9)</v>
      </c>
      <c r="C1814" s="199">
        <f>COUNTIF('BEN BEARE'!C:C,B1814)</f>
        <v>1</v>
      </c>
      <c r="D1814" s="199">
        <f>COUNTIFS('BEN BEARE'!C:C,B1814,'BEN BEARE'!K:K,"&gt;0")</f>
        <v>0</v>
      </c>
      <c r="E1814" s="199">
        <f>COUNTIFS('BEN BEARE'!C:C,B1814,'BEN BEARE'!K:K,"&lt;0")</f>
        <v>1</v>
      </c>
      <c r="F1814" s="200">
        <f t="shared" si="42"/>
        <v>0</v>
      </c>
      <c r="G1814" s="207">
        <f>SUMIFS('BEN BEARE'!K:K,'BEN BEARE'!C:C,B1814)</f>
        <v>-5</v>
      </c>
    </row>
    <row r="1815" spans="2:7" ht="15.75" x14ac:dyDescent="0.25">
      <c r="B1815" s="205" t="str">
        <v>Tri (2,4,5,10)</v>
      </c>
      <c r="C1815" s="199">
        <f>COUNTIF('BEN BEARE'!C:C,B1815)</f>
        <v>1</v>
      </c>
      <c r="D1815" s="199">
        <f>COUNTIFS('BEN BEARE'!C:C,B1815,'BEN BEARE'!K:K,"&gt;0")</f>
        <v>0</v>
      </c>
      <c r="E1815" s="199">
        <f>COUNTIFS('BEN BEARE'!C:C,B1815,'BEN BEARE'!K:K,"&lt;0")</f>
        <v>1</v>
      </c>
      <c r="F1815" s="200">
        <f t="shared" si="42"/>
        <v>0</v>
      </c>
      <c r="G1815" s="207">
        <f>SUMIFS('BEN BEARE'!K:K,'BEN BEARE'!C:C,B1815)</f>
        <v>-1</v>
      </c>
    </row>
    <row r="1816" spans="2:7" ht="15.75" x14ac:dyDescent="0.25">
      <c r="B1816" s="205" t="str">
        <v>Tri (2,4,7/1,"",9/"")</v>
      </c>
      <c r="C1816" s="199">
        <f>COUNTIF('BEN BEARE'!C:C,B1816)</f>
        <v>1</v>
      </c>
      <c r="D1816" s="199">
        <f>COUNTIFS('BEN BEARE'!C:C,B1816,'BEN BEARE'!K:K,"&gt;0")</f>
        <v>0</v>
      </c>
      <c r="E1816" s="199">
        <f>COUNTIFS('BEN BEARE'!C:C,B1816,'BEN BEARE'!K:K,"&lt;0")</f>
        <v>1</v>
      </c>
      <c r="F1816" s="200">
        <f t="shared" si="42"/>
        <v>0</v>
      </c>
      <c r="G1816" s="207">
        <f>SUMIFS('BEN BEARE'!K:K,'BEN BEARE'!C:C,B1816)</f>
        <v>-0.5</v>
      </c>
    </row>
    <row r="1817" spans="2:7" ht="15.75" x14ac:dyDescent="0.25">
      <c r="B1817" s="205" t="str">
        <v>Tri (2,5,10)</v>
      </c>
      <c r="C1817" s="199">
        <f>COUNTIF('BEN BEARE'!C:C,B1817)</f>
        <v>1</v>
      </c>
      <c r="D1817" s="199">
        <f>COUNTIFS('BEN BEARE'!C:C,B1817,'BEN BEARE'!K:K,"&gt;0")</f>
        <v>0</v>
      </c>
      <c r="E1817" s="199">
        <f>COUNTIFS('BEN BEARE'!C:C,B1817,'BEN BEARE'!K:K,"&lt;0")</f>
        <v>1</v>
      </c>
      <c r="F1817" s="200">
        <f t="shared" si="42"/>
        <v>0</v>
      </c>
      <c r="G1817" s="207">
        <f>SUMIFS('BEN BEARE'!K:K,'BEN BEARE'!C:C,B1817)</f>
        <v>-1</v>
      </c>
    </row>
    <row r="1818" spans="2:7" ht="15.75" x14ac:dyDescent="0.25">
      <c r="B1818" s="205" t="str">
        <v>Tri (2,5,9)</v>
      </c>
      <c r="C1818" s="199">
        <f>COUNTIF('BEN BEARE'!C:C,B1818)</f>
        <v>2</v>
      </c>
      <c r="D1818" s="199">
        <f>COUNTIFS('BEN BEARE'!C:C,B1818,'BEN BEARE'!K:K,"&gt;0")</f>
        <v>0</v>
      </c>
      <c r="E1818" s="199">
        <f>COUNTIFS('BEN BEARE'!C:C,B1818,'BEN BEARE'!K:K,"&lt;0")</f>
        <v>2</v>
      </c>
      <c r="F1818" s="200">
        <f t="shared" si="42"/>
        <v>0</v>
      </c>
      <c r="G1818" s="207">
        <f>SUMIFS('BEN BEARE'!K:K,'BEN BEARE'!C:C,B1818)</f>
        <v>-1.5</v>
      </c>
    </row>
    <row r="1819" spans="2:7" ht="15.75" x14ac:dyDescent="0.25">
      <c r="B1819" s="205" t="str">
        <v>Tri (3,4,5,10/1,",8,"/")</v>
      </c>
      <c r="C1819" s="199">
        <f>COUNTIF('BEN BEARE'!C:C,B1819)</f>
        <v>1</v>
      </c>
      <c r="D1819" s="199">
        <f>COUNTIFS('BEN BEARE'!C:C,B1819,'BEN BEARE'!K:K,"&gt;0")</f>
        <v>0</v>
      </c>
      <c r="E1819" s="199">
        <f>COUNTIFS('BEN BEARE'!C:C,B1819,'BEN BEARE'!K:K,"&lt;0")</f>
        <v>1</v>
      </c>
      <c r="F1819" s="200">
        <f t="shared" si="42"/>
        <v>0</v>
      </c>
      <c r="G1819" s="207">
        <f>SUMIFS('BEN BEARE'!K:K,'BEN BEARE'!C:C,B1819)</f>
        <v>-1</v>
      </c>
    </row>
    <row r="1820" spans="2:7" ht="15.75" x14ac:dyDescent="0.25">
      <c r="B1820" s="205" t="str">
        <v>Tri (3,4,5,6,8)</v>
      </c>
      <c r="C1820" s="199">
        <f>COUNTIF('BEN BEARE'!C:C,B1820)</f>
        <v>1</v>
      </c>
      <c r="D1820" s="199">
        <f>COUNTIFS('BEN BEARE'!C:C,B1820,'BEN BEARE'!K:K,"&gt;0")</f>
        <v>0</v>
      </c>
      <c r="E1820" s="199">
        <f>COUNTIFS('BEN BEARE'!C:C,B1820,'BEN BEARE'!K:K,"&lt;0")</f>
        <v>1</v>
      </c>
      <c r="F1820" s="200">
        <f t="shared" si="42"/>
        <v>0</v>
      </c>
      <c r="G1820" s="207">
        <f>SUMIFS('BEN BEARE'!K:K,'BEN BEARE'!C:C,B1820)</f>
        <v>-0.5</v>
      </c>
    </row>
    <row r="1821" spans="2:7" ht="15.75" x14ac:dyDescent="0.25">
      <c r="B1821" s="205" t="str">
        <v>Tri (3,4,6,7,10,13)</v>
      </c>
      <c r="C1821" s="199">
        <f>COUNTIF('BEN BEARE'!C:C,B1821)</f>
        <v>1</v>
      </c>
      <c r="D1821" s="199">
        <f>COUNTIFS('BEN BEARE'!C:C,B1821,'BEN BEARE'!K:K,"&gt;0")</f>
        <v>0</v>
      </c>
      <c r="E1821" s="199">
        <f>COUNTIFS('BEN BEARE'!C:C,B1821,'BEN BEARE'!K:K,"&lt;0")</f>
        <v>1</v>
      </c>
      <c r="F1821" s="200">
        <f t="shared" si="42"/>
        <v>0</v>
      </c>
      <c r="G1821" s="207">
        <f>SUMIFS('BEN BEARE'!K:K,'BEN BEARE'!C:C,B1821)</f>
        <v>-0.5</v>
      </c>
    </row>
    <row r="1822" spans="2:7" ht="15.75" x14ac:dyDescent="0.25">
      <c r="B1822" s="205" t="str">
        <v>Tri (3,4,8)</v>
      </c>
      <c r="C1822" s="199">
        <f>COUNTIF('BEN BEARE'!C:C,B1822)</f>
        <v>1</v>
      </c>
      <c r="D1822" s="199">
        <f>COUNTIFS('BEN BEARE'!C:C,B1822,'BEN BEARE'!K:K,"&gt;0")</f>
        <v>0</v>
      </c>
      <c r="E1822" s="199">
        <f>COUNTIFS('BEN BEARE'!C:C,B1822,'BEN BEARE'!K:K,"&lt;0")</f>
        <v>1</v>
      </c>
      <c r="F1822" s="200">
        <f t="shared" si="42"/>
        <v>0</v>
      </c>
      <c r="G1822" s="207">
        <f>SUMIFS('BEN BEARE'!K:K,'BEN BEARE'!C:C,B1822)</f>
        <v>-0.5</v>
      </c>
    </row>
    <row r="1823" spans="2:7" ht="15.75" x14ac:dyDescent="0.25">
      <c r="B1823" s="205" t="str">
        <v>Tri (3,5,7)</v>
      </c>
      <c r="C1823" s="199">
        <f>COUNTIF('BEN BEARE'!C:C,B1823)</f>
        <v>1</v>
      </c>
      <c r="D1823" s="199">
        <f>COUNTIFS('BEN BEARE'!C:C,B1823,'BEN BEARE'!K:K,"&gt;0")</f>
        <v>0</v>
      </c>
      <c r="E1823" s="199">
        <f>COUNTIFS('BEN BEARE'!C:C,B1823,'BEN BEARE'!K:K,"&lt;0")</f>
        <v>1</v>
      </c>
      <c r="F1823" s="200">
        <f t="shared" si="42"/>
        <v>0</v>
      </c>
      <c r="G1823" s="207">
        <f>SUMIFS('BEN BEARE'!K:K,'BEN BEARE'!C:C,B1823)</f>
        <v>-2</v>
      </c>
    </row>
    <row r="1824" spans="2:7" ht="15.75" x14ac:dyDescent="0.25">
      <c r="B1824" s="205" t="str">
        <v>Tri (3,6,10)</v>
      </c>
      <c r="C1824" s="199">
        <f>COUNTIF('BEN BEARE'!C:C,B1824)</f>
        <v>1</v>
      </c>
      <c r="D1824" s="199">
        <f>COUNTIFS('BEN BEARE'!C:C,B1824,'BEN BEARE'!K:K,"&gt;0")</f>
        <v>0</v>
      </c>
      <c r="E1824" s="199">
        <f>COUNTIFS('BEN BEARE'!C:C,B1824,'BEN BEARE'!K:K,"&lt;0")</f>
        <v>1</v>
      </c>
      <c r="F1824" s="200">
        <f t="shared" si="42"/>
        <v>0</v>
      </c>
      <c r="G1824" s="207">
        <f>SUMIFS('BEN BEARE'!K:K,'BEN BEARE'!C:C,B1824)</f>
        <v>-0.5</v>
      </c>
    </row>
    <row r="1825" spans="2:7" ht="15.75" x14ac:dyDescent="0.25">
      <c r="B1825" s="205" t="str">
        <v>Tri (3,9,11)</v>
      </c>
      <c r="C1825" s="199">
        <f>COUNTIF('BEN BEARE'!C:C,B1825)</f>
        <v>1</v>
      </c>
      <c r="D1825" s="199">
        <f>COUNTIFS('BEN BEARE'!C:C,B1825,'BEN BEARE'!K:K,"&gt;0")</f>
        <v>0</v>
      </c>
      <c r="E1825" s="199">
        <f>COUNTIFS('BEN BEARE'!C:C,B1825,'BEN BEARE'!K:K,"&lt;0")</f>
        <v>1</v>
      </c>
      <c r="F1825" s="200">
        <f t="shared" si="42"/>
        <v>0</v>
      </c>
      <c r="G1825" s="207">
        <f>SUMIFS('BEN BEARE'!K:K,'BEN BEARE'!C:C,B1825)</f>
        <v>-0.5</v>
      </c>
    </row>
    <row r="1826" spans="2:7" ht="15.75" x14ac:dyDescent="0.25">
      <c r="B1826" s="205" t="str">
        <v>Tri (4,6,7)</v>
      </c>
      <c r="C1826" s="199">
        <f>COUNTIF('BEN BEARE'!C:C,B1826)</f>
        <v>2</v>
      </c>
      <c r="D1826" s="199">
        <f>COUNTIFS('BEN BEARE'!C:C,B1826,'BEN BEARE'!K:K,"&gt;0")</f>
        <v>0</v>
      </c>
      <c r="E1826" s="199">
        <f>COUNTIFS('BEN BEARE'!C:C,B1826,'BEN BEARE'!K:K,"&lt;0")</f>
        <v>2</v>
      </c>
      <c r="F1826" s="200">
        <f t="shared" si="42"/>
        <v>0</v>
      </c>
      <c r="G1826" s="207">
        <f>SUMIFS('BEN BEARE'!K:K,'BEN BEARE'!C:C,B1826)</f>
        <v>-0.5</v>
      </c>
    </row>
    <row r="1827" spans="2:7" ht="15.75" x14ac:dyDescent="0.25">
      <c r="B1827" s="205" t="str">
        <v>Tri (4,6,9,10/1,",11',")</v>
      </c>
      <c r="C1827" s="199">
        <f>COUNTIF('BEN BEARE'!C:C,B1827)</f>
        <v>1</v>
      </c>
      <c r="D1827" s="199">
        <f>COUNTIFS('BEN BEARE'!C:C,B1827,'BEN BEARE'!K:K,"&gt;0")</f>
        <v>0</v>
      </c>
      <c r="E1827" s="199">
        <f>COUNTIFS('BEN BEARE'!C:C,B1827,'BEN BEARE'!K:K,"&lt;0")</f>
        <v>1</v>
      </c>
      <c r="F1827" s="200">
        <f t="shared" si="42"/>
        <v>0</v>
      </c>
      <c r="G1827" s="207">
        <f>SUMIFS('BEN BEARE'!K:K,'BEN BEARE'!C:C,B1827)</f>
        <v>-1</v>
      </c>
    </row>
    <row r="1828" spans="2:7" ht="15.75" x14ac:dyDescent="0.25">
      <c r="B1828" s="205" t="str">
        <v>Tri (4,7,8)</v>
      </c>
      <c r="C1828" s="199">
        <f>COUNTIF('BEN BEARE'!C:C,B1828)</f>
        <v>1</v>
      </c>
      <c r="D1828" s="199">
        <f>COUNTIFS('BEN BEARE'!C:C,B1828,'BEN BEARE'!K:K,"&gt;0")</f>
        <v>0</v>
      </c>
      <c r="E1828" s="199">
        <f>COUNTIFS('BEN BEARE'!C:C,B1828,'BEN BEARE'!K:K,"&lt;0")</f>
        <v>1</v>
      </c>
      <c r="F1828" s="200">
        <f t="shared" si="42"/>
        <v>0</v>
      </c>
      <c r="G1828" s="207">
        <f>SUMIFS('BEN BEARE'!K:K,'BEN BEARE'!C:C,B1828)</f>
        <v>-1</v>
      </c>
    </row>
    <row r="1829" spans="2:7" ht="15.75" x14ac:dyDescent="0.25">
      <c r="B1829" s="205" t="str">
        <v>Tri (4,7,9/",11,12/")</v>
      </c>
      <c r="C1829" s="199">
        <f>COUNTIF('BEN BEARE'!C:C,B1829)</f>
        <v>1</v>
      </c>
      <c r="D1829" s="199">
        <f>COUNTIFS('BEN BEARE'!C:C,B1829,'BEN BEARE'!K:K,"&gt;0")</f>
        <v>1</v>
      </c>
      <c r="E1829" s="199">
        <f>COUNTIFS('BEN BEARE'!C:C,B1829,'BEN BEARE'!K:K,"&lt;0")</f>
        <v>0</v>
      </c>
      <c r="F1829" s="200">
        <f t="shared" si="42"/>
        <v>1</v>
      </c>
      <c r="G1829" s="207">
        <f>SUMIFS('BEN BEARE'!K:K,'BEN BEARE'!C:C,B1829)</f>
        <v>1</v>
      </c>
    </row>
    <row r="1830" spans="2:7" ht="15.75" x14ac:dyDescent="0.25">
      <c r="B1830" s="205" t="str">
        <v>Tri (4,7/",1,2,5,10/")</v>
      </c>
      <c r="C1830" s="199">
        <f>COUNTIF('BEN BEARE'!C:C,B1830)</f>
        <v>1</v>
      </c>
      <c r="D1830" s="199">
        <f>COUNTIFS('BEN BEARE'!C:C,B1830,'BEN BEARE'!K:K,"&gt;0")</f>
        <v>0</v>
      </c>
      <c r="E1830" s="199">
        <f>COUNTIFS('BEN BEARE'!C:C,B1830,'BEN BEARE'!K:K,"&lt;0")</f>
        <v>1</v>
      </c>
      <c r="F1830" s="200">
        <f t="shared" ref="F1830:F1893" si="43">D1830/C1830</f>
        <v>0</v>
      </c>
      <c r="G1830" s="207">
        <f>SUMIFS('BEN BEARE'!K:K,'BEN BEARE'!C:C,B1830)</f>
        <v>-1</v>
      </c>
    </row>
    <row r="1831" spans="2:7" ht="15.75" x14ac:dyDescent="0.25">
      <c r="B1831" s="205" t="str">
        <v>Tri (4,7/"/",1,2,5,10)</v>
      </c>
      <c r="C1831" s="199">
        <f>COUNTIF('BEN BEARE'!C:C,B1831)</f>
        <v>1</v>
      </c>
      <c r="D1831" s="199">
        <f>COUNTIFS('BEN BEARE'!C:C,B1831,'BEN BEARE'!K:K,"&gt;0")</f>
        <v>0</v>
      </c>
      <c r="E1831" s="199">
        <f>COUNTIFS('BEN BEARE'!C:C,B1831,'BEN BEARE'!K:K,"&lt;0")</f>
        <v>1</v>
      </c>
      <c r="F1831" s="200">
        <f t="shared" si="43"/>
        <v>0</v>
      </c>
      <c r="G1831" s="207">
        <f>SUMIFS('BEN BEARE'!K:K,'BEN BEARE'!C:C,B1831)</f>
        <v>-1</v>
      </c>
    </row>
    <row r="1832" spans="2:7" ht="15.75" x14ac:dyDescent="0.25">
      <c r="B1832" s="205" t="str">
        <v>Tri (5,11,6)</v>
      </c>
      <c r="C1832" s="199">
        <f>COUNTIF('BEN BEARE'!C:C,B1832)</f>
        <v>1</v>
      </c>
      <c r="D1832" s="199">
        <f>COUNTIFS('BEN BEARE'!C:C,B1832,'BEN BEARE'!K:K,"&gt;0")</f>
        <v>0</v>
      </c>
      <c r="E1832" s="199">
        <f>COUNTIFS('BEN BEARE'!C:C,B1832,'BEN BEARE'!K:K,"&lt;0")</f>
        <v>1</v>
      </c>
      <c r="F1832" s="200">
        <f t="shared" si="43"/>
        <v>0</v>
      </c>
      <c r="G1832" s="207">
        <f>SUMIFS('BEN BEARE'!K:K,'BEN BEARE'!C:C,B1832)</f>
        <v>-1.75</v>
      </c>
    </row>
    <row r="1833" spans="2:7" ht="15.75" x14ac:dyDescent="0.25">
      <c r="B1833" s="205" t="str">
        <v>Tri (5,6,7,8/",9/")</v>
      </c>
      <c r="C1833" s="199">
        <f>COUNTIF('BEN BEARE'!C:C,B1833)</f>
        <v>1</v>
      </c>
      <c r="D1833" s="199">
        <f>COUNTIFS('BEN BEARE'!C:C,B1833,'BEN BEARE'!K:K,"&gt;0")</f>
        <v>0</v>
      </c>
      <c r="E1833" s="199">
        <f>COUNTIFS('BEN BEARE'!C:C,B1833,'BEN BEARE'!K:K,"&lt;0")</f>
        <v>1</v>
      </c>
      <c r="F1833" s="200">
        <f t="shared" si="43"/>
        <v>0</v>
      </c>
      <c r="G1833" s="207">
        <f>SUMIFS('BEN BEARE'!K:K,'BEN BEARE'!C:C,B1833)</f>
        <v>-0.5</v>
      </c>
    </row>
    <row r="1834" spans="2:7" ht="15.75" x14ac:dyDescent="0.25">
      <c r="B1834" s="205" t="str">
        <v>Tri (5,6,7,9,11)</v>
      </c>
      <c r="C1834" s="199">
        <f>COUNTIF('BEN BEARE'!C:C,B1834)</f>
        <v>1</v>
      </c>
      <c r="D1834" s="199">
        <f>COUNTIFS('BEN BEARE'!C:C,B1834,'BEN BEARE'!K:K,"&gt;0")</f>
        <v>1</v>
      </c>
      <c r="E1834" s="199">
        <f>COUNTIFS('BEN BEARE'!C:C,B1834,'BEN BEARE'!K:K,"&lt;0")</f>
        <v>0</v>
      </c>
      <c r="F1834" s="200">
        <f t="shared" si="43"/>
        <v>1</v>
      </c>
      <c r="G1834" s="207">
        <f>SUMIFS('BEN BEARE'!K:K,'BEN BEARE'!C:C,B1834)</f>
        <v>3.7</v>
      </c>
    </row>
    <row r="1835" spans="2:7" ht="15.75" x14ac:dyDescent="0.25">
      <c r="B1835" s="205" t="str">
        <v>Tri (5,7,9,13,18)</v>
      </c>
      <c r="C1835" s="199">
        <f>COUNTIF('BEN BEARE'!C:C,B1835)</f>
        <v>1</v>
      </c>
      <c r="D1835" s="199">
        <f>COUNTIFS('BEN BEARE'!C:C,B1835,'BEN BEARE'!K:K,"&gt;0")</f>
        <v>0</v>
      </c>
      <c r="E1835" s="199">
        <f>COUNTIFS('BEN BEARE'!C:C,B1835,'BEN BEARE'!K:K,"&lt;0")</f>
        <v>1</v>
      </c>
      <c r="F1835" s="200">
        <f t="shared" si="43"/>
        <v>0</v>
      </c>
      <c r="G1835" s="207">
        <f>SUMIFS('BEN BEARE'!K:K,'BEN BEARE'!C:C,B1835)</f>
        <v>-0.25</v>
      </c>
    </row>
    <row r="1836" spans="2:7" ht="15.75" x14ac:dyDescent="0.25">
      <c r="B1836" s="205" t="str">
        <v>Tri (5,8,11,12,12)</v>
      </c>
      <c r="C1836" s="199">
        <f>COUNTIF('BEN BEARE'!C:C,B1836)</f>
        <v>1</v>
      </c>
      <c r="D1836" s="199">
        <f>COUNTIFS('BEN BEARE'!C:C,B1836,'BEN BEARE'!K:K,"&gt;0")</f>
        <v>0</v>
      </c>
      <c r="E1836" s="199">
        <f>COUNTIFS('BEN BEARE'!C:C,B1836,'BEN BEARE'!K:K,"&lt;0")</f>
        <v>1</v>
      </c>
      <c r="F1836" s="200">
        <f t="shared" si="43"/>
        <v>0</v>
      </c>
      <c r="G1836" s="207">
        <f>SUMIFS('BEN BEARE'!K:K,'BEN BEARE'!C:C,B1836)</f>
        <v>-0.25</v>
      </c>
    </row>
    <row r="1837" spans="2:7" ht="15.75" x14ac:dyDescent="0.25">
      <c r="B1837" s="205" t="str">
        <v>Tri (6,8,9)</v>
      </c>
      <c r="C1837" s="199">
        <f>COUNTIF('BEN BEARE'!C:C,B1837)</f>
        <v>1</v>
      </c>
      <c r="D1837" s="199">
        <f>COUNTIFS('BEN BEARE'!C:C,B1837,'BEN BEARE'!K:K,"&gt;0")</f>
        <v>0</v>
      </c>
      <c r="E1837" s="199">
        <f>COUNTIFS('BEN BEARE'!C:C,B1837,'BEN BEARE'!K:K,"&lt;0")</f>
        <v>1</v>
      </c>
      <c r="F1837" s="200">
        <f t="shared" si="43"/>
        <v>0</v>
      </c>
      <c r="G1837" s="207">
        <f>SUMIFS('BEN BEARE'!K:K,'BEN BEARE'!C:C,B1837)</f>
        <v>-0.5</v>
      </c>
    </row>
    <row r="1838" spans="2:7" ht="15.75" x14ac:dyDescent="0.25">
      <c r="B1838" s="205" t="str">
        <v>Tri (6,9,11,16)</v>
      </c>
      <c r="C1838" s="199">
        <f>COUNTIF('BEN BEARE'!C:C,B1838)</f>
        <v>1</v>
      </c>
      <c r="D1838" s="199">
        <f>COUNTIFS('BEN BEARE'!C:C,B1838,'BEN BEARE'!K:K,"&gt;0")</f>
        <v>0</v>
      </c>
      <c r="E1838" s="199">
        <f>COUNTIFS('BEN BEARE'!C:C,B1838,'BEN BEARE'!K:K,"&lt;0")</f>
        <v>1</v>
      </c>
      <c r="F1838" s="200">
        <f t="shared" si="43"/>
        <v>0</v>
      </c>
      <c r="G1838" s="207">
        <f>SUMIFS('BEN BEARE'!K:K,'BEN BEARE'!C:C,B1838)</f>
        <v>-0.5</v>
      </c>
    </row>
    <row r="1839" spans="2:7" ht="15.75" x14ac:dyDescent="0.25">
      <c r="B1839" s="205" t="str">
        <v>Tri (6,9,16)</v>
      </c>
      <c r="C1839" s="199">
        <f>COUNTIF('BEN BEARE'!C:C,B1839)</f>
        <v>1</v>
      </c>
      <c r="D1839" s="199">
        <f>COUNTIFS('BEN BEARE'!C:C,B1839,'BEN BEARE'!K:K,"&gt;0")</f>
        <v>0</v>
      </c>
      <c r="E1839" s="199">
        <f>COUNTIFS('BEN BEARE'!C:C,B1839,'BEN BEARE'!K:K,"&lt;0")</f>
        <v>1</v>
      </c>
      <c r="F1839" s="200">
        <f t="shared" si="43"/>
        <v>0</v>
      </c>
      <c r="G1839" s="207">
        <f>SUMIFS('BEN BEARE'!K:K,'BEN BEARE'!C:C,B1839)</f>
        <v>-1.5</v>
      </c>
    </row>
    <row r="1840" spans="2:7" ht="15.75" x14ac:dyDescent="0.25">
      <c r="B1840" s="205" t="str">
        <v>Tri (7,8,9)</v>
      </c>
      <c r="C1840" s="199">
        <f>COUNTIF('BEN BEARE'!C:C,B1840)</f>
        <v>1</v>
      </c>
      <c r="D1840" s="199">
        <f>COUNTIFS('BEN BEARE'!C:C,B1840,'BEN BEARE'!K:K,"&gt;0")</f>
        <v>0</v>
      </c>
      <c r="E1840" s="199">
        <f>COUNTIFS('BEN BEARE'!C:C,B1840,'BEN BEARE'!K:K,"&lt;0")</f>
        <v>1</v>
      </c>
      <c r="F1840" s="200">
        <f t="shared" si="43"/>
        <v>0</v>
      </c>
      <c r="G1840" s="207">
        <f>SUMIFS('BEN BEARE'!K:K,'BEN BEARE'!C:C,B1840)</f>
        <v>-1</v>
      </c>
    </row>
    <row r="1841" spans="2:7" ht="15.75" x14ac:dyDescent="0.25">
      <c r="B1841" s="205" t="str">
        <v>Tri (9,10,14)</v>
      </c>
      <c r="C1841" s="199">
        <f>COUNTIF('BEN BEARE'!C:C,B1841)</f>
        <v>1</v>
      </c>
      <c r="D1841" s="199">
        <f>COUNTIFS('BEN BEARE'!C:C,B1841,'BEN BEARE'!K:K,"&gt;0")</f>
        <v>0</v>
      </c>
      <c r="E1841" s="199">
        <f>COUNTIFS('BEN BEARE'!C:C,B1841,'BEN BEARE'!K:K,"&lt;0")</f>
        <v>1</v>
      </c>
      <c r="F1841" s="200">
        <f t="shared" si="43"/>
        <v>0</v>
      </c>
      <c r="G1841" s="207">
        <f>SUMIFS('BEN BEARE'!K:K,'BEN BEARE'!C:C,B1841)</f>
        <v>-0.25</v>
      </c>
    </row>
    <row r="1842" spans="2:7" ht="15.75" x14ac:dyDescent="0.25">
      <c r="B1842" s="205" t="str">
        <v>Tri (Exotic)</v>
      </c>
      <c r="C1842" s="199">
        <f>COUNTIF('BEN BEARE'!C:C,B1842)</f>
        <v>1</v>
      </c>
      <c r="D1842" s="199">
        <f>COUNTIFS('BEN BEARE'!C:C,B1842,'BEN BEARE'!K:K,"&gt;0")</f>
        <v>0</v>
      </c>
      <c r="E1842" s="199">
        <f>COUNTIFS('BEN BEARE'!C:C,B1842,'BEN BEARE'!K:K,"&lt;0")</f>
        <v>1</v>
      </c>
      <c r="F1842" s="200">
        <f t="shared" si="43"/>
        <v>0</v>
      </c>
      <c r="G1842" s="207">
        <f>SUMIFS('BEN BEARE'!K:K,'BEN BEARE'!C:C,B1842)</f>
        <v>-0.5</v>
      </c>
    </row>
    <row r="1843" spans="2:7" ht="15.75" x14ac:dyDescent="0.25">
      <c r="B1843" s="205" t="str">
        <v>TRI Ironpot/Mikkis Moon/Hotzino</v>
      </c>
      <c r="C1843" s="199">
        <f>COUNTIF('BEN BEARE'!C:C,B1843)</f>
        <v>1</v>
      </c>
      <c r="D1843" s="199">
        <f>COUNTIFS('BEN BEARE'!C:C,B1843,'BEN BEARE'!K:K,"&gt;0")</f>
        <v>0</v>
      </c>
      <c r="E1843" s="199">
        <f>COUNTIFS('BEN BEARE'!C:C,B1843,'BEN BEARE'!K:K,"&lt;0")</f>
        <v>1</v>
      </c>
      <c r="F1843" s="200">
        <f t="shared" si="43"/>
        <v>0</v>
      </c>
      <c r="G1843" s="207">
        <f>SUMIFS('BEN BEARE'!K:K,'BEN BEARE'!C:C,B1843)</f>
        <v>-4</v>
      </c>
    </row>
    <row r="1844" spans="2:7" ht="15.75" x14ac:dyDescent="0.25">
      <c r="B1844" s="205" t="str">
        <v>Tri Terang R2</v>
      </c>
      <c r="C1844" s="199">
        <f>COUNTIF('BEN BEARE'!C:C,B1844)</f>
        <v>1</v>
      </c>
      <c r="D1844" s="199">
        <f>COUNTIFS('BEN BEARE'!C:C,B1844,'BEN BEARE'!K:K,"&gt;0")</f>
        <v>1</v>
      </c>
      <c r="E1844" s="199">
        <f>COUNTIFS('BEN BEARE'!C:C,B1844,'BEN BEARE'!K:K,"&lt;0")</f>
        <v>0</v>
      </c>
      <c r="F1844" s="200">
        <f t="shared" si="43"/>
        <v>1</v>
      </c>
      <c r="G1844" s="207">
        <f>SUMIFS('BEN BEARE'!K:K,'BEN BEARE'!C:C,B1844)</f>
        <v>2</v>
      </c>
    </row>
    <row r="1845" spans="2:7" ht="15.75" x14ac:dyDescent="0.25">
      <c r="B1845" s="205" t="str">
        <v>Tri( 4,10/13,14/",6"/")</v>
      </c>
      <c r="C1845" s="199">
        <f>COUNTIF('BEN BEARE'!C:C,B1845)</f>
        <v>1</v>
      </c>
      <c r="D1845" s="199">
        <f>COUNTIFS('BEN BEARE'!C:C,B1845,'BEN BEARE'!K:K,"&gt;0")</f>
        <v>0</v>
      </c>
      <c r="E1845" s="199">
        <f>COUNTIFS('BEN BEARE'!C:C,B1845,'BEN BEARE'!K:K,"&lt;0")</f>
        <v>1</v>
      </c>
      <c r="F1845" s="200">
        <f t="shared" si="43"/>
        <v>0</v>
      </c>
      <c r="G1845" s="207">
        <f>SUMIFS('BEN BEARE'!K:K,'BEN BEARE'!C:C,B1845)</f>
        <v>-0.75</v>
      </c>
    </row>
    <row r="1846" spans="2:7" ht="15.75" x14ac:dyDescent="0.25">
      <c r="B1846" s="205" t="str">
        <v>Tri( 4,8,10/13,14/",6"/")</v>
      </c>
      <c r="C1846" s="199">
        <f>COUNTIF('BEN BEARE'!C:C,B1846)</f>
        <v>1</v>
      </c>
      <c r="D1846" s="199">
        <f>COUNTIFS('BEN BEARE'!C:C,B1846,'BEN BEARE'!K:K,"&gt;0")</f>
        <v>0</v>
      </c>
      <c r="E1846" s="199">
        <f>COUNTIFS('BEN BEARE'!C:C,B1846,'BEN BEARE'!K:K,"&lt;0")</f>
        <v>1</v>
      </c>
      <c r="F1846" s="200">
        <f t="shared" si="43"/>
        <v>0</v>
      </c>
      <c r="G1846" s="207">
        <f>SUMIFS('BEN BEARE'!K:K,'BEN BEARE'!C:C,B1846)</f>
        <v>-0.5</v>
      </c>
    </row>
    <row r="1847" spans="2:7" ht="15.75" x14ac:dyDescent="0.25">
      <c r="B1847" s="205" t="str">
        <v>Tribeca Star</v>
      </c>
      <c r="C1847" s="199">
        <f>COUNTIF('BEN BEARE'!C:C,B1847)</f>
        <v>3</v>
      </c>
      <c r="D1847" s="199">
        <f>COUNTIFS('BEN BEARE'!C:C,B1847,'BEN BEARE'!K:K,"&gt;0")</f>
        <v>0</v>
      </c>
      <c r="E1847" s="199">
        <f>COUNTIFS('BEN BEARE'!C:C,B1847,'BEN BEARE'!K:K,"&lt;0")</f>
        <v>3</v>
      </c>
      <c r="F1847" s="200">
        <f t="shared" si="43"/>
        <v>0</v>
      </c>
      <c r="G1847" s="207">
        <f>SUMIFS('BEN BEARE'!K:K,'BEN BEARE'!C:C,B1847)</f>
        <v>-7.5</v>
      </c>
    </row>
    <row r="1848" spans="2:7" ht="15.75" x14ac:dyDescent="0.25">
      <c r="B1848" s="205" t="str">
        <v>Triggerific</v>
      </c>
      <c r="C1848" s="199">
        <f>COUNTIF('BEN BEARE'!C:C,B1848)</f>
        <v>1</v>
      </c>
      <c r="D1848" s="199">
        <f>COUNTIFS('BEN BEARE'!C:C,B1848,'BEN BEARE'!K:K,"&gt;0")</f>
        <v>0</v>
      </c>
      <c r="E1848" s="199">
        <f>COUNTIFS('BEN BEARE'!C:C,B1848,'BEN BEARE'!K:K,"&lt;0")</f>
        <v>1</v>
      </c>
      <c r="F1848" s="200">
        <f t="shared" si="43"/>
        <v>0</v>
      </c>
      <c r="G1848" s="207">
        <f>SUMIFS('BEN BEARE'!K:K,'BEN BEARE'!C:C,B1848)</f>
        <v>-0.75</v>
      </c>
    </row>
    <row r="1849" spans="2:7" ht="15.75" x14ac:dyDescent="0.25">
      <c r="B1849" s="205" t="str">
        <v>Triples</v>
      </c>
      <c r="C1849" s="199">
        <f>COUNTIF('BEN BEARE'!C:C,B1849)</f>
        <v>4</v>
      </c>
      <c r="D1849" s="199">
        <f>COUNTIFS('BEN BEARE'!C:C,B1849,'BEN BEARE'!K:K,"&gt;0")</f>
        <v>1</v>
      </c>
      <c r="E1849" s="199">
        <f>COUNTIFS('BEN BEARE'!C:C,B1849,'BEN BEARE'!K:K,"&lt;0")</f>
        <v>3</v>
      </c>
      <c r="F1849" s="200">
        <f t="shared" si="43"/>
        <v>0.25</v>
      </c>
      <c r="G1849" s="207">
        <f>SUMIFS('BEN BEARE'!K:K,'BEN BEARE'!C:C,B1849)</f>
        <v>-5.0500000000000007</v>
      </c>
    </row>
    <row r="1850" spans="2:7" ht="15.75" x14ac:dyDescent="0.25">
      <c r="B1850" s="205" t="str">
        <v>Triumphantly</v>
      </c>
      <c r="C1850" s="199">
        <f>COUNTIF('BEN BEARE'!C:C,B1850)</f>
        <v>2</v>
      </c>
      <c r="D1850" s="199">
        <f>COUNTIFS('BEN BEARE'!C:C,B1850,'BEN BEARE'!K:K,"&gt;0")</f>
        <v>0</v>
      </c>
      <c r="E1850" s="199">
        <f>COUNTIFS('BEN BEARE'!C:C,B1850,'BEN BEARE'!K:K,"&lt;0")</f>
        <v>2</v>
      </c>
      <c r="F1850" s="200">
        <f t="shared" si="43"/>
        <v>0</v>
      </c>
      <c r="G1850" s="207">
        <f>SUMIFS('BEN BEARE'!K:K,'BEN BEARE'!C:C,B1850)</f>
        <v>-2.25</v>
      </c>
    </row>
    <row r="1851" spans="2:7" ht="15.75" x14ac:dyDescent="0.25">
      <c r="B1851" s="205" t="str">
        <v>Tropical Squall</v>
      </c>
      <c r="C1851" s="199">
        <f>COUNTIF('BEN BEARE'!C:C,B1851)</f>
        <v>1</v>
      </c>
      <c r="D1851" s="199">
        <f>COUNTIFS('BEN BEARE'!C:C,B1851,'BEN BEARE'!K:K,"&gt;0")</f>
        <v>1</v>
      </c>
      <c r="E1851" s="199">
        <f>COUNTIFS('BEN BEARE'!C:C,B1851,'BEN BEARE'!K:K,"&lt;0")</f>
        <v>0</v>
      </c>
      <c r="F1851" s="200">
        <f t="shared" si="43"/>
        <v>1</v>
      </c>
      <c r="G1851" s="207">
        <f>SUMIFS('BEN BEARE'!K:K,'BEN BEARE'!C:C,B1851)</f>
        <v>3.25</v>
      </c>
    </row>
    <row r="1852" spans="2:7" ht="15.75" x14ac:dyDescent="0.25">
      <c r="B1852" s="205" t="str">
        <v>Tropiconni</v>
      </c>
      <c r="C1852" s="199">
        <f>COUNTIF('BEN BEARE'!C:C,B1852)</f>
        <v>1</v>
      </c>
      <c r="D1852" s="199">
        <f>COUNTIFS('BEN BEARE'!C:C,B1852,'BEN BEARE'!K:K,"&gt;0")</f>
        <v>1</v>
      </c>
      <c r="E1852" s="199">
        <f>COUNTIFS('BEN BEARE'!C:C,B1852,'BEN BEARE'!K:K,"&lt;0")</f>
        <v>0</v>
      </c>
      <c r="F1852" s="200">
        <f t="shared" si="43"/>
        <v>1</v>
      </c>
      <c r="G1852" s="207">
        <f>SUMIFS('BEN BEARE'!K:K,'BEN BEARE'!C:C,B1852)</f>
        <v>2.4000000000000004</v>
      </c>
    </row>
    <row r="1853" spans="2:7" ht="15.75" x14ac:dyDescent="0.25">
      <c r="B1853" s="205" t="str">
        <v>True Patriot</v>
      </c>
      <c r="C1853" s="199">
        <f>COUNTIF('BEN BEARE'!C:C,B1853)</f>
        <v>1</v>
      </c>
      <c r="D1853" s="199">
        <f>COUNTIFS('BEN BEARE'!C:C,B1853,'BEN BEARE'!K:K,"&gt;0")</f>
        <v>0</v>
      </c>
      <c r="E1853" s="199">
        <f>COUNTIFS('BEN BEARE'!C:C,B1853,'BEN BEARE'!K:K,"&lt;0")</f>
        <v>1</v>
      </c>
      <c r="F1853" s="200">
        <f t="shared" si="43"/>
        <v>0</v>
      </c>
      <c r="G1853" s="207">
        <f>SUMIFS('BEN BEARE'!K:K,'BEN BEARE'!C:C,B1853)</f>
        <v>-1.5</v>
      </c>
    </row>
    <row r="1854" spans="2:7" ht="15.75" x14ac:dyDescent="0.25">
      <c r="B1854" s="205" t="str">
        <v>Trust Rusty</v>
      </c>
      <c r="C1854" s="199">
        <f>COUNTIF('BEN BEARE'!C:C,B1854)</f>
        <v>1</v>
      </c>
      <c r="D1854" s="199">
        <f>COUNTIFS('BEN BEARE'!C:C,B1854,'BEN BEARE'!K:K,"&gt;0")</f>
        <v>0</v>
      </c>
      <c r="E1854" s="199">
        <f>COUNTIFS('BEN BEARE'!C:C,B1854,'BEN BEARE'!K:K,"&lt;0")</f>
        <v>1</v>
      </c>
      <c r="F1854" s="200">
        <f t="shared" si="43"/>
        <v>0</v>
      </c>
      <c r="G1854" s="207">
        <f>SUMIFS('BEN BEARE'!K:K,'BEN BEARE'!C:C,B1854)</f>
        <v>-7.5</v>
      </c>
    </row>
    <row r="1855" spans="2:7" ht="15.75" x14ac:dyDescent="0.25">
      <c r="B1855" s="205" t="str">
        <v>Trust Sylvester</v>
      </c>
      <c r="C1855" s="199">
        <f>COUNTIF('BEN BEARE'!C:C,B1855)</f>
        <v>2</v>
      </c>
      <c r="D1855" s="199">
        <f>COUNTIFS('BEN BEARE'!C:C,B1855,'BEN BEARE'!K:K,"&gt;0")</f>
        <v>0</v>
      </c>
      <c r="E1855" s="199">
        <f>COUNTIFS('BEN BEARE'!C:C,B1855,'BEN BEARE'!K:K,"&lt;0")</f>
        <v>2</v>
      </c>
      <c r="F1855" s="200">
        <f t="shared" si="43"/>
        <v>0</v>
      </c>
      <c r="G1855" s="207">
        <f>SUMIFS('BEN BEARE'!K:K,'BEN BEARE'!C:C,B1855)</f>
        <v>-5</v>
      </c>
    </row>
    <row r="1856" spans="2:7" ht="15.75" x14ac:dyDescent="0.25">
      <c r="B1856" s="205" t="str">
        <v>Trusty Rusty</v>
      </c>
      <c r="C1856" s="199">
        <f>COUNTIF('BEN BEARE'!C:C,B1856)</f>
        <v>2</v>
      </c>
      <c r="D1856" s="199">
        <f>COUNTIFS('BEN BEARE'!C:C,B1856,'BEN BEARE'!K:K,"&gt;0")</f>
        <v>1</v>
      </c>
      <c r="E1856" s="199">
        <f>COUNTIFS('BEN BEARE'!C:C,B1856,'BEN BEARE'!K:K,"&lt;0")</f>
        <v>1</v>
      </c>
      <c r="F1856" s="200">
        <f t="shared" si="43"/>
        <v>0.5</v>
      </c>
      <c r="G1856" s="207">
        <f>SUMIFS('BEN BEARE'!K:K,'BEN BEARE'!C:C,B1856)</f>
        <v>-1.5</v>
      </c>
    </row>
    <row r="1857" spans="2:7" ht="15.75" x14ac:dyDescent="0.25">
      <c r="B1857" s="205" t="str">
        <v>Tsarina Chaos</v>
      </c>
      <c r="C1857" s="199">
        <f>COUNTIF('BEN BEARE'!C:C,B1857)</f>
        <v>1</v>
      </c>
      <c r="D1857" s="199">
        <f>COUNTIFS('BEN BEARE'!C:C,B1857,'BEN BEARE'!K:K,"&gt;0")</f>
        <v>0</v>
      </c>
      <c r="E1857" s="199">
        <f>COUNTIFS('BEN BEARE'!C:C,B1857,'BEN BEARE'!K:K,"&lt;0")</f>
        <v>1</v>
      </c>
      <c r="F1857" s="200">
        <f t="shared" si="43"/>
        <v>0</v>
      </c>
      <c r="G1857" s="207">
        <f>SUMIFS('BEN BEARE'!K:K,'BEN BEARE'!C:C,B1857)</f>
        <v>-0.25</v>
      </c>
    </row>
    <row r="1858" spans="2:7" ht="15.75" x14ac:dyDescent="0.25">
      <c r="B1858" s="205" t="str">
        <v>Tsegay</v>
      </c>
      <c r="C1858" s="199">
        <f>COUNTIF('BEN BEARE'!C:C,B1858)</f>
        <v>1</v>
      </c>
      <c r="D1858" s="199">
        <f>COUNTIFS('BEN BEARE'!C:C,B1858,'BEN BEARE'!K:K,"&gt;0")</f>
        <v>0</v>
      </c>
      <c r="E1858" s="199">
        <f>COUNTIFS('BEN BEARE'!C:C,B1858,'BEN BEARE'!K:K,"&lt;0")</f>
        <v>1</v>
      </c>
      <c r="F1858" s="200">
        <f t="shared" si="43"/>
        <v>0</v>
      </c>
      <c r="G1858" s="207">
        <f>SUMIFS('BEN BEARE'!K:K,'BEN BEARE'!C:C,B1858)</f>
        <v>-0.25</v>
      </c>
    </row>
    <row r="1859" spans="2:7" ht="15.75" x14ac:dyDescent="0.25">
      <c r="B1859" s="205" t="str">
        <v>Tu Qui Santuza</v>
      </c>
      <c r="C1859" s="199">
        <f>COUNTIF('BEN BEARE'!C:C,B1859)</f>
        <v>1</v>
      </c>
      <c r="D1859" s="199">
        <f>COUNTIFS('BEN BEARE'!C:C,B1859,'BEN BEARE'!K:K,"&gt;0")</f>
        <v>0</v>
      </c>
      <c r="E1859" s="199">
        <f>COUNTIFS('BEN BEARE'!C:C,B1859,'BEN BEARE'!K:K,"&lt;0")</f>
        <v>1</v>
      </c>
      <c r="F1859" s="200">
        <f t="shared" si="43"/>
        <v>0</v>
      </c>
      <c r="G1859" s="207">
        <f>SUMIFS('BEN BEARE'!K:K,'BEN BEARE'!C:C,B1859)</f>
        <v>-1.5</v>
      </c>
    </row>
    <row r="1860" spans="2:7" ht="15.75" x14ac:dyDescent="0.25">
      <c r="B1860" s="205" t="str">
        <v>Tu Qui Santuzza</v>
      </c>
      <c r="C1860" s="199">
        <f>COUNTIF('BEN BEARE'!C:C,B1860)</f>
        <v>1</v>
      </c>
      <c r="D1860" s="199">
        <f>COUNTIFS('BEN BEARE'!C:C,B1860,'BEN BEARE'!K:K,"&gt;0")</f>
        <v>1</v>
      </c>
      <c r="E1860" s="199">
        <f>COUNTIFS('BEN BEARE'!C:C,B1860,'BEN BEARE'!K:K,"&lt;0")</f>
        <v>0</v>
      </c>
      <c r="F1860" s="200">
        <f t="shared" si="43"/>
        <v>1</v>
      </c>
      <c r="G1860" s="207">
        <f>SUMIFS('BEN BEARE'!K:K,'BEN BEARE'!C:C,B1860)</f>
        <v>14.399999999999999</v>
      </c>
    </row>
    <row r="1861" spans="2:7" ht="15.75" x14ac:dyDescent="0.25">
      <c r="B1861" s="205" t="str">
        <v>Tuahine</v>
      </c>
      <c r="C1861" s="199">
        <f>COUNTIF('BEN BEARE'!C:C,B1861)</f>
        <v>1</v>
      </c>
      <c r="D1861" s="199">
        <f>COUNTIFS('BEN BEARE'!C:C,B1861,'BEN BEARE'!K:K,"&gt;0")</f>
        <v>1</v>
      </c>
      <c r="E1861" s="199">
        <f>COUNTIFS('BEN BEARE'!C:C,B1861,'BEN BEARE'!K:K,"&lt;0")</f>
        <v>0</v>
      </c>
      <c r="F1861" s="200">
        <f t="shared" si="43"/>
        <v>1</v>
      </c>
      <c r="G1861" s="207">
        <f>SUMIFS('BEN BEARE'!K:K,'BEN BEARE'!C:C,B1861)</f>
        <v>16</v>
      </c>
    </row>
    <row r="1862" spans="2:7" ht="15.75" x14ac:dyDescent="0.25">
      <c r="B1862" s="205" t="str">
        <v>Turbo Toronado</v>
      </c>
      <c r="C1862" s="199">
        <f>COUNTIF('BEN BEARE'!C:C,B1862)</f>
        <v>1</v>
      </c>
      <c r="D1862" s="199">
        <f>COUNTIFS('BEN BEARE'!C:C,B1862,'BEN BEARE'!K:K,"&gt;0")</f>
        <v>0</v>
      </c>
      <c r="E1862" s="199">
        <f>COUNTIFS('BEN BEARE'!C:C,B1862,'BEN BEARE'!K:K,"&lt;0")</f>
        <v>1</v>
      </c>
      <c r="F1862" s="200">
        <f t="shared" si="43"/>
        <v>0</v>
      </c>
      <c r="G1862" s="207">
        <f>SUMIFS('BEN BEARE'!K:K,'BEN BEARE'!C:C,B1862)</f>
        <v>-2</v>
      </c>
    </row>
    <row r="1863" spans="2:7" ht="15.75" x14ac:dyDescent="0.25">
      <c r="B1863" s="205" t="str">
        <v>Turf Two</v>
      </c>
      <c r="C1863" s="199">
        <f>COUNTIF('BEN BEARE'!C:C,B1863)</f>
        <v>1</v>
      </c>
      <c r="D1863" s="199">
        <f>COUNTIFS('BEN BEARE'!C:C,B1863,'BEN BEARE'!K:K,"&gt;0")</f>
        <v>0</v>
      </c>
      <c r="E1863" s="199">
        <f>COUNTIFS('BEN BEARE'!C:C,B1863,'BEN BEARE'!K:K,"&lt;0")</f>
        <v>1</v>
      </c>
      <c r="F1863" s="200">
        <f t="shared" si="43"/>
        <v>0</v>
      </c>
      <c r="G1863" s="207">
        <f>SUMIFS('BEN BEARE'!K:K,'BEN BEARE'!C:C,B1863)</f>
        <v>-2</v>
      </c>
    </row>
    <row r="1864" spans="2:7" ht="15.75" x14ac:dyDescent="0.25">
      <c r="B1864" s="205" t="str">
        <v>Tuscan Sun</v>
      </c>
      <c r="C1864" s="199">
        <f>COUNTIF('BEN BEARE'!C:C,B1864)</f>
        <v>3</v>
      </c>
      <c r="D1864" s="199">
        <f>COUNTIFS('BEN BEARE'!C:C,B1864,'BEN BEARE'!K:K,"&gt;0")</f>
        <v>0</v>
      </c>
      <c r="E1864" s="199">
        <f>COUNTIFS('BEN BEARE'!C:C,B1864,'BEN BEARE'!K:K,"&lt;0")</f>
        <v>3</v>
      </c>
      <c r="F1864" s="200">
        <f t="shared" si="43"/>
        <v>0</v>
      </c>
      <c r="G1864" s="207">
        <f>SUMIFS('BEN BEARE'!K:K,'BEN BEARE'!C:C,B1864)</f>
        <v>-3</v>
      </c>
    </row>
    <row r="1865" spans="2:7" ht="15.75" x14ac:dyDescent="0.25">
      <c r="B1865" s="205" t="str">
        <v>Tweeted</v>
      </c>
      <c r="C1865" s="199">
        <f>COUNTIF('BEN BEARE'!C:C,B1865)</f>
        <v>1</v>
      </c>
      <c r="D1865" s="199">
        <f>COUNTIFS('BEN BEARE'!C:C,B1865,'BEN BEARE'!K:K,"&gt;0")</f>
        <v>0</v>
      </c>
      <c r="E1865" s="199">
        <f>COUNTIFS('BEN BEARE'!C:C,B1865,'BEN BEARE'!K:K,"&lt;0")</f>
        <v>1</v>
      </c>
      <c r="F1865" s="200">
        <f t="shared" si="43"/>
        <v>0</v>
      </c>
      <c r="G1865" s="207">
        <f>SUMIFS('BEN BEARE'!K:K,'BEN BEARE'!C:C,B1865)</f>
        <v>-0.5</v>
      </c>
    </row>
    <row r="1866" spans="2:7" ht="15.75" x14ac:dyDescent="0.25">
      <c r="B1866" s="205" t="str">
        <v>Twentyman</v>
      </c>
      <c r="C1866" s="199">
        <f>COUNTIF('BEN BEARE'!C:C,B1866)</f>
        <v>1</v>
      </c>
      <c r="D1866" s="199">
        <f>COUNTIFS('BEN BEARE'!C:C,B1866,'BEN BEARE'!K:K,"&gt;0")</f>
        <v>1</v>
      </c>
      <c r="E1866" s="199">
        <f>COUNTIFS('BEN BEARE'!C:C,B1866,'BEN BEARE'!K:K,"&lt;0")</f>
        <v>0</v>
      </c>
      <c r="F1866" s="200">
        <f t="shared" si="43"/>
        <v>1</v>
      </c>
      <c r="G1866" s="207">
        <f>SUMIFS('BEN BEARE'!K:K,'BEN BEARE'!C:C,B1866)</f>
        <v>70</v>
      </c>
    </row>
    <row r="1867" spans="2:7" ht="15.75" x14ac:dyDescent="0.25">
      <c r="B1867" s="205" t="str">
        <v>Twilight Afair</v>
      </c>
      <c r="C1867" s="199">
        <f>COUNTIF('BEN BEARE'!C:C,B1867)</f>
        <v>2</v>
      </c>
      <c r="D1867" s="199">
        <f>COUNTIFS('BEN BEARE'!C:C,B1867,'BEN BEARE'!K:K,"&gt;0")</f>
        <v>1</v>
      </c>
      <c r="E1867" s="199">
        <f>COUNTIFS('BEN BEARE'!C:C,B1867,'BEN BEARE'!K:K,"&lt;0")</f>
        <v>1</v>
      </c>
      <c r="F1867" s="200">
        <f t="shared" si="43"/>
        <v>0.5</v>
      </c>
      <c r="G1867" s="207">
        <f>SUMIFS('BEN BEARE'!K:K,'BEN BEARE'!C:C,B1867)</f>
        <v>2.75</v>
      </c>
    </row>
    <row r="1868" spans="2:7" ht="15.75" x14ac:dyDescent="0.25">
      <c r="B1868" s="205" t="str">
        <v>Twin Perfection</v>
      </c>
      <c r="C1868" s="199">
        <f>COUNTIF('BEN BEARE'!C:C,B1868)</f>
        <v>2</v>
      </c>
      <c r="D1868" s="199">
        <f>COUNTIFS('BEN BEARE'!C:C,B1868,'BEN BEARE'!K:K,"&gt;0")</f>
        <v>1</v>
      </c>
      <c r="E1868" s="199">
        <f>COUNTIFS('BEN BEARE'!C:C,B1868,'BEN BEARE'!K:K,"&lt;0")</f>
        <v>1</v>
      </c>
      <c r="F1868" s="200">
        <f t="shared" si="43"/>
        <v>0.5</v>
      </c>
      <c r="G1868" s="207">
        <f>SUMIFS('BEN BEARE'!K:K,'BEN BEARE'!C:C,B1868)</f>
        <v>0.25</v>
      </c>
    </row>
    <row r="1869" spans="2:7" ht="15.75" x14ac:dyDescent="0.25">
      <c r="B1869" s="205" t="str">
        <v>Twins Perfection</v>
      </c>
      <c r="C1869" s="199">
        <f>COUNTIF('BEN BEARE'!C:C,B1869)</f>
        <v>1</v>
      </c>
      <c r="D1869" s="199">
        <f>COUNTIFS('BEN BEARE'!C:C,B1869,'BEN BEARE'!K:K,"&gt;0")</f>
        <v>0</v>
      </c>
      <c r="E1869" s="199">
        <f>COUNTIFS('BEN BEARE'!C:C,B1869,'BEN BEARE'!K:K,"&lt;0")</f>
        <v>1</v>
      </c>
      <c r="F1869" s="200">
        <f t="shared" si="43"/>
        <v>0</v>
      </c>
      <c r="G1869" s="207">
        <f>SUMIFS('BEN BEARE'!K:K,'BEN BEARE'!C:C,B1869)</f>
        <v>-5</v>
      </c>
    </row>
    <row r="1870" spans="2:7" ht="15.75" x14ac:dyDescent="0.25">
      <c r="B1870" s="205" t="str">
        <v>Twosret</v>
      </c>
      <c r="C1870" s="199">
        <f>COUNTIF('BEN BEARE'!C:C,B1870)</f>
        <v>3</v>
      </c>
      <c r="D1870" s="199">
        <f>COUNTIFS('BEN BEARE'!C:C,B1870,'BEN BEARE'!K:K,"&gt;0")</f>
        <v>0</v>
      </c>
      <c r="E1870" s="199">
        <f>COUNTIFS('BEN BEARE'!C:C,B1870,'BEN BEARE'!K:K,"&lt;0")</f>
        <v>3</v>
      </c>
      <c r="F1870" s="200">
        <f t="shared" si="43"/>
        <v>0</v>
      </c>
      <c r="G1870" s="207">
        <f>SUMIFS('BEN BEARE'!K:K,'BEN BEARE'!C:C,B1870)</f>
        <v>-9</v>
      </c>
    </row>
    <row r="1871" spans="2:7" ht="15.75" x14ac:dyDescent="0.25">
      <c r="B1871" s="205" t="str">
        <v>Tycoon Commander</v>
      </c>
      <c r="C1871" s="199">
        <f>COUNTIF('BEN BEARE'!C:C,B1871)</f>
        <v>2</v>
      </c>
      <c r="D1871" s="199">
        <f>COUNTIFS('BEN BEARE'!C:C,B1871,'BEN BEARE'!K:K,"&gt;0")</f>
        <v>1</v>
      </c>
      <c r="E1871" s="199">
        <f>COUNTIFS('BEN BEARE'!C:C,B1871,'BEN BEARE'!K:K,"&lt;0")</f>
        <v>1</v>
      </c>
      <c r="F1871" s="200">
        <f t="shared" si="43"/>
        <v>0.5</v>
      </c>
      <c r="G1871" s="207">
        <f>SUMIFS('BEN BEARE'!K:K,'BEN BEARE'!C:C,B1871)</f>
        <v>20.2</v>
      </c>
    </row>
    <row r="1872" spans="2:7" ht="15.75" x14ac:dyDescent="0.25">
      <c r="B1872" s="205" t="str">
        <v>Tycoon Raff</v>
      </c>
      <c r="C1872" s="199">
        <f>COUNTIF('BEN BEARE'!C:C,B1872)</f>
        <v>1</v>
      </c>
      <c r="D1872" s="199">
        <f>COUNTIFS('BEN BEARE'!C:C,B1872,'BEN BEARE'!K:K,"&gt;0")</f>
        <v>0</v>
      </c>
      <c r="E1872" s="199">
        <f>COUNTIFS('BEN BEARE'!C:C,B1872,'BEN BEARE'!K:K,"&lt;0")</f>
        <v>1</v>
      </c>
      <c r="F1872" s="200">
        <f t="shared" si="43"/>
        <v>0</v>
      </c>
      <c r="G1872" s="207">
        <f>SUMIFS('BEN BEARE'!K:K,'BEN BEARE'!C:C,B1872)</f>
        <v>-2</v>
      </c>
    </row>
    <row r="1873" spans="2:7" ht="15.75" x14ac:dyDescent="0.25">
      <c r="B1873" s="205" t="str">
        <v>Tycoons Girl</v>
      </c>
      <c r="C1873" s="199">
        <f>COUNTIF('BEN BEARE'!C:C,B1873)</f>
        <v>1</v>
      </c>
      <c r="D1873" s="199">
        <f>COUNTIFS('BEN BEARE'!C:C,B1873,'BEN BEARE'!K:K,"&gt;0")</f>
        <v>0</v>
      </c>
      <c r="E1873" s="199">
        <f>COUNTIFS('BEN BEARE'!C:C,B1873,'BEN BEARE'!K:K,"&lt;0")</f>
        <v>1</v>
      </c>
      <c r="F1873" s="200">
        <f t="shared" si="43"/>
        <v>0</v>
      </c>
      <c r="G1873" s="207">
        <f>SUMIFS('BEN BEARE'!K:K,'BEN BEARE'!C:C,B1873)</f>
        <v>-3</v>
      </c>
    </row>
    <row r="1874" spans="2:7" ht="15.75" x14ac:dyDescent="0.25">
      <c r="B1874" s="205" t="str">
        <v xml:space="preserve">Tycoons Girl </v>
      </c>
      <c r="C1874" s="199">
        <f>COUNTIF('BEN BEARE'!C:C,B1874)</f>
        <v>1</v>
      </c>
      <c r="D1874" s="199">
        <f>COUNTIFS('BEN BEARE'!C:C,B1874,'BEN BEARE'!K:K,"&gt;0")</f>
        <v>1</v>
      </c>
      <c r="E1874" s="199">
        <f>COUNTIFS('BEN BEARE'!C:C,B1874,'BEN BEARE'!K:K,"&lt;0")</f>
        <v>0</v>
      </c>
      <c r="F1874" s="200">
        <f t="shared" si="43"/>
        <v>1</v>
      </c>
      <c r="G1874" s="207">
        <f>SUMIFS('BEN BEARE'!K:K,'BEN BEARE'!C:C,B1874)</f>
        <v>2.5500000000000007</v>
      </c>
    </row>
    <row r="1875" spans="2:7" ht="15.75" x14ac:dyDescent="0.25">
      <c r="B1875" s="205" t="str">
        <v>Typhoon Titmus</v>
      </c>
      <c r="C1875" s="199">
        <f>COUNTIF('BEN BEARE'!C:C,B1875)</f>
        <v>1</v>
      </c>
      <c r="D1875" s="199">
        <f>COUNTIFS('BEN BEARE'!C:C,B1875,'BEN BEARE'!K:K,"&gt;0")</f>
        <v>1</v>
      </c>
      <c r="E1875" s="199">
        <f>COUNTIFS('BEN BEARE'!C:C,B1875,'BEN BEARE'!K:K,"&lt;0")</f>
        <v>0</v>
      </c>
      <c r="F1875" s="200">
        <f t="shared" si="43"/>
        <v>1</v>
      </c>
      <c r="G1875" s="207">
        <f>SUMIFS('BEN BEARE'!K:K,'BEN BEARE'!C:C,B1875)</f>
        <v>10.15</v>
      </c>
    </row>
    <row r="1876" spans="2:7" ht="15.75" x14ac:dyDescent="0.25">
      <c r="B1876" s="205" t="str">
        <v>Typical You</v>
      </c>
      <c r="C1876" s="199">
        <f>COUNTIF('BEN BEARE'!C:C,B1876)</f>
        <v>1</v>
      </c>
      <c r="D1876" s="199">
        <f>COUNTIFS('BEN BEARE'!C:C,B1876,'BEN BEARE'!K:K,"&gt;0")</f>
        <v>0</v>
      </c>
      <c r="E1876" s="199">
        <f>COUNTIFS('BEN BEARE'!C:C,B1876,'BEN BEARE'!K:K,"&lt;0")</f>
        <v>1</v>
      </c>
      <c r="F1876" s="200">
        <f t="shared" si="43"/>
        <v>0</v>
      </c>
      <c r="G1876" s="207">
        <f>SUMIFS('BEN BEARE'!K:K,'BEN BEARE'!C:C,B1876)</f>
        <v>-0.5</v>
      </c>
    </row>
    <row r="1877" spans="2:7" ht="15.75" x14ac:dyDescent="0.25">
      <c r="B1877" s="205" t="str">
        <v>Ulanni</v>
      </c>
      <c r="C1877" s="199">
        <f>COUNTIF('BEN BEARE'!C:C,B1877)</f>
        <v>1</v>
      </c>
      <c r="D1877" s="199">
        <f>COUNTIFS('BEN BEARE'!C:C,B1877,'BEN BEARE'!K:K,"&gt;0")</f>
        <v>1</v>
      </c>
      <c r="E1877" s="199">
        <f>COUNTIFS('BEN BEARE'!C:C,B1877,'BEN BEARE'!K:K,"&lt;0")</f>
        <v>0</v>
      </c>
      <c r="F1877" s="200">
        <f t="shared" si="43"/>
        <v>1</v>
      </c>
      <c r="G1877" s="207">
        <f>SUMIFS('BEN BEARE'!K:K,'BEN BEARE'!C:C,B1877)</f>
        <v>2</v>
      </c>
    </row>
    <row r="1878" spans="2:7" ht="15.75" x14ac:dyDescent="0.25">
      <c r="B1878" s="205" t="str">
        <v>Uncle Donny</v>
      </c>
      <c r="C1878" s="199">
        <f>COUNTIF('BEN BEARE'!C:C,B1878)</f>
        <v>1</v>
      </c>
      <c r="D1878" s="199">
        <f>COUNTIFS('BEN BEARE'!C:C,B1878,'BEN BEARE'!K:K,"&gt;0")</f>
        <v>1</v>
      </c>
      <c r="E1878" s="199">
        <f>COUNTIFS('BEN BEARE'!C:C,B1878,'BEN BEARE'!K:K,"&lt;0")</f>
        <v>0</v>
      </c>
      <c r="F1878" s="200">
        <f t="shared" si="43"/>
        <v>1</v>
      </c>
      <c r="G1878" s="207">
        <f>SUMIFS('BEN BEARE'!K:K,'BEN BEARE'!C:C,B1878)</f>
        <v>2.8</v>
      </c>
    </row>
    <row r="1879" spans="2:7" ht="15.75" x14ac:dyDescent="0.25">
      <c r="B1879" s="205" t="str">
        <v>Under and Over</v>
      </c>
      <c r="C1879" s="199">
        <f>COUNTIF('BEN BEARE'!C:C,B1879)</f>
        <v>3</v>
      </c>
      <c r="D1879" s="199">
        <f>COUNTIFS('BEN BEARE'!C:C,B1879,'BEN BEARE'!K:K,"&gt;0")</f>
        <v>1</v>
      </c>
      <c r="E1879" s="199">
        <f>COUNTIFS('BEN BEARE'!C:C,B1879,'BEN BEARE'!K:K,"&lt;0")</f>
        <v>2</v>
      </c>
      <c r="F1879" s="200">
        <f t="shared" si="43"/>
        <v>0.33333333333333331</v>
      </c>
      <c r="G1879" s="207">
        <f>SUMIFS('BEN BEARE'!K:K,'BEN BEARE'!C:C,B1879)</f>
        <v>7.75</v>
      </c>
    </row>
    <row r="1880" spans="2:7" ht="15.75" x14ac:dyDescent="0.25">
      <c r="B1880" s="205" t="str">
        <v>Under the Palais</v>
      </c>
      <c r="C1880" s="199">
        <f>COUNTIF('BEN BEARE'!C:C,B1880)</f>
        <v>1</v>
      </c>
      <c r="D1880" s="199">
        <f>COUNTIFS('BEN BEARE'!C:C,B1880,'BEN BEARE'!K:K,"&gt;0")</f>
        <v>1</v>
      </c>
      <c r="E1880" s="199">
        <f>COUNTIFS('BEN BEARE'!C:C,B1880,'BEN BEARE'!K:K,"&lt;0")</f>
        <v>0</v>
      </c>
      <c r="F1880" s="200">
        <f t="shared" si="43"/>
        <v>1</v>
      </c>
      <c r="G1880" s="207">
        <f>SUMIFS('BEN BEARE'!K:K,'BEN BEARE'!C:C,B1880)</f>
        <v>1.7999999999999998</v>
      </c>
    </row>
    <row r="1881" spans="2:7" ht="15.75" x14ac:dyDescent="0.25">
      <c r="B1881" s="205" t="str">
        <v>Unflinching</v>
      </c>
      <c r="C1881" s="199">
        <f>COUNTIF('BEN BEARE'!C:C,B1881)</f>
        <v>1</v>
      </c>
      <c r="D1881" s="199">
        <f>COUNTIFS('BEN BEARE'!C:C,B1881,'BEN BEARE'!K:K,"&gt;0")</f>
        <v>1</v>
      </c>
      <c r="E1881" s="199">
        <f>COUNTIFS('BEN BEARE'!C:C,B1881,'BEN BEARE'!K:K,"&lt;0")</f>
        <v>0</v>
      </c>
      <c r="F1881" s="200">
        <f t="shared" si="43"/>
        <v>1</v>
      </c>
      <c r="G1881" s="207">
        <f>SUMIFS('BEN BEARE'!K:K,'BEN BEARE'!C:C,B1881)</f>
        <v>6</v>
      </c>
    </row>
    <row r="1882" spans="2:7" ht="15.75" x14ac:dyDescent="0.25">
      <c r="B1882" s="205" t="str">
        <v>Universal Harmony</v>
      </c>
      <c r="C1882" s="199">
        <f>COUNTIF('BEN BEARE'!C:C,B1882)</f>
        <v>1</v>
      </c>
      <c r="D1882" s="199">
        <f>COUNTIFS('BEN BEARE'!C:C,B1882,'BEN BEARE'!K:K,"&gt;0")</f>
        <v>0</v>
      </c>
      <c r="E1882" s="199">
        <f>COUNTIFS('BEN BEARE'!C:C,B1882,'BEN BEARE'!K:K,"&lt;0")</f>
        <v>1</v>
      </c>
      <c r="F1882" s="200">
        <f t="shared" si="43"/>
        <v>0</v>
      </c>
      <c r="G1882" s="207">
        <f>SUMIFS('BEN BEARE'!K:K,'BEN BEARE'!C:C,B1882)</f>
        <v>-3.75</v>
      </c>
    </row>
    <row r="1883" spans="2:7" ht="15.75" x14ac:dyDescent="0.25">
      <c r="B1883" s="205" t="str">
        <v>Unleash</v>
      </c>
      <c r="C1883" s="199">
        <f>COUNTIF('BEN BEARE'!C:C,B1883)</f>
        <v>3</v>
      </c>
      <c r="D1883" s="199">
        <f>COUNTIFS('BEN BEARE'!C:C,B1883,'BEN BEARE'!K:K,"&gt;0")</f>
        <v>0</v>
      </c>
      <c r="E1883" s="199">
        <f>COUNTIFS('BEN BEARE'!C:C,B1883,'BEN BEARE'!K:K,"&lt;0")</f>
        <v>3</v>
      </c>
      <c r="F1883" s="200">
        <f t="shared" si="43"/>
        <v>0</v>
      </c>
      <c r="G1883" s="207">
        <f>SUMIFS('BEN BEARE'!K:K,'BEN BEARE'!C:C,B1883)</f>
        <v>-9</v>
      </c>
    </row>
    <row r="1884" spans="2:7" ht="15.75" x14ac:dyDescent="0.25">
      <c r="B1884" s="205" t="str">
        <v>Unreachable</v>
      </c>
      <c r="C1884" s="199">
        <f>COUNTIF('BEN BEARE'!C:C,B1884)</f>
        <v>2</v>
      </c>
      <c r="D1884" s="199">
        <f>COUNTIFS('BEN BEARE'!C:C,B1884,'BEN BEARE'!K:K,"&gt;0")</f>
        <v>0</v>
      </c>
      <c r="E1884" s="199">
        <f>COUNTIFS('BEN BEARE'!C:C,B1884,'BEN BEARE'!K:K,"&lt;0")</f>
        <v>2</v>
      </c>
      <c r="F1884" s="200">
        <f t="shared" si="43"/>
        <v>0</v>
      </c>
      <c r="G1884" s="207">
        <f>SUMIFS('BEN BEARE'!K:K,'BEN BEARE'!C:C,B1884)</f>
        <v>-4.75</v>
      </c>
    </row>
    <row r="1885" spans="2:7" ht="15.75" x14ac:dyDescent="0.25">
      <c r="B1885" s="205" t="str">
        <v>Untamed Spirit</v>
      </c>
      <c r="C1885" s="199">
        <f>COUNTIF('BEN BEARE'!C:C,B1885)</f>
        <v>1</v>
      </c>
      <c r="D1885" s="199">
        <f>COUNTIFS('BEN BEARE'!C:C,B1885,'BEN BEARE'!K:K,"&gt;0")</f>
        <v>0</v>
      </c>
      <c r="E1885" s="199">
        <f>COUNTIFS('BEN BEARE'!C:C,B1885,'BEN BEARE'!K:K,"&lt;0")</f>
        <v>1</v>
      </c>
      <c r="F1885" s="200">
        <f t="shared" si="43"/>
        <v>0</v>
      </c>
      <c r="G1885" s="207">
        <f>SUMIFS('BEN BEARE'!K:K,'BEN BEARE'!C:C,B1885)</f>
        <v>-1.75</v>
      </c>
    </row>
    <row r="1886" spans="2:7" ht="15.75" x14ac:dyDescent="0.25">
      <c r="B1886" s="205" t="str">
        <v>Upwoods</v>
      </c>
      <c r="C1886" s="199">
        <f>COUNTIF('BEN BEARE'!C:C,B1886)</f>
        <v>2</v>
      </c>
      <c r="D1886" s="199">
        <f>COUNTIFS('BEN BEARE'!C:C,B1886,'BEN BEARE'!K:K,"&gt;0")</f>
        <v>0</v>
      </c>
      <c r="E1886" s="199">
        <f>COUNTIFS('BEN BEARE'!C:C,B1886,'BEN BEARE'!K:K,"&lt;0")</f>
        <v>2</v>
      </c>
      <c r="F1886" s="200">
        <f t="shared" si="43"/>
        <v>0</v>
      </c>
      <c r="G1886" s="207">
        <f>SUMIFS('BEN BEARE'!K:K,'BEN BEARE'!C:C,B1886)</f>
        <v>-12.5</v>
      </c>
    </row>
    <row r="1887" spans="2:7" ht="15.75" x14ac:dyDescent="0.25">
      <c r="B1887" s="205" t="str">
        <v>Utopian Wine</v>
      </c>
      <c r="C1887" s="199">
        <f>COUNTIF('BEN BEARE'!C:C,B1887)</f>
        <v>2</v>
      </c>
      <c r="D1887" s="199">
        <f>COUNTIFS('BEN BEARE'!C:C,B1887,'BEN BEARE'!K:K,"&gt;0")</f>
        <v>0</v>
      </c>
      <c r="E1887" s="199">
        <f>COUNTIFS('BEN BEARE'!C:C,B1887,'BEN BEARE'!K:K,"&lt;0")</f>
        <v>2</v>
      </c>
      <c r="F1887" s="200">
        <f t="shared" si="43"/>
        <v>0</v>
      </c>
      <c r="G1887" s="207">
        <f>SUMIFS('BEN BEARE'!K:K,'BEN BEARE'!C:C,B1887)</f>
        <v>-6.75</v>
      </c>
    </row>
    <row r="1888" spans="2:7" ht="15.75" x14ac:dyDescent="0.25">
      <c r="B1888" s="205" t="str">
        <v>Vain Esprit</v>
      </c>
      <c r="C1888" s="199">
        <f>COUNTIF('BEN BEARE'!C:C,B1888)</f>
        <v>1</v>
      </c>
      <c r="D1888" s="199">
        <f>COUNTIFS('BEN BEARE'!C:C,B1888,'BEN BEARE'!K:K,"&gt;0")</f>
        <v>0</v>
      </c>
      <c r="E1888" s="199">
        <f>COUNTIFS('BEN BEARE'!C:C,B1888,'BEN BEARE'!K:K,"&lt;0")</f>
        <v>1</v>
      </c>
      <c r="F1888" s="200">
        <f t="shared" si="43"/>
        <v>0</v>
      </c>
      <c r="G1888" s="207">
        <f>SUMIFS('BEN BEARE'!K:K,'BEN BEARE'!C:C,B1888)</f>
        <v>-6</v>
      </c>
    </row>
    <row r="1889" spans="2:7" ht="15.75" x14ac:dyDescent="0.25">
      <c r="B1889" s="205" t="str">
        <v>Valentinos On</v>
      </c>
      <c r="C1889" s="199">
        <f>COUNTIF('BEN BEARE'!C:C,B1889)</f>
        <v>1</v>
      </c>
      <c r="D1889" s="199">
        <f>COUNTIFS('BEN BEARE'!C:C,B1889,'BEN BEARE'!K:K,"&gt;0")</f>
        <v>0</v>
      </c>
      <c r="E1889" s="199">
        <f>COUNTIFS('BEN BEARE'!C:C,B1889,'BEN BEARE'!K:K,"&lt;0")</f>
        <v>1</v>
      </c>
      <c r="F1889" s="200">
        <f t="shared" si="43"/>
        <v>0</v>
      </c>
      <c r="G1889" s="207">
        <f>SUMIFS('BEN BEARE'!K:K,'BEN BEARE'!C:C,B1889)</f>
        <v>-2</v>
      </c>
    </row>
    <row r="1890" spans="2:7" ht="15.75" x14ac:dyDescent="0.25">
      <c r="B1890" s="205" t="str">
        <v>Valspar</v>
      </c>
      <c r="C1890" s="199">
        <f>COUNTIF('BEN BEARE'!C:C,B1890)</f>
        <v>1</v>
      </c>
      <c r="D1890" s="199">
        <f>COUNTIFS('BEN BEARE'!C:C,B1890,'BEN BEARE'!K:K,"&gt;0")</f>
        <v>0</v>
      </c>
      <c r="E1890" s="199">
        <f>COUNTIFS('BEN BEARE'!C:C,B1890,'BEN BEARE'!K:K,"&lt;0")</f>
        <v>1</v>
      </c>
      <c r="F1890" s="200">
        <f t="shared" si="43"/>
        <v>0</v>
      </c>
      <c r="G1890" s="207">
        <f>SUMIFS('BEN BEARE'!K:K,'BEN BEARE'!C:C,B1890)</f>
        <v>-1.75</v>
      </c>
    </row>
    <row r="1891" spans="2:7" ht="15.75" x14ac:dyDescent="0.25">
      <c r="B1891" s="205" t="str">
        <v>VANBRUGH CASTLE</v>
      </c>
      <c r="C1891" s="199">
        <f>COUNTIF('BEN BEARE'!C:C,B1891)</f>
        <v>2</v>
      </c>
      <c r="D1891" s="199">
        <f>COUNTIFS('BEN BEARE'!C:C,B1891,'BEN BEARE'!K:K,"&gt;0")</f>
        <v>0</v>
      </c>
      <c r="E1891" s="199">
        <f>COUNTIFS('BEN BEARE'!C:C,B1891,'BEN BEARE'!K:K,"&lt;0")</f>
        <v>2</v>
      </c>
      <c r="F1891" s="200">
        <f t="shared" si="43"/>
        <v>0</v>
      </c>
      <c r="G1891" s="207">
        <f>SUMIFS('BEN BEARE'!K:K,'BEN BEARE'!C:C,B1891)</f>
        <v>-3</v>
      </c>
    </row>
    <row r="1892" spans="2:7" ht="15.75" x14ac:dyDescent="0.25">
      <c r="B1892" s="205" t="str">
        <v>Vanburgh Castle</v>
      </c>
      <c r="C1892" s="199">
        <f>COUNTIF('BEN BEARE'!C:C,B1892)</f>
        <v>1</v>
      </c>
      <c r="D1892" s="199">
        <f>COUNTIFS('BEN BEARE'!C:C,B1892,'BEN BEARE'!K:K,"&gt;0")</f>
        <v>0</v>
      </c>
      <c r="E1892" s="199">
        <f>COUNTIFS('BEN BEARE'!C:C,B1892,'BEN BEARE'!K:K,"&lt;0")</f>
        <v>1</v>
      </c>
      <c r="F1892" s="200">
        <f t="shared" si="43"/>
        <v>0</v>
      </c>
      <c r="G1892" s="207">
        <f>SUMIFS('BEN BEARE'!K:K,'BEN BEARE'!C:C,B1892)</f>
        <v>-0.5</v>
      </c>
    </row>
    <row r="1893" spans="2:7" ht="15.75" x14ac:dyDescent="0.25">
      <c r="B1893" s="205" t="str">
        <v>Vancouver Bay</v>
      </c>
      <c r="C1893" s="199">
        <f>COUNTIF('BEN BEARE'!C:C,B1893)</f>
        <v>1</v>
      </c>
      <c r="D1893" s="199">
        <f>COUNTIFS('BEN BEARE'!C:C,B1893,'BEN BEARE'!K:K,"&gt;0")</f>
        <v>0</v>
      </c>
      <c r="E1893" s="199">
        <f>COUNTIFS('BEN BEARE'!C:C,B1893,'BEN BEARE'!K:K,"&lt;0")</f>
        <v>1</v>
      </c>
      <c r="F1893" s="200">
        <f t="shared" si="43"/>
        <v>0</v>
      </c>
      <c r="G1893" s="207">
        <f>SUMIFS('BEN BEARE'!K:K,'BEN BEARE'!C:C,B1893)</f>
        <v>-1</v>
      </c>
    </row>
    <row r="1894" spans="2:7" ht="15.75" x14ac:dyDescent="0.25">
      <c r="B1894" s="205" t="str">
        <v>Vandelay Style</v>
      </c>
      <c r="C1894" s="199">
        <f>COUNTIF('BEN BEARE'!C:C,B1894)</f>
        <v>2</v>
      </c>
      <c r="D1894" s="199">
        <f>COUNTIFS('BEN BEARE'!C:C,B1894,'BEN BEARE'!K:K,"&gt;0")</f>
        <v>0</v>
      </c>
      <c r="E1894" s="199">
        <f>COUNTIFS('BEN BEARE'!C:C,B1894,'BEN BEARE'!K:K,"&lt;0")</f>
        <v>2</v>
      </c>
      <c r="F1894" s="200">
        <f t="shared" ref="F1894:F1944" si="44">D1894/C1894</f>
        <v>0</v>
      </c>
      <c r="G1894" s="207">
        <f>SUMIFS('BEN BEARE'!K:K,'BEN BEARE'!C:C,B1894)</f>
        <v>-1</v>
      </c>
    </row>
    <row r="1895" spans="2:7" ht="15.75" x14ac:dyDescent="0.25">
      <c r="B1895" s="205" t="str">
        <v>Vandemoer</v>
      </c>
      <c r="C1895" s="199">
        <f>COUNTIF('BEN BEARE'!C:C,B1895)</f>
        <v>2</v>
      </c>
      <c r="D1895" s="199">
        <f>COUNTIFS('BEN BEARE'!C:C,B1895,'BEN BEARE'!K:K,"&gt;0")</f>
        <v>0</v>
      </c>
      <c r="E1895" s="199">
        <f>COUNTIFS('BEN BEARE'!C:C,B1895,'BEN BEARE'!K:K,"&lt;0")</f>
        <v>2</v>
      </c>
      <c r="F1895" s="200">
        <f t="shared" si="44"/>
        <v>0</v>
      </c>
      <c r="G1895" s="207">
        <f>SUMIFS('BEN BEARE'!K:K,'BEN BEARE'!C:C,B1895)</f>
        <v>-1</v>
      </c>
    </row>
    <row r="1896" spans="2:7" ht="15.75" x14ac:dyDescent="0.25">
      <c r="B1896" s="205" t="str">
        <v>Vaneto</v>
      </c>
      <c r="C1896" s="199">
        <f>COUNTIF('BEN BEARE'!C:C,B1896)</f>
        <v>2</v>
      </c>
      <c r="D1896" s="199">
        <f>COUNTIFS('BEN BEARE'!C:C,B1896,'BEN BEARE'!K:K,"&gt;0")</f>
        <v>0</v>
      </c>
      <c r="E1896" s="199">
        <f>COUNTIFS('BEN BEARE'!C:C,B1896,'BEN BEARE'!K:K,"&lt;0")</f>
        <v>2</v>
      </c>
      <c r="F1896" s="200">
        <f t="shared" si="44"/>
        <v>0</v>
      </c>
      <c r="G1896" s="207">
        <f>SUMIFS('BEN BEARE'!K:K,'BEN BEARE'!C:C,B1896)</f>
        <v>-3.25</v>
      </c>
    </row>
    <row r="1897" spans="2:7" ht="15.75" x14ac:dyDescent="0.25">
      <c r="B1897" s="205" t="str">
        <v>Vanoureuce</v>
      </c>
      <c r="C1897" s="199">
        <f>COUNTIF('BEN BEARE'!C:C,B1897)</f>
        <v>1</v>
      </c>
      <c r="D1897" s="199">
        <f>COUNTIFS('BEN BEARE'!C:C,B1897,'BEN BEARE'!K:K,"&gt;0")</f>
        <v>0</v>
      </c>
      <c r="E1897" s="199">
        <f>COUNTIFS('BEN BEARE'!C:C,B1897,'BEN BEARE'!K:K,"&lt;0")</f>
        <v>1</v>
      </c>
      <c r="F1897" s="200">
        <f t="shared" si="44"/>
        <v>0</v>
      </c>
      <c r="G1897" s="207">
        <f>SUMIFS('BEN BEARE'!K:K,'BEN BEARE'!C:C,B1897)</f>
        <v>-3</v>
      </c>
    </row>
    <row r="1898" spans="2:7" ht="15.75" x14ac:dyDescent="0.25">
      <c r="B1898" s="205" t="str">
        <v>Vardini</v>
      </c>
      <c r="C1898" s="199">
        <f>COUNTIF('BEN BEARE'!C:C,B1898)</f>
        <v>1</v>
      </c>
      <c r="D1898" s="199">
        <f>COUNTIFS('BEN BEARE'!C:C,B1898,'BEN BEARE'!K:K,"&gt;0")</f>
        <v>0</v>
      </c>
      <c r="E1898" s="199">
        <f>COUNTIFS('BEN BEARE'!C:C,B1898,'BEN BEARE'!K:K,"&lt;0")</f>
        <v>1</v>
      </c>
      <c r="F1898" s="200">
        <f t="shared" si="44"/>
        <v>0</v>
      </c>
      <c r="G1898" s="207">
        <f>SUMIFS('BEN BEARE'!K:K,'BEN BEARE'!C:C,B1898)</f>
        <v>-2</v>
      </c>
    </row>
    <row r="1899" spans="2:7" ht="15.75" x14ac:dyDescent="0.25">
      <c r="B1899" s="205" t="str">
        <v>Vartolomei</v>
      </c>
      <c r="C1899" s="199">
        <f>COUNTIF('BEN BEARE'!C:C,B1899)</f>
        <v>1</v>
      </c>
      <c r="D1899" s="199">
        <f>COUNTIFS('BEN BEARE'!C:C,B1899,'BEN BEARE'!K:K,"&gt;0")</f>
        <v>0</v>
      </c>
      <c r="E1899" s="199">
        <f>COUNTIFS('BEN BEARE'!C:C,B1899,'BEN BEARE'!K:K,"&lt;0")</f>
        <v>1</v>
      </c>
      <c r="F1899" s="200">
        <f t="shared" si="44"/>
        <v>0</v>
      </c>
      <c r="G1899" s="207">
        <f>SUMIFS('BEN BEARE'!K:K,'BEN BEARE'!C:C,B1899)</f>
        <v>-6.5</v>
      </c>
    </row>
    <row r="1900" spans="2:7" ht="15.75" x14ac:dyDescent="0.25">
      <c r="B1900" s="205" t="str">
        <v>Vegas Destiny</v>
      </c>
      <c r="C1900" s="199">
        <f>COUNTIF('BEN BEARE'!C:C,B1900)</f>
        <v>4</v>
      </c>
      <c r="D1900" s="199">
        <f>COUNTIFS('BEN BEARE'!C:C,B1900,'BEN BEARE'!K:K,"&gt;0")</f>
        <v>0</v>
      </c>
      <c r="E1900" s="199">
        <f>COUNTIFS('BEN BEARE'!C:C,B1900,'BEN BEARE'!K:K,"&lt;0")</f>
        <v>4</v>
      </c>
      <c r="F1900" s="200">
        <f t="shared" si="44"/>
        <v>0</v>
      </c>
      <c r="G1900" s="207">
        <f>SUMIFS('BEN BEARE'!K:K,'BEN BEARE'!C:C,B1900)</f>
        <v>-5</v>
      </c>
    </row>
    <row r="1901" spans="2:7" ht="15.75" x14ac:dyDescent="0.25">
      <c r="B1901" s="205" t="str">
        <v>Vengeful</v>
      </c>
      <c r="C1901" s="199">
        <f>COUNTIF('BEN BEARE'!C:C,B1901)</f>
        <v>1</v>
      </c>
      <c r="D1901" s="199">
        <f>COUNTIFS('BEN BEARE'!C:C,B1901,'BEN BEARE'!K:K,"&gt;0")</f>
        <v>0</v>
      </c>
      <c r="E1901" s="199">
        <f>COUNTIFS('BEN BEARE'!C:C,B1901,'BEN BEARE'!K:K,"&lt;0")</f>
        <v>1</v>
      </c>
      <c r="F1901" s="200">
        <f t="shared" si="44"/>
        <v>0</v>
      </c>
      <c r="G1901" s="207">
        <f>SUMIFS('BEN BEARE'!K:K,'BEN BEARE'!C:C,B1901)</f>
        <v>-1</v>
      </c>
    </row>
    <row r="1902" spans="2:7" ht="15.75" x14ac:dyDescent="0.25">
      <c r="B1902" s="205" t="str">
        <v>Verbatim Quote</v>
      </c>
      <c r="C1902" s="199">
        <f>COUNTIF('BEN BEARE'!C:C,B1902)</f>
        <v>1</v>
      </c>
      <c r="D1902" s="199">
        <f>COUNTIFS('BEN BEARE'!C:C,B1902,'BEN BEARE'!K:K,"&gt;0")</f>
        <v>0</v>
      </c>
      <c r="E1902" s="199">
        <f>COUNTIFS('BEN BEARE'!C:C,B1902,'BEN BEARE'!K:K,"&lt;0")</f>
        <v>1</v>
      </c>
      <c r="F1902" s="200">
        <f t="shared" si="44"/>
        <v>0</v>
      </c>
      <c r="G1902" s="207">
        <f>SUMIFS('BEN BEARE'!K:K,'BEN BEARE'!C:C,B1902)</f>
        <v>-0.5</v>
      </c>
    </row>
    <row r="1903" spans="2:7" ht="15.75" x14ac:dyDescent="0.25">
      <c r="B1903" s="205" t="str">
        <v>Verbosity</v>
      </c>
      <c r="C1903" s="199">
        <f>COUNTIF('BEN BEARE'!C:C,B1903)</f>
        <v>1</v>
      </c>
      <c r="D1903" s="199">
        <f>COUNTIFS('BEN BEARE'!C:C,B1903,'BEN BEARE'!K:K,"&gt;0")</f>
        <v>0</v>
      </c>
      <c r="E1903" s="199">
        <f>COUNTIFS('BEN BEARE'!C:C,B1903,'BEN BEARE'!K:K,"&lt;0")</f>
        <v>1</v>
      </c>
      <c r="F1903" s="200">
        <f t="shared" si="44"/>
        <v>0</v>
      </c>
      <c r="G1903" s="207">
        <f>SUMIFS('BEN BEARE'!K:K,'BEN BEARE'!C:C,B1903)</f>
        <v>-0.25</v>
      </c>
    </row>
    <row r="1904" spans="2:7" ht="15.75" x14ac:dyDescent="0.25">
      <c r="B1904" s="205" t="str">
        <v>Verdansk</v>
      </c>
      <c r="C1904" s="199">
        <f>COUNTIF('BEN BEARE'!C:C,B1904)</f>
        <v>2</v>
      </c>
      <c r="D1904" s="199">
        <f>COUNTIFS('BEN BEARE'!C:C,B1904,'BEN BEARE'!K:K,"&gt;0")</f>
        <v>0</v>
      </c>
      <c r="E1904" s="199">
        <f>COUNTIFS('BEN BEARE'!C:C,B1904,'BEN BEARE'!K:K,"&lt;0")</f>
        <v>2</v>
      </c>
      <c r="F1904" s="200">
        <f t="shared" si="44"/>
        <v>0</v>
      </c>
      <c r="G1904" s="207">
        <f>SUMIFS('BEN BEARE'!K:K,'BEN BEARE'!C:C,B1904)</f>
        <v>-3</v>
      </c>
    </row>
    <row r="1905" spans="2:7" ht="15.75" x14ac:dyDescent="0.25">
      <c r="B1905" s="205" t="str">
        <v>Verminto</v>
      </c>
      <c r="C1905" s="199">
        <f>COUNTIF('BEN BEARE'!C:C,B1905)</f>
        <v>1</v>
      </c>
      <c r="D1905" s="199">
        <f>COUNTIFS('BEN BEARE'!C:C,B1905,'BEN BEARE'!K:K,"&gt;0")</f>
        <v>1</v>
      </c>
      <c r="E1905" s="199">
        <f>COUNTIFS('BEN BEARE'!C:C,B1905,'BEN BEARE'!K:K,"&lt;0")</f>
        <v>0</v>
      </c>
      <c r="F1905" s="200">
        <f t="shared" si="44"/>
        <v>1</v>
      </c>
      <c r="G1905" s="207">
        <f>SUMIFS('BEN BEARE'!K:K,'BEN BEARE'!C:C,B1905)</f>
        <v>2.5</v>
      </c>
    </row>
    <row r="1906" spans="2:7" ht="15.75" x14ac:dyDescent="0.25">
      <c r="B1906" s="205" t="str">
        <v>Vickys  One</v>
      </c>
      <c r="C1906" s="199">
        <f>COUNTIF('BEN BEARE'!C:C,B1906)</f>
        <v>1</v>
      </c>
      <c r="D1906" s="199">
        <f>COUNTIFS('BEN BEARE'!C:C,B1906,'BEN BEARE'!K:K,"&gt;0")</f>
        <v>0</v>
      </c>
      <c r="E1906" s="199">
        <f>COUNTIFS('BEN BEARE'!C:C,B1906,'BEN BEARE'!K:K,"&lt;0")</f>
        <v>1</v>
      </c>
      <c r="F1906" s="200">
        <f t="shared" si="44"/>
        <v>0</v>
      </c>
      <c r="G1906" s="207">
        <f>SUMIFS('BEN BEARE'!K:K,'BEN BEARE'!C:C,B1906)</f>
        <v>-0.5</v>
      </c>
    </row>
    <row r="1907" spans="2:7" ht="15.75" x14ac:dyDescent="0.25">
      <c r="B1907" s="205" t="str">
        <v>Victor the Winner</v>
      </c>
      <c r="C1907" s="199">
        <f>COUNTIF('BEN BEARE'!C:C,B1907)</f>
        <v>1</v>
      </c>
      <c r="D1907" s="199">
        <f>COUNTIFS('BEN BEARE'!C:C,B1907,'BEN BEARE'!K:K,"&gt;0")</f>
        <v>1</v>
      </c>
      <c r="E1907" s="199">
        <f>COUNTIFS('BEN BEARE'!C:C,B1907,'BEN BEARE'!K:K,"&lt;0")</f>
        <v>0</v>
      </c>
      <c r="F1907" s="200">
        <f t="shared" si="44"/>
        <v>1</v>
      </c>
      <c r="G1907" s="207">
        <f>SUMIFS('BEN BEARE'!K:K,'BEN BEARE'!C:C,B1907)</f>
        <v>9</v>
      </c>
    </row>
    <row r="1908" spans="2:7" ht="15.75" x14ac:dyDescent="0.25">
      <c r="B1908" s="205" t="str">
        <v>Vientiane</v>
      </c>
      <c r="C1908" s="199">
        <f>COUNTIF('BEN BEARE'!C:C,B1908)</f>
        <v>1</v>
      </c>
      <c r="D1908" s="199">
        <f>COUNTIFS('BEN BEARE'!C:C,B1908,'BEN BEARE'!K:K,"&gt;0")</f>
        <v>1</v>
      </c>
      <c r="E1908" s="199">
        <f>COUNTIFS('BEN BEARE'!C:C,B1908,'BEN BEARE'!K:K,"&lt;0")</f>
        <v>0</v>
      </c>
      <c r="F1908" s="200">
        <f t="shared" si="44"/>
        <v>1</v>
      </c>
      <c r="G1908" s="207">
        <f>SUMIFS('BEN BEARE'!K:K,'BEN BEARE'!C:C,B1908)</f>
        <v>2.7</v>
      </c>
    </row>
    <row r="1909" spans="2:7" ht="15.75" x14ac:dyDescent="0.25">
      <c r="B1909" s="205" t="str">
        <v>Viking Power</v>
      </c>
      <c r="C1909" s="199">
        <f>COUNTIF('BEN BEARE'!C:C,B1909)</f>
        <v>1</v>
      </c>
      <c r="D1909" s="199">
        <f>COUNTIFS('BEN BEARE'!C:C,B1909,'BEN BEARE'!K:K,"&gt;0")</f>
        <v>1</v>
      </c>
      <c r="E1909" s="199">
        <f>COUNTIFS('BEN BEARE'!C:C,B1909,'BEN BEARE'!K:K,"&lt;0")</f>
        <v>0</v>
      </c>
      <c r="F1909" s="200">
        <f t="shared" si="44"/>
        <v>1</v>
      </c>
      <c r="G1909" s="207">
        <f>SUMIFS('BEN BEARE'!K:K,'BEN BEARE'!C:C,B1909)</f>
        <v>40</v>
      </c>
    </row>
    <row r="1910" spans="2:7" ht="15.75" x14ac:dyDescent="0.25">
      <c r="B1910" s="205" t="str">
        <v>Viking Rebel</v>
      </c>
      <c r="C1910" s="199">
        <f>COUNTIF('BEN BEARE'!C:C,B1910)</f>
        <v>1</v>
      </c>
      <c r="D1910" s="199">
        <f>COUNTIFS('BEN BEARE'!C:C,B1910,'BEN BEARE'!K:K,"&gt;0")</f>
        <v>0</v>
      </c>
      <c r="E1910" s="199">
        <f>COUNTIFS('BEN BEARE'!C:C,B1910,'BEN BEARE'!K:K,"&lt;0")</f>
        <v>1</v>
      </c>
      <c r="F1910" s="200">
        <f t="shared" si="44"/>
        <v>0</v>
      </c>
      <c r="G1910" s="207">
        <f>SUMIFS('BEN BEARE'!K:K,'BEN BEARE'!C:C,B1910)</f>
        <v>-1</v>
      </c>
    </row>
    <row r="1911" spans="2:7" ht="15.75" x14ac:dyDescent="0.25">
      <c r="B1911" s="205" t="str">
        <v>Villa Seventynine</v>
      </c>
      <c r="C1911" s="199">
        <f>COUNTIF('BEN BEARE'!C:C,B1911)</f>
        <v>1</v>
      </c>
      <c r="D1911" s="199">
        <f>COUNTIFS('BEN BEARE'!C:C,B1911,'BEN BEARE'!K:K,"&gt;0")</f>
        <v>0</v>
      </c>
      <c r="E1911" s="199">
        <f>COUNTIFS('BEN BEARE'!C:C,B1911,'BEN BEARE'!K:K,"&lt;0")</f>
        <v>1</v>
      </c>
      <c r="F1911" s="200">
        <f t="shared" si="44"/>
        <v>0</v>
      </c>
      <c r="G1911" s="207">
        <f>SUMIFS('BEN BEARE'!K:K,'BEN BEARE'!C:C,B1911)</f>
        <v>-1</v>
      </c>
    </row>
    <row r="1912" spans="2:7" ht="15.75" x14ac:dyDescent="0.25">
      <c r="B1912" s="205" t="str">
        <v>Villasaurus</v>
      </c>
      <c r="C1912" s="199">
        <f>COUNTIF('BEN BEARE'!C:C,B1912)</f>
        <v>1</v>
      </c>
      <c r="D1912" s="199">
        <f>COUNTIFS('BEN BEARE'!C:C,B1912,'BEN BEARE'!K:K,"&gt;0")</f>
        <v>0</v>
      </c>
      <c r="E1912" s="199">
        <f>COUNTIFS('BEN BEARE'!C:C,B1912,'BEN BEARE'!K:K,"&lt;0")</f>
        <v>1</v>
      </c>
      <c r="F1912" s="200">
        <f t="shared" si="44"/>
        <v>0</v>
      </c>
      <c r="G1912" s="207">
        <f>SUMIFS('BEN BEARE'!K:K,'BEN BEARE'!C:C,B1912)</f>
        <v>-2</v>
      </c>
    </row>
    <row r="1913" spans="2:7" ht="15.75" x14ac:dyDescent="0.25">
      <c r="B1913" s="205" t="str">
        <v>Viva La War</v>
      </c>
      <c r="C1913" s="199">
        <f>COUNTIF('BEN BEARE'!C:C,B1913)</f>
        <v>1</v>
      </c>
      <c r="D1913" s="199">
        <f>COUNTIFS('BEN BEARE'!C:C,B1913,'BEN BEARE'!K:K,"&gt;0")</f>
        <v>0</v>
      </c>
      <c r="E1913" s="199">
        <f>COUNTIFS('BEN BEARE'!C:C,B1913,'BEN BEARE'!K:K,"&lt;0")</f>
        <v>1</v>
      </c>
      <c r="F1913" s="200">
        <f t="shared" si="44"/>
        <v>0</v>
      </c>
      <c r="G1913" s="207">
        <f>SUMIFS('BEN BEARE'!K:K,'BEN BEARE'!C:C,B1913)</f>
        <v>-0.25</v>
      </c>
    </row>
    <row r="1914" spans="2:7" ht="15.75" x14ac:dyDescent="0.25">
      <c r="B1914" s="205" t="str">
        <v>Volpe Risora</v>
      </c>
      <c r="C1914" s="199">
        <f>COUNTIF('BEN BEARE'!C:C,B1914)</f>
        <v>2</v>
      </c>
      <c r="D1914" s="199">
        <f>COUNTIFS('BEN BEARE'!C:C,B1914,'BEN BEARE'!K:K,"&gt;0")</f>
        <v>0</v>
      </c>
      <c r="E1914" s="199">
        <f>COUNTIFS('BEN BEARE'!C:C,B1914,'BEN BEARE'!K:K,"&lt;0")</f>
        <v>2</v>
      </c>
      <c r="F1914" s="200">
        <f t="shared" si="44"/>
        <v>0</v>
      </c>
      <c r="G1914" s="207">
        <f>SUMIFS('BEN BEARE'!K:K,'BEN BEARE'!C:C,B1914)</f>
        <v>-11</v>
      </c>
    </row>
    <row r="1915" spans="2:7" ht="15.75" x14ac:dyDescent="0.25">
      <c r="B1915" s="205" t="str">
        <v>Von Bee</v>
      </c>
      <c r="C1915" s="199">
        <f>COUNTIF('BEN BEARE'!C:C,B1915)</f>
        <v>2</v>
      </c>
      <c r="D1915" s="199">
        <f>COUNTIFS('BEN BEARE'!C:C,B1915,'BEN BEARE'!K:K,"&gt;0")</f>
        <v>1</v>
      </c>
      <c r="E1915" s="199">
        <f>COUNTIFS('BEN BEARE'!C:C,B1915,'BEN BEARE'!K:K,"&lt;0")</f>
        <v>1</v>
      </c>
      <c r="F1915" s="200">
        <f t="shared" si="44"/>
        <v>0.5</v>
      </c>
      <c r="G1915" s="207">
        <f>SUMIFS('BEN BEARE'!K:K,'BEN BEARE'!C:C,B1915)</f>
        <v>0.75</v>
      </c>
    </row>
    <row r="1916" spans="2:7" ht="15.75" x14ac:dyDescent="0.25">
      <c r="B1916" s="205" t="str">
        <v>Von Hauke</v>
      </c>
      <c r="C1916" s="199">
        <f>COUNTIF('BEN BEARE'!C:C,B1916)</f>
        <v>1</v>
      </c>
      <c r="D1916" s="199">
        <f>COUNTIFS('BEN BEARE'!C:C,B1916,'BEN BEARE'!K:K,"&gt;0")</f>
        <v>0</v>
      </c>
      <c r="E1916" s="199">
        <f>COUNTIFS('BEN BEARE'!C:C,B1916,'BEN BEARE'!K:K,"&lt;0")</f>
        <v>1</v>
      </c>
      <c r="F1916" s="200">
        <f t="shared" si="44"/>
        <v>0</v>
      </c>
      <c r="G1916" s="207">
        <f>SUMIFS('BEN BEARE'!K:K,'BEN BEARE'!C:C,B1916)</f>
        <v>-1</v>
      </c>
    </row>
    <row r="1917" spans="2:7" ht="15.75" x14ac:dyDescent="0.25">
      <c r="B1917" s="205" t="str">
        <v>Vowmaster</v>
      </c>
      <c r="C1917" s="199">
        <f>COUNTIF('BEN BEARE'!C:C,B1917)</f>
        <v>1</v>
      </c>
      <c r="D1917" s="199">
        <f>COUNTIFS('BEN BEARE'!C:C,B1917,'BEN BEARE'!K:K,"&gt;0")</f>
        <v>1</v>
      </c>
      <c r="E1917" s="199">
        <f>COUNTIFS('BEN BEARE'!C:C,B1917,'BEN BEARE'!K:K,"&lt;0")</f>
        <v>0</v>
      </c>
      <c r="F1917" s="200">
        <f t="shared" si="44"/>
        <v>1</v>
      </c>
      <c r="G1917" s="207">
        <f>SUMIFS('BEN BEARE'!K:K,'BEN BEARE'!C:C,B1917)</f>
        <v>2.12</v>
      </c>
    </row>
    <row r="1918" spans="2:7" ht="15.75" x14ac:dyDescent="0.25">
      <c r="B1918" s="205" t="str">
        <v>Wabrami</v>
      </c>
      <c r="C1918" s="199">
        <f>COUNTIF('BEN BEARE'!C:C,B1918)</f>
        <v>3</v>
      </c>
      <c r="D1918" s="199">
        <f>COUNTIFS('BEN BEARE'!C:C,B1918,'BEN BEARE'!K:K,"&gt;0")</f>
        <v>0</v>
      </c>
      <c r="E1918" s="199">
        <f>COUNTIFS('BEN BEARE'!C:C,B1918,'BEN BEARE'!K:K,"&lt;0")</f>
        <v>3</v>
      </c>
      <c r="F1918" s="200">
        <f t="shared" si="44"/>
        <v>0</v>
      </c>
      <c r="G1918" s="207">
        <f>SUMIFS('BEN BEARE'!K:K,'BEN BEARE'!C:C,B1918)</f>
        <v>-7.25</v>
      </c>
    </row>
    <row r="1919" spans="2:7" ht="15.75" x14ac:dyDescent="0.25">
      <c r="B1919" s="205" t="str">
        <v>Waimarie</v>
      </c>
      <c r="C1919" s="199">
        <f>COUNTIF('BEN BEARE'!C:C,B1919)</f>
        <v>1</v>
      </c>
      <c r="D1919" s="199">
        <f>COUNTIFS('BEN BEARE'!C:C,B1919,'BEN BEARE'!K:K,"&gt;0")</f>
        <v>1</v>
      </c>
      <c r="E1919" s="199">
        <f>COUNTIFS('BEN BEARE'!C:C,B1919,'BEN BEARE'!K:K,"&lt;0")</f>
        <v>0</v>
      </c>
      <c r="F1919" s="200">
        <f t="shared" si="44"/>
        <v>1</v>
      </c>
      <c r="G1919" s="207">
        <f>SUMIFS('BEN BEARE'!K:K,'BEN BEARE'!C:C,B1919)</f>
        <v>11</v>
      </c>
    </row>
    <row r="1920" spans="2:7" ht="15.75" x14ac:dyDescent="0.25">
      <c r="B1920" s="205" t="str">
        <v>Walk of Fame</v>
      </c>
      <c r="C1920" s="199">
        <f>COUNTIF('BEN BEARE'!C:C,B1920)</f>
        <v>2</v>
      </c>
      <c r="D1920" s="199">
        <f>COUNTIFS('BEN BEARE'!C:C,B1920,'BEN BEARE'!K:K,"&gt;0")</f>
        <v>1</v>
      </c>
      <c r="E1920" s="199">
        <f>COUNTIFS('BEN BEARE'!C:C,B1920,'BEN BEARE'!K:K,"&lt;0")</f>
        <v>1</v>
      </c>
      <c r="F1920" s="200">
        <f t="shared" si="44"/>
        <v>0.5</v>
      </c>
      <c r="G1920" s="207">
        <f>SUMIFS('BEN BEARE'!K:K,'BEN BEARE'!C:C,B1920)</f>
        <v>2.5</v>
      </c>
    </row>
    <row r="1921" spans="2:7" ht="15.75" x14ac:dyDescent="0.25">
      <c r="B1921" s="205" t="str">
        <v>Wallenda</v>
      </c>
      <c r="C1921" s="199">
        <f>COUNTIF('BEN BEARE'!C:C,B1921)</f>
        <v>2</v>
      </c>
      <c r="D1921" s="199">
        <f>COUNTIFS('BEN BEARE'!C:C,B1921,'BEN BEARE'!K:K,"&gt;0")</f>
        <v>0</v>
      </c>
      <c r="E1921" s="199">
        <f>COUNTIFS('BEN BEARE'!C:C,B1921,'BEN BEARE'!K:K,"&lt;0")</f>
        <v>2</v>
      </c>
      <c r="F1921" s="200">
        <f t="shared" si="44"/>
        <v>0</v>
      </c>
      <c r="G1921" s="207">
        <f>SUMIFS('BEN BEARE'!K:K,'BEN BEARE'!C:C,B1921)</f>
        <v>-7.75</v>
      </c>
    </row>
    <row r="1922" spans="2:7" ht="15.75" x14ac:dyDescent="0.25">
      <c r="B1922" s="205" t="str">
        <v>Wambeen</v>
      </c>
      <c r="C1922" s="199">
        <f>COUNTIF('BEN BEARE'!C:C,B1922)</f>
        <v>2</v>
      </c>
      <c r="D1922" s="199">
        <f>COUNTIFS('BEN BEARE'!C:C,B1922,'BEN BEARE'!K:K,"&gt;0")</f>
        <v>0</v>
      </c>
      <c r="E1922" s="199">
        <f>COUNTIFS('BEN BEARE'!C:C,B1922,'BEN BEARE'!K:K,"&lt;0")</f>
        <v>2</v>
      </c>
      <c r="F1922" s="200">
        <f t="shared" si="44"/>
        <v>0</v>
      </c>
      <c r="G1922" s="207">
        <f>SUMIFS('BEN BEARE'!K:K,'BEN BEARE'!C:C,B1922)</f>
        <v>-3.5</v>
      </c>
    </row>
    <row r="1923" spans="2:7" ht="15.75" x14ac:dyDescent="0.25">
      <c r="B1923" s="205" t="str">
        <v>Wandas Outlaw</v>
      </c>
      <c r="C1923" s="199">
        <f>COUNTIF('BEN BEARE'!C:C,B1923)</f>
        <v>1</v>
      </c>
      <c r="D1923" s="199">
        <f>COUNTIFS('BEN BEARE'!C:C,B1923,'BEN BEARE'!K:K,"&gt;0")</f>
        <v>0</v>
      </c>
      <c r="E1923" s="199">
        <f>COUNTIFS('BEN BEARE'!C:C,B1923,'BEN BEARE'!K:K,"&lt;0")</f>
        <v>1</v>
      </c>
      <c r="F1923" s="200">
        <f t="shared" si="44"/>
        <v>0</v>
      </c>
      <c r="G1923" s="207">
        <f>SUMIFS('BEN BEARE'!K:K,'BEN BEARE'!C:C,B1923)</f>
        <v>-0.5</v>
      </c>
    </row>
    <row r="1924" spans="2:7" ht="15.75" x14ac:dyDescent="0.25">
      <c r="B1924" s="205" t="str">
        <v>War Frontier</v>
      </c>
      <c r="C1924" s="199">
        <f>COUNTIF('BEN BEARE'!C:C,B1924)</f>
        <v>1</v>
      </c>
      <c r="D1924" s="199">
        <f>COUNTIFS('BEN BEARE'!C:C,B1924,'BEN BEARE'!K:K,"&gt;0")</f>
        <v>0</v>
      </c>
      <c r="E1924" s="199">
        <f>COUNTIFS('BEN BEARE'!C:C,B1924,'BEN BEARE'!K:K,"&lt;0")</f>
        <v>1</v>
      </c>
      <c r="F1924" s="200">
        <f t="shared" si="44"/>
        <v>0</v>
      </c>
      <c r="G1924" s="207">
        <f>SUMIFS('BEN BEARE'!K:K,'BEN BEARE'!C:C,B1924)</f>
        <v>-8</v>
      </c>
    </row>
    <row r="1925" spans="2:7" ht="15.75" x14ac:dyDescent="0.25">
      <c r="B1925" s="205" t="str">
        <v>War Machine</v>
      </c>
      <c r="C1925" s="199">
        <f>COUNTIF('BEN BEARE'!C:C,B1925)</f>
        <v>1</v>
      </c>
      <c r="D1925" s="199">
        <f>COUNTIFS('BEN BEARE'!C:C,B1925,'BEN BEARE'!K:K,"&gt;0")</f>
        <v>0</v>
      </c>
      <c r="E1925" s="199">
        <f>COUNTIFS('BEN BEARE'!C:C,B1925,'BEN BEARE'!K:K,"&lt;0")</f>
        <v>1</v>
      </c>
      <c r="F1925" s="200">
        <f t="shared" si="44"/>
        <v>0</v>
      </c>
      <c r="G1925" s="207">
        <f>SUMIFS('BEN BEARE'!K:K,'BEN BEARE'!C:C,B1925)</f>
        <v>-2</v>
      </c>
    </row>
    <row r="1926" spans="2:7" ht="15.75" x14ac:dyDescent="0.25">
      <c r="B1926" s="205" t="str">
        <v>Warlords</v>
      </c>
      <c r="C1926" s="199">
        <f>COUNTIF('BEN BEARE'!C:C,B1926)</f>
        <v>1</v>
      </c>
      <c r="D1926" s="199">
        <f>COUNTIFS('BEN BEARE'!C:C,B1926,'BEN BEARE'!K:K,"&gt;0")</f>
        <v>1</v>
      </c>
      <c r="E1926" s="199">
        <f>COUNTIFS('BEN BEARE'!C:C,B1926,'BEN BEARE'!K:K,"&lt;0")</f>
        <v>0</v>
      </c>
      <c r="F1926" s="200">
        <f t="shared" si="44"/>
        <v>1</v>
      </c>
      <c r="G1926" s="207">
        <f>SUMIFS('BEN BEARE'!K:K,'BEN BEARE'!C:C,B1926)</f>
        <v>8.5500000000000007</v>
      </c>
    </row>
    <row r="1927" spans="2:7" ht="15.75" x14ac:dyDescent="0.25">
      <c r="B1927" s="205" t="str">
        <v>Warmosa</v>
      </c>
      <c r="C1927" s="199">
        <f>COUNTIF('BEN BEARE'!C:C,B1927)</f>
        <v>3</v>
      </c>
      <c r="D1927" s="199">
        <f>COUNTIFS('BEN BEARE'!C:C,B1927,'BEN BEARE'!K:K,"&gt;0")</f>
        <v>0</v>
      </c>
      <c r="E1927" s="199">
        <f>COUNTIFS('BEN BEARE'!C:C,B1927,'BEN BEARE'!K:K,"&lt;0")</f>
        <v>3</v>
      </c>
      <c r="F1927" s="200">
        <f t="shared" si="44"/>
        <v>0</v>
      </c>
      <c r="G1927" s="207">
        <f>SUMIFS('BEN BEARE'!K:K,'BEN BEARE'!C:C,B1927)</f>
        <v>-2.25</v>
      </c>
    </row>
    <row r="1928" spans="2:7" ht="15.75" x14ac:dyDescent="0.25">
      <c r="B1928" s="205" t="str">
        <v>Warmth</v>
      </c>
      <c r="C1928" s="199">
        <f>COUNTIF('BEN BEARE'!C:C,B1928)</f>
        <v>2</v>
      </c>
      <c r="D1928" s="199">
        <f>COUNTIFS('BEN BEARE'!C:C,B1928,'BEN BEARE'!K:K,"&gt;0")</f>
        <v>0</v>
      </c>
      <c r="E1928" s="199">
        <f>COUNTIFS('BEN BEARE'!C:C,B1928,'BEN BEARE'!K:K,"&lt;0")</f>
        <v>2</v>
      </c>
      <c r="F1928" s="200">
        <f t="shared" si="44"/>
        <v>0</v>
      </c>
      <c r="G1928" s="207">
        <f>SUMIFS('BEN BEARE'!K:K,'BEN BEARE'!C:C,B1928)</f>
        <v>-3</v>
      </c>
    </row>
    <row r="1929" spans="2:7" ht="15.75" x14ac:dyDescent="0.25">
      <c r="B1929" s="205" t="str">
        <v>Warriors Kiss</v>
      </c>
      <c r="C1929" s="199">
        <f>COUNTIF('BEN BEARE'!C:C,B1929)</f>
        <v>2</v>
      </c>
      <c r="D1929" s="199">
        <f>COUNTIFS('BEN BEARE'!C:C,B1929,'BEN BEARE'!K:K,"&gt;0")</f>
        <v>0</v>
      </c>
      <c r="E1929" s="199">
        <f>COUNTIFS('BEN BEARE'!C:C,B1929,'BEN BEARE'!K:K,"&lt;0")</f>
        <v>2</v>
      </c>
      <c r="F1929" s="200">
        <f t="shared" si="44"/>
        <v>0</v>
      </c>
      <c r="G1929" s="207">
        <f>SUMIFS('BEN BEARE'!K:K,'BEN BEARE'!C:C,B1929)</f>
        <v>-3.75</v>
      </c>
    </row>
    <row r="1930" spans="2:7" ht="15.75" x14ac:dyDescent="0.25">
      <c r="B1930" s="205" t="str">
        <v>Washington</v>
      </c>
      <c r="C1930" s="199">
        <f>COUNTIF('BEN BEARE'!C:C,B1930)</f>
        <v>3</v>
      </c>
      <c r="D1930" s="199">
        <f>COUNTIFS('BEN BEARE'!C:C,B1930,'BEN BEARE'!K:K,"&gt;0")</f>
        <v>0</v>
      </c>
      <c r="E1930" s="199">
        <f>COUNTIFS('BEN BEARE'!C:C,B1930,'BEN BEARE'!K:K,"&lt;0")</f>
        <v>3</v>
      </c>
      <c r="F1930" s="200">
        <f t="shared" si="44"/>
        <v>0</v>
      </c>
      <c r="G1930" s="207">
        <f>SUMIFS('BEN BEARE'!K:K,'BEN BEARE'!C:C,B1930)</f>
        <v>-10.25</v>
      </c>
    </row>
    <row r="1931" spans="2:7" ht="15.75" x14ac:dyDescent="0.25">
      <c r="B1931" s="205" t="str">
        <v>Watchguard</v>
      </c>
      <c r="C1931" s="199">
        <f>COUNTIF('BEN BEARE'!C:C,B1931)</f>
        <v>1</v>
      </c>
      <c r="D1931" s="199">
        <f>COUNTIFS('BEN BEARE'!C:C,B1931,'BEN BEARE'!K:K,"&gt;0")</f>
        <v>1</v>
      </c>
      <c r="E1931" s="199">
        <f>COUNTIFS('BEN BEARE'!C:C,B1931,'BEN BEARE'!K:K,"&lt;0")</f>
        <v>0</v>
      </c>
      <c r="F1931" s="200">
        <f t="shared" si="44"/>
        <v>1</v>
      </c>
      <c r="G1931" s="207">
        <f>SUMIFS('BEN BEARE'!K:K,'BEN BEARE'!C:C,B1931)</f>
        <v>21.659999999999997</v>
      </c>
    </row>
    <row r="1932" spans="2:7" ht="15.75" x14ac:dyDescent="0.25">
      <c r="B1932" s="205" t="str">
        <v>Waterski</v>
      </c>
      <c r="C1932" s="199">
        <f>COUNTIF('BEN BEARE'!C:C,B1932)</f>
        <v>1</v>
      </c>
      <c r="D1932" s="199">
        <f>COUNTIFS('BEN BEARE'!C:C,B1932,'BEN BEARE'!K:K,"&gt;0")</f>
        <v>0</v>
      </c>
      <c r="E1932" s="199">
        <f>COUNTIFS('BEN BEARE'!C:C,B1932,'BEN BEARE'!K:K,"&lt;0")</f>
        <v>1</v>
      </c>
      <c r="F1932" s="200">
        <f t="shared" si="44"/>
        <v>0</v>
      </c>
      <c r="G1932" s="207">
        <f>SUMIFS('BEN BEARE'!K:K,'BEN BEARE'!C:C,B1932)</f>
        <v>-8</v>
      </c>
    </row>
    <row r="1933" spans="2:7" ht="15.75" x14ac:dyDescent="0.25">
      <c r="B1933" s="205" t="str">
        <v>Way To The Stars</v>
      </c>
      <c r="C1933" s="199">
        <f>COUNTIF('BEN BEARE'!C:C,B1933)</f>
        <v>1</v>
      </c>
      <c r="D1933" s="199">
        <f>COUNTIFS('BEN BEARE'!C:C,B1933,'BEN BEARE'!K:K,"&gt;0")</f>
        <v>1</v>
      </c>
      <c r="E1933" s="199">
        <f>COUNTIFS('BEN BEARE'!C:C,B1933,'BEN BEARE'!K:K,"&lt;0")</f>
        <v>0</v>
      </c>
      <c r="F1933" s="200">
        <f t="shared" si="44"/>
        <v>1</v>
      </c>
      <c r="G1933" s="207">
        <f>SUMIFS('BEN BEARE'!K:K,'BEN BEARE'!C:C,B1933)</f>
        <v>3.6749999999999989</v>
      </c>
    </row>
    <row r="1934" spans="2:7" ht="15.75" x14ac:dyDescent="0.25">
      <c r="B1934" s="205" t="str">
        <v>Wecansay Dun</v>
      </c>
      <c r="C1934" s="199">
        <f>COUNTIF('BEN BEARE'!C:C,B1934)</f>
        <v>3</v>
      </c>
      <c r="D1934" s="199">
        <f>COUNTIFS('BEN BEARE'!C:C,B1934,'BEN BEARE'!K:K,"&gt;0")</f>
        <v>0</v>
      </c>
      <c r="E1934" s="199">
        <f>COUNTIFS('BEN BEARE'!C:C,B1934,'BEN BEARE'!K:K,"&lt;0")</f>
        <v>3</v>
      </c>
      <c r="F1934" s="200">
        <f t="shared" si="44"/>
        <v>0</v>
      </c>
      <c r="G1934" s="207">
        <f>SUMIFS('BEN BEARE'!K:K,'BEN BEARE'!C:C,B1934)</f>
        <v>-6.5</v>
      </c>
    </row>
    <row r="1935" spans="2:7" ht="15.75" x14ac:dyDescent="0.25">
      <c r="B1935" s="205" t="str">
        <v>Wee Nessy</v>
      </c>
      <c r="C1935" s="199">
        <f>COUNTIF('BEN BEARE'!C:C,B1935)</f>
        <v>3</v>
      </c>
      <c r="D1935" s="199">
        <f>COUNTIFS('BEN BEARE'!C:C,B1935,'BEN BEARE'!K:K,"&gt;0")</f>
        <v>1</v>
      </c>
      <c r="E1935" s="199">
        <f>COUNTIFS('BEN BEARE'!C:C,B1935,'BEN BEARE'!K:K,"&lt;0")</f>
        <v>2</v>
      </c>
      <c r="F1935" s="200">
        <f t="shared" si="44"/>
        <v>0.33333333333333331</v>
      </c>
      <c r="G1935" s="207">
        <f>SUMIFS('BEN BEARE'!K:K,'BEN BEARE'!C:C,B1935)</f>
        <v>1.25</v>
      </c>
    </row>
    <row r="1936" spans="2:7" ht="15.75" x14ac:dyDescent="0.25">
      <c r="B1936" s="205" t="str">
        <v>Welcome Gypsy</v>
      </c>
      <c r="C1936" s="199">
        <f>COUNTIF('BEN BEARE'!C:C,B1936)</f>
        <v>1</v>
      </c>
      <c r="D1936" s="199">
        <f>COUNTIFS('BEN BEARE'!C:C,B1936,'BEN BEARE'!K:K,"&gt;0")</f>
        <v>0</v>
      </c>
      <c r="E1936" s="199">
        <f>COUNTIFS('BEN BEARE'!C:C,B1936,'BEN BEARE'!K:K,"&lt;0")</f>
        <v>1</v>
      </c>
      <c r="F1936" s="200">
        <f t="shared" si="44"/>
        <v>0</v>
      </c>
      <c r="G1936" s="207">
        <f>SUMIFS('BEN BEARE'!K:K,'BEN BEARE'!C:C,B1936)</f>
        <v>-3</v>
      </c>
    </row>
    <row r="1937" spans="2:7" ht="15.75" x14ac:dyDescent="0.25">
      <c r="B1937" s="205" t="str">
        <v>Well In Sight</v>
      </c>
      <c r="C1937" s="199">
        <f>COUNTIF('BEN BEARE'!C:C,B1937)</f>
        <v>1</v>
      </c>
      <c r="D1937" s="199">
        <f>COUNTIFS('BEN BEARE'!C:C,B1937,'BEN BEARE'!K:K,"&gt;0")</f>
        <v>1</v>
      </c>
      <c r="E1937" s="199">
        <f>COUNTIFS('BEN BEARE'!C:C,B1937,'BEN BEARE'!K:K,"&lt;0")</f>
        <v>0</v>
      </c>
      <c r="F1937" s="200">
        <f t="shared" si="44"/>
        <v>1</v>
      </c>
      <c r="G1937" s="207">
        <f>SUMIFS('BEN BEARE'!K:K,'BEN BEARE'!C:C,B1937)</f>
        <v>1.35</v>
      </c>
    </row>
    <row r="1938" spans="2:7" ht="15.75" x14ac:dyDescent="0.25">
      <c r="B1938" s="205" t="str">
        <v>Were Da Ya Get It</v>
      </c>
      <c r="C1938" s="199">
        <f>COUNTIF('BEN BEARE'!C:C,B1938)</f>
        <v>2</v>
      </c>
      <c r="D1938" s="199">
        <f>COUNTIFS('BEN BEARE'!C:C,B1938,'BEN BEARE'!K:K,"&gt;0")</f>
        <v>0</v>
      </c>
      <c r="E1938" s="199">
        <f>COUNTIFS('BEN BEARE'!C:C,B1938,'BEN BEARE'!K:K,"&lt;0")</f>
        <v>2</v>
      </c>
      <c r="F1938" s="200">
        <f t="shared" si="44"/>
        <v>0</v>
      </c>
      <c r="G1938" s="207">
        <f>SUMIFS('BEN BEARE'!K:K,'BEN BEARE'!C:C,B1938)</f>
        <v>-2.25</v>
      </c>
    </row>
    <row r="1939" spans="2:7" ht="15.75" x14ac:dyDescent="0.25">
      <c r="B1939" s="205" t="str">
        <v>West Cork</v>
      </c>
      <c r="C1939" s="199">
        <f>COUNTIF('BEN BEARE'!C:C,B1939)</f>
        <v>1</v>
      </c>
      <c r="D1939" s="199">
        <f>COUNTIFS('BEN BEARE'!C:C,B1939,'BEN BEARE'!K:K,"&gt;0")</f>
        <v>0</v>
      </c>
      <c r="E1939" s="199">
        <f>COUNTIFS('BEN BEARE'!C:C,B1939,'BEN BEARE'!K:K,"&lt;0")</f>
        <v>1</v>
      </c>
      <c r="F1939" s="200">
        <f t="shared" si="44"/>
        <v>0</v>
      </c>
      <c r="G1939" s="207">
        <f>SUMIFS('BEN BEARE'!K:K,'BEN BEARE'!C:C,B1939)</f>
        <v>-0.25</v>
      </c>
    </row>
    <row r="1940" spans="2:7" ht="15.75" x14ac:dyDescent="0.25">
      <c r="B1940" s="205" t="str">
        <v>Whasir</v>
      </c>
      <c r="C1940" s="199">
        <f>COUNTIF('BEN BEARE'!C:C,B1940)</f>
        <v>1</v>
      </c>
      <c r="D1940" s="199">
        <f>COUNTIFS('BEN BEARE'!C:C,B1940,'BEN BEARE'!K:K,"&gt;0")</f>
        <v>0</v>
      </c>
      <c r="E1940" s="199">
        <f>COUNTIFS('BEN BEARE'!C:C,B1940,'BEN BEARE'!K:K,"&lt;0")</f>
        <v>1</v>
      </c>
      <c r="F1940" s="200">
        <f t="shared" si="44"/>
        <v>0</v>
      </c>
      <c r="G1940" s="207">
        <f>SUMIFS('BEN BEARE'!K:K,'BEN BEARE'!C:C,B1940)</f>
        <v>-2</v>
      </c>
    </row>
    <row r="1941" spans="2:7" ht="15.75" x14ac:dyDescent="0.25">
      <c r="B1941" s="205" t="str">
        <v>Whatafox</v>
      </c>
      <c r="C1941" s="199">
        <f>COUNTIF('BEN BEARE'!C:C,B1941)</f>
        <v>1</v>
      </c>
      <c r="D1941" s="199">
        <f>COUNTIFS('BEN BEARE'!C:C,B1941,'BEN BEARE'!K:K,"&gt;0")</f>
        <v>0</v>
      </c>
      <c r="E1941" s="199">
        <f>COUNTIFS('BEN BEARE'!C:C,B1941,'BEN BEARE'!K:K,"&lt;0")</f>
        <v>1</v>
      </c>
      <c r="F1941" s="200">
        <f t="shared" si="44"/>
        <v>0</v>
      </c>
      <c r="G1941" s="207">
        <f>SUMIFS('BEN BEARE'!K:K,'BEN BEARE'!C:C,B1941)</f>
        <v>-2</v>
      </c>
    </row>
    <row r="1942" spans="2:7" ht="15.75" x14ac:dyDescent="0.25">
      <c r="B1942" s="205" t="str">
        <v>Whenthedeelingsdun</v>
      </c>
      <c r="C1942" s="199">
        <f>COUNTIF('BEN BEARE'!C:C,B1942)</f>
        <v>1</v>
      </c>
      <c r="D1942" s="199">
        <f>COUNTIFS('BEN BEARE'!C:C,B1942,'BEN BEARE'!K:K,"&gt;0")</f>
        <v>0</v>
      </c>
      <c r="E1942" s="199">
        <f>COUNTIFS('BEN BEARE'!C:C,B1942,'BEN BEARE'!K:K,"&lt;0")</f>
        <v>1</v>
      </c>
      <c r="F1942" s="200">
        <f t="shared" si="44"/>
        <v>0</v>
      </c>
      <c r="G1942" s="207">
        <f>SUMIFS('BEN BEARE'!K:K,'BEN BEARE'!C:C,B1942)</f>
        <v>-2</v>
      </c>
    </row>
    <row r="1943" spans="2:7" ht="15.75" x14ac:dyDescent="0.25">
      <c r="B1943" s="205" t="str">
        <v>Where's My Boy</v>
      </c>
      <c r="C1943" s="199">
        <f>COUNTIF('BEN BEARE'!C:C,B1943)</f>
        <v>1</v>
      </c>
      <c r="D1943" s="199">
        <f>COUNTIFS('BEN BEARE'!C:C,B1943,'BEN BEARE'!K:K,"&gt;0")</f>
        <v>1</v>
      </c>
      <c r="E1943" s="199">
        <f>COUNTIFS('BEN BEARE'!C:C,B1943,'BEN BEARE'!K:K,"&lt;0")</f>
        <v>0</v>
      </c>
      <c r="F1943" s="200">
        <f t="shared" si="44"/>
        <v>1</v>
      </c>
      <c r="G1943" s="207">
        <f>SUMIFS('BEN BEARE'!K:K,'BEN BEARE'!C:C,B1943)</f>
        <v>1.25</v>
      </c>
    </row>
    <row r="1944" spans="2:7" ht="15.75" x14ac:dyDescent="0.25">
      <c r="B1944" s="205" t="str">
        <v>Wheres the Fire</v>
      </c>
      <c r="C1944" s="199">
        <f>COUNTIF('BEN BEARE'!C:C,B1944)</f>
        <v>1</v>
      </c>
      <c r="D1944" s="199">
        <f>COUNTIFS('BEN BEARE'!C:C,B1944,'BEN BEARE'!K:K,"&gt;0")</f>
        <v>0</v>
      </c>
      <c r="E1944" s="199">
        <f>COUNTIFS('BEN BEARE'!C:C,B1944,'BEN BEARE'!K:K,"&lt;0")</f>
        <v>1</v>
      </c>
      <c r="F1944" s="200">
        <f t="shared" si="44"/>
        <v>0</v>
      </c>
      <c r="G1944" s="207">
        <f>SUMIFS('BEN BEARE'!K:K,'BEN BEARE'!C:C,B1944)</f>
        <v>-1</v>
      </c>
    </row>
    <row r="1945" spans="2:7" ht="15.75" x14ac:dyDescent="0.25">
      <c r="B1945" s="205" t="str">
        <v>Wheres the Hunter</v>
      </c>
      <c r="C1945" s="199">
        <f>COUNTIF('BEN BEARE'!C:C,B1945)</f>
        <v>1</v>
      </c>
      <c r="D1945" s="199">
        <f>COUNTIFS('BEN BEARE'!C:C,B1945,'BEN BEARE'!K:K,"&gt;0")</f>
        <v>0</v>
      </c>
      <c r="E1945" s="199">
        <f>COUNTIFS('BEN BEARE'!C:C,B1945,'BEN BEARE'!K:K,"&lt;0")</f>
        <v>1</v>
      </c>
      <c r="F1945" s="200">
        <f t="shared" ref="F1945:F2008" si="45">D1945/C1945</f>
        <v>0</v>
      </c>
      <c r="G1945" s="207">
        <f>SUMIFS('BEN BEARE'!K:K,'BEN BEARE'!C:C,B1945)</f>
        <v>-2.25</v>
      </c>
    </row>
    <row r="1946" spans="2:7" ht="15.75" x14ac:dyDescent="0.25">
      <c r="B1946" s="205" t="str">
        <v>Whiskey Hangover</v>
      </c>
      <c r="C1946" s="199">
        <f>COUNTIF('BEN BEARE'!C:C,B1946)</f>
        <v>2</v>
      </c>
      <c r="D1946" s="199">
        <f>COUNTIFS('BEN BEARE'!C:C,B1946,'BEN BEARE'!K:K,"&gt;0")</f>
        <v>0</v>
      </c>
      <c r="E1946" s="199">
        <f>COUNTIFS('BEN BEARE'!C:C,B1946,'BEN BEARE'!K:K,"&lt;0")</f>
        <v>2</v>
      </c>
      <c r="F1946" s="200">
        <f t="shared" si="45"/>
        <v>0</v>
      </c>
      <c r="G1946" s="207">
        <f>SUMIFS('BEN BEARE'!K:K,'BEN BEARE'!C:C,B1946)</f>
        <v>-7</v>
      </c>
    </row>
    <row r="1947" spans="2:7" ht="15.75" x14ac:dyDescent="0.25">
      <c r="B1947" s="205" t="str">
        <v>Whiskey Wisdom</v>
      </c>
      <c r="C1947" s="199">
        <f>COUNTIF('BEN BEARE'!C:C,B1947)</f>
        <v>2</v>
      </c>
      <c r="D1947" s="199">
        <f>COUNTIFS('BEN BEARE'!C:C,B1947,'BEN BEARE'!K:K,"&gt;0")</f>
        <v>0</v>
      </c>
      <c r="E1947" s="199">
        <f>COUNTIFS('BEN BEARE'!C:C,B1947,'BEN BEARE'!K:K,"&lt;0")</f>
        <v>2</v>
      </c>
      <c r="F1947" s="200">
        <f t="shared" si="45"/>
        <v>0</v>
      </c>
      <c r="G1947" s="207">
        <f>SUMIFS('BEN BEARE'!K:K,'BEN BEARE'!C:C,B1947)</f>
        <v>-5.25</v>
      </c>
    </row>
    <row r="1948" spans="2:7" ht="15.75" x14ac:dyDescent="0.25">
      <c r="B1948" s="205" t="str">
        <v>Whispering Lady</v>
      </c>
      <c r="C1948" s="199">
        <f>COUNTIF('BEN BEARE'!C:C,B1948)</f>
        <v>2</v>
      </c>
      <c r="D1948" s="199">
        <f>COUNTIFS('BEN BEARE'!C:C,B1948,'BEN BEARE'!K:K,"&gt;0")</f>
        <v>0</v>
      </c>
      <c r="E1948" s="199">
        <f>COUNTIFS('BEN BEARE'!C:C,B1948,'BEN BEARE'!K:K,"&lt;0")</f>
        <v>2</v>
      </c>
      <c r="F1948" s="200">
        <f t="shared" si="45"/>
        <v>0</v>
      </c>
      <c r="G1948" s="207">
        <f>SUMIFS('BEN BEARE'!K:K,'BEN BEARE'!C:C,B1948)</f>
        <v>-5</v>
      </c>
    </row>
    <row r="1949" spans="2:7" ht="15.75" x14ac:dyDescent="0.25">
      <c r="B1949" s="205" t="str">
        <v>Whistlefield</v>
      </c>
      <c r="C1949" s="199">
        <f>COUNTIF('BEN BEARE'!C:C,B1949)</f>
        <v>1</v>
      </c>
      <c r="D1949" s="199">
        <f>COUNTIFS('BEN BEARE'!C:C,B1949,'BEN BEARE'!K:K,"&gt;0")</f>
        <v>1</v>
      </c>
      <c r="E1949" s="199">
        <f>COUNTIFS('BEN BEARE'!C:C,B1949,'BEN BEARE'!K:K,"&lt;0")</f>
        <v>0</v>
      </c>
      <c r="F1949" s="200">
        <f t="shared" si="45"/>
        <v>1</v>
      </c>
      <c r="G1949" s="207">
        <f>SUMIFS('BEN BEARE'!K:K,'BEN BEARE'!C:C,B1949)</f>
        <v>5.3999999999999995</v>
      </c>
    </row>
    <row r="1950" spans="2:7" ht="15.75" x14ac:dyDescent="0.25">
      <c r="B1950" s="205" t="str">
        <v>White Bear</v>
      </c>
      <c r="C1950" s="199">
        <f>COUNTIF('BEN BEARE'!C:C,B1950)</f>
        <v>2</v>
      </c>
      <c r="D1950" s="199">
        <f>COUNTIFS('BEN BEARE'!C:C,B1950,'BEN BEARE'!K:K,"&gt;0")</f>
        <v>1</v>
      </c>
      <c r="E1950" s="199">
        <f>COUNTIFS('BEN BEARE'!C:C,B1950,'BEN BEARE'!K:K,"&lt;0")</f>
        <v>1</v>
      </c>
      <c r="F1950" s="200">
        <f t="shared" si="45"/>
        <v>0.5</v>
      </c>
      <c r="G1950" s="207">
        <f>SUMIFS('BEN BEARE'!K:K,'BEN BEARE'!C:C,B1950)</f>
        <v>6.25</v>
      </c>
    </row>
    <row r="1951" spans="2:7" ht="15.75" x14ac:dyDescent="0.25">
      <c r="B1951" s="205" t="str">
        <v>White Stilettos</v>
      </c>
      <c r="C1951" s="199">
        <f>COUNTIF('BEN BEARE'!C:C,B1951)</f>
        <v>1</v>
      </c>
      <c r="D1951" s="199">
        <f>COUNTIFS('BEN BEARE'!C:C,B1951,'BEN BEARE'!K:K,"&gt;0")</f>
        <v>0</v>
      </c>
      <c r="E1951" s="199">
        <f>COUNTIFS('BEN BEARE'!C:C,B1951,'BEN BEARE'!K:K,"&lt;0")</f>
        <v>1</v>
      </c>
      <c r="F1951" s="200">
        <f t="shared" si="45"/>
        <v>0</v>
      </c>
      <c r="G1951" s="207">
        <f>SUMIFS('BEN BEARE'!K:K,'BEN BEARE'!C:C,B1951)</f>
        <v>-1</v>
      </c>
    </row>
    <row r="1952" spans="2:7" ht="15.75" x14ac:dyDescent="0.25">
      <c r="B1952" s="205" t="str">
        <v>Whitehart</v>
      </c>
      <c r="C1952" s="199">
        <f>COUNTIF('BEN BEARE'!C:C,B1952)</f>
        <v>3</v>
      </c>
      <c r="D1952" s="199">
        <f>COUNTIFS('BEN BEARE'!C:C,B1952,'BEN BEARE'!K:K,"&gt;0")</f>
        <v>0</v>
      </c>
      <c r="E1952" s="199">
        <f>COUNTIFS('BEN BEARE'!C:C,B1952,'BEN BEARE'!K:K,"&lt;0")</f>
        <v>3</v>
      </c>
      <c r="F1952" s="200">
        <f t="shared" si="45"/>
        <v>0</v>
      </c>
      <c r="G1952" s="207">
        <f>SUMIFS('BEN BEARE'!K:K,'BEN BEARE'!C:C,B1952)</f>
        <v>-6.5</v>
      </c>
    </row>
    <row r="1953" spans="2:7" ht="15.75" x14ac:dyDescent="0.25">
      <c r="B1953" s="205" t="str">
        <v>Whitten</v>
      </c>
      <c r="C1953" s="199">
        <f>COUNTIF('BEN BEARE'!C:C,B1953)</f>
        <v>1</v>
      </c>
      <c r="D1953" s="199">
        <f>COUNTIFS('BEN BEARE'!C:C,B1953,'BEN BEARE'!K:K,"&gt;0")</f>
        <v>0</v>
      </c>
      <c r="E1953" s="199">
        <f>COUNTIFS('BEN BEARE'!C:C,B1953,'BEN BEARE'!K:K,"&lt;0")</f>
        <v>1</v>
      </c>
      <c r="F1953" s="200">
        <f t="shared" si="45"/>
        <v>0</v>
      </c>
      <c r="G1953" s="207">
        <f>SUMIFS('BEN BEARE'!K:K,'BEN BEARE'!C:C,B1953)</f>
        <v>-2</v>
      </c>
    </row>
    <row r="1954" spans="2:7" ht="15.75" x14ac:dyDescent="0.25">
      <c r="B1954" s="205" t="str">
        <v>Who are those guys</v>
      </c>
      <c r="C1954" s="199">
        <f>COUNTIF('BEN BEARE'!C:C,B1954)</f>
        <v>1</v>
      </c>
      <c r="D1954" s="199">
        <f>COUNTIFS('BEN BEARE'!C:C,B1954,'BEN BEARE'!K:K,"&gt;0")</f>
        <v>0</v>
      </c>
      <c r="E1954" s="199">
        <f>COUNTIFS('BEN BEARE'!C:C,B1954,'BEN BEARE'!K:K,"&lt;0")</f>
        <v>1</v>
      </c>
      <c r="F1954" s="200">
        <f t="shared" si="45"/>
        <v>0</v>
      </c>
      <c r="G1954" s="207">
        <f>SUMIFS('BEN BEARE'!K:K,'BEN BEARE'!C:C,B1954)</f>
        <v>-3</v>
      </c>
    </row>
    <row r="1955" spans="2:7" ht="15.75" x14ac:dyDescent="0.25">
      <c r="B1955" s="205" t="str">
        <v>Who Dares</v>
      </c>
      <c r="C1955" s="199">
        <f>COUNTIF('BEN BEARE'!C:C,B1955)</f>
        <v>1</v>
      </c>
      <c r="D1955" s="199">
        <f>COUNTIFS('BEN BEARE'!C:C,B1955,'BEN BEARE'!K:K,"&gt;0")</f>
        <v>1</v>
      </c>
      <c r="E1955" s="199">
        <f>COUNTIFS('BEN BEARE'!C:C,B1955,'BEN BEARE'!K:K,"&lt;0")</f>
        <v>0</v>
      </c>
      <c r="F1955" s="200">
        <f t="shared" si="45"/>
        <v>1</v>
      </c>
      <c r="G1955" s="207">
        <f>SUMIFS('BEN BEARE'!K:K,'BEN BEARE'!C:C,B1955)</f>
        <v>4.3125</v>
      </c>
    </row>
    <row r="1956" spans="2:7" ht="15.75" x14ac:dyDescent="0.25">
      <c r="B1956" s="205" t="str">
        <v>Whywhywhydelilah</v>
      </c>
      <c r="C1956" s="199">
        <f>COUNTIF('BEN BEARE'!C:C,B1956)</f>
        <v>1</v>
      </c>
      <c r="D1956" s="199">
        <f>COUNTIFS('BEN BEARE'!C:C,B1956,'BEN BEARE'!K:K,"&gt;0")</f>
        <v>0</v>
      </c>
      <c r="E1956" s="199">
        <f>COUNTIFS('BEN BEARE'!C:C,B1956,'BEN BEARE'!K:K,"&lt;0")</f>
        <v>1</v>
      </c>
      <c r="F1956" s="200">
        <f t="shared" si="45"/>
        <v>0</v>
      </c>
      <c r="G1956" s="207">
        <f>SUMIFS('BEN BEARE'!K:K,'BEN BEARE'!C:C,B1956)</f>
        <v>-4</v>
      </c>
    </row>
    <row r="1957" spans="2:7" ht="15.75" x14ac:dyDescent="0.25">
      <c r="B1957" s="205" t="str">
        <v>Wiggles</v>
      </c>
      <c r="C1957" s="199">
        <f>COUNTIF('BEN BEARE'!C:C,B1957)</f>
        <v>1</v>
      </c>
      <c r="D1957" s="199">
        <f>COUNTIFS('BEN BEARE'!C:C,B1957,'BEN BEARE'!K:K,"&gt;0")</f>
        <v>1</v>
      </c>
      <c r="E1957" s="199">
        <f>COUNTIFS('BEN BEARE'!C:C,B1957,'BEN BEARE'!K:K,"&lt;0")</f>
        <v>0</v>
      </c>
      <c r="F1957" s="200">
        <f t="shared" si="45"/>
        <v>1</v>
      </c>
      <c r="G1957" s="207">
        <f>SUMIFS('BEN BEARE'!K:K,'BEN BEARE'!C:C,B1957)</f>
        <v>20.400000000000002</v>
      </c>
    </row>
    <row r="1958" spans="2:7" ht="15.75" x14ac:dyDescent="0.25">
      <c r="B1958" s="205" t="str">
        <v>Wilbury</v>
      </c>
      <c r="C1958" s="199">
        <f>COUNTIF('BEN BEARE'!C:C,B1958)</f>
        <v>1</v>
      </c>
      <c r="D1958" s="199">
        <f>COUNTIFS('BEN BEARE'!C:C,B1958,'BEN BEARE'!K:K,"&gt;0")</f>
        <v>0</v>
      </c>
      <c r="E1958" s="199">
        <f>COUNTIFS('BEN BEARE'!C:C,B1958,'BEN BEARE'!K:K,"&lt;0")</f>
        <v>1</v>
      </c>
      <c r="F1958" s="200">
        <f t="shared" si="45"/>
        <v>0</v>
      </c>
      <c r="G1958" s="207">
        <f>SUMIFS('BEN BEARE'!K:K,'BEN BEARE'!C:C,B1958)</f>
        <v>-2.75</v>
      </c>
    </row>
    <row r="1959" spans="2:7" ht="15.75" x14ac:dyDescent="0.25">
      <c r="B1959" s="205" t="str">
        <v>Wild Flash</v>
      </c>
      <c r="C1959" s="199">
        <f>COUNTIF('BEN BEARE'!C:C,B1959)</f>
        <v>3</v>
      </c>
      <c r="D1959" s="199">
        <f>COUNTIFS('BEN BEARE'!C:C,B1959,'BEN BEARE'!K:K,"&gt;0")</f>
        <v>1</v>
      </c>
      <c r="E1959" s="199">
        <f>COUNTIFS('BEN BEARE'!C:C,B1959,'BEN BEARE'!K:K,"&lt;0")</f>
        <v>2</v>
      </c>
      <c r="F1959" s="200">
        <f t="shared" si="45"/>
        <v>0.33333333333333331</v>
      </c>
      <c r="G1959" s="207">
        <f>SUMIFS('BEN BEARE'!K:K,'BEN BEARE'!C:C,B1959)</f>
        <v>17.875</v>
      </c>
    </row>
    <row r="1960" spans="2:7" ht="15.75" x14ac:dyDescent="0.25">
      <c r="B1960" s="205" t="str">
        <v>Williamstown</v>
      </c>
      <c r="C1960" s="199">
        <f>COUNTIF('BEN BEARE'!C:C,B1960)</f>
        <v>1</v>
      </c>
      <c r="D1960" s="199">
        <f>COUNTIFS('BEN BEARE'!C:C,B1960,'BEN BEARE'!K:K,"&gt;0")</f>
        <v>0</v>
      </c>
      <c r="E1960" s="199">
        <f>COUNTIFS('BEN BEARE'!C:C,B1960,'BEN BEARE'!K:K,"&lt;0")</f>
        <v>1</v>
      </c>
      <c r="F1960" s="200">
        <f t="shared" si="45"/>
        <v>0</v>
      </c>
      <c r="G1960" s="207">
        <f>SUMIFS('BEN BEARE'!K:K,'BEN BEARE'!C:C,B1960)</f>
        <v>-4</v>
      </c>
    </row>
    <row r="1961" spans="2:7" ht="15.75" x14ac:dyDescent="0.25">
      <c r="B1961" s="205" t="str">
        <v>Willinga Extreme</v>
      </c>
      <c r="C1961" s="199">
        <f>COUNTIF('BEN BEARE'!C:C,B1961)</f>
        <v>2</v>
      </c>
      <c r="D1961" s="199">
        <f>COUNTIFS('BEN BEARE'!C:C,B1961,'BEN BEARE'!K:K,"&gt;0")</f>
        <v>0</v>
      </c>
      <c r="E1961" s="199">
        <f>COUNTIFS('BEN BEARE'!C:C,B1961,'BEN BEARE'!K:K,"&lt;0")</f>
        <v>2</v>
      </c>
      <c r="F1961" s="200">
        <f t="shared" si="45"/>
        <v>0</v>
      </c>
      <c r="G1961" s="207">
        <f>SUMIFS('BEN BEARE'!K:K,'BEN BEARE'!C:C,B1961)</f>
        <v>-5.5</v>
      </c>
    </row>
    <row r="1962" spans="2:7" ht="15.75" x14ac:dyDescent="0.25">
      <c r="B1962" s="205" t="str">
        <v>Willmott</v>
      </c>
      <c r="C1962" s="199">
        <f>COUNTIF('BEN BEARE'!C:C,B1962)</f>
        <v>2</v>
      </c>
      <c r="D1962" s="199">
        <f>COUNTIFS('BEN BEARE'!C:C,B1962,'BEN BEARE'!K:K,"&gt;0")</f>
        <v>0</v>
      </c>
      <c r="E1962" s="199">
        <f>COUNTIFS('BEN BEARE'!C:C,B1962,'BEN BEARE'!K:K,"&lt;0")</f>
        <v>2</v>
      </c>
      <c r="F1962" s="200">
        <f t="shared" si="45"/>
        <v>0</v>
      </c>
      <c r="G1962" s="207">
        <f>SUMIFS('BEN BEARE'!K:K,'BEN BEARE'!C:C,B1962)</f>
        <v>-7.75</v>
      </c>
    </row>
    <row r="1963" spans="2:7" ht="15.75" x14ac:dyDescent="0.25">
      <c r="B1963" s="205" t="str">
        <v>Windmill Road</v>
      </c>
      <c r="C1963" s="199">
        <f>COUNTIF('BEN BEARE'!C:C,B1963)</f>
        <v>1</v>
      </c>
      <c r="D1963" s="199">
        <f>COUNTIFS('BEN BEARE'!C:C,B1963,'BEN BEARE'!K:K,"&gt;0")</f>
        <v>0</v>
      </c>
      <c r="E1963" s="199">
        <f>COUNTIFS('BEN BEARE'!C:C,B1963,'BEN BEARE'!K:K,"&lt;0")</f>
        <v>1</v>
      </c>
      <c r="F1963" s="200">
        <f t="shared" si="45"/>
        <v>0</v>
      </c>
      <c r="G1963" s="207">
        <f>SUMIFS('BEN BEARE'!K:K,'BEN BEARE'!C:C,B1963)</f>
        <v>-2</v>
      </c>
    </row>
    <row r="1964" spans="2:7" ht="15.75" x14ac:dyDescent="0.25">
      <c r="B1964" s="205" t="str">
        <v>Windshadow</v>
      </c>
      <c r="C1964" s="199">
        <f>COUNTIF('BEN BEARE'!C:C,B1964)</f>
        <v>1</v>
      </c>
      <c r="D1964" s="199">
        <f>COUNTIFS('BEN BEARE'!C:C,B1964,'BEN BEARE'!K:K,"&gt;0")</f>
        <v>0</v>
      </c>
      <c r="E1964" s="199">
        <f>COUNTIFS('BEN BEARE'!C:C,B1964,'BEN BEARE'!K:K,"&lt;0")</f>
        <v>1</v>
      </c>
      <c r="F1964" s="200">
        <f t="shared" si="45"/>
        <v>0</v>
      </c>
      <c r="G1964" s="207">
        <f>SUMIFS('BEN BEARE'!K:K,'BEN BEARE'!C:C,B1964)</f>
        <v>-2.75</v>
      </c>
    </row>
    <row r="1965" spans="2:7" ht="15.75" x14ac:dyDescent="0.25">
      <c r="B1965" s="205" t="str">
        <v>Winnertakesitall</v>
      </c>
      <c r="C1965" s="199">
        <f>COUNTIF('BEN BEARE'!C:C,B1965)</f>
        <v>2</v>
      </c>
      <c r="D1965" s="199">
        <f>COUNTIFS('BEN BEARE'!C:C,B1965,'BEN BEARE'!K:K,"&gt;0")</f>
        <v>1</v>
      </c>
      <c r="E1965" s="199">
        <f>COUNTIFS('BEN BEARE'!C:C,B1965,'BEN BEARE'!K:K,"&lt;0")</f>
        <v>1</v>
      </c>
      <c r="F1965" s="200">
        <f t="shared" si="45"/>
        <v>0.5</v>
      </c>
      <c r="G1965" s="207">
        <f>SUMIFS('BEN BEARE'!K:K,'BEN BEARE'!C:C,B1965)</f>
        <v>11</v>
      </c>
    </row>
    <row r="1966" spans="2:7" ht="15.75" x14ac:dyDescent="0.25">
      <c r="B1966" s="205" t="str">
        <v>Winning Bid</v>
      </c>
      <c r="C1966" s="199">
        <f>COUNTIF('BEN BEARE'!C:C,B1966)</f>
        <v>1</v>
      </c>
      <c r="D1966" s="199">
        <f>COUNTIFS('BEN BEARE'!C:C,B1966,'BEN BEARE'!K:K,"&gt;0")</f>
        <v>0</v>
      </c>
      <c r="E1966" s="199">
        <f>COUNTIFS('BEN BEARE'!C:C,B1966,'BEN BEARE'!K:K,"&lt;0")</f>
        <v>1</v>
      </c>
      <c r="F1966" s="200">
        <f t="shared" si="45"/>
        <v>0</v>
      </c>
      <c r="G1966" s="207">
        <f>SUMIFS('BEN BEARE'!K:K,'BEN BEARE'!C:C,B1966)</f>
        <v>-1.25</v>
      </c>
    </row>
    <row r="1967" spans="2:7" ht="15.75" x14ac:dyDescent="0.25">
      <c r="B1967" s="205" t="str">
        <v>Winning Revolution</v>
      </c>
      <c r="C1967" s="199">
        <f>COUNTIF('BEN BEARE'!C:C,B1967)</f>
        <v>2</v>
      </c>
      <c r="D1967" s="199">
        <f>COUNTIFS('BEN BEARE'!C:C,B1967,'BEN BEARE'!K:K,"&gt;0")</f>
        <v>0</v>
      </c>
      <c r="E1967" s="199">
        <f>COUNTIFS('BEN BEARE'!C:C,B1967,'BEN BEARE'!K:K,"&lt;0")</f>
        <v>2</v>
      </c>
      <c r="F1967" s="200">
        <f t="shared" si="45"/>
        <v>0</v>
      </c>
      <c r="G1967" s="207">
        <f>SUMIFS('BEN BEARE'!K:K,'BEN BEARE'!C:C,B1967)</f>
        <v>-1.5</v>
      </c>
    </row>
    <row r="1968" spans="2:7" ht="15.75" x14ac:dyDescent="0.25">
      <c r="B1968" s="205" t="str">
        <v>Winsum</v>
      </c>
      <c r="C1968" s="199">
        <f>COUNTIF('BEN BEARE'!C:C,B1968)</f>
        <v>1</v>
      </c>
      <c r="D1968" s="199">
        <f>COUNTIFS('BEN BEARE'!C:C,B1968,'BEN BEARE'!K:K,"&gt;0")</f>
        <v>1</v>
      </c>
      <c r="E1968" s="199">
        <f>COUNTIFS('BEN BEARE'!C:C,B1968,'BEN BEARE'!K:K,"&lt;0")</f>
        <v>0</v>
      </c>
      <c r="F1968" s="200">
        <f t="shared" si="45"/>
        <v>1</v>
      </c>
      <c r="G1968" s="207">
        <f>SUMIFS('BEN BEARE'!K:K,'BEN BEARE'!C:C,B1968)</f>
        <v>0.59000000000000008</v>
      </c>
    </row>
    <row r="1969" spans="2:7" ht="15.75" x14ac:dyDescent="0.25">
      <c r="B1969" s="205" t="str">
        <v>Winter Pinter</v>
      </c>
      <c r="C1969" s="199">
        <f>COUNTIF('BEN BEARE'!C:C,B1969)</f>
        <v>1</v>
      </c>
      <c r="D1969" s="199">
        <f>COUNTIFS('BEN BEARE'!C:C,B1969,'BEN BEARE'!K:K,"&gt;0")</f>
        <v>0</v>
      </c>
      <c r="E1969" s="199">
        <f>COUNTIFS('BEN BEARE'!C:C,B1969,'BEN BEARE'!K:K,"&lt;0")</f>
        <v>1</v>
      </c>
      <c r="F1969" s="200">
        <f t="shared" si="45"/>
        <v>0</v>
      </c>
      <c r="G1969" s="207">
        <f>SUMIFS('BEN BEARE'!K:K,'BEN BEARE'!C:C,B1969)</f>
        <v>-3</v>
      </c>
    </row>
    <row r="1970" spans="2:7" ht="15.75" x14ac:dyDescent="0.25">
      <c r="B1970" s="205" t="str">
        <v>Without Envy</v>
      </c>
      <c r="C1970" s="199">
        <f>COUNTIF('BEN BEARE'!C:C,B1970)</f>
        <v>2</v>
      </c>
      <c r="D1970" s="199">
        <f>COUNTIFS('BEN BEARE'!C:C,B1970,'BEN BEARE'!K:K,"&gt;0")</f>
        <v>0</v>
      </c>
      <c r="E1970" s="199">
        <f>COUNTIFS('BEN BEARE'!C:C,B1970,'BEN BEARE'!K:K,"&lt;0")</f>
        <v>2</v>
      </c>
      <c r="F1970" s="200">
        <f t="shared" si="45"/>
        <v>0</v>
      </c>
      <c r="G1970" s="207">
        <f>SUMIFS('BEN BEARE'!K:K,'BEN BEARE'!C:C,B1970)</f>
        <v>-8</v>
      </c>
    </row>
    <row r="1971" spans="2:7" ht="15.75" x14ac:dyDescent="0.25">
      <c r="B1971" s="205" t="str">
        <v>Wolf Queen</v>
      </c>
      <c r="C1971" s="199">
        <f>COUNTIF('BEN BEARE'!C:C,B1971)</f>
        <v>2</v>
      </c>
      <c r="D1971" s="199">
        <f>COUNTIFS('BEN BEARE'!C:C,B1971,'BEN BEARE'!K:K,"&gt;0")</f>
        <v>1</v>
      </c>
      <c r="E1971" s="199">
        <f>COUNTIFS('BEN BEARE'!C:C,B1971,'BEN BEARE'!K:K,"&lt;0")</f>
        <v>1</v>
      </c>
      <c r="F1971" s="200">
        <f t="shared" si="45"/>
        <v>0.5</v>
      </c>
      <c r="G1971" s="207">
        <f>SUMIFS('BEN BEARE'!K:K,'BEN BEARE'!C:C,B1971)</f>
        <v>4</v>
      </c>
    </row>
    <row r="1972" spans="2:7" ht="15.75" x14ac:dyDescent="0.25">
      <c r="B1972" s="205" t="str">
        <v>Wolflands</v>
      </c>
      <c r="C1972" s="199">
        <f>COUNTIF('BEN BEARE'!C:C,B1972)</f>
        <v>2</v>
      </c>
      <c r="D1972" s="199">
        <f>COUNTIFS('BEN BEARE'!C:C,B1972,'BEN BEARE'!K:K,"&gt;0")</f>
        <v>1</v>
      </c>
      <c r="E1972" s="199">
        <f>COUNTIFS('BEN BEARE'!C:C,B1972,'BEN BEARE'!K:K,"&lt;0")</f>
        <v>1</v>
      </c>
      <c r="F1972" s="200">
        <f t="shared" si="45"/>
        <v>0.5</v>
      </c>
      <c r="G1972" s="207">
        <f>SUMIFS('BEN BEARE'!K:K,'BEN BEARE'!C:C,B1972)</f>
        <v>3.1499999999999995</v>
      </c>
    </row>
    <row r="1973" spans="2:7" ht="15.75" x14ac:dyDescent="0.25">
      <c r="B1973" s="205" t="str">
        <v>Wolfy</v>
      </c>
      <c r="C1973" s="199">
        <f>COUNTIF('BEN BEARE'!C:C,B1973)</f>
        <v>1</v>
      </c>
      <c r="D1973" s="199">
        <f>COUNTIFS('BEN BEARE'!C:C,B1973,'BEN BEARE'!K:K,"&gt;0")</f>
        <v>0</v>
      </c>
      <c r="E1973" s="199">
        <f>COUNTIFS('BEN BEARE'!C:C,B1973,'BEN BEARE'!K:K,"&lt;0")</f>
        <v>1</v>
      </c>
      <c r="F1973" s="200">
        <f t="shared" si="45"/>
        <v>0</v>
      </c>
      <c r="G1973" s="207">
        <f>SUMIFS('BEN BEARE'!K:K,'BEN BEARE'!C:C,B1973)</f>
        <v>-5</v>
      </c>
    </row>
    <row r="1974" spans="2:7" ht="15.75" x14ac:dyDescent="0.25">
      <c r="B1974" s="205" t="str">
        <v>WONDEREACH</v>
      </c>
      <c r="C1974" s="199">
        <f>COUNTIF('BEN BEARE'!C:C,B1974)</f>
        <v>1</v>
      </c>
      <c r="D1974" s="199">
        <f>COUNTIFS('BEN BEARE'!C:C,B1974,'BEN BEARE'!K:K,"&gt;0")</f>
        <v>1</v>
      </c>
      <c r="E1974" s="199">
        <f>COUNTIFS('BEN BEARE'!C:C,B1974,'BEN BEARE'!K:K,"&lt;0")</f>
        <v>0</v>
      </c>
      <c r="F1974" s="200">
        <f t="shared" si="45"/>
        <v>1</v>
      </c>
      <c r="G1974" s="207">
        <f>SUMIFS('BEN BEARE'!K:K,'BEN BEARE'!C:C,B1974)</f>
        <v>7.5</v>
      </c>
    </row>
    <row r="1975" spans="2:7" ht="15.75" x14ac:dyDescent="0.25">
      <c r="B1975" s="205" t="str">
        <v>Wonderful Horse</v>
      </c>
      <c r="C1975" s="199">
        <f>COUNTIF('BEN BEARE'!C:C,B1975)</f>
        <v>2</v>
      </c>
      <c r="D1975" s="199">
        <f>COUNTIFS('BEN BEARE'!C:C,B1975,'BEN BEARE'!K:K,"&gt;0")</f>
        <v>0</v>
      </c>
      <c r="E1975" s="199">
        <f>COUNTIFS('BEN BEARE'!C:C,B1975,'BEN BEARE'!K:K,"&lt;0")</f>
        <v>2</v>
      </c>
      <c r="F1975" s="200">
        <f t="shared" si="45"/>
        <v>0</v>
      </c>
      <c r="G1975" s="207">
        <f>SUMIFS('BEN BEARE'!K:K,'BEN BEARE'!C:C,B1975)</f>
        <v>-1.75</v>
      </c>
    </row>
    <row r="1976" spans="2:7" ht="15.75" x14ac:dyDescent="0.25">
      <c r="B1976" s="205" t="str">
        <v>Wonderful Tonight</v>
      </c>
      <c r="C1976" s="199">
        <f>COUNTIF('BEN BEARE'!C:C,B1976)</f>
        <v>1</v>
      </c>
      <c r="D1976" s="199">
        <f>COUNTIFS('BEN BEARE'!C:C,B1976,'BEN BEARE'!K:K,"&gt;0")</f>
        <v>0</v>
      </c>
      <c r="E1976" s="199">
        <f>COUNTIFS('BEN BEARE'!C:C,B1976,'BEN BEARE'!K:K,"&lt;0")</f>
        <v>1</v>
      </c>
      <c r="F1976" s="200">
        <f t="shared" si="45"/>
        <v>0</v>
      </c>
      <c r="G1976" s="207">
        <f>SUMIFS('BEN BEARE'!K:K,'BEN BEARE'!C:C,B1976)</f>
        <v>-3</v>
      </c>
    </row>
    <row r="1977" spans="2:7" ht="15.75" x14ac:dyDescent="0.25">
      <c r="B1977" s="205" t="str">
        <v>Wonderful Warrior</v>
      </c>
      <c r="C1977" s="199">
        <f>COUNTIF('BEN BEARE'!C:C,B1977)</f>
        <v>2</v>
      </c>
      <c r="D1977" s="199">
        <f>COUNTIFS('BEN BEARE'!C:C,B1977,'BEN BEARE'!K:K,"&gt;0")</f>
        <v>1</v>
      </c>
      <c r="E1977" s="199">
        <f>COUNTIFS('BEN BEARE'!C:C,B1977,'BEN BEARE'!K:K,"&lt;0")</f>
        <v>1</v>
      </c>
      <c r="F1977" s="200">
        <f t="shared" si="45"/>
        <v>0.5</v>
      </c>
      <c r="G1977" s="207">
        <f>SUMIFS('BEN BEARE'!K:K,'BEN BEARE'!C:C,B1977)</f>
        <v>6.1</v>
      </c>
    </row>
    <row r="1978" spans="2:7" ht="15.75" x14ac:dyDescent="0.25">
      <c r="B1978" s="205" t="str">
        <v>Wonforwazza</v>
      </c>
      <c r="C1978" s="199">
        <f>COUNTIF('BEN BEARE'!C:C,B1978)</f>
        <v>1</v>
      </c>
      <c r="D1978" s="199">
        <f>COUNTIFS('BEN BEARE'!C:C,B1978,'BEN BEARE'!K:K,"&gt;0")</f>
        <v>0</v>
      </c>
      <c r="E1978" s="199">
        <f>COUNTIFS('BEN BEARE'!C:C,B1978,'BEN BEARE'!K:K,"&lt;0")</f>
        <v>1</v>
      </c>
      <c r="F1978" s="200">
        <f t="shared" si="45"/>
        <v>0</v>
      </c>
      <c r="G1978" s="207">
        <f>SUMIFS('BEN BEARE'!K:K,'BEN BEARE'!C:C,B1978)</f>
        <v>-1</v>
      </c>
    </row>
    <row r="1979" spans="2:7" ht="15.75" x14ac:dyDescent="0.25">
      <c r="B1979" s="205" t="str">
        <v>Worcester</v>
      </c>
      <c r="C1979" s="199">
        <f>COUNTIF('BEN BEARE'!C:C,B1979)</f>
        <v>2</v>
      </c>
      <c r="D1979" s="199">
        <f>COUNTIFS('BEN BEARE'!C:C,B1979,'BEN BEARE'!K:K,"&gt;0")</f>
        <v>0</v>
      </c>
      <c r="E1979" s="199">
        <f>COUNTIFS('BEN BEARE'!C:C,B1979,'BEN BEARE'!K:K,"&lt;0")</f>
        <v>2</v>
      </c>
      <c r="F1979" s="200">
        <f t="shared" si="45"/>
        <v>0</v>
      </c>
      <c r="G1979" s="207">
        <f>SUMIFS('BEN BEARE'!K:K,'BEN BEARE'!C:C,B1979)</f>
        <v>-6</v>
      </c>
    </row>
    <row r="1980" spans="2:7" ht="15.75" x14ac:dyDescent="0.25">
      <c r="B1980" s="205" t="str">
        <v>Worshipper</v>
      </c>
      <c r="C1980" s="199">
        <f>COUNTIF('BEN BEARE'!C:C,B1980)</f>
        <v>4</v>
      </c>
      <c r="D1980" s="199">
        <f>COUNTIFS('BEN BEARE'!C:C,B1980,'BEN BEARE'!K:K,"&gt;0")</f>
        <v>0</v>
      </c>
      <c r="E1980" s="199">
        <f>COUNTIFS('BEN BEARE'!C:C,B1980,'BEN BEARE'!K:K,"&lt;0")</f>
        <v>4</v>
      </c>
      <c r="F1980" s="200">
        <f t="shared" si="45"/>
        <v>0</v>
      </c>
      <c r="G1980" s="207">
        <f>SUMIFS('BEN BEARE'!K:K,'BEN BEARE'!C:C,B1980)</f>
        <v>-14</v>
      </c>
    </row>
    <row r="1981" spans="2:7" ht="15.75" x14ac:dyDescent="0.25">
      <c r="B1981" s="205" t="str">
        <v>Writey O'pal</v>
      </c>
      <c r="C1981" s="199">
        <f>COUNTIF('BEN BEARE'!C:C,B1981)</f>
        <v>1</v>
      </c>
      <c r="D1981" s="199">
        <f>COUNTIFS('BEN BEARE'!C:C,B1981,'BEN BEARE'!K:K,"&gt;0")</f>
        <v>1</v>
      </c>
      <c r="E1981" s="199">
        <f>COUNTIFS('BEN BEARE'!C:C,B1981,'BEN BEARE'!K:K,"&lt;0")</f>
        <v>0</v>
      </c>
      <c r="F1981" s="200">
        <f t="shared" si="45"/>
        <v>1</v>
      </c>
      <c r="G1981" s="207">
        <f>SUMIFS('BEN BEARE'!K:K,'BEN BEARE'!C:C,B1981)</f>
        <v>9.8999999999999986</v>
      </c>
    </row>
    <row r="1982" spans="2:7" ht="15.75" x14ac:dyDescent="0.25">
      <c r="B1982" s="205" t="str">
        <v>Written Bligh</v>
      </c>
      <c r="C1982" s="199">
        <f>COUNTIF('BEN BEARE'!C:C,B1982)</f>
        <v>2</v>
      </c>
      <c r="D1982" s="199">
        <f>COUNTIFS('BEN BEARE'!C:C,B1982,'BEN BEARE'!K:K,"&gt;0")</f>
        <v>0</v>
      </c>
      <c r="E1982" s="199">
        <f>COUNTIFS('BEN BEARE'!C:C,B1982,'BEN BEARE'!K:K,"&lt;0")</f>
        <v>2</v>
      </c>
      <c r="F1982" s="200">
        <f t="shared" si="45"/>
        <v>0</v>
      </c>
      <c r="G1982" s="207">
        <f>SUMIFS('BEN BEARE'!K:K,'BEN BEARE'!C:C,B1982)</f>
        <v>-5.75</v>
      </c>
    </row>
    <row r="1983" spans="2:7" ht="15.75" x14ac:dyDescent="0.25">
      <c r="B1983" s="205" t="str">
        <v>Written Royalty</v>
      </c>
      <c r="C1983" s="199">
        <f>COUNTIF('BEN BEARE'!C:C,B1983)</f>
        <v>1</v>
      </c>
      <c r="D1983" s="199">
        <f>COUNTIFS('BEN BEARE'!C:C,B1983,'BEN BEARE'!K:K,"&gt;0")</f>
        <v>1</v>
      </c>
      <c r="E1983" s="199">
        <f>COUNTIFS('BEN BEARE'!C:C,B1983,'BEN BEARE'!K:K,"&lt;0")</f>
        <v>0</v>
      </c>
      <c r="F1983" s="200">
        <f t="shared" si="45"/>
        <v>1</v>
      </c>
      <c r="G1983" s="207">
        <f>SUMIFS('BEN BEARE'!K:K,'BEN BEARE'!C:C,B1983)</f>
        <v>22.5</v>
      </c>
    </row>
    <row r="1984" spans="2:7" ht="15.75" x14ac:dyDescent="0.25">
      <c r="B1984" s="205" t="str">
        <v>Written Sun</v>
      </c>
      <c r="C1984" s="199">
        <f>COUNTIF('BEN BEARE'!C:C,B1984)</f>
        <v>1</v>
      </c>
      <c r="D1984" s="199">
        <f>COUNTIFS('BEN BEARE'!C:C,B1984,'BEN BEARE'!K:K,"&gt;0")</f>
        <v>0</v>
      </c>
      <c r="E1984" s="199">
        <f>COUNTIFS('BEN BEARE'!C:C,B1984,'BEN BEARE'!K:K,"&lt;0")</f>
        <v>1</v>
      </c>
      <c r="F1984" s="200">
        <f t="shared" si="45"/>
        <v>0</v>
      </c>
      <c r="G1984" s="207">
        <f>SUMIFS('BEN BEARE'!K:K,'BEN BEARE'!C:C,B1984)</f>
        <v>-0.25</v>
      </c>
    </row>
    <row r="1985" spans="2:7" ht="15.75" x14ac:dyDescent="0.25">
      <c r="B1985" s="205" t="str">
        <v>Wrote to Arataki</v>
      </c>
      <c r="C1985" s="199">
        <f>COUNTIF('BEN BEARE'!C:C,B1985)</f>
        <v>2</v>
      </c>
      <c r="D1985" s="199">
        <f>COUNTIFS('BEN BEARE'!C:C,B1985,'BEN BEARE'!K:K,"&gt;0")</f>
        <v>1</v>
      </c>
      <c r="E1985" s="199">
        <f>COUNTIFS('BEN BEARE'!C:C,B1985,'BEN BEARE'!K:K,"&lt;0")</f>
        <v>1</v>
      </c>
      <c r="F1985" s="200">
        <f t="shared" si="45"/>
        <v>0.5</v>
      </c>
      <c r="G1985" s="207">
        <f>SUMIFS('BEN BEARE'!K:K,'BEN BEARE'!C:C,B1985)</f>
        <v>6.5</v>
      </c>
    </row>
    <row r="1986" spans="2:7" ht="15.75" x14ac:dyDescent="0.25">
      <c r="B1986" s="205" t="str">
        <v>Wymark</v>
      </c>
      <c r="C1986" s="199">
        <f>COUNTIF('BEN BEARE'!C:C,B1986)</f>
        <v>1</v>
      </c>
      <c r="D1986" s="199">
        <f>COUNTIFS('BEN BEARE'!C:C,B1986,'BEN BEARE'!K:K,"&gt;0")</f>
        <v>0</v>
      </c>
      <c r="E1986" s="199">
        <f>COUNTIFS('BEN BEARE'!C:C,B1986,'BEN BEARE'!K:K,"&lt;0")</f>
        <v>1</v>
      </c>
      <c r="F1986" s="200">
        <f t="shared" si="45"/>
        <v>0</v>
      </c>
      <c r="G1986" s="207">
        <f>SUMIFS('BEN BEARE'!K:K,'BEN BEARE'!C:C,B1986)</f>
        <v>-1.25</v>
      </c>
    </row>
    <row r="1987" spans="2:7" ht="15.75" x14ac:dyDescent="0.25">
      <c r="B1987" s="205" t="str">
        <v>Xidaki</v>
      </c>
      <c r="C1987" s="199">
        <f>COUNTIF('BEN BEARE'!C:C,B1987)</f>
        <v>1</v>
      </c>
      <c r="D1987" s="199">
        <f>COUNTIFS('BEN BEARE'!C:C,B1987,'BEN BEARE'!K:K,"&gt;0")</f>
        <v>0</v>
      </c>
      <c r="E1987" s="199">
        <f>COUNTIFS('BEN BEARE'!C:C,B1987,'BEN BEARE'!K:K,"&lt;0")</f>
        <v>1</v>
      </c>
      <c r="F1987" s="200">
        <f t="shared" si="45"/>
        <v>0</v>
      </c>
      <c r="G1987" s="207">
        <f>SUMIFS('BEN BEARE'!K:K,'BEN BEARE'!C:C,B1987)</f>
        <v>-7.25</v>
      </c>
    </row>
    <row r="1988" spans="2:7" ht="15.75" x14ac:dyDescent="0.25">
      <c r="B1988" s="205" t="str">
        <v>Xtra Gear</v>
      </c>
      <c r="C1988" s="199">
        <f>COUNTIF('BEN BEARE'!C:C,B1988)</f>
        <v>2</v>
      </c>
      <c r="D1988" s="199">
        <f>COUNTIFS('BEN BEARE'!C:C,B1988,'BEN BEARE'!K:K,"&gt;0")</f>
        <v>1</v>
      </c>
      <c r="E1988" s="199">
        <f>COUNTIFS('BEN BEARE'!C:C,B1988,'BEN BEARE'!K:K,"&lt;0")</f>
        <v>1</v>
      </c>
      <c r="F1988" s="200">
        <f t="shared" si="45"/>
        <v>0.5</v>
      </c>
      <c r="G1988" s="207">
        <f>SUMIFS('BEN BEARE'!K:K,'BEN BEARE'!C:C,B1988)</f>
        <v>3.1499999999999861E-2</v>
      </c>
    </row>
    <row r="1989" spans="2:7" ht="15.75" x14ac:dyDescent="0.25">
      <c r="B1989" s="205" t="str">
        <v>Yaltra</v>
      </c>
      <c r="C1989" s="199">
        <f>COUNTIF('BEN BEARE'!C:C,B1989)</f>
        <v>1</v>
      </c>
      <c r="D1989" s="199">
        <f>COUNTIFS('BEN BEARE'!C:C,B1989,'BEN BEARE'!K:K,"&gt;0")</f>
        <v>0</v>
      </c>
      <c r="E1989" s="199">
        <f>COUNTIFS('BEN BEARE'!C:C,B1989,'BEN BEARE'!K:K,"&lt;0")</f>
        <v>1</v>
      </c>
      <c r="F1989" s="200">
        <f t="shared" si="45"/>
        <v>0</v>
      </c>
      <c r="G1989" s="207">
        <f>SUMIFS('BEN BEARE'!K:K,'BEN BEARE'!C:C,B1989)</f>
        <v>-0.5</v>
      </c>
    </row>
    <row r="1990" spans="2:7" ht="15.75" x14ac:dyDescent="0.25">
      <c r="B1990" s="205" t="str">
        <v>Yankee Zulu</v>
      </c>
      <c r="C1990" s="199">
        <f>COUNTIF('BEN BEARE'!C:C,B1990)</f>
        <v>1</v>
      </c>
      <c r="D1990" s="199">
        <f>COUNTIFS('BEN BEARE'!C:C,B1990,'BEN BEARE'!K:K,"&gt;0")</f>
        <v>0</v>
      </c>
      <c r="E1990" s="199">
        <f>COUNTIFS('BEN BEARE'!C:C,B1990,'BEN BEARE'!K:K,"&lt;0")</f>
        <v>1</v>
      </c>
      <c r="F1990" s="200">
        <f t="shared" si="45"/>
        <v>0</v>
      </c>
      <c r="G1990" s="207">
        <f>SUMIFS('BEN BEARE'!K:K,'BEN BEARE'!C:C,B1990)</f>
        <v>-0.25</v>
      </c>
    </row>
    <row r="1991" spans="2:7" ht="15.75" x14ac:dyDescent="0.25">
      <c r="B1991" s="205" t="str">
        <v>Yarra princess</v>
      </c>
      <c r="C1991" s="199">
        <f>COUNTIF('BEN BEARE'!C:C,B1991)</f>
        <v>2</v>
      </c>
      <c r="D1991" s="199">
        <f>COUNTIFS('BEN BEARE'!C:C,B1991,'BEN BEARE'!K:K,"&gt;0")</f>
        <v>0</v>
      </c>
      <c r="E1991" s="199">
        <f>COUNTIFS('BEN BEARE'!C:C,B1991,'BEN BEARE'!K:K,"&lt;0")</f>
        <v>2</v>
      </c>
      <c r="F1991" s="200">
        <f t="shared" si="45"/>
        <v>0</v>
      </c>
      <c r="G1991" s="207">
        <f>SUMIFS('BEN BEARE'!K:K,'BEN BEARE'!C:C,B1991)</f>
        <v>-5</v>
      </c>
    </row>
    <row r="1992" spans="2:7" ht="15.75" x14ac:dyDescent="0.25">
      <c r="B1992" s="205" t="str">
        <v>Yasmeen</v>
      </c>
      <c r="C1992" s="199">
        <f>COUNTIF('BEN BEARE'!C:C,B1992)</f>
        <v>1</v>
      </c>
      <c r="D1992" s="199">
        <f>COUNTIFS('BEN BEARE'!C:C,B1992,'BEN BEARE'!K:K,"&gt;0")</f>
        <v>0</v>
      </c>
      <c r="E1992" s="199">
        <f>COUNTIFS('BEN BEARE'!C:C,B1992,'BEN BEARE'!K:K,"&lt;0")</f>
        <v>1</v>
      </c>
      <c r="F1992" s="200">
        <f t="shared" si="45"/>
        <v>0</v>
      </c>
      <c r="G1992" s="207">
        <f>SUMIFS('BEN BEARE'!K:K,'BEN BEARE'!C:C,B1992)</f>
        <v>-1</v>
      </c>
    </row>
    <row r="1993" spans="2:7" ht="15.75" x14ac:dyDescent="0.25">
      <c r="B1993" s="205" t="str">
        <v>Yasuke</v>
      </c>
      <c r="C1993" s="199">
        <f>COUNTIF('BEN BEARE'!C:C,B1993)</f>
        <v>1</v>
      </c>
      <c r="D1993" s="199">
        <f>COUNTIFS('BEN BEARE'!C:C,B1993,'BEN BEARE'!K:K,"&gt;0")</f>
        <v>1</v>
      </c>
      <c r="E1993" s="199">
        <f>COUNTIFS('BEN BEARE'!C:C,B1993,'BEN BEARE'!K:K,"&lt;0")</f>
        <v>0</v>
      </c>
      <c r="F1993" s="200">
        <f t="shared" si="45"/>
        <v>1</v>
      </c>
      <c r="G1993" s="207">
        <f>SUMIFS('BEN BEARE'!K:K,'BEN BEARE'!C:C,B1993)</f>
        <v>31.5</v>
      </c>
    </row>
    <row r="1994" spans="2:7" ht="15.75" x14ac:dyDescent="0.25">
      <c r="B1994" s="205" t="str">
        <v>Yonce</v>
      </c>
      <c r="C1994" s="199">
        <f>COUNTIF('BEN BEARE'!C:C,B1994)</f>
        <v>1</v>
      </c>
      <c r="D1994" s="199">
        <f>COUNTIFS('BEN BEARE'!C:C,B1994,'BEN BEARE'!K:K,"&gt;0")</f>
        <v>1</v>
      </c>
      <c r="E1994" s="199">
        <f>COUNTIFS('BEN BEARE'!C:C,B1994,'BEN BEARE'!K:K,"&lt;0")</f>
        <v>0</v>
      </c>
      <c r="F1994" s="200">
        <f t="shared" si="45"/>
        <v>1</v>
      </c>
      <c r="G1994" s="207">
        <f>SUMIFS('BEN BEARE'!K:K,'BEN BEARE'!C:C,B1994)</f>
        <v>3</v>
      </c>
    </row>
    <row r="1995" spans="2:7" ht="15.75" x14ac:dyDescent="0.25">
      <c r="B1995" s="205" t="str">
        <v>Yototsu</v>
      </c>
      <c r="C1995" s="199">
        <f>COUNTIF('BEN BEARE'!C:C,B1995)</f>
        <v>1</v>
      </c>
      <c r="D1995" s="199">
        <f>COUNTIFS('BEN BEARE'!C:C,B1995,'BEN BEARE'!K:K,"&gt;0")</f>
        <v>0</v>
      </c>
      <c r="E1995" s="199">
        <f>COUNTIFS('BEN BEARE'!C:C,B1995,'BEN BEARE'!K:K,"&lt;0")</f>
        <v>1</v>
      </c>
      <c r="F1995" s="200">
        <f t="shared" si="45"/>
        <v>0</v>
      </c>
      <c r="G1995" s="207">
        <f>SUMIFS('BEN BEARE'!K:K,'BEN BEARE'!C:C,B1995)</f>
        <v>-1</v>
      </c>
    </row>
    <row r="1996" spans="2:7" ht="15.75" x14ac:dyDescent="0.25">
      <c r="B1996" s="205" t="str">
        <v>You Ess Ess Are</v>
      </c>
      <c r="C1996" s="199">
        <f>COUNTIF('BEN BEARE'!C:C,B1996)</f>
        <v>1</v>
      </c>
      <c r="D1996" s="199">
        <f>COUNTIFS('BEN BEARE'!C:C,B1996,'BEN BEARE'!K:K,"&gt;0")</f>
        <v>0</v>
      </c>
      <c r="E1996" s="199">
        <f>COUNTIFS('BEN BEARE'!C:C,B1996,'BEN BEARE'!K:K,"&lt;0")</f>
        <v>1</v>
      </c>
      <c r="F1996" s="200">
        <f t="shared" si="45"/>
        <v>0</v>
      </c>
      <c r="G1996" s="207">
        <f>SUMIFS('BEN BEARE'!K:K,'BEN BEARE'!C:C,B1996)</f>
        <v>-1</v>
      </c>
    </row>
    <row r="1997" spans="2:7" ht="15.75" x14ac:dyDescent="0.25">
      <c r="B1997" s="205" t="str">
        <v>You Oughta Know</v>
      </c>
      <c r="C1997" s="199">
        <f>COUNTIF('BEN BEARE'!C:C,B1997)</f>
        <v>1</v>
      </c>
      <c r="D1997" s="199">
        <f>COUNTIFS('BEN BEARE'!C:C,B1997,'BEN BEARE'!K:K,"&gt;0")</f>
        <v>0</v>
      </c>
      <c r="E1997" s="199">
        <f>COUNTIFS('BEN BEARE'!C:C,B1997,'BEN BEARE'!K:K,"&lt;0")</f>
        <v>1</v>
      </c>
      <c r="F1997" s="200">
        <f t="shared" si="45"/>
        <v>0</v>
      </c>
      <c r="G1997" s="207">
        <f>SUMIFS('BEN BEARE'!K:K,'BEN BEARE'!C:C,B1997)</f>
        <v>-5</v>
      </c>
    </row>
    <row r="1998" spans="2:7" ht="15.75" x14ac:dyDescent="0.25">
      <c r="B1998" s="205" t="str">
        <v>You'vebeenswindled</v>
      </c>
      <c r="C1998" s="199">
        <f>COUNTIF('BEN BEARE'!C:C,B1998)</f>
        <v>1</v>
      </c>
      <c r="D1998" s="199">
        <f>COUNTIFS('BEN BEARE'!C:C,B1998,'BEN BEARE'!K:K,"&gt;0")</f>
        <v>0</v>
      </c>
      <c r="E1998" s="199">
        <f>COUNTIFS('BEN BEARE'!C:C,B1998,'BEN BEARE'!K:K,"&lt;0")</f>
        <v>1</v>
      </c>
      <c r="F1998" s="200">
        <f t="shared" si="45"/>
        <v>0</v>
      </c>
      <c r="G1998" s="207">
        <f>SUMIFS('BEN BEARE'!K:K,'BEN BEARE'!C:C,B1998)</f>
        <v>-0.25</v>
      </c>
    </row>
    <row r="1999" spans="2:7" ht="15.75" x14ac:dyDescent="0.25">
      <c r="B1999" s="205" t="str">
        <v>Young Pip</v>
      </c>
      <c r="C1999" s="199">
        <f>COUNTIF('BEN BEARE'!C:C,B1999)</f>
        <v>1</v>
      </c>
      <c r="D1999" s="199">
        <f>COUNTIFS('BEN BEARE'!C:C,B1999,'BEN BEARE'!K:K,"&gt;0")</f>
        <v>0</v>
      </c>
      <c r="E1999" s="199">
        <f>COUNTIFS('BEN BEARE'!C:C,B1999,'BEN BEARE'!K:K,"&lt;0")</f>
        <v>1</v>
      </c>
      <c r="F1999" s="200">
        <f t="shared" si="45"/>
        <v>0</v>
      </c>
      <c r="G1999" s="207">
        <f>SUMIFS('BEN BEARE'!K:K,'BEN BEARE'!C:C,B1999)</f>
        <v>-0.25</v>
      </c>
    </row>
    <row r="2000" spans="2:7" ht="15.75" x14ac:dyDescent="0.25">
      <c r="B2000" s="205" t="str">
        <v>YOUR MANDARIN</v>
      </c>
      <c r="C2000" s="199">
        <f>COUNTIF('BEN BEARE'!C:C,B2000)</f>
        <v>1</v>
      </c>
      <c r="D2000" s="199">
        <f>COUNTIFS('BEN BEARE'!C:C,B2000,'BEN BEARE'!K:K,"&gt;0")</f>
        <v>0</v>
      </c>
      <c r="E2000" s="199">
        <f>COUNTIFS('BEN BEARE'!C:C,B2000,'BEN BEARE'!K:K,"&lt;0")</f>
        <v>1</v>
      </c>
      <c r="F2000" s="200">
        <f t="shared" si="45"/>
        <v>0</v>
      </c>
      <c r="G2000" s="207">
        <f>SUMIFS('BEN BEARE'!K:K,'BEN BEARE'!C:C,B2000)</f>
        <v>-3</v>
      </c>
    </row>
    <row r="2001" spans="2:7" ht="15.75" x14ac:dyDescent="0.25">
      <c r="B2001" s="205" t="str">
        <v>Yulong Soverign</v>
      </c>
      <c r="C2001" s="199">
        <f>COUNTIF('BEN BEARE'!C:C,B2001)</f>
        <v>1</v>
      </c>
      <c r="D2001" s="199">
        <f>COUNTIFS('BEN BEARE'!C:C,B2001,'BEN BEARE'!K:K,"&gt;0")</f>
        <v>1</v>
      </c>
      <c r="E2001" s="199">
        <f>COUNTIFS('BEN BEARE'!C:C,B2001,'BEN BEARE'!K:K,"&lt;0")</f>
        <v>0</v>
      </c>
      <c r="F2001" s="200">
        <f t="shared" si="45"/>
        <v>1</v>
      </c>
      <c r="G2001" s="207">
        <f>SUMIFS('BEN BEARE'!K:K,'BEN BEARE'!C:C,B2001)</f>
        <v>7</v>
      </c>
    </row>
    <row r="2002" spans="2:7" ht="15.75" x14ac:dyDescent="0.25">
      <c r="B2002" s="205" t="str">
        <v>Zabeelist</v>
      </c>
      <c r="C2002" s="199">
        <f>COUNTIF('BEN BEARE'!C:C,B2002)</f>
        <v>3</v>
      </c>
      <c r="D2002" s="199">
        <f>COUNTIFS('BEN BEARE'!C:C,B2002,'BEN BEARE'!K:K,"&gt;0")</f>
        <v>0</v>
      </c>
      <c r="E2002" s="199">
        <f>COUNTIFS('BEN BEARE'!C:C,B2002,'BEN BEARE'!K:K,"&lt;0")</f>
        <v>3</v>
      </c>
      <c r="F2002" s="200">
        <f t="shared" si="45"/>
        <v>0</v>
      </c>
      <c r="G2002" s="207">
        <f>SUMIFS('BEN BEARE'!K:K,'BEN BEARE'!C:C,B2002)</f>
        <v>-12.75</v>
      </c>
    </row>
    <row r="2003" spans="2:7" ht="15.75" x14ac:dyDescent="0.25">
      <c r="B2003" s="205" t="str">
        <v>Zacster</v>
      </c>
      <c r="C2003" s="199">
        <f>COUNTIF('BEN BEARE'!C:C,B2003)</f>
        <v>1</v>
      </c>
      <c r="D2003" s="199">
        <f>COUNTIFS('BEN BEARE'!C:C,B2003,'BEN BEARE'!K:K,"&gt;0")</f>
        <v>0</v>
      </c>
      <c r="E2003" s="199">
        <f>COUNTIFS('BEN BEARE'!C:C,B2003,'BEN BEARE'!K:K,"&lt;0")</f>
        <v>1</v>
      </c>
      <c r="F2003" s="200">
        <f t="shared" si="45"/>
        <v>0</v>
      </c>
      <c r="G2003" s="207">
        <f>SUMIFS('BEN BEARE'!K:K,'BEN BEARE'!C:C,B2003)</f>
        <v>-1</v>
      </c>
    </row>
    <row r="2004" spans="2:7" ht="15.75" x14ac:dyDescent="0.25">
      <c r="B2004" s="205" t="str">
        <v>Zadar Sunset</v>
      </c>
      <c r="C2004" s="199">
        <f>COUNTIF('BEN BEARE'!C:C,B2004)</f>
        <v>1</v>
      </c>
      <c r="D2004" s="199">
        <f>COUNTIFS('BEN BEARE'!C:C,B2004,'BEN BEARE'!K:K,"&gt;0")</f>
        <v>1</v>
      </c>
      <c r="E2004" s="199">
        <f>COUNTIFS('BEN BEARE'!C:C,B2004,'BEN BEARE'!K:K,"&lt;0")</f>
        <v>0</v>
      </c>
      <c r="F2004" s="200">
        <f t="shared" si="45"/>
        <v>1</v>
      </c>
      <c r="G2004" s="207">
        <f>SUMIFS('BEN BEARE'!K:K,'BEN BEARE'!C:C,B2004)</f>
        <v>1.75</v>
      </c>
    </row>
    <row r="2005" spans="2:7" ht="15.75" x14ac:dyDescent="0.25">
      <c r="B2005" s="205" t="str">
        <v>Zahdi</v>
      </c>
      <c r="C2005" s="199">
        <f>COUNTIF('BEN BEARE'!C:C,B2005)</f>
        <v>3</v>
      </c>
      <c r="D2005" s="199">
        <f>COUNTIFS('BEN BEARE'!C:C,B2005,'BEN BEARE'!K:K,"&gt;0")</f>
        <v>0</v>
      </c>
      <c r="E2005" s="199">
        <f>COUNTIFS('BEN BEARE'!C:C,B2005,'BEN BEARE'!K:K,"&lt;0")</f>
        <v>3</v>
      </c>
      <c r="F2005" s="200">
        <f t="shared" si="45"/>
        <v>0</v>
      </c>
      <c r="G2005" s="207">
        <f>SUMIFS('BEN BEARE'!K:K,'BEN BEARE'!C:C,B2005)</f>
        <v>-4.25</v>
      </c>
    </row>
    <row r="2006" spans="2:7" ht="15.75" x14ac:dyDescent="0.25">
      <c r="B2006" s="205" t="str">
        <v>Zakurak</v>
      </c>
      <c r="C2006" s="199">
        <f>COUNTIF('BEN BEARE'!C:C,B2006)</f>
        <v>1</v>
      </c>
      <c r="D2006" s="199">
        <f>COUNTIFS('BEN BEARE'!C:C,B2006,'BEN BEARE'!K:K,"&gt;0")</f>
        <v>0</v>
      </c>
      <c r="E2006" s="199">
        <f>COUNTIFS('BEN BEARE'!C:C,B2006,'BEN BEARE'!K:K,"&lt;0")</f>
        <v>1</v>
      </c>
      <c r="F2006" s="200">
        <f t="shared" si="45"/>
        <v>0</v>
      </c>
      <c r="G2006" s="207">
        <f>SUMIFS('BEN BEARE'!K:K,'BEN BEARE'!C:C,B2006)</f>
        <v>-1.25</v>
      </c>
    </row>
    <row r="2007" spans="2:7" ht="15.75" x14ac:dyDescent="0.25">
      <c r="B2007" s="205" t="str">
        <v>Zambezi River</v>
      </c>
      <c r="C2007" s="199">
        <f>COUNTIF('BEN BEARE'!C:C,B2007)</f>
        <v>2</v>
      </c>
      <c r="D2007" s="199">
        <f>COUNTIFS('BEN BEARE'!C:C,B2007,'BEN BEARE'!K:K,"&gt;0")</f>
        <v>0</v>
      </c>
      <c r="E2007" s="199">
        <f>COUNTIFS('BEN BEARE'!C:C,B2007,'BEN BEARE'!K:K,"&lt;0")</f>
        <v>2</v>
      </c>
      <c r="F2007" s="200">
        <f t="shared" si="45"/>
        <v>0</v>
      </c>
      <c r="G2007" s="207">
        <f>SUMIFS('BEN BEARE'!K:K,'BEN BEARE'!C:C,B2007)</f>
        <v>-3.5</v>
      </c>
    </row>
    <row r="2008" spans="2:7" ht="15.75" x14ac:dyDescent="0.25">
      <c r="B2008" s="205" t="str">
        <v>Zamborghini</v>
      </c>
      <c r="C2008" s="199">
        <f>COUNTIF('BEN BEARE'!C:C,B2008)</f>
        <v>1</v>
      </c>
      <c r="D2008" s="199">
        <f>COUNTIFS('BEN BEARE'!C:C,B2008,'BEN BEARE'!K:K,"&gt;0")</f>
        <v>1</v>
      </c>
      <c r="E2008" s="199">
        <f>COUNTIFS('BEN BEARE'!C:C,B2008,'BEN BEARE'!K:K,"&lt;0")</f>
        <v>0</v>
      </c>
      <c r="F2008" s="200">
        <f t="shared" si="45"/>
        <v>1</v>
      </c>
      <c r="G2008" s="207">
        <f>SUMIFS('BEN BEARE'!K:K,'BEN BEARE'!C:C,B2008)</f>
        <v>10</v>
      </c>
    </row>
    <row r="2009" spans="2:7" ht="15.75" x14ac:dyDescent="0.25">
      <c r="B2009" s="205" t="str">
        <v>Zayat King</v>
      </c>
      <c r="C2009" s="199">
        <f>COUNTIF('BEN BEARE'!C:C,B2009)</f>
        <v>1</v>
      </c>
      <c r="D2009" s="199">
        <f>COUNTIFS('BEN BEARE'!C:C,B2009,'BEN BEARE'!K:K,"&gt;0")</f>
        <v>0</v>
      </c>
      <c r="E2009" s="199">
        <f>COUNTIFS('BEN BEARE'!C:C,B2009,'BEN BEARE'!K:K,"&lt;0")</f>
        <v>1</v>
      </c>
      <c r="F2009" s="200">
        <f t="shared" ref="F2009:F2024" si="46">D2009/C2009</f>
        <v>0</v>
      </c>
      <c r="G2009" s="207">
        <f>SUMIFS('BEN BEARE'!K:K,'BEN BEARE'!C:C,B2009)</f>
        <v>-8</v>
      </c>
    </row>
    <row r="2010" spans="2:7" ht="15.75" x14ac:dyDescent="0.25">
      <c r="B2010" s="205" t="str">
        <v>Zed Leppelin</v>
      </c>
      <c r="C2010" s="199">
        <f>COUNTIF('BEN BEARE'!C:C,B2010)</f>
        <v>1</v>
      </c>
      <c r="D2010" s="199">
        <f>COUNTIFS('BEN BEARE'!C:C,B2010,'BEN BEARE'!K:K,"&gt;0")</f>
        <v>0</v>
      </c>
      <c r="E2010" s="199">
        <f>COUNTIFS('BEN BEARE'!C:C,B2010,'BEN BEARE'!K:K,"&lt;0")</f>
        <v>1</v>
      </c>
      <c r="F2010" s="200">
        <f t="shared" si="46"/>
        <v>0</v>
      </c>
      <c r="G2010" s="207">
        <f>SUMIFS('BEN BEARE'!K:K,'BEN BEARE'!C:C,B2010)</f>
        <v>-0.5</v>
      </c>
    </row>
    <row r="2011" spans="2:7" ht="15.75" x14ac:dyDescent="0.25">
      <c r="B2011" s="205" t="str">
        <v>Zente Dancer</v>
      </c>
      <c r="C2011" s="199">
        <f>COUNTIF('BEN BEARE'!C:C,B2011)</f>
        <v>4</v>
      </c>
      <c r="D2011" s="199">
        <f>COUNTIFS('BEN BEARE'!C:C,B2011,'BEN BEARE'!K:K,"&gt;0")</f>
        <v>0</v>
      </c>
      <c r="E2011" s="199">
        <f>COUNTIFS('BEN BEARE'!C:C,B2011,'BEN BEARE'!K:K,"&lt;0")</f>
        <v>4</v>
      </c>
      <c r="F2011" s="200">
        <f t="shared" si="46"/>
        <v>0</v>
      </c>
      <c r="G2011" s="207">
        <f>SUMIFS('BEN BEARE'!K:K,'BEN BEARE'!C:C,B2011)</f>
        <v>-3</v>
      </c>
    </row>
    <row r="2012" spans="2:7" ht="15.75" x14ac:dyDescent="0.25">
      <c r="B2012" s="205" t="str">
        <v>Zephyrious</v>
      </c>
      <c r="C2012" s="199">
        <f>COUNTIF('BEN BEARE'!C:C,B2012)</f>
        <v>3</v>
      </c>
      <c r="D2012" s="199">
        <f>COUNTIFS('BEN BEARE'!C:C,B2012,'BEN BEARE'!K:K,"&gt;0")</f>
        <v>0</v>
      </c>
      <c r="E2012" s="199">
        <f>COUNTIFS('BEN BEARE'!C:C,B2012,'BEN BEARE'!K:K,"&lt;0")</f>
        <v>3</v>
      </c>
      <c r="F2012" s="200">
        <f t="shared" si="46"/>
        <v>0</v>
      </c>
      <c r="G2012" s="207">
        <f>SUMIFS('BEN BEARE'!K:K,'BEN BEARE'!C:C,B2012)</f>
        <v>-10.25</v>
      </c>
    </row>
    <row r="2013" spans="2:7" ht="15.75" x14ac:dyDescent="0.25">
      <c r="B2013" s="205" t="str">
        <v>Zequel</v>
      </c>
      <c r="C2013" s="199">
        <f>COUNTIF('BEN BEARE'!C:C,B2013)</f>
        <v>3</v>
      </c>
      <c r="D2013" s="199">
        <f>COUNTIFS('BEN BEARE'!C:C,B2013,'BEN BEARE'!K:K,"&gt;0")</f>
        <v>0</v>
      </c>
      <c r="E2013" s="199">
        <f>COUNTIFS('BEN BEARE'!C:C,B2013,'BEN BEARE'!K:K,"&lt;0")</f>
        <v>3</v>
      </c>
      <c r="F2013" s="200">
        <f t="shared" si="46"/>
        <v>0</v>
      </c>
      <c r="G2013" s="207">
        <f>SUMIFS('BEN BEARE'!K:K,'BEN BEARE'!C:C,B2013)</f>
        <v>-2</v>
      </c>
    </row>
    <row r="2014" spans="2:7" ht="15.75" x14ac:dyDescent="0.25">
      <c r="B2014" s="205" t="str">
        <v>Zip on By</v>
      </c>
      <c r="C2014" s="199">
        <f>COUNTIF('BEN BEARE'!C:C,B2014)</f>
        <v>3</v>
      </c>
      <c r="D2014" s="199">
        <f>COUNTIFS('BEN BEARE'!C:C,B2014,'BEN BEARE'!K:K,"&gt;0")</f>
        <v>0</v>
      </c>
      <c r="E2014" s="199">
        <f>COUNTIFS('BEN BEARE'!C:C,B2014,'BEN BEARE'!K:K,"&lt;0")</f>
        <v>3</v>
      </c>
      <c r="F2014" s="200">
        <f t="shared" si="46"/>
        <v>0</v>
      </c>
      <c r="G2014" s="207">
        <f>SUMIFS('BEN BEARE'!K:K,'BEN BEARE'!C:C,B2014)</f>
        <v>-5</v>
      </c>
    </row>
    <row r="2015" spans="2:7" ht="15.75" x14ac:dyDescent="0.25">
      <c r="B2015" s="205" t="str">
        <v>Zoisite</v>
      </c>
      <c r="C2015" s="199">
        <f>COUNTIF('BEN BEARE'!C:C,B2015)</f>
        <v>1</v>
      </c>
      <c r="D2015" s="199">
        <f>COUNTIFS('BEN BEARE'!C:C,B2015,'BEN BEARE'!K:K,"&gt;0")</f>
        <v>0</v>
      </c>
      <c r="E2015" s="199">
        <f>COUNTIFS('BEN BEARE'!C:C,B2015,'BEN BEARE'!K:K,"&lt;0")</f>
        <v>1</v>
      </c>
      <c r="F2015" s="200">
        <f t="shared" si="46"/>
        <v>0</v>
      </c>
      <c r="G2015" s="207">
        <f>SUMIFS('BEN BEARE'!K:K,'BEN BEARE'!C:C,B2015)</f>
        <v>-0.25</v>
      </c>
    </row>
    <row r="2016" spans="2:7" ht="15.75" x14ac:dyDescent="0.25">
      <c r="B2016" s="205" t="str">
        <v>Zoom Outcome</v>
      </c>
      <c r="C2016" s="199">
        <f>COUNTIF('BEN BEARE'!C:C,B2016)</f>
        <v>1</v>
      </c>
      <c r="D2016" s="199">
        <f>COUNTIFS('BEN BEARE'!C:C,B2016,'BEN BEARE'!K:K,"&gt;0")</f>
        <v>0</v>
      </c>
      <c r="E2016" s="199">
        <f>COUNTIFS('BEN BEARE'!C:C,B2016,'BEN BEARE'!K:K,"&lt;0")</f>
        <v>1</v>
      </c>
      <c r="F2016" s="200">
        <f t="shared" si="46"/>
        <v>0</v>
      </c>
      <c r="G2016" s="207">
        <f>SUMIFS('BEN BEARE'!K:K,'BEN BEARE'!C:C,B2016)</f>
        <v>-1.5</v>
      </c>
    </row>
    <row r="2017" spans="2:7" ht="15.75" x14ac:dyDescent="0.25">
      <c r="B2017" s="205" t="str">
        <v>Zouperb</v>
      </c>
      <c r="C2017" s="199">
        <f>COUNTIF('BEN BEARE'!C:C,B2017)</f>
        <v>1</v>
      </c>
      <c r="D2017" s="199">
        <f>COUNTIFS('BEN BEARE'!C:C,B2017,'BEN BEARE'!K:K,"&gt;0")</f>
        <v>0</v>
      </c>
      <c r="E2017" s="199">
        <f>COUNTIFS('BEN BEARE'!C:C,B2017,'BEN BEARE'!K:K,"&lt;0")</f>
        <v>1</v>
      </c>
      <c r="F2017" s="200">
        <f t="shared" si="46"/>
        <v>0</v>
      </c>
      <c r="G2017" s="207">
        <f>SUMIFS('BEN BEARE'!K:K,'BEN BEARE'!C:C,B2017)</f>
        <v>-1</v>
      </c>
    </row>
    <row r="2018" spans="2:7" ht="15.75" x14ac:dyDescent="0.25">
      <c r="B2018" s="205" t="str">
        <v>Zoupurring</v>
      </c>
      <c r="C2018" s="199">
        <f>COUNTIF('BEN BEARE'!C:C,B2018)</f>
        <v>2</v>
      </c>
      <c r="D2018" s="199">
        <f>COUNTIFS('BEN BEARE'!C:C,B2018,'BEN BEARE'!K:K,"&gt;0")</f>
        <v>1</v>
      </c>
      <c r="E2018" s="199">
        <f>COUNTIFS('BEN BEARE'!C:C,B2018,'BEN BEARE'!K:K,"&lt;0")</f>
        <v>1</v>
      </c>
      <c r="F2018" s="200">
        <f t="shared" si="46"/>
        <v>0.5</v>
      </c>
      <c r="G2018" s="207">
        <f>SUMIFS('BEN BEARE'!K:K,'BEN BEARE'!C:C,B2018)</f>
        <v>4</v>
      </c>
    </row>
    <row r="2019" spans="2:7" ht="15.75" x14ac:dyDescent="0.25">
      <c r="B2019" s="205" t="str">
        <v>Zouther</v>
      </c>
      <c r="C2019" s="199">
        <f>COUNTIF('BEN BEARE'!C:C,B2019)</f>
        <v>2</v>
      </c>
      <c r="D2019" s="199">
        <f>COUNTIFS('BEN BEARE'!C:C,B2019,'BEN BEARE'!K:K,"&gt;0")</f>
        <v>0</v>
      </c>
      <c r="E2019" s="199">
        <f>COUNTIFS('BEN BEARE'!C:C,B2019,'BEN BEARE'!K:K,"&lt;0")</f>
        <v>2</v>
      </c>
      <c r="F2019" s="200">
        <f t="shared" si="46"/>
        <v>0</v>
      </c>
      <c r="G2019" s="207">
        <f>SUMIFS('BEN BEARE'!K:K,'BEN BEARE'!C:C,B2019)</f>
        <v>-5.25</v>
      </c>
    </row>
    <row r="2020" spans="2:7" ht="15.75" x14ac:dyDescent="0.25">
      <c r="B2020" s="205" t="str">
        <v>Zouthur</v>
      </c>
      <c r="C2020" s="199">
        <f>COUNTIF('BEN BEARE'!C:C,B2020)</f>
        <v>1</v>
      </c>
      <c r="D2020" s="199">
        <f>COUNTIFS('BEN BEARE'!C:C,B2020,'BEN BEARE'!K:K,"&gt;0")</f>
        <v>0</v>
      </c>
      <c r="E2020" s="199">
        <f>COUNTIFS('BEN BEARE'!C:C,B2020,'BEN BEARE'!K:K,"&lt;0")</f>
        <v>1</v>
      </c>
      <c r="F2020" s="200">
        <f t="shared" si="46"/>
        <v>0</v>
      </c>
      <c r="G2020" s="207">
        <f>SUMIFS('BEN BEARE'!K:K,'BEN BEARE'!C:C,B2020)</f>
        <v>-0.75</v>
      </c>
    </row>
    <row r="2021" spans="2:7" ht="15.75" x14ac:dyDescent="0.25">
      <c r="B2021" s="205" t="str">
        <v>Zupafy</v>
      </c>
      <c r="C2021" s="199">
        <f>COUNTIF('BEN BEARE'!C:C,B2021)</f>
        <v>1</v>
      </c>
      <c r="D2021" s="199">
        <f>COUNTIFS('BEN BEARE'!C:C,B2021,'BEN BEARE'!K:K,"&gt;0")</f>
        <v>0</v>
      </c>
      <c r="E2021" s="199">
        <f>COUNTIFS('BEN BEARE'!C:C,B2021,'BEN BEARE'!K:K,"&lt;0")</f>
        <v>1</v>
      </c>
      <c r="F2021" s="200">
        <f t="shared" si="46"/>
        <v>0</v>
      </c>
      <c r="G2021" s="207">
        <f>SUMIFS('BEN BEARE'!K:K,'BEN BEARE'!C:C,B2021)</f>
        <v>-1</v>
      </c>
    </row>
    <row r="2022" spans="2:7" ht="15.75" x14ac:dyDescent="0.25">
      <c r="B2022" s="205" t="str">
        <v>Zupagrove</v>
      </c>
      <c r="C2022" s="199">
        <f>COUNTIF('BEN BEARE'!C:C,B2022)</f>
        <v>1</v>
      </c>
      <c r="D2022" s="199">
        <f>COUNTIFS('BEN BEARE'!C:C,B2022,'BEN BEARE'!K:K,"&gt;0")</f>
        <v>0</v>
      </c>
      <c r="E2022" s="199">
        <f>COUNTIFS('BEN BEARE'!C:C,B2022,'BEN BEARE'!K:K,"&lt;0")</f>
        <v>1</v>
      </c>
      <c r="F2022" s="200">
        <f t="shared" si="46"/>
        <v>0</v>
      </c>
      <c r="G2022" s="207">
        <f>SUMIFS('BEN BEARE'!K:K,'BEN BEARE'!C:C,B2022)</f>
        <v>-7</v>
      </c>
    </row>
    <row r="2023" spans="2:7" ht="15.75" x14ac:dyDescent="0.25">
      <c r="B2023" s="205" t="str">
        <v>Zuri Miss</v>
      </c>
      <c r="C2023" s="199">
        <f>COUNTIF('BEN BEARE'!C:C,B2023)</f>
        <v>1</v>
      </c>
      <c r="D2023" s="199">
        <f>COUNTIFS('BEN BEARE'!C:C,B2023,'BEN BEARE'!K:K,"&gt;0")</f>
        <v>0</v>
      </c>
      <c r="E2023" s="199">
        <f>COUNTIFS('BEN BEARE'!C:C,B2023,'BEN BEARE'!K:K,"&lt;0")</f>
        <v>1</v>
      </c>
      <c r="F2023" s="200">
        <f t="shared" si="46"/>
        <v>0</v>
      </c>
      <c r="G2023" s="207">
        <f>SUMIFS('BEN BEARE'!K:K,'BEN BEARE'!C:C,B2023)</f>
        <v>-1.5</v>
      </c>
    </row>
    <row r="2024" spans="2:7" ht="15.75" x14ac:dyDescent="0.25">
      <c r="B2024" s="205" t="str">
        <v>Zurich</v>
      </c>
      <c r="C2024" s="199">
        <f>COUNTIF('BEN BEARE'!C:C,B2024)</f>
        <v>1</v>
      </c>
      <c r="D2024" s="199">
        <f>COUNTIFS('BEN BEARE'!C:C,B2024,'BEN BEARE'!K:K,"&gt;0")</f>
        <v>0</v>
      </c>
      <c r="E2024" s="199">
        <f>COUNTIFS('BEN BEARE'!C:C,B2024,'BEN BEARE'!K:K,"&lt;0")</f>
        <v>1</v>
      </c>
      <c r="F2024" s="200">
        <f t="shared" si="46"/>
        <v>0</v>
      </c>
      <c r="G2024" s="207">
        <f>SUMIFS('BEN BEARE'!K:K,'BEN BEARE'!C:C,B2024)</f>
        <v>-0.75</v>
      </c>
    </row>
    <row r="2025" spans="2:7" ht="15.75" x14ac:dyDescent="0.25">
      <c r="B2025" s="205">
        <v>0</v>
      </c>
    </row>
    <row r="2026" spans="2:7" ht="15.75" x14ac:dyDescent="0.25">
      <c r="B2026" s="205"/>
    </row>
    <row r="2027" spans="2:7" ht="15.75" x14ac:dyDescent="0.25">
      <c r="B2027" s="205"/>
    </row>
    <row r="2028" spans="2:7" ht="15.75" x14ac:dyDescent="0.25">
      <c r="B2028" s="205"/>
    </row>
    <row r="2029" spans="2:7" ht="15.75" x14ac:dyDescent="0.25">
      <c r="B2029" s="205"/>
    </row>
    <row r="2030" spans="2:7" ht="15.75" x14ac:dyDescent="0.25">
      <c r="B2030" s="205"/>
    </row>
    <row r="2031" spans="2:7" ht="15.75" x14ac:dyDescent="0.25">
      <c r="B2031" s="205"/>
    </row>
    <row r="2032" spans="2:7" ht="15.75" x14ac:dyDescent="0.25">
      <c r="B2032" s="205"/>
    </row>
    <row r="2033" spans="2:2" ht="15.75" x14ac:dyDescent="0.25">
      <c r="B2033" s="205"/>
    </row>
    <row r="2034" spans="2:2" ht="15.75" x14ac:dyDescent="0.25">
      <c r="B2034" s="205"/>
    </row>
    <row r="2035" spans="2:2" ht="15.75" x14ac:dyDescent="0.25">
      <c r="B2035" s="205"/>
    </row>
    <row r="2036" spans="2:2" ht="15.75" x14ac:dyDescent="0.25">
      <c r="B2036" s="205"/>
    </row>
    <row r="2037" spans="2:2" ht="15.75" x14ac:dyDescent="0.25">
      <c r="B2037" s="205"/>
    </row>
    <row r="2038" spans="2:2" ht="15.75" x14ac:dyDescent="0.25">
      <c r="B2038" s="205"/>
    </row>
    <row r="2039" spans="2:2" ht="15.75" x14ac:dyDescent="0.25">
      <c r="B2039" s="205"/>
    </row>
    <row r="2040" spans="2:2" ht="15.75" x14ac:dyDescent="0.25">
      <c r="B2040" s="205"/>
    </row>
    <row r="2041" spans="2:2" ht="15.75" x14ac:dyDescent="0.25">
      <c r="B2041" s="205"/>
    </row>
    <row r="2042" spans="2:2" ht="15.75" x14ac:dyDescent="0.25">
      <c r="B2042" s="205"/>
    </row>
    <row r="2043" spans="2:2" ht="15.75" x14ac:dyDescent="0.25">
      <c r="B2043" s="205"/>
    </row>
    <row r="2044" spans="2:2" ht="15.75" x14ac:dyDescent="0.25">
      <c r="B2044" s="205"/>
    </row>
    <row r="2045" spans="2:2" ht="15.75" x14ac:dyDescent="0.25">
      <c r="B2045" s="205"/>
    </row>
    <row r="2046" spans="2:2" ht="15.75" x14ac:dyDescent="0.25">
      <c r="B2046" s="205"/>
    </row>
    <row r="2047" spans="2:2" ht="15.75" x14ac:dyDescent="0.25">
      <c r="B2047" s="205"/>
    </row>
    <row r="2048" spans="2:2" ht="15.75" x14ac:dyDescent="0.25">
      <c r="B2048" s="205"/>
    </row>
    <row r="2049" spans="2:2" ht="15.75" x14ac:dyDescent="0.25">
      <c r="B2049" s="205"/>
    </row>
    <row r="2050" spans="2:2" ht="15.75" x14ac:dyDescent="0.25">
      <c r="B2050" s="205"/>
    </row>
    <row r="2051" spans="2:2" ht="15.75" x14ac:dyDescent="0.25">
      <c r="B2051" s="205"/>
    </row>
    <row r="2052" spans="2:2" ht="15.75" x14ac:dyDescent="0.25">
      <c r="B2052" s="205"/>
    </row>
    <row r="2053" spans="2:2" ht="15.75" x14ac:dyDescent="0.25">
      <c r="B2053" s="205"/>
    </row>
    <row r="2054" spans="2:2" ht="15.75" x14ac:dyDescent="0.25">
      <c r="B2054" s="205"/>
    </row>
    <row r="2055" spans="2:2" ht="15.75" x14ac:dyDescent="0.25">
      <c r="B2055" s="205"/>
    </row>
    <row r="2056" spans="2:2" ht="15.75" x14ac:dyDescent="0.25">
      <c r="B2056" s="205"/>
    </row>
    <row r="2057" spans="2:2" ht="15.75" x14ac:dyDescent="0.25">
      <c r="B2057" s="205"/>
    </row>
    <row r="2058" spans="2:2" ht="15.75" x14ac:dyDescent="0.25">
      <c r="B2058" s="205"/>
    </row>
    <row r="2059" spans="2:2" ht="15.75" x14ac:dyDescent="0.25">
      <c r="B2059" s="205"/>
    </row>
    <row r="2060" spans="2:2" ht="15.75" x14ac:dyDescent="0.25">
      <c r="B2060" s="205"/>
    </row>
    <row r="2061" spans="2:2" ht="15.75" x14ac:dyDescent="0.25">
      <c r="B2061" s="205"/>
    </row>
    <row r="2062" spans="2:2" ht="15.75" x14ac:dyDescent="0.25">
      <c r="B2062" s="205"/>
    </row>
    <row r="2063" spans="2:2" ht="15.75" x14ac:dyDescent="0.25">
      <c r="B2063" s="205"/>
    </row>
    <row r="2064" spans="2:2" ht="15.75" x14ac:dyDescent="0.25">
      <c r="B2064" s="205"/>
    </row>
    <row r="2065" spans="2:2" ht="15.75" x14ac:dyDescent="0.25">
      <c r="B2065" s="205"/>
    </row>
    <row r="2066" spans="2:2" ht="15.75" x14ac:dyDescent="0.25">
      <c r="B2066" s="205"/>
    </row>
    <row r="2067" spans="2:2" ht="15.75" x14ac:dyDescent="0.25">
      <c r="B2067" s="205"/>
    </row>
    <row r="2068" spans="2:2" ht="15.75" x14ac:dyDescent="0.25">
      <c r="B2068" s="205"/>
    </row>
    <row r="2069" spans="2:2" ht="15.75" x14ac:dyDescent="0.25">
      <c r="B2069" s="205"/>
    </row>
    <row r="2070" spans="2:2" ht="15.75" x14ac:dyDescent="0.25">
      <c r="B2070" s="205"/>
    </row>
    <row r="2071" spans="2:2" ht="15.75" x14ac:dyDescent="0.25">
      <c r="B2071" s="205"/>
    </row>
    <row r="2072" spans="2:2" ht="15.75" x14ac:dyDescent="0.25">
      <c r="B2072" s="205"/>
    </row>
    <row r="2073" spans="2:2" ht="15.75" x14ac:dyDescent="0.25">
      <c r="B2073" s="205"/>
    </row>
    <row r="2074" spans="2:2" ht="15.75" x14ac:dyDescent="0.25">
      <c r="B2074" s="205"/>
    </row>
    <row r="2075" spans="2:2" ht="15.75" x14ac:dyDescent="0.25">
      <c r="B2075" s="205"/>
    </row>
    <row r="2076" spans="2:2" ht="15.75" x14ac:dyDescent="0.25">
      <c r="B2076" s="205"/>
    </row>
    <row r="2077" spans="2:2" ht="15.75" x14ac:dyDescent="0.25">
      <c r="B2077" s="205"/>
    </row>
    <row r="2078" spans="2:2" ht="15.75" x14ac:dyDescent="0.25">
      <c r="B2078" s="205"/>
    </row>
    <row r="2079" spans="2:2" ht="15.75" x14ac:dyDescent="0.25">
      <c r="B2079" s="205"/>
    </row>
    <row r="2080" spans="2:2" ht="15.75" x14ac:dyDescent="0.25">
      <c r="B2080" s="205"/>
    </row>
    <row r="2081" spans="2:2" ht="15.75" x14ac:dyDescent="0.25">
      <c r="B2081" s="205"/>
    </row>
    <row r="2082" spans="2:2" ht="15.75" x14ac:dyDescent="0.25">
      <c r="B2082" s="205"/>
    </row>
    <row r="2083" spans="2:2" ht="15.75" x14ac:dyDescent="0.25">
      <c r="B2083" s="205"/>
    </row>
    <row r="2084" spans="2:2" ht="15.75" x14ac:dyDescent="0.25">
      <c r="B2084" s="205"/>
    </row>
    <row r="2085" spans="2:2" ht="15.75" x14ac:dyDescent="0.25">
      <c r="B2085" s="205"/>
    </row>
    <row r="2086" spans="2:2" ht="15.75" x14ac:dyDescent="0.25">
      <c r="B2086" s="205"/>
    </row>
    <row r="2087" spans="2:2" ht="15.75" x14ac:dyDescent="0.25">
      <c r="B2087" s="205"/>
    </row>
    <row r="2088" spans="2:2" ht="15.75" x14ac:dyDescent="0.25">
      <c r="B2088" s="205"/>
    </row>
    <row r="2089" spans="2:2" ht="15.75" x14ac:dyDescent="0.25">
      <c r="B2089" s="205"/>
    </row>
    <row r="2090" spans="2:2" ht="15.75" x14ac:dyDescent="0.25">
      <c r="B2090" s="205"/>
    </row>
    <row r="2091" spans="2:2" ht="15.75" x14ac:dyDescent="0.25">
      <c r="B2091" s="205"/>
    </row>
    <row r="2092" spans="2:2" ht="15.75" x14ac:dyDescent="0.25">
      <c r="B2092" s="205"/>
    </row>
    <row r="2093" spans="2:2" ht="15.75" x14ac:dyDescent="0.25">
      <c r="B2093" s="205"/>
    </row>
    <row r="2094" spans="2:2" ht="15.75" x14ac:dyDescent="0.25">
      <c r="B2094" s="205"/>
    </row>
    <row r="2095" spans="2:2" ht="15.75" x14ac:dyDescent="0.25">
      <c r="B2095" s="205"/>
    </row>
    <row r="2096" spans="2:2" ht="15.75" x14ac:dyDescent="0.25">
      <c r="B2096" s="205"/>
    </row>
    <row r="2097" spans="2:2" ht="15.75" x14ac:dyDescent="0.25">
      <c r="B2097" s="205"/>
    </row>
    <row r="2098" spans="2:2" ht="15.75" x14ac:dyDescent="0.25">
      <c r="B2098" s="205"/>
    </row>
    <row r="2099" spans="2:2" ht="15.75" x14ac:dyDescent="0.25">
      <c r="B2099" s="205"/>
    </row>
    <row r="2100" spans="2:2" ht="15.75" x14ac:dyDescent="0.25">
      <c r="B2100" s="205"/>
    </row>
    <row r="2101" spans="2:2" ht="15.75" x14ac:dyDescent="0.25">
      <c r="B2101" s="205"/>
    </row>
    <row r="2102" spans="2:2" ht="15.75" x14ac:dyDescent="0.25">
      <c r="B2102" s="205"/>
    </row>
    <row r="2103" spans="2:2" ht="15.75" x14ac:dyDescent="0.25">
      <c r="B2103" s="205"/>
    </row>
    <row r="2104" spans="2:2" ht="15.75" x14ac:dyDescent="0.25">
      <c r="B2104" s="205"/>
    </row>
    <row r="2105" spans="2:2" ht="15.75" x14ac:dyDescent="0.25">
      <c r="B2105" s="205"/>
    </row>
    <row r="2106" spans="2:2" ht="15.75" x14ac:dyDescent="0.25">
      <c r="B2106" s="205"/>
    </row>
    <row r="2107" spans="2:2" ht="15.75" x14ac:dyDescent="0.25">
      <c r="B2107" s="205"/>
    </row>
    <row r="2108" spans="2:2" ht="15.75" x14ac:dyDescent="0.25">
      <c r="B2108" s="205"/>
    </row>
    <row r="2109" spans="2:2" ht="15.75" x14ac:dyDescent="0.25">
      <c r="B2109" s="205"/>
    </row>
    <row r="2110" spans="2:2" ht="15.75" x14ac:dyDescent="0.25">
      <c r="B2110" s="205"/>
    </row>
    <row r="2111" spans="2:2" ht="15.75" x14ac:dyDescent="0.25">
      <c r="B2111" s="205"/>
    </row>
    <row r="2112" spans="2:2" ht="15.75" x14ac:dyDescent="0.25">
      <c r="B2112" s="205"/>
    </row>
    <row r="2113" spans="2:2" ht="15.75" x14ac:dyDescent="0.25">
      <c r="B2113" s="205"/>
    </row>
    <row r="2114" spans="2:2" ht="15.75" x14ac:dyDescent="0.25">
      <c r="B2114" s="205"/>
    </row>
    <row r="2115" spans="2:2" ht="15.75" x14ac:dyDescent="0.25">
      <c r="B2115" s="205"/>
    </row>
    <row r="2116" spans="2:2" ht="15.75" x14ac:dyDescent="0.25">
      <c r="B2116" s="205"/>
    </row>
    <row r="2117" spans="2:2" ht="15.75" x14ac:dyDescent="0.25">
      <c r="B2117" s="205"/>
    </row>
    <row r="2118" spans="2:2" ht="15.75" x14ac:dyDescent="0.25">
      <c r="B2118" s="205"/>
    </row>
    <row r="2119" spans="2:2" ht="15.75" x14ac:dyDescent="0.25">
      <c r="B2119" s="205"/>
    </row>
    <row r="2120" spans="2:2" ht="15.75" x14ac:dyDescent="0.25">
      <c r="B2120" s="205"/>
    </row>
    <row r="2121" spans="2:2" ht="15.75" x14ac:dyDescent="0.25">
      <c r="B2121" s="205"/>
    </row>
    <row r="2122" spans="2:2" ht="15.75" x14ac:dyDescent="0.25">
      <c r="B2122" s="205"/>
    </row>
    <row r="2123" spans="2:2" ht="15.75" x14ac:dyDescent="0.25">
      <c r="B2123" s="205"/>
    </row>
    <row r="2124" spans="2:2" ht="15.75" x14ac:dyDescent="0.25">
      <c r="B2124" s="205"/>
    </row>
    <row r="2125" spans="2:2" ht="15.75" x14ac:dyDescent="0.25">
      <c r="B2125" s="205"/>
    </row>
    <row r="2126" spans="2:2" ht="15.75" x14ac:dyDescent="0.25">
      <c r="B2126" s="205"/>
    </row>
    <row r="2127" spans="2:2" ht="15.75" x14ac:dyDescent="0.25">
      <c r="B2127" s="205"/>
    </row>
    <row r="2128" spans="2:2" ht="15.75" x14ac:dyDescent="0.25">
      <c r="B2128" s="205"/>
    </row>
    <row r="2129" spans="2:2" ht="15.75" x14ac:dyDescent="0.25">
      <c r="B2129" s="205"/>
    </row>
    <row r="2130" spans="2:2" ht="15.75" x14ac:dyDescent="0.25">
      <c r="B2130" s="205"/>
    </row>
    <row r="2131" spans="2:2" ht="15.75" x14ac:dyDescent="0.25">
      <c r="B2131" s="205"/>
    </row>
    <row r="2132" spans="2:2" ht="15.75" x14ac:dyDescent="0.25">
      <c r="B2132" s="205"/>
    </row>
    <row r="2133" spans="2:2" ht="15.75" x14ac:dyDescent="0.25">
      <c r="B2133" s="205"/>
    </row>
    <row r="2134" spans="2:2" ht="15.75" x14ac:dyDescent="0.25">
      <c r="B2134" s="205"/>
    </row>
    <row r="2135" spans="2:2" ht="15.75" x14ac:dyDescent="0.25">
      <c r="B2135" s="205"/>
    </row>
    <row r="2136" spans="2:2" ht="15.75" x14ac:dyDescent="0.25">
      <c r="B2136" s="205"/>
    </row>
    <row r="2137" spans="2:2" ht="15.75" x14ac:dyDescent="0.25">
      <c r="B2137" s="205"/>
    </row>
    <row r="2138" spans="2:2" ht="15.75" x14ac:dyDescent="0.25">
      <c r="B2138" s="205"/>
    </row>
    <row r="2139" spans="2:2" ht="15.75" x14ac:dyDescent="0.25">
      <c r="B2139" s="205"/>
    </row>
    <row r="2140" spans="2:2" ht="15.75" x14ac:dyDescent="0.25">
      <c r="B2140" s="205"/>
    </row>
    <row r="2141" spans="2:2" ht="15.75" x14ac:dyDescent="0.25">
      <c r="B2141" s="205"/>
    </row>
    <row r="2142" spans="2:2" ht="15.75" x14ac:dyDescent="0.25">
      <c r="B2142" s="205"/>
    </row>
    <row r="2143" spans="2:2" ht="15.75" x14ac:dyDescent="0.25">
      <c r="B2143" s="205"/>
    </row>
    <row r="2144" spans="2:2" ht="15.75" x14ac:dyDescent="0.25">
      <c r="B2144" s="205"/>
    </row>
    <row r="2145" spans="2:2" ht="15.75" x14ac:dyDescent="0.25">
      <c r="B2145" s="205"/>
    </row>
    <row r="2146" spans="2:2" ht="15.75" x14ac:dyDescent="0.25">
      <c r="B2146" s="205"/>
    </row>
    <row r="2147" spans="2:2" ht="15.75" x14ac:dyDescent="0.25">
      <c r="B2147" s="205"/>
    </row>
    <row r="2148" spans="2:2" ht="15.75" x14ac:dyDescent="0.25">
      <c r="B2148" s="205"/>
    </row>
    <row r="2149" spans="2:2" ht="15.75" x14ac:dyDescent="0.25">
      <c r="B2149" s="205"/>
    </row>
    <row r="2150" spans="2:2" ht="15.75" x14ac:dyDescent="0.25">
      <c r="B2150" s="205"/>
    </row>
    <row r="2151" spans="2:2" ht="15.75" x14ac:dyDescent="0.25">
      <c r="B2151" s="205"/>
    </row>
    <row r="2152" spans="2:2" ht="15.75" x14ac:dyDescent="0.25">
      <c r="B2152" s="205"/>
    </row>
    <row r="2153" spans="2:2" ht="15.75" x14ac:dyDescent="0.25">
      <c r="B2153" s="205"/>
    </row>
    <row r="2154" spans="2:2" ht="15.75" x14ac:dyDescent="0.25">
      <c r="B2154" s="205"/>
    </row>
    <row r="2155" spans="2:2" ht="15.75" x14ac:dyDescent="0.25">
      <c r="B2155" s="205"/>
    </row>
    <row r="2156" spans="2:2" ht="15.75" x14ac:dyDescent="0.25">
      <c r="B2156" s="205"/>
    </row>
    <row r="2157" spans="2:2" ht="15.75" x14ac:dyDescent="0.25">
      <c r="B2157" s="205"/>
    </row>
    <row r="2158" spans="2:2" ht="15.75" x14ac:dyDescent="0.25">
      <c r="B2158" s="205"/>
    </row>
    <row r="2159" spans="2:2" ht="15.75" x14ac:dyDescent="0.25">
      <c r="B2159" s="205"/>
    </row>
    <row r="2160" spans="2:2" ht="15.75" x14ac:dyDescent="0.25">
      <c r="B2160" s="205"/>
    </row>
    <row r="2161" spans="2:2" ht="15.75" x14ac:dyDescent="0.25">
      <c r="B2161" s="205"/>
    </row>
    <row r="2162" spans="2:2" ht="15.75" x14ac:dyDescent="0.25">
      <c r="B2162" s="205"/>
    </row>
    <row r="2163" spans="2:2" ht="15.75" x14ac:dyDescent="0.25">
      <c r="B2163" s="205"/>
    </row>
    <row r="2164" spans="2:2" ht="15.75" x14ac:dyDescent="0.25">
      <c r="B2164" s="205"/>
    </row>
    <row r="2165" spans="2:2" ht="15.75" x14ac:dyDescent="0.25">
      <c r="B2165" s="205"/>
    </row>
    <row r="2166" spans="2:2" ht="15.75" x14ac:dyDescent="0.25">
      <c r="B2166" s="205"/>
    </row>
    <row r="2167" spans="2:2" ht="15.75" x14ac:dyDescent="0.25">
      <c r="B2167" s="205"/>
    </row>
    <row r="2168" spans="2:2" ht="15.75" x14ac:dyDescent="0.25">
      <c r="B2168" s="205"/>
    </row>
    <row r="2169" spans="2:2" ht="15.75" x14ac:dyDescent="0.25">
      <c r="B2169" s="205"/>
    </row>
    <row r="2170" spans="2:2" ht="15.75" x14ac:dyDescent="0.25">
      <c r="B2170" s="205"/>
    </row>
    <row r="2171" spans="2:2" ht="15.75" x14ac:dyDescent="0.25">
      <c r="B2171" s="205"/>
    </row>
    <row r="2172" spans="2:2" ht="15.75" x14ac:dyDescent="0.25">
      <c r="B2172" s="205"/>
    </row>
    <row r="2173" spans="2:2" ht="15.75" x14ac:dyDescent="0.25">
      <c r="B2173" s="205"/>
    </row>
    <row r="2174" spans="2:2" ht="15.75" x14ac:dyDescent="0.25">
      <c r="B2174" s="205"/>
    </row>
    <row r="2175" spans="2:2" ht="15.75" x14ac:dyDescent="0.25">
      <c r="B2175" s="205"/>
    </row>
    <row r="2176" spans="2:2" ht="15.75" x14ac:dyDescent="0.25">
      <c r="B2176" s="205"/>
    </row>
    <row r="2177" spans="2:2" ht="15.75" x14ac:dyDescent="0.25">
      <c r="B2177" s="205"/>
    </row>
    <row r="2178" spans="2:2" ht="15.75" x14ac:dyDescent="0.25">
      <c r="B2178" s="205"/>
    </row>
    <row r="2179" spans="2:2" ht="15.75" x14ac:dyDescent="0.25">
      <c r="B2179" s="205"/>
    </row>
    <row r="2180" spans="2:2" ht="15.75" x14ac:dyDescent="0.25">
      <c r="B2180" s="205"/>
    </row>
    <row r="2181" spans="2:2" ht="15.75" x14ac:dyDescent="0.25">
      <c r="B2181" s="205"/>
    </row>
    <row r="2182" spans="2:2" ht="15.75" x14ac:dyDescent="0.25">
      <c r="B2182" s="205"/>
    </row>
    <row r="2183" spans="2:2" ht="15.75" x14ac:dyDescent="0.25">
      <c r="B2183" s="205"/>
    </row>
    <row r="2184" spans="2:2" ht="15.75" x14ac:dyDescent="0.25">
      <c r="B2184" s="205"/>
    </row>
    <row r="2185" spans="2:2" ht="15.75" x14ac:dyDescent="0.25">
      <c r="B2185" s="205"/>
    </row>
    <row r="2186" spans="2:2" ht="15.75" x14ac:dyDescent="0.25">
      <c r="B2186" s="205"/>
    </row>
    <row r="2187" spans="2:2" ht="15.75" x14ac:dyDescent="0.25">
      <c r="B2187" s="205"/>
    </row>
    <row r="2188" spans="2:2" ht="15.75" x14ac:dyDescent="0.25">
      <c r="B2188" s="205"/>
    </row>
    <row r="2189" spans="2:2" ht="15.75" x14ac:dyDescent="0.25">
      <c r="B2189" s="205"/>
    </row>
    <row r="2190" spans="2:2" ht="15.75" x14ac:dyDescent="0.25">
      <c r="B2190" s="205"/>
    </row>
    <row r="2191" spans="2:2" ht="15.75" x14ac:dyDescent="0.25">
      <c r="B2191" s="205"/>
    </row>
    <row r="2192" spans="2:2" ht="15.75" x14ac:dyDescent="0.25">
      <c r="B2192" s="205"/>
    </row>
    <row r="2193" spans="2:2" ht="15.75" x14ac:dyDescent="0.25">
      <c r="B2193" s="205"/>
    </row>
    <row r="2194" spans="2:2" ht="15.75" x14ac:dyDescent="0.25">
      <c r="B2194" s="205"/>
    </row>
    <row r="2195" spans="2:2" ht="15.75" x14ac:dyDescent="0.25">
      <c r="B2195" s="205"/>
    </row>
    <row r="2196" spans="2:2" ht="15.75" x14ac:dyDescent="0.25">
      <c r="B2196" s="205"/>
    </row>
    <row r="2197" spans="2:2" ht="15.75" x14ac:dyDescent="0.25">
      <c r="B2197" s="205"/>
    </row>
    <row r="2198" spans="2:2" ht="15.75" x14ac:dyDescent="0.25">
      <c r="B2198" s="205"/>
    </row>
    <row r="2199" spans="2:2" ht="15.75" x14ac:dyDescent="0.25">
      <c r="B2199" s="205"/>
    </row>
    <row r="2200" spans="2:2" ht="15.75" x14ac:dyDescent="0.25">
      <c r="B2200" s="205"/>
    </row>
    <row r="2201" spans="2:2" ht="15.75" x14ac:dyDescent="0.25">
      <c r="B2201" s="205"/>
    </row>
    <row r="2202" spans="2:2" ht="15.75" x14ac:dyDescent="0.25">
      <c r="B2202" s="205"/>
    </row>
    <row r="2203" spans="2:2" ht="15.75" x14ac:dyDescent="0.25">
      <c r="B2203" s="205"/>
    </row>
    <row r="2204" spans="2:2" ht="15.75" x14ac:dyDescent="0.25">
      <c r="B2204" s="205"/>
    </row>
    <row r="2205" spans="2:2" ht="15.75" x14ac:dyDescent="0.25">
      <c r="B2205" s="205"/>
    </row>
    <row r="2206" spans="2:2" ht="15.75" x14ac:dyDescent="0.25">
      <c r="B2206" s="205"/>
    </row>
    <row r="2207" spans="2:2" ht="15.75" x14ac:dyDescent="0.25">
      <c r="B2207" s="205"/>
    </row>
    <row r="2208" spans="2:2" ht="15.75" x14ac:dyDescent="0.25">
      <c r="B2208" s="205"/>
    </row>
    <row r="2209" spans="2:2" ht="15.75" x14ac:dyDescent="0.25">
      <c r="B2209" s="205"/>
    </row>
    <row r="2210" spans="2:2" ht="15.75" x14ac:dyDescent="0.25">
      <c r="B2210" s="205"/>
    </row>
    <row r="2211" spans="2:2" ht="15.75" x14ac:dyDescent="0.25">
      <c r="B2211" s="205"/>
    </row>
    <row r="2212" spans="2:2" ht="15.75" x14ac:dyDescent="0.25">
      <c r="B2212" s="205"/>
    </row>
    <row r="2213" spans="2:2" ht="15.75" x14ac:dyDescent="0.25">
      <c r="B2213" s="205"/>
    </row>
    <row r="2214" spans="2:2" ht="15.75" x14ac:dyDescent="0.25">
      <c r="B2214" s="205"/>
    </row>
    <row r="2215" spans="2:2" ht="15.75" x14ac:dyDescent="0.25">
      <c r="B2215" s="205"/>
    </row>
    <row r="2216" spans="2:2" ht="15.75" x14ac:dyDescent="0.25">
      <c r="B2216" s="205"/>
    </row>
    <row r="2217" spans="2:2" ht="15.75" x14ac:dyDescent="0.25">
      <c r="B2217" s="205"/>
    </row>
    <row r="2218" spans="2:2" ht="15.75" x14ac:dyDescent="0.25">
      <c r="B2218" s="205"/>
    </row>
    <row r="2219" spans="2:2" ht="15.75" x14ac:dyDescent="0.25">
      <c r="B2219" s="205"/>
    </row>
    <row r="2220" spans="2:2" ht="15.75" x14ac:dyDescent="0.25">
      <c r="B2220" s="205"/>
    </row>
    <row r="2221" spans="2:2" ht="15.75" x14ac:dyDescent="0.25">
      <c r="B2221" s="205"/>
    </row>
    <row r="2222" spans="2:2" ht="15.75" x14ac:dyDescent="0.25">
      <c r="B2222" s="205"/>
    </row>
    <row r="2223" spans="2:2" ht="15.75" x14ac:dyDescent="0.25">
      <c r="B2223" s="205"/>
    </row>
    <row r="2224" spans="2:2" ht="15.75" x14ac:dyDescent="0.25">
      <c r="B2224" s="205"/>
    </row>
    <row r="2225" spans="2:2" ht="15.75" x14ac:dyDescent="0.25">
      <c r="B2225" s="205"/>
    </row>
    <row r="2226" spans="2:2" ht="15.75" x14ac:dyDescent="0.25">
      <c r="B2226" s="205"/>
    </row>
    <row r="2227" spans="2:2" ht="15.75" x14ac:dyDescent="0.25">
      <c r="B2227" s="205"/>
    </row>
    <row r="2228" spans="2:2" ht="15.75" x14ac:dyDescent="0.25">
      <c r="B2228" s="205"/>
    </row>
    <row r="2229" spans="2:2" ht="15.75" x14ac:dyDescent="0.25">
      <c r="B2229" s="205"/>
    </row>
    <row r="2230" spans="2:2" ht="15.75" x14ac:dyDescent="0.25">
      <c r="B2230" s="205"/>
    </row>
    <row r="2231" spans="2:2" ht="15.75" x14ac:dyDescent="0.25">
      <c r="B2231" s="205"/>
    </row>
    <row r="2232" spans="2:2" ht="15.75" x14ac:dyDescent="0.25">
      <c r="B2232" s="205"/>
    </row>
    <row r="2233" spans="2:2" ht="15.75" x14ac:dyDescent="0.25">
      <c r="B2233" s="205"/>
    </row>
    <row r="2234" spans="2:2" ht="15.75" x14ac:dyDescent="0.25">
      <c r="B2234" s="205"/>
    </row>
    <row r="2235" spans="2:2" ht="15.75" x14ac:dyDescent="0.25">
      <c r="B2235" s="205"/>
    </row>
    <row r="2236" spans="2:2" ht="15.75" x14ac:dyDescent="0.25">
      <c r="B2236" s="205"/>
    </row>
    <row r="2237" spans="2:2" ht="15.75" x14ac:dyDescent="0.25">
      <c r="B2237" s="205"/>
    </row>
    <row r="2238" spans="2:2" ht="15.75" x14ac:dyDescent="0.25">
      <c r="B2238" s="205"/>
    </row>
    <row r="2239" spans="2:2" ht="15.75" x14ac:dyDescent="0.25">
      <c r="B2239" s="205"/>
    </row>
    <row r="2240" spans="2:2" ht="15.75" x14ac:dyDescent="0.25">
      <c r="B2240" s="205"/>
    </row>
    <row r="2241" spans="2:2" ht="15.75" x14ac:dyDescent="0.25">
      <c r="B2241" s="205"/>
    </row>
    <row r="2242" spans="2:2" ht="15.75" x14ac:dyDescent="0.25">
      <c r="B2242" s="205"/>
    </row>
    <row r="2243" spans="2:2" ht="15.75" x14ac:dyDescent="0.25">
      <c r="B2243" s="205"/>
    </row>
    <row r="2244" spans="2:2" ht="15.75" x14ac:dyDescent="0.25">
      <c r="B2244" s="205"/>
    </row>
    <row r="2245" spans="2:2" ht="15.75" x14ac:dyDescent="0.25">
      <c r="B2245" s="205"/>
    </row>
    <row r="2246" spans="2:2" ht="15.75" x14ac:dyDescent="0.25">
      <c r="B2246" s="205"/>
    </row>
    <row r="2247" spans="2:2" ht="15.75" x14ac:dyDescent="0.25">
      <c r="B2247" s="205"/>
    </row>
    <row r="2248" spans="2:2" ht="15.75" x14ac:dyDescent="0.25">
      <c r="B2248" s="205"/>
    </row>
    <row r="2249" spans="2:2" ht="15.75" x14ac:dyDescent="0.25">
      <c r="B2249" s="205"/>
    </row>
    <row r="2250" spans="2:2" ht="15.75" x14ac:dyDescent="0.25">
      <c r="B2250" s="205"/>
    </row>
    <row r="2251" spans="2:2" ht="15.75" x14ac:dyDescent="0.25">
      <c r="B2251" s="205"/>
    </row>
    <row r="2252" spans="2:2" ht="15.75" x14ac:dyDescent="0.25">
      <c r="B2252" s="205"/>
    </row>
    <row r="2253" spans="2:2" ht="15.75" x14ac:dyDescent="0.25">
      <c r="B2253" s="205"/>
    </row>
    <row r="2254" spans="2:2" ht="15.75" x14ac:dyDescent="0.25">
      <c r="B2254" s="205"/>
    </row>
    <row r="2255" spans="2:2" ht="15.75" x14ac:dyDescent="0.25">
      <c r="B2255" s="205"/>
    </row>
    <row r="2256" spans="2:2" ht="15.75" x14ac:dyDescent="0.25">
      <c r="B2256" s="205"/>
    </row>
    <row r="2257" spans="2:2" ht="15.75" x14ac:dyDescent="0.25">
      <c r="B2257" s="205"/>
    </row>
    <row r="2258" spans="2:2" ht="15.75" x14ac:dyDescent="0.25">
      <c r="B2258" s="205"/>
    </row>
    <row r="2259" spans="2:2" ht="15.75" x14ac:dyDescent="0.25">
      <c r="B2259" s="205"/>
    </row>
    <row r="2260" spans="2:2" ht="15.75" x14ac:dyDescent="0.25">
      <c r="B2260" s="205"/>
    </row>
    <row r="2261" spans="2:2" ht="15.75" x14ac:dyDescent="0.25">
      <c r="B2261" s="205"/>
    </row>
    <row r="2262" spans="2:2" ht="15.75" x14ac:dyDescent="0.25">
      <c r="B2262" s="205"/>
    </row>
    <row r="2263" spans="2:2" ht="15.75" x14ac:dyDescent="0.25">
      <c r="B2263" s="205"/>
    </row>
    <row r="2264" spans="2:2" ht="15.75" x14ac:dyDescent="0.25">
      <c r="B2264" s="205"/>
    </row>
    <row r="2265" spans="2:2" ht="15.75" x14ac:dyDescent="0.25">
      <c r="B2265" s="205"/>
    </row>
    <row r="2266" spans="2:2" ht="15.75" x14ac:dyDescent="0.25">
      <c r="B2266" s="205"/>
    </row>
    <row r="2267" spans="2:2" ht="15.75" x14ac:dyDescent="0.25">
      <c r="B2267" s="205"/>
    </row>
    <row r="2268" spans="2:2" ht="15.75" x14ac:dyDescent="0.25">
      <c r="B2268" s="205"/>
    </row>
    <row r="2269" spans="2:2" ht="15.75" x14ac:dyDescent="0.25">
      <c r="B2269" s="205"/>
    </row>
    <row r="2270" spans="2:2" ht="15.75" x14ac:dyDescent="0.25">
      <c r="B2270" s="205"/>
    </row>
    <row r="2271" spans="2:2" ht="15.75" x14ac:dyDescent="0.25">
      <c r="B2271" s="205"/>
    </row>
    <row r="2272" spans="2:2" ht="15.75" x14ac:dyDescent="0.25">
      <c r="B2272" s="205"/>
    </row>
    <row r="2273" spans="2:2" ht="15.75" x14ac:dyDescent="0.25">
      <c r="B2273" s="205"/>
    </row>
    <row r="2274" spans="2:2" ht="15.75" x14ac:dyDescent="0.25">
      <c r="B2274" s="205"/>
    </row>
    <row r="2275" spans="2:2" ht="15.75" x14ac:dyDescent="0.25">
      <c r="B2275" s="205"/>
    </row>
    <row r="2276" spans="2:2" ht="15.75" x14ac:dyDescent="0.25">
      <c r="B2276" s="205"/>
    </row>
  </sheetData>
  <autoFilter ref="B2:G1582" xr:uid="{ACDD7F65-F392-064E-839E-9A34174B26A8}"/>
  <conditionalFormatting sqref="D1:D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:F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:G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69" orientation="portrait" r:id="rId1"/>
  <rowBreaks count="1" manualBreakCount="1">
    <brk id="523" min="1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90E86-62C6-DC4E-9C2F-9D15E42CD871}">
  <dimension ref="A1:ALP112"/>
  <sheetViews>
    <sheetView view="pageBreakPreview" zoomScale="75" zoomScaleNormal="100" zoomScaleSheetLayoutView="125" workbookViewId="0">
      <pane ySplit="1" topLeftCell="A2" activePane="bottomLeft" state="frozen"/>
      <selection pane="bottomLeft" activeCell="P5" sqref="P5"/>
    </sheetView>
  </sheetViews>
  <sheetFormatPr defaultColWidth="10.85546875" defaultRowHeight="15.75" x14ac:dyDescent="0.25"/>
  <cols>
    <col min="1" max="1" width="29.42578125" style="9" customWidth="1"/>
    <col min="2" max="2" width="16" style="8" customWidth="1"/>
    <col min="3" max="3" width="34.85546875" style="9" customWidth="1"/>
    <col min="4" max="4" width="22" style="9" customWidth="1"/>
    <col min="5" max="5" width="26.140625" style="56" customWidth="1"/>
    <col min="6" max="6" width="26.140625" style="57" customWidth="1"/>
    <col min="7" max="7" width="26.140625" style="15" customWidth="1"/>
    <col min="8" max="8" width="26.140625" style="8" customWidth="1"/>
    <col min="9" max="9" width="26.140625" style="19" customWidth="1"/>
    <col min="10" max="10" width="10.85546875" style="9"/>
    <col min="11" max="11" width="14.28515625" style="9" customWidth="1"/>
    <col min="12" max="12" width="16.140625" style="9" customWidth="1"/>
    <col min="13" max="13" width="9.7109375" style="9" customWidth="1"/>
    <col min="14" max="29" width="10.85546875" style="9"/>
    <col min="30" max="30" width="17" style="9" customWidth="1"/>
    <col min="31" max="31" width="14.140625" style="9" customWidth="1"/>
    <col min="32" max="16384" width="10.85546875" style="9"/>
  </cols>
  <sheetData>
    <row r="1" spans="1:1004" ht="44.1" customHeight="1" thickBot="1" x14ac:dyDescent="0.3">
      <c r="A1" s="84" t="s">
        <v>552</v>
      </c>
      <c r="B1" s="85" t="s">
        <v>716</v>
      </c>
      <c r="C1" s="85" t="s">
        <v>717</v>
      </c>
      <c r="D1" s="85" t="s">
        <v>718</v>
      </c>
      <c r="E1" s="85" t="s">
        <v>719</v>
      </c>
      <c r="F1" s="85" t="s">
        <v>13</v>
      </c>
      <c r="G1" s="85" t="s">
        <v>6</v>
      </c>
      <c r="H1" s="86" t="s">
        <v>60</v>
      </c>
      <c r="I1" s="5" t="s">
        <v>8</v>
      </c>
    </row>
    <row r="2" spans="1:1004" ht="18.75" x14ac:dyDescent="0.3">
      <c r="A2" s="87">
        <v>44273</v>
      </c>
      <c r="B2" s="88">
        <v>1</v>
      </c>
      <c r="C2" s="11" t="s">
        <v>720</v>
      </c>
      <c r="D2" s="83" t="s">
        <v>69</v>
      </c>
      <c r="E2" s="53">
        <v>37.03</v>
      </c>
      <c r="F2" s="83" t="s">
        <v>95</v>
      </c>
      <c r="G2" s="29">
        <v>1</v>
      </c>
      <c r="H2" s="16">
        <f>IF(F2="W",G2*E2-G2,IF(F2="L",-G2,IF(F2="","",0)))</f>
        <v>-1</v>
      </c>
      <c r="I2" s="17">
        <f>H2</f>
        <v>-1</v>
      </c>
    </row>
    <row r="3" spans="1:1004" ht="18.75" x14ac:dyDescent="0.3">
      <c r="A3" s="87">
        <v>44273</v>
      </c>
      <c r="B3" s="88">
        <v>1</v>
      </c>
      <c r="C3" s="11" t="s">
        <v>721</v>
      </c>
      <c r="D3" s="83" t="s">
        <v>722</v>
      </c>
      <c r="E3" s="45">
        <v>3.03</v>
      </c>
      <c r="F3" s="46" t="s">
        <v>95</v>
      </c>
      <c r="G3" s="15">
        <v>2</v>
      </c>
      <c r="H3" s="16">
        <f t="shared" ref="H3:H66" si="0">IF(F3="W",G3*E3-G3,IF(F3="L",-G3,IF(F3="","",0)))</f>
        <v>-2</v>
      </c>
      <c r="I3" s="19">
        <f>IF(H3="",I2,I2+H3)</f>
        <v>-3</v>
      </c>
      <c r="L3" s="47" t="s">
        <v>57</v>
      </c>
      <c r="M3" s="48">
        <f>SUM(G:G)</f>
        <v>9</v>
      </c>
      <c r="O3" s="34" t="s">
        <v>58</v>
      </c>
      <c r="P3" s="35">
        <v>1</v>
      </c>
      <c r="Q3" s="35">
        <v>5</v>
      </c>
      <c r="R3" s="35">
        <v>10</v>
      </c>
      <c r="T3" s="136" t="s">
        <v>557</v>
      </c>
      <c r="U3" s="35">
        <f>COUNTIF(F:F,"W")</f>
        <v>2</v>
      </c>
    </row>
    <row r="4" spans="1:1004" ht="18.75" x14ac:dyDescent="0.3">
      <c r="A4" s="87">
        <v>44275</v>
      </c>
      <c r="B4" s="88">
        <v>1</v>
      </c>
      <c r="C4" s="11" t="s">
        <v>723</v>
      </c>
      <c r="D4" s="83" t="s">
        <v>724</v>
      </c>
      <c r="E4" s="53">
        <v>5.65</v>
      </c>
      <c r="F4" s="46" t="s">
        <v>95</v>
      </c>
      <c r="G4" s="29">
        <v>1</v>
      </c>
      <c r="H4" s="16">
        <f t="shared" si="0"/>
        <v>-1</v>
      </c>
      <c r="I4" s="19">
        <f t="shared" ref="I4:I67" si="1">IF(H4="",I3,I3+H4)</f>
        <v>-4</v>
      </c>
      <c r="L4" s="137" t="s">
        <v>60</v>
      </c>
      <c r="M4" s="49">
        <f>SUM(H:H)</f>
        <v>12.5</v>
      </c>
      <c r="O4" s="34" t="s">
        <v>562</v>
      </c>
      <c r="P4" s="36">
        <f>$M$3*P3</f>
        <v>9</v>
      </c>
      <c r="Q4" s="36">
        <f>$M$3*Q3</f>
        <v>45</v>
      </c>
      <c r="R4" s="36">
        <f>$M$3*R3</f>
        <v>90</v>
      </c>
      <c r="T4" s="136" t="s">
        <v>95</v>
      </c>
      <c r="U4" s="35">
        <f>COUNTA(F:F)</f>
        <v>7</v>
      </c>
      <c r="AD4" s="136" t="s">
        <v>725</v>
      </c>
      <c r="AE4" s="136" t="s">
        <v>73</v>
      </c>
    </row>
    <row r="5" spans="1:1004" s="26" customFormat="1" ht="18.75" x14ac:dyDescent="0.3">
      <c r="A5" s="87">
        <v>44275</v>
      </c>
      <c r="B5" s="88">
        <v>1</v>
      </c>
      <c r="C5" s="11" t="s">
        <v>726</v>
      </c>
      <c r="D5" s="83" t="s">
        <v>727</v>
      </c>
      <c r="E5" s="53">
        <v>1.75</v>
      </c>
      <c r="F5" s="46" t="s">
        <v>557</v>
      </c>
      <c r="G5" s="29">
        <v>2</v>
      </c>
      <c r="H5" s="16">
        <f t="shared" si="0"/>
        <v>1.5</v>
      </c>
      <c r="I5" s="19">
        <f t="shared" si="1"/>
        <v>-2.5</v>
      </c>
      <c r="J5" s="8"/>
      <c r="K5" s="50"/>
      <c r="L5" s="51" t="s">
        <v>565</v>
      </c>
      <c r="M5" s="52">
        <f>M4/M3</f>
        <v>1.3888888888888888</v>
      </c>
      <c r="N5" s="9"/>
      <c r="O5" s="138" t="s">
        <v>60</v>
      </c>
      <c r="P5" s="35">
        <f>M4*P3</f>
        <v>12.5</v>
      </c>
      <c r="Q5" s="36">
        <f>Q3*M4</f>
        <v>62.5</v>
      </c>
      <c r="R5" s="36">
        <f>M4*R3</f>
        <v>125</v>
      </c>
      <c r="S5" s="8"/>
      <c r="T5" s="136" t="s">
        <v>566</v>
      </c>
      <c r="U5" s="135">
        <f>U3/U4</f>
        <v>0.2857142857142857</v>
      </c>
      <c r="V5" s="8"/>
      <c r="W5" s="8"/>
      <c r="X5" s="8"/>
      <c r="Y5" s="8"/>
      <c r="Z5" s="8"/>
      <c r="AA5" s="8"/>
      <c r="AB5" s="8"/>
      <c r="AC5" s="8"/>
      <c r="AD5" s="136" t="s">
        <v>728</v>
      </c>
      <c r="AE5" s="35">
        <v>1</v>
      </c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</row>
    <row r="6" spans="1:1004" s="26" customFormat="1" ht="18.75" x14ac:dyDescent="0.3">
      <c r="A6" s="87">
        <v>44282</v>
      </c>
      <c r="B6" s="88">
        <v>1</v>
      </c>
      <c r="C6" s="11" t="s">
        <v>729</v>
      </c>
      <c r="D6" s="83" t="s">
        <v>722</v>
      </c>
      <c r="E6" s="53">
        <v>4.41</v>
      </c>
      <c r="F6" s="46" t="s">
        <v>95</v>
      </c>
      <c r="G6" s="29">
        <v>2</v>
      </c>
      <c r="H6" s="16">
        <f t="shared" si="0"/>
        <v>-2</v>
      </c>
      <c r="I6" s="19">
        <f t="shared" si="1"/>
        <v>-4.5</v>
      </c>
      <c r="J6" s="8"/>
      <c r="K6" s="8"/>
      <c r="L6" s="8"/>
      <c r="M6" s="9"/>
      <c r="N6" s="9"/>
      <c r="O6" s="9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124" t="s">
        <v>722</v>
      </c>
      <c r="AE6" s="36">
        <v>2</v>
      </c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</row>
    <row r="7" spans="1:1004" s="26" customFormat="1" ht="18.75" x14ac:dyDescent="0.3">
      <c r="A7" s="87">
        <v>44289</v>
      </c>
      <c r="B7" s="89">
        <v>2</v>
      </c>
      <c r="C7" s="21" t="s">
        <v>730</v>
      </c>
      <c r="D7" s="83" t="s">
        <v>727</v>
      </c>
      <c r="E7" s="53">
        <v>18</v>
      </c>
      <c r="F7" s="46" t="s">
        <v>557</v>
      </c>
      <c r="G7" s="29">
        <v>1</v>
      </c>
      <c r="H7" s="16">
        <f t="shared" si="0"/>
        <v>17</v>
      </c>
      <c r="I7" s="19">
        <f t="shared" si="1"/>
        <v>12.5</v>
      </c>
      <c r="J7" s="8"/>
      <c r="K7" s="8"/>
      <c r="L7" s="8"/>
      <c r="M7" s="9"/>
      <c r="N7" s="9"/>
      <c r="O7" s="9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124" t="s">
        <v>731</v>
      </c>
      <c r="AE7" s="36">
        <v>1</v>
      </c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</row>
    <row r="8" spans="1:1004" s="26" customFormat="1" ht="18.75" x14ac:dyDescent="0.3">
      <c r="A8" s="87"/>
      <c r="B8" s="90"/>
      <c r="C8" s="54"/>
      <c r="D8" s="83"/>
      <c r="E8" s="45"/>
      <c r="F8" s="46"/>
      <c r="G8" s="15"/>
      <c r="H8" s="16" t="str">
        <f t="shared" si="0"/>
        <v/>
      </c>
      <c r="I8" s="19">
        <f t="shared" si="1"/>
        <v>12.5</v>
      </c>
      <c r="J8" s="8"/>
      <c r="K8" s="8"/>
      <c r="L8" s="8"/>
      <c r="M8" s="9"/>
      <c r="N8" s="9"/>
      <c r="O8" s="9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124" t="s">
        <v>724</v>
      </c>
      <c r="AE8" s="36">
        <v>2</v>
      </c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</row>
    <row r="9" spans="1:1004" s="26" customFormat="1" ht="18.75" x14ac:dyDescent="0.3">
      <c r="A9" s="87"/>
      <c r="B9" s="90"/>
      <c r="C9" s="54"/>
      <c r="D9" s="83"/>
      <c r="E9" s="45"/>
      <c r="F9" s="46"/>
      <c r="G9" s="15"/>
      <c r="H9" s="16" t="str">
        <f t="shared" si="0"/>
        <v/>
      </c>
      <c r="I9" s="19">
        <f t="shared" si="1"/>
        <v>12.5</v>
      </c>
      <c r="J9" s="8"/>
      <c r="K9" s="8"/>
      <c r="L9" s="8"/>
      <c r="M9" s="9"/>
      <c r="N9" s="9"/>
      <c r="O9" s="9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124" t="s">
        <v>732</v>
      </c>
      <c r="AE9" s="36">
        <v>1</v>
      </c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</row>
    <row r="10" spans="1:1004" s="26" customFormat="1" ht="18.75" x14ac:dyDescent="0.3">
      <c r="A10" s="87"/>
      <c r="B10" s="88"/>
      <c r="C10" s="11"/>
      <c r="D10" s="83"/>
      <c r="E10" s="53"/>
      <c r="F10" s="46"/>
      <c r="G10" s="29"/>
      <c r="H10" s="16" t="str">
        <f t="shared" si="0"/>
        <v/>
      </c>
      <c r="I10" s="19">
        <f t="shared" si="1"/>
        <v>12.5</v>
      </c>
      <c r="J10" s="8"/>
      <c r="K10" s="8"/>
      <c r="L10" s="8"/>
      <c r="M10" s="9"/>
      <c r="N10" s="9"/>
      <c r="O10" s="9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124" t="s">
        <v>733</v>
      </c>
      <c r="AE10" s="36">
        <v>2</v>
      </c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</row>
    <row r="11" spans="1:1004" s="26" customFormat="1" ht="18.75" x14ac:dyDescent="0.3">
      <c r="A11" s="87"/>
      <c r="B11" s="55"/>
      <c r="C11" s="54"/>
      <c r="D11" s="83"/>
      <c r="E11" s="13"/>
      <c r="F11" s="46"/>
      <c r="G11" s="15"/>
      <c r="H11" s="16" t="str">
        <f t="shared" si="0"/>
        <v/>
      </c>
      <c r="I11" s="19">
        <f t="shared" si="1"/>
        <v>12.5</v>
      </c>
      <c r="J11" s="8"/>
      <c r="K11" s="8"/>
      <c r="L11" s="8"/>
      <c r="M11" s="9"/>
      <c r="N11" s="9"/>
      <c r="O11" s="9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124" t="s">
        <v>734</v>
      </c>
      <c r="AE11" s="36">
        <v>1</v>
      </c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</row>
    <row r="12" spans="1:1004" s="26" customFormat="1" ht="18.75" x14ac:dyDescent="0.3">
      <c r="A12" s="87"/>
      <c r="B12" s="55"/>
      <c r="C12" s="54"/>
      <c r="D12" s="83"/>
      <c r="E12" s="13"/>
      <c r="F12" s="46"/>
      <c r="G12" s="15"/>
      <c r="H12" s="16" t="str">
        <f t="shared" si="0"/>
        <v/>
      </c>
      <c r="I12" s="19">
        <f t="shared" si="1"/>
        <v>12.5</v>
      </c>
      <c r="J12" s="8"/>
      <c r="K12" s="8"/>
      <c r="L12" s="8"/>
      <c r="M12" s="9"/>
      <c r="N12" s="9"/>
      <c r="O12" s="9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124" t="s">
        <v>727</v>
      </c>
      <c r="AE12" s="36">
        <v>2</v>
      </c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</row>
    <row r="13" spans="1:1004" s="26" customFormat="1" ht="18.75" x14ac:dyDescent="0.3">
      <c r="A13" s="87"/>
      <c r="B13" s="88"/>
      <c r="C13" s="11"/>
      <c r="D13" s="83"/>
      <c r="E13" s="53"/>
      <c r="F13" s="46"/>
      <c r="G13" s="15"/>
      <c r="H13" s="16" t="str">
        <f t="shared" si="0"/>
        <v/>
      </c>
      <c r="I13" s="19">
        <f t="shared" si="1"/>
        <v>12.5</v>
      </c>
      <c r="J13" s="8"/>
      <c r="K13" s="8"/>
      <c r="L13" s="8"/>
      <c r="M13" s="9"/>
      <c r="N13" s="9"/>
      <c r="O13" s="9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36"/>
      <c r="AE13" s="36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</row>
    <row r="14" spans="1:1004" s="26" customFormat="1" ht="18.75" x14ac:dyDescent="0.3">
      <c r="A14" s="87"/>
      <c r="B14" s="88"/>
      <c r="C14" s="11"/>
      <c r="D14" s="83"/>
      <c r="E14" s="45"/>
      <c r="F14" s="46"/>
      <c r="G14" s="15"/>
      <c r="H14" s="16" t="str">
        <f t="shared" si="0"/>
        <v/>
      </c>
      <c r="I14" s="19">
        <f t="shared" si="1"/>
        <v>12.5</v>
      </c>
      <c r="J14" s="8"/>
      <c r="K14" s="9"/>
      <c r="L14" s="9"/>
      <c r="M14" s="9"/>
      <c r="N14" s="9"/>
      <c r="O14" s="9"/>
      <c r="P14" s="9"/>
      <c r="Q14" s="9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</row>
    <row r="15" spans="1:1004" s="26" customFormat="1" ht="18.75" x14ac:dyDescent="0.3">
      <c r="A15" s="87"/>
      <c r="B15" s="88"/>
      <c r="C15" s="11"/>
      <c r="D15" s="83"/>
      <c r="E15" s="45"/>
      <c r="F15" s="46"/>
      <c r="G15" s="15"/>
      <c r="H15" s="16" t="str">
        <f t="shared" si="0"/>
        <v/>
      </c>
      <c r="I15" s="19">
        <f t="shared" si="1"/>
        <v>12.5</v>
      </c>
      <c r="J15" s="8"/>
      <c r="K15" s="9"/>
      <c r="L15" s="9"/>
      <c r="M15" s="9"/>
      <c r="N15" s="9"/>
      <c r="O15" s="9"/>
      <c r="P15" s="9"/>
      <c r="Q15" s="9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</row>
    <row r="16" spans="1:1004" s="26" customFormat="1" ht="18.75" x14ac:dyDescent="0.3">
      <c r="A16" s="87"/>
      <c r="B16" s="88"/>
      <c r="C16" s="11"/>
      <c r="D16" s="83"/>
      <c r="E16" s="45"/>
      <c r="F16" s="46"/>
      <c r="G16" s="15"/>
      <c r="H16" s="16" t="str">
        <f t="shared" si="0"/>
        <v/>
      </c>
      <c r="I16" s="19">
        <f t="shared" si="1"/>
        <v>12.5</v>
      </c>
      <c r="J16" s="8"/>
      <c r="K16" s="9"/>
      <c r="L16" s="9"/>
      <c r="M16" s="9"/>
      <c r="N16" s="9"/>
      <c r="O16" s="9"/>
      <c r="P16" s="9"/>
      <c r="Q16" s="9"/>
      <c r="R16" s="8"/>
      <c r="S16" s="8"/>
      <c r="T16" s="8"/>
      <c r="U16" s="8"/>
      <c r="V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</row>
    <row r="17" spans="1:1004" s="41" customFormat="1" ht="18.75" x14ac:dyDescent="0.3">
      <c r="A17" s="87"/>
      <c r="B17" s="88"/>
      <c r="C17" s="11"/>
      <c r="D17" s="83"/>
      <c r="E17" s="45"/>
      <c r="F17" s="46"/>
      <c r="G17" s="15"/>
      <c r="H17" s="16" t="str">
        <f t="shared" si="0"/>
        <v/>
      </c>
      <c r="I17" s="19">
        <f t="shared" si="1"/>
        <v>12.5</v>
      </c>
      <c r="J17" s="40"/>
      <c r="K17" s="40"/>
      <c r="L17" s="40"/>
      <c r="M17" s="9"/>
      <c r="N17" s="9"/>
      <c r="O17" s="9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</row>
    <row r="18" spans="1:1004" s="41" customFormat="1" ht="18.75" x14ac:dyDescent="0.3">
      <c r="A18" s="87"/>
      <c r="B18" s="88"/>
      <c r="C18" s="11"/>
      <c r="D18" s="83"/>
      <c r="E18" s="45"/>
      <c r="F18" s="46"/>
      <c r="G18" s="15"/>
      <c r="H18" s="16" t="str">
        <f t="shared" si="0"/>
        <v/>
      </c>
      <c r="I18" s="19">
        <f t="shared" si="1"/>
        <v>12.5</v>
      </c>
      <c r="J18" s="40"/>
      <c r="K18" s="40"/>
      <c r="L18" s="40"/>
      <c r="M18" s="9"/>
      <c r="N18" s="9"/>
      <c r="O18" s="9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</row>
    <row r="19" spans="1:1004" s="41" customFormat="1" ht="18.75" x14ac:dyDescent="0.3">
      <c r="A19" s="87"/>
      <c r="B19" s="88"/>
      <c r="C19" s="11"/>
      <c r="D19" s="83"/>
      <c r="E19" s="45"/>
      <c r="F19" s="46"/>
      <c r="G19" s="15"/>
      <c r="H19" s="16" t="str">
        <f t="shared" si="0"/>
        <v/>
      </c>
      <c r="I19" s="19">
        <f t="shared" si="1"/>
        <v>12.5</v>
      </c>
      <c r="J19" s="40"/>
      <c r="K19" s="40"/>
      <c r="L19" s="40"/>
      <c r="M19" s="9"/>
      <c r="N19" s="9"/>
      <c r="O19" s="9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</row>
    <row r="20" spans="1:1004" s="41" customFormat="1" ht="18.75" x14ac:dyDescent="0.3">
      <c r="A20" s="87"/>
      <c r="B20" s="88"/>
      <c r="C20" s="11"/>
      <c r="D20" s="83"/>
      <c r="E20" s="45"/>
      <c r="F20" s="46"/>
      <c r="G20" s="15"/>
      <c r="H20" s="16" t="str">
        <f t="shared" si="0"/>
        <v/>
      </c>
      <c r="I20" s="19">
        <f t="shared" si="1"/>
        <v>12.5</v>
      </c>
      <c r="J20" s="40"/>
      <c r="K20" s="40"/>
      <c r="L20" s="40"/>
      <c r="M20" s="9"/>
      <c r="N20" s="9"/>
      <c r="O20" s="9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</row>
    <row r="21" spans="1:1004" s="41" customFormat="1" ht="18.75" x14ac:dyDescent="0.3">
      <c r="A21" s="87"/>
      <c r="B21" s="88"/>
      <c r="C21" s="11"/>
      <c r="D21" s="83"/>
      <c r="E21" s="45"/>
      <c r="F21" s="46"/>
      <c r="G21" s="15"/>
      <c r="H21" s="16" t="str">
        <f t="shared" si="0"/>
        <v/>
      </c>
      <c r="I21" s="19">
        <f t="shared" si="1"/>
        <v>12.5</v>
      </c>
      <c r="J21" s="40"/>
      <c r="K21" s="40"/>
      <c r="L21" s="40"/>
      <c r="M21" s="9"/>
      <c r="N21" s="9"/>
      <c r="O21" s="9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</row>
    <row r="22" spans="1:1004" s="41" customFormat="1" ht="18.75" x14ac:dyDescent="0.3">
      <c r="A22" s="87"/>
      <c r="B22" s="88"/>
      <c r="C22" s="11"/>
      <c r="D22" s="83"/>
      <c r="E22" s="45"/>
      <c r="F22" s="46"/>
      <c r="G22" s="15"/>
      <c r="H22" s="16" t="str">
        <f t="shared" si="0"/>
        <v/>
      </c>
      <c r="I22" s="19">
        <f t="shared" si="1"/>
        <v>12.5</v>
      </c>
      <c r="J22" s="40"/>
      <c r="K22" s="40"/>
      <c r="L22" s="40"/>
      <c r="M22" s="9"/>
      <c r="N22" s="9"/>
      <c r="O22" s="9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</row>
    <row r="23" spans="1:1004" ht="18.75" x14ac:dyDescent="0.3">
      <c r="A23" s="87"/>
      <c r="B23" s="88"/>
      <c r="C23" s="11"/>
      <c r="D23" s="83"/>
      <c r="E23" s="45"/>
      <c r="F23" s="46"/>
      <c r="H23" s="16" t="str">
        <f t="shared" si="0"/>
        <v/>
      </c>
      <c r="I23" s="19">
        <f t="shared" si="1"/>
        <v>12.5</v>
      </c>
    </row>
    <row r="24" spans="1:1004" ht="18.75" x14ac:dyDescent="0.3">
      <c r="A24" s="87"/>
      <c r="B24" s="88"/>
      <c r="C24" s="11"/>
      <c r="D24" s="83"/>
      <c r="E24" s="45"/>
      <c r="F24" s="46"/>
      <c r="H24" s="16" t="str">
        <f t="shared" si="0"/>
        <v/>
      </c>
      <c r="I24" s="19">
        <f t="shared" si="1"/>
        <v>12.5</v>
      </c>
    </row>
    <row r="25" spans="1:1004" s="44" customFormat="1" ht="18.75" x14ac:dyDescent="0.3">
      <c r="A25" s="87"/>
      <c r="B25" s="88"/>
      <c r="C25" s="11"/>
      <c r="D25" s="83"/>
      <c r="E25" s="45"/>
      <c r="F25" s="46"/>
      <c r="G25" s="15"/>
      <c r="H25" s="16" t="str">
        <f t="shared" si="0"/>
        <v/>
      </c>
      <c r="I25" s="19">
        <f t="shared" si="1"/>
        <v>12.5</v>
      </c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</row>
    <row r="26" spans="1:1004" s="44" customFormat="1" ht="18.75" x14ac:dyDescent="0.3">
      <c r="A26" s="87"/>
      <c r="B26" s="88"/>
      <c r="C26" s="11"/>
      <c r="D26" s="83"/>
      <c r="E26" s="45"/>
      <c r="F26" s="46"/>
      <c r="G26" s="15"/>
      <c r="H26" s="16" t="str">
        <f t="shared" si="0"/>
        <v/>
      </c>
      <c r="I26" s="19">
        <f t="shared" si="1"/>
        <v>12.5</v>
      </c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</row>
    <row r="27" spans="1:1004" ht="18.75" x14ac:dyDescent="0.3">
      <c r="A27" s="87"/>
      <c r="B27" s="88"/>
      <c r="C27" s="11"/>
      <c r="D27" s="83"/>
      <c r="E27" s="45"/>
      <c r="F27" s="46"/>
      <c r="H27" s="16" t="str">
        <f t="shared" si="0"/>
        <v/>
      </c>
      <c r="I27" s="19">
        <f t="shared" si="1"/>
        <v>12.5</v>
      </c>
    </row>
    <row r="28" spans="1:1004" ht="18.75" x14ac:dyDescent="0.3">
      <c r="A28" s="87"/>
      <c r="B28" s="88"/>
      <c r="C28" s="11"/>
      <c r="D28" s="83"/>
      <c r="E28" s="45"/>
      <c r="F28" s="46"/>
      <c r="H28" s="16" t="str">
        <f t="shared" si="0"/>
        <v/>
      </c>
      <c r="I28" s="19">
        <f t="shared" si="1"/>
        <v>12.5</v>
      </c>
    </row>
    <row r="29" spans="1:1004" ht="18.75" x14ac:dyDescent="0.3">
      <c r="A29" s="87"/>
      <c r="B29" s="88"/>
      <c r="C29" s="11"/>
      <c r="D29" s="83"/>
      <c r="E29" s="45"/>
      <c r="F29" s="46"/>
      <c r="H29" s="16" t="str">
        <f t="shared" si="0"/>
        <v/>
      </c>
      <c r="I29" s="19">
        <f t="shared" si="1"/>
        <v>12.5</v>
      </c>
    </row>
    <row r="30" spans="1:1004" ht="18.75" x14ac:dyDescent="0.3">
      <c r="A30" s="87"/>
      <c r="B30" s="88"/>
      <c r="C30" s="11"/>
      <c r="D30" s="83"/>
      <c r="E30" s="45"/>
      <c r="F30" s="46"/>
      <c r="H30" s="16" t="str">
        <f t="shared" si="0"/>
        <v/>
      </c>
      <c r="I30" s="19">
        <f t="shared" si="1"/>
        <v>12.5</v>
      </c>
    </row>
    <row r="31" spans="1:1004" ht="18.75" x14ac:dyDescent="0.3">
      <c r="A31" s="87"/>
      <c r="B31" s="88"/>
      <c r="C31" s="11"/>
      <c r="D31" s="83"/>
      <c r="E31" s="45"/>
      <c r="F31" s="46"/>
      <c r="H31" s="16" t="str">
        <f t="shared" si="0"/>
        <v/>
      </c>
      <c r="I31" s="19">
        <f t="shared" si="1"/>
        <v>12.5</v>
      </c>
    </row>
    <row r="32" spans="1:1004" ht="18.75" x14ac:dyDescent="0.3">
      <c r="A32" s="87"/>
      <c r="B32" s="88"/>
      <c r="C32" s="11"/>
      <c r="D32" s="83"/>
      <c r="E32" s="45"/>
      <c r="F32" s="46"/>
      <c r="H32" s="16" t="str">
        <f t="shared" si="0"/>
        <v/>
      </c>
      <c r="I32" s="19">
        <f t="shared" si="1"/>
        <v>12.5</v>
      </c>
    </row>
    <row r="33" spans="1:9" ht="18.75" x14ac:dyDescent="0.3">
      <c r="A33" s="87"/>
      <c r="B33" s="88"/>
      <c r="C33" s="11"/>
      <c r="D33" s="83"/>
      <c r="E33" s="45"/>
      <c r="F33" s="46"/>
      <c r="H33" s="16" t="str">
        <f t="shared" si="0"/>
        <v/>
      </c>
      <c r="I33" s="19">
        <f t="shared" si="1"/>
        <v>12.5</v>
      </c>
    </row>
    <row r="34" spans="1:9" ht="18.75" x14ac:dyDescent="0.3">
      <c r="A34" s="87"/>
      <c r="B34" s="88"/>
      <c r="C34" s="11"/>
      <c r="D34" s="83"/>
      <c r="E34" s="45"/>
      <c r="F34" s="46"/>
      <c r="H34" s="16" t="str">
        <f t="shared" si="0"/>
        <v/>
      </c>
      <c r="I34" s="19">
        <f t="shared" si="1"/>
        <v>12.5</v>
      </c>
    </row>
    <row r="35" spans="1:9" ht="18.75" x14ac:dyDescent="0.3">
      <c r="A35" s="87"/>
      <c r="B35" s="88"/>
      <c r="C35" s="11"/>
      <c r="D35" s="83"/>
      <c r="E35" s="45"/>
      <c r="F35" s="46"/>
      <c r="H35" s="16" t="str">
        <f t="shared" si="0"/>
        <v/>
      </c>
      <c r="I35" s="19">
        <f t="shared" si="1"/>
        <v>12.5</v>
      </c>
    </row>
    <row r="36" spans="1:9" ht="18.75" x14ac:dyDescent="0.3">
      <c r="A36" s="87"/>
      <c r="B36" s="88"/>
      <c r="C36" s="11"/>
      <c r="D36" s="83"/>
      <c r="E36" s="45"/>
      <c r="F36" s="46"/>
      <c r="H36" s="16" t="str">
        <f t="shared" si="0"/>
        <v/>
      </c>
      <c r="I36" s="19">
        <f t="shared" si="1"/>
        <v>12.5</v>
      </c>
    </row>
    <row r="37" spans="1:9" ht="18.75" x14ac:dyDescent="0.3">
      <c r="A37" s="87"/>
      <c r="B37" s="88"/>
      <c r="C37" s="11"/>
      <c r="D37" s="83"/>
      <c r="E37" s="45"/>
      <c r="F37" s="46"/>
      <c r="H37" s="16" t="str">
        <f t="shared" si="0"/>
        <v/>
      </c>
      <c r="I37" s="19">
        <f t="shared" si="1"/>
        <v>12.5</v>
      </c>
    </row>
    <row r="38" spans="1:9" ht="18.75" x14ac:dyDescent="0.3">
      <c r="A38" s="87"/>
      <c r="B38" s="88"/>
      <c r="C38" s="11"/>
      <c r="D38" s="83"/>
      <c r="E38" s="45"/>
      <c r="F38" s="46"/>
      <c r="H38" s="16" t="str">
        <f t="shared" si="0"/>
        <v/>
      </c>
      <c r="I38" s="19">
        <f t="shared" si="1"/>
        <v>12.5</v>
      </c>
    </row>
    <row r="39" spans="1:9" ht="18.75" x14ac:dyDescent="0.3">
      <c r="A39" s="87"/>
      <c r="B39" s="88"/>
      <c r="C39" s="11"/>
      <c r="D39" s="83"/>
      <c r="E39" s="45"/>
      <c r="F39" s="46"/>
      <c r="H39" s="16" t="str">
        <f t="shared" si="0"/>
        <v/>
      </c>
      <c r="I39" s="19">
        <f t="shared" si="1"/>
        <v>12.5</v>
      </c>
    </row>
    <row r="40" spans="1:9" ht="18.75" x14ac:dyDescent="0.3">
      <c r="A40" s="87"/>
      <c r="B40" s="88"/>
      <c r="C40" s="11"/>
      <c r="D40" s="83"/>
      <c r="E40" s="45"/>
      <c r="F40" s="46"/>
      <c r="H40" s="16" t="str">
        <f t="shared" si="0"/>
        <v/>
      </c>
      <c r="I40" s="19">
        <f t="shared" si="1"/>
        <v>12.5</v>
      </c>
    </row>
    <row r="41" spans="1:9" ht="18.75" x14ac:dyDescent="0.3">
      <c r="A41" s="87"/>
      <c r="B41" s="88"/>
      <c r="C41" s="11"/>
      <c r="D41" s="83"/>
      <c r="E41" s="45"/>
      <c r="F41" s="46"/>
      <c r="H41" s="16" t="str">
        <f t="shared" si="0"/>
        <v/>
      </c>
      <c r="I41" s="19">
        <f t="shared" si="1"/>
        <v>12.5</v>
      </c>
    </row>
    <row r="42" spans="1:9" ht="18.75" x14ac:dyDescent="0.3">
      <c r="A42" s="87"/>
      <c r="B42" s="88"/>
      <c r="C42" s="11"/>
      <c r="D42" s="83"/>
      <c r="E42" s="45"/>
      <c r="F42" s="46"/>
      <c r="H42" s="16" t="str">
        <f t="shared" si="0"/>
        <v/>
      </c>
      <c r="I42" s="19">
        <f t="shared" si="1"/>
        <v>12.5</v>
      </c>
    </row>
    <row r="43" spans="1:9" ht="18.75" x14ac:dyDescent="0.3">
      <c r="A43" s="87"/>
      <c r="B43" s="88"/>
      <c r="C43" s="11"/>
      <c r="D43" s="83"/>
      <c r="E43" s="45"/>
      <c r="F43" s="46"/>
      <c r="H43" s="16" t="str">
        <f t="shared" si="0"/>
        <v/>
      </c>
      <c r="I43" s="19">
        <f t="shared" si="1"/>
        <v>12.5</v>
      </c>
    </row>
    <row r="44" spans="1:9" ht="18.75" x14ac:dyDescent="0.3">
      <c r="A44" s="82"/>
      <c r="B44" s="88"/>
      <c r="C44" s="11"/>
      <c r="D44" s="83"/>
      <c r="E44" s="45"/>
      <c r="F44" s="46"/>
      <c r="H44" s="16" t="str">
        <f t="shared" si="0"/>
        <v/>
      </c>
      <c r="I44" s="19">
        <f t="shared" si="1"/>
        <v>12.5</v>
      </c>
    </row>
    <row r="45" spans="1:9" ht="18.75" x14ac:dyDescent="0.3">
      <c r="A45" s="82"/>
      <c r="B45" s="88"/>
      <c r="C45" s="11"/>
      <c r="D45" s="83"/>
      <c r="E45" s="45"/>
      <c r="F45" s="46"/>
      <c r="H45" s="16" t="str">
        <f t="shared" si="0"/>
        <v/>
      </c>
      <c r="I45" s="19">
        <f t="shared" si="1"/>
        <v>12.5</v>
      </c>
    </row>
    <row r="46" spans="1:9" ht="18.75" x14ac:dyDescent="0.3">
      <c r="A46" s="82"/>
      <c r="B46" s="88"/>
      <c r="C46" s="11"/>
      <c r="D46" s="83"/>
      <c r="E46" s="45"/>
      <c r="F46" s="46"/>
      <c r="H46" s="16" t="str">
        <f t="shared" si="0"/>
        <v/>
      </c>
      <c r="I46" s="19">
        <f t="shared" si="1"/>
        <v>12.5</v>
      </c>
    </row>
    <row r="47" spans="1:9" ht="18.75" x14ac:dyDescent="0.3">
      <c r="A47" s="82"/>
      <c r="B47" s="88"/>
      <c r="C47" s="11"/>
      <c r="D47" s="83"/>
      <c r="E47" s="45"/>
      <c r="F47" s="46"/>
      <c r="H47" s="16" t="str">
        <f t="shared" si="0"/>
        <v/>
      </c>
      <c r="I47" s="19">
        <f t="shared" si="1"/>
        <v>12.5</v>
      </c>
    </row>
    <row r="48" spans="1:9" ht="18.75" x14ac:dyDescent="0.3">
      <c r="A48" s="82"/>
      <c r="B48" s="88"/>
      <c r="C48" s="11"/>
      <c r="D48" s="83"/>
      <c r="E48" s="45"/>
      <c r="F48" s="46"/>
      <c r="H48" s="16" t="str">
        <f t="shared" si="0"/>
        <v/>
      </c>
      <c r="I48" s="19">
        <f t="shared" si="1"/>
        <v>12.5</v>
      </c>
    </row>
    <row r="49" spans="1:12" ht="18.75" x14ac:dyDescent="0.3">
      <c r="A49" s="82"/>
      <c r="B49" s="88"/>
      <c r="C49" s="11"/>
      <c r="D49" s="83"/>
      <c r="E49" s="45"/>
      <c r="F49" s="46"/>
      <c r="H49" s="16" t="str">
        <f t="shared" si="0"/>
        <v/>
      </c>
      <c r="I49" s="19">
        <f t="shared" si="1"/>
        <v>12.5</v>
      </c>
    </row>
    <row r="50" spans="1:12" ht="18.75" x14ac:dyDescent="0.3">
      <c r="A50" s="82"/>
      <c r="B50" s="88"/>
      <c r="C50" s="11"/>
      <c r="D50" s="83"/>
      <c r="E50" s="45"/>
      <c r="F50" s="46"/>
      <c r="H50" s="16" t="str">
        <f t="shared" si="0"/>
        <v/>
      </c>
      <c r="I50" s="19">
        <f t="shared" si="1"/>
        <v>12.5</v>
      </c>
    </row>
    <row r="51" spans="1:12" ht="18.75" x14ac:dyDescent="0.3">
      <c r="A51" s="82"/>
      <c r="B51" s="88"/>
      <c r="C51" s="11"/>
      <c r="D51" s="83"/>
      <c r="E51" s="45"/>
      <c r="F51" s="46"/>
      <c r="H51" s="16" t="str">
        <f t="shared" si="0"/>
        <v/>
      </c>
      <c r="I51" s="19">
        <f t="shared" si="1"/>
        <v>12.5</v>
      </c>
    </row>
    <row r="52" spans="1:12" ht="18.75" x14ac:dyDescent="0.3">
      <c r="A52" s="82"/>
      <c r="B52" s="88"/>
      <c r="C52" s="11"/>
      <c r="D52" s="83"/>
      <c r="E52" s="45"/>
      <c r="F52" s="46"/>
      <c r="H52" s="16" t="str">
        <f t="shared" si="0"/>
        <v/>
      </c>
      <c r="I52" s="19">
        <f t="shared" si="1"/>
        <v>12.5</v>
      </c>
    </row>
    <row r="53" spans="1:12" ht="18.75" x14ac:dyDescent="0.3">
      <c r="A53" s="82"/>
      <c r="B53" s="88"/>
      <c r="C53" s="11"/>
      <c r="D53" s="83"/>
      <c r="E53" s="45"/>
      <c r="F53" s="46"/>
      <c r="H53" s="16" t="str">
        <f t="shared" si="0"/>
        <v/>
      </c>
      <c r="I53" s="19">
        <f t="shared" si="1"/>
        <v>12.5</v>
      </c>
    </row>
    <row r="54" spans="1:12" ht="18.75" x14ac:dyDescent="0.3">
      <c r="A54" s="82"/>
      <c r="B54" s="88"/>
      <c r="C54" s="11"/>
      <c r="D54" s="83"/>
      <c r="E54" s="45"/>
      <c r="F54" s="46"/>
      <c r="H54" s="16" t="str">
        <f t="shared" si="0"/>
        <v/>
      </c>
      <c r="I54" s="19">
        <f t="shared" si="1"/>
        <v>12.5</v>
      </c>
      <c r="J54" s="43">
        <f>SUM(H54:H62)</f>
        <v>0</v>
      </c>
      <c r="K54" s="122">
        <v>5</v>
      </c>
      <c r="L54" s="9">
        <f>K54*J54</f>
        <v>0</v>
      </c>
    </row>
    <row r="55" spans="1:12" ht="18.75" x14ac:dyDescent="0.3">
      <c r="A55" s="82"/>
      <c r="B55" s="88"/>
      <c r="C55" s="11"/>
      <c r="D55" s="83"/>
      <c r="E55" s="45"/>
      <c r="F55" s="46"/>
      <c r="H55" s="16" t="str">
        <f t="shared" si="0"/>
        <v/>
      </c>
      <c r="I55" s="19">
        <f t="shared" si="1"/>
        <v>12.5</v>
      </c>
    </row>
    <row r="56" spans="1:12" ht="18.75" x14ac:dyDescent="0.3">
      <c r="A56" s="82"/>
      <c r="B56" s="88"/>
      <c r="C56" s="11"/>
      <c r="D56" s="83"/>
      <c r="E56" s="45"/>
      <c r="F56" s="46"/>
      <c r="H56" s="16" t="str">
        <f t="shared" si="0"/>
        <v/>
      </c>
      <c r="I56" s="19">
        <f t="shared" si="1"/>
        <v>12.5</v>
      </c>
    </row>
    <row r="57" spans="1:12" ht="18.75" x14ac:dyDescent="0.3">
      <c r="A57" s="82"/>
      <c r="B57" s="88"/>
      <c r="C57" s="11"/>
      <c r="D57" s="83"/>
      <c r="E57" s="45"/>
      <c r="F57" s="46"/>
      <c r="H57" s="16" t="str">
        <f t="shared" si="0"/>
        <v/>
      </c>
      <c r="I57" s="19">
        <f t="shared" si="1"/>
        <v>12.5</v>
      </c>
    </row>
    <row r="58" spans="1:12" ht="18.75" x14ac:dyDescent="0.3">
      <c r="A58" s="82"/>
      <c r="B58" s="88"/>
      <c r="C58" s="11"/>
      <c r="D58" s="83"/>
      <c r="E58" s="45"/>
      <c r="F58" s="46"/>
      <c r="H58" s="16" t="str">
        <f t="shared" si="0"/>
        <v/>
      </c>
      <c r="I58" s="19">
        <f t="shared" si="1"/>
        <v>12.5</v>
      </c>
    </row>
    <row r="59" spans="1:12" ht="18.75" x14ac:dyDescent="0.3">
      <c r="A59" s="82"/>
      <c r="B59" s="88"/>
      <c r="C59" s="11"/>
      <c r="D59" s="83"/>
      <c r="E59" s="45"/>
      <c r="F59" s="46"/>
      <c r="H59" s="16" t="str">
        <f t="shared" si="0"/>
        <v/>
      </c>
      <c r="I59" s="19">
        <f t="shared" si="1"/>
        <v>12.5</v>
      </c>
    </row>
    <row r="60" spans="1:12" ht="18.75" x14ac:dyDescent="0.3">
      <c r="A60" s="82"/>
      <c r="B60" s="88"/>
      <c r="C60" s="11"/>
      <c r="D60" s="83"/>
      <c r="E60" s="45"/>
      <c r="F60" s="46"/>
      <c r="H60" s="16" t="str">
        <f t="shared" si="0"/>
        <v/>
      </c>
      <c r="I60" s="19">
        <f t="shared" si="1"/>
        <v>12.5</v>
      </c>
    </row>
    <row r="61" spans="1:12" ht="18.75" x14ac:dyDescent="0.3">
      <c r="A61" s="82"/>
      <c r="B61" s="88"/>
      <c r="C61" s="11"/>
      <c r="D61" s="83"/>
      <c r="E61" s="45"/>
      <c r="F61" s="46"/>
      <c r="H61" s="16" t="str">
        <f t="shared" si="0"/>
        <v/>
      </c>
      <c r="I61" s="19">
        <f t="shared" si="1"/>
        <v>12.5</v>
      </c>
    </row>
    <row r="62" spans="1:12" ht="18.75" x14ac:dyDescent="0.3">
      <c r="A62" s="82"/>
      <c r="B62" s="88"/>
      <c r="C62" s="11"/>
      <c r="D62" s="83"/>
      <c r="E62" s="45"/>
      <c r="F62" s="46"/>
      <c r="H62" s="16" t="str">
        <f t="shared" si="0"/>
        <v/>
      </c>
      <c r="I62" s="19">
        <f t="shared" si="1"/>
        <v>12.5</v>
      </c>
    </row>
    <row r="63" spans="1:12" ht="18.75" x14ac:dyDescent="0.3">
      <c r="A63" s="82"/>
      <c r="B63" s="88"/>
      <c r="C63" s="11"/>
      <c r="D63" s="83"/>
      <c r="E63" s="45"/>
      <c r="F63" s="46"/>
      <c r="H63" s="16" t="str">
        <f t="shared" si="0"/>
        <v/>
      </c>
      <c r="I63" s="19">
        <f t="shared" si="1"/>
        <v>12.5</v>
      </c>
    </row>
    <row r="64" spans="1:12" ht="18.75" x14ac:dyDescent="0.3">
      <c r="A64" s="82"/>
      <c r="B64" s="88"/>
      <c r="C64" s="11"/>
      <c r="D64" s="83"/>
      <c r="E64" s="45"/>
      <c r="F64" s="46"/>
      <c r="H64" s="16" t="str">
        <f t="shared" si="0"/>
        <v/>
      </c>
      <c r="I64" s="19">
        <f t="shared" si="1"/>
        <v>12.5</v>
      </c>
    </row>
    <row r="65" spans="1:9" ht="18.75" x14ac:dyDescent="0.3">
      <c r="A65" s="82"/>
      <c r="B65" s="88"/>
      <c r="C65" s="11"/>
      <c r="D65" s="83"/>
      <c r="E65" s="45"/>
      <c r="F65" s="46"/>
      <c r="H65" s="16" t="str">
        <f t="shared" si="0"/>
        <v/>
      </c>
      <c r="I65" s="19">
        <f t="shared" si="1"/>
        <v>12.5</v>
      </c>
    </row>
    <row r="66" spans="1:9" ht="18.75" x14ac:dyDescent="0.3">
      <c r="A66" s="82"/>
      <c r="B66" s="88"/>
      <c r="C66" s="11"/>
      <c r="D66" s="83"/>
      <c r="E66" s="45"/>
      <c r="F66" s="46"/>
      <c r="H66" s="16" t="str">
        <f t="shared" si="0"/>
        <v/>
      </c>
      <c r="I66" s="19">
        <f t="shared" si="1"/>
        <v>12.5</v>
      </c>
    </row>
    <row r="67" spans="1:9" ht="18.75" x14ac:dyDescent="0.3">
      <c r="A67" s="82"/>
      <c r="B67" s="88"/>
      <c r="C67" s="11"/>
      <c r="D67" s="83"/>
      <c r="E67" s="45"/>
      <c r="F67" s="46"/>
      <c r="H67" s="16" t="str">
        <f t="shared" ref="H67:H112" si="2">IF(F67="W",G67*E67-G67,IF(F67="L",-G67,IF(F67="","",0)))</f>
        <v/>
      </c>
      <c r="I67" s="19">
        <f t="shared" si="1"/>
        <v>12.5</v>
      </c>
    </row>
    <row r="68" spans="1:9" ht="18.75" x14ac:dyDescent="0.3">
      <c r="A68" s="82"/>
      <c r="B68" s="88"/>
      <c r="C68" s="11"/>
      <c r="D68" s="83"/>
      <c r="E68" s="45"/>
      <c r="F68" s="46"/>
      <c r="H68" s="16" t="str">
        <f t="shared" si="2"/>
        <v/>
      </c>
      <c r="I68" s="19">
        <f t="shared" ref="I68:I112" si="3">IF(H68="",I67,I67+H68)</f>
        <v>12.5</v>
      </c>
    </row>
    <row r="69" spans="1:9" ht="18.75" x14ac:dyDescent="0.3">
      <c r="A69" s="82"/>
      <c r="B69" s="88"/>
      <c r="C69" s="11"/>
      <c r="D69" s="83"/>
      <c r="E69" s="45"/>
      <c r="F69" s="46"/>
      <c r="H69" s="16" t="str">
        <f t="shared" si="2"/>
        <v/>
      </c>
      <c r="I69" s="19">
        <f t="shared" si="3"/>
        <v>12.5</v>
      </c>
    </row>
    <row r="70" spans="1:9" ht="18.75" x14ac:dyDescent="0.3">
      <c r="A70" s="82"/>
      <c r="B70" s="88"/>
      <c r="C70" s="11"/>
      <c r="D70" s="83"/>
      <c r="E70" s="45"/>
      <c r="F70" s="46"/>
      <c r="H70" s="16" t="str">
        <f t="shared" si="2"/>
        <v/>
      </c>
      <c r="I70" s="19">
        <f t="shared" si="3"/>
        <v>12.5</v>
      </c>
    </row>
    <row r="71" spans="1:9" ht="18.75" x14ac:dyDescent="0.3">
      <c r="A71" s="82"/>
      <c r="B71" s="88"/>
      <c r="C71" s="11"/>
      <c r="D71" s="83"/>
      <c r="E71" s="45"/>
      <c r="F71" s="46"/>
      <c r="H71" s="16" t="str">
        <f t="shared" si="2"/>
        <v/>
      </c>
      <c r="I71" s="19">
        <f t="shared" si="3"/>
        <v>12.5</v>
      </c>
    </row>
    <row r="72" spans="1:9" ht="18.75" x14ac:dyDescent="0.3">
      <c r="A72" s="82"/>
      <c r="B72" s="88"/>
      <c r="C72" s="11"/>
      <c r="D72" s="83"/>
      <c r="E72" s="45"/>
      <c r="F72" s="46"/>
      <c r="H72" s="16" t="str">
        <f t="shared" si="2"/>
        <v/>
      </c>
      <c r="I72" s="19">
        <f t="shared" si="3"/>
        <v>12.5</v>
      </c>
    </row>
    <row r="73" spans="1:9" ht="18.75" x14ac:dyDescent="0.3">
      <c r="A73" s="82"/>
      <c r="B73" s="88"/>
      <c r="C73" s="11"/>
      <c r="D73" s="83"/>
      <c r="E73" s="45"/>
      <c r="F73" s="46"/>
      <c r="H73" s="16" t="str">
        <f t="shared" si="2"/>
        <v/>
      </c>
      <c r="I73" s="19">
        <f t="shared" si="3"/>
        <v>12.5</v>
      </c>
    </row>
    <row r="74" spans="1:9" ht="18.75" x14ac:dyDescent="0.3">
      <c r="A74" s="54"/>
      <c r="B74" s="88"/>
      <c r="C74" s="11"/>
      <c r="D74" s="83"/>
      <c r="E74" s="45"/>
      <c r="F74" s="46"/>
      <c r="H74" s="16" t="str">
        <f t="shared" si="2"/>
        <v/>
      </c>
      <c r="I74" s="19">
        <f t="shared" si="3"/>
        <v>12.5</v>
      </c>
    </row>
    <row r="75" spans="1:9" ht="18.75" x14ac:dyDescent="0.3">
      <c r="A75" s="54"/>
      <c r="B75" s="88"/>
      <c r="C75" s="11"/>
      <c r="D75" s="83"/>
      <c r="E75" s="45"/>
      <c r="F75" s="46"/>
      <c r="H75" s="16" t="str">
        <f t="shared" si="2"/>
        <v/>
      </c>
      <c r="I75" s="19">
        <f t="shared" si="3"/>
        <v>12.5</v>
      </c>
    </row>
    <row r="76" spans="1:9" ht="18.75" x14ac:dyDescent="0.3">
      <c r="A76" s="54"/>
      <c r="B76" s="88"/>
      <c r="C76" s="11"/>
      <c r="D76" s="83"/>
      <c r="E76" s="45"/>
      <c r="F76" s="46"/>
      <c r="H76" s="16" t="str">
        <f t="shared" si="2"/>
        <v/>
      </c>
      <c r="I76" s="19">
        <f t="shared" si="3"/>
        <v>12.5</v>
      </c>
    </row>
    <row r="77" spans="1:9" ht="18.75" x14ac:dyDescent="0.3">
      <c r="A77" s="54"/>
      <c r="B77" s="88"/>
      <c r="C77" s="11"/>
      <c r="D77" s="83"/>
      <c r="E77" s="45"/>
      <c r="F77" s="46"/>
      <c r="H77" s="16" t="str">
        <f t="shared" si="2"/>
        <v/>
      </c>
      <c r="I77" s="19">
        <f t="shared" si="3"/>
        <v>12.5</v>
      </c>
    </row>
    <row r="78" spans="1:9" ht="18.75" x14ac:dyDescent="0.3">
      <c r="A78" s="54"/>
      <c r="B78" s="88"/>
      <c r="C78" s="11"/>
      <c r="D78" s="83"/>
      <c r="E78" s="45"/>
      <c r="F78" s="46"/>
      <c r="H78" s="16" t="str">
        <f t="shared" si="2"/>
        <v/>
      </c>
      <c r="I78" s="19">
        <f t="shared" si="3"/>
        <v>12.5</v>
      </c>
    </row>
    <row r="79" spans="1:9" ht="18.75" x14ac:dyDescent="0.3">
      <c r="A79" s="54"/>
      <c r="B79" s="88"/>
      <c r="C79" s="11"/>
      <c r="D79" s="83"/>
      <c r="E79" s="45"/>
      <c r="F79" s="46"/>
      <c r="H79" s="16" t="str">
        <f t="shared" si="2"/>
        <v/>
      </c>
      <c r="I79" s="19">
        <f t="shared" si="3"/>
        <v>12.5</v>
      </c>
    </row>
    <row r="80" spans="1:9" ht="18.75" x14ac:dyDescent="0.3">
      <c r="A80" s="54"/>
      <c r="B80" s="88"/>
      <c r="C80" s="11"/>
      <c r="D80" s="83"/>
      <c r="E80" s="45"/>
      <c r="F80" s="46"/>
      <c r="H80" s="16" t="str">
        <f t="shared" si="2"/>
        <v/>
      </c>
      <c r="I80" s="19">
        <f t="shared" si="3"/>
        <v>12.5</v>
      </c>
    </row>
    <row r="81" spans="1:9" ht="18.75" x14ac:dyDescent="0.3">
      <c r="A81" s="54"/>
      <c r="B81" s="88"/>
      <c r="C81" s="11"/>
      <c r="D81" s="83"/>
      <c r="E81" s="45"/>
      <c r="F81" s="46"/>
      <c r="H81" s="16" t="str">
        <f t="shared" si="2"/>
        <v/>
      </c>
      <c r="I81" s="19">
        <f t="shared" si="3"/>
        <v>12.5</v>
      </c>
    </row>
    <row r="82" spans="1:9" ht="18.75" x14ac:dyDescent="0.3">
      <c r="A82" s="54"/>
      <c r="B82" s="88"/>
      <c r="C82" s="11"/>
      <c r="D82" s="83"/>
      <c r="E82" s="45"/>
      <c r="F82" s="46"/>
      <c r="H82" s="16" t="str">
        <f t="shared" si="2"/>
        <v/>
      </c>
      <c r="I82" s="19">
        <f t="shared" si="3"/>
        <v>12.5</v>
      </c>
    </row>
    <row r="83" spans="1:9" ht="18.75" x14ac:dyDescent="0.3">
      <c r="A83" s="54"/>
      <c r="B83" s="88"/>
      <c r="C83" s="11"/>
      <c r="D83" s="83"/>
      <c r="E83" s="45"/>
      <c r="F83" s="46"/>
      <c r="H83" s="16" t="str">
        <f t="shared" si="2"/>
        <v/>
      </c>
      <c r="I83" s="19">
        <f t="shared" si="3"/>
        <v>12.5</v>
      </c>
    </row>
    <row r="84" spans="1:9" ht="18.75" x14ac:dyDescent="0.3">
      <c r="A84" s="54"/>
      <c r="B84" s="88"/>
      <c r="C84" s="11"/>
      <c r="D84" s="83"/>
      <c r="E84" s="45"/>
      <c r="F84" s="46"/>
      <c r="H84" s="16" t="str">
        <f t="shared" si="2"/>
        <v/>
      </c>
      <c r="I84" s="19">
        <f t="shared" si="3"/>
        <v>12.5</v>
      </c>
    </row>
    <row r="85" spans="1:9" ht="18.75" x14ac:dyDescent="0.3">
      <c r="A85" s="54"/>
      <c r="B85" s="88"/>
      <c r="C85" s="11"/>
      <c r="D85" s="83"/>
      <c r="E85" s="45"/>
      <c r="F85" s="46"/>
      <c r="H85" s="16" t="str">
        <f t="shared" si="2"/>
        <v/>
      </c>
      <c r="I85" s="19">
        <f t="shared" si="3"/>
        <v>12.5</v>
      </c>
    </row>
    <row r="86" spans="1:9" ht="18.75" x14ac:dyDescent="0.3">
      <c r="A86" s="54"/>
      <c r="B86" s="88"/>
      <c r="C86" s="11"/>
      <c r="D86" s="83"/>
      <c r="E86" s="45"/>
      <c r="F86" s="46"/>
      <c r="H86" s="16" t="str">
        <f t="shared" si="2"/>
        <v/>
      </c>
      <c r="I86" s="19">
        <f t="shared" si="3"/>
        <v>12.5</v>
      </c>
    </row>
    <row r="87" spans="1:9" ht="18.75" x14ac:dyDescent="0.3">
      <c r="A87" s="54"/>
      <c r="B87" s="88"/>
      <c r="C87" s="11"/>
      <c r="D87" s="83"/>
      <c r="E87" s="45"/>
      <c r="F87" s="46"/>
      <c r="H87" s="16" t="str">
        <f t="shared" si="2"/>
        <v/>
      </c>
      <c r="I87" s="19">
        <f t="shared" si="3"/>
        <v>12.5</v>
      </c>
    </row>
    <row r="88" spans="1:9" ht="18.75" x14ac:dyDescent="0.3">
      <c r="A88" s="54"/>
      <c r="B88" s="88"/>
      <c r="C88" s="11"/>
      <c r="D88" s="83"/>
      <c r="E88" s="45"/>
      <c r="F88" s="46"/>
      <c r="H88" s="16" t="str">
        <f t="shared" si="2"/>
        <v/>
      </c>
      <c r="I88" s="19">
        <f t="shared" si="3"/>
        <v>12.5</v>
      </c>
    </row>
    <row r="89" spans="1:9" ht="18.75" x14ac:dyDescent="0.3">
      <c r="A89" s="54"/>
      <c r="B89" s="88"/>
      <c r="C89" s="11"/>
      <c r="D89" s="83"/>
      <c r="E89" s="45"/>
      <c r="F89" s="46"/>
      <c r="H89" s="16" t="str">
        <f t="shared" si="2"/>
        <v/>
      </c>
      <c r="I89" s="19">
        <f t="shared" si="3"/>
        <v>12.5</v>
      </c>
    </row>
    <row r="90" spans="1:9" ht="18.75" x14ac:dyDescent="0.3">
      <c r="A90" s="54"/>
      <c r="B90" s="88"/>
      <c r="C90" s="11"/>
      <c r="D90" s="83"/>
      <c r="E90" s="45"/>
      <c r="F90" s="46"/>
      <c r="H90" s="16" t="str">
        <f t="shared" si="2"/>
        <v/>
      </c>
      <c r="I90" s="19">
        <f t="shared" si="3"/>
        <v>12.5</v>
      </c>
    </row>
    <row r="91" spans="1:9" ht="18.75" x14ac:dyDescent="0.3">
      <c r="A91" s="54"/>
      <c r="B91" s="88"/>
      <c r="C91" s="11"/>
      <c r="D91" s="83"/>
      <c r="E91" s="45"/>
      <c r="F91" s="46"/>
      <c r="H91" s="16" t="str">
        <f t="shared" si="2"/>
        <v/>
      </c>
      <c r="I91" s="19">
        <f t="shared" si="3"/>
        <v>12.5</v>
      </c>
    </row>
    <row r="92" spans="1:9" ht="18.75" x14ac:dyDescent="0.3">
      <c r="A92" s="54"/>
      <c r="B92" s="88"/>
      <c r="C92" s="11"/>
      <c r="D92" s="83"/>
      <c r="E92" s="45"/>
      <c r="F92" s="46"/>
      <c r="H92" s="16" t="str">
        <f t="shared" si="2"/>
        <v/>
      </c>
      <c r="I92" s="19">
        <f t="shared" si="3"/>
        <v>12.5</v>
      </c>
    </row>
    <row r="93" spans="1:9" ht="18.75" x14ac:dyDescent="0.3">
      <c r="A93" s="54"/>
      <c r="B93" s="88"/>
      <c r="C93" s="11"/>
      <c r="D93" s="83"/>
      <c r="E93" s="45"/>
      <c r="F93" s="46"/>
      <c r="H93" s="16" t="str">
        <f t="shared" si="2"/>
        <v/>
      </c>
      <c r="I93" s="19">
        <f t="shared" si="3"/>
        <v>12.5</v>
      </c>
    </row>
    <row r="94" spans="1:9" ht="18.75" x14ac:dyDescent="0.3">
      <c r="A94" s="54"/>
      <c r="B94" s="88"/>
      <c r="C94" s="11"/>
      <c r="D94" s="83"/>
      <c r="E94" s="45"/>
      <c r="F94" s="46"/>
      <c r="H94" s="16" t="str">
        <f t="shared" si="2"/>
        <v/>
      </c>
      <c r="I94" s="19">
        <f t="shared" si="3"/>
        <v>12.5</v>
      </c>
    </row>
    <row r="95" spans="1:9" ht="18.75" x14ac:dyDescent="0.3">
      <c r="A95" s="54"/>
      <c r="B95" s="88"/>
      <c r="C95" s="11"/>
      <c r="D95" s="83"/>
      <c r="E95" s="45"/>
      <c r="F95" s="46"/>
      <c r="H95" s="16" t="str">
        <f t="shared" si="2"/>
        <v/>
      </c>
      <c r="I95" s="19">
        <f t="shared" si="3"/>
        <v>12.5</v>
      </c>
    </row>
    <row r="96" spans="1:9" ht="18.75" x14ac:dyDescent="0.3">
      <c r="A96" s="54"/>
      <c r="B96" s="88"/>
      <c r="C96" s="11"/>
      <c r="D96" s="83"/>
      <c r="E96" s="45"/>
      <c r="F96" s="46"/>
      <c r="H96" s="16" t="str">
        <f t="shared" si="2"/>
        <v/>
      </c>
      <c r="I96" s="19">
        <f t="shared" si="3"/>
        <v>12.5</v>
      </c>
    </row>
    <row r="97" spans="1:9" ht="18.75" x14ac:dyDescent="0.3">
      <c r="A97" s="54"/>
      <c r="B97" s="88"/>
      <c r="C97" s="11"/>
      <c r="D97" s="83"/>
      <c r="E97" s="45"/>
      <c r="F97" s="46"/>
      <c r="H97" s="16" t="str">
        <f t="shared" si="2"/>
        <v/>
      </c>
      <c r="I97" s="19">
        <f t="shared" si="3"/>
        <v>12.5</v>
      </c>
    </row>
    <row r="98" spans="1:9" ht="18.75" x14ac:dyDescent="0.3">
      <c r="A98" s="54"/>
      <c r="B98" s="88"/>
      <c r="C98" s="11"/>
      <c r="D98" s="83"/>
      <c r="E98" s="45"/>
      <c r="F98" s="46"/>
      <c r="H98" s="16" t="str">
        <f t="shared" si="2"/>
        <v/>
      </c>
      <c r="I98" s="19">
        <f t="shared" si="3"/>
        <v>12.5</v>
      </c>
    </row>
    <row r="99" spans="1:9" ht="18.75" x14ac:dyDescent="0.3">
      <c r="A99" s="54"/>
      <c r="B99" s="88"/>
      <c r="C99" s="11"/>
      <c r="D99" s="83"/>
      <c r="E99" s="45"/>
      <c r="F99" s="46"/>
      <c r="H99" s="16" t="str">
        <f t="shared" si="2"/>
        <v/>
      </c>
      <c r="I99" s="19">
        <f t="shared" si="3"/>
        <v>12.5</v>
      </c>
    </row>
    <row r="100" spans="1:9" ht="18.75" x14ac:dyDescent="0.3">
      <c r="A100" s="54"/>
      <c r="B100" s="88"/>
      <c r="C100" s="11"/>
      <c r="D100" s="83"/>
      <c r="E100" s="45"/>
      <c r="F100" s="46"/>
      <c r="H100" s="16" t="str">
        <f t="shared" si="2"/>
        <v/>
      </c>
      <c r="I100" s="19">
        <f t="shared" si="3"/>
        <v>12.5</v>
      </c>
    </row>
    <row r="101" spans="1:9" ht="18.75" x14ac:dyDescent="0.3">
      <c r="A101" s="54"/>
      <c r="B101" s="88"/>
      <c r="C101" s="11"/>
      <c r="D101" s="83"/>
      <c r="E101" s="45"/>
      <c r="F101" s="46"/>
      <c r="H101" s="16" t="str">
        <f t="shared" si="2"/>
        <v/>
      </c>
      <c r="I101" s="19">
        <f t="shared" si="3"/>
        <v>12.5</v>
      </c>
    </row>
    <row r="102" spans="1:9" ht="18.75" x14ac:dyDescent="0.3">
      <c r="A102" s="54"/>
      <c r="B102" s="88"/>
      <c r="C102" s="11"/>
      <c r="D102" s="83"/>
      <c r="E102" s="45"/>
      <c r="F102" s="46"/>
      <c r="H102" s="16" t="str">
        <f t="shared" si="2"/>
        <v/>
      </c>
      <c r="I102" s="19">
        <f t="shared" si="3"/>
        <v>12.5</v>
      </c>
    </row>
    <row r="103" spans="1:9" ht="18.75" x14ac:dyDescent="0.3">
      <c r="A103" s="54"/>
      <c r="B103" s="88"/>
      <c r="C103" s="11"/>
      <c r="D103" s="83"/>
      <c r="E103" s="45"/>
      <c r="F103" s="46"/>
      <c r="H103" s="16" t="str">
        <f t="shared" si="2"/>
        <v/>
      </c>
      <c r="I103" s="19">
        <f t="shared" si="3"/>
        <v>12.5</v>
      </c>
    </row>
    <row r="104" spans="1:9" ht="18.75" x14ac:dyDescent="0.3">
      <c r="A104" s="54"/>
      <c r="B104" s="88"/>
      <c r="C104" s="11"/>
      <c r="D104" s="83"/>
      <c r="E104" s="45"/>
      <c r="F104" s="46"/>
      <c r="H104" s="16" t="str">
        <f t="shared" si="2"/>
        <v/>
      </c>
      <c r="I104" s="19">
        <f t="shared" si="3"/>
        <v>12.5</v>
      </c>
    </row>
    <row r="105" spans="1:9" ht="18.75" x14ac:dyDescent="0.3">
      <c r="A105" s="54"/>
      <c r="B105" s="88"/>
      <c r="C105" s="11"/>
      <c r="D105" s="83"/>
      <c r="E105" s="45"/>
      <c r="F105" s="46"/>
      <c r="H105" s="16" t="str">
        <f t="shared" si="2"/>
        <v/>
      </c>
      <c r="I105" s="19">
        <f t="shared" si="3"/>
        <v>12.5</v>
      </c>
    </row>
    <row r="106" spans="1:9" ht="18.75" x14ac:dyDescent="0.3">
      <c r="A106" s="54"/>
      <c r="B106" s="88"/>
      <c r="C106" s="11"/>
      <c r="D106" s="83"/>
      <c r="E106" s="45"/>
      <c r="F106" s="46"/>
      <c r="H106" s="16" t="str">
        <f t="shared" si="2"/>
        <v/>
      </c>
      <c r="I106" s="19">
        <f t="shared" si="3"/>
        <v>12.5</v>
      </c>
    </row>
    <row r="107" spans="1:9" ht="18.75" x14ac:dyDescent="0.3">
      <c r="A107" s="54"/>
      <c r="B107" s="88"/>
      <c r="C107" s="11"/>
      <c r="D107" s="83"/>
      <c r="E107" s="45"/>
      <c r="F107" s="46"/>
      <c r="H107" s="16" t="str">
        <f t="shared" si="2"/>
        <v/>
      </c>
      <c r="I107" s="19">
        <f t="shared" si="3"/>
        <v>12.5</v>
      </c>
    </row>
    <row r="108" spans="1:9" ht="18.75" x14ac:dyDescent="0.3">
      <c r="A108" s="54"/>
      <c r="B108" s="88"/>
      <c r="C108" s="11"/>
      <c r="D108" s="83"/>
      <c r="E108" s="45"/>
      <c r="F108" s="46"/>
      <c r="H108" s="16" t="str">
        <f t="shared" si="2"/>
        <v/>
      </c>
      <c r="I108" s="19">
        <f t="shared" si="3"/>
        <v>12.5</v>
      </c>
    </row>
    <row r="109" spans="1:9" ht="18.75" x14ac:dyDescent="0.3">
      <c r="A109" s="54"/>
      <c r="B109" s="88"/>
      <c r="C109" s="11"/>
      <c r="D109" s="83"/>
      <c r="E109" s="45"/>
      <c r="F109" s="46"/>
      <c r="H109" s="16" t="str">
        <f t="shared" si="2"/>
        <v/>
      </c>
      <c r="I109" s="19">
        <f t="shared" si="3"/>
        <v>12.5</v>
      </c>
    </row>
    <row r="110" spans="1:9" ht="18.75" x14ac:dyDescent="0.3">
      <c r="A110" s="54"/>
      <c r="B110" s="88"/>
      <c r="C110" s="11"/>
      <c r="D110" s="83"/>
      <c r="E110" s="45"/>
      <c r="F110" s="46"/>
      <c r="H110" s="16" t="str">
        <f t="shared" si="2"/>
        <v/>
      </c>
      <c r="I110" s="19">
        <f t="shared" si="3"/>
        <v>12.5</v>
      </c>
    </row>
    <row r="111" spans="1:9" ht="18.75" x14ac:dyDescent="0.3">
      <c r="A111" s="54"/>
      <c r="B111" s="88"/>
      <c r="C111" s="11"/>
      <c r="D111" s="83"/>
      <c r="E111" s="45"/>
      <c r="F111" s="46"/>
      <c r="H111" s="16" t="str">
        <f t="shared" si="2"/>
        <v/>
      </c>
      <c r="I111" s="19">
        <f t="shared" si="3"/>
        <v>12.5</v>
      </c>
    </row>
    <row r="112" spans="1:9" ht="18.75" x14ac:dyDescent="0.3">
      <c r="A112" s="54"/>
      <c r="B112" s="88"/>
      <c r="C112" s="11"/>
      <c r="D112" s="83"/>
      <c r="E112" s="45"/>
      <c r="F112" s="46"/>
      <c r="H112" s="16" t="str">
        <f t="shared" si="2"/>
        <v/>
      </c>
      <c r="I112" s="19">
        <f t="shared" si="3"/>
        <v>12.5</v>
      </c>
    </row>
  </sheetData>
  <autoFilter ref="A1:H1" xr:uid="{5C154D90-A5CE-A841-B553-C552F383D1DF}">
    <sortState xmlns:xlrd2="http://schemas.microsoft.com/office/spreadsheetml/2017/richdata2" ref="A2:H115">
      <sortCondition ref="A1:A115"/>
    </sortState>
  </autoFilter>
  <conditionalFormatting sqref="G2:G3">
    <cfRule type="expression" dxfId="7" priority="8">
      <formula>"$J$3=""1st"""</formula>
    </cfRule>
  </conditionalFormatting>
  <conditionalFormatting sqref="H1:H1048576">
    <cfRule type="cellIs" dxfId="6" priority="1" operator="equal">
      <formula>0</formula>
    </cfRule>
    <cfRule type="containsBlanks" dxfId="5" priority="5">
      <formula>LEN(TRIM(H1))=0</formula>
    </cfRule>
    <cfRule type="cellIs" dxfId="4" priority="6" operator="lessThan">
      <formula>0</formula>
    </cfRule>
  </conditionalFormatting>
  <conditionalFormatting sqref="H2:H1048576">
    <cfRule type="cellIs" dxfId="3" priority="7" operator="greaterThan">
      <formula>0</formula>
    </cfRule>
  </conditionalFormatting>
  <conditionalFormatting sqref="H5">
    <cfRule type="containsBlanks" dxfId="2" priority="2">
      <formula>LEN(TRIM(H5))=0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dataValidations count="1">
    <dataValidation type="list" allowBlank="1" showInputMessage="1" showErrorMessage="1" sqref="D2:D70" xr:uid="{1945BFE3-E41E-A94B-9C4C-3C3D93A5AEC2}">
      <formula1>$AD$5:$AD$13</formula1>
    </dataValidation>
  </dataValidations>
  <pageMargins left="0.7" right="0.7" top="0.75" bottom="0.75" header="0.3" footer="0.3"/>
  <pageSetup paperSize="9" scale="1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4B52B-AB57-9441-9659-8E90B2448678}">
  <sheetPr filterMode="1"/>
  <dimension ref="A1:K1501"/>
  <sheetViews>
    <sheetView topLeftCell="A551" zoomScale="119" workbookViewId="0">
      <selection activeCell="F527" sqref="F527"/>
    </sheetView>
  </sheetViews>
  <sheetFormatPr defaultColWidth="10.85546875" defaultRowHeight="15.75" x14ac:dyDescent="0.25"/>
  <cols>
    <col min="1" max="1" width="14" style="143" bestFit="1" customWidth="1"/>
    <col min="2" max="2" width="10.85546875" style="143"/>
    <col min="3" max="3" width="32.42578125" style="143" customWidth="1"/>
    <col min="4" max="5" width="11.28515625" style="143" bestFit="1" customWidth="1"/>
    <col min="6" max="11" width="11" style="143" bestFit="1" customWidth="1"/>
    <col min="12" max="16384" width="10.85546875" style="143"/>
  </cols>
  <sheetData>
    <row r="1" spans="1:11" x14ac:dyDescent="0.25">
      <c r="A1" s="143" t="s">
        <v>1899</v>
      </c>
      <c r="B1" s="143" t="s">
        <v>718</v>
      </c>
      <c r="C1" s="143" t="s">
        <v>1898</v>
      </c>
      <c r="D1" s="143" t="s">
        <v>1897</v>
      </c>
      <c r="E1" s="143" t="s">
        <v>1896</v>
      </c>
      <c r="F1" s="143" t="s">
        <v>735</v>
      </c>
      <c r="G1" s="143" t="s">
        <v>1895</v>
      </c>
      <c r="H1" s="143" t="s">
        <v>1894</v>
      </c>
      <c r="I1" s="143" t="s">
        <v>1893</v>
      </c>
      <c r="J1" s="143" t="s">
        <v>1892</v>
      </c>
      <c r="K1" s="143" t="s">
        <v>1891</v>
      </c>
    </row>
    <row r="2" spans="1:11" ht="63" x14ac:dyDescent="0.25">
      <c r="A2" s="145">
        <v>44197.569444444445</v>
      </c>
      <c r="B2" s="143" t="s">
        <v>848</v>
      </c>
      <c r="C2" s="144" t="s">
        <v>1179</v>
      </c>
      <c r="D2" s="143">
        <v>2823268928</v>
      </c>
      <c r="E2" s="143">
        <v>2105972759</v>
      </c>
      <c r="F2" s="143">
        <v>-2.5</v>
      </c>
      <c r="G2" s="143">
        <v>198.29</v>
      </c>
      <c r="H2" s="143" t="b">
        <v>1</v>
      </c>
      <c r="I2" s="143" t="b">
        <v>0</v>
      </c>
      <c r="J2" s="143" t="b">
        <v>0</v>
      </c>
      <c r="K2" s="143" t="b">
        <v>0</v>
      </c>
    </row>
    <row r="3" spans="1:11" ht="63" x14ac:dyDescent="0.25">
      <c r="A3" s="145">
        <v>44197.779166666667</v>
      </c>
      <c r="B3" s="143" t="s">
        <v>848</v>
      </c>
      <c r="C3" s="144" t="s">
        <v>1182</v>
      </c>
      <c r="D3" s="143">
        <v>2825430654</v>
      </c>
      <c r="E3" s="143">
        <v>2107598698</v>
      </c>
      <c r="F3" s="143">
        <v>-3.75</v>
      </c>
      <c r="G3" s="143">
        <v>188.29</v>
      </c>
      <c r="H3" s="143" t="b">
        <v>1</v>
      </c>
      <c r="I3" s="143" t="b">
        <v>0</v>
      </c>
      <c r="J3" s="143" t="b">
        <v>0</v>
      </c>
      <c r="K3" s="143" t="b">
        <v>0</v>
      </c>
    </row>
    <row r="4" spans="1:11" ht="63" x14ac:dyDescent="0.25">
      <c r="A4" s="145">
        <v>44197.779166666667</v>
      </c>
      <c r="B4" s="143" t="s">
        <v>848</v>
      </c>
      <c r="C4" s="144" t="s">
        <v>1181</v>
      </c>
      <c r="D4" s="143">
        <v>2825430653</v>
      </c>
      <c r="E4" s="143">
        <v>2107598697</v>
      </c>
      <c r="F4" s="143">
        <v>-2.5</v>
      </c>
      <c r="G4" s="143">
        <v>192.04</v>
      </c>
      <c r="H4" s="143" t="b">
        <v>1</v>
      </c>
      <c r="I4" s="143" t="b">
        <v>0</v>
      </c>
      <c r="J4" s="143" t="b">
        <v>0</v>
      </c>
      <c r="K4" s="143" t="b">
        <v>0</v>
      </c>
    </row>
    <row r="5" spans="1:11" ht="63" x14ac:dyDescent="0.25">
      <c r="A5" s="145">
        <v>44197.779166666667</v>
      </c>
      <c r="B5" s="143" t="s">
        <v>848</v>
      </c>
      <c r="C5" s="144" t="s">
        <v>1180</v>
      </c>
      <c r="D5" s="143">
        <v>2825430652</v>
      </c>
      <c r="E5" s="143">
        <v>2107598696</v>
      </c>
      <c r="F5" s="143">
        <v>-3.75</v>
      </c>
      <c r="G5" s="143">
        <v>194.54</v>
      </c>
      <c r="H5" s="143" t="b">
        <v>1</v>
      </c>
      <c r="I5" s="143" t="b">
        <v>0</v>
      </c>
      <c r="J5" s="143" t="b">
        <v>0</v>
      </c>
      <c r="K5" s="143" t="b">
        <v>0</v>
      </c>
    </row>
    <row r="6" spans="1:11" ht="63" x14ac:dyDescent="0.25">
      <c r="A6" s="145">
        <v>44198.436111111114</v>
      </c>
      <c r="B6" s="143" t="s">
        <v>848</v>
      </c>
      <c r="C6" s="144" t="s">
        <v>1185</v>
      </c>
      <c r="D6" s="143">
        <v>2826794213</v>
      </c>
      <c r="E6" s="143">
        <v>2108622902</v>
      </c>
      <c r="F6" s="143">
        <v>-2.5</v>
      </c>
      <c r="G6" s="143">
        <v>180.79</v>
      </c>
      <c r="H6" s="143" t="b">
        <v>1</v>
      </c>
      <c r="I6" s="143" t="b">
        <v>0</v>
      </c>
      <c r="J6" s="143" t="b">
        <v>0</v>
      </c>
      <c r="K6" s="143" t="b">
        <v>0</v>
      </c>
    </row>
    <row r="7" spans="1:11" ht="63" x14ac:dyDescent="0.25">
      <c r="A7" s="145">
        <v>44198.436111111114</v>
      </c>
      <c r="B7" s="143" t="s">
        <v>848</v>
      </c>
      <c r="C7" s="144" t="s">
        <v>1184</v>
      </c>
      <c r="D7" s="143">
        <v>2826794212</v>
      </c>
      <c r="E7" s="143">
        <v>2108622901</v>
      </c>
      <c r="F7" s="143">
        <v>-2.5</v>
      </c>
      <c r="G7" s="143">
        <v>183.29</v>
      </c>
      <c r="H7" s="143" t="b">
        <v>1</v>
      </c>
      <c r="I7" s="143" t="b">
        <v>0</v>
      </c>
      <c r="J7" s="143" t="b">
        <v>0</v>
      </c>
      <c r="K7" s="143" t="b">
        <v>0</v>
      </c>
    </row>
    <row r="8" spans="1:11" ht="63" x14ac:dyDescent="0.25">
      <c r="A8" s="145">
        <v>44198.436111111114</v>
      </c>
      <c r="B8" s="143" t="s">
        <v>848</v>
      </c>
      <c r="C8" s="144" t="s">
        <v>1183</v>
      </c>
      <c r="D8" s="143">
        <v>2826794211</v>
      </c>
      <c r="E8" s="143">
        <v>2108622900</v>
      </c>
      <c r="F8" s="143">
        <v>-2.5</v>
      </c>
      <c r="G8" s="143">
        <v>185.79</v>
      </c>
      <c r="H8" s="143" t="b">
        <v>1</v>
      </c>
      <c r="I8" s="143" t="b">
        <v>0</v>
      </c>
      <c r="J8" s="143" t="b">
        <v>0</v>
      </c>
      <c r="K8" s="143" t="b">
        <v>0</v>
      </c>
    </row>
    <row r="9" spans="1:11" ht="63" x14ac:dyDescent="0.25">
      <c r="A9" s="145">
        <v>44198.661111111112</v>
      </c>
      <c r="B9" s="143" t="s">
        <v>848</v>
      </c>
      <c r="C9" s="144" t="s">
        <v>1186</v>
      </c>
      <c r="D9" s="143">
        <v>2829137828</v>
      </c>
      <c r="E9" s="143">
        <v>2110395592</v>
      </c>
      <c r="F9" s="143">
        <v>-0.79</v>
      </c>
      <c r="G9" s="143">
        <v>180</v>
      </c>
      <c r="H9" s="143" t="b">
        <v>1</v>
      </c>
      <c r="I9" s="143" t="b">
        <v>0</v>
      </c>
      <c r="J9" s="143" t="b">
        <v>0</v>
      </c>
      <c r="K9" s="143" t="b">
        <v>0</v>
      </c>
    </row>
    <row r="10" spans="1:11" ht="63" x14ac:dyDescent="0.25">
      <c r="A10" s="145">
        <v>44198.813194444447</v>
      </c>
      <c r="B10" s="143" t="s">
        <v>846</v>
      </c>
      <c r="C10" s="144" t="s">
        <v>1180</v>
      </c>
      <c r="D10" s="143">
        <v>2831545039</v>
      </c>
      <c r="E10" s="143">
        <v>2107598696</v>
      </c>
      <c r="F10" s="143">
        <v>13.88</v>
      </c>
      <c r="G10" s="143">
        <v>193.88</v>
      </c>
      <c r="H10" s="143" t="b">
        <v>1</v>
      </c>
      <c r="I10" s="143" t="b">
        <v>0</v>
      </c>
      <c r="J10" s="143" t="b">
        <v>0</v>
      </c>
      <c r="K10" s="143" t="b">
        <v>0</v>
      </c>
    </row>
    <row r="11" spans="1:11" ht="63" x14ac:dyDescent="0.25">
      <c r="A11" s="145">
        <v>44198.835416666669</v>
      </c>
      <c r="B11" s="143" t="s">
        <v>846</v>
      </c>
      <c r="C11" s="144" t="s">
        <v>1182</v>
      </c>
      <c r="D11" s="143">
        <v>2831729083</v>
      </c>
      <c r="E11" s="143">
        <v>2107598698</v>
      </c>
      <c r="F11" s="143">
        <v>9.26</v>
      </c>
      <c r="G11" s="143">
        <v>203.14</v>
      </c>
      <c r="H11" s="143" t="b">
        <v>1</v>
      </c>
      <c r="I11" s="143" t="b">
        <v>0</v>
      </c>
      <c r="J11" s="143" t="b">
        <v>0</v>
      </c>
      <c r="K11" s="143" t="b">
        <v>0</v>
      </c>
    </row>
    <row r="12" spans="1:11" ht="63" x14ac:dyDescent="0.25">
      <c r="A12" s="145">
        <v>44198.84652777778</v>
      </c>
      <c r="B12" s="143" t="s">
        <v>846</v>
      </c>
      <c r="C12" s="144" t="s">
        <v>1184</v>
      </c>
      <c r="D12" s="143">
        <v>2831810690</v>
      </c>
      <c r="E12" s="143">
        <v>2108622901</v>
      </c>
      <c r="F12" s="143">
        <v>5.88</v>
      </c>
      <c r="G12" s="143">
        <v>209.02</v>
      </c>
      <c r="H12" s="143" t="b">
        <v>1</v>
      </c>
      <c r="I12" s="143" t="b">
        <v>0</v>
      </c>
      <c r="J12" s="143" t="b">
        <v>0</v>
      </c>
      <c r="K12" s="143" t="b">
        <v>0</v>
      </c>
    </row>
    <row r="13" spans="1:11" ht="63" x14ac:dyDescent="0.25">
      <c r="A13" s="145">
        <v>44198.847916666666</v>
      </c>
      <c r="B13" s="143" t="s">
        <v>848</v>
      </c>
      <c r="C13" s="144" t="s">
        <v>1188</v>
      </c>
      <c r="D13" s="143">
        <v>2831821208</v>
      </c>
      <c r="E13" s="143">
        <v>2112369779</v>
      </c>
      <c r="F13" s="143">
        <v>0</v>
      </c>
      <c r="G13" s="143">
        <v>209.02</v>
      </c>
      <c r="H13" s="143" t="b">
        <v>1</v>
      </c>
      <c r="I13" s="143" t="b">
        <v>0</v>
      </c>
      <c r="J13" s="143" t="b">
        <v>0</v>
      </c>
      <c r="K13" s="143" t="b">
        <v>0</v>
      </c>
    </row>
    <row r="14" spans="1:11" ht="63" x14ac:dyDescent="0.25">
      <c r="A14" s="145">
        <v>44198.847916666666</v>
      </c>
      <c r="B14" s="143" t="s">
        <v>848</v>
      </c>
      <c r="C14" s="144" t="s">
        <v>1187</v>
      </c>
      <c r="D14" s="143">
        <v>2831820677</v>
      </c>
      <c r="E14" s="143">
        <v>2112369286</v>
      </c>
      <c r="F14" s="143">
        <v>0</v>
      </c>
      <c r="G14" s="143">
        <v>209.02</v>
      </c>
      <c r="H14" s="143" t="b">
        <v>1</v>
      </c>
      <c r="I14" s="143" t="b">
        <v>0</v>
      </c>
      <c r="J14" s="143" t="b">
        <v>0</v>
      </c>
      <c r="K14" s="143" t="b">
        <v>0</v>
      </c>
    </row>
    <row r="15" spans="1:11" ht="63" x14ac:dyDescent="0.25">
      <c r="A15" s="145">
        <v>44199.446527777778</v>
      </c>
      <c r="B15" s="143" t="s">
        <v>848</v>
      </c>
      <c r="C15" s="144" t="s">
        <v>1189</v>
      </c>
      <c r="D15" s="143">
        <v>2832715932</v>
      </c>
      <c r="E15" s="143">
        <v>2113028961</v>
      </c>
      <c r="F15" s="143">
        <v>-5</v>
      </c>
      <c r="G15" s="143">
        <v>204.02</v>
      </c>
      <c r="H15" s="143" t="b">
        <v>1</v>
      </c>
      <c r="I15" s="143" t="b">
        <v>0</v>
      </c>
      <c r="J15" s="143" t="b">
        <v>0</v>
      </c>
      <c r="K15" s="143" t="b">
        <v>0</v>
      </c>
    </row>
    <row r="16" spans="1:11" ht="63" x14ac:dyDescent="0.25">
      <c r="A16" s="145">
        <v>44199.447222222225</v>
      </c>
      <c r="B16" s="143" t="s">
        <v>848</v>
      </c>
      <c r="C16" s="144" t="s">
        <v>1191</v>
      </c>
      <c r="D16" s="143">
        <v>2832717705</v>
      </c>
      <c r="E16" s="143">
        <v>2113030357</v>
      </c>
      <c r="F16" s="143">
        <v>-3.75</v>
      </c>
      <c r="G16" s="143">
        <v>200.27</v>
      </c>
      <c r="H16" s="143" t="b">
        <v>1</v>
      </c>
      <c r="I16" s="143" t="b">
        <v>0</v>
      </c>
      <c r="J16" s="143" t="b">
        <v>0</v>
      </c>
      <c r="K16" s="143" t="b">
        <v>0</v>
      </c>
    </row>
    <row r="17" spans="1:11" ht="63" x14ac:dyDescent="0.25">
      <c r="A17" s="145">
        <v>44199.447222222225</v>
      </c>
      <c r="B17" s="143" t="s">
        <v>848</v>
      </c>
      <c r="C17" s="144" t="s">
        <v>1190</v>
      </c>
      <c r="D17" s="143">
        <v>2832717704</v>
      </c>
      <c r="E17" s="143">
        <v>2113030356</v>
      </c>
      <c r="F17" s="143">
        <v>0</v>
      </c>
      <c r="G17" s="143">
        <v>204.02</v>
      </c>
      <c r="H17" s="143" t="b">
        <v>1</v>
      </c>
      <c r="I17" s="143" t="b">
        <v>0</v>
      </c>
      <c r="J17" s="143" t="b">
        <v>0</v>
      </c>
      <c r="K17" s="143" t="b">
        <v>0</v>
      </c>
    </row>
    <row r="18" spans="1:11" ht="78.75" x14ac:dyDescent="0.25">
      <c r="A18" s="145">
        <v>44199.447916666664</v>
      </c>
      <c r="B18" s="143" t="s">
        <v>848</v>
      </c>
      <c r="C18" s="144" t="s">
        <v>1193</v>
      </c>
      <c r="D18" s="143">
        <v>2832719109</v>
      </c>
      <c r="E18" s="143">
        <v>2113031536</v>
      </c>
      <c r="F18" s="143">
        <v>-3.75</v>
      </c>
      <c r="G18" s="143">
        <v>194.02</v>
      </c>
      <c r="H18" s="143" t="b">
        <v>1</v>
      </c>
      <c r="I18" s="143" t="b">
        <v>0</v>
      </c>
      <c r="J18" s="143" t="b">
        <v>0</v>
      </c>
      <c r="K18" s="143" t="b">
        <v>0</v>
      </c>
    </row>
    <row r="19" spans="1:11" ht="78.75" x14ac:dyDescent="0.25">
      <c r="A19" s="145">
        <v>44199.447916666664</v>
      </c>
      <c r="B19" s="143" t="s">
        <v>848</v>
      </c>
      <c r="C19" s="144" t="s">
        <v>1192</v>
      </c>
      <c r="D19" s="143">
        <v>2832719108</v>
      </c>
      <c r="E19" s="143">
        <v>2113031535</v>
      </c>
      <c r="F19" s="143">
        <v>-2.5</v>
      </c>
      <c r="G19" s="143">
        <v>197.77</v>
      </c>
      <c r="H19" s="143" t="b">
        <v>1</v>
      </c>
      <c r="I19" s="143" t="b">
        <v>0</v>
      </c>
      <c r="J19" s="143" t="b">
        <v>0</v>
      </c>
      <c r="K19" s="143" t="b">
        <v>0</v>
      </c>
    </row>
    <row r="20" spans="1:11" ht="63" x14ac:dyDescent="0.25">
      <c r="A20" s="145">
        <v>44199.448611111111</v>
      </c>
      <c r="B20" s="143" t="s">
        <v>848</v>
      </c>
      <c r="C20" s="144" t="s">
        <v>1195</v>
      </c>
      <c r="D20" s="143">
        <v>2832720375</v>
      </c>
      <c r="E20" s="143">
        <v>2113032580</v>
      </c>
      <c r="F20" s="143">
        <v>-5</v>
      </c>
      <c r="G20" s="143">
        <v>186.52</v>
      </c>
      <c r="H20" s="143" t="b">
        <v>1</v>
      </c>
      <c r="I20" s="143" t="b">
        <v>0</v>
      </c>
      <c r="J20" s="143" t="b">
        <v>0</v>
      </c>
      <c r="K20" s="143" t="b">
        <v>0</v>
      </c>
    </row>
    <row r="21" spans="1:11" ht="63" x14ac:dyDescent="0.25">
      <c r="A21" s="145">
        <v>44199.448611111111</v>
      </c>
      <c r="B21" s="143" t="s">
        <v>848</v>
      </c>
      <c r="C21" s="144" t="s">
        <v>1194</v>
      </c>
      <c r="D21" s="143">
        <v>2832719869</v>
      </c>
      <c r="E21" s="143">
        <v>2113032189</v>
      </c>
      <c r="F21" s="143">
        <v>-2.5</v>
      </c>
      <c r="G21" s="143">
        <v>191.52</v>
      </c>
      <c r="H21" s="143" t="b">
        <v>1</v>
      </c>
      <c r="I21" s="143" t="b">
        <v>0</v>
      </c>
      <c r="J21" s="143" t="b">
        <v>0</v>
      </c>
      <c r="K21" s="143" t="b">
        <v>0</v>
      </c>
    </row>
    <row r="22" spans="1:11" ht="47.25" x14ac:dyDescent="0.25">
      <c r="A22" s="145">
        <v>44199.449305555558</v>
      </c>
      <c r="B22" s="143" t="s">
        <v>848</v>
      </c>
      <c r="C22" s="144" t="s">
        <v>1196</v>
      </c>
      <c r="D22" s="143">
        <v>2832721490</v>
      </c>
      <c r="E22" s="143">
        <v>2113033526</v>
      </c>
      <c r="F22" s="143">
        <v>-2.5</v>
      </c>
      <c r="G22" s="143">
        <v>184.02</v>
      </c>
      <c r="H22" s="143" t="b">
        <v>1</v>
      </c>
      <c r="I22" s="143" t="b">
        <v>0</v>
      </c>
      <c r="J22" s="143" t="b">
        <v>0</v>
      </c>
      <c r="K22" s="143" t="b">
        <v>0</v>
      </c>
    </row>
    <row r="23" spans="1:11" ht="63" x14ac:dyDescent="0.25">
      <c r="A23" s="145">
        <v>44199.45</v>
      </c>
      <c r="B23" s="143" t="s">
        <v>848</v>
      </c>
      <c r="C23" s="144" t="s">
        <v>1197</v>
      </c>
      <c r="D23" s="143">
        <v>2832722795</v>
      </c>
      <c r="E23" s="143">
        <v>2113034596</v>
      </c>
      <c r="F23" s="143">
        <v>-1.87</v>
      </c>
      <c r="G23" s="143">
        <v>182.15</v>
      </c>
      <c r="H23" s="143" t="b">
        <v>1</v>
      </c>
      <c r="I23" s="143" t="b">
        <v>0</v>
      </c>
      <c r="J23" s="143" t="b">
        <v>0</v>
      </c>
      <c r="K23" s="143" t="b">
        <v>0</v>
      </c>
    </row>
    <row r="24" spans="1:11" ht="63" x14ac:dyDescent="0.25">
      <c r="A24" s="145">
        <v>44199.82708333333</v>
      </c>
      <c r="B24" s="143" t="s">
        <v>846</v>
      </c>
      <c r="C24" s="144" t="s">
        <v>1195</v>
      </c>
      <c r="D24" s="143">
        <v>2834416857</v>
      </c>
      <c r="E24" s="143">
        <v>2113032580</v>
      </c>
      <c r="F24" s="143">
        <v>10.5</v>
      </c>
      <c r="G24" s="143">
        <v>192.65</v>
      </c>
      <c r="H24" s="143" t="b">
        <v>1</v>
      </c>
      <c r="I24" s="143" t="b">
        <v>0</v>
      </c>
      <c r="J24" s="143" t="b">
        <v>0</v>
      </c>
      <c r="K24" s="143" t="b">
        <v>0</v>
      </c>
    </row>
    <row r="25" spans="1:11" ht="63" x14ac:dyDescent="0.25">
      <c r="A25" s="145">
        <v>44199.868750000001</v>
      </c>
      <c r="B25" s="143" t="s">
        <v>846</v>
      </c>
      <c r="C25" s="144" t="s">
        <v>1191</v>
      </c>
      <c r="D25" s="143">
        <v>2834560623</v>
      </c>
      <c r="E25" s="143">
        <v>2113030357</v>
      </c>
      <c r="F25" s="143">
        <v>11.63</v>
      </c>
      <c r="G25" s="143">
        <v>204.28</v>
      </c>
      <c r="H25" s="143" t="b">
        <v>1</v>
      </c>
      <c r="I25" s="143" t="b">
        <v>0</v>
      </c>
      <c r="J25" s="143" t="b">
        <v>0</v>
      </c>
      <c r="K25" s="143" t="b">
        <v>0</v>
      </c>
    </row>
    <row r="26" spans="1:11" ht="63" x14ac:dyDescent="0.25">
      <c r="A26" s="145">
        <v>44200.779861111114</v>
      </c>
      <c r="B26" s="143" t="s">
        <v>848</v>
      </c>
      <c r="C26" s="144" t="s">
        <v>1199</v>
      </c>
      <c r="D26" s="143">
        <v>2836057034</v>
      </c>
      <c r="E26" s="143">
        <v>2115450168</v>
      </c>
      <c r="F26" s="143">
        <v>-3.75</v>
      </c>
      <c r="G26" s="143">
        <v>193.03</v>
      </c>
      <c r="H26" s="143" t="b">
        <v>1</v>
      </c>
      <c r="I26" s="143" t="b">
        <v>0</v>
      </c>
      <c r="J26" s="143" t="b">
        <v>0</v>
      </c>
      <c r="K26" s="143" t="b">
        <v>0</v>
      </c>
    </row>
    <row r="27" spans="1:11" ht="63" x14ac:dyDescent="0.25">
      <c r="A27" s="145">
        <v>44200.779861111114</v>
      </c>
      <c r="B27" s="143" t="s">
        <v>848</v>
      </c>
      <c r="C27" s="144" t="s">
        <v>1198</v>
      </c>
      <c r="D27" s="143">
        <v>2836057031</v>
      </c>
      <c r="E27" s="143">
        <v>2115450165</v>
      </c>
      <c r="F27" s="143">
        <v>-7.5</v>
      </c>
      <c r="G27" s="143">
        <v>196.78</v>
      </c>
      <c r="H27" s="143" t="b">
        <v>1</v>
      </c>
      <c r="I27" s="143" t="b">
        <v>0</v>
      </c>
      <c r="J27" s="143" t="b">
        <v>0</v>
      </c>
      <c r="K27" s="143" t="b">
        <v>0</v>
      </c>
    </row>
    <row r="28" spans="1:11" ht="63" x14ac:dyDescent="0.25">
      <c r="A28" s="145">
        <v>44201.6875</v>
      </c>
      <c r="B28" s="143" t="s">
        <v>848</v>
      </c>
      <c r="C28" s="144" t="s">
        <v>1200</v>
      </c>
      <c r="D28" s="143">
        <v>2837366433</v>
      </c>
      <c r="E28" s="143">
        <v>2116391234</v>
      </c>
      <c r="F28" s="143">
        <v>-1.8</v>
      </c>
      <c r="G28" s="143">
        <v>191.23</v>
      </c>
      <c r="H28" s="143" t="b">
        <v>1</v>
      </c>
      <c r="I28" s="143" t="b">
        <v>0</v>
      </c>
      <c r="J28" s="143" t="b">
        <v>0</v>
      </c>
      <c r="K28" s="143" t="b">
        <v>0</v>
      </c>
    </row>
    <row r="29" spans="1:11" ht="63" x14ac:dyDescent="0.25">
      <c r="A29" s="145">
        <v>44201.81527777778</v>
      </c>
      <c r="B29" s="143" t="s">
        <v>848</v>
      </c>
      <c r="C29" s="144" t="s">
        <v>1201</v>
      </c>
      <c r="D29" s="143">
        <v>2837760048</v>
      </c>
      <c r="E29" s="143">
        <v>2116685181</v>
      </c>
      <c r="F29" s="143">
        <v>-2.5</v>
      </c>
      <c r="G29" s="143">
        <v>188.73</v>
      </c>
      <c r="H29" s="143" t="b">
        <v>1</v>
      </c>
      <c r="I29" s="143" t="b">
        <v>0</v>
      </c>
      <c r="J29" s="143" t="b">
        <v>0</v>
      </c>
      <c r="K29" s="143" t="b">
        <v>0</v>
      </c>
    </row>
    <row r="30" spans="1:11" ht="63" x14ac:dyDescent="0.25">
      <c r="A30" s="145">
        <v>44201.90902777778</v>
      </c>
      <c r="B30" s="143" t="s">
        <v>848</v>
      </c>
      <c r="C30" s="144" t="s">
        <v>1205</v>
      </c>
      <c r="D30" s="143">
        <v>2838038885</v>
      </c>
      <c r="E30" s="143">
        <v>2116891829</v>
      </c>
      <c r="F30" s="143">
        <v>-2.5</v>
      </c>
      <c r="G30" s="143">
        <v>161.22999999999999</v>
      </c>
      <c r="H30" s="143" t="b">
        <v>1</v>
      </c>
      <c r="I30" s="143" t="b">
        <v>0</v>
      </c>
      <c r="J30" s="143" t="b">
        <v>0</v>
      </c>
      <c r="K30" s="143" t="b">
        <v>0</v>
      </c>
    </row>
    <row r="31" spans="1:11" ht="63" x14ac:dyDescent="0.25">
      <c r="A31" s="145">
        <v>44201.90902777778</v>
      </c>
      <c r="B31" s="143" t="s">
        <v>848</v>
      </c>
      <c r="C31" s="144" t="s">
        <v>1204</v>
      </c>
      <c r="D31" s="143">
        <v>2838038884</v>
      </c>
      <c r="E31" s="143">
        <v>2116891828</v>
      </c>
      <c r="F31" s="143">
        <v>-5</v>
      </c>
      <c r="G31" s="143">
        <v>163.72999999999999</v>
      </c>
      <c r="H31" s="143" t="b">
        <v>1</v>
      </c>
      <c r="I31" s="143" t="b">
        <v>0</v>
      </c>
      <c r="J31" s="143" t="b">
        <v>0</v>
      </c>
      <c r="K31" s="143" t="b">
        <v>0</v>
      </c>
    </row>
    <row r="32" spans="1:11" ht="63" x14ac:dyDescent="0.25">
      <c r="A32" s="145">
        <v>44201.90902777778</v>
      </c>
      <c r="B32" s="143" t="s">
        <v>848</v>
      </c>
      <c r="C32" s="144" t="s">
        <v>1203</v>
      </c>
      <c r="D32" s="143">
        <v>2838038883</v>
      </c>
      <c r="E32" s="143">
        <v>2116891827</v>
      </c>
      <c r="F32" s="143">
        <v>-15</v>
      </c>
      <c r="G32" s="143">
        <v>168.73</v>
      </c>
      <c r="H32" s="143" t="b">
        <v>1</v>
      </c>
      <c r="I32" s="143" t="b">
        <v>0</v>
      </c>
      <c r="J32" s="143" t="b">
        <v>0</v>
      </c>
      <c r="K32" s="143" t="b">
        <v>0</v>
      </c>
    </row>
    <row r="33" spans="1:11" ht="63" x14ac:dyDescent="0.25">
      <c r="A33" s="145">
        <v>44201.90902777778</v>
      </c>
      <c r="B33" s="143" t="s">
        <v>848</v>
      </c>
      <c r="C33" s="144" t="s">
        <v>1202</v>
      </c>
      <c r="D33" s="143">
        <v>2838038882</v>
      </c>
      <c r="E33" s="143">
        <v>2116891826</v>
      </c>
      <c r="F33" s="143">
        <v>-5</v>
      </c>
      <c r="G33" s="143">
        <v>183.73</v>
      </c>
      <c r="H33" s="143" t="b">
        <v>1</v>
      </c>
      <c r="I33" s="143" t="b">
        <v>0</v>
      </c>
      <c r="J33" s="143" t="b">
        <v>0</v>
      </c>
      <c r="K33" s="143" t="b">
        <v>0</v>
      </c>
    </row>
    <row r="34" spans="1:11" ht="63" x14ac:dyDescent="0.25">
      <c r="A34" s="145">
        <v>44201.933333333334</v>
      </c>
      <c r="B34" s="143" t="s">
        <v>846</v>
      </c>
      <c r="C34" s="144" t="s">
        <v>1198</v>
      </c>
      <c r="D34" s="143">
        <v>2838102424</v>
      </c>
      <c r="E34" s="143">
        <v>2115450165</v>
      </c>
      <c r="F34" s="143">
        <v>23.25</v>
      </c>
      <c r="G34" s="143">
        <v>184.48</v>
      </c>
      <c r="H34" s="143" t="b">
        <v>1</v>
      </c>
      <c r="I34" s="143" t="b">
        <v>0</v>
      </c>
      <c r="J34" s="143" t="b">
        <v>0</v>
      </c>
      <c r="K34" s="143" t="b">
        <v>0</v>
      </c>
    </row>
    <row r="35" spans="1:11" ht="63" x14ac:dyDescent="0.25">
      <c r="A35" s="145">
        <v>44202.588194444441</v>
      </c>
      <c r="B35" s="143" t="s">
        <v>846</v>
      </c>
      <c r="C35" s="144" t="s">
        <v>1200</v>
      </c>
      <c r="D35" s="143">
        <v>2838851078</v>
      </c>
      <c r="E35" s="143">
        <v>2116391234</v>
      </c>
      <c r="F35" s="143">
        <v>10.8</v>
      </c>
      <c r="G35" s="143">
        <v>195.28</v>
      </c>
      <c r="H35" s="143" t="b">
        <v>1</v>
      </c>
      <c r="I35" s="143" t="b">
        <v>0</v>
      </c>
      <c r="J35" s="143" t="b">
        <v>0</v>
      </c>
      <c r="K35" s="143" t="b">
        <v>0</v>
      </c>
    </row>
    <row r="36" spans="1:11" ht="78.75" x14ac:dyDescent="0.25">
      <c r="A36" s="145">
        <v>44202.715277777781</v>
      </c>
      <c r="B36" s="143" t="s">
        <v>848</v>
      </c>
      <c r="C36" s="144" t="s">
        <v>1206</v>
      </c>
      <c r="D36" s="143">
        <v>2839659693</v>
      </c>
      <c r="E36" s="143">
        <v>2118079033</v>
      </c>
      <c r="F36" s="143">
        <v>-2.5</v>
      </c>
      <c r="G36" s="143">
        <v>192.78</v>
      </c>
      <c r="H36" s="143" t="b">
        <v>1</v>
      </c>
      <c r="I36" s="143" t="b">
        <v>0</v>
      </c>
      <c r="J36" s="143" t="b">
        <v>0</v>
      </c>
      <c r="K36" s="143" t="b">
        <v>0</v>
      </c>
    </row>
    <row r="37" spans="1:11" ht="78.75" x14ac:dyDescent="0.25">
      <c r="A37" s="145">
        <v>44202.71597222222</v>
      </c>
      <c r="B37" s="143" t="s">
        <v>848</v>
      </c>
      <c r="C37" s="144" t="s">
        <v>1207</v>
      </c>
      <c r="D37" s="143">
        <v>2839664436</v>
      </c>
      <c r="E37" s="143">
        <v>2118083200</v>
      </c>
      <c r="F37" s="143">
        <v>-1</v>
      </c>
      <c r="G37" s="143">
        <v>191.78</v>
      </c>
      <c r="H37" s="143" t="b">
        <v>1</v>
      </c>
      <c r="I37" s="143" t="b">
        <v>0</v>
      </c>
      <c r="J37" s="143" t="b">
        <v>0</v>
      </c>
      <c r="K37" s="143" t="b">
        <v>0</v>
      </c>
    </row>
    <row r="38" spans="1:11" ht="63" x14ac:dyDescent="0.25">
      <c r="A38" s="145">
        <v>44202.829861111109</v>
      </c>
      <c r="B38" s="143" t="s">
        <v>846</v>
      </c>
      <c r="C38" s="144" t="s">
        <v>1203</v>
      </c>
      <c r="D38" s="143">
        <v>2840377174</v>
      </c>
      <c r="E38" s="143">
        <v>2116891827</v>
      </c>
      <c r="F38" s="143">
        <v>21.75</v>
      </c>
      <c r="G38" s="143">
        <v>213.53</v>
      </c>
      <c r="H38" s="143" t="b">
        <v>1</v>
      </c>
      <c r="I38" s="143" t="b">
        <v>0</v>
      </c>
      <c r="J38" s="143" t="b">
        <v>0</v>
      </c>
      <c r="K38" s="143" t="b">
        <v>0</v>
      </c>
    </row>
    <row r="39" spans="1:11" ht="63" x14ac:dyDescent="0.25">
      <c r="A39" s="145">
        <v>44203.511805555558</v>
      </c>
      <c r="B39" s="143" t="s">
        <v>848</v>
      </c>
      <c r="C39" s="144" t="s">
        <v>1211</v>
      </c>
      <c r="D39" s="143">
        <v>2841469251</v>
      </c>
      <c r="E39" s="143">
        <v>2119419519</v>
      </c>
      <c r="F39" s="143">
        <v>-5</v>
      </c>
      <c r="G39" s="143">
        <v>173.53</v>
      </c>
      <c r="H39" s="143" t="b">
        <v>1</v>
      </c>
      <c r="I39" s="143" t="b">
        <v>0</v>
      </c>
      <c r="J39" s="143" t="b">
        <v>0</v>
      </c>
      <c r="K39" s="143" t="b">
        <v>0</v>
      </c>
    </row>
    <row r="40" spans="1:11" ht="63" x14ac:dyDescent="0.25">
      <c r="A40" s="145">
        <v>44203.511805555558</v>
      </c>
      <c r="B40" s="143" t="s">
        <v>848</v>
      </c>
      <c r="C40" s="144" t="s">
        <v>1210</v>
      </c>
      <c r="D40" s="143">
        <v>2841469250</v>
      </c>
      <c r="E40" s="143">
        <v>2119419518</v>
      </c>
      <c r="F40" s="143">
        <v>-5</v>
      </c>
      <c r="G40" s="143">
        <v>178.53</v>
      </c>
      <c r="H40" s="143" t="b">
        <v>1</v>
      </c>
      <c r="I40" s="143" t="b">
        <v>0</v>
      </c>
      <c r="J40" s="143" t="b">
        <v>0</v>
      </c>
      <c r="K40" s="143" t="b">
        <v>0</v>
      </c>
    </row>
    <row r="41" spans="1:11" ht="63" x14ac:dyDescent="0.25">
      <c r="A41" s="145">
        <v>44203.511805555558</v>
      </c>
      <c r="B41" s="143" t="s">
        <v>848</v>
      </c>
      <c r="C41" s="144" t="s">
        <v>1209</v>
      </c>
      <c r="D41" s="143">
        <v>2841469249</v>
      </c>
      <c r="E41" s="143">
        <v>2119419517</v>
      </c>
      <c r="F41" s="143">
        <v>-10</v>
      </c>
      <c r="G41" s="143">
        <v>183.53</v>
      </c>
      <c r="H41" s="143" t="b">
        <v>1</v>
      </c>
      <c r="I41" s="143" t="b">
        <v>0</v>
      </c>
      <c r="J41" s="143" t="b">
        <v>0</v>
      </c>
      <c r="K41" s="143" t="b">
        <v>0</v>
      </c>
    </row>
    <row r="42" spans="1:11" ht="47.25" x14ac:dyDescent="0.25">
      <c r="A42" s="145">
        <v>44203.511805555558</v>
      </c>
      <c r="B42" s="143" t="s">
        <v>848</v>
      </c>
      <c r="C42" s="144" t="s">
        <v>1208</v>
      </c>
      <c r="D42" s="143">
        <v>2841469248</v>
      </c>
      <c r="E42" s="143">
        <v>2119419516</v>
      </c>
      <c r="F42" s="143">
        <v>-20</v>
      </c>
      <c r="G42" s="143">
        <v>193.53</v>
      </c>
      <c r="H42" s="143" t="b">
        <v>1</v>
      </c>
      <c r="I42" s="143" t="b">
        <v>0</v>
      </c>
      <c r="J42" s="143" t="b">
        <v>0</v>
      </c>
      <c r="K42" s="143" t="b">
        <v>0</v>
      </c>
    </row>
    <row r="43" spans="1:11" ht="47.25" x14ac:dyDescent="0.25">
      <c r="A43" s="145">
        <v>44203.690972222219</v>
      </c>
      <c r="B43" s="143" t="s">
        <v>848</v>
      </c>
      <c r="C43" s="144" t="s">
        <v>1212</v>
      </c>
      <c r="D43" s="143">
        <v>2842248722</v>
      </c>
      <c r="E43" s="143">
        <v>2119972698</v>
      </c>
      <c r="F43" s="143">
        <v>-2.5</v>
      </c>
      <c r="G43" s="143">
        <v>171.03</v>
      </c>
      <c r="H43" s="143" t="b">
        <v>1</v>
      </c>
      <c r="I43" s="143" t="b">
        <v>0</v>
      </c>
      <c r="J43" s="143" t="b">
        <v>0</v>
      </c>
      <c r="K43" s="143" t="b">
        <v>0</v>
      </c>
    </row>
    <row r="44" spans="1:11" ht="63" x14ac:dyDescent="0.25">
      <c r="A44" s="145">
        <v>44203.864583333336</v>
      </c>
      <c r="B44" s="143" t="s">
        <v>846</v>
      </c>
      <c r="C44" s="144" t="s">
        <v>1211</v>
      </c>
      <c r="D44" s="143">
        <v>2843050224</v>
      </c>
      <c r="E44" s="143">
        <v>2119419519</v>
      </c>
      <c r="F44" s="143">
        <v>13.75</v>
      </c>
      <c r="G44" s="143">
        <v>184.78</v>
      </c>
      <c r="H44" s="143" t="b">
        <v>1</v>
      </c>
      <c r="I44" s="143" t="b">
        <v>0</v>
      </c>
      <c r="J44" s="143" t="b">
        <v>0</v>
      </c>
      <c r="K44" s="143" t="b">
        <v>0</v>
      </c>
    </row>
    <row r="45" spans="1:11" ht="47.25" x14ac:dyDescent="0.25">
      <c r="A45" s="145">
        <v>44203.883333333331</v>
      </c>
      <c r="B45" s="143" t="s">
        <v>846</v>
      </c>
      <c r="C45" s="144" t="s">
        <v>1208</v>
      </c>
      <c r="D45" s="143">
        <v>2843130144</v>
      </c>
      <c r="E45" s="143">
        <v>2119419516</v>
      </c>
      <c r="F45" s="143">
        <v>40</v>
      </c>
      <c r="G45" s="143">
        <v>224.78</v>
      </c>
      <c r="H45" s="143" t="b">
        <v>1</v>
      </c>
      <c r="I45" s="143" t="b">
        <v>0</v>
      </c>
      <c r="J45" s="143" t="b">
        <v>0</v>
      </c>
      <c r="K45" s="143" t="b">
        <v>0</v>
      </c>
    </row>
    <row r="46" spans="1:11" ht="63" x14ac:dyDescent="0.25">
      <c r="A46" s="145">
        <v>44203.9</v>
      </c>
      <c r="B46" s="143" t="s">
        <v>848</v>
      </c>
      <c r="C46" s="144" t="s">
        <v>1215</v>
      </c>
      <c r="D46" s="143">
        <v>2843208468</v>
      </c>
      <c r="E46" s="143">
        <v>2120674261</v>
      </c>
      <c r="F46" s="143">
        <v>-7.5</v>
      </c>
      <c r="G46" s="143">
        <v>204.78</v>
      </c>
      <c r="H46" s="143" t="b">
        <v>1</v>
      </c>
      <c r="I46" s="143" t="b">
        <v>0</v>
      </c>
      <c r="J46" s="143" t="b">
        <v>0</v>
      </c>
      <c r="K46" s="143" t="b">
        <v>0</v>
      </c>
    </row>
    <row r="47" spans="1:11" ht="63" x14ac:dyDescent="0.25">
      <c r="A47" s="145">
        <v>44203.9</v>
      </c>
      <c r="B47" s="143" t="s">
        <v>848</v>
      </c>
      <c r="C47" s="144" t="s">
        <v>1214</v>
      </c>
      <c r="D47" s="143">
        <v>2843208467</v>
      </c>
      <c r="E47" s="143">
        <v>2120674260</v>
      </c>
      <c r="F47" s="143">
        <v>-5</v>
      </c>
      <c r="G47" s="143">
        <v>212.28</v>
      </c>
      <c r="H47" s="143" t="b">
        <v>1</v>
      </c>
      <c r="I47" s="143" t="b">
        <v>0</v>
      </c>
      <c r="J47" s="143" t="b">
        <v>0</v>
      </c>
      <c r="K47" s="143" t="b">
        <v>0</v>
      </c>
    </row>
    <row r="48" spans="1:11" ht="63" x14ac:dyDescent="0.25">
      <c r="A48" s="145">
        <v>44203.9</v>
      </c>
      <c r="B48" s="143" t="s">
        <v>848</v>
      </c>
      <c r="C48" s="144" t="s">
        <v>1213</v>
      </c>
      <c r="D48" s="143">
        <v>2843208466</v>
      </c>
      <c r="E48" s="143">
        <v>2120674259</v>
      </c>
      <c r="F48" s="143">
        <v>-7.5</v>
      </c>
      <c r="G48" s="143">
        <v>217.28</v>
      </c>
      <c r="H48" s="143" t="b">
        <v>1</v>
      </c>
      <c r="I48" s="143" t="b">
        <v>0</v>
      </c>
      <c r="J48" s="143" t="b">
        <v>0</v>
      </c>
      <c r="K48" s="143" t="b">
        <v>0</v>
      </c>
    </row>
    <row r="49" spans="1:11" ht="78.75" x14ac:dyDescent="0.25">
      <c r="A49" s="145">
        <v>44204.777777777781</v>
      </c>
      <c r="B49" s="143" t="s">
        <v>846</v>
      </c>
      <c r="C49" s="144" t="s">
        <v>1207</v>
      </c>
      <c r="D49" s="143">
        <v>2845154075</v>
      </c>
      <c r="E49" s="143">
        <v>2118083200</v>
      </c>
      <c r="F49" s="143">
        <v>3.9</v>
      </c>
      <c r="G49" s="143">
        <v>208.68</v>
      </c>
      <c r="H49" s="143" t="b">
        <v>1</v>
      </c>
      <c r="I49" s="143" t="b">
        <v>0</v>
      </c>
      <c r="J49" s="143" t="b">
        <v>0</v>
      </c>
      <c r="K49" s="143" t="b">
        <v>0</v>
      </c>
    </row>
    <row r="50" spans="1:11" ht="63" x14ac:dyDescent="0.25">
      <c r="A50" s="145">
        <v>44204.805555555555</v>
      </c>
      <c r="B50" s="143" t="s">
        <v>848</v>
      </c>
      <c r="C50" s="144" t="s">
        <v>1218</v>
      </c>
      <c r="D50" s="143">
        <v>2845330093</v>
      </c>
      <c r="E50" s="143">
        <v>2122233816</v>
      </c>
      <c r="F50" s="143">
        <v>-10</v>
      </c>
      <c r="G50" s="143">
        <v>168.68</v>
      </c>
      <c r="H50" s="143" t="b">
        <v>1</v>
      </c>
      <c r="I50" s="143" t="b">
        <v>0</v>
      </c>
      <c r="J50" s="143" t="b">
        <v>0</v>
      </c>
      <c r="K50" s="143" t="b">
        <v>0</v>
      </c>
    </row>
    <row r="51" spans="1:11" ht="63" x14ac:dyDescent="0.25">
      <c r="A51" s="145">
        <v>44204.805555555555</v>
      </c>
      <c r="B51" s="143" t="s">
        <v>848</v>
      </c>
      <c r="C51" s="144" t="s">
        <v>1217</v>
      </c>
      <c r="D51" s="143">
        <v>2845330092</v>
      </c>
      <c r="E51" s="143">
        <v>2122233815</v>
      </c>
      <c r="F51" s="143">
        <v>-20</v>
      </c>
      <c r="G51" s="143">
        <v>178.68</v>
      </c>
      <c r="H51" s="143" t="b">
        <v>1</v>
      </c>
      <c r="I51" s="143" t="b">
        <v>0</v>
      </c>
      <c r="J51" s="143" t="b">
        <v>0</v>
      </c>
      <c r="K51" s="143" t="b">
        <v>0</v>
      </c>
    </row>
    <row r="52" spans="1:11" ht="63" x14ac:dyDescent="0.25">
      <c r="A52" s="145">
        <v>44204.805555555555</v>
      </c>
      <c r="B52" s="143" t="s">
        <v>848</v>
      </c>
      <c r="C52" s="144" t="s">
        <v>1216</v>
      </c>
      <c r="D52" s="143">
        <v>2845330091</v>
      </c>
      <c r="E52" s="143">
        <v>2122233814</v>
      </c>
      <c r="F52" s="143">
        <v>-10</v>
      </c>
      <c r="G52" s="143">
        <v>198.68</v>
      </c>
      <c r="H52" s="143" t="b">
        <v>1</v>
      </c>
      <c r="I52" s="143" t="b">
        <v>0</v>
      </c>
      <c r="J52" s="143" t="b">
        <v>0</v>
      </c>
      <c r="K52" s="143" t="b">
        <v>0</v>
      </c>
    </row>
    <row r="53" spans="1:11" ht="63" x14ac:dyDescent="0.25">
      <c r="A53" s="145">
        <v>44204.900694444441</v>
      </c>
      <c r="B53" s="143" t="s">
        <v>846</v>
      </c>
      <c r="C53" s="144" t="s">
        <v>1214</v>
      </c>
      <c r="D53" s="143">
        <v>2846008319</v>
      </c>
      <c r="E53" s="143">
        <v>2120674260</v>
      </c>
      <c r="F53" s="143">
        <v>23</v>
      </c>
      <c r="G53" s="143">
        <v>191.68</v>
      </c>
      <c r="H53" s="143" t="b">
        <v>1</v>
      </c>
      <c r="I53" s="143" t="b">
        <v>0</v>
      </c>
      <c r="J53" s="143" t="b">
        <v>0</v>
      </c>
      <c r="K53" s="143" t="b">
        <v>0</v>
      </c>
    </row>
    <row r="54" spans="1:11" ht="78.75" x14ac:dyDescent="0.25">
      <c r="A54" s="145">
        <v>44205.777083333334</v>
      </c>
      <c r="B54" s="143" t="s">
        <v>848</v>
      </c>
      <c r="C54" s="144" t="s">
        <v>1219</v>
      </c>
      <c r="D54" s="143">
        <v>2850753319</v>
      </c>
      <c r="E54" s="143">
        <v>2126331506</v>
      </c>
      <c r="F54" s="143">
        <v>-2.5</v>
      </c>
      <c r="G54" s="143">
        <v>189.18</v>
      </c>
      <c r="H54" s="143" t="b">
        <v>1</v>
      </c>
      <c r="I54" s="143" t="b">
        <v>0</v>
      </c>
      <c r="J54" s="143" t="b">
        <v>0</v>
      </c>
      <c r="K54" s="143" t="b">
        <v>0</v>
      </c>
    </row>
    <row r="55" spans="1:11" ht="63" x14ac:dyDescent="0.25">
      <c r="A55" s="145">
        <v>44205.808333333334</v>
      </c>
      <c r="B55" s="143" t="s">
        <v>846</v>
      </c>
      <c r="C55" s="144" t="s">
        <v>1217</v>
      </c>
      <c r="D55" s="143">
        <v>2851104690</v>
      </c>
      <c r="E55" s="143">
        <v>2122233815</v>
      </c>
      <c r="F55" s="143">
        <v>56</v>
      </c>
      <c r="G55" s="143">
        <v>245.18</v>
      </c>
      <c r="H55" s="143" t="b">
        <v>1</v>
      </c>
      <c r="I55" s="143" t="b">
        <v>0</v>
      </c>
      <c r="J55" s="143" t="b">
        <v>0</v>
      </c>
      <c r="K55" s="143" t="b">
        <v>0</v>
      </c>
    </row>
    <row r="56" spans="1:11" ht="63" x14ac:dyDescent="0.25">
      <c r="A56" s="145">
        <v>44205.961111111108</v>
      </c>
      <c r="B56" s="143" t="s">
        <v>848</v>
      </c>
      <c r="C56" s="144" t="s">
        <v>1221</v>
      </c>
      <c r="D56" s="143">
        <v>2851834535</v>
      </c>
      <c r="E56" s="143">
        <v>2127121171</v>
      </c>
      <c r="F56" s="143">
        <v>-7.5</v>
      </c>
      <c r="G56" s="143">
        <v>237.68</v>
      </c>
      <c r="H56" s="143" t="b">
        <v>1</v>
      </c>
      <c r="I56" s="143" t="b">
        <v>0</v>
      </c>
      <c r="J56" s="143" t="b">
        <v>0</v>
      </c>
      <c r="K56" s="143" t="b">
        <v>0</v>
      </c>
    </row>
    <row r="57" spans="1:11" ht="78.75" x14ac:dyDescent="0.25">
      <c r="A57" s="145">
        <v>44205.961111111108</v>
      </c>
      <c r="B57" s="143" t="s">
        <v>848</v>
      </c>
      <c r="C57" s="144" t="s">
        <v>1220</v>
      </c>
      <c r="D57" s="143">
        <v>2851834534</v>
      </c>
      <c r="E57" s="143">
        <v>2127121170</v>
      </c>
      <c r="F57" s="143">
        <v>0</v>
      </c>
      <c r="G57" s="143">
        <v>245.18</v>
      </c>
      <c r="H57" s="143" t="b">
        <v>1</v>
      </c>
      <c r="I57" s="143" t="b">
        <v>0</v>
      </c>
      <c r="J57" s="143" t="b">
        <v>0</v>
      </c>
      <c r="K57" s="143" t="b">
        <v>0</v>
      </c>
    </row>
    <row r="58" spans="1:11" ht="63" x14ac:dyDescent="0.25">
      <c r="A58" s="145">
        <v>44205.992361111108</v>
      </c>
      <c r="B58" s="143" t="s">
        <v>846</v>
      </c>
      <c r="C58" s="144" t="s">
        <v>1216</v>
      </c>
      <c r="D58" s="143">
        <v>2851893306</v>
      </c>
      <c r="E58" s="143">
        <v>2122233814</v>
      </c>
      <c r="F58" s="143">
        <v>18</v>
      </c>
      <c r="G58" s="143">
        <v>255.68</v>
      </c>
      <c r="H58" s="143" t="b">
        <v>1</v>
      </c>
      <c r="I58" s="143" t="b">
        <v>0</v>
      </c>
      <c r="J58" s="143" t="b">
        <v>0</v>
      </c>
      <c r="K58" s="143" t="b">
        <v>0</v>
      </c>
    </row>
    <row r="59" spans="1:11" ht="63" x14ac:dyDescent="0.25">
      <c r="A59" s="145">
        <v>44206.583333333336</v>
      </c>
      <c r="B59" s="143" t="s">
        <v>865</v>
      </c>
      <c r="C59" s="144" t="s">
        <v>1221</v>
      </c>
      <c r="D59" s="143">
        <v>2852640391</v>
      </c>
      <c r="E59" s="143">
        <v>2127121171</v>
      </c>
      <c r="F59" s="143">
        <v>7.5</v>
      </c>
      <c r="G59" s="143">
        <v>263.18</v>
      </c>
      <c r="H59" s="143" t="b">
        <v>1</v>
      </c>
      <c r="I59" s="143" t="b">
        <v>0</v>
      </c>
      <c r="J59" s="143" t="b">
        <v>0</v>
      </c>
      <c r="K59" s="143" t="b">
        <v>0</v>
      </c>
    </row>
    <row r="60" spans="1:11" ht="63" x14ac:dyDescent="0.25">
      <c r="A60" s="145">
        <v>44206.730555555558</v>
      </c>
      <c r="B60" s="143" t="s">
        <v>848</v>
      </c>
      <c r="C60" s="144" t="s">
        <v>1222</v>
      </c>
      <c r="D60" s="143">
        <v>2853561517</v>
      </c>
      <c r="E60" s="143">
        <v>2128396204</v>
      </c>
      <c r="F60" s="143">
        <v>-10</v>
      </c>
      <c r="G60" s="143">
        <v>253.18</v>
      </c>
      <c r="H60" s="143" t="b">
        <v>1</v>
      </c>
      <c r="I60" s="143" t="b">
        <v>0</v>
      </c>
      <c r="J60" s="143" t="b">
        <v>0</v>
      </c>
      <c r="K60" s="143" t="b">
        <v>0</v>
      </c>
    </row>
    <row r="61" spans="1:11" ht="78.75" x14ac:dyDescent="0.25">
      <c r="A61" s="145">
        <v>44206.84652777778</v>
      </c>
      <c r="B61" s="143" t="s">
        <v>848</v>
      </c>
      <c r="C61" s="144" t="s">
        <v>1223</v>
      </c>
      <c r="D61" s="143">
        <v>2854042552</v>
      </c>
      <c r="E61" s="143">
        <v>2128761952</v>
      </c>
      <c r="F61" s="143">
        <v>-0.18</v>
      </c>
      <c r="G61" s="143">
        <v>253</v>
      </c>
      <c r="H61" s="143" t="b">
        <v>1</v>
      </c>
      <c r="I61" s="143" t="b">
        <v>0</v>
      </c>
      <c r="J61" s="143" t="b">
        <v>0</v>
      </c>
      <c r="K61" s="143" t="b">
        <v>0</v>
      </c>
    </row>
    <row r="62" spans="1:11" ht="63" x14ac:dyDescent="0.25">
      <c r="A62" s="145">
        <v>44207.852083333331</v>
      </c>
      <c r="B62" s="143" t="s">
        <v>848</v>
      </c>
      <c r="C62" s="144" t="s">
        <v>1226</v>
      </c>
      <c r="D62" s="143">
        <v>2855569392</v>
      </c>
      <c r="E62" s="143">
        <v>2129857253</v>
      </c>
      <c r="F62" s="143">
        <v>-5</v>
      </c>
      <c r="G62" s="143">
        <v>233</v>
      </c>
      <c r="H62" s="143" t="b">
        <v>1</v>
      </c>
      <c r="I62" s="143" t="b">
        <v>0</v>
      </c>
      <c r="J62" s="143" t="b">
        <v>0</v>
      </c>
      <c r="K62" s="143" t="b">
        <v>0</v>
      </c>
    </row>
    <row r="63" spans="1:11" ht="78.75" x14ac:dyDescent="0.25">
      <c r="A63" s="145">
        <v>44207.852083333331</v>
      </c>
      <c r="B63" s="143" t="s">
        <v>848</v>
      </c>
      <c r="C63" s="144" t="s">
        <v>1225</v>
      </c>
      <c r="D63" s="143">
        <v>2855569390</v>
      </c>
      <c r="E63" s="143">
        <v>2129857251</v>
      </c>
      <c r="F63" s="143">
        <v>-10</v>
      </c>
      <c r="G63" s="143">
        <v>238</v>
      </c>
      <c r="H63" s="143" t="b">
        <v>1</v>
      </c>
      <c r="I63" s="143" t="b">
        <v>0</v>
      </c>
      <c r="J63" s="143" t="b">
        <v>0</v>
      </c>
      <c r="K63" s="143" t="b">
        <v>0</v>
      </c>
    </row>
    <row r="64" spans="1:11" ht="63" x14ac:dyDescent="0.25">
      <c r="A64" s="145">
        <v>44207.852083333331</v>
      </c>
      <c r="B64" s="143" t="s">
        <v>848</v>
      </c>
      <c r="C64" s="144" t="s">
        <v>1224</v>
      </c>
      <c r="D64" s="143">
        <v>2855569389</v>
      </c>
      <c r="E64" s="143">
        <v>2129857250</v>
      </c>
      <c r="F64" s="143">
        <v>-5</v>
      </c>
      <c r="G64" s="143">
        <v>248</v>
      </c>
      <c r="H64" s="143" t="b">
        <v>1</v>
      </c>
      <c r="I64" s="143" t="b">
        <v>0</v>
      </c>
      <c r="J64" s="143" t="b">
        <v>0</v>
      </c>
      <c r="K64" s="143" t="b">
        <v>0</v>
      </c>
    </row>
    <row r="65" spans="1:11" ht="63" x14ac:dyDescent="0.25">
      <c r="A65" s="145">
        <v>44208.492361111108</v>
      </c>
      <c r="B65" s="143" t="s">
        <v>848</v>
      </c>
      <c r="C65" s="144" t="s">
        <v>1228</v>
      </c>
      <c r="D65" s="143">
        <v>2856170878</v>
      </c>
      <c r="E65" s="143">
        <v>2130306744</v>
      </c>
      <c r="F65" s="143">
        <v>-2.5</v>
      </c>
      <c r="G65" s="143">
        <v>228</v>
      </c>
      <c r="H65" s="143" t="b">
        <v>1</v>
      </c>
      <c r="I65" s="143" t="b">
        <v>0</v>
      </c>
      <c r="J65" s="143" t="b">
        <v>0</v>
      </c>
      <c r="K65" s="143" t="b">
        <v>0</v>
      </c>
    </row>
    <row r="66" spans="1:11" ht="63" x14ac:dyDescent="0.25">
      <c r="A66" s="145">
        <v>44208.492361111108</v>
      </c>
      <c r="B66" s="143" t="s">
        <v>848</v>
      </c>
      <c r="C66" s="144" t="s">
        <v>1227</v>
      </c>
      <c r="D66" s="143">
        <v>2856170877</v>
      </c>
      <c r="E66" s="143">
        <v>2130306743</v>
      </c>
      <c r="F66" s="143">
        <v>-2.5</v>
      </c>
      <c r="G66" s="143">
        <v>230.5</v>
      </c>
      <c r="H66" s="143" t="b">
        <v>1</v>
      </c>
      <c r="I66" s="143" t="b">
        <v>0</v>
      </c>
      <c r="J66" s="143" t="b">
        <v>0</v>
      </c>
      <c r="K66" s="143" t="b">
        <v>0</v>
      </c>
    </row>
    <row r="67" spans="1:11" ht="78.75" x14ac:dyDescent="0.25">
      <c r="A67" s="145">
        <v>44208.790972222225</v>
      </c>
      <c r="B67" s="143" t="s">
        <v>846</v>
      </c>
      <c r="C67" s="144" t="s">
        <v>1225</v>
      </c>
      <c r="D67" s="143">
        <v>2857061846</v>
      </c>
      <c r="E67" s="143">
        <v>2129857251</v>
      </c>
      <c r="F67" s="143">
        <v>39.56</v>
      </c>
      <c r="G67" s="143">
        <v>267.56</v>
      </c>
      <c r="H67" s="143" t="b">
        <v>1</v>
      </c>
      <c r="I67" s="143" t="b">
        <v>0</v>
      </c>
      <c r="J67" s="143" t="b">
        <v>0</v>
      </c>
      <c r="K67" s="143" t="b">
        <v>0</v>
      </c>
    </row>
    <row r="68" spans="1:11" ht="63" x14ac:dyDescent="0.25">
      <c r="A68" s="145">
        <v>44208.817361111112</v>
      </c>
      <c r="B68" s="143" t="s">
        <v>848</v>
      </c>
      <c r="C68" s="144" t="s">
        <v>1229</v>
      </c>
      <c r="D68" s="143">
        <v>2857149774</v>
      </c>
      <c r="E68" s="143">
        <v>2131012303</v>
      </c>
      <c r="F68" s="143">
        <v>-10</v>
      </c>
      <c r="G68" s="143">
        <v>257.56</v>
      </c>
      <c r="H68" s="143" t="b">
        <v>1</v>
      </c>
      <c r="I68" s="143" t="b">
        <v>0</v>
      </c>
      <c r="J68" s="143" t="b">
        <v>0</v>
      </c>
      <c r="K68" s="143" t="b">
        <v>0</v>
      </c>
    </row>
    <row r="69" spans="1:11" ht="63" x14ac:dyDescent="0.25">
      <c r="A69" s="145">
        <v>44209.03125</v>
      </c>
      <c r="B69" s="143" t="s">
        <v>848</v>
      </c>
      <c r="C69" s="144" t="s">
        <v>1230</v>
      </c>
      <c r="D69" s="143">
        <v>2857675724</v>
      </c>
      <c r="E69" s="143">
        <v>2131391737</v>
      </c>
      <c r="F69" s="143">
        <v>-2</v>
      </c>
      <c r="G69" s="143">
        <v>255.56</v>
      </c>
      <c r="H69" s="143" t="b">
        <v>1</v>
      </c>
      <c r="I69" s="143" t="b">
        <v>0</v>
      </c>
      <c r="J69" s="143" t="b">
        <v>0</v>
      </c>
      <c r="K69" s="143" t="b">
        <v>0</v>
      </c>
    </row>
    <row r="70" spans="1:11" ht="63" x14ac:dyDescent="0.25">
      <c r="A70" s="145">
        <v>44209.291666666664</v>
      </c>
      <c r="B70" s="143" t="s">
        <v>865</v>
      </c>
      <c r="C70" s="144" t="s">
        <v>1227</v>
      </c>
      <c r="D70" s="143">
        <v>2857773983</v>
      </c>
      <c r="E70" s="143">
        <v>2130306743</v>
      </c>
      <c r="F70" s="143">
        <v>2.5</v>
      </c>
      <c r="G70" s="143">
        <v>258.06</v>
      </c>
      <c r="H70" s="143" t="b">
        <v>1</v>
      </c>
      <c r="I70" s="143" t="b">
        <v>0</v>
      </c>
      <c r="J70" s="143" t="b">
        <v>0</v>
      </c>
      <c r="K70" s="143" t="b">
        <v>0</v>
      </c>
    </row>
    <row r="71" spans="1:11" ht="63" x14ac:dyDescent="0.25">
      <c r="A71" s="145">
        <v>44209.427777777775</v>
      </c>
      <c r="B71" s="143" t="s">
        <v>848</v>
      </c>
      <c r="C71" s="144" t="s">
        <v>1232</v>
      </c>
      <c r="D71" s="143">
        <v>2857889368</v>
      </c>
      <c r="E71" s="143">
        <v>2131547138</v>
      </c>
      <c r="F71" s="143">
        <v>-5</v>
      </c>
      <c r="G71" s="143">
        <v>243.06</v>
      </c>
      <c r="H71" s="143" t="b">
        <v>1</v>
      </c>
      <c r="I71" s="143" t="b">
        <v>0</v>
      </c>
      <c r="J71" s="143" t="b">
        <v>0</v>
      </c>
      <c r="K71" s="143" t="b">
        <v>0</v>
      </c>
    </row>
    <row r="72" spans="1:11" ht="63" x14ac:dyDescent="0.25">
      <c r="A72" s="145">
        <v>44209.427777777775</v>
      </c>
      <c r="B72" s="143" t="s">
        <v>848</v>
      </c>
      <c r="C72" s="144" t="s">
        <v>1231</v>
      </c>
      <c r="D72" s="143">
        <v>2857889367</v>
      </c>
      <c r="E72" s="143">
        <v>2131547137</v>
      </c>
      <c r="F72" s="143">
        <v>-10</v>
      </c>
      <c r="G72" s="143">
        <v>248.06</v>
      </c>
      <c r="H72" s="143" t="b">
        <v>1</v>
      </c>
      <c r="I72" s="143" t="b">
        <v>0</v>
      </c>
      <c r="J72" s="143" t="b">
        <v>0</v>
      </c>
      <c r="K72" s="143" t="b">
        <v>0</v>
      </c>
    </row>
    <row r="73" spans="1:11" ht="63" x14ac:dyDescent="0.25">
      <c r="A73" s="145">
        <v>44209.717361111114</v>
      </c>
      <c r="B73" s="143" t="s">
        <v>848</v>
      </c>
      <c r="C73" s="144" t="s">
        <v>1234</v>
      </c>
      <c r="D73" s="143">
        <v>2858992726</v>
      </c>
      <c r="E73" s="143">
        <v>2132354460</v>
      </c>
      <c r="F73" s="143">
        <v>-2</v>
      </c>
      <c r="G73" s="143">
        <v>239.06</v>
      </c>
      <c r="H73" s="143" t="b">
        <v>1</v>
      </c>
      <c r="I73" s="143" t="b">
        <v>0</v>
      </c>
      <c r="J73" s="143" t="b">
        <v>0</v>
      </c>
      <c r="K73" s="143" t="b">
        <v>0</v>
      </c>
    </row>
    <row r="74" spans="1:11" ht="63" x14ac:dyDescent="0.25">
      <c r="A74" s="145">
        <v>44209.717361111114</v>
      </c>
      <c r="B74" s="143" t="s">
        <v>848</v>
      </c>
      <c r="C74" s="144" t="s">
        <v>1233</v>
      </c>
      <c r="D74" s="143">
        <v>2858992725</v>
      </c>
      <c r="E74" s="143">
        <v>2132354459</v>
      </c>
      <c r="F74" s="143">
        <v>-2</v>
      </c>
      <c r="G74" s="143">
        <v>241.06</v>
      </c>
      <c r="H74" s="143" t="b">
        <v>1</v>
      </c>
      <c r="I74" s="143" t="b">
        <v>0</v>
      </c>
      <c r="J74" s="143" t="b">
        <v>0</v>
      </c>
      <c r="K74" s="143" t="b">
        <v>0</v>
      </c>
    </row>
    <row r="75" spans="1:11" ht="63" x14ac:dyDescent="0.25">
      <c r="A75" s="145">
        <v>44209.806944444441</v>
      </c>
      <c r="B75" s="143" t="s">
        <v>848</v>
      </c>
      <c r="C75" s="144" t="s">
        <v>1236</v>
      </c>
      <c r="D75" s="143">
        <v>2859491883</v>
      </c>
      <c r="E75" s="143">
        <v>2132719993</v>
      </c>
      <c r="F75" s="143">
        <v>-15</v>
      </c>
      <c r="G75" s="143">
        <v>214.06</v>
      </c>
      <c r="H75" s="143" t="b">
        <v>1</v>
      </c>
      <c r="I75" s="143" t="b">
        <v>0</v>
      </c>
      <c r="J75" s="143" t="b">
        <v>0</v>
      </c>
      <c r="K75" s="143" t="b">
        <v>0</v>
      </c>
    </row>
    <row r="76" spans="1:11" ht="63" x14ac:dyDescent="0.25">
      <c r="A76" s="145">
        <v>44209.806944444441</v>
      </c>
      <c r="B76" s="143" t="s">
        <v>848</v>
      </c>
      <c r="C76" s="144" t="s">
        <v>1235</v>
      </c>
      <c r="D76" s="143">
        <v>2859489911</v>
      </c>
      <c r="E76" s="143">
        <v>2132718668</v>
      </c>
      <c r="F76" s="143">
        <v>-10</v>
      </c>
      <c r="G76" s="143">
        <v>229.06</v>
      </c>
      <c r="H76" s="143" t="b">
        <v>1</v>
      </c>
      <c r="I76" s="143" t="b">
        <v>0</v>
      </c>
      <c r="J76" s="143" t="b">
        <v>0</v>
      </c>
      <c r="K76" s="143" t="b">
        <v>0</v>
      </c>
    </row>
    <row r="77" spans="1:11" ht="63" x14ac:dyDescent="0.25">
      <c r="A77" s="145">
        <v>44209.80972222222</v>
      </c>
      <c r="B77" s="143" t="s">
        <v>846</v>
      </c>
      <c r="C77" s="144" t="s">
        <v>1235</v>
      </c>
      <c r="D77" s="143">
        <v>2859505919</v>
      </c>
      <c r="E77" s="143">
        <v>2132718668</v>
      </c>
      <c r="F77" s="143">
        <v>17</v>
      </c>
      <c r="G77" s="143">
        <v>231.06</v>
      </c>
      <c r="H77" s="143" t="b">
        <v>1</v>
      </c>
      <c r="I77" s="143" t="b">
        <v>0</v>
      </c>
      <c r="J77" s="143" t="b">
        <v>0</v>
      </c>
      <c r="K77" s="143" t="b">
        <v>0</v>
      </c>
    </row>
    <row r="78" spans="1:11" ht="63" x14ac:dyDescent="0.25">
      <c r="A78" s="145">
        <v>44209.826388888891</v>
      </c>
      <c r="B78" s="143" t="s">
        <v>846</v>
      </c>
      <c r="C78" s="144" t="s">
        <v>1236</v>
      </c>
      <c r="D78" s="143">
        <v>2859578688</v>
      </c>
      <c r="E78" s="143">
        <v>2132719993</v>
      </c>
      <c r="F78" s="143">
        <v>23.25</v>
      </c>
      <c r="G78" s="143">
        <v>254.31</v>
      </c>
      <c r="H78" s="143" t="b">
        <v>1</v>
      </c>
      <c r="I78" s="143" t="b">
        <v>0</v>
      </c>
      <c r="J78" s="143" t="b">
        <v>0</v>
      </c>
      <c r="K78" s="143" t="b">
        <v>0</v>
      </c>
    </row>
    <row r="79" spans="1:11" ht="63" x14ac:dyDescent="0.25">
      <c r="A79" s="145">
        <v>44209.829861111109</v>
      </c>
      <c r="B79" s="143" t="s">
        <v>846</v>
      </c>
      <c r="C79" s="144" t="s">
        <v>1231</v>
      </c>
      <c r="D79" s="143">
        <v>2859591053</v>
      </c>
      <c r="E79" s="143">
        <v>2131547137</v>
      </c>
      <c r="F79" s="143">
        <v>30</v>
      </c>
      <c r="G79" s="143">
        <v>284.31</v>
      </c>
      <c r="H79" s="143" t="b">
        <v>1</v>
      </c>
      <c r="I79" s="143" t="b">
        <v>0</v>
      </c>
      <c r="J79" s="143" t="b">
        <v>0</v>
      </c>
      <c r="K79" s="143" t="b">
        <v>0</v>
      </c>
    </row>
    <row r="80" spans="1:11" ht="63" x14ac:dyDescent="0.25">
      <c r="A80" s="145">
        <v>44210.019444444442</v>
      </c>
      <c r="B80" s="143" t="s">
        <v>848</v>
      </c>
      <c r="C80" s="144" t="s">
        <v>1241</v>
      </c>
      <c r="D80" s="143">
        <v>2860151676</v>
      </c>
      <c r="E80" s="143">
        <v>2133201452</v>
      </c>
      <c r="F80" s="143">
        <v>-7.5</v>
      </c>
      <c r="G80" s="143">
        <v>246.81</v>
      </c>
      <c r="H80" s="143" t="b">
        <v>1</v>
      </c>
      <c r="I80" s="143" t="b">
        <v>0</v>
      </c>
      <c r="J80" s="143" t="b">
        <v>0</v>
      </c>
      <c r="K80" s="143" t="b">
        <v>0</v>
      </c>
    </row>
    <row r="81" spans="1:11" ht="63" x14ac:dyDescent="0.25">
      <c r="A81" s="145">
        <v>44210.019444444442</v>
      </c>
      <c r="B81" s="143" t="s">
        <v>848</v>
      </c>
      <c r="C81" s="144" t="s">
        <v>1240</v>
      </c>
      <c r="D81" s="143">
        <v>2860151675</v>
      </c>
      <c r="E81" s="143">
        <v>2133201451</v>
      </c>
      <c r="F81" s="143">
        <v>-10</v>
      </c>
      <c r="G81" s="143">
        <v>254.31</v>
      </c>
      <c r="H81" s="143" t="b">
        <v>1</v>
      </c>
      <c r="I81" s="143" t="b">
        <v>0</v>
      </c>
      <c r="J81" s="143" t="b">
        <v>0</v>
      </c>
      <c r="K81" s="143" t="b">
        <v>0</v>
      </c>
    </row>
    <row r="82" spans="1:11" ht="63" x14ac:dyDescent="0.25">
      <c r="A82" s="145">
        <v>44210.019444444442</v>
      </c>
      <c r="B82" s="143" t="s">
        <v>848</v>
      </c>
      <c r="C82" s="144" t="s">
        <v>1239</v>
      </c>
      <c r="D82" s="143">
        <v>2860151674</v>
      </c>
      <c r="E82" s="143">
        <v>2133201450</v>
      </c>
      <c r="F82" s="143">
        <v>-7.5</v>
      </c>
      <c r="G82" s="143">
        <v>264.31</v>
      </c>
      <c r="H82" s="143" t="b">
        <v>1</v>
      </c>
      <c r="I82" s="143" t="b">
        <v>0</v>
      </c>
      <c r="J82" s="143" t="b">
        <v>0</v>
      </c>
      <c r="K82" s="143" t="b">
        <v>0</v>
      </c>
    </row>
    <row r="83" spans="1:11" ht="63" x14ac:dyDescent="0.25">
      <c r="A83" s="145">
        <v>44210.019444444442</v>
      </c>
      <c r="B83" s="143" t="s">
        <v>848</v>
      </c>
      <c r="C83" s="144" t="s">
        <v>1238</v>
      </c>
      <c r="D83" s="143">
        <v>2860151673</v>
      </c>
      <c r="E83" s="143">
        <v>2133201449</v>
      </c>
      <c r="F83" s="143">
        <v>-7.5</v>
      </c>
      <c r="G83" s="143">
        <v>271.81</v>
      </c>
      <c r="H83" s="143" t="b">
        <v>1</v>
      </c>
      <c r="I83" s="143" t="b">
        <v>0</v>
      </c>
      <c r="J83" s="143" t="b">
        <v>0</v>
      </c>
      <c r="K83" s="143" t="b">
        <v>0</v>
      </c>
    </row>
    <row r="84" spans="1:11" ht="63" x14ac:dyDescent="0.25">
      <c r="A84" s="145">
        <v>44210.019444444442</v>
      </c>
      <c r="B84" s="143" t="s">
        <v>848</v>
      </c>
      <c r="C84" s="144" t="s">
        <v>1237</v>
      </c>
      <c r="D84" s="143">
        <v>2860151672</v>
      </c>
      <c r="E84" s="143">
        <v>2133201448</v>
      </c>
      <c r="F84" s="143">
        <v>-5</v>
      </c>
      <c r="G84" s="143">
        <v>279.31</v>
      </c>
      <c r="H84" s="143" t="b">
        <v>1</v>
      </c>
      <c r="I84" s="143" t="b">
        <v>0</v>
      </c>
      <c r="J84" s="143" t="b">
        <v>0</v>
      </c>
      <c r="K84" s="143" t="b">
        <v>0</v>
      </c>
    </row>
    <row r="85" spans="1:11" ht="63" x14ac:dyDescent="0.25">
      <c r="A85" s="145">
        <v>44210.388194444444</v>
      </c>
      <c r="B85" s="143" t="s">
        <v>865</v>
      </c>
      <c r="C85" s="144" t="s">
        <v>1233</v>
      </c>
      <c r="D85" s="143">
        <v>2860349537</v>
      </c>
      <c r="E85" s="143">
        <v>2132354459</v>
      </c>
      <c r="F85" s="143">
        <v>2</v>
      </c>
      <c r="G85" s="143">
        <v>250.81</v>
      </c>
      <c r="H85" s="143" t="b">
        <v>1</v>
      </c>
      <c r="I85" s="143" t="b">
        <v>0</v>
      </c>
      <c r="J85" s="143" t="b">
        <v>0</v>
      </c>
      <c r="K85" s="143" t="b">
        <v>0</v>
      </c>
    </row>
    <row r="86" spans="1:11" ht="63" x14ac:dyDescent="0.25">
      <c r="A86" s="145">
        <v>44210.388194444444</v>
      </c>
      <c r="B86" s="143" t="s">
        <v>865</v>
      </c>
      <c r="C86" s="144" t="s">
        <v>1234</v>
      </c>
      <c r="D86" s="143">
        <v>2860349527</v>
      </c>
      <c r="E86" s="143">
        <v>2132354460</v>
      </c>
      <c r="F86" s="143">
        <v>2</v>
      </c>
      <c r="G86" s="143">
        <v>248.81</v>
      </c>
      <c r="H86" s="143" t="b">
        <v>1</v>
      </c>
      <c r="I86" s="143" t="b">
        <v>0</v>
      </c>
      <c r="J86" s="143" t="b">
        <v>0</v>
      </c>
      <c r="K86" s="143" t="b">
        <v>0</v>
      </c>
    </row>
    <row r="87" spans="1:11" ht="63" x14ac:dyDescent="0.25">
      <c r="A87" s="145">
        <v>44210.495138888888</v>
      </c>
      <c r="B87" s="143" t="s">
        <v>848</v>
      </c>
      <c r="C87" s="144" t="s">
        <v>1242</v>
      </c>
      <c r="D87" s="143">
        <v>2860516868</v>
      </c>
      <c r="E87" s="143">
        <v>2133474285</v>
      </c>
      <c r="F87" s="143">
        <v>-5</v>
      </c>
      <c r="G87" s="143">
        <v>245.81</v>
      </c>
      <c r="H87" s="143" t="b">
        <v>1</v>
      </c>
      <c r="I87" s="143" t="b">
        <v>0</v>
      </c>
      <c r="J87" s="143" t="b">
        <v>0</v>
      </c>
      <c r="K87" s="143" t="b">
        <v>0</v>
      </c>
    </row>
    <row r="88" spans="1:11" ht="63" x14ac:dyDescent="0.25">
      <c r="A88" s="145">
        <v>44210.887499999997</v>
      </c>
      <c r="B88" s="143" t="s">
        <v>846</v>
      </c>
      <c r="C88" s="144" t="s">
        <v>1239</v>
      </c>
      <c r="D88" s="143">
        <v>2862318232</v>
      </c>
      <c r="E88" s="143">
        <v>2133201450</v>
      </c>
      <c r="F88" s="143">
        <v>17.63</v>
      </c>
      <c r="G88" s="143">
        <v>263.44</v>
      </c>
      <c r="H88" s="143" t="b">
        <v>1</v>
      </c>
      <c r="I88" s="143" t="b">
        <v>0</v>
      </c>
      <c r="J88" s="143" t="b">
        <v>0</v>
      </c>
      <c r="K88" s="143" t="b">
        <v>0</v>
      </c>
    </row>
    <row r="89" spans="1:11" ht="63" x14ac:dyDescent="0.25">
      <c r="A89" s="145">
        <v>44211.480555555558</v>
      </c>
      <c r="B89" s="143" t="s">
        <v>848</v>
      </c>
      <c r="C89" s="144" t="s">
        <v>1245</v>
      </c>
      <c r="D89" s="143">
        <v>2863091791</v>
      </c>
      <c r="E89" s="143">
        <v>2135356645</v>
      </c>
      <c r="F89" s="143">
        <v>-10</v>
      </c>
      <c r="G89" s="143">
        <v>243.44</v>
      </c>
      <c r="H89" s="143" t="b">
        <v>1</v>
      </c>
      <c r="I89" s="143" t="b">
        <v>0</v>
      </c>
      <c r="J89" s="143" t="b">
        <v>0</v>
      </c>
      <c r="K89" s="143" t="b">
        <v>0</v>
      </c>
    </row>
    <row r="90" spans="1:11" ht="63" x14ac:dyDescent="0.25">
      <c r="A90" s="145">
        <v>44211.480555555558</v>
      </c>
      <c r="B90" s="143" t="s">
        <v>848</v>
      </c>
      <c r="C90" s="144" t="s">
        <v>1244</v>
      </c>
      <c r="D90" s="143">
        <v>2863091790</v>
      </c>
      <c r="E90" s="143">
        <v>2135356644</v>
      </c>
      <c r="F90" s="143">
        <v>-5</v>
      </c>
      <c r="G90" s="143">
        <v>253.44</v>
      </c>
      <c r="H90" s="143" t="b">
        <v>1</v>
      </c>
      <c r="I90" s="143" t="b">
        <v>0</v>
      </c>
      <c r="J90" s="143" t="b">
        <v>0</v>
      </c>
      <c r="K90" s="143" t="b">
        <v>0</v>
      </c>
    </row>
    <row r="91" spans="1:11" ht="63" x14ac:dyDescent="0.25">
      <c r="A91" s="145">
        <v>44211.480555555558</v>
      </c>
      <c r="B91" s="143" t="s">
        <v>848</v>
      </c>
      <c r="C91" s="144" t="s">
        <v>1243</v>
      </c>
      <c r="D91" s="143">
        <v>2863091789</v>
      </c>
      <c r="E91" s="143">
        <v>2135356643</v>
      </c>
      <c r="F91" s="143">
        <v>-5</v>
      </c>
      <c r="G91" s="143">
        <v>258.44</v>
      </c>
      <c r="H91" s="143" t="b">
        <v>1</v>
      </c>
      <c r="I91" s="143" t="b">
        <v>0</v>
      </c>
      <c r="J91" s="143" t="b">
        <v>0</v>
      </c>
      <c r="K91" s="143" t="b">
        <v>0</v>
      </c>
    </row>
    <row r="92" spans="1:11" ht="78.75" x14ac:dyDescent="0.25">
      <c r="A92" s="145">
        <v>44212.609722222223</v>
      </c>
      <c r="B92" s="143" t="s">
        <v>848</v>
      </c>
      <c r="C92" s="144" t="s">
        <v>1248</v>
      </c>
      <c r="D92" s="143">
        <v>2867513772</v>
      </c>
      <c r="E92" s="143">
        <v>2138690232</v>
      </c>
      <c r="F92" s="143">
        <v>-5</v>
      </c>
      <c r="G92" s="143">
        <v>223.44</v>
      </c>
      <c r="H92" s="143" t="b">
        <v>1</v>
      </c>
      <c r="I92" s="143" t="b">
        <v>0</v>
      </c>
      <c r="J92" s="143" t="b">
        <v>0</v>
      </c>
      <c r="K92" s="143" t="b">
        <v>0</v>
      </c>
    </row>
    <row r="93" spans="1:11" ht="47.25" x14ac:dyDescent="0.25">
      <c r="A93" s="145">
        <v>44212.609722222223</v>
      </c>
      <c r="B93" s="143" t="s">
        <v>848</v>
      </c>
      <c r="C93" s="144" t="s">
        <v>1247</v>
      </c>
      <c r="D93" s="143">
        <v>2867513771</v>
      </c>
      <c r="E93" s="143">
        <v>2138690231</v>
      </c>
      <c r="F93" s="143">
        <v>-5</v>
      </c>
      <c r="G93" s="143">
        <v>228.44</v>
      </c>
      <c r="H93" s="143" t="b">
        <v>1</v>
      </c>
      <c r="I93" s="143" t="b">
        <v>0</v>
      </c>
      <c r="J93" s="143" t="b">
        <v>0</v>
      </c>
      <c r="K93" s="143" t="b">
        <v>0</v>
      </c>
    </row>
    <row r="94" spans="1:11" ht="78.75" x14ac:dyDescent="0.25">
      <c r="A94" s="145">
        <v>44212.609722222223</v>
      </c>
      <c r="B94" s="143" t="s">
        <v>848</v>
      </c>
      <c r="C94" s="144" t="s">
        <v>1246</v>
      </c>
      <c r="D94" s="143">
        <v>2867513769</v>
      </c>
      <c r="E94" s="143">
        <v>2138690229</v>
      </c>
      <c r="F94" s="143">
        <v>-10</v>
      </c>
      <c r="G94" s="143">
        <v>233.44</v>
      </c>
      <c r="H94" s="143" t="b">
        <v>1</v>
      </c>
      <c r="I94" s="143" t="b">
        <v>0</v>
      </c>
      <c r="J94" s="143" t="b">
        <v>0</v>
      </c>
      <c r="K94" s="143" t="b">
        <v>0</v>
      </c>
    </row>
    <row r="95" spans="1:11" ht="63" x14ac:dyDescent="0.25">
      <c r="A95" s="145">
        <v>44214.416666666664</v>
      </c>
      <c r="B95" s="143" t="s">
        <v>848</v>
      </c>
      <c r="C95" s="144" t="s">
        <v>1250</v>
      </c>
      <c r="D95" s="143">
        <v>2874314091</v>
      </c>
      <c r="E95" s="143">
        <v>2143705990</v>
      </c>
      <c r="F95" s="143">
        <v>-10</v>
      </c>
      <c r="G95" s="143">
        <v>213.44</v>
      </c>
      <c r="H95" s="143" t="b">
        <v>1</v>
      </c>
      <c r="I95" s="143" t="b">
        <v>0</v>
      </c>
      <c r="J95" s="143" t="b">
        <v>0</v>
      </c>
      <c r="K95" s="143" t="b">
        <v>0</v>
      </c>
    </row>
    <row r="96" spans="1:11" ht="63" x14ac:dyDescent="0.25">
      <c r="A96" s="145">
        <v>44214.416666666664</v>
      </c>
      <c r="B96" s="143" t="s">
        <v>848</v>
      </c>
      <c r="C96" s="144" t="s">
        <v>1249</v>
      </c>
      <c r="D96" s="143">
        <v>2874314090</v>
      </c>
      <c r="E96" s="143">
        <v>2143705989</v>
      </c>
      <c r="F96" s="143">
        <v>0</v>
      </c>
      <c r="G96" s="143">
        <v>223.44</v>
      </c>
      <c r="H96" s="143" t="b">
        <v>1</v>
      </c>
      <c r="I96" s="143" t="b">
        <v>0</v>
      </c>
      <c r="J96" s="143" t="b">
        <v>0</v>
      </c>
      <c r="K96" s="143" t="b">
        <v>0</v>
      </c>
    </row>
    <row r="97" spans="1:11" ht="63" x14ac:dyDescent="0.25">
      <c r="A97" s="145">
        <v>44214.790972222225</v>
      </c>
      <c r="B97" s="143" t="s">
        <v>848</v>
      </c>
      <c r="C97" s="144" t="s">
        <v>1251</v>
      </c>
      <c r="D97" s="143">
        <v>2875099615</v>
      </c>
      <c r="E97" s="143">
        <v>2144275139</v>
      </c>
      <c r="F97" s="143">
        <v>-2.5</v>
      </c>
      <c r="G97" s="143">
        <v>209.94</v>
      </c>
      <c r="H97" s="143" t="b">
        <v>1</v>
      </c>
      <c r="I97" s="143" t="b">
        <v>0</v>
      </c>
      <c r="J97" s="143" t="b">
        <v>0</v>
      </c>
      <c r="K97" s="143" t="b">
        <v>0</v>
      </c>
    </row>
    <row r="98" spans="1:11" x14ac:dyDescent="0.25">
      <c r="A98" s="145">
        <v>44214.790972222225</v>
      </c>
      <c r="B98" s="143" t="s">
        <v>848</v>
      </c>
      <c r="C98" s="143" t="s">
        <v>883</v>
      </c>
      <c r="D98" s="143">
        <v>2875098791</v>
      </c>
      <c r="E98" s="143">
        <v>2144274805</v>
      </c>
      <c r="F98" s="143">
        <v>-1</v>
      </c>
      <c r="G98" s="143">
        <v>212.44</v>
      </c>
      <c r="H98" s="143" t="b">
        <v>0</v>
      </c>
      <c r="I98" s="143" t="b">
        <v>1</v>
      </c>
      <c r="J98" s="143" t="b">
        <v>0</v>
      </c>
      <c r="K98" s="143" t="b">
        <v>0</v>
      </c>
    </row>
    <row r="99" spans="1:11" ht="63" x14ac:dyDescent="0.25">
      <c r="A99" s="145">
        <v>44215.841666666667</v>
      </c>
      <c r="B99" s="143" t="s">
        <v>848</v>
      </c>
      <c r="C99" s="144" t="s">
        <v>1253</v>
      </c>
      <c r="D99" s="143">
        <v>2876868996</v>
      </c>
      <c r="E99" s="143">
        <v>2145542032</v>
      </c>
      <c r="F99" s="143">
        <v>0</v>
      </c>
      <c r="G99" s="143">
        <v>209.94</v>
      </c>
      <c r="H99" s="143" t="b">
        <v>1</v>
      </c>
      <c r="I99" s="143" t="b">
        <v>0</v>
      </c>
      <c r="J99" s="143" t="b">
        <v>0</v>
      </c>
      <c r="K99" s="143" t="b">
        <v>0</v>
      </c>
    </row>
    <row r="100" spans="1:11" ht="63" x14ac:dyDescent="0.25">
      <c r="A100" s="145">
        <v>44215.841666666667</v>
      </c>
      <c r="B100" s="143" t="s">
        <v>848</v>
      </c>
      <c r="C100" s="144" t="s">
        <v>1252</v>
      </c>
      <c r="D100" s="143">
        <v>2876867986</v>
      </c>
      <c r="E100" s="143">
        <v>2145541156</v>
      </c>
      <c r="F100" s="143">
        <v>0</v>
      </c>
      <c r="G100" s="143">
        <v>209.94</v>
      </c>
      <c r="H100" s="143" t="b">
        <v>1</v>
      </c>
      <c r="I100" s="143" t="b">
        <v>0</v>
      </c>
      <c r="J100" s="143" t="b">
        <v>0</v>
      </c>
      <c r="K100" s="143" t="b">
        <v>0</v>
      </c>
    </row>
    <row r="101" spans="1:11" ht="63" x14ac:dyDescent="0.25">
      <c r="A101" s="145">
        <v>44216.905555555553</v>
      </c>
      <c r="B101" s="143" t="s">
        <v>846</v>
      </c>
      <c r="C101" s="144" t="s">
        <v>1253</v>
      </c>
      <c r="D101" s="143">
        <v>2879454629</v>
      </c>
      <c r="E101" s="143">
        <v>2145542032</v>
      </c>
      <c r="F101" s="143">
        <v>25</v>
      </c>
      <c r="G101" s="143">
        <v>234.94</v>
      </c>
      <c r="H101" s="143" t="b">
        <v>1</v>
      </c>
      <c r="I101" s="143" t="b">
        <v>0</v>
      </c>
      <c r="J101" s="143" t="b">
        <v>0</v>
      </c>
      <c r="K101" s="143" t="b">
        <v>0</v>
      </c>
    </row>
    <row r="102" spans="1:11" x14ac:dyDescent="0.25">
      <c r="A102" s="145">
        <v>44216.914583333331</v>
      </c>
      <c r="B102" s="143" t="s">
        <v>848</v>
      </c>
      <c r="C102" s="143" t="s">
        <v>883</v>
      </c>
      <c r="D102" s="143">
        <v>2879488377</v>
      </c>
      <c r="E102" s="143">
        <v>2147456109</v>
      </c>
      <c r="F102" s="143">
        <v>-5</v>
      </c>
      <c r="G102" s="143">
        <v>229.94</v>
      </c>
      <c r="H102" s="143" t="b">
        <v>0</v>
      </c>
      <c r="I102" s="143" t="b">
        <v>1</v>
      </c>
      <c r="J102" s="143" t="b">
        <v>0</v>
      </c>
      <c r="K102" s="143" t="b">
        <v>0</v>
      </c>
    </row>
    <row r="103" spans="1:11" x14ac:dyDescent="0.25">
      <c r="A103" s="145">
        <v>44216.957638888889</v>
      </c>
      <c r="B103" s="143" t="s">
        <v>846</v>
      </c>
      <c r="C103" s="143" t="s">
        <v>883</v>
      </c>
      <c r="D103" s="143">
        <v>2879651694</v>
      </c>
      <c r="E103" s="143">
        <v>2147456109</v>
      </c>
      <c r="F103" s="143">
        <v>13.75</v>
      </c>
      <c r="G103" s="143">
        <v>243.69</v>
      </c>
      <c r="H103" s="143" t="b">
        <v>0</v>
      </c>
      <c r="I103" s="143" t="b">
        <v>1</v>
      </c>
      <c r="J103" s="143" t="b">
        <v>0</v>
      </c>
      <c r="K103" s="143" t="b">
        <v>0</v>
      </c>
    </row>
    <row r="104" spans="1:11" ht="47.25" x14ac:dyDescent="0.25">
      <c r="A104" s="145">
        <v>44216.967361111114</v>
      </c>
      <c r="B104" s="143" t="s">
        <v>848</v>
      </c>
      <c r="C104" s="144" t="s">
        <v>1256</v>
      </c>
      <c r="D104" s="143">
        <v>2879677034</v>
      </c>
      <c r="E104" s="143">
        <v>2147589569</v>
      </c>
      <c r="F104" s="143">
        <v>-1</v>
      </c>
      <c r="G104" s="143">
        <v>240.69</v>
      </c>
      <c r="H104" s="143" t="b">
        <v>1</v>
      </c>
      <c r="I104" s="143" t="b">
        <v>0</v>
      </c>
      <c r="J104" s="143" t="b">
        <v>0</v>
      </c>
      <c r="K104" s="143" t="b">
        <v>0</v>
      </c>
    </row>
    <row r="105" spans="1:11" ht="63" x14ac:dyDescent="0.25">
      <c r="A105" s="145">
        <v>44216.967361111114</v>
      </c>
      <c r="B105" s="143" t="s">
        <v>848</v>
      </c>
      <c r="C105" s="144" t="s">
        <v>1255</v>
      </c>
      <c r="D105" s="143">
        <v>2879677033</v>
      </c>
      <c r="E105" s="143">
        <v>2147589568</v>
      </c>
      <c r="F105" s="143">
        <v>-1</v>
      </c>
      <c r="G105" s="143">
        <v>241.69</v>
      </c>
      <c r="H105" s="143" t="b">
        <v>1</v>
      </c>
      <c r="I105" s="143" t="b">
        <v>0</v>
      </c>
      <c r="J105" s="143" t="b">
        <v>0</v>
      </c>
      <c r="K105" s="143" t="b">
        <v>0</v>
      </c>
    </row>
    <row r="106" spans="1:11" ht="63" x14ac:dyDescent="0.25">
      <c r="A106" s="145">
        <v>44216.967361111114</v>
      </c>
      <c r="B106" s="143" t="s">
        <v>848</v>
      </c>
      <c r="C106" s="144" t="s">
        <v>1254</v>
      </c>
      <c r="D106" s="143">
        <v>2879677032</v>
      </c>
      <c r="E106" s="143">
        <v>2147589567</v>
      </c>
      <c r="F106" s="143">
        <v>-1</v>
      </c>
      <c r="G106" s="143">
        <v>242.69</v>
      </c>
      <c r="H106" s="143" t="b">
        <v>1</v>
      </c>
      <c r="I106" s="143" t="b">
        <v>0</v>
      </c>
      <c r="J106" s="143" t="b">
        <v>0</v>
      </c>
      <c r="K106" s="143" t="b">
        <v>0</v>
      </c>
    </row>
    <row r="107" spans="1:11" ht="63" x14ac:dyDescent="0.25">
      <c r="A107" s="145">
        <v>44217.831944444442</v>
      </c>
      <c r="B107" s="143" t="s">
        <v>848</v>
      </c>
      <c r="C107" s="144" t="s">
        <v>1258</v>
      </c>
      <c r="D107" s="143">
        <v>2881535777</v>
      </c>
      <c r="E107" s="143">
        <v>2148936672</v>
      </c>
      <c r="F107" s="143">
        <v>-2.5</v>
      </c>
      <c r="G107" s="143">
        <v>235.69</v>
      </c>
      <c r="H107" s="143" t="b">
        <v>1</v>
      </c>
      <c r="I107" s="143" t="b">
        <v>0</v>
      </c>
      <c r="J107" s="143" t="b">
        <v>0</v>
      </c>
      <c r="K107" s="143" t="b">
        <v>0</v>
      </c>
    </row>
    <row r="108" spans="1:11" ht="63" x14ac:dyDescent="0.25">
      <c r="A108" s="145">
        <v>44217.831944444442</v>
      </c>
      <c r="B108" s="143" t="s">
        <v>848</v>
      </c>
      <c r="C108" s="144" t="s">
        <v>1257</v>
      </c>
      <c r="D108" s="143">
        <v>2881535776</v>
      </c>
      <c r="E108" s="143">
        <v>2148936671</v>
      </c>
      <c r="F108" s="143">
        <v>-2.5</v>
      </c>
      <c r="G108" s="143">
        <v>238.19</v>
      </c>
      <c r="H108" s="143" t="b">
        <v>1</v>
      </c>
      <c r="I108" s="143" t="b">
        <v>0</v>
      </c>
      <c r="J108" s="143" t="b">
        <v>0</v>
      </c>
      <c r="K108" s="143" t="b">
        <v>0</v>
      </c>
    </row>
    <row r="109" spans="1:11" ht="63" x14ac:dyDescent="0.25">
      <c r="A109" s="145">
        <v>44217.835416666669</v>
      </c>
      <c r="B109" s="143" t="s">
        <v>848</v>
      </c>
      <c r="C109" s="144" t="s">
        <v>1259</v>
      </c>
      <c r="D109" s="143">
        <v>2881552369</v>
      </c>
      <c r="E109" s="143">
        <v>2148948948</v>
      </c>
      <c r="F109" s="143">
        <v>-5</v>
      </c>
      <c r="G109" s="143">
        <v>230.69</v>
      </c>
      <c r="H109" s="143" t="b">
        <v>1</v>
      </c>
      <c r="I109" s="143" t="b">
        <v>0</v>
      </c>
      <c r="J109" s="143" t="b">
        <v>0</v>
      </c>
      <c r="K109" s="143" t="b">
        <v>0</v>
      </c>
    </row>
    <row r="110" spans="1:11" ht="78.75" x14ac:dyDescent="0.25">
      <c r="A110" s="145">
        <v>44217.872916666667</v>
      </c>
      <c r="B110" s="143" t="s">
        <v>848</v>
      </c>
      <c r="C110" s="144" t="s">
        <v>1260</v>
      </c>
      <c r="D110" s="143">
        <v>2881746747</v>
      </c>
      <c r="E110" s="143">
        <v>2149091277</v>
      </c>
      <c r="F110" s="143">
        <v>-10</v>
      </c>
      <c r="G110" s="143">
        <v>220.69</v>
      </c>
      <c r="H110" s="143" t="b">
        <v>1</v>
      </c>
      <c r="I110" s="143" t="b">
        <v>0</v>
      </c>
      <c r="J110" s="143" t="b">
        <v>0</v>
      </c>
      <c r="K110" s="143" t="b">
        <v>0</v>
      </c>
    </row>
    <row r="111" spans="1:11" ht="47.25" x14ac:dyDescent="0.25">
      <c r="A111" s="145">
        <v>44217.875694444447</v>
      </c>
      <c r="B111" s="143" t="s">
        <v>848</v>
      </c>
      <c r="C111" s="144" t="s">
        <v>1261</v>
      </c>
      <c r="D111" s="143">
        <v>2881767802</v>
      </c>
      <c r="E111" s="143">
        <v>2149105707</v>
      </c>
      <c r="F111" s="143">
        <v>-2.5</v>
      </c>
      <c r="G111" s="143">
        <v>244.19</v>
      </c>
      <c r="H111" s="143" t="b">
        <v>1</v>
      </c>
      <c r="I111" s="143" t="b">
        <v>0</v>
      </c>
      <c r="J111" s="143" t="b">
        <v>0</v>
      </c>
      <c r="K111" s="143" t="b">
        <v>0</v>
      </c>
    </row>
    <row r="112" spans="1:11" ht="78.75" x14ac:dyDescent="0.25">
      <c r="A112" s="145">
        <v>44217.875694444447</v>
      </c>
      <c r="B112" s="143" t="s">
        <v>846</v>
      </c>
      <c r="C112" s="144" t="s">
        <v>1260</v>
      </c>
      <c r="D112" s="143">
        <v>2881765362</v>
      </c>
      <c r="E112" s="143">
        <v>2149091277</v>
      </c>
      <c r="F112" s="143">
        <v>26</v>
      </c>
      <c r="G112" s="143">
        <v>246.69</v>
      </c>
      <c r="H112" s="143" t="b">
        <v>1</v>
      </c>
      <c r="I112" s="143" t="b">
        <v>0</v>
      </c>
      <c r="J112" s="143" t="b">
        <v>0</v>
      </c>
      <c r="K112" s="143" t="b">
        <v>0</v>
      </c>
    </row>
    <row r="113" spans="1:11" ht="63" x14ac:dyDescent="0.25">
      <c r="A113" s="145">
        <v>44217.893750000003</v>
      </c>
      <c r="B113" s="143" t="s">
        <v>848</v>
      </c>
      <c r="C113" s="144" t="s">
        <v>1263</v>
      </c>
      <c r="D113" s="143">
        <v>2881856278</v>
      </c>
      <c r="E113" s="143">
        <v>2149170182</v>
      </c>
      <c r="F113" s="143">
        <v>-2.5</v>
      </c>
      <c r="G113" s="143">
        <v>236.69</v>
      </c>
      <c r="H113" s="143" t="b">
        <v>1</v>
      </c>
      <c r="I113" s="143" t="b">
        <v>0</v>
      </c>
      <c r="J113" s="143" t="b">
        <v>0</v>
      </c>
      <c r="K113" s="143" t="b">
        <v>0</v>
      </c>
    </row>
    <row r="114" spans="1:11" ht="63" x14ac:dyDescent="0.25">
      <c r="A114" s="145">
        <v>44217.893750000003</v>
      </c>
      <c r="B114" s="143" t="s">
        <v>848</v>
      </c>
      <c r="C114" s="144" t="s">
        <v>1262</v>
      </c>
      <c r="D114" s="143">
        <v>2881856274</v>
      </c>
      <c r="E114" s="143">
        <v>2149170180</v>
      </c>
      <c r="F114" s="143">
        <v>-5</v>
      </c>
      <c r="G114" s="143">
        <v>239.19</v>
      </c>
      <c r="H114" s="143" t="b">
        <v>1</v>
      </c>
      <c r="I114" s="143" t="b">
        <v>0</v>
      </c>
      <c r="J114" s="143" t="b">
        <v>0</v>
      </c>
      <c r="K114" s="143" t="b">
        <v>0</v>
      </c>
    </row>
    <row r="115" spans="1:11" ht="63" x14ac:dyDescent="0.25">
      <c r="A115" s="145">
        <v>44217.897916666669</v>
      </c>
      <c r="B115" s="143" t="s">
        <v>846</v>
      </c>
      <c r="C115" s="144" t="s">
        <v>1263</v>
      </c>
      <c r="D115" s="143">
        <v>2881882877</v>
      </c>
      <c r="E115" s="143">
        <v>2149170182</v>
      </c>
      <c r="F115" s="143">
        <v>5.63</v>
      </c>
      <c r="G115" s="143">
        <v>242.32</v>
      </c>
      <c r="H115" s="143" t="b">
        <v>1</v>
      </c>
      <c r="I115" s="143" t="b">
        <v>0</v>
      </c>
      <c r="J115" s="143" t="b">
        <v>0</v>
      </c>
      <c r="K115" s="143" t="b">
        <v>0</v>
      </c>
    </row>
    <row r="116" spans="1:11" ht="47.25" x14ac:dyDescent="0.25">
      <c r="A116" s="145">
        <v>44218.017361111109</v>
      </c>
      <c r="B116" s="143" t="s">
        <v>848</v>
      </c>
      <c r="C116" s="144" t="s">
        <v>1264</v>
      </c>
      <c r="D116" s="143">
        <v>2882205862</v>
      </c>
      <c r="E116" s="143">
        <v>2149426302</v>
      </c>
      <c r="F116" s="143">
        <v>-15</v>
      </c>
      <c r="G116" s="143">
        <v>227.32</v>
      </c>
      <c r="H116" s="143" t="b">
        <v>1</v>
      </c>
      <c r="I116" s="143" t="b">
        <v>0</v>
      </c>
      <c r="J116" s="143" t="b">
        <v>0</v>
      </c>
      <c r="K116" s="143" t="b">
        <v>0</v>
      </c>
    </row>
    <row r="117" spans="1:11" ht="78.75" x14ac:dyDescent="0.25">
      <c r="A117" s="145">
        <v>44219.447222222225</v>
      </c>
      <c r="B117" s="143" t="s">
        <v>848</v>
      </c>
      <c r="C117" s="144" t="s">
        <v>1265</v>
      </c>
      <c r="D117" s="143">
        <v>2885692633</v>
      </c>
      <c r="E117" s="143">
        <v>2152016408</v>
      </c>
      <c r="F117" s="143">
        <v>-20</v>
      </c>
      <c r="G117" s="143">
        <v>207.32</v>
      </c>
      <c r="H117" s="143" t="b">
        <v>1</v>
      </c>
      <c r="I117" s="143" t="b">
        <v>0</v>
      </c>
      <c r="J117" s="143" t="b">
        <v>0</v>
      </c>
      <c r="K117" s="143" t="b">
        <v>0</v>
      </c>
    </row>
    <row r="118" spans="1:11" ht="63" x14ac:dyDescent="0.25">
      <c r="A118" s="145">
        <v>44219.448611111111</v>
      </c>
      <c r="B118" s="143" t="s">
        <v>848</v>
      </c>
      <c r="C118" s="144" t="s">
        <v>1267</v>
      </c>
      <c r="D118" s="143">
        <v>2885700806</v>
      </c>
      <c r="E118" s="143">
        <v>2152023115</v>
      </c>
      <c r="F118" s="143">
        <v>-10</v>
      </c>
      <c r="G118" s="143">
        <v>182.32</v>
      </c>
      <c r="H118" s="143" t="b">
        <v>1</v>
      </c>
      <c r="I118" s="143" t="b">
        <v>0</v>
      </c>
      <c r="J118" s="143" t="b">
        <v>0</v>
      </c>
      <c r="K118" s="143" t="b">
        <v>0</v>
      </c>
    </row>
    <row r="119" spans="1:11" ht="63" x14ac:dyDescent="0.25">
      <c r="A119" s="145">
        <v>44219.448611111111</v>
      </c>
      <c r="B119" s="143" t="s">
        <v>848</v>
      </c>
      <c r="C119" s="144" t="s">
        <v>1266</v>
      </c>
      <c r="D119" s="143">
        <v>2885700805</v>
      </c>
      <c r="E119" s="143">
        <v>2152023114</v>
      </c>
      <c r="F119" s="143">
        <v>-15</v>
      </c>
      <c r="G119" s="143">
        <v>192.32</v>
      </c>
      <c r="H119" s="143" t="b">
        <v>1</v>
      </c>
      <c r="I119" s="143" t="b">
        <v>0</v>
      </c>
      <c r="J119" s="143" t="b">
        <v>0</v>
      </c>
      <c r="K119" s="143" t="b">
        <v>0</v>
      </c>
    </row>
    <row r="120" spans="1:11" ht="94.5" x14ac:dyDescent="0.25">
      <c r="A120" s="145">
        <v>44219.787499999999</v>
      </c>
      <c r="B120" s="143" t="s">
        <v>848</v>
      </c>
      <c r="C120" s="144" t="s">
        <v>1268</v>
      </c>
      <c r="D120" s="143">
        <v>2889710086</v>
      </c>
      <c r="E120" s="143">
        <v>2154981099</v>
      </c>
      <c r="F120" s="143">
        <v>-2</v>
      </c>
      <c r="G120" s="143">
        <v>180.32</v>
      </c>
      <c r="H120" s="143" t="b">
        <v>1</v>
      </c>
      <c r="I120" s="143" t="b">
        <v>0</v>
      </c>
      <c r="J120" s="143" t="b">
        <v>0</v>
      </c>
      <c r="K120" s="143" t="b">
        <v>0</v>
      </c>
    </row>
    <row r="121" spans="1:11" ht="78.75" x14ac:dyDescent="0.25">
      <c r="A121" s="145">
        <v>44219.799305555556</v>
      </c>
      <c r="B121" s="143" t="s">
        <v>848</v>
      </c>
      <c r="C121" s="144" t="s">
        <v>1269</v>
      </c>
      <c r="D121" s="143">
        <v>2889791884</v>
      </c>
      <c r="E121" s="143">
        <v>2155043574</v>
      </c>
      <c r="F121" s="143">
        <v>-5</v>
      </c>
      <c r="G121" s="143">
        <v>175.32</v>
      </c>
      <c r="H121" s="143" t="b">
        <v>1</v>
      </c>
      <c r="I121" s="143" t="b">
        <v>0</v>
      </c>
      <c r="J121" s="143" t="b">
        <v>0</v>
      </c>
      <c r="K121" s="143" t="b">
        <v>0</v>
      </c>
    </row>
    <row r="122" spans="1:11" ht="63" x14ac:dyDescent="0.25">
      <c r="A122" s="145">
        <v>44219.851388888892</v>
      </c>
      <c r="B122" s="143" t="s">
        <v>846</v>
      </c>
      <c r="C122" s="144" t="s">
        <v>1266</v>
      </c>
      <c r="D122" s="143">
        <v>2890106434</v>
      </c>
      <c r="E122" s="143">
        <v>2152023114</v>
      </c>
      <c r="F122" s="143">
        <v>39</v>
      </c>
      <c r="G122" s="143">
        <v>214.32</v>
      </c>
      <c r="H122" s="143" t="b">
        <v>1</v>
      </c>
      <c r="I122" s="143" t="b">
        <v>0</v>
      </c>
      <c r="J122" s="143" t="b">
        <v>0</v>
      </c>
      <c r="K122" s="143" t="b">
        <v>0</v>
      </c>
    </row>
    <row r="123" spans="1:11" ht="63" x14ac:dyDescent="0.25">
      <c r="A123" s="145">
        <v>44219.866666666669</v>
      </c>
      <c r="B123" s="143" t="s">
        <v>846</v>
      </c>
      <c r="C123" s="144" t="s">
        <v>1267</v>
      </c>
      <c r="D123" s="143">
        <v>2890197686</v>
      </c>
      <c r="E123" s="143">
        <v>2152023115</v>
      </c>
      <c r="F123" s="143">
        <v>25</v>
      </c>
      <c r="G123" s="143">
        <v>239.32</v>
      </c>
      <c r="H123" s="143" t="b">
        <v>1</v>
      </c>
      <c r="I123" s="143" t="b">
        <v>0</v>
      </c>
      <c r="J123" s="143" t="b">
        <v>0</v>
      </c>
      <c r="K123" s="143" t="b">
        <v>0</v>
      </c>
    </row>
    <row r="124" spans="1:11" ht="63" x14ac:dyDescent="0.25">
      <c r="A124" s="145">
        <v>44220.606944444444</v>
      </c>
      <c r="B124" s="143" t="s">
        <v>846</v>
      </c>
      <c r="C124" s="144" t="s">
        <v>1257</v>
      </c>
      <c r="D124" s="143">
        <v>2891760661</v>
      </c>
      <c r="E124" s="143">
        <v>2148936671</v>
      </c>
      <c r="F124" s="143">
        <v>11.5</v>
      </c>
      <c r="G124" s="143">
        <v>250.82</v>
      </c>
      <c r="H124" s="143" t="b">
        <v>1</v>
      </c>
      <c r="I124" s="143" t="b">
        <v>0</v>
      </c>
      <c r="J124" s="143" t="b">
        <v>0</v>
      </c>
      <c r="K124" s="143" t="b">
        <v>0</v>
      </c>
    </row>
    <row r="125" spans="1:11" ht="63" x14ac:dyDescent="0.25">
      <c r="A125" s="145">
        <v>44220.732638888891</v>
      </c>
      <c r="B125" s="143" t="s">
        <v>848</v>
      </c>
      <c r="C125" s="144" t="s">
        <v>1270</v>
      </c>
      <c r="D125" s="143">
        <v>2892836113</v>
      </c>
      <c r="E125" s="143">
        <v>2157238051</v>
      </c>
      <c r="F125" s="143">
        <v>-5</v>
      </c>
      <c r="G125" s="143">
        <v>245.82</v>
      </c>
      <c r="H125" s="143" t="b">
        <v>1</v>
      </c>
      <c r="I125" s="143" t="b">
        <v>0</v>
      </c>
      <c r="J125" s="143" t="b">
        <v>0</v>
      </c>
      <c r="K125" s="143" t="b">
        <v>0</v>
      </c>
    </row>
    <row r="126" spans="1:11" ht="47.25" x14ac:dyDescent="0.25">
      <c r="A126" s="145">
        <v>44221.388194444444</v>
      </c>
      <c r="B126" s="143" t="s">
        <v>848</v>
      </c>
      <c r="C126" s="144" t="s">
        <v>1271</v>
      </c>
      <c r="D126" s="143">
        <v>2893842270</v>
      </c>
      <c r="E126" s="143">
        <v>2157973136</v>
      </c>
      <c r="F126" s="143">
        <v>-15</v>
      </c>
      <c r="G126" s="143">
        <v>230.82</v>
      </c>
      <c r="H126" s="143" t="b">
        <v>1</v>
      </c>
      <c r="I126" s="143" t="b">
        <v>0</v>
      </c>
      <c r="J126" s="143" t="b">
        <v>0</v>
      </c>
      <c r="K126" s="143" t="b">
        <v>0</v>
      </c>
    </row>
    <row r="127" spans="1:11" ht="63" x14ac:dyDescent="0.25">
      <c r="A127" s="145">
        <v>44221.836111111108</v>
      </c>
      <c r="B127" s="143" t="s">
        <v>848</v>
      </c>
      <c r="C127" s="144" t="s">
        <v>1273</v>
      </c>
      <c r="D127" s="143">
        <v>2895190652</v>
      </c>
      <c r="E127" s="143">
        <v>2158949848</v>
      </c>
      <c r="F127" s="143">
        <v>-10</v>
      </c>
      <c r="G127" s="143">
        <v>215.82</v>
      </c>
      <c r="H127" s="143" t="b">
        <v>1</v>
      </c>
      <c r="I127" s="143" t="b">
        <v>0</v>
      </c>
      <c r="J127" s="143" t="b">
        <v>0</v>
      </c>
      <c r="K127" s="143" t="b">
        <v>0</v>
      </c>
    </row>
    <row r="128" spans="1:11" ht="63" x14ac:dyDescent="0.25">
      <c r="A128" s="145">
        <v>44221.836111111108</v>
      </c>
      <c r="B128" s="143" t="s">
        <v>848</v>
      </c>
      <c r="C128" s="144" t="s">
        <v>1272</v>
      </c>
      <c r="D128" s="143">
        <v>2895190651</v>
      </c>
      <c r="E128" s="143">
        <v>2158949847</v>
      </c>
      <c r="F128" s="143">
        <v>-5</v>
      </c>
      <c r="G128" s="143">
        <v>225.82</v>
      </c>
      <c r="H128" s="143" t="b">
        <v>1</v>
      </c>
      <c r="I128" s="143" t="b">
        <v>0</v>
      </c>
      <c r="J128" s="143" t="b">
        <v>0</v>
      </c>
      <c r="K128" s="143" t="b">
        <v>0</v>
      </c>
    </row>
    <row r="129" spans="1:11" ht="63" x14ac:dyDescent="0.25">
      <c r="A129" s="145">
        <v>44221.923611111109</v>
      </c>
      <c r="B129" s="143" t="s">
        <v>846</v>
      </c>
      <c r="C129" s="144" t="s">
        <v>1272</v>
      </c>
      <c r="D129" s="143">
        <v>2895473749</v>
      </c>
      <c r="E129" s="143">
        <v>2158949847</v>
      </c>
      <c r="F129" s="143">
        <v>15.5</v>
      </c>
      <c r="G129" s="143">
        <v>231.32</v>
      </c>
      <c r="H129" s="143" t="b">
        <v>1</v>
      </c>
      <c r="I129" s="143" t="b">
        <v>0</v>
      </c>
      <c r="J129" s="143" t="b">
        <v>0</v>
      </c>
      <c r="K129" s="143" t="b">
        <v>0</v>
      </c>
    </row>
    <row r="130" spans="1:11" ht="63" x14ac:dyDescent="0.25">
      <c r="A130" s="145">
        <v>44221.976388888892</v>
      </c>
      <c r="B130" s="143" t="s">
        <v>848</v>
      </c>
      <c r="C130" s="144" t="s">
        <v>1274</v>
      </c>
      <c r="D130" s="143">
        <v>2895616228</v>
      </c>
      <c r="E130" s="143">
        <v>2159264487</v>
      </c>
      <c r="F130" s="143">
        <v>-10</v>
      </c>
      <c r="G130" s="143">
        <v>221.32</v>
      </c>
      <c r="H130" s="143" t="b">
        <v>1</v>
      </c>
      <c r="I130" s="143" t="b">
        <v>0</v>
      </c>
      <c r="J130" s="143" t="b">
        <v>0</v>
      </c>
      <c r="K130" s="143" t="b">
        <v>0</v>
      </c>
    </row>
    <row r="131" spans="1:11" ht="63" x14ac:dyDescent="0.25">
      <c r="A131" s="145">
        <v>44223.400694444441</v>
      </c>
      <c r="B131" s="143" t="s">
        <v>848</v>
      </c>
      <c r="C131" s="144" t="s">
        <v>1277</v>
      </c>
      <c r="D131" s="143">
        <v>2899031183</v>
      </c>
      <c r="E131" s="143">
        <v>2161757498</v>
      </c>
      <c r="F131" s="143">
        <v>-20</v>
      </c>
      <c r="G131" s="143">
        <v>181.32</v>
      </c>
      <c r="H131" s="143" t="b">
        <v>1</v>
      </c>
      <c r="I131" s="143" t="b">
        <v>0</v>
      </c>
      <c r="J131" s="143" t="b">
        <v>0</v>
      </c>
      <c r="K131" s="143" t="b">
        <v>0</v>
      </c>
    </row>
    <row r="132" spans="1:11" ht="63" x14ac:dyDescent="0.25">
      <c r="A132" s="145">
        <v>44223.400694444441</v>
      </c>
      <c r="B132" s="143" t="s">
        <v>848</v>
      </c>
      <c r="C132" s="144" t="s">
        <v>1276</v>
      </c>
      <c r="D132" s="143">
        <v>2899031182</v>
      </c>
      <c r="E132" s="143">
        <v>2161757497</v>
      </c>
      <c r="F132" s="143">
        <v>-10</v>
      </c>
      <c r="G132" s="143">
        <v>201.32</v>
      </c>
      <c r="H132" s="143" t="b">
        <v>1</v>
      </c>
      <c r="I132" s="143" t="b">
        <v>0</v>
      </c>
      <c r="J132" s="143" t="b">
        <v>0</v>
      </c>
      <c r="K132" s="143" t="b">
        <v>0</v>
      </c>
    </row>
    <row r="133" spans="1:11" ht="47.25" x14ac:dyDescent="0.25">
      <c r="A133" s="145">
        <v>44223.400694444441</v>
      </c>
      <c r="B133" s="143" t="s">
        <v>848</v>
      </c>
      <c r="C133" s="144" t="s">
        <v>1275</v>
      </c>
      <c r="D133" s="143">
        <v>2899031180</v>
      </c>
      <c r="E133" s="143">
        <v>2161757495</v>
      </c>
      <c r="F133" s="143">
        <v>-10</v>
      </c>
      <c r="G133" s="143">
        <v>211.32</v>
      </c>
      <c r="H133" s="143" t="b">
        <v>1</v>
      </c>
      <c r="I133" s="143" t="b">
        <v>0</v>
      </c>
      <c r="J133" s="143" t="b">
        <v>0</v>
      </c>
      <c r="K133" s="143" t="b">
        <v>0</v>
      </c>
    </row>
    <row r="134" spans="1:11" ht="63" x14ac:dyDescent="0.25">
      <c r="A134" s="145">
        <v>44223.601388888892</v>
      </c>
      <c r="B134" s="143" t="s">
        <v>846</v>
      </c>
      <c r="C134" s="144" t="s">
        <v>1277</v>
      </c>
      <c r="D134" s="143">
        <v>2899336662</v>
      </c>
      <c r="E134" s="143">
        <v>2161757498</v>
      </c>
      <c r="F134" s="143">
        <v>39</v>
      </c>
      <c r="G134" s="143">
        <v>220.32</v>
      </c>
      <c r="H134" s="143" t="b">
        <v>1</v>
      </c>
      <c r="I134" s="143" t="b">
        <v>0</v>
      </c>
      <c r="J134" s="143" t="b">
        <v>0</v>
      </c>
      <c r="K134" s="143" t="b">
        <v>0</v>
      </c>
    </row>
    <row r="135" spans="1:11" ht="63" x14ac:dyDescent="0.25">
      <c r="A135" s="145">
        <v>44223.84097222222</v>
      </c>
      <c r="B135" s="143" t="s">
        <v>848</v>
      </c>
      <c r="C135" s="144" t="s">
        <v>1290</v>
      </c>
      <c r="D135" s="143">
        <v>2900290432</v>
      </c>
      <c r="E135" s="143">
        <v>2162680704</v>
      </c>
      <c r="F135" s="143">
        <v>0</v>
      </c>
      <c r="G135" s="143">
        <v>119.07</v>
      </c>
      <c r="H135" s="143" t="b">
        <v>1</v>
      </c>
      <c r="I135" s="143" t="b">
        <v>0</v>
      </c>
      <c r="J135" s="143" t="b">
        <v>0</v>
      </c>
      <c r="K135" s="143" t="b">
        <v>0</v>
      </c>
    </row>
    <row r="136" spans="1:11" ht="63" x14ac:dyDescent="0.25">
      <c r="A136" s="145">
        <v>44223.84097222222</v>
      </c>
      <c r="B136" s="143" t="s">
        <v>848</v>
      </c>
      <c r="C136" s="144" t="s">
        <v>1289</v>
      </c>
      <c r="D136" s="143">
        <v>2900290431</v>
      </c>
      <c r="E136" s="143">
        <v>2162680703</v>
      </c>
      <c r="F136" s="143">
        <v>-5</v>
      </c>
      <c r="G136" s="143">
        <v>119.07</v>
      </c>
      <c r="H136" s="143" t="b">
        <v>1</v>
      </c>
      <c r="I136" s="143" t="b">
        <v>0</v>
      </c>
      <c r="J136" s="143" t="b">
        <v>0</v>
      </c>
      <c r="K136" s="143" t="b">
        <v>0</v>
      </c>
    </row>
    <row r="137" spans="1:11" ht="63" x14ac:dyDescent="0.25">
      <c r="A137" s="145">
        <v>44223.84097222222</v>
      </c>
      <c r="B137" s="143" t="s">
        <v>848</v>
      </c>
      <c r="C137" s="144" t="s">
        <v>1288</v>
      </c>
      <c r="D137" s="143">
        <v>2900290429</v>
      </c>
      <c r="E137" s="143">
        <v>2162680701</v>
      </c>
      <c r="F137" s="143">
        <v>-3.75</v>
      </c>
      <c r="G137" s="143">
        <v>124.07</v>
      </c>
      <c r="H137" s="143" t="b">
        <v>1</v>
      </c>
      <c r="I137" s="143" t="b">
        <v>0</v>
      </c>
      <c r="J137" s="143" t="b">
        <v>0</v>
      </c>
      <c r="K137" s="143" t="b">
        <v>0</v>
      </c>
    </row>
    <row r="138" spans="1:11" ht="63" x14ac:dyDescent="0.25">
      <c r="A138" s="145">
        <v>44223.84097222222</v>
      </c>
      <c r="B138" s="143" t="s">
        <v>848</v>
      </c>
      <c r="C138" s="144" t="s">
        <v>1287</v>
      </c>
      <c r="D138" s="143">
        <v>2900290428</v>
      </c>
      <c r="E138" s="143">
        <v>2162680700</v>
      </c>
      <c r="F138" s="143">
        <v>-2.5</v>
      </c>
      <c r="G138" s="143">
        <v>127.82</v>
      </c>
      <c r="H138" s="143" t="b">
        <v>1</v>
      </c>
      <c r="I138" s="143" t="b">
        <v>0</v>
      </c>
      <c r="J138" s="143" t="b">
        <v>0</v>
      </c>
      <c r="K138" s="143" t="b">
        <v>0</v>
      </c>
    </row>
    <row r="139" spans="1:11" ht="63" x14ac:dyDescent="0.25">
      <c r="A139" s="145">
        <v>44223.84097222222</v>
      </c>
      <c r="B139" s="143" t="s">
        <v>848</v>
      </c>
      <c r="C139" s="144" t="s">
        <v>1286</v>
      </c>
      <c r="D139" s="143">
        <v>2900290427</v>
      </c>
      <c r="E139" s="143">
        <v>2162680699</v>
      </c>
      <c r="F139" s="143">
        <v>-5</v>
      </c>
      <c r="G139" s="143">
        <v>130.32</v>
      </c>
      <c r="H139" s="143" t="b">
        <v>1</v>
      </c>
      <c r="I139" s="143" t="b">
        <v>0</v>
      </c>
      <c r="J139" s="143" t="b">
        <v>0</v>
      </c>
      <c r="K139" s="143" t="b">
        <v>0</v>
      </c>
    </row>
    <row r="140" spans="1:11" ht="63" x14ac:dyDescent="0.25">
      <c r="A140" s="145">
        <v>44223.84097222222</v>
      </c>
      <c r="B140" s="143" t="s">
        <v>848</v>
      </c>
      <c r="C140" s="144" t="s">
        <v>1285</v>
      </c>
      <c r="D140" s="143">
        <v>2900290425</v>
      </c>
      <c r="E140" s="143">
        <v>2162680697</v>
      </c>
      <c r="F140" s="143">
        <v>-20</v>
      </c>
      <c r="G140" s="143">
        <v>135.32</v>
      </c>
      <c r="H140" s="143" t="b">
        <v>1</v>
      </c>
      <c r="I140" s="143" t="b">
        <v>0</v>
      </c>
      <c r="J140" s="143" t="b">
        <v>0</v>
      </c>
      <c r="K140" s="143" t="b">
        <v>0</v>
      </c>
    </row>
    <row r="141" spans="1:11" ht="63" x14ac:dyDescent="0.25">
      <c r="A141" s="145">
        <v>44223.84097222222</v>
      </c>
      <c r="B141" s="143" t="s">
        <v>848</v>
      </c>
      <c r="C141" s="144" t="s">
        <v>1284</v>
      </c>
      <c r="D141" s="143">
        <v>2900290424</v>
      </c>
      <c r="E141" s="143">
        <v>2162680696</v>
      </c>
      <c r="F141" s="143">
        <v>-20</v>
      </c>
      <c r="G141" s="143">
        <v>155.32</v>
      </c>
      <c r="H141" s="143" t="b">
        <v>1</v>
      </c>
      <c r="I141" s="143" t="b">
        <v>0</v>
      </c>
      <c r="J141" s="143" t="b">
        <v>0</v>
      </c>
      <c r="K141" s="143" t="b">
        <v>0</v>
      </c>
    </row>
    <row r="142" spans="1:11" ht="63" x14ac:dyDescent="0.25">
      <c r="A142" s="145">
        <v>44223.84097222222</v>
      </c>
      <c r="B142" s="143" t="s">
        <v>848</v>
      </c>
      <c r="C142" s="144" t="s">
        <v>1283</v>
      </c>
      <c r="D142" s="143">
        <v>2900290423</v>
      </c>
      <c r="E142" s="143">
        <v>2162680695</v>
      </c>
      <c r="F142" s="143">
        <v>-10</v>
      </c>
      <c r="G142" s="143">
        <v>175.32</v>
      </c>
      <c r="H142" s="143" t="b">
        <v>1</v>
      </c>
      <c r="I142" s="143" t="b">
        <v>0</v>
      </c>
      <c r="J142" s="143" t="b">
        <v>0</v>
      </c>
      <c r="K142" s="143" t="b">
        <v>0</v>
      </c>
    </row>
    <row r="143" spans="1:11" ht="63" x14ac:dyDescent="0.25">
      <c r="A143" s="145">
        <v>44223.84097222222</v>
      </c>
      <c r="B143" s="143" t="s">
        <v>848</v>
      </c>
      <c r="C143" s="144" t="s">
        <v>1282</v>
      </c>
      <c r="D143" s="143">
        <v>2900290422</v>
      </c>
      <c r="E143" s="143">
        <v>2162680694</v>
      </c>
      <c r="F143" s="143">
        <v>-5</v>
      </c>
      <c r="G143" s="143">
        <v>185.32</v>
      </c>
      <c r="H143" s="143" t="b">
        <v>1</v>
      </c>
      <c r="I143" s="143" t="b">
        <v>0</v>
      </c>
      <c r="J143" s="143" t="b">
        <v>0</v>
      </c>
      <c r="K143" s="143" t="b">
        <v>0</v>
      </c>
    </row>
    <row r="144" spans="1:11" ht="47.25" x14ac:dyDescent="0.25">
      <c r="A144" s="145">
        <v>44223.84097222222</v>
      </c>
      <c r="B144" s="143" t="s">
        <v>848</v>
      </c>
      <c r="C144" s="144" t="s">
        <v>1281</v>
      </c>
      <c r="D144" s="143">
        <v>2900290420</v>
      </c>
      <c r="E144" s="143">
        <v>2162680692</v>
      </c>
      <c r="F144" s="143">
        <v>-15</v>
      </c>
      <c r="G144" s="143">
        <v>190.32</v>
      </c>
      <c r="H144" s="143" t="b">
        <v>1</v>
      </c>
      <c r="I144" s="143" t="b">
        <v>0</v>
      </c>
      <c r="J144" s="143" t="b">
        <v>0</v>
      </c>
      <c r="K144" s="143" t="b">
        <v>0</v>
      </c>
    </row>
    <row r="145" spans="1:11" ht="47.25" x14ac:dyDescent="0.25">
      <c r="A145" s="145">
        <v>44223.84097222222</v>
      </c>
      <c r="B145" s="143" t="s">
        <v>848</v>
      </c>
      <c r="C145" s="144" t="s">
        <v>1280</v>
      </c>
      <c r="D145" s="143">
        <v>2900290419</v>
      </c>
      <c r="E145" s="143">
        <v>2162680691</v>
      </c>
      <c r="F145" s="143">
        <v>-5</v>
      </c>
      <c r="G145" s="143">
        <v>205.32</v>
      </c>
      <c r="H145" s="143" t="b">
        <v>1</v>
      </c>
      <c r="I145" s="143" t="b">
        <v>0</v>
      </c>
      <c r="J145" s="143" t="b">
        <v>0</v>
      </c>
      <c r="K145" s="143" t="b">
        <v>0</v>
      </c>
    </row>
    <row r="146" spans="1:11" ht="47.25" x14ac:dyDescent="0.25">
      <c r="A146" s="145">
        <v>44223.84097222222</v>
      </c>
      <c r="B146" s="143" t="s">
        <v>848</v>
      </c>
      <c r="C146" s="144" t="s">
        <v>1279</v>
      </c>
      <c r="D146" s="143">
        <v>2900290418</v>
      </c>
      <c r="E146" s="143">
        <v>2162680690</v>
      </c>
      <c r="F146" s="143">
        <v>-5</v>
      </c>
      <c r="G146" s="143">
        <v>210.32</v>
      </c>
      <c r="H146" s="143" t="b">
        <v>1</v>
      </c>
      <c r="I146" s="143" t="b">
        <v>0</v>
      </c>
      <c r="J146" s="143" t="b">
        <v>0</v>
      </c>
      <c r="K146" s="143" t="b">
        <v>0</v>
      </c>
    </row>
    <row r="147" spans="1:11" ht="63" x14ac:dyDescent="0.25">
      <c r="A147" s="145">
        <v>44223.84097222222</v>
      </c>
      <c r="B147" s="143" t="s">
        <v>848</v>
      </c>
      <c r="C147" s="144" t="s">
        <v>1278</v>
      </c>
      <c r="D147" s="143">
        <v>2900290417</v>
      </c>
      <c r="E147" s="143">
        <v>2162680689</v>
      </c>
      <c r="F147" s="143">
        <v>-5</v>
      </c>
      <c r="G147" s="143">
        <v>215.32</v>
      </c>
      <c r="H147" s="143" t="b">
        <v>1</v>
      </c>
      <c r="I147" s="143" t="b">
        <v>0</v>
      </c>
      <c r="J147" s="143" t="b">
        <v>0</v>
      </c>
      <c r="K147" s="143" t="b">
        <v>0</v>
      </c>
    </row>
    <row r="148" spans="1:11" ht="47.25" x14ac:dyDescent="0.25">
      <c r="A148" s="145">
        <v>44223.943055555559</v>
      </c>
      <c r="B148" s="143" t="s">
        <v>846</v>
      </c>
      <c r="C148" s="144" t="s">
        <v>1275</v>
      </c>
      <c r="D148" s="143">
        <v>2900689503</v>
      </c>
      <c r="E148" s="143">
        <v>2161757495</v>
      </c>
      <c r="F148" s="143">
        <v>22.8</v>
      </c>
      <c r="G148" s="143">
        <v>141.87</v>
      </c>
      <c r="H148" s="143" t="b">
        <v>1</v>
      </c>
      <c r="I148" s="143" t="b">
        <v>0</v>
      </c>
      <c r="J148" s="143" t="b">
        <v>0</v>
      </c>
      <c r="K148" s="143" t="b">
        <v>0</v>
      </c>
    </row>
    <row r="149" spans="1:11" ht="47.25" x14ac:dyDescent="0.25">
      <c r="A149" s="145">
        <v>44224.410416666666</v>
      </c>
      <c r="B149" s="143" t="s">
        <v>865</v>
      </c>
      <c r="C149" s="144" t="s">
        <v>1280</v>
      </c>
      <c r="D149" s="143">
        <v>2901056933</v>
      </c>
      <c r="E149" s="143">
        <v>2162680691</v>
      </c>
      <c r="F149" s="143">
        <v>5</v>
      </c>
      <c r="G149" s="143">
        <v>146.87</v>
      </c>
      <c r="H149" s="143" t="b">
        <v>1</v>
      </c>
      <c r="I149" s="143" t="b">
        <v>0</v>
      </c>
      <c r="J149" s="143" t="b">
        <v>0</v>
      </c>
      <c r="K149" s="143" t="b">
        <v>0</v>
      </c>
    </row>
    <row r="150" spans="1:11" ht="63" x14ac:dyDescent="0.25">
      <c r="A150" s="145">
        <v>44224.79583333333</v>
      </c>
      <c r="B150" s="143" t="s">
        <v>846</v>
      </c>
      <c r="C150" s="144" t="s">
        <v>1284</v>
      </c>
      <c r="D150" s="143">
        <v>2902325639</v>
      </c>
      <c r="E150" s="143">
        <v>2162680696</v>
      </c>
      <c r="F150" s="143">
        <v>33</v>
      </c>
      <c r="G150" s="143">
        <v>179.87</v>
      </c>
      <c r="H150" s="143" t="b">
        <v>1</v>
      </c>
      <c r="I150" s="143" t="b">
        <v>0</v>
      </c>
      <c r="J150" s="143" t="b">
        <v>0</v>
      </c>
      <c r="K150" s="143" t="b">
        <v>0</v>
      </c>
    </row>
    <row r="151" spans="1:11" ht="63" x14ac:dyDescent="0.25">
      <c r="A151" s="145">
        <v>44224.806250000001</v>
      </c>
      <c r="B151" s="143" t="s">
        <v>846</v>
      </c>
      <c r="C151" s="144" t="s">
        <v>1278</v>
      </c>
      <c r="D151" s="143">
        <v>2902379298</v>
      </c>
      <c r="E151" s="143">
        <v>2162680689</v>
      </c>
      <c r="F151" s="143">
        <v>32.5</v>
      </c>
      <c r="G151" s="143">
        <v>212.37</v>
      </c>
      <c r="H151" s="143" t="b">
        <v>1</v>
      </c>
      <c r="I151" s="143" t="b">
        <v>0</v>
      </c>
      <c r="J151" s="143" t="b">
        <v>0</v>
      </c>
      <c r="K151" s="143" t="b">
        <v>0</v>
      </c>
    </row>
    <row r="152" spans="1:11" ht="63" x14ac:dyDescent="0.25">
      <c r="A152" s="145">
        <v>44224.816666666666</v>
      </c>
      <c r="B152" s="143" t="s">
        <v>846</v>
      </c>
      <c r="C152" s="144" t="s">
        <v>1288</v>
      </c>
      <c r="D152" s="143">
        <v>2902432551</v>
      </c>
      <c r="E152" s="143">
        <v>2162680701</v>
      </c>
      <c r="F152" s="143">
        <v>13.5</v>
      </c>
      <c r="G152" s="143">
        <v>225.87</v>
      </c>
      <c r="H152" s="143" t="b">
        <v>1</v>
      </c>
      <c r="I152" s="143" t="b">
        <v>0</v>
      </c>
      <c r="J152" s="143" t="b">
        <v>0</v>
      </c>
      <c r="K152" s="143" t="b">
        <v>0</v>
      </c>
    </row>
    <row r="153" spans="1:11" ht="63" x14ac:dyDescent="0.25">
      <c r="A153" s="145">
        <v>44224.869444444441</v>
      </c>
      <c r="B153" s="143" t="s">
        <v>846</v>
      </c>
      <c r="C153" s="144" t="s">
        <v>1285</v>
      </c>
      <c r="D153" s="143">
        <v>2902699360</v>
      </c>
      <c r="E153" s="143">
        <v>2162680697</v>
      </c>
      <c r="F153" s="143">
        <v>41.36</v>
      </c>
      <c r="G153" s="143">
        <v>267.23</v>
      </c>
      <c r="H153" s="143" t="b">
        <v>1</v>
      </c>
      <c r="I153" s="143" t="b">
        <v>0</v>
      </c>
      <c r="J153" s="143" t="b">
        <v>0</v>
      </c>
      <c r="K153" s="143" t="b">
        <v>0</v>
      </c>
    </row>
    <row r="154" spans="1:11" ht="47.25" x14ac:dyDescent="0.25">
      <c r="A154" s="145">
        <v>44224.875</v>
      </c>
      <c r="B154" s="143" t="s">
        <v>846</v>
      </c>
      <c r="C154" s="144" t="s">
        <v>1281</v>
      </c>
      <c r="D154" s="143">
        <v>2902730924</v>
      </c>
      <c r="E154" s="143">
        <v>2162680692</v>
      </c>
      <c r="F154" s="143">
        <v>29.25</v>
      </c>
      <c r="G154" s="143">
        <v>296.48</v>
      </c>
      <c r="H154" s="143" t="b">
        <v>1</v>
      </c>
      <c r="I154" s="143" t="b">
        <v>0</v>
      </c>
      <c r="J154" s="143" t="b">
        <v>0</v>
      </c>
      <c r="K154" s="143" t="b">
        <v>0</v>
      </c>
    </row>
    <row r="155" spans="1:11" ht="47.25" x14ac:dyDescent="0.25">
      <c r="A155" s="145">
        <v>44224.927083333336</v>
      </c>
      <c r="B155" s="143" t="s">
        <v>848</v>
      </c>
      <c r="C155" s="144" t="s">
        <v>1291</v>
      </c>
      <c r="D155" s="143">
        <v>2902965405</v>
      </c>
      <c r="E155" s="143">
        <v>2164649811</v>
      </c>
      <c r="F155" s="143">
        <v>-5</v>
      </c>
      <c r="G155" s="143">
        <v>291.48</v>
      </c>
      <c r="H155" s="143" t="b">
        <v>1</v>
      </c>
      <c r="I155" s="143" t="b">
        <v>0</v>
      </c>
      <c r="J155" s="143" t="b">
        <v>0</v>
      </c>
      <c r="K155" s="143" t="b">
        <v>0</v>
      </c>
    </row>
    <row r="156" spans="1:11" ht="47.25" x14ac:dyDescent="0.25">
      <c r="A156" s="145">
        <v>44224.932638888888</v>
      </c>
      <c r="B156" s="143" t="s">
        <v>848</v>
      </c>
      <c r="C156" s="144" t="s">
        <v>1292</v>
      </c>
      <c r="D156" s="143">
        <v>2902987626</v>
      </c>
      <c r="E156" s="143">
        <v>2164666075</v>
      </c>
      <c r="F156" s="143">
        <v>-5</v>
      </c>
      <c r="G156" s="143">
        <v>286.48</v>
      </c>
      <c r="H156" s="143" t="b">
        <v>1</v>
      </c>
      <c r="I156" s="143" t="b">
        <v>0</v>
      </c>
      <c r="J156" s="143" t="b">
        <v>0</v>
      </c>
      <c r="K156" s="143" t="b">
        <v>0</v>
      </c>
    </row>
    <row r="157" spans="1:11" ht="63" x14ac:dyDescent="0.25">
      <c r="A157" s="145">
        <v>44224.957638888889</v>
      </c>
      <c r="B157" s="143" t="s">
        <v>848</v>
      </c>
      <c r="C157" s="144" t="s">
        <v>1294</v>
      </c>
      <c r="D157" s="143">
        <v>2903058114</v>
      </c>
      <c r="E157" s="143">
        <v>2164720416</v>
      </c>
      <c r="F157" s="143">
        <v>-7.5</v>
      </c>
      <c r="G157" s="143">
        <v>273.98</v>
      </c>
      <c r="H157" s="143" t="b">
        <v>1</v>
      </c>
      <c r="I157" s="143" t="b">
        <v>0</v>
      </c>
      <c r="J157" s="143" t="b">
        <v>0</v>
      </c>
      <c r="K157" s="143" t="b">
        <v>0</v>
      </c>
    </row>
    <row r="158" spans="1:11" ht="63" x14ac:dyDescent="0.25">
      <c r="A158" s="145">
        <v>44224.957638888889</v>
      </c>
      <c r="B158" s="143" t="s">
        <v>848</v>
      </c>
      <c r="C158" s="144" t="s">
        <v>1293</v>
      </c>
      <c r="D158" s="143">
        <v>2903058113</v>
      </c>
      <c r="E158" s="143">
        <v>2164720415</v>
      </c>
      <c r="F158" s="143">
        <v>-5</v>
      </c>
      <c r="G158" s="143">
        <v>281.48</v>
      </c>
      <c r="H158" s="143" t="b">
        <v>1</v>
      </c>
      <c r="I158" s="143" t="b">
        <v>0</v>
      </c>
      <c r="J158" s="143" t="b">
        <v>0</v>
      </c>
      <c r="K158" s="143" t="b">
        <v>0</v>
      </c>
    </row>
    <row r="159" spans="1:11" ht="47.25" x14ac:dyDescent="0.25">
      <c r="A159" s="145">
        <v>44225.574305555558</v>
      </c>
      <c r="B159" s="143" t="s">
        <v>848</v>
      </c>
      <c r="C159" s="144" t="s">
        <v>1296</v>
      </c>
      <c r="D159" s="143">
        <v>2903721508</v>
      </c>
      <c r="E159" s="143">
        <v>2165211562</v>
      </c>
      <c r="F159" s="143">
        <v>-1</v>
      </c>
      <c r="G159" s="143">
        <v>271.98</v>
      </c>
      <c r="H159" s="143" t="b">
        <v>1</v>
      </c>
      <c r="I159" s="143" t="b">
        <v>0</v>
      </c>
      <c r="J159" s="143" t="b">
        <v>0</v>
      </c>
      <c r="K159" s="143" t="b">
        <v>0</v>
      </c>
    </row>
    <row r="160" spans="1:11" ht="63" x14ac:dyDescent="0.25">
      <c r="A160" s="145">
        <v>44225.574305555558</v>
      </c>
      <c r="B160" s="143" t="s">
        <v>848</v>
      </c>
      <c r="C160" s="144" t="s">
        <v>1295</v>
      </c>
      <c r="D160" s="143">
        <v>2903721506</v>
      </c>
      <c r="E160" s="143">
        <v>2165211560</v>
      </c>
      <c r="F160" s="143">
        <v>-1</v>
      </c>
      <c r="G160" s="143">
        <v>272.98</v>
      </c>
      <c r="H160" s="143" t="b">
        <v>1</v>
      </c>
      <c r="I160" s="143" t="b">
        <v>0</v>
      </c>
      <c r="J160" s="143" t="b">
        <v>0</v>
      </c>
      <c r="K160" s="143" t="b">
        <v>0</v>
      </c>
    </row>
    <row r="161" spans="1:11" ht="47.25" x14ac:dyDescent="0.25">
      <c r="A161" s="145">
        <v>44225.576388888891</v>
      </c>
      <c r="B161" s="143" t="s">
        <v>848</v>
      </c>
      <c r="C161" s="144" t="s">
        <v>1297</v>
      </c>
      <c r="D161" s="143">
        <v>2903728904</v>
      </c>
      <c r="E161" s="143">
        <v>2165216500</v>
      </c>
      <c r="F161" s="143">
        <v>-1</v>
      </c>
      <c r="G161" s="143">
        <v>270.98</v>
      </c>
      <c r="H161" s="143" t="b">
        <v>1</v>
      </c>
      <c r="I161" s="143" t="b">
        <v>0</v>
      </c>
      <c r="J161" s="143" t="b">
        <v>0</v>
      </c>
      <c r="K161" s="143" t="b">
        <v>0</v>
      </c>
    </row>
    <row r="162" spans="1:11" ht="63" x14ac:dyDescent="0.25">
      <c r="A162" s="145">
        <v>44225.665972222225</v>
      </c>
      <c r="B162" s="143" t="s">
        <v>846</v>
      </c>
      <c r="C162" s="144" t="s">
        <v>1294</v>
      </c>
      <c r="D162" s="143">
        <v>2904158662</v>
      </c>
      <c r="E162" s="143">
        <v>2164720416</v>
      </c>
      <c r="F162" s="143">
        <v>18.75</v>
      </c>
      <c r="G162" s="143">
        <v>289.73</v>
      </c>
      <c r="H162" s="143" t="b">
        <v>1</v>
      </c>
      <c r="I162" s="143" t="b">
        <v>0</v>
      </c>
      <c r="J162" s="143" t="b">
        <v>0</v>
      </c>
      <c r="K162" s="143" t="b">
        <v>0</v>
      </c>
    </row>
    <row r="163" spans="1:11" ht="47.25" x14ac:dyDescent="0.25">
      <c r="A163" s="145">
        <v>44225.677777777775</v>
      </c>
      <c r="B163" s="143" t="s">
        <v>846</v>
      </c>
      <c r="C163" s="144" t="s">
        <v>1297</v>
      </c>
      <c r="D163" s="143">
        <v>2904237352</v>
      </c>
      <c r="E163" s="143">
        <v>2165216500</v>
      </c>
      <c r="F163" s="143">
        <v>1.9</v>
      </c>
      <c r="G163" s="143">
        <v>291.63</v>
      </c>
      <c r="H163" s="143" t="b">
        <v>1</v>
      </c>
      <c r="I163" s="143" t="b">
        <v>0</v>
      </c>
      <c r="J163" s="143" t="b">
        <v>0</v>
      </c>
      <c r="K163" s="143" t="b">
        <v>0</v>
      </c>
    </row>
    <row r="164" spans="1:11" ht="63" x14ac:dyDescent="0.25">
      <c r="A164" s="145">
        <v>44225.795138888891</v>
      </c>
      <c r="B164" s="143" t="s">
        <v>848</v>
      </c>
      <c r="C164" s="144" t="s">
        <v>1299</v>
      </c>
      <c r="D164" s="143">
        <v>2905053844</v>
      </c>
      <c r="E164" s="143">
        <v>2166169454</v>
      </c>
      <c r="F164" s="143">
        <v>-1</v>
      </c>
      <c r="G164" s="143">
        <v>289.63</v>
      </c>
      <c r="H164" s="143" t="b">
        <v>1</v>
      </c>
      <c r="I164" s="143" t="b">
        <v>0</v>
      </c>
      <c r="J164" s="143" t="b">
        <v>0</v>
      </c>
      <c r="K164" s="143" t="b">
        <v>0</v>
      </c>
    </row>
    <row r="165" spans="1:11" ht="63" x14ac:dyDescent="0.25">
      <c r="A165" s="145">
        <v>44225.795138888891</v>
      </c>
      <c r="B165" s="143" t="s">
        <v>848</v>
      </c>
      <c r="C165" s="144" t="s">
        <v>1298</v>
      </c>
      <c r="D165" s="143">
        <v>2905053842</v>
      </c>
      <c r="E165" s="143">
        <v>2166169452</v>
      </c>
      <c r="F165" s="143">
        <v>-1</v>
      </c>
      <c r="G165" s="143">
        <v>290.63</v>
      </c>
      <c r="H165" s="143" t="b">
        <v>1</v>
      </c>
      <c r="I165" s="143" t="b">
        <v>0</v>
      </c>
      <c r="J165" s="143" t="b">
        <v>0</v>
      </c>
      <c r="K165" s="143" t="b">
        <v>0</v>
      </c>
    </row>
    <row r="166" spans="1:11" ht="63" x14ac:dyDescent="0.25">
      <c r="A166" s="145">
        <v>44225.852777777778</v>
      </c>
      <c r="B166" s="143" t="s">
        <v>848</v>
      </c>
      <c r="C166" s="144" t="s">
        <v>1301</v>
      </c>
      <c r="D166" s="143">
        <v>2905328925</v>
      </c>
      <c r="E166" s="143">
        <v>2166367472</v>
      </c>
      <c r="F166" s="143">
        <v>-5</v>
      </c>
      <c r="G166" s="143">
        <v>264.63</v>
      </c>
      <c r="H166" s="143" t="b">
        <v>1</v>
      </c>
      <c r="I166" s="143" t="b">
        <v>0</v>
      </c>
      <c r="J166" s="143" t="b">
        <v>0</v>
      </c>
      <c r="K166" s="143" t="b">
        <v>0</v>
      </c>
    </row>
    <row r="167" spans="1:11" ht="47.25" x14ac:dyDescent="0.25">
      <c r="A167" s="145">
        <v>44225.852777777778</v>
      </c>
      <c r="B167" s="143" t="s">
        <v>848</v>
      </c>
      <c r="C167" s="144" t="s">
        <v>1300</v>
      </c>
      <c r="D167" s="143">
        <v>2905328924</v>
      </c>
      <c r="E167" s="143">
        <v>2166367471</v>
      </c>
      <c r="F167" s="143">
        <v>-20</v>
      </c>
      <c r="G167" s="143">
        <v>269.63</v>
      </c>
      <c r="H167" s="143" t="b">
        <v>1</v>
      </c>
      <c r="I167" s="143" t="b">
        <v>0</v>
      </c>
      <c r="J167" s="143" t="b">
        <v>0</v>
      </c>
      <c r="K167" s="143" t="b">
        <v>0</v>
      </c>
    </row>
    <row r="168" spans="1:11" x14ac:dyDescent="0.25">
      <c r="A168" s="145">
        <v>44226.52847222222</v>
      </c>
      <c r="B168" s="143" t="s">
        <v>848</v>
      </c>
      <c r="C168" s="143" t="s">
        <v>866</v>
      </c>
      <c r="D168" s="143">
        <v>2906745476</v>
      </c>
      <c r="E168" s="143">
        <v>2167448198</v>
      </c>
      <c r="F168" s="143">
        <v>-1</v>
      </c>
      <c r="G168" s="143">
        <v>263.63</v>
      </c>
      <c r="H168" s="143" t="b">
        <v>0</v>
      </c>
      <c r="I168" s="143" t="b">
        <v>1</v>
      </c>
      <c r="J168" s="143" t="b">
        <v>0</v>
      </c>
      <c r="K168" s="143" t="b">
        <v>0</v>
      </c>
    </row>
    <row r="169" spans="1:11" ht="47.25" x14ac:dyDescent="0.25">
      <c r="A169" s="145">
        <v>44226.53125</v>
      </c>
      <c r="B169" s="143" t="s">
        <v>848</v>
      </c>
      <c r="C169" s="144" t="s">
        <v>1311</v>
      </c>
      <c r="D169" s="143">
        <v>2906760975</v>
      </c>
      <c r="E169" s="143">
        <v>2167461047</v>
      </c>
      <c r="F169" s="143">
        <v>-1.5</v>
      </c>
      <c r="G169" s="143">
        <v>247.63</v>
      </c>
      <c r="H169" s="143" t="b">
        <v>1</v>
      </c>
      <c r="I169" s="143" t="b">
        <v>0</v>
      </c>
      <c r="J169" s="143" t="b">
        <v>0</v>
      </c>
      <c r="K169" s="143" t="b">
        <v>0</v>
      </c>
    </row>
    <row r="170" spans="1:11" ht="47.25" x14ac:dyDescent="0.25">
      <c r="A170" s="145">
        <v>44226.53125</v>
      </c>
      <c r="B170" s="143" t="s">
        <v>848</v>
      </c>
      <c r="C170" s="144" t="s">
        <v>1310</v>
      </c>
      <c r="D170" s="143">
        <v>2906760973</v>
      </c>
      <c r="E170" s="143">
        <v>2167461045</v>
      </c>
      <c r="F170" s="143">
        <v>-0.5</v>
      </c>
      <c r="G170" s="143">
        <v>249.13</v>
      </c>
      <c r="H170" s="143" t="b">
        <v>1</v>
      </c>
      <c r="I170" s="143" t="b">
        <v>0</v>
      </c>
      <c r="J170" s="143" t="b">
        <v>0</v>
      </c>
      <c r="K170" s="143" t="b">
        <v>0</v>
      </c>
    </row>
    <row r="171" spans="1:11" ht="63" x14ac:dyDescent="0.25">
      <c r="A171" s="145">
        <v>44226.53125</v>
      </c>
      <c r="B171" s="143" t="s">
        <v>848</v>
      </c>
      <c r="C171" s="144" t="s">
        <v>1309</v>
      </c>
      <c r="D171" s="143">
        <v>2906760972</v>
      </c>
      <c r="E171" s="143">
        <v>2167461044</v>
      </c>
      <c r="F171" s="143">
        <v>-1.5</v>
      </c>
      <c r="G171" s="143">
        <v>249.63</v>
      </c>
      <c r="H171" s="143" t="b">
        <v>1</v>
      </c>
      <c r="I171" s="143" t="b">
        <v>0</v>
      </c>
      <c r="J171" s="143" t="b">
        <v>0</v>
      </c>
      <c r="K171" s="143" t="b">
        <v>0</v>
      </c>
    </row>
    <row r="172" spans="1:11" ht="63" x14ac:dyDescent="0.25">
      <c r="A172" s="145">
        <v>44226.53125</v>
      </c>
      <c r="B172" s="143" t="s">
        <v>848</v>
      </c>
      <c r="C172" s="144" t="s">
        <v>1308</v>
      </c>
      <c r="D172" s="143">
        <v>2906760971</v>
      </c>
      <c r="E172" s="143">
        <v>2167461043</v>
      </c>
      <c r="F172" s="143">
        <v>-0.5</v>
      </c>
      <c r="G172" s="143">
        <v>251.13</v>
      </c>
      <c r="H172" s="143" t="b">
        <v>1</v>
      </c>
      <c r="I172" s="143" t="b">
        <v>0</v>
      </c>
      <c r="J172" s="143" t="b">
        <v>0</v>
      </c>
      <c r="K172" s="143" t="b">
        <v>0</v>
      </c>
    </row>
    <row r="173" spans="1:11" ht="63" x14ac:dyDescent="0.25">
      <c r="A173" s="145">
        <v>44226.53125</v>
      </c>
      <c r="B173" s="143" t="s">
        <v>848</v>
      </c>
      <c r="C173" s="144" t="s">
        <v>1307</v>
      </c>
      <c r="D173" s="143">
        <v>2906760970</v>
      </c>
      <c r="E173" s="143">
        <v>2167461042</v>
      </c>
      <c r="F173" s="143">
        <v>-3</v>
      </c>
      <c r="G173" s="143">
        <v>251.63</v>
      </c>
      <c r="H173" s="143" t="b">
        <v>1</v>
      </c>
      <c r="I173" s="143" t="b">
        <v>0</v>
      </c>
      <c r="J173" s="143" t="b">
        <v>0</v>
      </c>
      <c r="K173" s="143" t="b">
        <v>0</v>
      </c>
    </row>
    <row r="174" spans="1:11" ht="63" x14ac:dyDescent="0.25">
      <c r="A174" s="145">
        <v>44226.53125</v>
      </c>
      <c r="B174" s="143" t="s">
        <v>848</v>
      </c>
      <c r="C174" s="144" t="s">
        <v>1306</v>
      </c>
      <c r="D174" s="143">
        <v>2906760969</v>
      </c>
      <c r="E174" s="143">
        <v>2167461041</v>
      </c>
      <c r="F174" s="143">
        <v>-1</v>
      </c>
      <c r="G174" s="143">
        <v>254.63</v>
      </c>
      <c r="H174" s="143" t="b">
        <v>1</v>
      </c>
      <c r="I174" s="143" t="b">
        <v>0</v>
      </c>
      <c r="J174" s="143" t="b">
        <v>0</v>
      </c>
      <c r="K174" s="143" t="b">
        <v>0</v>
      </c>
    </row>
    <row r="175" spans="1:11" ht="63" x14ac:dyDescent="0.25">
      <c r="A175" s="145">
        <v>44226.53125</v>
      </c>
      <c r="B175" s="143" t="s">
        <v>848</v>
      </c>
      <c r="C175" s="144" t="s">
        <v>1305</v>
      </c>
      <c r="D175" s="143">
        <v>2906760966</v>
      </c>
      <c r="E175" s="143">
        <v>2167461038</v>
      </c>
      <c r="F175" s="143">
        <v>-3</v>
      </c>
      <c r="G175" s="143">
        <v>255.63</v>
      </c>
      <c r="H175" s="143" t="b">
        <v>1</v>
      </c>
      <c r="I175" s="143" t="b">
        <v>0</v>
      </c>
      <c r="J175" s="143" t="b">
        <v>0</v>
      </c>
      <c r="K175" s="143" t="b">
        <v>0</v>
      </c>
    </row>
    <row r="176" spans="1:11" ht="63" x14ac:dyDescent="0.25">
      <c r="A176" s="145">
        <v>44226.53125</v>
      </c>
      <c r="B176" s="143" t="s">
        <v>848</v>
      </c>
      <c r="C176" s="144" t="s">
        <v>1304</v>
      </c>
      <c r="D176" s="143">
        <v>2906760964</v>
      </c>
      <c r="E176" s="143">
        <v>2167461036</v>
      </c>
      <c r="F176" s="143">
        <v>-1</v>
      </c>
      <c r="G176" s="143">
        <v>258.63</v>
      </c>
      <c r="H176" s="143" t="b">
        <v>1</v>
      </c>
      <c r="I176" s="143" t="b">
        <v>0</v>
      </c>
      <c r="J176" s="143" t="b">
        <v>0</v>
      </c>
      <c r="K176" s="143" t="b">
        <v>0</v>
      </c>
    </row>
    <row r="177" spans="1:11" ht="47.25" x14ac:dyDescent="0.25">
      <c r="A177" s="145">
        <v>44226.53125</v>
      </c>
      <c r="B177" s="143" t="s">
        <v>848</v>
      </c>
      <c r="C177" s="144" t="s">
        <v>1303</v>
      </c>
      <c r="D177" s="143">
        <v>2906760962</v>
      </c>
      <c r="E177" s="143">
        <v>2167461034</v>
      </c>
      <c r="F177" s="143">
        <v>-3</v>
      </c>
      <c r="G177" s="143">
        <v>259.63</v>
      </c>
      <c r="H177" s="143" t="b">
        <v>1</v>
      </c>
      <c r="I177" s="143" t="b">
        <v>0</v>
      </c>
      <c r="J177" s="143" t="b">
        <v>0</v>
      </c>
      <c r="K177" s="143" t="b">
        <v>0</v>
      </c>
    </row>
    <row r="178" spans="1:11" ht="47.25" x14ac:dyDescent="0.25">
      <c r="A178" s="145">
        <v>44226.53125</v>
      </c>
      <c r="B178" s="143" t="s">
        <v>848</v>
      </c>
      <c r="C178" s="144" t="s">
        <v>1302</v>
      </c>
      <c r="D178" s="143">
        <v>2906760961</v>
      </c>
      <c r="E178" s="143">
        <v>2167461033</v>
      </c>
      <c r="F178" s="143">
        <v>-1</v>
      </c>
      <c r="G178" s="143">
        <v>262.63</v>
      </c>
      <c r="H178" s="143" t="b">
        <v>1</v>
      </c>
      <c r="I178" s="143" t="b">
        <v>0</v>
      </c>
      <c r="J178" s="143" t="b">
        <v>0</v>
      </c>
      <c r="K178" s="143" t="b">
        <v>0</v>
      </c>
    </row>
    <row r="179" spans="1:11" ht="63" x14ac:dyDescent="0.25">
      <c r="A179" s="145">
        <v>44226.589583333334</v>
      </c>
      <c r="B179" s="143" t="s">
        <v>846</v>
      </c>
      <c r="C179" s="144" t="s">
        <v>1305</v>
      </c>
      <c r="D179" s="143">
        <v>2907421415</v>
      </c>
      <c r="E179" s="143">
        <v>2167461038</v>
      </c>
      <c r="F179" s="143">
        <v>6.75</v>
      </c>
      <c r="G179" s="143">
        <v>262.38</v>
      </c>
      <c r="H179" s="143" t="b">
        <v>1</v>
      </c>
      <c r="I179" s="143" t="b">
        <v>0</v>
      </c>
      <c r="J179" s="143" t="b">
        <v>0</v>
      </c>
      <c r="K179" s="143" t="b">
        <v>0</v>
      </c>
    </row>
    <row r="180" spans="1:11" ht="63" x14ac:dyDescent="0.25">
      <c r="A180" s="145">
        <v>44226.589583333334</v>
      </c>
      <c r="B180" s="143" t="s">
        <v>846</v>
      </c>
      <c r="C180" s="144" t="s">
        <v>1304</v>
      </c>
      <c r="D180" s="143">
        <v>2907421377</v>
      </c>
      <c r="E180" s="143">
        <v>2167461036</v>
      </c>
      <c r="F180" s="143">
        <v>8</v>
      </c>
      <c r="G180" s="143">
        <v>255.63</v>
      </c>
      <c r="H180" s="143" t="b">
        <v>1</v>
      </c>
      <c r="I180" s="143" t="b">
        <v>0</v>
      </c>
      <c r="J180" s="143" t="b">
        <v>0</v>
      </c>
      <c r="K180" s="143" t="b">
        <v>0</v>
      </c>
    </row>
    <row r="181" spans="1:11" ht="47.25" x14ac:dyDescent="0.25">
      <c r="A181" s="145">
        <v>44226.804861111108</v>
      </c>
      <c r="B181" s="143" t="s">
        <v>846</v>
      </c>
      <c r="C181" s="144" t="s">
        <v>1300</v>
      </c>
      <c r="D181" s="143">
        <v>2910483393</v>
      </c>
      <c r="E181" s="143">
        <v>2166367471</v>
      </c>
      <c r="F181" s="143">
        <v>42</v>
      </c>
      <c r="G181" s="143">
        <v>304.38</v>
      </c>
      <c r="H181" s="143" t="b">
        <v>1</v>
      </c>
      <c r="I181" s="143" t="b">
        <v>0</v>
      </c>
      <c r="J181" s="143" t="b">
        <v>0</v>
      </c>
      <c r="K181" s="143" t="b">
        <v>0</v>
      </c>
    </row>
    <row r="182" spans="1:11" ht="63" x14ac:dyDescent="0.25">
      <c r="A182" s="145">
        <v>44227.531944444447</v>
      </c>
      <c r="B182" s="143" t="s">
        <v>848</v>
      </c>
      <c r="C182" s="144" t="s">
        <v>1312</v>
      </c>
      <c r="D182" s="143">
        <v>2911708886</v>
      </c>
      <c r="E182" s="143">
        <v>2171093726</v>
      </c>
      <c r="F182" s="143">
        <v>-15</v>
      </c>
      <c r="G182" s="143">
        <v>289.38</v>
      </c>
      <c r="H182" s="143" t="b">
        <v>1</v>
      </c>
      <c r="I182" s="143" t="b">
        <v>0</v>
      </c>
      <c r="J182" s="143" t="b">
        <v>0</v>
      </c>
      <c r="K182" s="143" t="b">
        <v>0</v>
      </c>
    </row>
    <row r="183" spans="1:11" ht="63" x14ac:dyDescent="0.25">
      <c r="A183" s="145">
        <v>44227.868750000001</v>
      </c>
      <c r="B183" s="143" t="s">
        <v>846</v>
      </c>
      <c r="C183" s="144" t="s">
        <v>1312</v>
      </c>
      <c r="D183" s="143">
        <v>2913545803</v>
      </c>
      <c r="E183" s="143">
        <v>2171093726</v>
      </c>
      <c r="F183" s="143">
        <v>33</v>
      </c>
      <c r="G183" s="143">
        <v>322.38</v>
      </c>
      <c r="H183" s="143" t="b">
        <v>1</v>
      </c>
      <c r="I183" s="143" t="b">
        <v>0</v>
      </c>
      <c r="J183" s="143" t="b">
        <v>0</v>
      </c>
      <c r="K183" s="143" t="b">
        <v>0</v>
      </c>
    </row>
    <row r="184" spans="1:11" ht="63" x14ac:dyDescent="0.25">
      <c r="A184" s="145">
        <v>44228.436805555553</v>
      </c>
      <c r="B184" s="143" t="s">
        <v>848</v>
      </c>
      <c r="C184" s="144" t="s">
        <v>1313</v>
      </c>
      <c r="D184" s="143">
        <v>2914023750</v>
      </c>
      <c r="E184" s="143">
        <v>2172822591</v>
      </c>
      <c r="F184" s="143">
        <v>-15</v>
      </c>
      <c r="G184" s="143">
        <v>307.38</v>
      </c>
      <c r="H184" s="143" t="b">
        <v>1</v>
      </c>
      <c r="I184" s="143" t="b">
        <v>0</v>
      </c>
      <c r="J184" s="143" t="b">
        <v>0</v>
      </c>
      <c r="K184" s="143" t="b">
        <v>0</v>
      </c>
    </row>
    <row r="185" spans="1:11" ht="63" x14ac:dyDescent="0.25">
      <c r="A185" s="145">
        <v>44229.40902777778</v>
      </c>
      <c r="B185" s="143" t="s">
        <v>848</v>
      </c>
      <c r="C185" s="144" t="s">
        <v>1317</v>
      </c>
      <c r="D185" s="143">
        <v>2915457458</v>
      </c>
      <c r="E185" s="143">
        <v>2173889272</v>
      </c>
      <c r="F185" s="143">
        <v>-10</v>
      </c>
      <c r="G185" s="143">
        <v>274.88</v>
      </c>
      <c r="H185" s="143" t="b">
        <v>1</v>
      </c>
      <c r="I185" s="143" t="b">
        <v>0</v>
      </c>
      <c r="J185" s="143" t="b">
        <v>0</v>
      </c>
      <c r="K185" s="143" t="b">
        <v>0</v>
      </c>
    </row>
    <row r="186" spans="1:11" ht="63" x14ac:dyDescent="0.25">
      <c r="A186" s="145">
        <v>44229.40902777778</v>
      </c>
      <c r="B186" s="143" t="s">
        <v>848</v>
      </c>
      <c r="C186" s="144" t="s">
        <v>1316</v>
      </c>
      <c r="D186" s="143">
        <v>2915457457</v>
      </c>
      <c r="E186" s="143">
        <v>2173889271</v>
      </c>
      <c r="F186" s="143">
        <v>-7.5</v>
      </c>
      <c r="G186" s="143">
        <v>284.88</v>
      </c>
      <c r="H186" s="143" t="b">
        <v>1</v>
      </c>
      <c r="I186" s="143" t="b">
        <v>0</v>
      </c>
      <c r="J186" s="143" t="b">
        <v>0</v>
      </c>
      <c r="K186" s="143" t="b">
        <v>0</v>
      </c>
    </row>
    <row r="187" spans="1:11" ht="63" x14ac:dyDescent="0.25">
      <c r="A187" s="145">
        <v>44229.40902777778</v>
      </c>
      <c r="B187" s="143" t="s">
        <v>848</v>
      </c>
      <c r="C187" s="144" t="s">
        <v>1315</v>
      </c>
      <c r="D187" s="143">
        <v>2915457456</v>
      </c>
      <c r="E187" s="143">
        <v>2173889270</v>
      </c>
      <c r="F187" s="143">
        <v>-10</v>
      </c>
      <c r="G187" s="143">
        <v>292.38</v>
      </c>
      <c r="H187" s="143" t="b">
        <v>1</v>
      </c>
      <c r="I187" s="143" t="b">
        <v>0</v>
      </c>
      <c r="J187" s="143" t="b">
        <v>0</v>
      </c>
      <c r="K187" s="143" t="b">
        <v>0</v>
      </c>
    </row>
    <row r="188" spans="1:11" ht="63" x14ac:dyDescent="0.25">
      <c r="A188" s="145">
        <v>44229.40902777778</v>
      </c>
      <c r="B188" s="143" t="s">
        <v>848</v>
      </c>
      <c r="C188" s="144" t="s">
        <v>1314</v>
      </c>
      <c r="D188" s="143">
        <v>2915457455</v>
      </c>
      <c r="E188" s="143">
        <v>2173889269</v>
      </c>
      <c r="F188" s="143">
        <v>-5</v>
      </c>
      <c r="G188" s="143">
        <v>302.38</v>
      </c>
      <c r="H188" s="143" t="b">
        <v>1</v>
      </c>
      <c r="I188" s="143" t="b">
        <v>0</v>
      </c>
      <c r="J188" s="143" t="b">
        <v>0</v>
      </c>
      <c r="K188" s="143" t="b">
        <v>0</v>
      </c>
    </row>
    <row r="189" spans="1:11" ht="63" x14ac:dyDescent="0.25">
      <c r="A189" s="145">
        <v>44229.809027777781</v>
      </c>
      <c r="B189" s="143" t="s">
        <v>846</v>
      </c>
      <c r="C189" s="144" t="s">
        <v>1315</v>
      </c>
      <c r="D189" s="143">
        <v>2916462213</v>
      </c>
      <c r="E189" s="143">
        <v>2173889270</v>
      </c>
      <c r="F189" s="143">
        <v>30</v>
      </c>
      <c r="G189" s="143">
        <v>304.88</v>
      </c>
      <c r="H189" s="143" t="b">
        <v>1</v>
      </c>
      <c r="I189" s="143" t="b">
        <v>0</v>
      </c>
      <c r="J189" s="143" t="b">
        <v>0</v>
      </c>
      <c r="K189" s="143" t="b">
        <v>0</v>
      </c>
    </row>
    <row r="190" spans="1:11" ht="63" x14ac:dyDescent="0.25">
      <c r="A190" s="145">
        <v>44229.837500000001</v>
      </c>
      <c r="B190" s="143" t="s">
        <v>846</v>
      </c>
      <c r="C190" s="144" t="s">
        <v>1316</v>
      </c>
      <c r="D190" s="143">
        <v>2916548787</v>
      </c>
      <c r="E190" s="143">
        <v>2173889271</v>
      </c>
      <c r="F190" s="143">
        <v>21.75</v>
      </c>
      <c r="G190" s="143">
        <v>326.63</v>
      </c>
      <c r="H190" s="143" t="b">
        <v>1</v>
      </c>
      <c r="I190" s="143" t="b">
        <v>0</v>
      </c>
      <c r="J190" s="143" t="b">
        <v>0</v>
      </c>
      <c r="K190" s="143" t="b">
        <v>0</v>
      </c>
    </row>
    <row r="191" spans="1:11" ht="31.5" x14ac:dyDescent="0.25">
      <c r="A191" s="145">
        <v>44229.886805555558</v>
      </c>
      <c r="B191" s="143" t="s">
        <v>852</v>
      </c>
      <c r="C191" s="144" t="s">
        <v>1318</v>
      </c>
      <c r="D191" s="143">
        <v>2916705580</v>
      </c>
      <c r="F191" s="143">
        <v>-326.63</v>
      </c>
      <c r="G191" s="143">
        <v>0</v>
      </c>
    </row>
    <row r="192" spans="1:11" ht="47.25" x14ac:dyDescent="0.25">
      <c r="A192" s="145">
        <v>44248.711805555555</v>
      </c>
      <c r="B192" s="143" t="s">
        <v>862</v>
      </c>
      <c r="C192" s="144" t="s">
        <v>1319</v>
      </c>
      <c r="D192" s="143">
        <v>2975253999</v>
      </c>
      <c r="F192" s="143">
        <v>50</v>
      </c>
      <c r="G192" s="143">
        <v>50</v>
      </c>
    </row>
    <row r="193" spans="1:11" ht="47.25" x14ac:dyDescent="0.25">
      <c r="A193" s="145">
        <v>44248.718055555553</v>
      </c>
      <c r="B193" s="143" t="s">
        <v>848</v>
      </c>
      <c r="C193" s="144" t="s">
        <v>1321</v>
      </c>
      <c r="D193" s="143">
        <v>2975301843</v>
      </c>
      <c r="E193" s="143">
        <v>2217716277</v>
      </c>
      <c r="F193" s="143">
        <v>-5</v>
      </c>
      <c r="G193" s="143">
        <v>40</v>
      </c>
      <c r="H193" s="143" t="b">
        <v>1</v>
      </c>
      <c r="I193" s="143" t="b">
        <v>0</v>
      </c>
      <c r="J193" s="143" t="b">
        <v>1</v>
      </c>
      <c r="K193" s="143" t="b">
        <v>0</v>
      </c>
    </row>
    <row r="194" spans="1:11" ht="78.75" x14ac:dyDescent="0.25">
      <c r="A194" s="145">
        <v>44248.718055555553</v>
      </c>
      <c r="B194" s="143" t="s">
        <v>848</v>
      </c>
      <c r="C194" s="144" t="s">
        <v>1320</v>
      </c>
      <c r="D194" s="143">
        <v>2975301842</v>
      </c>
      <c r="E194" s="143">
        <v>2217716276</v>
      </c>
      <c r="F194" s="143">
        <v>-5</v>
      </c>
      <c r="G194" s="143">
        <v>45</v>
      </c>
      <c r="H194" s="143" t="b">
        <v>1</v>
      </c>
      <c r="I194" s="143" t="b">
        <v>0</v>
      </c>
      <c r="J194" s="143" t="b">
        <v>0</v>
      </c>
      <c r="K194" s="143" t="b">
        <v>0</v>
      </c>
    </row>
    <row r="195" spans="1:11" x14ac:dyDescent="0.25">
      <c r="A195" s="145">
        <v>44252.81527777778</v>
      </c>
      <c r="B195" s="143" t="s">
        <v>848</v>
      </c>
      <c r="C195" s="143" t="s">
        <v>868</v>
      </c>
      <c r="D195" s="143">
        <v>2983545018</v>
      </c>
      <c r="E195" s="143">
        <v>2223699829</v>
      </c>
      <c r="F195" s="143">
        <v>-1</v>
      </c>
      <c r="G195" s="143">
        <v>39</v>
      </c>
      <c r="H195" s="143" t="b">
        <v>0</v>
      </c>
      <c r="I195" s="143" t="b">
        <v>1</v>
      </c>
      <c r="J195" s="143" t="b">
        <v>0</v>
      </c>
      <c r="K195" s="143" t="b">
        <v>0</v>
      </c>
    </row>
    <row r="196" spans="1:11" ht="63" x14ac:dyDescent="0.25">
      <c r="A196" s="145">
        <v>44252.890972222223</v>
      </c>
      <c r="B196" s="143" t="s">
        <v>848</v>
      </c>
      <c r="C196" s="144" t="s">
        <v>1323</v>
      </c>
      <c r="D196" s="143">
        <v>2983933874</v>
      </c>
      <c r="E196" s="143">
        <v>2223986849</v>
      </c>
      <c r="F196" s="143">
        <v>-2.5</v>
      </c>
      <c r="G196" s="143">
        <v>31.5</v>
      </c>
      <c r="H196" s="143" t="b">
        <v>1</v>
      </c>
      <c r="I196" s="143" t="b">
        <v>0</v>
      </c>
      <c r="J196" s="143" t="b">
        <v>0</v>
      </c>
      <c r="K196" s="143" t="b">
        <v>0</v>
      </c>
    </row>
    <row r="197" spans="1:11" ht="63" x14ac:dyDescent="0.25">
      <c r="A197" s="145">
        <v>44252.890972222223</v>
      </c>
      <c r="B197" s="143" t="s">
        <v>848</v>
      </c>
      <c r="C197" s="144" t="s">
        <v>1322</v>
      </c>
      <c r="D197" s="143">
        <v>2983933873</v>
      </c>
      <c r="E197" s="143">
        <v>2223986848</v>
      </c>
      <c r="F197" s="143">
        <v>-5</v>
      </c>
      <c r="G197" s="143">
        <v>34</v>
      </c>
      <c r="H197" s="143" t="b">
        <v>1</v>
      </c>
      <c r="I197" s="143" t="b">
        <v>0</v>
      </c>
      <c r="J197" s="143" t="b">
        <v>0</v>
      </c>
      <c r="K197" s="143" t="b">
        <v>0</v>
      </c>
    </row>
    <row r="198" spans="1:11" x14ac:dyDescent="0.25">
      <c r="A198" s="145">
        <v>44253.895138888889</v>
      </c>
      <c r="B198" s="143" t="s">
        <v>848</v>
      </c>
      <c r="C198" s="143" t="s">
        <v>866</v>
      </c>
      <c r="D198" s="143">
        <v>2986657491</v>
      </c>
      <c r="E198" s="143">
        <v>2225993760</v>
      </c>
      <c r="F198" s="143">
        <v>-1</v>
      </c>
      <c r="G198" s="143">
        <v>30.5</v>
      </c>
      <c r="H198" s="143" t="b">
        <v>0</v>
      </c>
      <c r="I198" s="143" t="b">
        <v>1</v>
      </c>
      <c r="J198" s="143" t="b">
        <v>0</v>
      </c>
      <c r="K198" s="143" t="b">
        <v>0</v>
      </c>
    </row>
    <row r="199" spans="1:11" ht="63" x14ac:dyDescent="0.25">
      <c r="A199" s="145">
        <v>44254.707638888889</v>
      </c>
      <c r="B199" s="143" t="s">
        <v>848</v>
      </c>
      <c r="C199" s="144" t="s">
        <v>1325</v>
      </c>
      <c r="D199" s="143">
        <v>2991080718</v>
      </c>
      <c r="E199" s="143">
        <v>2229316851</v>
      </c>
      <c r="F199" s="143">
        <v>-2.5</v>
      </c>
      <c r="G199" s="143">
        <v>25.5</v>
      </c>
      <c r="H199" s="143" t="b">
        <v>1</v>
      </c>
      <c r="I199" s="143" t="b">
        <v>0</v>
      </c>
      <c r="J199" s="143" t="b">
        <v>0</v>
      </c>
      <c r="K199" s="143" t="b">
        <v>0</v>
      </c>
    </row>
    <row r="200" spans="1:11" ht="63" x14ac:dyDescent="0.25">
      <c r="A200" s="145">
        <v>44254.707638888889</v>
      </c>
      <c r="B200" s="143" t="s">
        <v>848</v>
      </c>
      <c r="C200" s="144" t="s">
        <v>1324</v>
      </c>
      <c r="D200" s="143">
        <v>2991080714</v>
      </c>
      <c r="E200" s="143">
        <v>2229316847</v>
      </c>
      <c r="F200" s="143">
        <v>-2.5</v>
      </c>
      <c r="G200" s="143">
        <v>28</v>
      </c>
      <c r="H200" s="143" t="b">
        <v>1</v>
      </c>
      <c r="I200" s="143" t="b">
        <v>0</v>
      </c>
      <c r="J200" s="143" t="b">
        <v>0</v>
      </c>
      <c r="K200" s="143" t="b">
        <v>0</v>
      </c>
    </row>
    <row r="201" spans="1:11" ht="63" x14ac:dyDescent="0.25">
      <c r="A201" s="145">
        <v>44255.365277777775</v>
      </c>
      <c r="B201" s="143" t="s">
        <v>865</v>
      </c>
      <c r="C201" s="144" t="s">
        <v>1324</v>
      </c>
      <c r="D201" s="143">
        <v>2993310674</v>
      </c>
      <c r="E201" s="143">
        <v>2229316847</v>
      </c>
      <c r="F201" s="143">
        <v>2.5</v>
      </c>
      <c r="G201" s="143">
        <v>30.5</v>
      </c>
      <c r="H201" s="143" t="b">
        <v>1</v>
      </c>
      <c r="I201" s="143" t="b">
        <v>0</v>
      </c>
      <c r="J201" s="143" t="b">
        <v>0</v>
      </c>
      <c r="K201" s="143" t="b">
        <v>0</v>
      </c>
    </row>
    <row r="202" spans="1:11" ht="63" x14ac:dyDescent="0.25">
      <c r="A202" s="145">
        <v>44255.365277777775</v>
      </c>
      <c r="B202" s="143" t="s">
        <v>865</v>
      </c>
      <c r="C202" s="144" t="s">
        <v>1325</v>
      </c>
      <c r="D202" s="143">
        <v>2993310661</v>
      </c>
      <c r="E202" s="143">
        <v>2229316851</v>
      </c>
      <c r="F202" s="143">
        <v>2.5</v>
      </c>
      <c r="G202" s="143">
        <v>28</v>
      </c>
      <c r="H202" s="143" t="b">
        <v>1</v>
      </c>
      <c r="I202" s="143" t="b">
        <v>0</v>
      </c>
      <c r="J202" s="143" t="b">
        <v>0</v>
      </c>
      <c r="K202" s="143" t="b">
        <v>0</v>
      </c>
    </row>
    <row r="203" spans="1:11" ht="63" x14ac:dyDescent="0.25">
      <c r="A203" s="145">
        <v>44256.724999999999</v>
      </c>
      <c r="B203" s="143" t="s">
        <v>848</v>
      </c>
      <c r="C203" s="144" t="s">
        <v>1326</v>
      </c>
      <c r="D203" s="143">
        <v>2996337280</v>
      </c>
      <c r="E203" s="143">
        <v>2233228128</v>
      </c>
      <c r="F203" s="143">
        <v>-2.5</v>
      </c>
      <c r="G203" s="143">
        <v>28</v>
      </c>
      <c r="H203" s="143" t="b">
        <v>1</v>
      </c>
      <c r="I203" s="143" t="b">
        <v>0</v>
      </c>
      <c r="J203" s="143" t="b">
        <v>0</v>
      </c>
      <c r="K203" s="143" t="b">
        <v>0</v>
      </c>
    </row>
    <row r="204" spans="1:11" ht="63" x14ac:dyDescent="0.25">
      <c r="A204" s="145">
        <v>44257.749305555553</v>
      </c>
      <c r="B204" s="143" t="s">
        <v>848</v>
      </c>
      <c r="C204" s="144" t="s">
        <v>1327</v>
      </c>
      <c r="D204" s="143">
        <v>2998090474</v>
      </c>
      <c r="E204" s="143">
        <v>2234510455</v>
      </c>
      <c r="F204" s="143">
        <v>-2.5</v>
      </c>
      <c r="G204" s="143">
        <v>25.5</v>
      </c>
      <c r="H204" s="143" t="b">
        <v>1</v>
      </c>
      <c r="I204" s="143" t="b">
        <v>0</v>
      </c>
      <c r="J204" s="143" t="b">
        <v>0</v>
      </c>
      <c r="K204" s="143" t="b">
        <v>0</v>
      </c>
    </row>
    <row r="205" spans="1:11" ht="78.75" x14ac:dyDescent="0.25">
      <c r="A205" s="145">
        <v>44258.663888888892</v>
      </c>
      <c r="B205" s="143" t="s">
        <v>848</v>
      </c>
      <c r="C205" s="144" t="s">
        <v>1329</v>
      </c>
      <c r="D205" s="143">
        <v>2999671875</v>
      </c>
      <c r="E205" s="143">
        <v>2235660431</v>
      </c>
      <c r="F205" s="143">
        <v>-5</v>
      </c>
      <c r="G205" s="143">
        <v>18</v>
      </c>
      <c r="H205" s="143" t="b">
        <v>1</v>
      </c>
      <c r="I205" s="143" t="b">
        <v>0</v>
      </c>
      <c r="J205" s="143" t="b">
        <v>0</v>
      </c>
      <c r="K205" s="143" t="b">
        <v>0</v>
      </c>
    </row>
    <row r="206" spans="1:11" ht="47.25" x14ac:dyDescent="0.25">
      <c r="A206" s="145">
        <v>44258.663888888892</v>
      </c>
      <c r="B206" s="143" t="s">
        <v>848</v>
      </c>
      <c r="C206" s="144" t="s">
        <v>1328</v>
      </c>
      <c r="D206" s="143">
        <v>2999671874</v>
      </c>
      <c r="E206" s="143">
        <v>2235660430</v>
      </c>
      <c r="F206" s="143">
        <v>-2.5</v>
      </c>
      <c r="G206" s="143">
        <v>23</v>
      </c>
      <c r="H206" s="143" t="b">
        <v>1</v>
      </c>
      <c r="I206" s="143" t="b">
        <v>0</v>
      </c>
      <c r="J206" s="143" t="b">
        <v>0</v>
      </c>
      <c r="K206" s="143" t="b">
        <v>0</v>
      </c>
    </row>
    <row r="207" spans="1:11" ht="47.25" x14ac:dyDescent="0.25">
      <c r="A207" s="145">
        <v>44258.861111111109</v>
      </c>
      <c r="B207" s="143" t="s">
        <v>848</v>
      </c>
      <c r="C207" s="144" t="s">
        <v>1330</v>
      </c>
      <c r="D207" s="143">
        <v>3000752391</v>
      </c>
      <c r="E207" s="143">
        <v>2236425445</v>
      </c>
      <c r="F207" s="143">
        <v>-0.96</v>
      </c>
      <c r="G207" s="143">
        <v>17.04</v>
      </c>
      <c r="H207" s="143" t="b">
        <v>1</v>
      </c>
      <c r="I207" s="143" t="b">
        <v>0</v>
      </c>
      <c r="J207" s="143" t="b">
        <v>1</v>
      </c>
      <c r="K207" s="143" t="b">
        <v>0</v>
      </c>
    </row>
    <row r="208" spans="1:11" ht="47.25" x14ac:dyDescent="0.25">
      <c r="A208" s="145">
        <v>44258.869444444441</v>
      </c>
      <c r="B208" s="143" t="s">
        <v>846</v>
      </c>
      <c r="C208" s="144" t="s">
        <v>1330</v>
      </c>
      <c r="D208" s="143">
        <v>3000787494</v>
      </c>
      <c r="E208" s="143">
        <v>2236425445</v>
      </c>
      <c r="F208" s="143">
        <v>1.3</v>
      </c>
      <c r="G208" s="143">
        <v>18.34</v>
      </c>
      <c r="H208" s="143" t="b">
        <v>1</v>
      </c>
      <c r="I208" s="143" t="b">
        <v>0</v>
      </c>
      <c r="J208" s="143" t="b">
        <v>1</v>
      </c>
      <c r="K208" s="143" t="b">
        <v>0</v>
      </c>
    </row>
    <row r="209" spans="1:11" ht="47.25" x14ac:dyDescent="0.25">
      <c r="A209" s="145">
        <v>44258.884722222225</v>
      </c>
      <c r="B209" s="143" t="s">
        <v>848</v>
      </c>
      <c r="C209" s="144" t="s">
        <v>1333</v>
      </c>
      <c r="D209" s="143">
        <v>3000853444</v>
      </c>
      <c r="E209" s="143">
        <v>2236501885</v>
      </c>
      <c r="F209" s="143">
        <v>-0.96</v>
      </c>
      <c r="G209" s="143">
        <v>15.46</v>
      </c>
      <c r="H209" s="143" t="b">
        <v>1</v>
      </c>
      <c r="I209" s="143" t="b">
        <v>0</v>
      </c>
      <c r="J209" s="143" t="b">
        <v>1</v>
      </c>
      <c r="K209" s="143" t="b">
        <v>0</v>
      </c>
    </row>
    <row r="210" spans="1:11" ht="47.25" x14ac:dyDescent="0.25">
      <c r="A210" s="145">
        <v>44258.884722222225</v>
      </c>
      <c r="B210" s="143" t="s">
        <v>848</v>
      </c>
      <c r="C210" s="144" t="s">
        <v>1332</v>
      </c>
      <c r="D210" s="143">
        <v>3000853442</v>
      </c>
      <c r="E210" s="143">
        <v>2236501883</v>
      </c>
      <c r="F210" s="143">
        <v>-0.96</v>
      </c>
      <c r="G210" s="143">
        <v>16.420000000000002</v>
      </c>
      <c r="H210" s="143" t="b">
        <v>1</v>
      </c>
      <c r="I210" s="143" t="b">
        <v>0</v>
      </c>
      <c r="J210" s="143" t="b">
        <v>1</v>
      </c>
      <c r="K210" s="143" t="b">
        <v>0</v>
      </c>
    </row>
    <row r="211" spans="1:11" ht="47.25" x14ac:dyDescent="0.25">
      <c r="A211" s="145">
        <v>44258.884722222225</v>
      </c>
      <c r="B211" s="143" t="s">
        <v>848</v>
      </c>
      <c r="C211" s="144" t="s">
        <v>1331</v>
      </c>
      <c r="D211" s="143">
        <v>3000853441</v>
      </c>
      <c r="E211" s="143">
        <v>2236501882</v>
      </c>
      <c r="F211" s="143">
        <v>-0.96</v>
      </c>
      <c r="G211" s="143">
        <v>17.38</v>
      </c>
      <c r="H211" s="143" t="b">
        <v>1</v>
      </c>
      <c r="I211" s="143" t="b">
        <v>0</v>
      </c>
      <c r="J211" s="143" t="b">
        <v>1</v>
      </c>
      <c r="K211" s="143" t="b">
        <v>0</v>
      </c>
    </row>
    <row r="212" spans="1:11" ht="47.25" x14ac:dyDescent="0.25">
      <c r="A212" s="145">
        <v>44258.897222222222</v>
      </c>
      <c r="B212" s="143" t="s">
        <v>846</v>
      </c>
      <c r="C212" s="144" t="s">
        <v>1331</v>
      </c>
      <c r="D212" s="143">
        <v>3000902371</v>
      </c>
      <c r="E212" s="143">
        <v>2236501882</v>
      </c>
      <c r="F212" s="143">
        <v>2.13</v>
      </c>
      <c r="G212" s="143">
        <v>17.59</v>
      </c>
      <c r="H212" s="143" t="b">
        <v>1</v>
      </c>
      <c r="I212" s="143" t="b">
        <v>0</v>
      </c>
      <c r="J212" s="143" t="b">
        <v>1</v>
      </c>
      <c r="K212" s="143" t="b">
        <v>0</v>
      </c>
    </row>
    <row r="213" spans="1:11" ht="47.25" x14ac:dyDescent="0.25">
      <c r="A213" s="145">
        <v>44259.64166666667</v>
      </c>
      <c r="B213" s="143" t="s">
        <v>846</v>
      </c>
      <c r="C213" s="144" t="s">
        <v>1328</v>
      </c>
      <c r="D213" s="143">
        <v>3002026041</v>
      </c>
      <c r="E213" s="143">
        <v>2235660430</v>
      </c>
      <c r="F213" s="143">
        <v>10.199999999999999</v>
      </c>
      <c r="G213" s="143">
        <v>27.79</v>
      </c>
      <c r="H213" s="143" t="b">
        <v>1</v>
      </c>
      <c r="I213" s="143" t="b">
        <v>0</v>
      </c>
      <c r="J213" s="143" t="b">
        <v>0</v>
      </c>
      <c r="K213" s="143" t="b">
        <v>0</v>
      </c>
    </row>
    <row r="214" spans="1:11" ht="63" x14ac:dyDescent="0.25">
      <c r="A214" s="145">
        <v>44259.854166666664</v>
      </c>
      <c r="B214" s="143" t="s">
        <v>848</v>
      </c>
      <c r="C214" s="144" t="s">
        <v>1338</v>
      </c>
      <c r="D214" s="143">
        <v>3003045724</v>
      </c>
      <c r="E214" s="143">
        <v>2238083033</v>
      </c>
      <c r="F214" s="143">
        <v>-2.5</v>
      </c>
      <c r="G214" s="143">
        <v>16.79</v>
      </c>
      <c r="H214" s="143" t="b">
        <v>1</v>
      </c>
      <c r="I214" s="143" t="b">
        <v>0</v>
      </c>
      <c r="J214" s="143" t="b">
        <v>0</v>
      </c>
      <c r="K214" s="143" t="b">
        <v>0</v>
      </c>
    </row>
    <row r="215" spans="1:11" ht="78.75" x14ac:dyDescent="0.25">
      <c r="A215" s="145">
        <v>44259.854166666664</v>
      </c>
      <c r="B215" s="143" t="s">
        <v>848</v>
      </c>
      <c r="C215" s="144" t="s">
        <v>1337</v>
      </c>
      <c r="D215" s="143">
        <v>3003045722</v>
      </c>
      <c r="E215" s="143">
        <v>2238083032</v>
      </c>
      <c r="F215" s="143">
        <v>-1</v>
      </c>
      <c r="G215" s="143">
        <v>19.29</v>
      </c>
      <c r="H215" s="143" t="b">
        <v>1</v>
      </c>
      <c r="I215" s="143" t="b">
        <v>0</v>
      </c>
      <c r="J215" s="143" t="b">
        <v>0</v>
      </c>
      <c r="K215" s="143" t="b">
        <v>0</v>
      </c>
    </row>
    <row r="216" spans="1:11" ht="78.75" x14ac:dyDescent="0.25">
      <c r="A216" s="145">
        <v>44259.854166666664</v>
      </c>
      <c r="B216" s="143" t="s">
        <v>848</v>
      </c>
      <c r="C216" s="144" t="s">
        <v>1336</v>
      </c>
      <c r="D216" s="143">
        <v>3003045720</v>
      </c>
      <c r="E216" s="143">
        <v>2238083030</v>
      </c>
      <c r="F216" s="143">
        <v>-2.5</v>
      </c>
      <c r="G216" s="143">
        <v>20.29</v>
      </c>
      <c r="H216" s="143" t="b">
        <v>1</v>
      </c>
      <c r="I216" s="143" t="b">
        <v>0</v>
      </c>
      <c r="J216" s="143" t="b">
        <v>0</v>
      </c>
      <c r="K216" s="143" t="b">
        <v>0</v>
      </c>
    </row>
    <row r="217" spans="1:11" ht="78.75" x14ac:dyDescent="0.25">
      <c r="A217" s="145">
        <v>44259.854166666664</v>
      </c>
      <c r="B217" s="143" t="s">
        <v>848</v>
      </c>
      <c r="C217" s="144" t="s">
        <v>1335</v>
      </c>
      <c r="D217" s="143">
        <v>3003045719</v>
      </c>
      <c r="E217" s="143">
        <v>2238083029</v>
      </c>
      <c r="F217" s="143">
        <v>-2.5</v>
      </c>
      <c r="G217" s="143">
        <v>22.79</v>
      </c>
      <c r="H217" s="143" t="b">
        <v>1</v>
      </c>
      <c r="I217" s="143" t="b">
        <v>0</v>
      </c>
      <c r="J217" s="143" t="b">
        <v>0</v>
      </c>
      <c r="K217" s="143" t="b">
        <v>0</v>
      </c>
    </row>
    <row r="218" spans="1:11" ht="78.75" x14ac:dyDescent="0.25">
      <c r="A218" s="145">
        <v>44259.854166666664</v>
      </c>
      <c r="B218" s="143" t="s">
        <v>848</v>
      </c>
      <c r="C218" s="144" t="s">
        <v>1334</v>
      </c>
      <c r="D218" s="143">
        <v>3003045718</v>
      </c>
      <c r="E218" s="143">
        <v>2238083028</v>
      </c>
      <c r="F218" s="143">
        <v>-2.5</v>
      </c>
      <c r="G218" s="143">
        <v>25.29</v>
      </c>
      <c r="H218" s="143" t="b">
        <v>1</v>
      </c>
      <c r="I218" s="143" t="b">
        <v>0</v>
      </c>
      <c r="J218" s="143" t="b">
        <v>0</v>
      </c>
      <c r="K218" s="143" t="b">
        <v>0</v>
      </c>
    </row>
    <row r="219" spans="1:11" ht="78.75" x14ac:dyDescent="0.25">
      <c r="A219" s="145">
        <v>44260.54583333333</v>
      </c>
      <c r="B219" s="143" t="s">
        <v>846</v>
      </c>
      <c r="C219" s="144" t="s">
        <v>1335</v>
      </c>
      <c r="D219" s="143">
        <v>3004124509</v>
      </c>
      <c r="E219" s="143">
        <v>2238083029</v>
      </c>
      <c r="F219" s="143">
        <v>12.38</v>
      </c>
      <c r="G219" s="143">
        <v>29.17</v>
      </c>
      <c r="H219" s="143" t="b">
        <v>1</v>
      </c>
      <c r="I219" s="143" t="b">
        <v>0</v>
      </c>
      <c r="J219" s="143" t="b">
        <v>0</v>
      </c>
      <c r="K219" s="143" t="b">
        <v>0</v>
      </c>
    </row>
    <row r="220" spans="1:11" ht="78.75" x14ac:dyDescent="0.25">
      <c r="A220" s="145">
        <v>44263.311805555553</v>
      </c>
      <c r="B220" s="143" t="s">
        <v>865</v>
      </c>
      <c r="C220" s="144" t="s">
        <v>1336</v>
      </c>
      <c r="D220" s="143">
        <v>3015508450</v>
      </c>
      <c r="E220" s="143">
        <v>2238083030</v>
      </c>
      <c r="F220" s="143">
        <v>2.5</v>
      </c>
      <c r="G220" s="143">
        <v>31.67</v>
      </c>
      <c r="H220" s="143" t="b">
        <v>1</v>
      </c>
      <c r="I220" s="143" t="b">
        <v>0</v>
      </c>
      <c r="J220" s="143" t="b">
        <v>0</v>
      </c>
      <c r="K220" s="143" t="b">
        <v>0</v>
      </c>
    </row>
    <row r="221" spans="1:11" ht="63" x14ac:dyDescent="0.25">
      <c r="A221" s="145">
        <v>44263.647222222222</v>
      </c>
      <c r="B221" s="143" t="s">
        <v>865</v>
      </c>
      <c r="C221" s="144" t="s">
        <v>1338</v>
      </c>
      <c r="D221" s="143">
        <v>3016439842</v>
      </c>
      <c r="E221" s="143">
        <v>2238083033</v>
      </c>
      <c r="F221" s="143">
        <v>2.5</v>
      </c>
      <c r="G221" s="143">
        <v>34.17</v>
      </c>
      <c r="H221" s="143" t="b">
        <v>1</v>
      </c>
      <c r="I221" s="143" t="b">
        <v>0</v>
      </c>
      <c r="J221" s="143" t="b">
        <v>0</v>
      </c>
      <c r="K221" s="143" t="b">
        <v>0</v>
      </c>
    </row>
    <row r="222" spans="1:11" ht="78.75" x14ac:dyDescent="0.25">
      <c r="A222" s="145">
        <v>44263.731944444444</v>
      </c>
      <c r="B222" s="143" t="s">
        <v>848</v>
      </c>
      <c r="C222" s="144" t="s">
        <v>1340</v>
      </c>
      <c r="D222" s="143">
        <v>3016995452</v>
      </c>
      <c r="E222" s="143">
        <v>2248470645</v>
      </c>
      <c r="F222" s="143">
        <v>-2.5</v>
      </c>
      <c r="G222" s="143">
        <v>29.17</v>
      </c>
      <c r="H222" s="143" t="b">
        <v>1</v>
      </c>
      <c r="I222" s="143" t="b">
        <v>0</v>
      </c>
      <c r="J222" s="143" t="b">
        <v>0</v>
      </c>
      <c r="K222" s="143" t="b">
        <v>0</v>
      </c>
    </row>
    <row r="223" spans="1:11" ht="63" x14ac:dyDescent="0.25">
      <c r="A223" s="145">
        <v>44263.731944444444</v>
      </c>
      <c r="B223" s="143" t="s">
        <v>848</v>
      </c>
      <c r="C223" s="144" t="s">
        <v>1339</v>
      </c>
      <c r="D223" s="143">
        <v>3016995451</v>
      </c>
      <c r="E223" s="143">
        <v>2248470644</v>
      </c>
      <c r="F223" s="143">
        <v>-2.5</v>
      </c>
      <c r="G223" s="143">
        <v>31.67</v>
      </c>
      <c r="H223" s="143" t="b">
        <v>1</v>
      </c>
      <c r="I223" s="143" t="b">
        <v>0</v>
      </c>
      <c r="J223" s="143" t="b">
        <v>0</v>
      </c>
      <c r="K223" s="143" t="b">
        <v>0</v>
      </c>
    </row>
    <row r="224" spans="1:11" ht="63" x14ac:dyDescent="0.25">
      <c r="A224" s="145">
        <v>44264.675000000003</v>
      </c>
      <c r="B224" s="143" t="s">
        <v>848</v>
      </c>
      <c r="C224" s="144" t="s">
        <v>1341</v>
      </c>
      <c r="D224" s="143">
        <v>3018418277</v>
      </c>
      <c r="E224" s="143">
        <v>2249507306</v>
      </c>
      <c r="F224" s="143">
        <v>-2.5</v>
      </c>
      <c r="G224" s="143">
        <v>26.67</v>
      </c>
      <c r="H224" s="143" t="b">
        <v>1</v>
      </c>
      <c r="I224" s="143" t="b">
        <v>0</v>
      </c>
      <c r="J224" s="143" t="b">
        <v>0</v>
      </c>
      <c r="K224" s="143" t="b">
        <v>0</v>
      </c>
    </row>
    <row r="225" spans="1:11" ht="78.75" x14ac:dyDescent="0.25">
      <c r="A225" s="145">
        <v>44264.675694444442</v>
      </c>
      <c r="B225" s="143" t="s">
        <v>848</v>
      </c>
      <c r="C225" s="144" t="s">
        <v>1343</v>
      </c>
      <c r="D225" s="143">
        <v>3018419718</v>
      </c>
      <c r="E225" s="143">
        <v>2249508535</v>
      </c>
      <c r="F225" s="143">
        <v>-2.5</v>
      </c>
      <c r="G225" s="143">
        <v>19.170000000000002</v>
      </c>
      <c r="H225" s="143" t="b">
        <v>1</v>
      </c>
      <c r="I225" s="143" t="b">
        <v>0</v>
      </c>
      <c r="J225" s="143" t="b">
        <v>0</v>
      </c>
      <c r="K225" s="143" t="b">
        <v>0</v>
      </c>
    </row>
    <row r="226" spans="1:11" ht="78.75" x14ac:dyDescent="0.25">
      <c r="A226" s="145">
        <v>44264.675694444442</v>
      </c>
      <c r="B226" s="143" t="s">
        <v>848</v>
      </c>
      <c r="C226" s="144" t="s">
        <v>1342</v>
      </c>
      <c r="D226" s="143">
        <v>3018419213</v>
      </c>
      <c r="E226" s="143">
        <v>2249508108</v>
      </c>
      <c r="F226" s="143">
        <v>-5</v>
      </c>
      <c r="G226" s="143">
        <v>21.67</v>
      </c>
      <c r="H226" s="143" t="b">
        <v>1</v>
      </c>
      <c r="I226" s="143" t="b">
        <v>0</v>
      </c>
      <c r="J226" s="143" t="b">
        <v>0</v>
      </c>
      <c r="K226" s="143" t="b">
        <v>0</v>
      </c>
    </row>
    <row r="227" spans="1:11" ht="63" x14ac:dyDescent="0.25">
      <c r="A227" s="145">
        <v>44265.575694444444</v>
      </c>
      <c r="B227" s="143" t="s">
        <v>846</v>
      </c>
      <c r="C227" s="144" t="s">
        <v>1339</v>
      </c>
      <c r="D227" s="143">
        <v>3019720889</v>
      </c>
      <c r="E227" s="143">
        <v>2248470644</v>
      </c>
      <c r="F227" s="143">
        <v>7.5</v>
      </c>
      <c r="G227" s="143">
        <v>26.67</v>
      </c>
      <c r="H227" s="143" t="b">
        <v>1</v>
      </c>
      <c r="I227" s="143" t="b">
        <v>0</v>
      </c>
      <c r="J227" s="143" t="b">
        <v>0</v>
      </c>
      <c r="K227" s="143" t="b">
        <v>0</v>
      </c>
    </row>
    <row r="228" spans="1:11" ht="78.75" x14ac:dyDescent="0.25">
      <c r="A228" s="145">
        <v>44265.648611111108</v>
      </c>
      <c r="B228" s="143" t="s">
        <v>846</v>
      </c>
      <c r="C228" s="144" t="s">
        <v>1340</v>
      </c>
      <c r="D228" s="143">
        <v>3020018112</v>
      </c>
      <c r="E228" s="143">
        <v>2248470645</v>
      </c>
      <c r="F228" s="143">
        <v>22.5</v>
      </c>
      <c r="G228" s="143">
        <v>49.17</v>
      </c>
      <c r="H228" s="143" t="b">
        <v>1</v>
      </c>
      <c r="I228" s="143" t="b">
        <v>0</v>
      </c>
      <c r="J228" s="143" t="b">
        <v>0</v>
      </c>
      <c r="K228" s="143" t="b">
        <v>0</v>
      </c>
    </row>
    <row r="229" spans="1:11" ht="63" x14ac:dyDescent="0.25">
      <c r="A229" s="145">
        <v>44265.677777777775</v>
      </c>
      <c r="B229" s="143" t="s">
        <v>848</v>
      </c>
      <c r="C229" s="144" t="s">
        <v>1344</v>
      </c>
      <c r="D229" s="143">
        <v>3020159267</v>
      </c>
      <c r="E229" s="143">
        <v>2250797350</v>
      </c>
      <c r="F229" s="143">
        <v>-2.5</v>
      </c>
      <c r="G229" s="143">
        <v>46.67</v>
      </c>
      <c r="H229" s="143" t="b">
        <v>1</v>
      </c>
      <c r="I229" s="143" t="b">
        <v>0</v>
      </c>
      <c r="J229" s="143" t="b">
        <v>0</v>
      </c>
      <c r="K229" s="143" t="b">
        <v>0</v>
      </c>
    </row>
    <row r="230" spans="1:11" ht="47.25" x14ac:dyDescent="0.25">
      <c r="A230" s="145">
        <v>44266.01458333333</v>
      </c>
      <c r="B230" s="143" t="s">
        <v>862</v>
      </c>
      <c r="C230" s="144" t="s">
        <v>1345</v>
      </c>
      <c r="D230" s="143">
        <v>3021520011</v>
      </c>
      <c r="F230" s="143">
        <v>150</v>
      </c>
      <c r="G230" s="143">
        <v>196.67</v>
      </c>
    </row>
    <row r="231" spans="1:11" ht="78.75" x14ac:dyDescent="0.25">
      <c r="A231" s="145">
        <v>44266.304166666669</v>
      </c>
      <c r="B231" s="143" t="s">
        <v>865</v>
      </c>
      <c r="C231" s="144" t="s">
        <v>1343</v>
      </c>
      <c r="D231" s="143">
        <v>3021666955</v>
      </c>
      <c r="E231" s="143">
        <v>2249508535</v>
      </c>
      <c r="F231" s="143">
        <v>2.5</v>
      </c>
      <c r="G231" s="143">
        <v>201.67</v>
      </c>
      <c r="H231" s="143" t="b">
        <v>1</v>
      </c>
      <c r="I231" s="143" t="b">
        <v>0</v>
      </c>
      <c r="J231" s="143" t="b">
        <v>0</v>
      </c>
      <c r="K231" s="143" t="b">
        <v>0</v>
      </c>
    </row>
    <row r="232" spans="1:11" ht="63" x14ac:dyDescent="0.25">
      <c r="A232" s="145">
        <v>44266.304166666669</v>
      </c>
      <c r="B232" s="143" t="s">
        <v>865</v>
      </c>
      <c r="C232" s="144" t="s">
        <v>1341</v>
      </c>
      <c r="D232" s="143">
        <v>3021666934</v>
      </c>
      <c r="E232" s="143">
        <v>2249507306</v>
      </c>
      <c r="F232" s="143">
        <v>2.5</v>
      </c>
      <c r="G232" s="143">
        <v>199.17</v>
      </c>
      <c r="H232" s="143" t="b">
        <v>1</v>
      </c>
      <c r="I232" s="143" t="b">
        <v>0</v>
      </c>
      <c r="J232" s="143" t="b">
        <v>0</v>
      </c>
      <c r="K232" s="143" t="b">
        <v>0</v>
      </c>
    </row>
    <row r="233" spans="1:11" ht="63" x14ac:dyDescent="0.25">
      <c r="A233" s="145">
        <v>44266.590277777781</v>
      </c>
      <c r="B233" s="143" t="s">
        <v>848</v>
      </c>
      <c r="C233" s="144" t="s">
        <v>1346</v>
      </c>
      <c r="D233" s="143">
        <v>3022128323</v>
      </c>
      <c r="E233" s="143">
        <v>2252243535</v>
      </c>
      <c r="F233" s="143">
        <v>-5</v>
      </c>
      <c r="G233" s="143">
        <v>196.67</v>
      </c>
      <c r="H233" s="143" t="b">
        <v>1</v>
      </c>
      <c r="I233" s="143" t="b">
        <v>0</v>
      </c>
      <c r="J233" s="143" t="b">
        <v>0</v>
      </c>
      <c r="K233" s="143" t="b">
        <v>0</v>
      </c>
    </row>
    <row r="234" spans="1:11" ht="63" x14ac:dyDescent="0.25">
      <c r="A234" s="145">
        <v>44266.606249999997</v>
      </c>
      <c r="B234" s="143" t="s">
        <v>846</v>
      </c>
      <c r="C234" s="144" t="s">
        <v>1344</v>
      </c>
      <c r="D234" s="143">
        <v>3022187673</v>
      </c>
      <c r="E234" s="143">
        <v>2250797350</v>
      </c>
      <c r="F234" s="143">
        <v>7.6</v>
      </c>
      <c r="G234" s="143">
        <v>204.27</v>
      </c>
      <c r="H234" s="143" t="b">
        <v>1</v>
      </c>
      <c r="I234" s="143" t="b">
        <v>0</v>
      </c>
      <c r="J234" s="143" t="b">
        <v>0</v>
      </c>
      <c r="K234" s="143" t="b">
        <v>0</v>
      </c>
    </row>
    <row r="235" spans="1:11" ht="78.75" x14ac:dyDescent="0.25">
      <c r="A235" s="145">
        <v>44266.61041666667</v>
      </c>
      <c r="B235" s="143" t="s">
        <v>848</v>
      </c>
      <c r="C235" s="144" t="s">
        <v>1350</v>
      </c>
      <c r="D235" s="143">
        <v>3022206082</v>
      </c>
      <c r="E235" s="143">
        <v>2252298452</v>
      </c>
      <c r="F235" s="143">
        <v>-5</v>
      </c>
      <c r="G235" s="143">
        <v>184.27</v>
      </c>
      <c r="H235" s="143" t="b">
        <v>1</v>
      </c>
      <c r="I235" s="143" t="b">
        <v>0</v>
      </c>
      <c r="J235" s="143" t="b">
        <v>0</v>
      </c>
      <c r="K235" s="143" t="b">
        <v>0</v>
      </c>
    </row>
    <row r="236" spans="1:11" ht="63" x14ac:dyDescent="0.25">
      <c r="A236" s="145">
        <v>44266.61041666667</v>
      </c>
      <c r="B236" s="143" t="s">
        <v>848</v>
      </c>
      <c r="C236" s="144" t="s">
        <v>1349</v>
      </c>
      <c r="D236" s="143">
        <v>3022205250</v>
      </c>
      <c r="E236" s="143">
        <v>2252298162</v>
      </c>
      <c r="F236" s="143">
        <v>-5</v>
      </c>
      <c r="G236" s="143">
        <v>189.27</v>
      </c>
      <c r="H236" s="143" t="b">
        <v>1</v>
      </c>
      <c r="I236" s="143" t="b">
        <v>0</v>
      </c>
      <c r="J236" s="143" t="b">
        <v>0</v>
      </c>
      <c r="K236" s="143" t="b">
        <v>0</v>
      </c>
    </row>
    <row r="237" spans="1:11" ht="63" x14ac:dyDescent="0.25">
      <c r="A237" s="145">
        <v>44266.61041666667</v>
      </c>
      <c r="B237" s="143" t="s">
        <v>848</v>
      </c>
      <c r="C237" s="144" t="s">
        <v>1348</v>
      </c>
      <c r="D237" s="143">
        <v>3022205249</v>
      </c>
      <c r="E237" s="143">
        <v>2252298161</v>
      </c>
      <c r="F237" s="143">
        <v>-5</v>
      </c>
      <c r="G237" s="143">
        <v>194.27</v>
      </c>
      <c r="H237" s="143" t="b">
        <v>1</v>
      </c>
      <c r="I237" s="143" t="b">
        <v>0</v>
      </c>
      <c r="J237" s="143" t="b">
        <v>0</v>
      </c>
      <c r="K237" s="143" t="b">
        <v>0</v>
      </c>
    </row>
    <row r="238" spans="1:11" ht="78.75" x14ac:dyDescent="0.25">
      <c r="A238" s="145">
        <v>44266.61041666667</v>
      </c>
      <c r="B238" s="143" t="s">
        <v>848</v>
      </c>
      <c r="C238" s="144" t="s">
        <v>1347</v>
      </c>
      <c r="D238" s="143">
        <v>3022205248</v>
      </c>
      <c r="E238" s="143">
        <v>2252298160</v>
      </c>
      <c r="F238" s="143">
        <v>-5</v>
      </c>
      <c r="G238" s="143">
        <v>199.27</v>
      </c>
      <c r="H238" s="143" t="b">
        <v>1</v>
      </c>
      <c r="I238" s="143" t="b">
        <v>0</v>
      </c>
      <c r="J238" s="143" t="b">
        <v>0</v>
      </c>
      <c r="K238" s="143" t="b">
        <v>0</v>
      </c>
    </row>
    <row r="239" spans="1:11" ht="63" x14ac:dyDescent="0.25">
      <c r="A239" s="145">
        <v>44266.749305555553</v>
      </c>
      <c r="B239" s="143" t="s">
        <v>848</v>
      </c>
      <c r="C239" s="144" t="s">
        <v>1351</v>
      </c>
      <c r="D239" s="143">
        <v>3022863062</v>
      </c>
      <c r="E239" s="143">
        <v>2252774742</v>
      </c>
      <c r="F239" s="143">
        <v>-5</v>
      </c>
      <c r="G239" s="143">
        <v>179.27</v>
      </c>
      <c r="H239" s="143" t="b">
        <v>1</v>
      </c>
      <c r="I239" s="143" t="b">
        <v>0</v>
      </c>
      <c r="J239" s="143" t="b">
        <v>0</v>
      </c>
      <c r="K239" s="143" t="b">
        <v>0</v>
      </c>
    </row>
    <row r="240" spans="1:11" ht="78.75" x14ac:dyDescent="0.25">
      <c r="A240" s="145">
        <v>44266.750694444447</v>
      </c>
      <c r="B240" s="143" t="s">
        <v>848</v>
      </c>
      <c r="C240" s="144" t="s">
        <v>1354</v>
      </c>
      <c r="D240" s="143">
        <v>3022873721</v>
      </c>
      <c r="E240" s="143">
        <v>2252783121</v>
      </c>
      <c r="F240" s="143">
        <v>-2.5</v>
      </c>
      <c r="G240" s="143">
        <v>171.77</v>
      </c>
      <c r="H240" s="143" t="b">
        <v>1</v>
      </c>
      <c r="I240" s="143" t="b">
        <v>0</v>
      </c>
      <c r="J240" s="143" t="b">
        <v>0</v>
      </c>
      <c r="K240" s="143" t="b">
        <v>0</v>
      </c>
    </row>
    <row r="241" spans="1:11" ht="63" x14ac:dyDescent="0.25">
      <c r="A241" s="145">
        <v>44266.750694444447</v>
      </c>
      <c r="B241" s="143" t="s">
        <v>848</v>
      </c>
      <c r="C241" s="144" t="s">
        <v>1353</v>
      </c>
      <c r="D241" s="143">
        <v>3022873720</v>
      </c>
      <c r="E241" s="143">
        <v>2252783120</v>
      </c>
      <c r="F241" s="143">
        <v>-2.5</v>
      </c>
      <c r="G241" s="143">
        <v>174.27</v>
      </c>
      <c r="H241" s="143" t="b">
        <v>1</v>
      </c>
      <c r="I241" s="143" t="b">
        <v>0</v>
      </c>
      <c r="J241" s="143" t="b">
        <v>0</v>
      </c>
      <c r="K241" s="143" t="b">
        <v>0</v>
      </c>
    </row>
    <row r="242" spans="1:11" ht="63" x14ac:dyDescent="0.25">
      <c r="A242" s="145">
        <v>44266.750694444447</v>
      </c>
      <c r="B242" s="143" t="s">
        <v>848</v>
      </c>
      <c r="C242" s="144" t="s">
        <v>1352</v>
      </c>
      <c r="D242" s="143">
        <v>3022873718</v>
      </c>
      <c r="E242" s="143">
        <v>2252783118</v>
      </c>
      <c r="F242" s="143">
        <v>-2.5</v>
      </c>
      <c r="G242" s="143">
        <v>176.77</v>
      </c>
      <c r="H242" s="143" t="b">
        <v>1</v>
      </c>
      <c r="I242" s="143" t="b">
        <v>0</v>
      </c>
      <c r="J242" s="143" t="b">
        <v>0</v>
      </c>
      <c r="K242" s="143" t="b">
        <v>0</v>
      </c>
    </row>
    <row r="243" spans="1:11" ht="63" x14ac:dyDescent="0.25">
      <c r="A243" s="145">
        <v>44267.013194444444</v>
      </c>
      <c r="B243" s="143" t="s">
        <v>848</v>
      </c>
      <c r="C243" s="144" t="s">
        <v>1357</v>
      </c>
      <c r="D243" s="143">
        <v>3024168061</v>
      </c>
      <c r="E243" s="143">
        <v>2253706084</v>
      </c>
      <c r="F243" s="143">
        <v>-1</v>
      </c>
      <c r="G243" s="143">
        <v>167.77</v>
      </c>
      <c r="H243" s="143" t="b">
        <v>1</v>
      </c>
      <c r="I243" s="143" t="b">
        <v>0</v>
      </c>
      <c r="J243" s="143" t="b">
        <v>0</v>
      </c>
      <c r="K243" s="143" t="b">
        <v>0</v>
      </c>
    </row>
    <row r="244" spans="1:11" ht="63" x14ac:dyDescent="0.25">
      <c r="A244" s="145">
        <v>44267.013194444444</v>
      </c>
      <c r="B244" s="143" t="s">
        <v>848</v>
      </c>
      <c r="C244" s="144" t="s">
        <v>1356</v>
      </c>
      <c r="D244" s="143">
        <v>3024168060</v>
      </c>
      <c r="E244" s="143">
        <v>2253706083</v>
      </c>
      <c r="F244" s="143">
        <v>-1</v>
      </c>
      <c r="G244" s="143">
        <v>168.77</v>
      </c>
      <c r="H244" s="143" t="b">
        <v>1</v>
      </c>
      <c r="I244" s="143" t="b">
        <v>0</v>
      </c>
      <c r="J244" s="143" t="b">
        <v>0</v>
      </c>
      <c r="K244" s="143" t="b">
        <v>0</v>
      </c>
    </row>
    <row r="245" spans="1:11" ht="31.5" x14ac:dyDescent="0.25">
      <c r="A245" s="145">
        <v>44267.013194444444</v>
      </c>
      <c r="B245" s="143" t="s">
        <v>848</v>
      </c>
      <c r="C245" s="144" t="s">
        <v>1355</v>
      </c>
      <c r="D245" s="143">
        <v>3024168059</v>
      </c>
      <c r="E245" s="143">
        <v>2253706082</v>
      </c>
      <c r="F245" s="143">
        <v>-2</v>
      </c>
      <c r="G245" s="143">
        <v>169.77</v>
      </c>
      <c r="H245" s="143" t="b">
        <v>1</v>
      </c>
      <c r="I245" s="143" t="b">
        <v>0</v>
      </c>
      <c r="J245" s="143" t="b">
        <v>0</v>
      </c>
      <c r="K245" s="143" t="b">
        <v>0</v>
      </c>
    </row>
    <row r="246" spans="1:11" ht="63" x14ac:dyDescent="0.25">
      <c r="A246" s="145">
        <v>44267.020833333336</v>
      </c>
      <c r="B246" s="143" t="s">
        <v>846</v>
      </c>
      <c r="C246" s="144" t="s">
        <v>1357</v>
      </c>
      <c r="D246" s="143">
        <v>3024177642</v>
      </c>
      <c r="E246" s="143">
        <v>2253706084</v>
      </c>
      <c r="F246" s="143">
        <v>1.3</v>
      </c>
      <c r="G246" s="143">
        <v>169.07</v>
      </c>
      <c r="H246" s="143" t="b">
        <v>1</v>
      </c>
      <c r="I246" s="143" t="b">
        <v>0</v>
      </c>
      <c r="J246" s="143" t="b">
        <v>0</v>
      </c>
      <c r="K246" s="143" t="b">
        <v>0</v>
      </c>
    </row>
    <row r="247" spans="1:11" ht="31.5" x14ac:dyDescent="0.25">
      <c r="A247" s="145">
        <v>44267.022222222222</v>
      </c>
      <c r="B247" s="143" t="s">
        <v>846</v>
      </c>
      <c r="C247" s="144" t="s">
        <v>1355</v>
      </c>
      <c r="D247" s="143">
        <v>3024178999</v>
      </c>
      <c r="E247" s="143">
        <v>2253706082</v>
      </c>
      <c r="F247" s="143">
        <v>7.7</v>
      </c>
      <c r="G247" s="143">
        <v>176.77</v>
      </c>
      <c r="H247" s="143" t="b">
        <v>1</v>
      </c>
      <c r="I247" s="143" t="b">
        <v>0</v>
      </c>
      <c r="J247" s="143" t="b">
        <v>0</v>
      </c>
      <c r="K247" s="143" t="b">
        <v>0</v>
      </c>
    </row>
    <row r="248" spans="1:11" ht="78.75" x14ac:dyDescent="0.25">
      <c r="A248" s="145">
        <v>44267.026388888888</v>
      </c>
      <c r="B248" s="143" t="s">
        <v>848</v>
      </c>
      <c r="C248" s="144" t="s">
        <v>1360</v>
      </c>
      <c r="D248" s="143">
        <v>3024183144</v>
      </c>
      <c r="E248" s="143">
        <v>2253717426</v>
      </c>
      <c r="F248" s="143">
        <v>-0.5</v>
      </c>
      <c r="G248" s="143">
        <v>174.77</v>
      </c>
      <c r="H248" s="143" t="b">
        <v>1</v>
      </c>
      <c r="I248" s="143" t="b">
        <v>0</v>
      </c>
      <c r="J248" s="143" t="b">
        <v>0</v>
      </c>
      <c r="K248" s="143" t="b">
        <v>0</v>
      </c>
    </row>
    <row r="249" spans="1:11" ht="78.75" x14ac:dyDescent="0.25">
      <c r="A249" s="145">
        <v>44267.026388888888</v>
      </c>
      <c r="B249" s="143" t="s">
        <v>848</v>
      </c>
      <c r="C249" s="144" t="s">
        <v>1359</v>
      </c>
      <c r="D249" s="143">
        <v>3024183143</v>
      </c>
      <c r="E249" s="143">
        <v>2253717425</v>
      </c>
      <c r="F249" s="143">
        <v>-0.5</v>
      </c>
      <c r="G249" s="143">
        <v>175.27</v>
      </c>
      <c r="H249" s="143" t="b">
        <v>1</v>
      </c>
      <c r="I249" s="143" t="b">
        <v>0</v>
      </c>
      <c r="J249" s="143" t="b">
        <v>0</v>
      </c>
      <c r="K249" s="143" t="b">
        <v>0</v>
      </c>
    </row>
    <row r="250" spans="1:11" ht="47.25" x14ac:dyDescent="0.25">
      <c r="A250" s="145">
        <v>44267.026388888888</v>
      </c>
      <c r="B250" s="143" t="s">
        <v>848</v>
      </c>
      <c r="C250" s="144" t="s">
        <v>1358</v>
      </c>
      <c r="D250" s="143">
        <v>3024183142</v>
      </c>
      <c r="E250" s="143">
        <v>2253717424</v>
      </c>
      <c r="F250" s="143">
        <v>-1</v>
      </c>
      <c r="G250" s="143">
        <v>175.77</v>
      </c>
      <c r="H250" s="143" t="b">
        <v>1</v>
      </c>
      <c r="I250" s="143" t="b">
        <v>0</v>
      </c>
      <c r="J250" s="143" t="b">
        <v>0</v>
      </c>
      <c r="K250" s="143" t="b">
        <v>0</v>
      </c>
    </row>
    <row r="251" spans="1:11" ht="78.75" x14ac:dyDescent="0.25">
      <c r="A251" s="145">
        <v>44267.036111111112</v>
      </c>
      <c r="B251" s="143" t="s">
        <v>848</v>
      </c>
      <c r="C251" s="144" t="s">
        <v>1363</v>
      </c>
      <c r="D251" s="143">
        <v>3024192906</v>
      </c>
      <c r="E251" s="143">
        <v>2253724955</v>
      </c>
      <c r="F251" s="143">
        <v>-1</v>
      </c>
      <c r="G251" s="143">
        <v>171.77</v>
      </c>
      <c r="H251" s="143" t="b">
        <v>1</v>
      </c>
      <c r="I251" s="143" t="b">
        <v>0</v>
      </c>
      <c r="J251" s="143" t="b">
        <v>0</v>
      </c>
      <c r="K251" s="143" t="b">
        <v>0</v>
      </c>
    </row>
    <row r="252" spans="1:11" ht="78.75" x14ac:dyDescent="0.25">
      <c r="A252" s="145">
        <v>44267.036111111112</v>
      </c>
      <c r="B252" s="143" t="s">
        <v>848</v>
      </c>
      <c r="C252" s="144" t="s">
        <v>1362</v>
      </c>
      <c r="D252" s="143">
        <v>3024192905</v>
      </c>
      <c r="E252" s="143">
        <v>2253724954</v>
      </c>
      <c r="F252" s="143">
        <v>-1</v>
      </c>
      <c r="G252" s="143">
        <v>172.77</v>
      </c>
      <c r="H252" s="143" t="b">
        <v>1</v>
      </c>
      <c r="I252" s="143" t="b">
        <v>0</v>
      </c>
      <c r="J252" s="143" t="b">
        <v>0</v>
      </c>
      <c r="K252" s="143" t="b">
        <v>0</v>
      </c>
    </row>
    <row r="253" spans="1:11" ht="63" x14ac:dyDescent="0.25">
      <c r="A253" s="145">
        <v>44267.036111111112</v>
      </c>
      <c r="B253" s="143" t="s">
        <v>848</v>
      </c>
      <c r="C253" s="144" t="s">
        <v>1361</v>
      </c>
      <c r="D253" s="143">
        <v>3024192904</v>
      </c>
      <c r="E253" s="143">
        <v>2253724953</v>
      </c>
      <c r="F253" s="143">
        <v>-1</v>
      </c>
      <c r="G253" s="143">
        <v>173.77</v>
      </c>
      <c r="H253" s="143" t="b">
        <v>1</v>
      </c>
      <c r="I253" s="143" t="b">
        <v>0</v>
      </c>
      <c r="J253" s="143" t="b">
        <v>0</v>
      </c>
      <c r="K253" s="143" t="b">
        <v>0</v>
      </c>
    </row>
    <row r="254" spans="1:11" ht="78.75" x14ac:dyDescent="0.25">
      <c r="A254" s="145">
        <v>44267.051388888889</v>
      </c>
      <c r="B254" s="143" t="s">
        <v>846</v>
      </c>
      <c r="C254" s="144" t="s">
        <v>1363</v>
      </c>
      <c r="D254" s="143">
        <v>3024206558</v>
      </c>
      <c r="E254" s="143">
        <v>2253724955</v>
      </c>
      <c r="F254" s="143">
        <v>4</v>
      </c>
      <c r="G254" s="143">
        <v>178.67</v>
      </c>
      <c r="H254" s="143" t="b">
        <v>1</v>
      </c>
      <c r="I254" s="143" t="b">
        <v>0</v>
      </c>
      <c r="J254" s="143" t="b">
        <v>0</v>
      </c>
      <c r="K254" s="143" t="b">
        <v>0</v>
      </c>
    </row>
    <row r="255" spans="1:11" ht="63" x14ac:dyDescent="0.25">
      <c r="A255" s="145">
        <v>44267.051388888889</v>
      </c>
      <c r="B255" s="143" t="s">
        <v>846</v>
      </c>
      <c r="C255" s="144" t="s">
        <v>1361</v>
      </c>
      <c r="D255" s="143">
        <v>3024206110</v>
      </c>
      <c r="E255" s="143">
        <v>2253724953</v>
      </c>
      <c r="F255" s="143">
        <v>2.9</v>
      </c>
      <c r="G255" s="143">
        <v>174.67</v>
      </c>
      <c r="H255" s="143" t="b">
        <v>1</v>
      </c>
      <c r="I255" s="143" t="b">
        <v>0</v>
      </c>
      <c r="J255" s="143" t="b">
        <v>0</v>
      </c>
      <c r="K255" s="143" t="b">
        <v>0</v>
      </c>
    </row>
    <row r="256" spans="1:11" ht="63" x14ac:dyDescent="0.25">
      <c r="A256" s="145">
        <v>44267.642361111109</v>
      </c>
      <c r="B256" s="143" t="s">
        <v>848</v>
      </c>
      <c r="C256" s="144" t="s">
        <v>1366</v>
      </c>
      <c r="D256" s="143">
        <v>3025133122</v>
      </c>
      <c r="E256" s="143">
        <v>2254416053</v>
      </c>
      <c r="F256" s="143">
        <v>-1</v>
      </c>
      <c r="G256" s="143">
        <v>175.67</v>
      </c>
      <c r="H256" s="143" t="b">
        <v>1</v>
      </c>
      <c r="I256" s="143" t="b">
        <v>0</v>
      </c>
      <c r="J256" s="143" t="b">
        <v>0</v>
      </c>
      <c r="K256" s="143" t="b">
        <v>0</v>
      </c>
    </row>
    <row r="257" spans="1:11" ht="78.75" x14ac:dyDescent="0.25">
      <c r="A257" s="145">
        <v>44267.642361111109</v>
      </c>
      <c r="B257" s="143" t="s">
        <v>848</v>
      </c>
      <c r="C257" s="144" t="s">
        <v>1365</v>
      </c>
      <c r="D257" s="143">
        <v>3025133121</v>
      </c>
      <c r="E257" s="143">
        <v>2254416052</v>
      </c>
      <c r="F257" s="143">
        <v>-1</v>
      </c>
      <c r="G257" s="143">
        <v>176.67</v>
      </c>
      <c r="H257" s="143" t="b">
        <v>1</v>
      </c>
      <c r="I257" s="143" t="b">
        <v>0</v>
      </c>
      <c r="J257" s="143" t="b">
        <v>0</v>
      </c>
      <c r="K257" s="143" t="b">
        <v>0</v>
      </c>
    </row>
    <row r="258" spans="1:11" ht="63" x14ac:dyDescent="0.25">
      <c r="A258" s="145">
        <v>44267.642361111109</v>
      </c>
      <c r="B258" s="143" t="s">
        <v>848</v>
      </c>
      <c r="C258" s="144" t="s">
        <v>1364</v>
      </c>
      <c r="D258" s="143">
        <v>3025133120</v>
      </c>
      <c r="E258" s="143">
        <v>2254416051</v>
      </c>
      <c r="F258" s="143">
        <v>-1</v>
      </c>
      <c r="G258" s="143">
        <v>177.67</v>
      </c>
      <c r="H258" s="143" t="b">
        <v>1</v>
      </c>
      <c r="I258" s="143" t="b">
        <v>0</v>
      </c>
      <c r="J258" s="143" t="b">
        <v>0</v>
      </c>
      <c r="K258" s="143" t="b">
        <v>0</v>
      </c>
    </row>
    <row r="259" spans="1:11" ht="78.75" x14ac:dyDescent="0.25">
      <c r="A259" s="145">
        <v>44267.655555555553</v>
      </c>
      <c r="B259" s="143" t="s">
        <v>846</v>
      </c>
      <c r="C259" s="144" t="s">
        <v>1365</v>
      </c>
      <c r="D259" s="143">
        <v>3025193225</v>
      </c>
      <c r="E259" s="143">
        <v>2254416052</v>
      </c>
      <c r="F259" s="143">
        <v>2.4</v>
      </c>
      <c r="G259" s="143">
        <v>187.07</v>
      </c>
      <c r="H259" s="143" t="b">
        <v>1</v>
      </c>
      <c r="I259" s="143" t="b">
        <v>0</v>
      </c>
      <c r="J259" s="143" t="b">
        <v>0</v>
      </c>
      <c r="K259" s="143" t="b">
        <v>0</v>
      </c>
    </row>
    <row r="260" spans="1:11" ht="63" x14ac:dyDescent="0.25">
      <c r="A260" s="145">
        <v>44267.655555555553</v>
      </c>
      <c r="B260" s="143" t="s">
        <v>846</v>
      </c>
      <c r="C260" s="144" t="s">
        <v>1364</v>
      </c>
      <c r="D260" s="143">
        <v>3025193049</v>
      </c>
      <c r="E260" s="143">
        <v>2254416051</v>
      </c>
      <c r="F260" s="143">
        <v>9</v>
      </c>
      <c r="G260" s="143">
        <v>184.67</v>
      </c>
      <c r="H260" s="143" t="b">
        <v>1</v>
      </c>
      <c r="I260" s="143" t="b">
        <v>0</v>
      </c>
      <c r="J260" s="143" t="b">
        <v>0</v>
      </c>
      <c r="K260" s="143" t="b">
        <v>0</v>
      </c>
    </row>
    <row r="261" spans="1:11" ht="63" x14ac:dyDescent="0.25">
      <c r="A261" s="145">
        <v>44267.710416666669</v>
      </c>
      <c r="B261" s="143" t="s">
        <v>848</v>
      </c>
      <c r="C261" s="144" t="s">
        <v>1368</v>
      </c>
      <c r="D261" s="143">
        <v>3025503299</v>
      </c>
      <c r="E261" s="143">
        <v>2254679739</v>
      </c>
      <c r="F261" s="143">
        <v>-1</v>
      </c>
      <c r="G261" s="143">
        <v>185.07</v>
      </c>
      <c r="H261" s="143" t="b">
        <v>1</v>
      </c>
      <c r="I261" s="143" t="b">
        <v>0</v>
      </c>
      <c r="J261" s="143" t="b">
        <v>0</v>
      </c>
      <c r="K261" s="143" t="b">
        <v>0</v>
      </c>
    </row>
    <row r="262" spans="1:11" ht="63" x14ac:dyDescent="0.25">
      <c r="A262" s="145">
        <v>44267.710416666669</v>
      </c>
      <c r="B262" s="143" t="s">
        <v>848</v>
      </c>
      <c r="C262" s="144" t="s">
        <v>1367</v>
      </c>
      <c r="D262" s="143">
        <v>3025503297</v>
      </c>
      <c r="E262" s="143">
        <v>2254679737</v>
      </c>
      <c r="F262" s="143">
        <v>-1</v>
      </c>
      <c r="G262" s="143">
        <v>186.07</v>
      </c>
      <c r="H262" s="143" t="b">
        <v>1</v>
      </c>
      <c r="I262" s="143" t="b">
        <v>0</v>
      </c>
      <c r="J262" s="143" t="b">
        <v>0</v>
      </c>
      <c r="K262" s="143" t="b">
        <v>0</v>
      </c>
    </row>
    <row r="263" spans="1:11" ht="63" x14ac:dyDescent="0.25">
      <c r="A263" s="145">
        <v>44267.72152777778</v>
      </c>
      <c r="B263" s="143" t="s">
        <v>848</v>
      </c>
      <c r="C263" s="144" t="s">
        <v>1391</v>
      </c>
      <c r="D263" s="143">
        <v>3025568897</v>
      </c>
      <c r="E263" s="143">
        <v>2254726285</v>
      </c>
      <c r="F263" s="143">
        <v>-0.5</v>
      </c>
      <c r="G263" s="143">
        <v>173.57</v>
      </c>
      <c r="H263" s="143" t="b">
        <v>1</v>
      </c>
      <c r="I263" s="143" t="b">
        <v>0</v>
      </c>
      <c r="J263" s="143" t="b">
        <v>0</v>
      </c>
      <c r="K263" s="143" t="b">
        <v>0</v>
      </c>
    </row>
    <row r="264" spans="1:11" ht="63" x14ac:dyDescent="0.25">
      <c r="A264" s="145">
        <v>44267.72152777778</v>
      </c>
      <c r="B264" s="143" t="s">
        <v>848</v>
      </c>
      <c r="C264" s="144" t="s">
        <v>1390</v>
      </c>
      <c r="D264" s="143">
        <v>3025568896</v>
      </c>
      <c r="E264" s="143">
        <v>2254726284</v>
      </c>
      <c r="F264" s="143">
        <v>-0.5</v>
      </c>
      <c r="G264" s="143">
        <v>174.07</v>
      </c>
      <c r="H264" s="143" t="b">
        <v>1</v>
      </c>
      <c r="I264" s="143" t="b">
        <v>0</v>
      </c>
      <c r="J264" s="143" t="b">
        <v>0</v>
      </c>
      <c r="K264" s="143" t="b">
        <v>0</v>
      </c>
    </row>
    <row r="265" spans="1:11" ht="63" x14ac:dyDescent="0.25">
      <c r="A265" s="145">
        <v>44267.72152777778</v>
      </c>
      <c r="B265" s="143" t="s">
        <v>848</v>
      </c>
      <c r="C265" s="144" t="s">
        <v>1389</v>
      </c>
      <c r="D265" s="143">
        <v>3025568895</v>
      </c>
      <c r="E265" s="143">
        <v>2254726283</v>
      </c>
      <c r="F265" s="143">
        <v>-0.5</v>
      </c>
      <c r="G265" s="143">
        <v>174.57</v>
      </c>
      <c r="H265" s="143" t="b">
        <v>1</v>
      </c>
      <c r="I265" s="143" t="b">
        <v>0</v>
      </c>
      <c r="J265" s="143" t="b">
        <v>0</v>
      </c>
      <c r="K265" s="143" t="b">
        <v>0</v>
      </c>
    </row>
    <row r="266" spans="1:11" ht="78.75" x14ac:dyDescent="0.25">
      <c r="A266" s="145">
        <v>44267.72152777778</v>
      </c>
      <c r="B266" s="143" t="s">
        <v>848</v>
      </c>
      <c r="C266" s="144" t="s">
        <v>1388</v>
      </c>
      <c r="D266" s="143">
        <v>3025568894</v>
      </c>
      <c r="E266" s="143">
        <v>2254726282</v>
      </c>
      <c r="F266" s="143">
        <v>-0.5</v>
      </c>
      <c r="G266" s="143">
        <v>175.07</v>
      </c>
      <c r="H266" s="143" t="b">
        <v>1</v>
      </c>
      <c r="I266" s="143" t="b">
        <v>0</v>
      </c>
      <c r="J266" s="143" t="b">
        <v>0</v>
      </c>
      <c r="K266" s="143" t="b">
        <v>0</v>
      </c>
    </row>
    <row r="267" spans="1:11" ht="78.75" x14ac:dyDescent="0.25">
      <c r="A267" s="145">
        <v>44267.72152777778</v>
      </c>
      <c r="B267" s="143" t="s">
        <v>848</v>
      </c>
      <c r="C267" s="144" t="s">
        <v>1387</v>
      </c>
      <c r="D267" s="143">
        <v>3025568893</v>
      </c>
      <c r="E267" s="143">
        <v>2254726281</v>
      </c>
      <c r="F267" s="143">
        <v>-0.5</v>
      </c>
      <c r="G267" s="143">
        <v>175.57</v>
      </c>
      <c r="H267" s="143" t="b">
        <v>1</v>
      </c>
      <c r="I267" s="143" t="b">
        <v>0</v>
      </c>
      <c r="J267" s="143" t="b">
        <v>0</v>
      </c>
      <c r="K267" s="143" t="b">
        <v>0</v>
      </c>
    </row>
    <row r="268" spans="1:11" ht="78.75" x14ac:dyDescent="0.25">
      <c r="A268" s="145">
        <v>44267.72152777778</v>
      </c>
      <c r="B268" s="143" t="s">
        <v>848</v>
      </c>
      <c r="C268" s="144" t="s">
        <v>1386</v>
      </c>
      <c r="D268" s="143">
        <v>3025568892</v>
      </c>
      <c r="E268" s="143">
        <v>2254726280</v>
      </c>
      <c r="F268" s="143">
        <v>-0.5</v>
      </c>
      <c r="G268" s="143">
        <v>176.07</v>
      </c>
      <c r="H268" s="143" t="b">
        <v>1</v>
      </c>
      <c r="I268" s="143" t="b">
        <v>0</v>
      </c>
      <c r="J268" s="143" t="b">
        <v>0</v>
      </c>
      <c r="K268" s="143" t="b">
        <v>0</v>
      </c>
    </row>
    <row r="269" spans="1:11" ht="63" x14ac:dyDescent="0.25">
      <c r="A269" s="145">
        <v>44267.72152777778</v>
      </c>
      <c r="B269" s="143" t="s">
        <v>848</v>
      </c>
      <c r="C269" s="144" t="s">
        <v>1385</v>
      </c>
      <c r="D269" s="143">
        <v>3025568891</v>
      </c>
      <c r="E269" s="143">
        <v>2254726279</v>
      </c>
      <c r="F269" s="143">
        <v>-0.5</v>
      </c>
      <c r="G269" s="143">
        <v>176.57</v>
      </c>
      <c r="H269" s="143" t="b">
        <v>1</v>
      </c>
      <c r="I269" s="143" t="b">
        <v>0</v>
      </c>
      <c r="J269" s="143" t="b">
        <v>0</v>
      </c>
      <c r="K269" s="143" t="b">
        <v>0</v>
      </c>
    </row>
    <row r="270" spans="1:11" ht="63" x14ac:dyDescent="0.25">
      <c r="A270" s="145">
        <v>44267.72152777778</v>
      </c>
      <c r="B270" s="143" t="s">
        <v>848</v>
      </c>
      <c r="C270" s="144" t="s">
        <v>1384</v>
      </c>
      <c r="D270" s="143">
        <v>3025568890</v>
      </c>
      <c r="E270" s="143">
        <v>2254726278</v>
      </c>
      <c r="F270" s="143">
        <v>-0.5</v>
      </c>
      <c r="G270" s="143">
        <v>177.07</v>
      </c>
      <c r="H270" s="143" t="b">
        <v>1</v>
      </c>
      <c r="I270" s="143" t="b">
        <v>0</v>
      </c>
      <c r="J270" s="143" t="b">
        <v>0</v>
      </c>
      <c r="K270" s="143" t="b">
        <v>0</v>
      </c>
    </row>
    <row r="271" spans="1:11" ht="63" x14ac:dyDescent="0.25">
      <c r="A271" s="145">
        <v>44267.72152777778</v>
      </c>
      <c r="B271" s="143" t="s">
        <v>848</v>
      </c>
      <c r="C271" s="144" t="s">
        <v>1383</v>
      </c>
      <c r="D271" s="143">
        <v>3025568889</v>
      </c>
      <c r="E271" s="143">
        <v>2254726277</v>
      </c>
      <c r="F271" s="143">
        <v>-0.5</v>
      </c>
      <c r="G271" s="143">
        <v>177.57</v>
      </c>
      <c r="H271" s="143" t="b">
        <v>1</v>
      </c>
      <c r="I271" s="143" t="b">
        <v>0</v>
      </c>
      <c r="J271" s="143" t="b">
        <v>0</v>
      </c>
      <c r="K271" s="143" t="b">
        <v>0</v>
      </c>
    </row>
    <row r="272" spans="1:11" ht="78.75" x14ac:dyDescent="0.25">
      <c r="A272" s="145">
        <v>44267.72152777778</v>
      </c>
      <c r="B272" s="143" t="s">
        <v>848</v>
      </c>
      <c r="C272" s="144" t="s">
        <v>1382</v>
      </c>
      <c r="D272" s="143">
        <v>3025568888</v>
      </c>
      <c r="E272" s="143">
        <v>2254726276</v>
      </c>
      <c r="F272" s="143">
        <v>-0.5</v>
      </c>
      <c r="G272" s="143">
        <v>178.07</v>
      </c>
      <c r="H272" s="143" t="b">
        <v>1</v>
      </c>
      <c r="I272" s="143" t="b">
        <v>0</v>
      </c>
      <c r="J272" s="143" t="b">
        <v>0</v>
      </c>
      <c r="K272" s="143" t="b">
        <v>0</v>
      </c>
    </row>
    <row r="273" spans="1:11" ht="78.75" x14ac:dyDescent="0.25">
      <c r="A273" s="145">
        <v>44267.72152777778</v>
      </c>
      <c r="B273" s="143" t="s">
        <v>848</v>
      </c>
      <c r="C273" s="144" t="s">
        <v>1381</v>
      </c>
      <c r="D273" s="143">
        <v>3025568887</v>
      </c>
      <c r="E273" s="143">
        <v>2254726275</v>
      </c>
      <c r="F273" s="143">
        <v>-0.5</v>
      </c>
      <c r="G273" s="143">
        <v>178.57</v>
      </c>
      <c r="H273" s="143" t="b">
        <v>1</v>
      </c>
      <c r="I273" s="143" t="b">
        <v>0</v>
      </c>
      <c r="J273" s="143" t="b">
        <v>0</v>
      </c>
      <c r="K273" s="143" t="b">
        <v>0</v>
      </c>
    </row>
    <row r="274" spans="1:11" ht="78.75" x14ac:dyDescent="0.25">
      <c r="A274" s="145">
        <v>44267.72152777778</v>
      </c>
      <c r="B274" s="143" t="s">
        <v>848</v>
      </c>
      <c r="C274" s="144" t="s">
        <v>1380</v>
      </c>
      <c r="D274" s="143">
        <v>3025568886</v>
      </c>
      <c r="E274" s="143">
        <v>2254726274</v>
      </c>
      <c r="F274" s="143">
        <v>-0.5</v>
      </c>
      <c r="G274" s="143">
        <v>179.07</v>
      </c>
      <c r="H274" s="143" t="b">
        <v>1</v>
      </c>
      <c r="I274" s="143" t="b">
        <v>0</v>
      </c>
      <c r="J274" s="143" t="b">
        <v>0</v>
      </c>
      <c r="K274" s="143" t="b">
        <v>0</v>
      </c>
    </row>
    <row r="275" spans="1:11" ht="63" x14ac:dyDescent="0.25">
      <c r="A275" s="145">
        <v>44267.72152777778</v>
      </c>
      <c r="B275" s="143" t="s">
        <v>848</v>
      </c>
      <c r="C275" s="144" t="s">
        <v>1379</v>
      </c>
      <c r="D275" s="143">
        <v>3025568885</v>
      </c>
      <c r="E275" s="143">
        <v>2254726273</v>
      </c>
      <c r="F275" s="143">
        <v>-0.5</v>
      </c>
      <c r="G275" s="143">
        <v>179.57</v>
      </c>
      <c r="H275" s="143" t="b">
        <v>1</v>
      </c>
      <c r="I275" s="143" t="b">
        <v>0</v>
      </c>
      <c r="J275" s="143" t="b">
        <v>0</v>
      </c>
      <c r="K275" s="143" t="b">
        <v>0</v>
      </c>
    </row>
    <row r="276" spans="1:11" ht="63" x14ac:dyDescent="0.25">
      <c r="A276" s="145">
        <v>44267.72152777778</v>
      </c>
      <c r="B276" s="143" t="s">
        <v>848</v>
      </c>
      <c r="C276" s="144" t="s">
        <v>1378</v>
      </c>
      <c r="D276" s="143">
        <v>3025568884</v>
      </c>
      <c r="E276" s="143">
        <v>2254726272</v>
      </c>
      <c r="F276" s="143">
        <v>-0.5</v>
      </c>
      <c r="G276" s="143">
        <v>180.07</v>
      </c>
      <c r="H276" s="143" t="b">
        <v>1</v>
      </c>
      <c r="I276" s="143" t="b">
        <v>0</v>
      </c>
      <c r="J276" s="143" t="b">
        <v>0</v>
      </c>
      <c r="K276" s="143" t="b">
        <v>0</v>
      </c>
    </row>
    <row r="277" spans="1:11" ht="63" x14ac:dyDescent="0.25">
      <c r="A277" s="145">
        <v>44267.72152777778</v>
      </c>
      <c r="B277" s="143" t="s">
        <v>848</v>
      </c>
      <c r="C277" s="144" t="s">
        <v>1377</v>
      </c>
      <c r="D277" s="143">
        <v>3025568883</v>
      </c>
      <c r="E277" s="143">
        <v>2254726271</v>
      </c>
      <c r="F277" s="143">
        <v>-0.5</v>
      </c>
      <c r="G277" s="143">
        <v>180.57</v>
      </c>
      <c r="H277" s="143" t="b">
        <v>1</v>
      </c>
      <c r="I277" s="143" t="b">
        <v>0</v>
      </c>
      <c r="J277" s="143" t="b">
        <v>0</v>
      </c>
      <c r="K277" s="143" t="b">
        <v>0</v>
      </c>
    </row>
    <row r="278" spans="1:11" ht="63" x14ac:dyDescent="0.25">
      <c r="A278" s="145">
        <v>44267.72152777778</v>
      </c>
      <c r="B278" s="143" t="s">
        <v>848</v>
      </c>
      <c r="C278" s="144" t="s">
        <v>1376</v>
      </c>
      <c r="D278" s="143">
        <v>3025568882</v>
      </c>
      <c r="E278" s="143">
        <v>2254726270</v>
      </c>
      <c r="F278" s="143">
        <v>-0.5</v>
      </c>
      <c r="G278" s="143">
        <v>181.07</v>
      </c>
      <c r="H278" s="143" t="b">
        <v>1</v>
      </c>
      <c r="I278" s="143" t="b">
        <v>0</v>
      </c>
      <c r="J278" s="143" t="b">
        <v>0</v>
      </c>
      <c r="K278" s="143" t="b">
        <v>0</v>
      </c>
    </row>
    <row r="279" spans="1:11" ht="63" x14ac:dyDescent="0.25">
      <c r="A279" s="145">
        <v>44267.72152777778</v>
      </c>
      <c r="B279" s="143" t="s">
        <v>848</v>
      </c>
      <c r="C279" s="144" t="s">
        <v>1375</v>
      </c>
      <c r="D279" s="143">
        <v>3025568881</v>
      </c>
      <c r="E279" s="143">
        <v>2254726269</v>
      </c>
      <c r="F279" s="143">
        <v>-0.5</v>
      </c>
      <c r="G279" s="143">
        <v>181.57</v>
      </c>
      <c r="H279" s="143" t="b">
        <v>1</v>
      </c>
      <c r="I279" s="143" t="b">
        <v>0</v>
      </c>
      <c r="J279" s="143" t="b">
        <v>0</v>
      </c>
      <c r="K279" s="143" t="b">
        <v>0</v>
      </c>
    </row>
    <row r="280" spans="1:11" ht="47.25" x14ac:dyDescent="0.25">
      <c r="A280" s="145">
        <v>44267.72152777778</v>
      </c>
      <c r="B280" s="143" t="s">
        <v>848</v>
      </c>
      <c r="C280" s="144" t="s">
        <v>1374</v>
      </c>
      <c r="D280" s="143">
        <v>3025568880</v>
      </c>
      <c r="E280" s="143">
        <v>2254726268</v>
      </c>
      <c r="F280" s="143">
        <v>-0.5</v>
      </c>
      <c r="G280" s="143">
        <v>182.07</v>
      </c>
      <c r="H280" s="143" t="b">
        <v>1</v>
      </c>
      <c r="I280" s="143" t="b">
        <v>0</v>
      </c>
      <c r="J280" s="143" t="b">
        <v>0</v>
      </c>
      <c r="K280" s="143" t="b">
        <v>0</v>
      </c>
    </row>
    <row r="281" spans="1:11" ht="63" x14ac:dyDescent="0.25">
      <c r="A281" s="145">
        <v>44267.72152777778</v>
      </c>
      <c r="B281" s="143" t="s">
        <v>848</v>
      </c>
      <c r="C281" s="144" t="s">
        <v>1373</v>
      </c>
      <c r="D281" s="143">
        <v>3025568879</v>
      </c>
      <c r="E281" s="143">
        <v>2254726267</v>
      </c>
      <c r="F281" s="143">
        <v>-0.5</v>
      </c>
      <c r="G281" s="143">
        <v>182.57</v>
      </c>
      <c r="H281" s="143" t="b">
        <v>1</v>
      </c>
      <c r="I281" s="143" t="b">
        <v>0</v>
      </c>
      <c r="J281" s="143" t="b">
        <v>0</v>
      </c>
      <c r="K281" s="143" t="b">
        <v>0</v>
      </c>
    </row>
    <row r="282" spans="1:11" ht="63" x14ac:dyDescent="0.25">
      <c r="A282" s="145">
        <v>44267.72152777778</v>
      </c>
      <c r="B282" s="143" t="s">
        <v>848</v>
      </c>
      <c r="C282" s="144" t="s">
        <v>1372</v>
      </c>
      <c r="D282" s="143">
        <v>3025568878</v>
      </c>
      <c r="E282" s="143">
        <v>2254726266</v>
      </c>
      <c r="F282" s="143">
        <v>-0.5</v>
      </c>
      <c r="G282" s="143">
        <v>183.07</v>
      </c>
      <c r="H282" s="143" t="b">
        <v>1</v>
      </c>
      <c r="I282" s="143" t="b">
        <v>0</v>
      </c>
      <c r="J282" s="143" t="b">
        <v>0</v>
      </c>
      <c r="K282" s="143" t="b">
        <v>0</v>
      </c>
    </row>
    <row r="283" spans="1:11" ht="63" x14ac:dyDescent="0.25">
      <c r="A283" s="145">
        <v>44267.72152777778</v>
      </c>
      <c r="B283" s="143" t="s">
        <v>848</v>
      </c>
      <c r="C283" s="144" t="s">
        <v>1371</v>
      </c>
      <c r="D283" s="143">
        <v>3025568877</v>
      </c>
      <c r="E283" s="143">
        <v>2254726265</v>
      </c>
      <c r="F283" s="143">
        <v>-0.5</v>
      </c>
      <c r="G283" s="143">
        <v>183.57</v>
      </c>
      <c r="H283" s="143" t="b">
        <v>1</v>
      </c>
      <c r="I283" s="143" t="b">
        <v>0</v>
      </c>
      <c r="J283" s="143" t="b">
        <v>0</v>
      </c>
      <c r="K283" s="143" t="b">
        <v>0</v>
      </c>
    </row>
    <row r="284" spans="1:11" ht="63" x14ac:dyDescent="0.25">
      <c r="A284" s="145">
        <v>44267.72152777778</v>
      </c>
      <c r="B284" s="143" t="s">
        <v>848</v>
      </c>
      <c r="C284" s="144" t="s">
        <v>1370</v>
      </c>
      <c r="D284" s="143">
        <v>3025568876</v>
      </c>
      <c r="E284" s="143">
        <v>2254726264</v>
      </c>
      <c r="F284" s="143">
        <v>-0.5</v>
      </c>
      <c r="G284" s="143">
        <v>184.07</v>
      </c>
      <c r="H284" s="143" t="b">
        <v>1</v>
      </c>
      <c r="I284" s="143" t="b">
        <v>0</v>
      </c>
      <c r="J284" s="143" t="b">
        <v>0</v>
      </c>
      <c r="K284" s="143" t="b">
        <v>0</v>
      </c>
    </row>
    <row r="285" spans="1:11" ht="63" x14ac:dyDescent="0.25">
      <c r="A285" s="145">
        <v>44267.72152777778</v>
      </c>
      <c r="B285" s="143" t="s">
        <v>848</v>
      </c>
      <c r="C285" s="144" t="s">
        <v>1369</v>
      </c>
      <c r="D285" s="143">
        <v>3025568875</v>
      </c>
      <c r="E285" s="143">
        <v>2254726263</v>
      </c>
      <c r="F285" s="143">
        <v>-0.5</v>
      </c>
      <c r="G285" s="143">
        <v>184.57</v>
      </c>
      <c r="H285" s="143" t="b">
        <v>1</v>
      </c>
      <c r="I285" s="143" t="b">
        <v>0</v>
      </c>
      <c r="J285" s="143" t="b">
        <v>0</v>
      </c>
      <c r="K285" s="143" t="b">
        <v>0</v>
      </c>
    </row>
    <row r="286" spans="1:11" ht="63" x14ac:dyDescent="0.25">
      <c r="A286" s="145">
        <v>44267.727083333331</v>
      </c>
      <c r="B286" s="143" t="s">
        <v>848</v>
      </c>
      <c r="C286" s="144" t="s">
        <v>1392</v>
      </c>
      <c r="D286" s="143">
        <v>3025602434</v>
      </c>
      <c r="E286" s="143">
        <v>2254751524</v>
      </c>
      <c r="F286" s="143">
        <v>-5</v>
      </c>
      <c r="G286" s="143">
        <v>168.57</v>
      </c>
      <c r="H286" s="143" t="b">
        <v>1</v>
      </c>
      <c r="I286" s="143" t="b">
        <v>0</v>
      </c>
      <c r="J286" s="143" t="b">
        <v>0</v>
      </c>
      <c r="K286" s="143" t="b">
        <v>0</v>
      </c>
    </row>
    <row r="287" spans="1:11" ht="78.75" x14ac:dyDescent="0.25">
      <c r="A287" s="145">
        <v>44267.727777777778</v>
      </c>
      <c r="B287" s="143" t="s">
        <v>848</v>
      </c>
      <c r="C287" s="144" t="s">
        <v>1393</v>
      </c>
      <c r="D287" s="143">
        <v>3025604887</v>
      </c>
      <c r="E287" s="143">
        <v>2254753531</v>
      </c>
      <c r="F287" s="143">
        <v>-5</v>
      </c>
      <c r="G287" s="143">
        <v>163.57</v>
      </c>
      <c r="H287" s="143" t="b">
        <v>1</v>
      </c>
      <c r="I287" s="143" t="b">
        <v>0</v>
      </c>
      <c r="J287" s="143" t="b">
        <v>0</v>
      </c>
      <c r="K287" s="143" t="b">
        <v>0</v>
      </c>
    </row>
    <row r="288" spans="1:11" ht="63" x14ac:dyDescent="0.25">
      <c r="A288" s="145">
        <v>44267.832638888889</v>
      </c>
      <c r="B288" s="143" t="s">
        <v>846</v>
      </c>
      <c r="C288" s="144" t="s">
        <v>1372</v>
      </c>
      <c r="D288" s="143">
        <v>3026304318</v>
      </c>
      <c r="E288" s="143">
        <v>2254726266</v>
      </c>
      <c r="F288" s="143">
        <v>1.55</v>
      </c>
      <c r="G288" s="143">
        <v>165.12</v>
      </c>
      <c r="H288" s="143" t="b">
        <v>1</v>
      </c>
      <c r="I288" s="143" t="b">
        <v>0</v>
      </c>
      <c r="J288" s="143" t="b">
        <v>0</v>
      </c>
      <c r="K288" s="143" t="b">
        <v>0</v>
      </c>
    </row>
    <row r="289" spans="1:11" ht="63" x14ac:dyDescent="0.25">
      <c r="A289" s="145">
        <v>44267.89166666667</v>
      </c>
      <c r="B289" s="143" t="s">
        <v>846</v>
      </c>
      <c r="C289" s="144" t="s">
        <v>1390</v>
      </c>
      <c r="D289" s="143">
        <v>3026675335</v>
      </c>
      <c r="E289" s="143">
        <v>2254726284</v>
      </c>
      <c r="F289" s="143">
        <v>2.0699999999999998</v>
      </c>
      <c r="G289" s="143">
        <v>167.19</v>
      </c>
      <c r="H289" s="143" t="b">
        <v>1</v>
      </c>
      <c r="I289" s="143" t="b">
        <v>0</v>
      </c>
      <c r="J289" s="143" t="b">
        <v>0</v>
      </c>
      <c r="K289" s="143" t="b">
        <v>0</v>
      </c>
    </row>
    <row r="290" spans="1:11" ht="63" x14ac:dyDescent="0.25">
      <c r="A290" s="145">
        <v>44268.606249999997</v>
      </c>
      <c r="B290" s="143" t="s">
        <v>848</v>
      </c>
      <c r="C290" s="144" t="s">
        <v>1395</v>
      </c>
      <c r="D290" s="143">
        <v>3029457210</v>
      </c>
      <c r="E290" s="143">
        <v>2257604526</v>
      </c>
      <c r="F290" s="143">
        <v>-2.5</v>
      </c>
      <c r="G290" s="143">
        <v>162.19</v>
      </c>
      <c r="H290" s="143" t="b">
        <v>1</v>
      </c>
      <c r="I290" s="143" t="b">
        <v>0</v>
      </c>
      <c r="J290" s="143" t="b">
        <v>0</v>
      </c>
      <c r="K290" s="143" t="b">
        <v>0</v>
      </c>
    </row>
    <row r="291" spans="1:11" ht="63" x14ac:dyDescent="0.25">
      <c r="A291" s="145">
        <v>44268.606249999997</v>
      </c>
      <c r="B291" s="143" t="s">
        <v>848</v>
      </c>
      <c r="C291" s="144" t="s">
        <v>1394</v>
      </c>
      <c r="D291" s="143">
        <v>3029457208</v>
      </c>
      <c r="E291" s="143">
        <v>2257604524</v>
      </c>
      <c r="F291" s="143">
        <v>-2.5</v>
      </c>
      <c r="G291" s="143">
        <v>164.69</v>
      </c>
      <c r="H291" s="143" t="b">
        <v>1</v>
      </c>
      <c r="I291" s="143" t="b">
        <v>0</v>
      </c>
      <c r="J291" s="143" t="b">
        <v>0</v>
      </c>
      <c r="K291" s="143" t="b">
        <v>0</v>
      </c>
    </row>
    <row r="292" spans="1:11" ht="78.75" x14ac:dyDescent="0.25">
      <c r="A292" s="145">
        <v>44269.302777777775</v>
      </c>
      <c r="B292" s="143" t="s">
        <v>865</v>
      </c>
      <c r="C292" s="144" t="s">
        <v>1347</v>
      </c>
      <c r="D292" s="143">
        <v>3033669050</v>
      </c>
      <c r="E292" s="143">
        <v>2252298160</v>
      </c>
      <c r="F292" s="143">
        <v>5</v>
      </c>
      <c r="G292" s="143">
        <v>167.19</v>
      </c>
      <c r="H292" s="143" t="b">
        <v>1</v>
      </c>
      <c r="I292" s="143" t="b">
        <v>0</v>
      </c>
      <c r="J292" s="143" t="b">
        <v>0</v>
      </c>
      <c r="K292" s="143" t="b">
        <v>0</v>
      </c>
    </row>
    <row r="293" spans="1:11" ht="63" x14ac:dyDescent="0.25">
      <c r="A293" s="145">
        <v>44269.307638888888</v>
      </c>
      <c r="B293" s="143" t="s">
        <v>865</v>
      </c>
      <c r="C293" s="144" t="s">
        <v>1394</v>
      </c>
      <c r="D293" s="143">
        <v>3033671071</v>
      </c>
      <c r="E293" s="143">
        <v>2257604524</v>
      </c>
      <c r="F293" s="143">
        <v>2.5</v>
      </c>
      <c r="G293" s="143">
        <v>169.69</v>
      </c>
      <c r="H293" s="143" t="b">
        <v>1</v>
      </c>
      <c r="I293" s="143" t="b">
        <v>0</v>
      </c>
      <c r="J293" s="143" t="b">
        <v>0</v>
      </c>
      <c r="K293" s="143" t="b">
        <v>0</v>
      </c>
    </row>
    <row r="294" spans="1:11" ht="78.75" x14ac:dyDescent="0.25">
      <c r="A294" s="145">
        <v>44270.322222222225</v>
      </c>
      <c r="B294" s="143" t="s">
        <v>865</v>
      </c>
      <c r="C294" s="144" t="s">
        <v>1354</v>
      </c>
      <c r="D294" s="143">
        <v>3036264748</v>
      </c>
      <c r="E294" s="143">
        <v>2252783121</v>
      </c>
      <c r="F294" s="143">
        <v>2.5</v>
      </c>
      <c r="G294" s="143">
        <v>172.19</v>
      </c>
      <c r="H294" s="143" t="b">
        <v>1</v>
      </c>
      <c r="I294" s="143" t="b">
        <v>0</v>
      </c>
      <c r="J294" s="143" t="b">
        <v>0</v>
      </c>
      <c r="K294" s="143" t="b">
        <v>0</v>
      </c>
    </row>
    <row r="295" spans="1:11" x14ac:dyDescent="0.25">
      <c r="A295" s="145">
        <v>44270.95416666667</v>
      </c>
      <c r="B295" s="143" t="s">
        <v>848</v>
      </c>
      <c r="C295" s="143" t="s">
        <v>866</v>
      </c>
      <c r="D295" s="143">
        <v>3037524949</v>
      </c>
      <c r="E295" s="143">
        <v>2263534963</v>
      </c>
      <c r="F295" s="143">
        <v>-2</v>
      </c>
      <c r="G295" s="143">
        <v>169.19</v>
      </c>
      <c r="H295" s="143" t="b">
        <v>0</v>
      </c>
      <c r="I295" s="143" t="b">
        <v>1</v>
      </c>
      <c r="J295" s="143" t="b">
        <v>0</v>
      </c>
      <c r="K295" s="143" t="b">
        <v>0</v>
      </c>
    </row>
    <row r="296" spans="1:11" x14ac:dyDescent="0.25">
      <c r="A296" s="145">
        <v>44270.95416666667</v>
      </c>
      <c r="B296" s="143" t="s">
        <v>848</v>
      </c>
      <c r="C296" s="143" t="s">
        <v>1396</v>
      </c>
      <c r="D296" s="143">
        <v>3037524064</v>
      </c>
      <c r="E296" s="143">
        <v>2263534227</v>
      </c>
      <c r="F296" s="143">
        <v>-1</v>
      </c>
      <c r="G296" s="143">
        <v>171.19</v>
      </c>
      <c r="H296" s="143" t="b">
        <v>0</v>
      </c>
      <c r="I296" s="143" t="b">
        <v>1</v>
      </c>
      <c r="J296" s="143" t="b">
        <v>0</v>
      </c>
      <c r="K296" s="143" t="b">
        <v>0</v>
      </c>
    </row>
    <row r="297" spans="1:11" ht="63" x14ac:dyDescent="0.25">
      <c r="A297" s="145">
        <v>44271.730555555558</v>
      </c>
      <c r="B297" s="143" t="s">
        <v>848</v>
      </c>
      <c r="C297" s="144" t="s">
        <v>1399</v>
      </c>
      <c r="D297" s="143">
        <v>3038569535</v>
      </c>
      <c r="E297" s="143">
        <v>2264284626</v>
      </c>
      <c r="F297" s="143">
        <v>-15</v>
      </c>
      <c r="G297" s="143">
        <v>134.19</v>
      </c>
      <c r="H297" s="143" t="b">
        <v>1</v>
      </c>
      <c r="I297" s="143" t="b">
        <v>0</v>
      </c>
      <c r="J297" s="143" t="b">
        <v>0</v>
      </c>
      <c r="K297" s="143" t="b">
        <v>0</v>
      </c>
    </row>
    <row r="298" spans="1:11" ht="78.75" x14ac:dyDescent="0.25">
      <c r="A298" s="145">
        <v>44271.730555555558</v>
      </c>
      <c r="B298" s="143" t="s">
        <v>848</v>
      </c>
      <c r="C298" s="144" t="s">
        <v>1398</v>
      </c>
      <c r="D298" s="143">
        <v>3038568691</v>
      </c>
      <c r="E298" s="143">
        <v>2264283913</v>
      </c>
      <c r="F298" s="143">
        <v>-10</v>
      </c>
      <c r="G298" s="143">
        <v>149.19</v>
      </c>
      <c r="H298" s="143" t="b">
        <v>1</v>
      </c>
      <c r="I298" s="143" t="b">
        <v>0</v>
      </c>
      <c r="J298" s="143" t="b">
        <v>0</v>
      </c>
      <c r="K298" s="143" t="b">
        <v>0</v>
      </c>
    </row>
    <row r="299" spans="1:11" ht="63" x14ac:dyDescent="0.25">
      <c r="A299" s="145">
        <v>44271.730555555558</v>
      </c>
      <c r="B299" s="143" t="s">
        <v>848</v>
      </c>
      <c r="C299" s="144" t="s">
        <v>1397</v>
      </c>
      <c r="D299" s="143">
        <v>3038568690</v>
      </c>
      <c r="E299" s="143">
        <v>2264283912</v>
      </c>
      <c r="F299" s="143">
        <v>-10</v>
      </c>
      <c r="G299" s="143">
        <v>159.19</v>
      </c>
      <c r="H299" s="143" t="b">
        <v>1</v>
      </c>
      <c r="I299" s="143" t="b">
        <v>0</v>
      </c>
      <c r="J299" s="143" t="b">
        <v>0</v>
      </c>
      <c r="K299" s="143" t="b">
        <v>0</v>
      </c>
    </row>
    <row r="300" spans="1:11" ht="63" x14ac:dyDescent="0.25">
      <c r="A300" s="145">
        <v>44272.676388888889</v>
      </c>
      <c r="B300" s="143" t="s">
        <v>848</v>
      </c>
      <c r="C300" s="144" t="s">
        <v>1400</v>
      </c>
      <c r="D300" s="143">
        <v>3040366993</v>
      </c>
      <c r="E300" s="143">
        <v>2265590778</v>
      </c>
      <c r="F300" s="143">
        <v>-5</v>
      </c>
      <c r="G300" s="143">
        <v>129.19</v>
      </c>
      <c r="H300" s="143" t="b">
        <v>1</v>
      </c>
      <c r="I300" s="143" t="b">
        <v>0</v>
      </c>
      <c r="J300" s="143" t="b">
        <v>0</v>
      </c>
      <c r="K300" s="143" t="b">
        <v>0</v>
      </c>
    </row>
    <row r="301" spans="1:11" ht="63" x14ac:dyDescent="0.25">
      <c r="A301" s="145">
        <v>44272.824305555558</v>
      </c>
      <c r="B301" s="143" t="s">
        <v>848</v>
      </c>
      <c r="C301" s="144" t="s">
        <v>1402</v>
      </c>
      <c r="D301" s="143">
        <v>3041213007</v>
      </c>
      <c r="E301" s="143">
        <v>2266206013</v>
      </c>
      <c r="F301" s="143">
        <v>-2.5</v>
      </c>
      <c r="G301" s="143">
        <v>121.69</v>
      </c>
      <c r="H301" s="143" t="b">
        <v>1</v>
      </c>
      <c r="I301" s="143" t="b">
        <v>0</v>
      </c>
      <c r="J301" s="143" t="b">
        <v>0</v>
      </c>
      <c r="K301" s="143" t="b">
        <v>0</v>
      </c>
    </row>
    <row r="302" spans="1:11" ht="63" x14ac:dyDescent="0.25">
      <c r="A302" s="145">
        <v>44272.824305555558</v>
      </c>
      <c r="B302" s="143" t="s">
        <v>848</v>
      </c>
      <c r="C302" s="144" t="s">
        <v>1401</v>
      </c>
      <c r="D302" s="143">
        <v>3041213006</v>
      </c>
      <c r="E302" s="143">
        <v>2266206012</v>
      </c>
      <c r="F302" s="143">
        <v>-5</v>
      </c>
      <c r="G302" s="143">
        <v>124.19</v>
      </c>
      <c r="H302" s="143" t="b">
        <v>1</v>
      </c>
      <c r="I302" s="143" t="b">
        <v>0</v>
      </c>
      <c r="J302" s="143" t="b">
        <v>0</v>
      </c>
      <c r="K302" s="143" t="b">
        <v>0</v>
      </c>
    </row>
    <row r="303" spans="1:11" ht="63" x14ac:dyDescent="0.25">
      <c r="A303" s="145">
        <v>44273.352083333331</v>
      </c>
      <c r="B303" s="143" t="s">
        <v>865</v>
      </c>
      <c r="C303" s="144" t="s">
        <v>1399</v>
      </c>
      <c r="D303" s="143">
        <v>3042082454</v>
      </c>
      <c r="E303" s="143">
        <v>2264284626</v>
      </c>
      <c r="F303" s="143">
        <v>15</v>
      </c>
      <c r="G303" s="143">
        <v>136.69</v>
      </c>
      <c r="H303" s="143" t="b">
        <v>1</v>
      </c>
      <c r="I303" s="143" t="b">
        <v>0</v>
      </c>
      <c r="J303" s="143" t="b">
        <v>0</v>
      </c>
      <c r="K303" s="143" t="b">
        <v>0</v>
      </c>
    </row>
    <row r="304" spans="1:11" ht="31.5" x14ac:dyDescent="0.25">
      <c r="A304" s="145">
        <v>44273.425000000003</v>
      </c>
      <c r="B304" s="143" t="s">
        <v>848</v>
      </c>
      <c r="C304" s="144" t="s">
        <v>1403</v>
      </c>
      <c r="D304" s="143">
        <v>3042203752</v>
      </c>
      <c r="E304" s="143">
        <v>2266932889</v>
      </c>
      <c r="F304" s="143">
        <v>-1</v>
      </c>
      <c r="G304" s="143">
        <v>135.69</v>
      </c>
      <c r="H304" s="143" t="b">
        <v>1</v>
      </c>
      <c r="I304" s="143" t="b">
        <v>0</v>
      </c>
      <c r="J304" s="143" t="b">
        <v>0</v>
      </c>
      <c r="K304" s="143" t="b">
        <v>0</v>
      </c>
    </row>
    <row r="305" spans="1:11" ht="78.75" x14ac:dyDescent="0.25">
      <c r="A305" s="145">
        <v>44273.814583333333</v>
      </c>
      <c r="B305" s="143" t="s">
        <v>846</v>
      </c>
      <c r="C305" s="144" t="s">
        <v>1398</v>
      </c>
      <c r="D305" s="143">
        <v>3043903572</v>
      </c>
      <c r="E305" s="143">
        <v>2264283913</v>
      </c>
      <c r="F305" s="143">
        <v>43.12</v>
      </c>
      <c r="G305" s="143">
        <v>178.81</v>
      </c>
      <c r="H305" s="143" t="b">
        <v>1</v>
      </c>
      <c r="I305" s="143" t="b">
        <v>0</v>
      </c>
      <c r="J305" s="143" t="b">
        <v>0</v>
      </c>
      <c r="K305" s="143" t="b">
        <v>0</v>
      </c>
    </row>
    <row r="306" spans="1:11" ht="63" x14ac:dyDescent="0.25">
      <c r="A306" s="145">
        <v>44273.843055555553</v>
      </c>
      <c r="B306" s="143" t="s">
        <v>848</v>
      </c>
      <c r="C306" s="144" t="s">
        <v>1405</v>
      </c>
      <c r="D306" s="143">
        <v>3044123688</v>
      </c>
      <c r="E306" s="143">
        <v>2268344991</v>
      </c>
      <c r="F306" s="143">
        <v>-10</v>
      </c>
      <c r="G306" s="143">
        <v>163.81</v>
      </c>
      <c r="H306" s="143" t="b">
        <v>1</v>
      </c>
      <c r="I306" s="143" t="b">
        <v>0</v>
      </c>
      <c r="J306" s="143" t="b">
        <v>0</v>
      </c>
      <c r="K306" s="143" t="b">
        <v>0</v>
      </c>
    </row>
    <row r="307" spans="1:11" ht="78.75" x14ac:dyDescent="0.25">
      <c r="A307" s="145">
        <v>44273.843055555553</v>
      </c>
      <c r="B307" s="143" t="s">
        <v>848</v>
      </c>
      <c r="C307" s="144" t="s">
        <v>1404</v>
      </c>
      <c r="D307" s="143">
        <v>3044123687</v>
      </c>
      <c r="E307" s="143">
        <v>2268344990</v>
      </c>
      <c r="F307" s="143">
        <v>-5</v>
      </c>
      <c r="G307" s="143">
        <v>173.81</v>
      </c>
      <c r="H307" s="143" t="b">
        <v>1</v>
      </c>
      <c r="I307" s="143" t="b">
        <v>0</v>
      </c>
      <c r="J307" s="143" t="b">
        <v>0</v>
      </c>
      <c r="K307" s="143" t="b">
        <v>0</v>
      </c>
    </row>
    <row r="308" spans="1:11" ht="63" x14ac:dyDescent="0.25">
      <c r="A308" s="145">
        <v>44274.3125</v>
      </c>
      <c r="B308" s="143" t="s">
        <v>865</v>
      </c>
      <c r="C308" s="144" t="s">
        <v>1402</v>
      </c>
      <c r="D308" s="143">
        <v>3045000745</v>
      </c>
      <c r="E308" s="143">
        <v>2266206013</v>
      </c>
      <c r="F308" s="143">
        <v>2.5</v>
      </c>
      <c r="G308" s="143">
        <v>166.31</v>
      </c>
      <c r="H308" s="143" t="b">
        <v>1</v>
      </c>
      <c r="I308" s="143" t="b">
        <v>0</v>
      </c>
      <c r="J308" s="143" t="b">
        <v>0</v>
      </c>
      <c r="K308" s="143" t="b">
        <v>0</v>
      </c>
    </row>
    <row r="309" spans="1:11" ht="63" x14ac:dyDescent="0.25">
      <c r="A309" s="145">
        <v>44274.757638888892</v>
      </c>
      <c r="B309" s="143" t="s">
        <v>848</v>
      </c>
      <c r="C309" s="144" t="s">
        <v>1407</v>
      </c>
      <c r="D309" s="143">
        <v>3046579701</v>
      </c>
      <c r="E309" s="143">
        <v>2270151280</v>
      </c>
      <c r="F309" s="143">
        <v>-2.5</v>
      </c>
      <c r="G309" s="143">
        <v>143.81</v>
      </c>
      <c r="H309" s="143" t="b">
        <v>1</v>
      </c>
      <c r="I309" s="143" t="b">
        <v>0</v>
      </c>
      <c r="J309" s="143" t="b">
        <v>0</v>
      </c>
      <c r="K309" s="143" t="b">
        <v>0</v>
      </c>
    </row>
    <row r="310" spans="1:11" ht="63" x14ac:dyDescent="0.25">
      <c r="A310" s="145">
        <v>44274.757638888892</v>
      </c>
      <c r="B310" s="143" t="s">
        <v>848</v>
      </c>
      <c r="C310" s="144" t="s">
        <v>1406</v>
      </c>
      <c r="D310" s="143">
        <v>3046579699</v>
      </c>
      <c r="E310" s="143">
        <v>2270151278</v>
      </c>
      <c r="F310" s="143">
        <v>-20</v>
      </c>
      <c r="G310" s="143">
        <v>146.31</v>
      </c>
      <c r="H310" s="143" t="b">
        <v>1</v>
      </c>
      <c r="I310" s="143" t="b">
        <v>0</v>
      </c>
      <c r="J310" s="143" t="b">
        <v>0</v>
      </c>
      <c r="K310" s="143" t="b">
        <v>0</v>
      </c>
    </row>
    <row r="311" spans="1:11" ht="78.75" x14ac:dyDescent="0.25">
      <c r="A311" s="145">
        <v>44275.543055555558</v>
      </c>
      <c r="B311" s="143" t="s">
        <v>865</v>
      </c>
      <c r="C311" s="144" t="s">
        <v>1404</v>
      </c>
      <c r="D311" s="143">
        <v>3049454132</v>
      </c>
      <c r="E311" s="143">
        <v>2268344990</v>
      </c>
      <c r="F311" s="143">
        <v>5</v>
      </c>
      <c r="G311" s="143">
        <v>148.81</v>
      </c>
      <c r="H311" s="143" t="b">
        <v>1</v>
      </c>
      <c r="I311" s="143" t="b">
        <v>0</v>
      </c>
      <c r="J311" s="143" t="b">
        <v>0</v>
      </c>
      <c r="K311" s="143" t="b">
        <v>0</v>
      </c>
    </row>
    <row r="312" spans="1:11" ht="31.5" x14ac:dyDescent="0.25">
      <c r="A312" s="145">
        <v>44275.552083333336</v>
      </c>
      <c r="B312" s="143" t="s">
        <v>848</v>
      </c>
      <c r="C312" s="144" t="s">
        <v>1408</v>
      </c>
      <c r="D312" s="143">
        <v>3049558953</v>
      </c>
      <c r="E312" s="143">
        <v>2272322040</v>
      </c>
      <c r="F312" s="143">
        <v>-1</v>
      </c>
      <c r="G312" s="143">
        <v>147.81</v>
      </c>
      <c r="H312" s="143" t="b">
        <v>1</v>
      </c>
      <c r="I312" s="143" t="b">
        <v>0</v>
      </c>
      <c r="J312" s="143" t="b">
        <v>0</v>
      </c>
      <c r="K312" s="143" t="b">
        <v>0</v>
      </c>
    </row>
    <row r="313" spans="1:11" x14ac:dyDescent="0.25">
      <c r="A313" s="145">
        <v>44275.672222222223</v>
      </c>
      <c r="B313" s="143" t="s">
        <v>848</v>
      </c>
      <c r="C313" s="143" t="s">
        <v>875</v>
      </c>
      <c r="D313" s="143">
        <v>3051349943</v>
      </c>
      <c r="E313" s="143">
        <v>2273647038</v>
      </c>
      <c r="F313" s="143">
        <v>-2</v>
      </c>
      <c r="G313" s="143">
        <v>145.81</v>
      </c>
      <c r="H313" s="143" t="b">
        <v>0</v>
      </c>
      <c r="I313" s="143" t="b">
        <v>1</v>
      </c>
      <c r="J313" s="143" t="b">
        <v>0</v>
      </c>
      <c r="K313" s="143" t="b">
        <v>0</v>
      </c>
    </row>
    <row r="314" spans="1:11" ht="63" x14ac:dyDescent="0.25">
      <c r="A314" s="145">
        <v>44276.442361111112</v>
      </c>
      <c r="B314" s="143" t="s">
        <v>865</v>
      </c>
      <c r="C314" s="144" t="s">
        <v>1406</v>
      </c>
      <c r="D314" s="143">
        <v>3054393520</v>
      </c>
      <c r="E314" s="143">
        <v>2270151278</v>
      </c>
      <c r="F314" s="143">
        <v>20</v>
      </c>
      <c r="G314" s="143">
        <v>165.81</v>
      </c>
      <c r="H314" s="143" t="b">
        <v>1</v>
      </c>
      <c r="I314" s="143" t="b">
        <v>0</v>
      </c>
      <c r="J314" s="143" t="b">
        <v>0</v>
      </c>
      <c r="K314" s="143" t="b">
        <v>0</v>
      </c>
    </row>
    <row r="315" spans="1:11" ht="63" x14ac:dyDescent="0.25">
      <c r="A315" s="145">
        <v>44276.804861111108</v>
      </c>
      <c r="B315" s="143" t="s">
        <v>865</v>
      </c>
      <c r="C315" s="144" t="s">
        <v>1405</v>
      </c>
      <c r="D315" s="143">
        <v>3056449698</v>
      </c>
      <c r="E315" s="143">
        <v>2268344991</v>
      </c>
      <c r="F315" s="143">
        <v>10</v>
      </c>
      <c r="G315" s="143">
        <v>175.81</v>
      </c>
      <c r="H315" s="143" t="b">
        <v>1</v>
      </c>
      <c r="I315" s="143" t="b">
        <v>0</v>
      </c>
      <c r="J315" s="143" t="b">
        <v>0</v>
      </c>
      <c r="K315" s="143" t="b">
        <v>0</v>
      </c>
    </row>
    <row r="316" spans="1:11" ht="78.75" x14ac:dyDescent="0.25">
      <c r="A316" s="145">
        <v>44277.417361111111</v>
      </c>
      <c r="B316" s="143" t="s">
        <v>848</v>
      </c>
      <c r="C316" s="144" t="s">
        <v>1409</v>
      </c>
      <c r="D316" s="143">
        <v>3057176549</v>
      </c>
      <c r="E316" s="143">
        <v>2277847281</v>
      </c>
      <c r="F316" s="143">
        <v>-5</v>
      </c>
      <c r="G316" s="143">
        <v>170.81</v>
      </c>
      <c r="H316" s="143" t="b">
        <v>1</v>
      </c>
      <c r="I316" s="143" t="b">
        <v>0</v>
      </c>
      <c r="J316" s="143" t="b">
        <v>0</v>
      </c>
      <c r="K316" s="143" t="b">
        <v>0</v>
      </c>
    </row>
    <row r="317" spans="1:11" ht="63" x14ac:dyDescent="0.25">
      <c r="A317" s="145">
        <v>44278.306250000001</v>
      </c>
      <c r="B317" s="143" t="s">
        <v>865</v>
      </c>
      <c r="C317" s="144" t="s">
        <v>1407</v>
      </c>
      <c r="D317" s="143">
        <v>3058532900</v>
      </c>
      <c r="E317" s="143">
        <v>2270151280</v>
      </c>
      <c r="F317" s="143">
        <v>2.5</v>
      </c>
      <c r="G317" s="143">
        <v>173.31</v>
      </c>
      <c r="H317" s="143" t="b">
        <v>1</v>
      </c>
      <c r="I317" s="143" t="b">
        <v>0</v>
      </c>
      <c r="J317" s="143" t="b">
        <v>0</v>
      </c>
      <c r="K317" s="143" t="b">
        <v>0</v>
      </c>
    </row>
    <row r="318" spans="1:11" ht="63" x14ac:dyDescent="0.25">
      <c r="A318" s="145">
        <v>44278.638888888891</v>
      </c>
      <c r="B318" s="143" t="s">
        <v>848</v>
      </c>
      <c r="C318" s="144" t="s">
        <v>1411</v>
      </c>
      <c r="D318" s="143">
        <v>3058985968</v>
      </c>
      <c r="E318" s="143">
        <v>2279153549</v>
      </c>
      <c r="F318" s="143">
        <v>-5</v>
      </c>
      <c r="G318" s="143">
        <v>153.31</v>
      </c>
      <c r="H318" s="143" t="b">
        <v>1</v>
      </c>
      <c r="I318" s="143" t="b">
        <v>0</v>
      </c>
      <c r="J318" s="143" t="b">
        <v>0</v>
      </c>
      <c r="K318" s="143" t="b">
        <v>0</v>
      </c>
    </row>
    <row r="319" spans="1:11" ht="63" x14ac:dyDescent="0.25">
      <c r="A319" s="145">
        <v>44278.638888888891</v>
      </c>
      <c r="B319" s="143" t="s">
        <v>848</v>
      </c>
      <c r="C319" s="144" t="s">
        <v>1410</v>
      </c>
      <c r="D319" s="143">
        <v>3058985967</v>
      </c>
      <c r="E319" s="143">
        <v>2279153548</v>
      </c>
      <c r="F319" s="143">
        <v>-15</v>
      </c>
      <c r="G319" s="143">
        <v>158.31</v>
      </c>
      <c r="H319" s="143" t="b">
        <v>1</v>
      </c>
      <c r="I319" s="143" t="b">
        <v>0</v>
      </c>
      <c r="J319" s="143" t="b">
        <v>0</v>
      </c>
      <c r="K319" s="143" t="b">
        <v>0</v>
      </c>
    </row>
    <row r="320" spans="1:11" ht="63" x14ac:dyDescent="0.25">
      <c r="A320" s="145">
        <v>44278.775694444441</v>
      </c>
      <c r="B320" s="143" t="s">
        <v>848</v>
      </c>
      <c r="C320" s="144" t="s">
        <v>1412</v>
      </c>
      <c r="D320" s="143">
        <v>3059271557</v>
      </c>
      <c r="E320" s="143">
        <v>2279362572</v>
      </c>
      <c r="F320" s="143">
        <v>-15</v>
      </c>
      <c r="G320" s="143">
        <v>138.31</v>
      </c>
      <c r="H320" s="143" t="b">
        <v>1</v>
      </c>
      <c r="I320" s="143" t="b">
        <v>0</v>
      </c>
      <c r="J320" s="143" t="b">
        <v>0</v>
      </c>
      <c r="K320" s="143" t="b">
        <v>0</v>
      </c>
    </row>
    <row r="321" spans="1:11" ht="63" x14ac:dyDescent="0.25">
      <c r="A321" s="145">
        <v>44279.676388888889</v>
      </c>
      <c r="B321" s="143" t="s">
        <v>848</v>
      </c>
      <c r="C321" s="144" t="s">
        <v>1413</v>
      </c>
      <c r="D321" s="143">
        <v>3060738287</v>
      </c>
      <c r="E321" s="143">
        <v>2280433221</v>
      </c>
      <c r="F321" s="143">
        <v>-15</v>
      </c>
      <c r="G321" s="143">
        <v>123.31</v>
      </c>
      <c r="H321" s="143" t="b">
        <v>1</v>
      </c>
      <c r="I321" s="143" t="b">
        <v>0</v>
      </c>
      <c r="J321" s="143" t="b">
        <v>0</v>
      </c>
      <c r="K321" s="143" t="b">
        <v>0</v>
      </c>
    </row>
    <row r="322" spans="1:11" ht="78.75" x14ac:dyDescent="0.25">
      <c r="A322" s="145">
        <v>44279.736111111109</v>
      </c>
      <c r="B322" s="143" t="s">
        <v>848</v>
      </c>
      <c r="C322" s="144" t="s">
        <v>1414</v>
      </c>
      <c r="D322" s="143">
        <v>3061054030</v>
      </c>
      <c r="E322" s="143">
        <v>2280659282</v>
      </c>
      <c r="F322" s="143">
        <v>-10</v>
      </c>
      <c r="G322" s="143">
        <v>113.31</v>
      </c>
      <c r="H322" s="143" t="b">
        <v>1</v>
      </c>
      <c r="I322" s="143" t="b">
        <v>0</v>
      </c>
      <c r="J322" s="143" t="b">
        <v>0</v>
      </c>
      <c r="K322" s="143" t="b">
        <v>0</v>
      </c>
    </row>
    <row r="323" spans="1:11" ht="63" x14ac:dyDescent="0.25">
      <c r="A323" s="145">
        <v>44280.292361111111</v>
      </c>
      <c r="B323" s="143" t="s">
        <v>865</v>
      </c>
      <c r="C323" s="144" t="s">
        <v>1413</v>
      </c>
      <c r="D323" s="143">
        <v>3062314077</v>
      </c>
      <c r="E323" s="143">
        <v>2280433221</v>
      </c>
      <c r="F323" s="143">
        <v>15</v>
      </c>
      <c r="G323" s="143">
        <v>128.31</v>
      </c>
      <c r="H323" s="143" t="b">
        <v>1</v>
      </c>
      <c r="I323" s="143" t="b">
        <v>0</v>
      </c>
      <c r="J323" s="143" t="b">
        <v>0</v>
      </c>
      <c r="K323" s="143" t="b">
        <v>0</v>
      </c>
    </row>
    <row r="324" spans="1:11" ht="63" x14ac:dyDescent="0.25">
      <c r="A324" s="145">
        <v>44280.302083333336</v>
      </c>
      <c r="B324" s="143" t="s">
        <v>865</v>
      </c>
      <c r="C324" s="144" t="s">
        <v>1410</v>
      </c>
      <c r="D324" s="143">
        <v>3062320267</v>
      </c>
      <c r="E324" s="143">
        <v>2279153548</v>
      </c>
      <c r="F324" s="143">
        <v>15</v>
      </c>
      <c r="G324" s="143">
        <v>143.31</v>
      </c>
      <c r="H324" s="143" t="b">
        <v>1</v>
      </c>
      <c r="I324" s="143" t="b">
        <v>0</v>
      </c>
      <c r="J324" s="143" t="b">
        <v>0</v>
      </c>
      <c r="K324" s="143" t="b">
        <v>0</v>
      </c>
    </row>
    <row r="325" spans="1:11" ht="78.75" x14ac:dyDescent="0.25">
      <c r="A325" s="145">
        <v>44280.679166666669</v>
      </c>
      <c r="B325" s="143" t="s">
        <v>848</v>
      </c>
      <c r="C325" s="144" t="s">
        <v>1415</v>
      </c>
      <c r="D325" s="143">
        <v>3063264836</v>
      </c>
      <c r="E325" s="143">
        <v>2282281676</v>
      </c>
      <c r="F325" s="143">
        <v>-20</v>
      </c>
      <c r="G325" s="143">
        <v>123.31</v>
      </c>
      <c r="H325" s="143" t="b">
        <v>1</v>
      </c>
      <c r="I325" s="143" t="b">
        <v>0</v>
      </c>
      <c r="J325" s="143" t="b">
        <v>0</v>
      </c>
      <c r="K325" s="143" t="b">
        <v>0</v>
      </c>
    </row>
    <row r="326" spans="1:11" ht="78.75" x14ac:dyDescent="0.25">
      <c r="A326" s="145">
        <v>44280.697222222225</v>
      </c>
      <c r="B326" s="143" t="s">
        <v>846</v>
      </c>
      <c r="C326" s="144" t="s">
        <v>1414</v>
      </c>
      <c r="D326" s="143">
        <v>3063364912</v>
      </c>
      <c r="E326" s="143">
        <v>2280659282</v>
      </c>
      <c r="F326" s="143">
        <v>22</v>
      </c>
      <c r="G326" s="143">
        <v>145.31</v>
      </c>
      <c r="H326" s="143" t="b">
        <v>1</v>
      </c>
      <c r="I326" s="143" t="b">
        <v>0</v>
      </c>
      <c r="J326" s="143" t="b">
        <v>0</v>
      </c>
      <c r="K326" s="143" t="b">
        <v>0</v>
      </c>
    </row>
    <row r="327" spans="1:11" ht="63" x14ac:dyDescent="0.25">
      <c r="A327" s="145">
        <v>44280.773611111108</v>
      </c>
      <c r="B327" s="143" t="s">
        <v>846</v>
      </c>
      <c r="C327" s="144" t="s">
        <v>1411</v>
      </c>
      <c r="D327" s="143">
        <v>3063828824</v>
      </c>
      <c r="E327" s="143">
        <v>2279153549</v>
      </c>
      <c r="F327" s="143">
        <v>8.51</v>
      </c>
      <c r="G327" s="143">
        <v>153.82</v>
      </c>
      <c r="H327" s="143" t="b">
        <v>1</v>
      </c>
      <c r="I327" s="143" t="b">
        <v>0</v>
      </c>
      <c r="J327" s="143" t="b">
        <v>0</v>
      </c>
      <c r="K327" s="143" t="b">
        <v>0</v>
      </c>
    </row>
    <row r="328" spans="1:11" ht="63" x14ac:dyDescent="0.25">
      <c r="A328" s="145">
        <v>44281.063194444447</v>
      </c>
      <c r="B328" s="143" t="s">
        <v>848</v>
      </c>
      <c r="C328" s="144" t="s">
        <v>1417</v>
      </c>
      <c r="D328" s="143">
        <v>3065068255</v>
      </c>
      <c r="E328" s="143">
        <v>2283593306</v>
      </c>
      <c r="F328" s="143">
        <v>-10</v>
      </c>
      <c r="G328" s="143">
        <v>128.82</v>
      </c>
      <c r="H328" s="143" t="b">
        <v>1</v>
      </c>
      <c r="I328" s="143" t="b">
        <v>0</v>
      </c>
      <c r="J328" s="143" t="b">
        <v>0</v>
      </c>
      <c r="K328" s="143" t="b">
        <v>0</v>
      </c>
    </row>
    <row r="329" spans="1:11" ht="63" x14ac:dyDescent="0.25">
      <c r="A329" s="145">
        <v>44281.063194444447</v>
      </c>
      <c r="B329" s="143" t="s">
        <v>848</v>
      </c>
      <c r="C329" s="144" t="s">
        <v>1416</v>
      </c>
      <c r="D329" s="143">
        <v>3065068254</v>
      </c>
      <c r="E329" s="143">
        <v>2283593305</v>
      </c>
      <c r="F329" s="143">
        <v>-15</v>
      </c>
      <c r="G329" s="143">
        <v>138.82</v>
      </c>
      <c r="H329" s="143" t="b">
        <v>1</v>
      </c>
      <c r="I329" s="143" t="b">
        <v>0</v>
      </c>
      <c r="J329" s="143" t="b">
        <v>0</v>
      </c>
      <c r="K329" s="143" t="b">
        <v>0</v>
      </c>
    </row>
    <row r="330" spans="1:11" x14ac:dyDescent="0.25">
      <c r="A330" s="145">
        <v>44281.063888888886</v>
      </c>
      <c r="B330" s="143" t="s">
        <v>848</v>
      </c>
      <c r="C330" s="143" t="s">
        <v>1418</v>
      </c>
      <c r="D330" s="143">
        <v>3065068748</v>
      </c>
      <c r="E330" s="143">
        <v>2283593721</v>
      </c>
      <c r="F330" s="143">
        <v>0</v>
      </c>
      <c r="G330" s="143">
        <v>128.82</v>
      </c>
      <c r="H330" s="143" t="b">
        <v>0</v>
      </c>
      <c r="I330" s="143" t="b">
        <v>1</v>
      </c>
      <c r="J330" s="143" t="b">
        <v>0</v>
      </c>
      <c r="K330" s="143" t="b">
        <v>0</v>
      </c>
    </row>
    <row r="331" spans="1:11" ht="78.75" x14ac:dyDescent="0.25">
      <c r="A331" s="145">
        <v>44281.605555555558</v>
      </c>
      <c r="B331" s="143" t="s">
        <v>846</v>
      </c>
      <c r="C331" s="144" t="s">
        <v>1415</v>
      </c>
      <c r="D331" s="143">
        <v>3065780847</v>
      </c>
      <c r="E331" s="143">
        <v>2282281676</v>
      </c>
      <c r="F331" s="143">
        <v>78</v>
      </c>
      <c r="G331" s="143">
        <v>206.82</v>
      </c>
      <c r="H331" s="143" t="b">
        <v>1</v>
      </c>
      <c r="I331" s="143" t="b">
        <v>0</v>
      </c>
      <c r="J331" s="143" t="b">
        <v>0</v>
      </c>
      <c r="K331" s="143" t="b">
        <v>0</v>
      </c>
    </row>
    <row r="332" spans="1:11" ht="47.25" x14ac:dyDescent="0.25">
      <c r="A332" s="145">
        <v>44281.797222222223</v>
      </c>
      <c r="B332" s="143" t="s">
        <v>848</v>
      </c>
      <c r="C332" s="144" t="s">
        <v>1419</v>
      </c>
      <c r="D332" s="143">
        <v>3066916578</v>
      </c>
      <c r="E332" s="143">
        <v>2284959099</v>
      </c>
      <c r="F332" s="143">
        <v>-5</v>
      </c>
      <c r="G332" s="143">
        <v>201.82</v>
      </c>
      <c r="H332" s="143" t="b">
        <v>1</v>
      </c>
      <c r="I332" s="143" t="b">
        <v>0</v>
      </c>
      <c r="J332" s="143" t="b">
        <v>0</v>
      </c>
      <c r="K332" s="143" t="b">
        <v>0</v>
      </c>
    </row>
    <row r="333" spans="1:11" ht="63" x14ac:dyDescent="0.25">
      <c r="A333" s="145">
        <v>44281.814583333333</v>
      </c>
      <c r="B333" s="143" t="s">
        <v>848</v>
      </c>
      <c r="C333" s="144" t="s">
        <v>1420</v>
      </c>
      <c r="D333" s="143">
        <v>3067041773</v>
      </c>
      <c r="E333" s="143">
        <v>2285056160</v>
      </c>
      <c r="F333" s="143">
        <v>-15</v>
      </c>
      <c r="G333" s="143">
        <v>186.82</v>
      </c>
      <c r="H333" s="143" t="b">
        <v>1</v>
      </c>
      <c r="I333" s="143" t="b">
        <v>0</v>
      </c>
      <c r="J333" s="143" t="b">
        <v>0</v>
      </c>
      <c r="K333" s="143" t="b">
        <v>0</v>
      </c>
    </row>
    <row r="334" spans="1:11" ht="47.25" x14ac:dyDescent="0.25">
      <c r="A334" s="145">
        <v>44281.934027777781</v>
      </c>
      <c r="B334" s="143" t="s">
        <v>846</v>
      </c>
      <c r="C334" s="144" t="s">
        <v>1419</v>
      </c>
      <c r="D334" s="143">
        <v>3067814714</v>
      </c>
      <c r="E334" s="143">
        <v>2284959099</v>
      </c>
      <c r="F334" s="143">
        <v>9.5500000000000007</v>
      </c>
      <c r="G334" s="143">
        <v>196.37</v>
      </c>
      <c r="H334" s="143" t="b">
        <v>1</v>
      </c>
      <c r="I334" s="143" t="b">
        <v>0</v>
      </c>
      <c r="J334" s="143" t="b">
        <v>0</v>
      </c>
      <c r="K334" s="143" t="b">
        <v>0</v>
      </c>
    </row>
    <row r="335" spans="1:11" ht="47.25" x14ac:dyDescent="0.25">
      <c r="A335" s="145">
        <v>44282.42083333333</v>
      </c>
      <c r="B335" s="143" t="s">
        <v>848</v>
      </c>
      <c r="C335" s="144" t="s">
        <v>1421</v>
      </c>
      <c r="D335" s="143">
        <v>3068507038</v>
      </c>
      <c r="E335" s="143">
        <v>2286142368</v>
      </c>
      <c r="F335" s="143">
        <v>-2.5</v>
      </c>
      <c r="G335" s="143">
        <v>193.87</v>
      </c>
      <c r="H335" s="143" t="b">
        <v>1</v>
      </c>
      <c r="I335" s="143" t="b">
        <v>0</v>
      </c>
      <c r="J335" s="143" t="b">
        <v>0</v>
      </c>
      <c r="K335" s="143" t="b">
        <v>0</v>
      </c>
    </row>
    <row r="336" spans="1:11" ht="63" x14ac:dyDescent="0.25">
      <c r="A336" s="145">
        <v>44286.668749999997</v>
      </c>
      <c r="B336" s="143" t="s">
        <v>848</v>
      </c>
      <c r="C336" s="144" t="s">
        <v>1422</v>
      </c>
      <c r="D336" s="143">
        <v>3081914265</v>
      </c>
      <c r="E336" s="143">
        <v>2295987316</v>
      </c>
      <c r="F336" s="143">
        <v>-5</v>
      </c>
      <c r="G336" s="143">
        <v>188.87</v>
      </c>
      <c r="H336" s="143" t="b">
        <v>1</v>
      </c>
      <c r="I336" s="143" t="b">
        <v>0</v>
      </c>
      <c r="J336" s="143" t="b">
        <v>0</v>
      </c>
      <c r="K336" s="143" t="b">
        <v>0</v>
      </c>
    </row>
    <row r="337" spans="1:11" x14ac:dyDescent="0.25">
      <c r="A337" s="145">
        <v>44286.926388888889</v>
      </c>
      <c r="B337" s="143" t="s">
        <v>848</v>
      </c>
      <c r="C337" s="143" t="s">
        <v>1396</v>
      </c>
      <c r="D337" s="143">
        <v>3083290418</v>
      </c>
      <c r="E337" s="143">
        <v>2296986209</v>
      </c>
      <c r="F337" s="143">
        <v>-1</v>
      </c>
      <c r="G337" s="143">
        <v>187.87</v>
      </c>
      <c r="H337" s="143" t="b">
        <v>0</v>
      </c>
      <c r="I337" s="143" t="b">
        <v>1</v>
      </c>
      <c r="J337" s="143" t="b">
        <v>0</v>
      </c>
      <c r="K337" s="143" t="b">
        <v>0</v>
      </c>
    </row>
    <row r="338" spans="1:11" ht="63" x14ac:dyDescent="0.25">
      <c r="A338" s="145">
        <v>44287.678472222222</v>
      </c>
      <c r="B338" s="143" t="s">
        <v>848</v>
      </c>
      <c r="C338" s="144" t="s">
        <v>1423</v>
      </c>
      <c r="D338" s="143">
        <v>3084700441</v>
      </c>
      <c r="E338" s="143">
        <v>2298005113</v>
      </c>
      <c r="F338" s="143">
        <v>-2.5</v>
      </c>
      <c r="G338" s="143">
        <v>185.37</v>
      </c>
      <c r="H338" s="143" t="b">
        <v>1</v>
      </c>
      <c r="I338" s="143" t="b">
        <v>0</v>
      </c>
      <c r="J338" s="143" t="b">
        <v>0</v>
      </c>
      <c r="K338" s="143" t="b">
        <v>0</v>
      </c>
    </row>
    <row r="339" spans="1:11" ht="78.75" x14ac:dyDescent="0.25">
      <c r="A339" s="145">
        <v>44287.697222222225</v>
      </c>
      <c r="B339" s="143" t="s">
        <v>848</v>
      </c>
      <c r="C339" s="144" t="s">
        <v>1427</v>
      </c>
      <c r="D339" s="143">
        <v>3084812212</v>
      </c>
      <c r="E339" s="143">
        <v>2298089201</v>
      </c>
      <c r="F339" s="143">
        <v>-5</v>
      </c>
      <c r="G339" s="143">
        <v>155.37</v>
      </c>
      <c r="H339" s="143" t="b">
        <v>1</v>
      </c>
      <c r="I339" s="143" t="b">
        <v>0</v>
      </c>
      <c r="J339" s="143" t="b">
        <v>0</v>
      </c>
      <c r="K339" s="143" t="b">
        <v>0</v>
      </c>
    </row>
    <row r="340" spans="1:11" ht="78.75" x14ac:dyDescent="0.25">
      <c r="A340" s="145">
        <v>44287.697222222225</v>
      </c>
      <c r="B340" s="143" t="s">
        <v>848</v>
      </c>
      <c r="C340" s="144" t="s">
        <v>1426</v>
      </c>
      <c r="D340" s="143">
        <v>3084812210</v>
      </c>
      <c r="E340" s="143">
        <v>2298089199</v>
      </c>
      <c r="F340" s="143">
        <v>-5</v>
      </c>
      <c r="G340" s="143">
        <v>160.37</v>
      </c>
      <c r="H340" s="143" t="b">
        <v>1</v>
      </c>
      <c r="I340" s="143" t="b">
        <v>0</v>
      </c>
      <c r="J340" s="143" t="b">
        <v>0</v>
      </c>
      <c r="K340" s="143" t="b">
        <v>0</v>
      </c>
    </row>
    <row r="341" spans="1:11" ht="63" x14ac:dyDescent="0.25">
      <c r="A341" s="145">
        <v>44287.697222222225</v>
      </c>
      <c r="B341" s="143" t="s">
        <v>848</v>
      </c>
      <c r="C341" s="144" t="s">
        <v>1425</v>
      </c>
      <c r="D341" s="143">
        <v>3084812209</v>
      </c>
      <c r="E341" s="143">
        <v>2298089198</v>
      </c>
      <c r="F341" s="143">
        <v>-15</v>
      </c>
      <c r="G341" s="143">
        <v>165.37</v>
      </c>
      <c r="H341" s="143" t="b">
        <v>1</v>
      </c>
      <c r="I341" s="143" t="b">
        <v>0</v>
      </c>
      <c r="J341" s="143" t="b">
        <v>0</v>
      </c>
      <c r="K341" s="143" t="b">
        <v>0</v>
      </c>
    </row>
    <row r="342" spans="1:11" ht="78.75" x14ac:dyDescent="0.25">
      <c r="A342" s="145">
        <v>44287.697222222225</v>
      </c>
      <c r="B342" s="143" t="s">
        <v>848</v>
      </c>
      <c r="C342" s="144" t="s">
        <v>1424</v>
      </c>
      <c r="D342" s="143">
        <v>3084812208</v>
      </c>
      <c r="E342" s="143">
        <v>2298089197</v>
      </c>
      <c r="F342" s="143">
        <v>-5</v>
      </c>
      <c r="G342" s="143">
        <v>180.37</v>
      </c>
      <c r="H342" s="143" t="b">
        <v>1</v>
      </c>
      <c r="I342" s="143" t="b">
        <v>0</v>
      </c>
      <c r="J342" s="143" t="b">
        <v>0</v>
      </c>
      <c r="K342" s="143" t="b">
        <v>0</v>
      </c>
    </row>
    <row r="343" spans="1:11" ht="78.75" x14ac:dyDescent="0.25">
      <c r="A343" s="145">
        <v>44287.698611111111</v>
      </c>
      <c r="B343" s="143" t="s">
        <v>848</v>
      </c>
      <c r="C343" s="144" t="s">
        <v>1428</v>
      </c>
      <c r="D343" s="143">
        <v>3084815839</v>
      </c>
      <c r="E343" s="143">
        <v>2298092150</v>
      </c>
      <c r="F343" s="143">
        <v>-20</v>
      </c>
      <c r="G343" s="143">
        <v>135.37</v>
      </c>
      <c r="H343" s="143" t="b">
        <v>1</v>
      </c>
      <c r="I343" s="143" t="b">
        <v>0</v>
      </c>
      <c r="J343" s="143" t="b">
        <v>0</v>
      </c>
      <c r="K343" s="143" t="b">
        <v>0</v>
      </c>
    </row>
    <row r="344" spans="1:11" ht="63" x14ac:dyDescent="0.25">
      <c r="A344" s="145">
        <v>44287.70416666667</v>
      </c>
      <c r="B344" s="143" t="s">
        <v>848</v>
      </c>
      <c r="C344" s="144" t="s">
        <v>1429</v>
      </c>
      <c r="D344" s="143">
        <v>3084846524</v>
      </c>
      <c r="E344" s="143">
        <v>2298115777</v>
      </c>
      <c r="F344" s="143">
        <v>-10</v>
      </c>
      <c r="G344" s="143">
        <v>125.37</v>
      </c>
      <c r="H344" s="143" t="b">
        <v>1</v>
      </c>
      <c r="I344" s="143" t="b">
        <v>0</v>
      </c>
      <c r="J344" s="143" t="b">
        <v>0</v>
      </c>
      <c r="K344" s="143" t="b">
        <v>0</v>
      </c>
    </row>
    <row r="345" spans="1:11" ht="63" x14ac:dyDescent="0.25">
      <c r="A345" s="145">
        <v>44288.334722222222</v>
      </c>
      <c r="B345" s="143" t="s">
        <v>865</v>
      </c>
      <c r="C345" s="144" t="s">
        <v>1429</v>
      </c>
      <c r="D345" s="143">
        <v>3086909291</v>
      </c>
      <c r="E345" s="143">
        <v>2298115777</v>
      </c>
      <c r="F345" s="143">
        <v>10</v>
      </c>
      <c r="G345" s="143">
        <v>135.37</v>
      </c>
      <c r="H345" s="143" t="b">
        <v>1</v>
      </c>
      <c r="I345" s="143" t="b">
        <v>0</v>
      </c>
      <c r="J345" s="143" t="b">
        <v>0</v>
      </c>
      <c r="K345" s="143" t="b">
        <v>0</v>
      </c>
    </row>
    <row r="346" spans="1:11" ht="78.75" x14ac:dyDescent="0.25">
      <c r="A346" s="145">
        <v>44288.591666666667</v>
      </c>
      <c r="B346" s="143" t="s">
        <v>848</v>
      </c>
      <c r="C346" s="144" t="s">
        <v>1431</v>
      </c>
      <c r="D346" s="143">
        <v>3087387020</v>
      </c>
      <c r="E346" s="143">
        <v>2299989241</v>
      </c>
      <c r="F346" s="143">
        <v>-7.5</v>
      </c>
      <c r="G346" s="143">
        <v>112.87</v>
      </c>
      <c r="H346" s="143" t="b">
        <v>1</v>
      </c>
      <c r="I346" s="143" t="b">
        <v>0</v>
      </c>
      <c r="J346" s="143" t="b">
        <v>0</v>
      </c>
      <c r="K346" s="143" t="b">
        <v>0</v>
      </c>
    </row>
    <row r="347" spans="1:11" ht="63" x14ac:dyDescent="0.25">
      <c r="A347" s="145">
        <v>44288.591666666667</v>
      </c>
      <c r="B347" s="143" t="s">
        <v>848</v>
      </c>
      <c r="C347" s="144" t="s">
        <v>1430</v>
      </c>
      <c r="D347" s="143">
        <v>3087387019</v>
      </c>
      <c r="E347" s="143">
        <v>2299989240</v>
      </c>
      <c r="F347" s="143">
        <v>-15</v>
      </c>
      <c r="G347" s="143">
        <v>120.37</v>
      </c>
      <c r="H347" s="143" t="b">
        <v>1</v>
      </c>
      <c r="I347" s="143" t="b">
        <v>0</v>
      </c>
      <c r="J347" s="143" t="b">
        <v>0</v>
      </c>
      <c r="K347" s="143" t="b">
        <v>0</v>
      </c>
    </row>
    <row r="348" spans="1:11" ht="47.25" x14ac:dyDescent="0.25">
      <c r="A348" s="145">
        <v>44288.802777777775</v>
      </c>
      <c r="B348" s="143" t="s">
        <v>848</v>
      </c>
      <c r="C348" s="144" t="s">
        <v>1432</v>
      </c>
      <c r="D348" s="143">
        <v>3088870744</v>
      </c>
      <c r="E348" s="143">
        <v>2301070594</v>
      </c>
      <c r="F348" s="143">
        <v>-5</v>
      </c>
      <c r="G348" s="143">
        <v>107.87</v>
      </c>
      <c r="H348" s="143" t="b">
        <v>1</v>
      </c>
      <c r="I348" s="143" t="b">
        <v>0</v>
      </c>
      <c r="J348" s="143" t="b">
        <v>0</v>
      </c>
      <c r="K348" s="143" t="b">
        <v>0</v>
      </c>
    </row>
    <row r="349" spans="1:11" ht="78.75" x14ac:dyDescent="0.25">
      <c r="A349" s="145">
        <v>44288.804861111108</v>
      </c>
      <c r="B349" s="143" t="s">
        <v>865</v>
      </c>
      <c r="C349" s="144" t="s">
        <v>1424</v>
      </c>
      <c r="D349" s="143">
        <v>3088883041</v>
      </c>
      <c r="E349" s="143">
        <v>2298089197</v>
      </c>
      <c r="F349" s="143">
        <v>5</v>
      </c>
      <c r="G349" s="143">
        <v>132.87</v>
      </c>
      <c r="H349" s="143" t="b">
        <v>1</v>
      </c>
      <c r="I349" s="143" t="b">
        <v>0</v>
      </c>
      <c r="J349" s="143" t="b">
        <v>0</v>
      </c>
      <c r="K349" s="143" t="b">
        <v>0</v>
      </c>
    </row>
    <row r="350" spans="1:11" ht="78.75" x14ac:dyDescent="0.25">
      <c r="A350" s="145">
        <v>44288.804861111108</v>
      </c>
      <c r="B350" s="143" t="s">
        <v>865</v>
      </c>
      <c r="C350" s="144" t="s">
        <v>1428</v>
      </c>
      <c r="D350" s="143">
        <v>3088883026</v>
      </c>
      <c r="E350" s="143">
        <v>2298092150</v>
      </c>
      <c r="F350" s="143">
        <v>20</v>
      </c>
      <c r="G350" s="143">
        <v>127.87</v>
      </c>
      <c r="H350" s="143" t="b">
        <v>1</v>
      </c>
      <c r="I350" s="143" t="b">
        <v>0</v>
      </c>
      <c r="J350" s="143" t="b">
        <v>0</v>
      </c>
      <c r="K350" s="143" t="b">
        <v>0</v>
      </c>
    </row>
    <row r="351" spans="1:11" ht="31.5" x14ac:dyDescent="0.25">
      <c r="A351" s="145">
        <v>44288.81527777778</v>
      </c>
      <c r="B351" s="143" t="s">
        <v>848</v>
      </c>
      <c r="C351" s="144" t="s">
        <v>1433</v>
      </c>
      <c r="D351" s="143">
        <v>3088967891</v>
      </c>
      <c r="E351" s="143">
        <v>2301145417</v>
      </c>
      <c r="F351" s="143">
        <v>-1</v>
      </c>
      <c r="G351" s="143">
        <v>131.87</v>
      </c>
      <c r="H351" s="143" t="b">
        <v>1</v>
      </c>
      <c r="I351" s="143" t="b">
        <v>0</v>
      </c>
      <c r="J351" s="143" t="b">
        <v>0</v>
      </c>
      <c r="K351" s="143" t="b">
        <v>0</v>
      </c>
    </row>
    <row r="352" spans="1:11" ht="47.25" x14ac:dyDescent="0.25">
      <c r="A352" s="145">
        <v>44288.927083333336</v>
      </c>
      <c r="B352" s="143" t="s">
        <v>846</v>
      </c>
      <c r="C352" s="144" t="s">
        <v>1432</v>
      </c>
      <c r="D352" s="143">
        <v>3089334030</v>
      </c>
      <c r="E352" s="143">
        <v>2301070594</v>
      </c>
      <c r="F352" s="143">
        <v>90</v>
      </c>
      <c r="G352" s="143">
        <v>221.87</v>
      </c>
      <c r="H352" s="143" t="b">
        <v>1</v>
      </c>
      <c r="I352" s="143" t="b">
        <v>0</v>
      </c>
      <c r="J352" s="143" t="b">
        <v>0</v>
      </c>
      <c r="K352" s="143" t="b">
        <v>0</v>
      </c>
    </row>
    <row r="353" spans="1:11" ht="78.75" x14ac:dyDescent="0.25">
      <c r="A353" s="145">
        <v>44289.4</v>
      </c>
      <c r="B353" s="143" t="s">
        <v>865</v>
      </c>
      <c r="C353" s="144" t="s">
        <v>1431</v>
      </c>
      <c r="D353" s="143">
        <v>3089844240</v>
      </c>
      <c r="E353" s="143">
        <v>2299989241</v>
      </c>
      <c r="F353" s="143">
        <v>7.5</v>
      </c>
      <c r="G353" s="143">
        <v>229.37</v>
      </c>
      <c r="H353" s="143" t="b">
        <v>1</v>
      </c>
      <c r="I353" s="143" t="b">
        <v>0</v>
      </c>
      <c r="J353" s="143" t="b">
        <v>0</v>
      </c>
      <c r="K353" s="143" t="b">
        <v>0</v>
      </c>
    </row>
    <row r="354" spans="1:11" ht="78.75" x14ac:dyDescent="0.25">
      <c r="A354" s="145">
        <v>44289.624305555553</v>
      </c>
      <c r="B354" s="143" t="s">
        <v>865</v>
      </c>
      <c r="C354" s="144" t="s">
        <v>1427</v>
      </c>
      <c r="D354" s="143">
        <v>3092345889</v>
      </c>
      <c r="E354" s="143">
        <v>2298089201</v>
      </c>
      <c r="F354" s="143">
        <v>5</v>
      </c>
      <c r="G354" s="143">
        <v>234.37</v>
      </c>
      <c r="H354" s="143" t="b">
        <v>1</v>
      </c>
      <c r="I354" s="143" t="b">
        <v>0</v>
      </c>
      <c r="J354" s="143" t="b">
        <v>0</v>
      </c>
      <c r="K354" s="143" t="b">
        <v>0</v>
      </c>
    </row>
    <row r="355" spans="1:11" ht="47.25" x14ac:dyDescent="0.25">
      <c r="A355" s="145">
        <v>44290.438194444447</v>
      </c>
      <c r="B355" s="143" t="s">
        <v>848</v>
      </c>
      <c r="C355" s="144" t="s">
        <v>1436</v>
      </c>
      <c r="D355" s="143">
        <v>3096604084</v>
      </c>
      <c r="E355" s="143">
        <v>2306881833</v>
      </c>
      <c r="F355" s="143">
        <v>-2.5</v>
      </c>
      <c r="G355" s="143">
        <v>209.41</v>
      </c>
      <c r="H355" s="143" t="b">
        <v>1</v>
      </c>
      <c r="I355" s="143" t="b">
        <v>0</v>
      </c>
      <c r="J355" s="143" t="b">
        <v>1</v>
      </c>
      <c r="K355" s="143" t="b">
        <v>0</v>
      </c>
    </row>
    <row r="356" spans="1:11" ht="47.25" x14ac:dyDescent="0.25">
      <c r="A356" s="145">
        <v>44290.438194444447</v>
      </c>
      <c r="B356" s="143" t="s">
        <v>848</v>
      </c>
      <c r="C356" s="144" t="s">
        <v>1435</v>
      </c>
      <c r="D356" s="143">
        <v>3096604083</v>
      </c>
      <c r="E356" s="143">
        <v>2306881832</v>
      </c>
      <c r="F356" s="143">
        <v>-2.46</v>
      </c>
      <c r="G356" s="143">
        <v>211.91</v>
      </c>
      <c r="H356" s="143" t="b">
        <v>1</v>
      </c>
      <c r="I356" s="143" t="b">
        <v>0</v>
      </c>
      <c r="J356" s="143" t="b">
        <v>1</v>
      </c>
      <c r="K356" s="143" t="b">
        <v>0</v>
      </c>
    </row>
    <row r="357" spans="1:11" ht="78.75" x14ac:dyDescent="0.25">
      <c r="A357" s="145">
        <v>44290.438194444447</v>
      </c>
      <c r="B357" s="143" t="s">
        <v>848</v>
      </c>
      <c r="C357" s="144" t="s">
        <v>1434</v>
      </c>
      <c r="D357" s="143">
        <v>3096604081</v>
      </c>
      <c r="E357" s="143">
        <v>2306881830</v>
      </c>
      <c r="F357" s="143">
        <v>-20</v>
      </c>
      <c r="G357" s="143">
        <v>214.37</v>
      </c>
      <c r="H357" s="143" t="b">
        <v>1</v>
      </c>
      <c r="I357" s="143" t="b">
        <v>0</v>
      </c>
      <c r="J357" s="143" t="b">
        <v>0</v>
      </c>
      <c r="K357" s="143" t="b">
        <v>0</v>
      </c>
    </row>
    <row r="358" spans="1:11" ht="31.5" x14ac:dyDescent="0.25">
      <c r="A358" s="145">
        <v>44290.515277777777</v>
      </c>
      <c r="B358" s="143" t="s">
        <v>848</v>
      </c>
      <c r="C358" s="144" t="s">
        <v>1437</v>
      </c>
      <c r="D358" s="143">
        <v>3096786123</v>
      </c>
      <c r="E358" s="143">
        <v>2307024659</v>
      </c>
      <c r="F358" s="143">
        <v>-1</v>
      </c>
      <c r="G358" s="143">
        <v>208.41</v>
      </c>
      <c r="H358" s="143" t="b">
        <v>1</v>
      </c>
      <c r="I358" s="143" t="b">
        <v>0</v>
      </c>
      <c r="J358" s="143" t="b">
        <v>0</v>
      </c>
      <c r="K358" s="143" t="b">
        <v>0</v>
      </c>
    </row>
    <row r="359" spans="1:11" ht="47.25" x14ac:dyDescent="0.25">
      <c r="A359" s="145">
        <v>44290.578472222223</v>
      </c>
      <c r="B359" s="143" t="s">
        <v>846</v>
      </c>
      <c r="C359" s="144" t="s">
        <v>1435</v>
      </c>
      <c r="D359" s="143">
        <v>3097138886</v>
      </c>
      <c r="E359" s="143">
        <v>2306881832</v>
      </c>
      <c r="F359" s="143">
        <v>7.54</v>
      </c>
      <c r="G359" s="143">
        <v>215.95</v>
      </c>
      <c r="H359" s="143" t="b">
        <v>1</v>
      </c>
      <c r="I359" s="143" t="b">
        <v>0</v>
      </c>
      <c r="J359" s="143" t="b">
        <v>1</v>
      </c>
      <c r="K359" s="143" t="b">
        <v>0</v>
      </c>
    </row>
    <row r="360" spans="1:11" ht="63" x14ac:dyDescent="0.25">
      <c r="A360" s="145">
        <v>44290.59652777778</v>
      </c>
      <c r="B360" s="143" t="s">
        <v>846</v>
      </c>
      <c r="C360" s="144" t="s">
        <v>1425</v>
      </c>
      <c r="D360" s="143">
        <v>3097272953</v>
      </c>
      <c r="E360" s="143">
        <v>2298089198</v>
      </c>
      <c r="F360" s="143">
        <v>88.2</v>
      </c>
      <c r="G360" s="143">
        <v>304.14999999999998</v>
      </c>
      <c r="H360" s="143" t="b">
        <v>1</v>
      </c>
      <c r="I360" s="143" t="b">
        <v>0</v>
      </c>
      <c r="J360" s="143" t="b">
        <v>0</v>
      </c>
      <c r="K360" s="143" t="b">
        <v>0</v>
      </c>
    </row>
    <row r="361" spans="1:11" ht="31.5" x14ac:dyDescent="0.25">
      <c r="A361" s="145">
        <v>44291.638888888891</v>
      </c>
      <c r="B361" s="143" t="s">
        <v>848</v>
      </c>
      <c r="C361" s="144" t="s">
        <v>1438</v>
      </c>
      <c r="D361" s="143">
        <v>3100509936</v>
      </c>
      <c r="E361" s="143">
        <v>2309774075</v>
      </c>
      <c r="F361" s="143">
        <v>-5</v>
      </c>
      <c r="G361" s="143">
        <v>299.14999999999998</v>
      </c>
      <c r="H361" s="143" t="b">
        <v>1</v>
      </c>
      <c r="I361" s="143" t="b">
        <v>0</v>
      </c>
      <c r="J361" s="143" t="b">
        <v>0</v>
      </c>
      <c r="K361" s="143" t="b">
        <v>0</v>
      </c>
    </row>
    <row r="362" spans="1:11" ht="63" x14ac:dyDescent="0.25">
      <c r="A362" s="145">
        <v>44292.605555555558</v>
      </c>
      <c r="B362" s="143" t="s">
        <v>846</v>
      </c>
      <c r="C362" s="144" t="s">
        <v>1430</v>
      </c>
      <c r="D362" s="143">
        <v>3102337511</v>
      </c>
      <c r="E362" s="143">
        <v>2299989240</v>
      </c>
      <c r="F362" s="143">
        <v>30.71</v>
      </c>
      <c r="G362" s="143">
        <v>329.86</v>
      </c>
      <c r="H362" s="143" t="b">
        <v>1</v>
      </c>
      <c r="I362" s="143" t="b">
        <v>0</v>
      </c>
      <c r="J362" s="143" t="b">
        <v>0</v>
      </c>
      <c r="K362" s="143" t="b">
        <v>0</v>
      </c>
    </row>
    <row r="363" spans="1:11" ht="63" x14ac:dyDescent="0.25">
      <c r="A363" s="145">
        <v>44292.71875</v>
      </c>
      <c r="B363" s="143" t="s">
        <v>848</v>
      </c>
      <c r="C363" s="144" t="s">
        <v>1439</v>
      </c>
      <c r="D363" s="143">
        <v>3102748313</v>
      </c>
      <c r="E363" s="143">
        <v>2311383056</v>
      </c>
      <c r="F363" s="143">
        <v>-5</v>
      </c>
      <c r="G363" s="143">
        <v>324.86</v>
      </c>
      <c r="H363" s="143" t="b">
        <v>1</v>
      </c>
      <c r="I363" s="143" t="b">
        <v>0</v>
      </c>
      <c r="J363" s="143" t="b">
        <v>0</v>
      </c>
      <c r="K363" s="143" t="b">
        <v>0</v>
      </c>
    </row>
    <row r="364" spans="1:11" ht="63" x14ac:dyDescent="0.25">
      <c r="A364" s="145">
        <v>44293.586805555555</v>
      </c>
      <c r="B364" s="143" t="s">
        <v>848</v>
      </c>
      <c r="C364" s="144" t="s">
        <v>1440</v>
      </c>
      <c r="D364" s="143">
        <v>3104130574</v>
      </c>
      <c r="E364" s="143">
        <v>2312401132</v>
      </c>
      <c r="F364" s="143">
        <v>-5</v>
      </c>
      <c r="G364" s="143">
        <v>319.86</v>
      </c>
      <c r="H364" s="143" t="b">
        <v>1</v>
      </c>
      <c r="I364" s="143" t="b">
        <v>0</v>
      </c>
      <c r="J364" s="143" t="b">
        <v>0</v>
      </c>
      <c r="K364" s="143" t="b">
        <v>0</v>
      </c>
    </row>
    <row r="365" spans="1:11" ht="63" x14ac:dyDescent="0.25">
      <c r="A365" s="145">
        <v>44293.59652777778</v>
      </c>
      <c r="B365" s="143" t="s">
        <v>848</v>
      </c>
      <c r="C365" s="144" t="s">
        <v>1441</v>
      </c>
      <c r="D365" s="143">
        <v>3104174531</v>
      </c>
      <c r="E365" s="143">
        <v>2312433198</v>
      </c>
      <c r="F365" s="143">
        <v>-5</v>
      </c>
      <c r="G365" s="143">
        <v>314.86</v>
      </c>
      <c r="H365" s="143" t="b">
        <v>1</v>
      </c>
      <c r="I365" s="143" t="b">
        <v>0</v>
      </c>
      <c r="J365" s="143" t="b">
        <v>0</v>
      </c>
      <c r="K365" s="143" t="b">
        <v>0</v>
      </c>
    </row>
    <row r="366" spans="1:11" ht="47.25" x14ac:dyDescent="0.25">
      <c r="A366" s="145">
        <v>44293.668749999997</v>
      </c>
      <c r="B366" s="143" t="s">
        <v>848</v>
      </c>
      <c r="C366" s="144" t="s">
        <v>1442</v>
      </c>
      <c r="D366" s="143">
        <v>3104502460</v>
      </c>
      <c r="E366" s="143">
        <v>2312668768</v>
      </c>
      <c r="F366" s="143">
        <v>-5</v>
      </c>
      <c r="G366" s="143">
        <v>309.86</v>
      </c>
      <c r="H366" s="143" t="b">
        <v>1</v>
      </c>
      <c r="I366" s="143" t="b">
        <v>0</v>
      </c>
      <c r="J366" s="143" t="b">
        <v>0</v>
      </c>
      <c r="K366" s="143" t="b">
        <v>0</v>
      </c>
    </row>
    <row r="367" spans="1:11" ht="78.75" x14ac:dyDescent="0.25">
      <c r="A367" s="145">
        <v>44293.8125</v>
      </c>
      <c r="B367" s="143" t="s">
        <v>848</v>
      </c>
      <c r="C367" s="144" t="s">
        <v>1444</v>
      </c>
      <c r="D367" s="143">
        <v>3105104917</v>
      </c>
      <c r="E367" s="143">
        <v>2313113275</v>
      </c>
      <c r="F367" s="143">
        <v>-5</v>
      </c>
      <c r="G367" s="143">
        <v>299.86</v>
      </c>
      <c r="H367" s="143" t="b">
        <v>1</v>
      </c>
      <c r="I367" s="143" t="b">
        <v>0</v>
      </c>
      <c r="J367" s="143" t="b">
        <v>0</v>
      </c>
      <c r="K367" s="143" t="b">
        <v>0</v>
      </c>
    </row>
    <row r="368" spans="1:11" ht="78.75" x14ac:dyDescent="0.25">
      <c r="A368" s="145">
        <v>44293.8125</v>
      </c>
      <c r="B368" s="143" t="s">
        <v>848</v>
      </c>
      <c r="C368" s="144" t="s">
        <v>1443</v>
      </c>
      <c r="D368" s="143">
        <v>3105104915</v>
      </c>
      <c r="E368" s="143">
        <v>2313113273</v>
      </c>
      <c r="F368" s="143">
        <v>-5</v>
      </c>
      <c r="G368" s="143">
        <v>304.86</v>
      </c>
      <c r="H368" s="143" t="b">
        <v>1</v>
      </c>
      <c r="I368" s="143" t="b">
        <v>0</v>
      </c>
      <c r="J368" s="143" t="b">
        <v>0</v>
      </c>
      <c r="K368" s="143" t="b">
        <v>0</v>
      </c>
    </row>
    <row r="369" spans="1:11" ht="63" x14ac:dyDescent="0.25">
      <c r="A369" s="145">
        <v>44293.813888888886</v>
      </c>
      <c r="B369" s="143" t="s">
        <v>848</v>
      </c>
      <c r="C369" s="144" t="s">
        <v>1445</v>
      </c>
      <c r="D369" s="143">
        <v>3105109360</v>
      </c>
      <c r="E369" s="143">
        <v>2313116153</v>
      </c>
      <c r="F369" s="143">
        <v>-5</v>
      </c>
      <c r="G369" s="143">
        <v>294.86</v>
      </c>
      <c r="H369" s="143" t="b">
        <v>1</v>
      </c>
      <c r="I369" s="143" t="b">
        <v>0</v>
      </c>
      <c r="J369" s="143" t="b">
        <v>0</v>
      </c>
      <c r="K369" s="143" t="b">
        <v>0</v>
      </c>
    </row>
    <row r="370" spans="1:11" ht="63" x14ac:dyDescent="0.25">
      <c r="A370" s="145">
        <v>44295.589583333334</v>
      </c>
      <c r="B370" s="143" t="s">
        <v>848</v>
      </c>
      <c r="C370" s="144" t="s">
        <v>1448</v>
      </c>
      <c r="D370" s="143">
        <v>3109577814</v>
      </c>
      <c r="E370" s="143">
        <v>2316403855</v>
      </c>
      <c r="F370" s="143">
        <v>-5</v>
      </c>
      <c r="G370" s="143">
        <v>279.86</v>
      </c>
      <c r="H370" s="143" t="b">
        <v>1</v>
      </c>
      <c r="I370" s="143" t="b">
        <v>0</v>
      </c>
      <c r="J370" s="143" t="b">
        <v>0</v>
      </c>
      <c r="K370" s="143" t="b">
        <v>0</v>
      </c>
    </row>
    <row r="371" spans="1:11" ht="47.25" x14ac:dyDescent="0.25">
      <c r="A371" s="145">
        <v>44295.589583333334</v>
      </c>
      <c r="B371" s="143" t="s">
        <v>848</v>
      </c>
      <c r="C371" s="144" t="s">
        <v>1447</v>
      </c>
      <c r="D371" s="143">
        <v>3109577813</v>
      </c>
      <c r="E371" s="143">
        <v>2316403854</v>
      </c>
      <c r="F371" s="143">
        <v>-5</v>
      </c>
      <c r="G371" s="143">
        <v>284.86</v>
      </c>
      <c r="H371" s="143" t="b">
        <v>1</v>
      </c>
      <c r="I371" s="143" t="b">
        <v>0</v>
      </c>
      <c r="J371" s="143" t="b">
        <v>0</v>
      </c>
      <c r="K371" s="143" t="b">
        <v>0</v>
      </c>
    </row>
    <row r="372" spans="1:11" ht="63" x14ac:dyDescent="0.25">
      <c r="A372" s="145">
        <v>44295.589583333334</v>
      </c>
      <c r="B372" s="143" t="s">
        <v>848</v>
      </c>
      <c r="C372" s="144" t="s">
        <v>1446</v>
      </c>
      <c r="D372" s="143">
        <v>3109577811</v>
      </c>
      <c r="E372" s="143">
        <v>2316403852</v>
      </c>
      <c r="F372" s="143">
        <v>-5</v>
      </c>
      <c r="G372" s="143">
        <v>289.86</v>
      </c>
      <c r="H372" s="143" t="b">
        <v>1</v>
      </c>
      <c r="I372" s="143" t="b">
        <v>0</v>
      </c>
      <c r="J372" s="143" t="b">
        <v>0</v>
      </c>
      <c r="K372" s="143" t="b">
        <v>0</v>
      </c>
    </row>
    <row r="373" spans="1:11" ht="63" x14ac:dyDescent="0.25">
      <c r="A373" s="145">
        <v>44295.698611111111</v>
      </c>
      <c r="B373" s="143" t="s">
        <v>848</v>
      </c>
      <c r="C373" s="144" t="s">
        <v>1449</v>
      </c>
      <c r="D373" s="143">
        <v>3110161057</v>
      </c>
      <c r="E373" s="143">
        <v>2316835954</v>
      </c>
      <c r="F373" s="143">
        <v>-5</v>
      </c>
      <c r="G373" s="143">
        <v>274.86</v>
      </c>
      <c r="H373" s="143" t="b">
        <v>1</v>
      </c>
      <c r="I373" s="143" t="b">
        <v>0</v>
      </c>
      <c r="J373" s="143" t="b">
        <v>0</v>
      </c>
      <c r="K373" s="143" t="b">
        <v>0</v>
      </c>
    </row>
    <row r="374" spans="1:11" ht="63" x14ac:dyDescent="0.25">
      <c r="A374" s="145">
        <v>44296.53125</v>
      </c>
      <c r="B374" s="143" t="s">
        <v>846</v>
      </c>
      <c r="C374" s="144" t="s">
        <v>1449</v>
      </c>
      <c r="D374" s="143">
        <v>3113370546</v>
      </c>
      <c r="E374" s="143">
        <v>2316835954</v>
      </c>
      <c r="F374" s="143">
        <v>17.2</v>
      </c>
      <c r="G374" s="143">
        <v>292.06</v>
      </c>
      <c r="H374" s="143" t="b">
        <v>1</v>
      </c>
      <c r="I374" s="143" t="b">
        <v>0</v>
      </c>
      <c r="J374" s="143" t="b">
        <v>0</v>
      </c>
      <c r="K374" s="143" t="b">
        <v>0</v>
      </c>
    </row>
    <row r="375" spans="1:11" x14ac:dyDescent="0.25">
      <c r="A375" s="145">
        <v>44297.459722222222</v>
      </c>
      <c r="B375" s="143" t="s">
        <v>848</v>
      </c>
      <c r="C375" s="143" t="s">
        <v>868</v>
      </c>
      <c r="D375" s="143">
        <v>3118976591</v>
      </c>
      <c r="E375" s="143">
        <v>2323422527</v>
      </c>
      <c r="F375" s="143">
        <v>-1</v>
      </c>
      <c r="G375" s="143">
        <v>291.06</v>
      </c>
      <c r="H375" s="143" t="b">
        <v>0</v>
      </c>
      <c r="I375" s="143" t="b">
        <v>1</v>
      </c>
      <c r="J375" s="143" t="b">
        <v>0</v>
      </c>
      <c r="K375" s="143" t="b">
        <v>0</v>
      </c>
    </row>
    <row r="376" spans="1:11" ht="63" x14ac:dyDescent="0.25">
      <c r="A376" s="145">
        <v>44297.953472222223</v>
      </c>
      <c r="B376" s="143" t="s">
        <v>848</v>
      </c>
      <c r="C376" s="144" t="s">
        <v>1450</v>
      </c>
      <c r="D376" s="143">
        <v>3121398371</v>
      </c>
      <c r="E376" s="143">
        <v>2325214102</v>
      </c>
      <c r="F376" s="143">
        <v>-10</v>
      </c>
      <c r="G376" s="143">
        <v>281.06</v>
      </c>
      <c r="H376" s="143" t="b">
        <v>1</v>
      </c>
      <c r="I376" s="143" t="b">
        <v>0</v>
      </c>
      <c r="J376" s="143" t="b">
        <v>0</v>
      </c>
      <c r="K376" s="143" t="b">
        <v>0</v>
      </c>
    </row>
    <row r="377" spans="1:11" ht="78.75" x14ac:dyDescent="0.25">
      <c r="A377" s="145">
        <v>44300.509027777778</v>
      </c>
      <c r="B377" s="143" t="s">
        <v>848</v>
      </c>
      <c r="C377" s="144" t="s">
        <v>1451</v>
      </c>
      <c r="D377" s="143">
        <v>3125175490</v>
      </c>
      <c r="E377" s="143">
        <v>2327947006</v>
      </c>
      <c r="F377" s="143">
        <v>-5</v>
      </c>
      <c r="G377" s="143">
        <v>276.06</v>
      </c>
      <c r="H377" s="143" t="b">
        <v>1</v>
      </c>
      <c r="I377" s="143" t="b">
        <v>0</v>
      </c>
      <c r="J377" s="143" t="b">
        <v>0</v>
      </c>
      <c r="K377" s="143" t="b">
        <v>0</v>
      </c>
    </row>
    <row r="378" spans="1:11" ht="31.5" x14ac:dyDescent="0.25">
      <c r="A378" s="145">
        <v>44302.429166666669</v>
      </c>
      <c r="B378" s="143" t="s">
        <v>848</v>
      </c>
      <c r="C378" s="144" t="s">
        <v>880</v>
      </c>
      <c r="D378" s="143">
        <v>3130605789</v>
      </c>
      <c r="E378" s="143">
        <v>2331920426</v>
      </c>
      <c r="F378" s="143">
        <v>-5</v>
      </c>
      <c r="G378" s="143">
        <v>271.06</v>
      </c>
      <c r="H378" s="143" t="b">
        <v>1</v>
      </c>
      <c r="I378" s="143" t="b">
        <v>0</v>
      </c>
      <c r="J378" s="143" t="b">
        <v>0</v>
      </c>
      <c r="K378" s="143" t="b">
        <v>0</v>
      </c>
    </row>
    <row r="379" spans="1:11" ht="63" x14ac:dyDescent="0.25">
      <c r="A379" s="145">
        <v>44302.683333333334</v>
      </c>
      <c r="B379" s="143" t="s">
        <v>848</v>
      </c>
      <c r="C379" s="144" t="s">
        <v>1453</v>
      </c>
      <c r="D379" s="143">
        <v>3131634424</v>
      </c>
      <c r="E379" s="143">
        <v>2332677122</v>
      </c>
      <c r="F379" s="143">
        <v>-5</v>
      </c>
      <c r="G379" s="143">
        <v>251.06</v>
      </c>
      <c r="H379" s="143" t="b">
        <v>1</v>
      </c>
      <c r="I379" s="143" t="b">
        <v>0</v>
      </c>
      <c r="J379" s="143" t="b">
        <v>0</v>
      </c>
      <c r="K379" s="143" t="b">
        <v>0</v>
      </c>
    </row>
    <row r="380" spans="1:11" ht="63" x14ac:dyDescent="0.25">
      <c r="A380" s="145">
        <v>44302.683333333334</v>
      </c>
      <c r="B380" s="143" t="s">
        <v>848</v>
      </c>
      <c r="C380" s="144" t="s">
        <v>1452</v>
      </c>
      <c r="D380" s="143">
        <v>3131634423</v>
      </c>
      <c r="E380" s="143">
        <v>2332677121</v>
      </c>
      <c r="F380" s="143">
        <v>-15</v>
      </c>
      <c r="G380" s="143">
        <v>256.06</v>
      </c>
      <c r="H380" s="143" t="b">
        <v>1</v>
      </c>
      <c r="I380" s="143" t="b">
        <v>0</v>
      </c>
      <c r="J380" s="143" t="b">
        <v>0</v>
      </c>
      <c r="K380" s="143" t="b">
        <v>0</v>
      </c>
    </row>
    <row r="381" spans="1:11" ht="63" x14ac:dyDescent="0.25">
      <c r="A381" s="145">
        <v>44302.768055555556</v>
      </c>
      <c r="B381" s="143" t="s">
        <v>848</v>
      </c>
      <c r="C381" s="144" t="s">
        <v>1454</v>
      </c>
      <c r="D381" s="143">
        <v>3132235047</v>
      </c>
      <c r="E381" s="143">
        <v>2333134972</v>
      </c>
      <c r="F381" s="143">
        <v>-5</v>
      </c>
      <c r="G381" s="143">
        <v>246.06</v>
      </c>
      <c r="H381" s="143" t="b">
        <v>1</v>
      </c>
      <c r="I381" s="143" t="b">
        <v>0</v>
      </c>
      <c r="J381" s="143" t="b">
        <v>0</v>
      </c>
      <c r="K381" s="143" t="b">
        <v>0</v>
      </c>
    </row>
    <row r="382" spans="1:11" ht="63" x14ac:dyDescent="0.25">
      <c r="A382" s="145">
        <v>44302.769444444442</v>
      </c>
      <c r="B382" s="143" t="s">
        <v>848</v>
      </c>
      <c r="C382" s="144" t="s">
        <v>1455</v>
      </c>
      <c r="D382" s="143">
        <v>3132244627</v>
      </c>
      <c r="E382" s="143">
        <v>2333142538</v>
      </c>
      <c r="F382" s="143">
        <v>-15</v>
      </c>
      <c r="G382" s="143">
        <v>231.06</v>
      </c>
      <c r="H382" s="143" t="b">
        <v>1</v>
      </c>
      <c r="I382" s="143" t="b">
        <v>0</v>
      </c>
      <c r="J382" s="143" t="b">
        <v>0</v>
      </c>
      <c r="K382" s="143" t="b">
        <v>0</v>
      </c>
    </row>
    <row r="383" spans="1:11" ht="63" x14ac:dyDescent="0.25">
      <c r="A383" s="145">
        <v>44303.594444444447</v>
      </c>
      <c r="B383" s="143" t="s">
        <v>848</v>
      </c>
      <c r="C383" s="144" t="s">
        <v>1456</v>
      </c>
      <c r="D383" s="143">
        <v>3136240554</v>
      </c>
      <c r="E383" s="143">
        <v>2336138754</v>
      </c>
      <c r="F383" s="143">
        <v>-1</v>
      </c>
      <c r="G383" s="143">
        <v>230.06</v>
      </c>
      <c r="H383" s="143" t="b">
        <v>1</v>
      </c>
      <c r="I383" s="143" t="b">
        <v>0</v>
      </c>
      <c r="J383" s="143" t="b">
        <v>0</v>
      </c>
      <c r="K383" s="143" t="b">
        <v>0</v>
      </c>
    </row>
    <row r="384" spans="1:11" ht="63" x14ac:dyDescent="0.25">
      <c r="A384" s="145">
        <v>44303.613194444442</v>
      </c>
      <c r="B384" s="143" t="s">
        <v>848</v>
      </c>
      <c r="C384" s="144" t="s">
        <v>1457</v>
      </c>
      <c r="D384" s="143">
        <v>3136600119</v>
      </c>
      <c r="E384" s="143">
        <v>2336409805</v>
      </c>
      <c r="F384" s="143">
        <v>-5</v>
      </c>
      <c r="G384" s="143">
        <v>225.06</v>
      </c>
      <c r="H384" s="143" t="b">
        <v>1</v>
      </c>
      <c r="I384" s="143" t="b">
        <v>0</v>
      </c>
      <c r="J384" s="143" t="b">
        <v>0</v>
      </c>
      <c r="K384" s="143" t="b">
        <v>0</v>
      </c>
    </row>
    <row r="385" spans="1:11" ht="63" x14ac:dyDescent="0.25">
      <c r="A385" s="145">
        <v>44304.570833333331</v>
      </c>
      <c r="B385" s="143" t="s">
        <v>846</v>
      </c>
      <c r="C385" s="144" t="s">
        <v>1452</v>
      </c>
      <c r="D385" s="143">
        <v>3141154539</v>
      </c>
      <c r="E385" s="143">
        <v>2332677121</v>
      </c>
      <c r="F385" s="143">
        <v>24.57</v>
      </c>
      <c r="G385" s="143">
        <v>249.63</v>
      </c>
      <c r="H385" s="143" t="b">
        <v>1</v>
      </c>
      <c r="I385" s="143" t="b">
        <v>0</v>
      </c>
      <c r="J385" s="143" t="b">
        <v>0</v>
      </c>
      <c r="K385" s="143" t="b">
        <v>0</v>
      </c>
    </row>
    <row r="386" spans="1:11" ht="63" x14ac:dyDescent="0.25">
      <c r="A386" s="145">
        <v>44305.927777777775</v>
      </c>
      <c r="B386" s="143" t="s">
        <v>848</v>
      </c>
      <c r="C386" s="144" t="s">
        <v>1458</v>
      </c>
      <c r="D386" s="143">
        <v>3144335114</v>
      </c>
      <c r="E386" s="143">
        <v>2342105443</v>
      </c>
      <c r="F386" s="143">
        <v>-5</v>
      </c>
      <c r="G386" s="143">
        <v>244.63</v>
      </c>
      <c r="H386" s="143" t="b">
        <v>1</v>
      </c>
      <c r="I386" s="143" t="b">
        <v>0</v>
      </c>
      <c r="J386" s="143" t="b">
        <v>0</v>
      </c>
      <c r="K386" s="143" t="b">
        <v>0</v>
      </c>
    </row>
    <row r="387" spans="1:11" ht="63" x14ac:dyDescent="0.25">
      <c r="A387" s="145">
        <v>44305.929166666669</v>
      </c>
      <c r="B387" s="143" t="s">
        <v>848</v>
      </c>
      <c r="C387" s="144" t="s">
        <v>1459</v>
      </c>
      <c r="D387" s="143">
        <v>3144337564</v>
      </c>
      <c r="E387" s="143">
        <v>2342107363</v>
      </c>
      <c r="F387" s="143">
        <v>-20</v>
      </c>
      <c r="G387" s="143">
        <v>224.63</v>
      </c>
      <c r="H387" s="143" t="b">
        <v>1</v>
      </c>
      <c r="I387" s="143" t="b">
        <v>0</v>
      </c>
      <c r="J387" s="143" t="b">
        <v>0</v>
      </c>
      <c r="K387" s="143" t="b">
        <v>0</v>
      </c>
    </row>
    <row r="388" spans="1:11" ht="78.75" x14ac:dyDescent="0.25">
      <c r="A388" s="145">
        <v>44305.929861111108</v>
      </c>
      <c r="B388" s="143" t="s">
        <v>848</v>
      </c>
      <c r="C388" s="144" t="s">
        <v>1462</v>
      </c>
      <c r="D388" s="143">
        <v>3144339661</v>
      </c>
      <c r="E388" s="143">
        <v>2342108569</v>
      </c>
      <c r="F388" s="143">
        <v>-5</v>
      </c>
      <c r="G388" s="143">
        <v>194.63</v>
      </c>
      <c r="H388" s="143" t="b">
        <v>1</v>
      </c>
      <c r="I388" s="143" t="b">
        <v>0</v>
      </c>
      <c r="J388" s="143" t="b">
        <v>0</v>
      </c>
      <c r="K388" s="143" t="b">
        <v>0</v>
      </c>
    </row>
    <row r="389" spans="1:11" ht="63" x14ac:dyDescent="0.25">
      <c r="A389" s="145">
        <v>44305.929861111108</v>
      </c>
      <c r="B389" s="143" t="s">
        <v>848</v>
      </c>
      <c r="C389" s="144" t="s">
        <v>1461</v>
      </c>
      <c r="D389" s="143">
        <v>3144339269</v>
      </c>
      <c r="E389" s="143">
        <v>2342108372</v>
      </c>
      <c r="F389" s="143">
        <v>-20</v>
      </c>
      <c r="G389" s="143">
        <v>199.63</v>
      </c>
      <c r="H389" s="143" t="b">
        <v>1</v>
      </c>
      <c r="I389" s="143" t="b">
        <v>0</v>
      </c>
      <c r="J389" s="143" t="b">
        <v>0</v>
      </c>
      <c r="K389" s="143" t="b">
        <v>0</v>
      </c>
    </row>
    <row r="390" spans="1:11" ht="78.75" x14ac:dyDescent="0.25">
      <c r="A390" s="145">
        <v>44305.929861111108</v>
      </c>
      <c r="B390" s="143" t="s">
        <v>848</v>
      </c>
      <c r="C390" s="144" t="s">
        <v>1460</v>
      </c>
      <c r="D390" s="143">
        <v>3144338543</v>
      </c>
      <c r="E390" s="143">
        <v>2342107781</v>
      </c>
      <c r="F390" s="143">
        <v>-5</v>
      </c>
      <c r="G390" s="143">
        <v>219.63</v>
      </c>
      <c r="H390" s="143" t="b">
        <v>1</v>
      </c>
      <c r="I390" s="143" t="b">
        <v>0</v>
      </c>
      <c r="J390" s="143" t="b">
        <v>0</v>
      </c>
      <c r="K390" s="143" t="b">
        <v>0</v>
      </c>
    </row>
    <row r="391" spans="1:11" ht="78.75" x14ac:dyDescent="0.25">
      <c r="A391" s="145">
        <v>44307.451388888891</v>
      </c>
      <c r="B391" s="143" t="s">
        <v>848</v>
      </c>
      <c r="C391" s="144" t="s">
        <v>1463</v>
      </c>
      <c r="D391" s="143">
        <v>3146414590</v>
      </c>
      <c r="E391" s="143">
        <v>2343632719</v>
      </c>
      <c r="F391" s="143">
        <v>-5</v>
      </c>
      <c r="G391" s="143">
        <v>189.63</v>
      </c>
      <c r="H391" s="143" t="b">
        <v>1</v>
      </c>
      <c r="I391" s="143" t="b">
        <v>0</v>
      </c>
      <c r="J391" s="143" t="b">
        <v>0</v>
      </c>
      <c r="K391" s="143" t="b">
        <v>0</v>
      </c>
    </row>
    <row r="392" spans="1:11" ht="78.75" x14ac:dyDescent="0.25">
      <c r="A392" s="145">
        <v>44307.588194444441</v>
      </c>
      <c r="B392" s="143" t="s">
        <v>846</v>
      </c>
      <c r="C392" s="144" t="s">
        <v>1462</v>
      </c>
      <c r="D392" s="143">
        <v>3146802172</v>
      </c>
      <c r="E392" s="143">
        <v>2342108569</v>
      </c>
      <c r="F392" s="143">
        <v>11</v>
      </c>
      <c r="G392" s="143">
        <v>255.51</v>
      </c>
      <c r="H392" s="143" t="b">
        <v>1</v>
      </c>
      <c r="I392" s="143" t="b">
        <v>0</v>
      </c>
      <c r="J392" s="143" t="b">
        <v>0</v>
      </c>
      <c r="K392" s="143" t="b">
        <v>0</v>
      </c>
    </row>
    <row r="393" spans="1:11" ht="63" x14ac:dyDescent="0.25">
      <c r="A393" s="145">
        <v>44307.588194444441</v>
      </c>
      <c r="B393" s="143" t="s">
        <v>846</v>
      </c>
      <c r="C393" s="144" t="s">
        <v>1461</v>
      </c>
      <c r="D393" s="143">
        <v>3146798643</v>
      </c>
      <c r="E393" s="143">
        <v>2342108372</v>
      </c>
      <c r="F393" s="143">
        <v>54.88</v>
      </c>
      <c r="G393" s="143">
        <v>244.51</v>
      </c>
      <c r="H393" s="143" t="b">
        <v>1</v>
      </c>
      <c r="I393" s="143" t="b">
        <v>0</v>
      </c>
      <c r="J393" s="143" t="b">
        <v>0</v>
      </c>
      <c r="K393" s="143" t="b">
        <v>0</v>
      </c>
    </row>
    <row r="394" spans="1:11" ht="78.75" x14ac:dyDescent="0.25">
      <c r="A394" s="145">
        <v>44308.772222222222</v>
      </c>
      <c r="B394" s="143" t="s">
        <v>846</v>
      </c>
      <c r="C394" s="144" t="s">
        <v>1463</v>
      </c>
      <c r="D394" s="143">
        <v>3150191435</v>
      </c>
      <c r="E394" s="143">
        <v>2343632719</v>
      </c>
      <c r="F394" s="143">
        <v>18</v>
      </c>
      <c r="G394" s="143">
        <v>273.51</v>
      </c>
      <c r="H394" s="143" t="b">
        <v>1</v>
      </c>
      <c r="I394" s="143" t="b">
        <v>0</v>
      </c>
      <c r="J394" s="143" t="b">
        <v>0</v>
      </c>
      <c r="K394" s="143" t="b">
        <v>0</v>
      </c>
    </row>
    <row r="395" spans="1:11" ht="63" x14ac:dyDescent="0.25">
      <c r="A395" s="145">
        <v>44309.374305555553</v>
      </c>
      <c r="B395" s="143" t="s">
        <v>848</v>
      </c>
      <c r="C395" s="144" t="s">
        <v>1464</v>
      </c>
      <c r="D395" s="143">
        <v>3151535545</v>
      </c>
      <c r="E395" s="143">
        <v>2347368308</v>
      </c>
      <c r="F395" s="143">
        <v>-2.5</v>
      </c>
      <c r="G395" s="143">
        <v>271.01</v>
      </c>
      <c r="H395" s="143" t="b">
        <v>1</v>
      </c>
      <c r="I395" s="143" t="b">
        <v>0</v>
      </c>
      <c r="J395" s="143" t="b">
        <v>0</v>
      </c>
      <c r="K395" s="143" t="b">
        <v>0</v>
      </c>
    </row>
    <row r="396" spans="1:11" ht="78.75" x14ac:dyDescent="0.25">
      <c r="A396" s="145">
        <v>44309.375</v>
      </c>
      <c r="B396" s="143" t="s">
        <v>848</v>
      </c>
      <c r="C396" s="144" t="s">
        <v>1465</v>
      </c>
      <c r="D396" s="143">
        <v>3151535894</v>
      </c>
      <c r="E396" s="143">
        <v>2347368602</v>
      </c>
      <c r="F396" s="143">
        <v>-2.5</v>
      </c>
      <c r="G396" s="143">
        <v>268.51</v>
      </c>
      <c r="H396" s="143" t="b">
        <v>1</v>
      </c>
      <c r="I396" s="143" t="b">
        <v>0</v>
      </c>
      <c r="J396" s="143" t="b">
        <v>0</v>
      </c>
      <c r="K396" s="143" t="b">
        <v>0</v>
      </c>
    </row>
    <row r="397" spans="1:11" ht="78.75" x14ac:dyDescent="0.25">
      <c r="A397" s="145">
        <v>44309.585416666669</v>
      </c>
      <c r="B397" s="143" t="s">
        <v>846</v>
      </c>
      <c r="C397" s="144" t="s">
        <v>1465</v>
      </c>
      <c r="D397" s="143">
        <v>3152066891</v>
      </c>
      <c r="E397" s="143">
        <v>2347368602</v>
      </c>
      <c r="F397" s="143">
        <v>11.5</v>
      </c>
      <c r="G397" s="143">
        <v>292.01</v>
      </c>
      <c r="H397" s="143" t="b">
        <v>1</v>
      </c>
      <c r="I397" s="143" t="b">
        <v>0</v>
      </c>
      <c r="J397" s="143" t="b">
        <v>0</v>
      </c>
      <c r="K397" s="143" t="b">
        <v>0</v>
      </c>
    </row>
    <row r="398" spans="1:11" ht="63" x14ac:dyDescent="0.25">
      <c r="A398" s="145">
        <v>44309.585416666669</v>
      </c>
      <c r="B398" s="143" t="s">
        <v>846</v>
      </c>
      <c r="C398" s="144" t="s">
        <v>1464</v>
      </c>
      <c r="D398" s="143">
        <v>3152064801</v>
      </c>
      <c r="E398" s="143">
        <v>2347368308</v>
      </c>
      <c r="F398" s="143">
        <v>12</v>
      </c>
      <c r="G398" s="143">
        <v>280.51</v>
      </c>
      <c r="H398" s="143" t="b">
        <v>1</v>
      </c>
      <c r="I398" s="143" t="b">
        <v>0</v>
      </c>
      <c r="J398" s="143" t="b">
        <v>0</v>
      </c>
      <c r="K398" s="143" t="b">
        <v>0</v>
      </c>
    </row>
    <row r="399" spans="1:11" ht="31.5" x14ac:dyDescent="0.25">
      <c r="A399" s="145">
        <v>44310.368750000001</v>
      </c>
      <c r="B399" s="143" t="s">
        <v>848</v>
      </c>
      <c r="C399" s="144" t="s">
        <v>1466</v>
      </c>
      <c r="D399" s="143">
        <v>3154808479</v>
      </c>
      <c r="E399" s="143">
        <v>2349770820</v>
      </c>
      <c r="F399" s="143">
        <v>-1</v>
      </c>
      <c r="G399" s="143">
        <v>291.01</v>
      </c>
      <c r="H399" s="143" t="b">
        <v>1</v>
      </c>
      <c r="I399" s="143" t="b">
        <v>0</v>
      </c>
      <c r="J399" s="143" t="b">
        <v>0</v>
      </c>
      <c r="K399" s="143" t="b">
        <v>0</v>
      </c>
    </row>
    <row r="400" spans="1:11" ht="31.5" x14ac:dyDescent="0.25">
      <c r="A400" s="145">
        <v>44310.370138888888</v>
      </c>
      <c r="B400" s="143" t="s">
        <v>848</v>
      </c>
      <c r="C400" s="144" t="s">
        <v>1467</v>
      </c>
      <c r="D400" s="143">
        <v>3154812218</v>
      </c>
      <c r="E400" s="143">
        <v>2349773794</v>
      </c>
      <c r="F400" s="143">
        <v>-1</v>
      </c>
      <c r="G400" s="143">
        <v>290.01</v>
      </c>
      <c r="H400" s="143" t="b">
        <v>1</v>
      </c>
      <c r="I400" s="143" t="b">
        <v>0</v>
      </c>
      <c r="J400" s="143" t="b">
        <v>0</v>
      </c>
      <c r="K400" s="143" t="b">
        <v>0</v>
      </c>
    </row>
    <row r="401" spans="1:11" x14ac:dyDescent="0.25">
      <c r="A401" s="145">
        <v>44310.372916666667</v>
      </c>
      <c r="B401" s="143" t="s">
        <v>848</v>
      </c>
      <c r="C401" s="143" t="s">
        <v>875</v>
      </c>
      <c r="D401" s="143">
        <v>3154821225</v>
      </c>
      <c r="E401" s="143">
        <v>2349780989</v>
      </c>
      <c r="F401" s="143">
        <v>-1</v>
      </c>
      <c r="G401" s="143">
        <v>289.01</v>
      </c>
      <c r="H401" s="143" t="b">
        <v>0</v>
      </c>
      <c r="I401" s="143" t="b">
        <v>1</v>
      </c>
      <c r="J401" s="143" t="b">
        <v>0</v>
      </c>
      <c r="K401" s="143" t="b">
        <v>0</v>
      </c>
    </row>
    <row r="402" spans="1:11" ht="78.75" x14ac:dyDescent="0.25">
      <c r="A402" s="145">
        <v>44312.711111111108</v>
      </c>
      <c r="B402" s="143" t="s">
        <v>848</v>
      </c>
      <c r="C402" s="144" t="s">
        <v>1469</v>
      </c>
      <c r="D402" s="143">
        <v>3165519134</v>
      </c>
      <c r="E402" s="143">
        <v>2357779157</v>
      </c>
      <c r="F402" s="143">
        <v>-2.5</v>
      </c>
      <c r="G402" s="143">
        <v>284.01</v>
      </c>
      <c r="H402" s="143" t="b">
        <v>1</v>
      </c>
      <c r="I402" s="143" t="b">
        <v>0</v>
      </c>
      <c r="J402" s="143" t="b">
        <v>0</v>
      </c>
      <c r="K402" s="143" t="b">
        <v>0</v>
      </c>
    </row>
    <row r="403" spans="1:11" ht="78.75" x14ac:dyDescent="0.25">
      <c r="A403" s="145">
        <v>44312.711111111108</v>
      </c>
      <c r="B403" s="143" t="s">
        <v>848</v>
      </c>
      <c r="C403" s="144" t="s">
        <v>1468</v>
      </c>
      <c r="D403" s="143">
        <v>3165519133</v>
      </c>
      <c r="E403" s="143">
        <v>2357779156</v>
      </c>
      <c r="F403" s="143">
        <v>-2.5</v>
      </c>
      <c r="G403" s="143">
        <v>286.51</v>
      </c>
      <c r="H403" s="143" t="b">
        <v>1</v>
      </c>
      <c r="I403" s="143" t="b">
        <v>0</v>
      </c>
      <c r="J403" s="143" t="b">
        <v>0</v>
      </c>
      <c r="K403" s="143" t="b">
        <v>0</v>
      </c>
    </row>
    <row r="404" spans="1:11" ht="63" x14ac:dyDescent="0.25">
      <c r="A404" s="145">
        <v>44312.727083333331</v>
      </c>
      <c r="B404" s="143" t="s">
        <v>848</v>
      </c>
      <c r="C404" s="144" t="s">
        <v>1470</v>
      </c>
      <c r="D404" s="143">
        <v>3165569362</v>
      </c>
      <c r="E404" s="143">
        <v>2357815733</v>
      </c>
      <c r="F404" s="143">
        <v>-15</v>
      </c>
      <c r="G404" s="143">
        <v>269.01</v>
      </c>
      <c r="H404" s="143" t="b">
        <v>1</v>
      </c>
      <c r="I404" s="143" t="b">
        <v>0</v>
      </c>
      <c r="J404" s="143" t="b">
        <v>0</v>
      </c>
      <c r="K404" s="143" t="b">
        <v>0</v>
      </c>
    </row>
    <row r="405" spans="1:11" ht="47.25" x14ac:dyDescent="0.25">
      <c r="A405" s="145">
        <v>44312.727777777778</v>
      </c>
      <c r="B405" s="143" t="s">
        <v>848</v>
      </c>
      <c r="C405" s="144" t="s">
        <v>1472</v>
      </c>
      <c r="D405" s="143">
        <v>3165571377</v>
      </c>
      <c r="E405" s="143">
        <v>2357817417</v>
      </c>
      <c r="F405" s="143">
        <v>-2.4</v>
      </c>
      <c r="G405" s="143">
        <v>264.20999999999998</v>
      </c>
      <c r="H405" s="143" t="b">
        <v>1</v>
      </c>
      <c r="I405" s="143" t="b">
        <v>0</v>
      </c>
      <c r="J405" s="143" t="b">
        <v>1</v>
      </c>
      <c r="K405" s="143" t="b">
        <v>0</v>
      </c>
    </row>
    <row r="406" spans="1:11" ht="47.25" x14ac:dyDescent="0.25">
      <c r="A406" s="145">
        <v>44312.727777777778</v>
      </c>
      <c r="B406" s="143" t="s">
        <v>848</v>
      </c>
      <c r="C406" s="144" t="s">
        <v>1471</v>
      </c>
      <c r="D406" s="143">
        <v>3165571376</v>
      </c>
      <c r="E406" s="143">
        <v>2357817416</v>
      </c>
      <c r="F406" s="143">
        <v>-2.4</v>
      </c>
      <c r="G406" s="143">
        <v>266.61</v>
      </c>
      <c r="H406" s="143" t="b">
        <v>1</v>
      </c>
      <c r="I406" s="143" t="b">
        <v>0</v>
      </c>
      <c r="J406" s="143" t="b">
        <v>1</v>
      </c>
      <c r="K406" s="143" t="b">
        <v>0</v>
      </c>
    </row>
    <row r="407" spans="1:11" ht="78.75" x14ac:dyDescent="0.25">
      <c r="A407" s="145">
        <v>44312.728472222225</v>
      </c>
      <c r="B407" s="143" t="s">
        <v>848</v>
      </c>
      <c r="C407" s="144" t="s">
        <v>1474</v>
      </c>
      <c r="D407" s="143">
        <v>3165572948</v>
      </c>
      <c r="E407" s="143">
        <v>2357818707</v>
      </c>
      <c r="F407" s="143">
        <v>-5</v>
      </c>
      <c r="G407" s="143">
        <v>239.21</v>
      </c>
      <c r="H407" s="143" t="b">
        <v>1</v>
      </c>
      <c r="I407" s="143" t="b">
        <v>0</v>
      </c>
      <c r="J407" s="143" t="b">
        <v>0</v>
      </c>
      <c r="K407" s="143" t="b">
        <v>0</v>
      </c>
    </row>
    <row r="408" spans="1:11" ht="63" x14ac:dyDescent="0.25">
      <c r="A408" s="145">
        <v>44312.728472222225</v>
      </c>
      <c r="B408" s="143" t="s">
        <v>848</v>
      </c>
      <c r="C408" s="144" t="s">
        <v>1473</v>
      </c>
      <c r="D408" s="143">
        <v>3165572643</v>
      </c>
      <c r="E408" s="143">
        <v>2357818439</v>
      </c>
      <c r="F408" s="143">
        <v>-20</v>
      </c>
      <c r="G408" s="143">
        <v>244.21</v>
      </c>
      <c r="H408" s="143" t="b">
        <v>1</v>
      </c>
      <c r="I408" s="143" t="b">
        <v>0</v>
      </c>
      <c r="J408" s="143" t="b">
        <v>0</v>
      </c>
      <c r="K408" s="143" t="b">
        <v>0</v>
      </c>
    </row>
    <row r="409" spans="1:11" ht="63" x14ac:dyDescent="0.25">
      <c r="A409" s="145">
        <v>44313.413888888892</v>
      </c>
      <c r="B409" s="143" t="s">
        <v>848</v>
      </c>
      <c r="C409" s="144" t="s">
        <v>1476</v>
      </c>
      <c r="D409" s="143">
        <v>3166367282</v>
      </c>
      <c r="E409" s="143">
        <v>2358421820</v>
      </c>
      <c r="F409" s="143">
        <v>-2.5</v>
      </c>
      <c r="G409" s="143">
        <v>234.21</v>
      </c>
      <c r="H409" s="143" t="b">
        <v>1</v>
      </c>
      <c r="I409" s="143" t="b">
        <v>0</v>
      </c>
      <c r="J409" s="143" t="b">
        <v>0</v>
      </c>
      <c r="K409" s="143" t="b">
        <v>0</v>
      </c>
    </row>
    <row r="410" spans="1:11" ht="78.75" x14ac:dyDescent="0.25">
      <c r="A410" s="145">
        <v>44313.413888888892</v>
      </c>
      <c r="B410" s="143" t="s">
        <v>848</v>
      </c>
      <c r="C410" s="144" t="s">
        <v>1475</v>
      </c>
      <c r="D410" s="143">
        <v>3166367281</v>
      </c>
      <c r="E410" s="143">
        <v>2358421819</v>
      </c>
      <c r="F410" s="143">
        <v>-2.5</v>
      </c>
      <c r="G410" s="143">
        <v>236.71</v>
      </c>
      <c r="H410" s="143" t="b">
        <v>1</v>
      </c>
      <c r="I410" s="143" t="b">
        <v>0</v>
      </c>
      <c r="J410" s="143" t="b">
        <v>0</v>
      </c>
      <c r="K410" s="143" t="b">
        <v>0</v>
      </c>
    </row>
    <row r="411" spans="1:11" ht="78.75" x14ac:dyDescent="0.25">
      <c r="A411" s="145">
        <v>44313.511111111111</v>
      </c>
      <c r="B411" s="143" t="s">
        <v>848</v>
      </c>
      <c r="C411" s="144" t="s">
        <v>1477</v>
      </c>
      <c r="D411" s="143">
        <v>3166491200</v>
      </c>
      <c r="E411" s="143">
        <v>2358511138</v>
      </c>
      <c r="F411" s="143">
        <v>-5</v>
      </c>
      <c r="G411" s="143">
        <v>229.21</v>
      </c>
      <c r="H411" s="143" t="b">
        <v>1</v>
      </c>
      <c r="I411" s="143" t="b">
        <v>0</v>
      </c>
      <c r="J411" s="143" t="b">
        <v>0</v>
      </c>
      <c r="K411" s="143" t="b">
        <v>0</v>
      </c>
    </row>
    <row r="412" spans="1:11" ht="78.75" x14ac:dyDescent="0.25">
      <c r="A412" s="145">
        <v>44313.708333333336</v>
      </c>
      <c r="B412" s="143" t="s">
        <v>865</v>
      </c>
      <c r="C412" s="144" t="s">
        <v>1475</v>
      </c>
      <c r="D412" s="143">
        <v>3167086663</v>
      </c>
      <c r="E412" s="143">
        <v>2358421819</v>
      </c>
      <c r="F412" s="143">
        <v>2.5</v>
      </c>
      <c r="G412" s="143">
        <v>234.21</v>
      </c>
      <c r="H412" s="143" t="b">
        <v>1</v>
      </c>
      <c r="I412" s="143" t="b">
        <v>0</v>
      </c>
      <c r="J412" s="143" t="b">
        <v>0</v>
      </c>
      <c r="K412" s="143" t="b">
        <v>0</v>
      </c>
    </row>
    <row r="413" spans="1:11" ht="78.75" x14ac:dyDescent="0.25">
      <c r="A413" s="145">
        <v>44313.708333333336</v>
      </c>
      <c r="B413" s="143" t="s">
        <v>865</v>
      </c>
      <c r="C413" s="144" t="s">
        <v>1469</v>
      </c>
      <c r="D413" s="143">
        <v>3167086627</v>
      </c>
      <c r="E413" s="143">
        <v>2357779157</v>
      </c>
      <c r="F413" s="143">
        <v>2.5</v>
      </c>
      <c r="G413" s="143">
        <v>231.71</v>
      </c>
      <c r="H413" s="143" t="b">
        <v>1</v>
      </c>
      <c r="I413" s="143" t="b">
        <v>0</v>
      </c>
      <c r="J413" s="143" t="b">
        <v>0</v>
      </c>
      <c r="K413" s="143" t="b">
        <v>0</v>
      </c>
    </row>
    <row r="414" spans="1:11" ht="63" x14ac:dyDescent="0.25">
      <c r="A414" s="145">
        <v>44313.748611111114</v>
      </c>
      <c r="B414" s="143" t="s">
        <v>848</v>
      </c>
      <c r="C414" s="144" t="s">
        <v>1478</v>
      </c>
      <c r="D414" s="143">
        <v>3167204226</v>
      </c>
      <c r="E414" s="143">
        <v>2359024207</v>
      </c>
      <c r="F414" s="143">
        <v>-5</v>
      </c>
      <c r="G414" s="143">
        <v>229.21</v>
      </c>
      <c r="H414" s="143" t="b">
        <v>1</v>
      </c>
      <c r="I414" s="143" t="b">
        <v>0</v>
      </c>
      <c r="J414" s="143" t="b">
        <v>0</v>
      </c>
      <c r="K414" s="143" t="b">
        <v>0</v>
      </c>
    </row>
    <row r="415" spans="1:11" ht="47.25" x14ac:dyDescent="0.25">
      <c r="A415" s="145">
        <v>44314.597222222219</v>
      </c>
      <c r="B415" s="143" t="s">
        <v>1479</v>
      </c>
      <c r="C415" s="144" t="s">
        <v>1471</v>
      </c>
      <c r="D415" s="143">
        <v>3168542556</v>
      </c>
      <c r="E415" s="143">
        <v>2357817416</v>
      </c>
      <c r="F415" s="143">
        <v>1.92</v>
      </c>
      <c r="G415" s="143">
        <v>232.57</v>
      </c>
      <c r="H415" s="143" t="b">
        <v>1</v>
      </c>
      <c r="I415" s="143" t="b">
        <v>0</v>
      </c>
      <c r="J415" s="143" t="b">
        <v>1</v>
      </c>
      <c r="K415" s="143" t="b">
        <v>0</v>
      </c>
    </row>
    <row r="416" spans="1:11" ht="47.25" x14ac:dyDescent="0.25">
      <c r="A416" s="145">
        <v>44314.597222222219</v>
      </c>
      <c r="B416" s="143" t="s">
        <v>1479</v>
      </c>
      <c r="C416" s="144" t="s">
        <v>1472</v>
      </c>
      <c r="D416" s="143">
        <v>3168542530</v>
      </c>
      <c r="E416" s="143">
        <v>2357817417</v>
      </c>
      <c r="F416" s="143">
        <v>1.44</v>
      </c>
      <c r="G416" s="143">
        <v>230.65</v>
      </c>
      <c r="H416" s="143" t="b">
        <v>1</v>
      </c>
      <c r="I416" s="143" t="b">
        <v>0</v>
      </c>
      <c r="J416" s="143" t="b">
        <v>1</v>
      </c>
      <c r="K416" s="143" t="b">
        <v>0</v>
      </c>
    </row>
    <row r="417" spans="1:11" x14ac:dyDescent="0.25">
      <c r="A417" s="145">
        <v>44316.684027777781</v>
      </c>
      <c r="B417" s="143" t="s">
        <v>848</v>
      </c>
      <c r="C417" s="143" t="s">
        <v>1396</v>
      </c>
      <c r="D417" s="143">
        <v>3174092041</v>
      </c>
      <c r="E417" s="143">
        <v>2364073970</v>
      </c>
      <c r="F417" s="143">
        <v>-1</v>
      </c>
      <c r="G417" s="143">
        <v>231.57</v>
      </c>
      <c r="H417" s="143" t="b">
        <v>0</v>
      </c>
      <c r="I417" s="143" t="b">
        <v>1</v>
      </c>
      <c r="J417" s="143" t="b">
        <v>0</v>
      </c>
      <c r="K417" s="143" t="b">
        <v>0</v>
      </c>
    </row>
    <row r="418" spans="1:11" ht="63" x14ac:dyDescent="0.25">
      <c r="A418" s="145">
        <v>44317.443749999999</v>
      </c>
      <c r="B418" s="143" t="s">
        <v>848</v>
      </c>
      <c r="C418" s="144" t="s">
        <v>1484</v>
      </c>
      <c r="D418" s="143">
        <v>3176632443</v>
      </c>
      <c r="E418" s="143">
        <v>2365964541</v>
      </c>
      <c r="F418" s="143">
        <v>-7.5</v>
      </c>
      <c r="G418" s="143">
        <v>186.57</v>
      </c>
      <c r="H418" s="143" t="b">
        <v>1</v>
      </c>
      <c r="I418" s="143" t="b">
        <v>0</v>
      </c>
      <c r="J418" s="143" t="b">
        <v>0</v>
      </c>
      <c r="K418" s="143" t="b">
        <v>0</v>
      </c>
    </row>
    <row r="419" spans="1:11" ht="63" x14ac:dyDescent="0.25">
      <c r="A419" s="145">
        <v>44317.443749999999</v>
      </c>
      <c r="B419" s="143" t="s">
        <v>848</v>
      </c>
      <c r="C419" s="144" t="s">
        <v>1483</v>
      </c>
      <c r="D419" s="143">
        <v>3176632442</v>
      </c>
      <c r="E419" s="143">
        <v>2365964540</v>
      </c>
      <c r="F419" s="143">
        <v>-7.5</v>
      </c>
      <c r="G419" s="143">
        <v>194.07</v>
      </c>
      <c r="H419" s="143" t="b">
        <v>1</v>
      </c>
      <c r="I419" s="143" t="b">
        <v>0</v>
      </c>
      <c r="J419" s="143" t="b">
        <v>0</v>
      </c>
      <c r="K419" s="143" t="b">
        <v>0</v>
      </c>
    </row>
    <row r="420" spans="1:11" ht="63" x14ac:dyDescent="0.25">
      <c r="A420" s="145">
        <v>44317.443749999999</v>
      </c>
      <c r="B420" s="143" t="s">
        <v>848</v>
      </c>
      <c r="C420" s="144" t="s">
        <v>1482</v>
      </c>
      <c r="D420" s="143">
        <v>3176632441</v>
      </c>
      <c r="E420" s="143">
        <v>2365964539</v>
      </c>
      <c r="F420" s="143">
        <v>-10</v>
      </c>
      <c r="G420" s="143">
        <v>201.57</v>
      </c>
      <c r="H420" s="143" t="b">
        <v>1</v>
      </c>
      <c r="I420" s="143" t="b">
        <v>0</v>
      </c>
      <c r="J420" s="143" t="b">
        <v>0</v>
      </c>
      <c r="K420" s="143" t="b">
        <v>0</v>
      </c>
    </row>
    <row r="421" spans="1:11" ht="63" x14ac:dyDescent="0.25">
      <c r="A421" s="145">
        <v>44317.443749999999</v>
      </c>
      <c r="B421" s="143" t="s">
        <v>848</v>
      </c>
      <c r="C421" s="144" t="s">
        <v>1481</v>
      </c>
      <c r="D421" s="143">
        <v>3176632440</v>
      </c>
      <c r="E421" s="143">
        <v>2365964538</v>
      </c>
      <c r="F421" s="143">
        <v>-5</v>
      </c>
      <c r="G421" s="143">
        <v>211.57</v>
      </c>
      <c r="H421" s="143" t="b">
        <v>1</v>
      </c>
      <c r="I421" s="143" t="b">
        <v>0</v>
      </c>
      <c r="J421" s="143" t="b">
        <v>0</v>
      </c>
      <c r="K421" s="143" t="b">
        <v>0</v>
      </c>
    </row>
    <row r="422" spans="1:11" ht="63" x14ac:dyDescent="0.25">
      <c r="A422" s="145">
        <v>44317.443749999999</v>
      </c>
      <c r="B422" s="143" t="s">
        <v>848</v>
      </c>
      <c r="C422" s="144" t="s">
        <v>1480</v>
      </c>
      <c r="D422" s="143">
        <v>3176632439</v>
      </c>
      <c r="E422" s="143">
        <v>2365964537</v>
      </c>
      <c r="F422" s="143">
        <v>-15</v>
      </c>
      <c r="G422" s="143">
        <v>216.57</v>
      </c>
      <c r="H422" s="143" t="b">
        <v>1</v>
      </c>
      <c r="I422" s="143" t="b">
        <v>0</v>
      </c>
      <c r="J422" s="143" t="b">
        <v>0</v>
      </c>
      <c r="K422" s="143" t="b">
        <v>0</v>
      </c>
    </row>
    <row r="423" spans="1:11" ht="63" x14ac:dyDescent="0.25">
      <c r="A423" s="145">
        <v>44319.668055555558</v>
      </c>
      <c r="B423" s="143" t="s">
        <v>865</v>
      </c>
      <c r="C423" s="144" t="s">
        <v>1483</v>
      </c>
      <c r="D423" s="143">
        <v>3185754026</v>
      </c>
      <c r="E423" s="143">
        <v>2365964540</v>
      </c>
      <c r="F423" s="143">
        <v>7.5</v>
      </c>
      <c r="G423" s="143">
        <v>194.07</v>
      </c>
      <c r="H423" s="143" t="b">
        <v>1</v>
      </c>
      <c r="I423" s="143" t="b">
        <v>0</v>
      </c>
      <c r="J423" s="143" t="b">
        <v>0</v>
      </c>
      <c r="K423" s="143" t="b">
        <v>0</v>
      </c>
    </row>
    <row r="424" spans="1:11" ht="78.75" x14ac:dyDescent="0.25">
      <c r="A424" s="145">
        <v>44319.847222222219</v>
      </c>
      <c r="B424" s="143" t="s">
        <v>848</v>
      </c>
      <c r="C424" s="144" t="s">
        <v>1488</v>
      </c>
      <c r="D424" s="143">
        <v>3186279991</v>
      </c>
      <c r="E424" s="143">
        <v>2373121065</v>
      </c>
      <c r="F424" s="143">
        <v>-10</v>
      </c>
      <c r="G424" s="143">
        <v>174.07</v>
      </c>
      <c r="H424" s="143" t="b">
        <v>1</v>
      </c>
      <c r="I424" s="143" t="b">
        <v>0</v>
      </c>
      <c r="J424" s="143" t="b">
        <v>0</v>
      </c>
      <c r="K424" s="143" t="b">
        <v>0</v>
      </c>
    </row>
    <row r="425" spans="1:11" ht="63" x14ac:dyDescent="0.25">
      <c r="A425" s="145">
        <v>44319.847222222219</v>
      </c>
      <c r="B425" s="143" t="s">
        <v>848</v>
      </c>
      <c r="C425" s="144" t="s">
        <v>1487</v>
      </c>
      <c r="D425" s="143">
        <v>3186279990</v>
      </c>
      <c r="E425" s="143">
        <v>2373121064</v>
      </c>
      <c r="F425" s="143">
        <v>-2.5</v>
      </c>
      <c r="G425" s="143">
        <v>184.07</v>
      </c>
      <c r="H425" s="143" t="b">
        <v>1</v>
      </c>
      <c r="I425" s="143" t="b">
        <v>0</v>
      </c>
      <c r="J425" s="143" t="b">
        <v>0</v>
      </c>
      <c r="K425" s="143" t="b">
        <v>0</v>
      </c>
    </row>
    <row r="426" spans="1:11" ht="63" x14ac:dyDescent="0.25">
      <c r="A426" s="145">
        <v>44319.847222222219</v>
      </c>
      <c r="B426" s="143" t="s">
        <v>848</v>
      </c>
      <c r="C426" s="144" t="s">
        <v>1486</v>
      </c>
      <c r="D426" s="143">
        <v>3186279989</v>
      </c>
      <c r="E426" s="143">
        <v>2373121063</v>
      </c>
      <c r="F426" s="143">
        <v>-2.5</v>
      </c>
      <c r="G426" s="143">
        <v>186.57</v>
      </c>
      <c r="H426" s="143" t="b">
        <v>1</v>
      </c>
      <c r="I426" s="143" t="b">
        <v>0</v>
      </c>
      <c r="J426" s="143" t="b">
        <v>0</v>
      </c>
      <c r="K426" s="143" t="b">
        <v>0</v>
      </c>
    </row>
    <row r="427" spans="1:11" ht="63" x14ac:dyDescent="0.25">
      <c r="A427" s="145">
        <v>44319.847222222219</v>
      </c>
      <c r="B427" s="143" t="s">
        <v>848</v>
      </c>
      <c r="C427" s="144" t="s">
        <v>1485</v>
      </c>
      <c r="D427" s="143">
        <v>3186279988</v>
      </c>
      <c r="E427" s="143">
        <v>2373121062</v>
      </c>
      <c r="F427" s="143">
        <v>-5</v>
      </c>
      <c r="G427" s="143">
        <v>189.07</v>
      </c>
      <c r="H427" s="143" t="b">
        <v>1</v>
      </c>
      <c r="I427" s="143" t="b">
        <v>0</v>
      </c>
      <c r="J427" s="143" t="b">
        <v>0</v>
      </c>
      <c r="K427" s="143" t="b">
        <v>0</v>
      </c>
    </row>
    <row r="428" spans="1:11" ht="63" x14ac:dyDescent="0.25">
      <c r="A428" s="145">
        <v>44320.554166666669</v>
      </c>
      <c r="B428" s="143" t="s">
        <v>846</v>
      </c>
      <c r="C428" s="144" t="s">
        <v>1481</v>
      </c>
      <c r="D428" s="143">
        <v>3187015785</v>
      </c>
      <c r="E428" s="143">
        <v>2365964538</v>
      </c>
      <c r="F428" s="143">
        <v>14.43</v>
      </c>
      <c r="G428" s="143">
        <v>188.5</v>
      </c>
      <c r="H428" s="143" t="b">
        <v>1</v>
      </c>
      <c r="I428" s="143" t="b">
        <v>0</v>
      </c>
      <c r="J428" s="143" t="b">
        <v>0</v>
      </c>
      <c r="K428" s="143" t="b">
        <v>0</v>
      </c>
    </row>
    <row r="429" spans="1:11" ht="63" x14ac:dyDescent="0.25">
      <c r="A429" s="145">
        <v>44320.557638888888</v>
      </c>
      <c r="B429" s="143" t="s">
        <v>865</v>
      </c>
      <c r="C429" s="144" t="s">
        <v>1478</v>
      </c>
      <c r="D429" s="143">
        <v>3187030967</v>
      </c>
      <c r="E429" s="143">
        <v>2359024207</v>
      </c>
      <c r="F429" s="143">
        <v>5</v>
      </c>
      <c r="G429" s="143">
        <v>193.5</v>
      </c>
      <c r="H429" s="143" t="b">
        <v>1</v>
      </c>
      <c r="I429" s="143" t="b">
        <v>0</v>
      </c>
      <c r="J429" s="143" t="b">
        <v>0</v>
      </c>
      <c r="K429" s="143" t="b">
        <v>0</v>
      </c>
    </row>
    <row r="430" spans="1:11" ht="63" x14ac:dyDescent="0.25">
      <c r="A430" s="145">
        <v>44321.925694444442</v>
      </c>
      <c r="B430" s="143" t="s">
        <v>848</v>
      </c>
      <c r="C430" s="144" t="s">
        <v>1493</v>
      </c>
      <c r="D430" s="143">
        <v>3190836262</v>
      </c>
      <c r="E430" s="143">
        <v>2376484067</v>
      </c>
      <c r="F430" s="143">
        <v>-1</v>
      </c>
      <c r="G430" s="143">
        <v>188.5</v>
      </c>
      <c r="H430" s="143" t="b">
        <v>1</v>
      </c>
      <c r="I430" s="143" t="b">
        <v>0</v>
      </c>
      <c r="J430" s="143" t="b">
        <v>0</v>
      </c>
      <c r="K430" s="143" t="b">
        <v>0</v>
      </c>
    </row>
    <row r="431" spans="1:11" ht="63" x14ac:dyDescent="0.25">
      <c r="A431" s="145">
        <v>44321.925694444442</v>
      </c>
      <c r="B431" s="143" t="s">
        <v>848</v>
      </c>
      <c r="C431" s="144" t="s">
        <v>1492</v>
      </c>
      <c r="D431" s="143">
        <v>3190836260</v>
      </c>
      <c r="E431" s="143">
        <v>2376484065</v>
      </c>
      <c r="F431" s="143">
        <v>-1</v>
      </c>
      <c r="G431" s="143">
        <v>189.5</v>
      </c>
      <c r="H431" s="143" t="b">
        <v>1</v>
      </c>
      <c r="I431" s="143" t="b">
        <v>0</v>
      </c>
      <c r="J431" s="143" t="b">
        <v>0</v>
      </c>
      <c r="K431" s="143" t="b">
        <v>0</v>
      </c>
    </row>
    <row r="432" spans="1:11" ht="63" x14ac:dyDescent="0.25">
      <c r="A432" s="145">
        <v>44321.925694444442</v>
      </c>
      <c r="B432" s="143" t="s">
        <v>848</v>
      </c>
      <c r="C432" s="144" t="s">
        <v>1491</v>
      </c>
      <c r="D432" s="143">
        <v>3190836259</v>
      </c>
      <c r="E432" s="143">
        <v>2376484064</v>
      </c>
      <c r="F432" s="143">
        <v>-1</v>
      </c>
      <c r="G432" s="143">
        <v>190.5</v>
      </c>
      <c r="H432" s="143" t="b">
        <v>1</v>
      </c>
      <c r="I432" s="143" t="b">
        <v>0</v>
      </c>
      <c r="J432" s="143" t="b">
        <v>0</v>
      </c>
      <c r="K432" s="143" t="b">
        <v>0</v>
      </c>
    </row>
    <row r="433" spans="1:11" ht="78.75" x14ac:dyDescent="0.25">
      <c r="A433" s="145">
        <v>44321.925694444442</v>
      </c>
      <c r="B433" s="143" t="s">
        <v>848</v>
      </c>
      <c r="C433" s="144" t="s">
        <v>1490</v>
      </c>
      <c r="D433" s="143">
        <v>3190836258</v>
      </c>
      <c r="E433" s="143">
        <v>2376484063</v>
      </c>
      <c r="F433" s="143">
        <v>-1</v>
      </c>
      <c r="G433" s="143">
        <v>191.5</v>
      </c>
      <c r="H433" s="143" t="b">
        <v>1</v>
      </c>
      <c r="I433" s="143" t="b">
        <v>0</v>
      </c>
      <c r="J433" s="143" t="b">
        <v>0</v>
      </c>
      <c r="K433" s="143" t="b">
        <v>0</v>
      </c>
    </row>
    <row r="434" spans="1:11" ht="63" x14ac:dyDescent="0.25">
      <c r="A434" s="145">
        <v>44321.925694444442</v>
      </c>
      <c r="B434" s="143" t="s">
        <v>848</v>
      </c>
      <c r="C434" s="144" t="s">
        <v>1489</v>
      </c>
      <c r="D434" s="143">
        <v>3190836257</v>
      </c>
      <c r="E434" s="143">
        <v>2376484062</v>
      </c>
      <c r="F434" s="143">
        <v>-1</v>
      </c>
      <c r="G434" s="143">
        <v>192.5</v>
      </c>
      <c r="H434" s="143" t="b">
        <v>1</v>
      </c>
      <c r="I434" s="143" t="b">
        <v>0</v>
      </c>
      <c r="J434" s="143" t="b">
        <v>0</v>
      </c>
      <c r="K434" s="143" t="b">
        <v>0</v>
      </c>
    </row>
    <row r="435" spans="1:11" ht="78.75" x14ac:dyDescent="0.25">
      <c r="A435" s="145">
        <v>44321.932638888888</v>
      </c>
      <c r="B435" s="143" t="s">
        <v>848</v>
      </c>
      <c r="C435" s="144" t="s">
        <v>1498</v>
      </c>
      <c r="D435" s="143">
        <v>3190862839</v>
      </c>
      <c r="E435" s="143">
        <v>2376499844</v>
      </c>
      <c r="F435" s="143">
        <v>-1</v>
      </c>
      <c r="G435" s="143">
        <v>183.5</v>
      </c>
      <c r="H435" s="143" t="b">
        <v>1</v>
      </c>
      <c r="I435" s="143" t="b">
        <v>0</v>
      </c>
      <c r="J435" s="143" t="b">
        <v>0</v>
      </c>
      <c r="K435" s="143" t="b">
        <v>0</v>
      </c>
    </row>
    <row r="436" spans="1:11" ht="78.75" x14ac:dyDescent="0.25">
      <c r="A436" s="145">
        <v>44321.932638888888</v>
      </c>
      <c r="B436" s="143" t="s">
        <v>848</v>
      </c>
      <c r="C436" s="144" t="s">
        <v>1497</v>
      </c>
      <c r="D436" s="143">
        <v>3190862838</v>
      </c>
      <c r="E436" s="143">
        <v>2376499843</v>
      </c>
      <c r="F436" s="143">
        <v>-1</v>
      </c>
      <c r="G436" s="143">
        <v>184.5</v>
      </c>
      <c r="H436" s="143" t="b">
        <v>1</v>
      </c>
      <c r="I436" s="143" t="b">
        <v>0</v>
      </c>
      <c r="J436" s="143" t="b">
        <v>0</v>
      </c>
      <c r="K436" s="143" t="b">
        <v>0</v>
      </c>
    </row>
    <row r="437" spans="1:11" ht="78.75" x14ac:dyDescent="0.25">
      <c r="A437" s="145">
        <v>44321.932638888888</v>
      </c>
      <c r="B437" s="143" t="s">
        <v>848</v>
      </c>
      <c r="C437" s="144" t="s">
        <v>1496</v>
      </c>
      <c r="D437" s="143">
        <v>3190862836</v>
      </c>
      <c r="E437" s="143">
        <v>2376499841</v>
      </c>
      <c r="F437" s="143">
        <v>-1</v>
      </c>
      <c r="G437" s="143">
        <v>185.5</v>
      </c>
      <c r="H437" s="143" t="b">
        <v>1</v>
      </c>
      <c r="I437" s="143" t="b">
        <v>0</v>
      </c>
      <c r="J437" s="143" t="b">
        <v>0</v>
      </c>
      <c r="K437" s="143" t="b">
        <v>0</v>
      </c>
    </row>
    <row r="438" spans="1:11" ht="63" x14ac:dyDescent="0.25">
      <c r="A438" s="145">
        <v>44321.932638888888</v>
      </c>
      <c r="B438" s="143" t="s">
        <v>848</v>
      </c>
      <c r="C438" s="144" t="s">
        <v>1495</v>
      </c>
      <c r="D438" s="143">
        <v>3190862835</v>
      </c>
      <c r="E438" s="143">
        <v>2376499840</v>
      </c>
      <c r="F438" s="143">
        <v>-1</v>
      </c>
      <c r="G438" s="143">
        <v>186.5</v>
      </c>
      <c r="H438" s="143" t="b">
        <v>1</v>
      </c>
      <c r="I438" s="143" t="b">
        <v>0</v>
      </c>
      <c r="J438" s="143" t="b">
        <v>0</v>
      </c>
      <c r="K438" s="143" t="b">
        <v>0</v>
      </c>
    </row>
    <row r="439" spans="1:11" ht="63" x14ac:dyDescent="0.25">
      <c r="A439" s="145">
        <v>44321.932638888888</v>
      </c>
      <c r="B439" s="143" t="s">
        <v>848</v>
      </c>
      <c r="C439" s="144" t="s">
        <v>1494</v>
      </c>
      <c r="D439" s="143">
        <v>3190862834</v>
      </c>
      <c r="E439" s="143">
        <v>2376499839</v>
      </c>
      <c r="F439" s="143">
        <v>-1</v>
      </c>
      <c r="G439" s="143">
        <v>187.5</v>
      </c>
      <c r="H439" s="143" t="b">
        <v>1</v>
      </c>
      <c r="I439" s="143" t="b">
        <v>0</v>
      </c>
      <c r="J439" s="143" t="b">
        <v>0</v>
      </c>
      <c r="K439" s="143" t="b">
        <v>0</v>
      </c>
    </row>
    <row r="440" spans="1:11" ht="63" x14ac:dyDescent="0.25">
      <c r="A440" s="145">
        <v>44322.01666666667</v>
      </c>
      <c r="B440" s="143" t="s">
        <v>846</v>
      </c>
      <c r="C440" s="144" t="s">
        <v>1493</v>
      </c>
      <c r="D440" s="143">
        <v>3191017653</v>
      </c>
      <c r="E440" s="143">
        <v>2376484067</v>
      </c>
      <c r="F440" s="143">
        <v>5</v>
      </c>
      <c r="G440" s="143">
        <v>188.5</v>
      </c>
      <c r="H440" s="143" t="b">
        <v>1</v>
      </c>
      <c r="I440" s="143" t="b">
        <v>0</v>
      </c>
      <c r="J440" s="143" t="b">
        <v>0</v>
      </c>
      <c r="K440" s="143" t="b">
        <v>0</v>
      </c>
    </row>
    <row r="441" spans="1:11" ht="78.75" x14ac:dyDescent="0.25">
      <c r="A441" s="145">
        <v>44322.041666666664</v>
      </c>
      <c r="B441" s="143" t="s">
        <v>846</v>
      </c>
      <c r="C441" s="144" t="s">
        <v>1498</v>
      </c>
      <c r="D441" s="143">
        <v>3191040119</v>
      </c>
      <c r="E441" s="143">
        <v>2376499844</v>
      </c>
      <c r="F441" s="143">
        <v>3.4</v>
      </c>
      <c r="G441" s="143">
        <v>191.9</v>
      </c>
      <c r="H441" s="143" t="b">
        <v>1</v>
      </c>
      <c r="I441" s="143" t="b">
        <v>0</v>
      </c>
      <c r="J441" s="143" t="b">
        <v>0</v>
      </c>
      <c r="K441" s="143" t="b">
        <v>0</v>
      </c>
    </row>
    <row r="442" spans="1:11" ht="47.25" x14ac:dyDescent="0.25">
      <c r="A442" s="145">
        <v>44322.95</v>
      </c>
      <c r="B442" s="143" t="s">
        <v>848</v>
      </c>
      <c r="C442" s="144" t="s">
        <v>1499</v>
      </c>
      <c r="D442" s="143">
        <v>3193819513</v>
      </c>
      <c r="E442" s="143">
        <v>2378672401</v>
      </c>
      <c r="F442" s="143">
        <v>-5</v>
      </c>
      <c r="G442" s="143">
        <v>186.9</v>
      </c>
      <c r="H442" s="143" t="b">
        <v>1</v>
      </c>
      <c r="I442" s="143" t="b">
        <v>0</v>
      </c>
      <c r="J442" s="143" t="b">
        <v>0</v>
      </c>
      <c r="K442" s="143" t="b">
        <v>0</v>
      </c>
    </row>
    <row r="443" spans="1:11" x14ac:dyDescent="0.25">
      <c r="A443" s="145">
        <v>44322.95208333333</v>
      </c>
      <c r="B443" s="143" t="s">
        <v>848</v>
      </c>
      <c r="C443" s="143" t="s">
        <v>883</v>
      </c>
      <c r="D443" s="143">
        <v>3193824631</v>
      </c>
      <c r="E443" s="143">
        <v>2378676697</v>
      </c>
      <c r="F443" s="143">
        <v>-2.5</v>
      </c>
      <c r="G443" s="143">
        <v>184.4</v>
      </c>
      <c r="H443" s="143" t="b">
        <v>0</v>
      </c>
      <c r="I443" s="143" t="b">
        <v>1</v>
      </c>
      <c r="J443" s="143" t="b">
        <v>0</v>
      </c>
      <c r="K443" s="143" t="b">
        <v>0</v>
      </c>
    </row>
    <row r="444" spans="1:11" ht="78.75" x14ac:dyDescent="0.25">
      <c r="A444" s="145">
        <v>44323.65347222222</v>
      </c>
      <c r="B444" s="143" t="s">
        <v>848</v>
      </c>
      <c r="C444" s="144" t="s">
        <v>1501</v>
      </c>
      <c r="D444" s="143">
        <v>3195067855</v>
      </c>
      <c r="E444" s="143">
        <v>2379598186</v>
      </c>
      <c r="F444" s="143">
        <v>-10</v>
      </c>
      <c r="G444" s="143">
        <v>169.4</v>
      </c>
      <c r="H444" s="143" t="b">
        <v>1</v>
      </c>
      <c r="I444" s="143" t="b">
        <v>0</v>
      </c>
      <c r="J444" s="143" t="b">
        <v>0</v>
      </c>
      <c r="K444" s="143" t="b">
        <v>0</v>
      </c>
    </row>
    <row r="445" spans="1:11" ht="78.75" x14ac:dyDescent="0.25">
      <c r="A445" s="145">
        <v>44323.65347222222</v>
      </c>
      <c r="B445" s="143" t="s">
        <v>848</v>
      </c>
      <c r="C445" s="144" t="s">
        <v>1500</v>
      </c>
      <c r="D445" s="143">
        <v>3195067854</v>
      </c>
      <c r="E445" s="143">
        <v>2379598185</v>
      </c>
      <c r="F445" s="143">
        <v>-5</v>
      </c>
      <c r="G445" s="143">
        <v>179.4</v>
      </c>
      <c r="H445" s="143" t="b">
        <v>1</v>
      </c>
      <c r="I445" s="143" t="b">
        <v>0</v>
      </c>
      <c r="J445" s="143" t="b">
        <v>0</v>
      </c>
      <c r="K445" s="143" t="b">
        <v>0</v>
      </c>
    </row>
    <row r="446" spans="1:11" ht="78.75" x14ac:dyDescent="0.25">
      <c r="A446" s="145">
        <v>44323.759722222225</v>
      </c>
      <c r="B446" s="143" t="s">
        <v>848</v>
      </c>
      <c r="C446" s="144" t="s">
        <v>1503</v>
      </c>
      <c r="D446" s="143">
        <v>3195821330</v>
      </c>
      <c r="E446" s="143">
        <v>2380159870</v>
      </c>
      <c r="F446" s="143">
        <v>-5</v>
      </c>
      <c r="G446" s="143">
        <v>149.4</v>
      </c>
      <c r="H446" s="143" t="b">
        <v>1</v>
      </c>
      <c r="I446" s="143" t="b">
        <v>0</v>
      </c>
      <c r="J446" s="143" t="b">
        <v>0</v>
      </c>
      <c r="K446" s="143" t="b">
        <v>0</v>
      </c>
    </row>
    <row r="447" spans="1:11" ht="63" x14ac:dyDescent="0.25">
      <c r="A447" s="145">
        <v>44323.759722222225</v>
      </c>
      <c r="B447" s="143" t="s">
        <v>848</v>
      </c>
      <c r="C447" s="144" t="s">
        <v>1502</v>
      </c>
      <c r="D447" s="143">
        <v>3195820057</v>
      </c>
      <c r="E447" s="143">
        <v>2380158791</v>
      </c>
      <c r="F447" s="143">
        <v>-15</v>
      </c>
      <c r="G447" s="143">
        <v>154.4</v>
      </c>
      <c r="H447" s="143" t="b">
        <v>1</v>
      </c>
      <c r="I447" s="143" t="b">
        <v>0</v>
      </c>
      <c r="J447" s="143" t="b">
        <v>0</v>
      </c>
      <c r="K447" s="143" t="b">
        <v>0</v>
      </c>
    </row>
    <row r="448" spans="1:11" ht="63" x14ac:dyDescent="0.25">
      <c r="A448" s="145">
        <v>44324.511805555558</v>
      </c>
      <c r="B448" s="143" t="s">
        <v>846</v>
      </c>
      <c r="C448" s="144" t="s">
        <v>1502</v>
      </c>
      <c r="D448" s="143">
        <v>3198351668</v>
      </c>
      <c r="E448" s="143">
        <v>2380158791</v>
      </c>
      <c r="F448" s="143">
        <v>28.5</v>
      </c>
      <c r="G448" s="143">
        <v>177.9</v>
      </c>
      <c r="H448" s="143" t="b">
        <v>1</v>
      </c>
      <c r="I448" s="143" t="b">
        <v>0</v>
      </c>
      <c r="J448" s="143" t="b">
        <v>0</v>
      </c>
      <c r="K448" s="143" t="b">
        <v>0</v>
      </c>
    </row>
    <row r="449" spans="1:11" ht="78.75" x14ac:dyDescent="0.25">
      <c r="A449" s="145">
        <v>44324.512499999997</v>
      </c>
      <c r="B449" s="143" t="s">
        <v>846</v>
      </c>
      <c r="C449" s="144" t="s">
        <v>1503</v>
      </c>
      <c r="D449" s="143">
        <v>3198354906</v>
      </c>
      <c r="E449" s="143">
        <v>2380159870</v>
      </c>
      <c r="F449" s="143">
        <v>7.5</v>
      </c>
      <c r="G449" s="143">
        <v>185.4</v>
      </c>
      <c r="H449" s="143" t="b">
        <v>1</v>
      </c>
      <c r="I449" s="143" t="b">
        <v>0</v>
      </c>
      <c r="J449" s="143" t="b">
        <v>0</v>
      </c>
      <c r="K449" s="143" t="b">
        <v>0</v>
      </c>
    </row>
    <row r="450" spans="1:11" ht="78.75" x14ac:dyDescent="0.25">
      <c r="A450" s="145">
        <v>44324.513194444444</v>
      </c>
      <c r="B450" s="143" t="s">
        <v>848</v>
      </c>
      <c r="C450" s="144" t="s">
        <v>1505</v>
      </c>
      <c r="D450" s="143">
        <v>3198371070</v>
      </c>
      <c r="E450" s="143">
        <v>2382062571</v>
      </c>
      <c r="F450" s="143">
        <v>-5</v>
      </c>
      <c r="G450" s="143">
        <v>165.4</v>
      </c>
      <c r="H450" s="143" t="b">
        <v>1</v>
      </c>
      <c r="I450" s="143" t="b">
        <v>0</v>
      </c>
      <c r="J450" s="143" t="b">
        <v>0</v>
      </c>
      <c r="K450" s="143" t="b">
        <v>0</v>
      </c>
    </row>
    <row r="451" spans="1:11" ht="63" x14ac:dyDescent="0.25">
      <c r="A451" s="145">
        <v>44324.513194444444</v>
      </c>
      <c r="B451" s="143" t="s">
        <v>848</v>
      </c>
      <c r="C451" s="144" t="s">
        <v>1504</v>
      </c>
      <c r="D451" s="143">
        <v>3198369864</v>
      </c>
      <c r="E451" s="143">
        <v>2382061493</v>
      </c>
      <c r="F451" s="143">
        <v>-15</v>
      </c>
      <c r="G451" s="143">
        <v>170.4</v>
      </c>
      <c r="H451" s="143" t="b">
        <v>1</v>
      </c>
      <c r="I451" s="143" t="b">
        <v>0</v>
      </c>
      <c r="J451" s="143" t="b">
        <v>0</v>
      </c>
      <c r="K451" s="143" t="b">
        <v>0</v>
      </c>
    </row>
    <row r="452" spans="1:11" ht="47.25" x14ac:dyDescent="0.25">
      <c r="A452" s="145">
        <v>44324.524305555555</v>
      </c>
      <c r="B452" s="143" t="s">
        <v>848</v>
      </c>
      <c r="C452" s="144" t="s">
        <v>1509</v>
      </c>
      <c r="D452" s="143">
        <v>3198519783</v>
      </c>
      <c r="E452" s="143">
        <v>2382164913</v>
      </c>
      <c r="F452" s="143">
        <v>-2</v>
      </c>
      <c r="G452" s="143">
        <v>157.4</v>
      </c>
      <c r="H452" s="143" t="b">
        <v>1</v>
      </c>
      <c r="I452" s="143" t="b">
        <v>0</v>
      </c>
      <c r="J452" s="143" t="b">
        <v>0</v>
      </c>
      <c r="K452" s="143" t="b">
        <v>0</v>
      </c>
    </row>
    <row r="453" spans="1:11" ht="47.25" x14ac:dyDescent="0.25">
      <c r="A453" s="145">
        <v>44324.524305555555</v>
      </c>
      <c r="B453" s="143" t="s">
        <v>848</v>
      </c>
      <c r="C453" s="144" t="s">
        <v>1508</v>
      </c>
      <c r="D453" s="143">
        <v>3198519781</v>
      </c>
      <c r="E453" s="143">
        <v>2382164911</v>
      </c>
      <c r="F453" s="143">
        <v>-2</v>
      </c>
      <c r="G453" s="143">
        <v>159.4</v>
      </c>
      <c r="H453" s="143" t="b">
        <v>1</v>
      </c>
      <c r="I453" s="143" t="b">
        <v>0</v>
      </c>
      <c r="J453" s="143" t="b">
        <v>0</v>
      </c>
      <c r="K453" s="143" t="b">
        <v>0</v>
      </c>
    </row>
    <row r="454" spans="1:11" ht="78.75" x14ac:dyDescent="0.25">
      <c r="A454" s="145">
        <v>44324.524305555555</v>
      </c>
      <c r="B454" s="143" t="s">
        <v>848</v>
      </c>
      <c r="C454" s="144" t="s">
        <v>1507</v>
      </c>
      <c r="D454" s="143">
        <v>3198519780</v>
      </c>
      <c r="E454" s="143">
        <v>2382164910</v>
      </c>
      <c r="F454" s="143">
        <v>-2</v>
      </c>
      <c r="G454" s="143">
        <v>161.4</v>
      </c>
      <c r="H454" s="143" t="b">
        <v>1</v>
      </c>
      <c r="I454" s="143" t="b">
        <v>0</v>
      </c>
      <c r="J454" s="143" t="b">
        <v>0</v>
      </c>
      <c r="K454" s="143" t="b">
        <v>0</v>
      </c>
    </row>
    <row r="455" spans="1:11" ht="63" x14ac:dyDescent="0.25">
      <c r="A455" s="145">
        <v>44324.524305555555</v>
      </c>
      <c r="B455" s="143" t="s">
        <v>848</v>
      </c>
      <c r="C455" s="144" t="s">
        <v>1506</v>
      </c>
      <c r="D455" s="143">
        <v>3198519779</v>
      </c>
      <c r="E455" s="143">
        <v>2382164909</v>
      </c>
      <c r="F455" s="143">
        <v>-2</v>
      </c>
      <c r="G455" s="143">
        <v>163.4</v>
      </c>
      <c r="H455" s="143" t="b">
        <v>1</v>
      </c>
      <c r="I455" s="143" t="b">
        <v>0</v>
      </c>
      <c r="J455" s="143" t="b">
        <v>0</v>
      </c>
      <c r="K455" s="143" t="b">
        <v>0</v>
      </c>
    </row>
    <row r="456" spans="1:11" ht="63" x14ac:dyDescent="0.25">
      <c r="A456" s="145">
        <v>44324.6</v>
      </c>
      <c r="B456" s="143" t="s">
        <v>846</v>
      </c>
      <c r="C456" s="144" t="s">
        <v>1506</v>
      </c>
      <c r="D456" s="143">
        <v>3199704244</v>
      </c>
      <c r="E456" s="143">
        <v>2382164909</v>
      </c>
      <c r="F456" s="143">
        <v>6.4</v>
      </c>
      <c r="G456" s="143">
        <v>163.80000000000001</v>
      </c>
      <c r="H456" s="143" t="b">
        <v>1</v>
      </c>
      <c r="I456" s="143" t="b">
        <v>0</v>
      </c>
      <c r="J456" s="143" t="b">
        <v>0</v>
      </c>
      <c r="K456" s="143" t="b">
        <v>0</v>
      </c>
    </row>
    <row r="457" spans="1:11" ht="47.25" x14ac:dyDescent="0.25">
      <c r="A457" s="145">
        <v>44324.680555555555</v>
      </c>
      <c r="B457" s="143" t="s">
        <v>848</v>
      </c>
      <c r="C457" s="144" t="s">
        <v>1510</v>
      </c>
      <c r="D457" s="143">
        <v>3201115594</v>
      </c>
      <c r="E457" s="143">
        <v>2384107647</v>
      </c>
      <c r="F457" s="143">
        <v>-1</v>
      </c>
      <c r="G457" s="143">
        <v>162.80000000000001</v>
      </c>
      <c r="H457" s="143" t="b">
        <v>1</v>
      </c>
      <c r="I457" s="143" t="b">
        <v>0</v>
      </c>
      <c r="J457" s="143" t="b">
        <v>0</v>
      </c>
      <c r="K457" s="143" t="b">
        <v>0</v>
      </c>
    </row>
    <row r="458" spans="1:11" ht="78.75" x14ac:dyDescent="0.25">
      <c r="A458" s="145">
        <v>44324.794444444444</v>
      </c>
      <c r="B458" s="143" t="s">
        <v>865</v>
      </c>
      <c r="C458" s="144" t="s">
        <v>1505</v>
      </c>
      <c r="D458" s="143">
        <v>3202372305</v>
      </c>
      <c r="E458" s="143">
        <v>2382062571</v>
      </c>
      <c r="F458" s="143">
        <v>5</v>
      </c>
      <c r="G458" s="143">
        <v>182.8</v>
      </c>
      <c r="H458" s="143" t="b">
        <v>1</v>
      </c>
      <c r="I458" s="143" t="b">
        <v>0</v>
      </c>
      <c r="J458" s="143" t="b">
        <v>0</v>
      </c>
      <c r="K458" s="143" t="b">
        <v>0</v>
      </c>
    </row>
    <row r="459" spans="1:11" ht="63" x14ac:dyDescent="0.25">
      <c r="A459" s="145">
        <v>44324.794444444444</v>
      </c>
      <c r="B459" s="143" t="s">
        <v>865</v>
      </c>
      <c r="C459" s="144" t="s">
        <v>1504</v>
      </c>
      <c r="D459" s="143">
        <v>3202372251</v>
      </c>
      <c r="E459" s="143">
        <v>2382061493</v>
      </c>
      <c r="F459" s="143">
        <v>15</v>
      </c>
      <c r="G459" s="143">
        <v>177.8</v>
      </c>
      <c r="H459" s="143" t="b">
        <v>1</v>
      </c>
      <c r="I459" s="143" t="b">
        <v>0</v>
      </c>
      <c r="J459" s="143" t="b">
        <v>0</v>
      </c>
      <c r="K459" s="143" t="b">
        <v>0</v>
      </c>
    </row>
    <row r="460" spans="1:11" x14ac:dyDescent="0.25">
      <c r="A460" s="145">
        <v>44324.935416666667</v>
      </c>
      <c r="B460" s="143" t="s">
        <v>846</v>
      </c>
      <c r="C460" s="143" t="s">
        <v>883</v>
      </c>
      <c r="D460" s="143">
        <v>3203077227</v>
      </c>
      <c r="E460" s="143">
        <v>2378676697</v>
      </c>
      <c r="F460" s="143">
        <v>4.79</v>
      </c>
      <c r="G460" s="143">
        <v>187.59</v>
      </c>
      <c r="H460" s="143" t="b">
        <v>0</v>
      </c>
      <c r="I460" s="143" t="b">
        <v>1</v>
      </c>
      <c r="J460" s="143" t="b">
        <v>0</v>
      </c>
      <c r="K460" s="143" t="b">
        <v>0</v>
      </c>
    </row>
    <row r="461" spans="1:11" ht="78.75" x14ac:dyDescent="0.25">
      <c r="A461" s="145">
        <v>44328.808333333334</v>
      </c>
      <c r="B461" s="143" t="s">
        <v>848</v>
      </c>
      <c r="C461" s="144" t="s">
        <v>1512</v>
      </c>
      <c r="D461" s="143">
        <v>3211216183</v>
      </c>
      <c r="E461" s="143">
        <v>2391480851</v>
      </c>
      <c r="F461" s="143">
        <v>-5</v>
      </c>
      <c r="G461" s="143">
        <v>172.59</v>
      </c>
      <c r="H461" s="143" t="b">
        <v>1</v>
      </c>
      <c r="I461" s="143" t="b">
        <v>0</v>
      </c>
      <c r="J461" s="143" t="b">
        <v>0</v>
      </c>
      <c r="K461" s="143" t="b">
        <v>0</v>
      </c>
    </row>
    <row r="462" spans="1:11" ht="63" x14ac:dyDescent="0.25">
      <c r="A462" s="145">
        <v>44328.808333333334</v>
      </c>
      <c r="B462" s="143" t="s">
        <v>848</v>
      </c>
      <c r="C462" s="144" t="s">
        <v>1511</v>
      </c>
      <c r="D462" s="143">
        <v>3211215687</v>
      </c>
      <c r="E462" s="143">
        <v>2391480443</v>
      </c>
      <c r="F462" s="143">
        <v>-10</v>
      </c>
      <c r="G462" s="143">
        <v>177.59</v>
      </c>
      <c r="H462" s="143" t="b">
        <v>1</v>
      </c>
      <c r="I462" s="143" t="b">
        <v>0</v>
      </c>
      <c r="J462" s="143" t="b">
        <v>0</v>
      </c>
      <c r="K462" s="143" t="b">
        <v>0</v>
      </c>
    </row>
    <row r="463" spans="1:11" ht="47.25" x14ac:dyDescent="0.25">
      <c r="A463" s="145">
        <v>44328.809027777781</v>
      </c>
      <c r="B463" s="143" t="s">
        <v>848</v>
      </c>
      <c r="C463" s="144" t="s">
        <v>1514</v>
      </c>
      <c r="D463" s="143">
        <v>3211218778</v>
      </c>
      <c r="E463" s="143">
        <v>2391483075</v>
      </c>
      <c r="F463" s="143">
        <v>-5</v>
      </c>
      <c r="G463" s="143">
        <v>152.59</v>
      </c>
      <c r="H463" s="143" t="b">
        <v>1</v>
      </c>
      <c r="I463" s="143" t="b">
        <v>0</v>
      </c>
      <c r="J463" s="143" t="b">
        <v>0</v>
      </c>
      <c r="K463" s="143" t="b">
        <v>0</v>
      </c>
    </row>
    <row r="464" spans="1:11" ht="63" x14ac:dyDescent="0.25">
      <c r="A464" s="145">
        <v>44328.809027777781</v>
      </c>
      <c r="B464" s="143" t="s">
        <v>848</v>
      </c>
      <c r="C464" s="144" t="s">
        <v>1513</v>
      </c>
      <c r="D464" s="143">
        <v>3211217558</v>
      </c>
      <c r="E464" s="143">
        <v>2391482060</v>
      </c>
      <c r="F464" s="143">
        <v>-15</v>
      </c>
      <c r="G464" s="143">
        <v>157.59</v>
      </c>
      <c r="H464" s="143" t="b">
        <v>1</v>
      </c>
      <c r="I464" s="143" t="b">
        <v>0</v>
      </c>
      <c r="J464" s="143" t="b">
        <v>0</v>
      </c>
      <c r="K464" s="143" t="b">
        <v>0</v>
      </c>
    </row>
    <row r="465" spans="1:11" ht="47.25" x14ac:dyDescent="0.25">
      <c r="A465" s="145">
        <v>44329.306250000001</v>
      </c>
      <c r="B465" s="143" t="s">
        <v>865</v>
      </c>
      <c r="C465" s="144" t="s">
        <v>1514</v>
      </c>
      <c r="D465" s="143">
        <v>3212007287</v>
      </c>
      <c r="E465" s="143">
        <v>2391483075</v>
      </c>
      <c r="F465" s="143">
        <v>5</v>
      </c>
      <c r="G465" s="143">
        <v>157.59</v>
      </c>
      <c r="H465" s="143" t="b">
        <v>1</v>
      </c>
      <c r="I465" s="143" t="b">
        <v>0</v>
      </c>
      <c r="J465" s="143" t="b">
        <v>0</v>
      </c>
      <c r="K465" s="143" t="b">
        <v>0</v>
      </c>
    </row>
    <row r="466" spans="1:11" ht="63" x14ac:dyDescent="0.25">
      <c r="A466" s="145">
        <v>44329.56527777778</v>
      </c>
      <c r="B466" s="143" t="s">
        <v>846</v>
      </c>
      <c r="C466" s="144" t="s">
        <v>1513</v>
      </c>
      <c r="D466" s="143">
        <v>3212503220</v>
      </c>
      <c r="E466" s="143">
        <v>2391482060</v>
      </c>
      <c r="F466" s="143">
        <v>33.75</v>
      </c>
      <c r="G466" s="143">
        <v>191.34</v>
      </c>
      <c r="H466" s="143" t="b">
        <v>1</v>
      </c>
      <c r="I466" s="143" t="b">
        <v>0</v>
      </c>
      <c r="J466" s="143" t="b">
        <v>0</v>
      </c>
      <c r="K466" s="143" t="b">
        <v>0</v>
      </c>
    </row>
    <row r="467" spans="1:11" ht="78.75" x14ac:dyDescent="0.25">
      <c r="A467" s="145">
        <v>44329.694444444445</v>
      </c>
      <c r="B467" s="143" t="s">
        <v>865</v>
      </c>
      <c r="C467" s="144" t="s">
        <v>1512</v>
      </c>
      <c r="D467" s="143">
        <v>3213135311</v>
      </c>
      <c r="E467" s="143">
        <v>2391480851</v>
      </c>
      <c r="F467" s="143">
        <v>5</v>
      </c>
      <c r="G467" s="143">
        <v>206.34</v>
      </c>
      <c r="H467" s="143" t="b">
        <v>1</v>
      </c>
      <c r="I467" s="143" t="b">
        <v>0</v>
      </c>
      <c r="J467" s="143" t="b">
        <v>0</v>
      </c>
      <c r="K467" s="143" t="b">
        <v>0</v>
      </c>
    </row>
    <row r="468" spans="1:11" ht="63" x14ac:dyDescent="0.25">
      <c r="A468" s="145">
        <v>44329.694444444445</v>
      </c>
      <c r="B468" s="143" t="s">
        <v>865</v>
      </c>
      <c r="C468" s="144" t="s">
        <v>1511</v>
      </c>
      <c r="D468" s="143">
        <v>3213135277</v>
      </c>
      <c r="E468" s="143">
        <v>2391480443</v>
      </c>
      <c r="F468" s="143">
        <v>10</v>
      </c>
      <c r="G468" s="143">
        <v>201.34</v>
      </c>
      <c r="H468" s="143" t="b">
        <v>1</v>
      </c>
      <c r="I468" s="143" t="b">
        <v>0</v>
      </c>
      <c r="J468" s="143" t="b">
        <v>0</v>
      </c>
      <c r="K468" s="143" t="b">
        <v>0</v>
      </c>
    </row>
    <row r="469" spans="1:11" x14ac:dyDescent="0.25">
      <c r="A469" s="145">
        <v>44329.918749999997</v>
      </c>
      <c r="B469" s="143" t="s">
        <v>848</v>
      </c>
      <c r="C469" s="143" t="s">
        <v>875</v>
      </c>
      <c r="D469" s="143">
        <v>3214361429</v>
      </c>
      <c r="E469" s="143">
        <v>2393742475</v>
      </c>
      <c r="F469" s="143">
        <v>-1</v>
      </c>
      <c r="G469" s="143">
        <v>187.34</v>
      </c>
      <c r="H469" s="143" t="b">
        <v>0</v>
      </c>
      <c r="I469" s="143" t="b">
        <v>1</v>
      </c>
      <c r="J469" s="143" t="b">
        <v>0</v>
      </c>
      <c r="K469" s="143" t="b">
        <v>0</v>
      </c>
    </row>
    <row r="470" spans="1:11" ht="47.25" x14ac:dyDescent="0.25">
      <c r="A470" s="145">
        <v>44329.918749999997</v>
      </c>
      <c r="B470" s="143" t="s">
        <v>848</v>
      </c>
      <c r="C470" s="144" t="s">
        <v>1520</v>
      </c>
      <c r="D470" s="143">
        <v>3214361428</v>
      </c>
      <c r="E470" s="143">
        <v>2393742474</v>
      </c>
      <c r="F470" s="143">
        <v>-3</v>
      </c>
      <c r="G470" s="143">
        <v>188.34</v>
      </c>
      <c r="H470" s="143" t="b">
        <v>1</v>
      </c>
      <c r="I470" s="143" t="b">
        <v>0</v>
      </c>
      <c r="J470" s="143" t="b">
        <v>0</v>
      </c>
      <c r="K470" s="143" t="b">
        <v>0</v>
      </c>
    </row>
    <row r="471" spans="1:11" ht="47.25" x14ac:dyDescent="0.25">
      <c r="A471" s="145">
        <v>44329.918749999997</v>
      </c>
      <c r="B471" s="143" t="s">
        <v>848</v>
      </c>
      <c r="C471" s="144" t="s">
        <v>1519</v>
      </c>
      <c r="D471" s="143">
        <v>3214361426</v>
      </c>
      <c r="E471" s="143">
        <v>2393742473</v>
      </c>
      <c r="F471" s="143">
        <v>-3.5</v>
      </c>
      <c r="G471" s="143">
        <v>191.34</v>
      </c>
      <c r="H471" s="143" t="b">
        <v>1</v>
      </c>
      <c r="I471" s="143" t="b">
        <v>0</v>
      </c>
      <c r="J471" s="143" t="b">
        <v>0</v>
      </c>
      <c r="K471" s="143" t="b">
        <v>0</v>
      </c>
    </row>
    <row r="472" spans="1:11" ht="63" x14ac:dyDescent="0.25">
      <c r="A472" s="145">
        <v>44329.918749999997</v>
      </c>
      <c r="B472" s="143" t="s">
        <v>848</v>
      </c>
      <c r="C472" s="144" t="s">
        <v>1518</v>
      </c>
      <c r="D472" s="143">
        <v>3214361425</v>
      </c>
      <c r="E472" s="143">
        <v>2393742472</v>
      </c>
      <c r="F472" s="143">
        <v>-3</v>
      </c>
      <c r="G472" s="143">
        <v>194.84</v>
      </c>
      <c r="H472" s="143" t="b">
        <v>1</v>
      </c>
      <c r="I472" s="143" t="b">
        <v>0</v>
      </c>
      <c r="J472" s="143" t="b">
        <v>0</v>
      </c>
      <c r="K472" s="143" t="b">
        <v>0</v>
      </c>
    </row>
    <row r="473" spans="1:11" ht="47.25" x14ac:dyDescent="0.25">
      <c r="A473" s="145">
        <v>44329.918749999997</v>
      </c>
      <c r="B473" s="143" t="s">
        <v>848</v>
      </c>
      <c r="C473" s="144" t="s">
        <v>1517</v>
      </c>
      <c r="D473" s="143">
        <v>3214361424</v>
      </c>
      <c r="E473" s="143">
        <v>2393742471</v>
      </c>
      <c r="F473" s="143">
        <v>-2.5</v>
      </c>
      <c r="G473" s="143">
        <v>197.84</v>
      </c>
      <c r="H473" s="143" t="b">
        <v>1</v>
      </c>
      <c r="I473" s="143" t="b">
        <v>0</v>
      </c>
      <c r="J473" s="143" t="b">
        <v>0</v>
      </c>
      <c r="K473" s="143" t="b">
        <v>0</v>
      </c>
    </row>
    <row r="474" spans="1:11" ht="47.25" x14ac:dyDescent="0.25">
      <c r="A474" s="145">
        <v>44329.918749999997</v>
      </c>
      <c r="B474" s="143" t="s">
        <v>848</v>
      </c>
      <c r="C474" s="144" t="s">
        <v>1516</v>
      </c>
      <c r="D474" s="143">
        <v>3214361423</v>
      </c>
      <c r="E474" s="143">
        <v>2393742470</v>
      </c>
      <c r="F474" s="143">
        <v>-3.5</v>
      </c>
      <c r="G474" s="143">
        <v>200.34</v>
      </c>
      <c r="H474" s="143" t="b">
        <v>1</v>
      </c>
      <c r="I474" s="143" t="b">
        <v>0</v>
      </c>
      <c r="J474" s="143" t="b">
        <v>0</v>
      </c>
      <c r="K474" s="143" t="b">
        <v>0</v>
      </c>
    </row>
    <row r="475" spans="1:11" ht="47.25" x14ac:dyDescent="0.25">
      <c r="A475" s="145">
        <v>44329.918749999997</v>
      </c>
      <c r="B475" s="143" t="s">
        <v>848</v>
      </c>
      <c r="C475" s="144" t="s">
        <v>1515</v>
      </c>
      <c r="D475" s="143">
        <v>3214361422</v>
      </c>
      <c r="E475" s="143">
        <v>2393742469</v>
      </c>
      <c r="F475" s="143">
        <v>-2.5</v>
      </c>
      <c r="G475" s="143">
        <v>203.84</v>
      </c>
      <c r="H475" s="143" t="b">
        <v>1</v>
      </c>
      <c r="I475" s="143" t="b">
        <v>0</v>
      </c>
      <c r="J475" s="143" t="b">
        <v>0</v>
      </c>
      <c r="K475" s="143" t="b">
        <v>0</v>
      </c>
    </row>
    <row r="476" spans="1:11" ht="78.75" x14ac:dyDescent="0.25">
      <c r="A476" s="145">
        <v>44330.684027777781</v>
      </c>
      <c r="B476" s="143" t="s">
        <v>848</v>
      </c>
      <c r="C476" s="144" t="s">
        <v>1522</v>
      </c>
      <c r="D476" s="143">
        <v>3216098832</v>
      </c>
      <c r="E476" s="143">
        <v>2394995282</v>
      </c>
      <c r="F476" s="143">
        <v>-5</v>
      </c>
      <c r="G476" s="143">
        <v>162.34</v>
      </c>
      <c r="H476" s="143" t="b">
        <v>1</v>
      </c>
      <c r="I476" s="143" t="b">
        <v>0</v>
      </c>
      <c r="J476" s="143" t="b">
        <v>0</v>
      </c>
      <c r="K476" s="143" t="b">
        <v>0</v>
      </c>
    </row>
    <row r="477" spans="1:11" ht="63" x14ac:dyDescent="0.25">
      <c r="A477" s="145">
        <v>44330.684027777781</v>
      </c>
      <c r="B477" s="143" t="s">
        <v>848</v>
      </c>
      <c r="C477" s="144" t="s">
        <v>1521</v>
      </c>
      <c r="D477" s="143">
        <v>3216096823</v>
      </c>
      <c r="E477" s="143">
        <v>2394993748</v>
      </c>
      <c r="F477" s="143">
        <v>-20</v>
      </c>
      <c r="G477" s="143">
        <v>167.34</v>
      </c>
      <c r="H477" s="143" t="b">
        <v>1</v>
      </c>
      <c r="I477" s="143" t="b">
        <v>0</v>
      </c>
      <c r="J477" s="143" t="b">
        <v>0</v>
      </c>
      <c r="K477" s="143" t="b">
        <v>0</v>
      </c>
    </row>
    <row r="478" spans="1:11" ht="47.25" x14ac:dyDescent="0.25">
      <c r="A478" s="145">
        <v>44330.685416666667</v>
      </c>
      <c r="B478" s="143" t="s">
        <v>848</v>
      </c>
      <c r="C478" s="144" t="s">
        <v>1524</v>
      </c>
      <c r="D478" s="143">
        <v>3216107637</v>
      </c>
      <c r="E478" s="143">
        <v>2395002106</v>
      </c>
      <c r="F478" s="143">
        <v>-2.5</v>
      </c>
      <c r="G478" s="143">
        <v>157.34</v>
      </c>
      <c r="H478" s="143" t="b">
        <v>1</v>
      </c>
      <c r="I478" s="143" t="b">
        <v>0</v>
      </c>
      <c r="J478" s="143" t="b">
        <v>0</v>
      </c>
      <c r="K478" s="143" t="b">
        <v>0</v>
      </c>
    </row>
    <row r="479" spans="1:11" ht="47.25" x14ac:dyDescent="0.25">
      <c r="A479" s="145">
        <v>44330.685416666667</v>
      </c>
      <c r="B479" s="143" t="s">
        <v>848</v>
      </c>
      <c r="C479" s="144" t="s">
        <v>1523</v>
      </c>
      <c r="D479" s="143">
        <v>3216107636</v>
      </c>
      <c r="E479" s="143">
        <v>2395002105</v>
      </c>
      <c r="F479" s="143">
        <v>-2.5</v>
      </c>
      <c r="G479" s="143">
        <v>159.84</v>
      </c>
      <c r="H479" s="143" t="b">
        <v>1</v>
      </c>
      <c r="I479" s="143" t="b">
        <v>0</v>
      </c>
      <c r="J479" s="143" t="b">
        <v>0</v>
      </c>
      <c r="K479" s="143" t="b">
        <v>0</v>
      </c>
    </row>
    <row r="480" spans="1:11" x14ac:dyDescent="0.25">
      <c r="A480" s="145">
        <v>44331.013888888891</v>
      </c>
      <c r="B480" s="143" t="s">
        <v>848</v>
      </c>
      <c r="C480" s="143" t="s">
        <v>1418</v>
      </c>
      <c r="D480" s="143">
        <v>3218158494</v>
      </c>
      <c r="E480" s="143">
        <v>2396471722</v>
      </c>
      <c r="F480" s="143">
        <v>-1</v>
      </c>
      <c r="G480" s="143">
        <v>156.34</v>
      </c>
      <c r="H480" s="143" t="b">
        <v>0</v>
      </c>
      <c r="I480" s="143" t="b">
        <v>1</v>
      </c>
      <c r="J480" s="143" t="b">
        <v>0</v>
      </c>
      <c r="K480" s="143" t="b">
        <v>0</v>
      </c>
    </row>
    <row r="481" spans="1:11" x14ac:dyDescent="0.25">
      <c r="A481" s="145">
        <v>44331.461111111108</v>
      </c>
      <c r="B481" s="143" t="s">
        <v>848</v>
      </c>
      <c r="C481" s="143" t="s">
        <v>866</v>
      </c>
      <c r="D481" s="143">
        <v>3218889903</v>
      </c>
      <c r="E481" s="143">
        <v>2397050622</v>
      </c>
      <c r="F481" s="143">
        <v>-5.25</v>
      </c>
      <c r="G481" s="143">
        <v>151.09</v>
      </c>
      <c r="H481" s="143" t="b">
        <v>0</v>
      </c>
      <c r="I481" s="143" t="b">
        <v>1</v>
      </c>
      <c r="J481" s="143" t="b">
        <v>0</v>
      </c>
      <c r="K481" s="143" t="b">
        <v>0</v>
      </c>
    </row>
    <row r="482" spans="1:11" x14ac:dyDescent="0.25">
      <c r="A482" s="145">
        <v>44331.708333333336</v>
      </c>
      <c r="B482" s="143" t="s">
        <v>848</v>
      </c>
      <c r="C482" s="143" t="s">
        <v>883</v>
      </c>
      <c r="D482" s="143">
        <v>3222867165</v>
      </c>
      <c r="E482" s="143">
        <v>2400060725</v>
      </c>
      <c r="F482" s="143">
        <v>-1</v>
      </c>
      <c r="G482" s="143">
        <v>150.09</v>
      </c>
      <c r="H482" s="143" t="b">
        <v>0</v>
      </c>
      <c r="I482" s="143" t="b">
        <v>1</v>
      </c>
      <c r="J482" s="143" t="b">
        <v>0</v>
      </c>
      <c r="K482" s="143" t="b">
        <v>0</v>
      </c>
    </row>
    <row r="483" spans="1:11" ht="63" x14ac:dyDescent="0.25">
      <c r="A483" s="145">
        <v>44331.927777777775</v>
      </c>
      <c r="B483" s="143" t="s">
        <v>846</v>
      </c>
      <c r="C483" s="144" t="s">
        <v>1518</v>
      </c>
      <c r="D483" s="143">
        <v>3224311262</v>
      </c>
      <c r="E483" s="143">
        <v>2393742472</v>
      </c>
      <c r="F483" s="143">
        <v>5.16</v>
      </c>
      <c r="G483" s="143">
        <v>155.25</v>
      </c>
      <c r="H483" s="143" t="b">
        <v>1</v>
      </c>
      <c r="I483" s="143" t="b">
        <v>0</v>
      </c>
      <c r="J483" s="143" t="b">
        <v>0</v>
      </c>
      <c r="K483" s="143" t="b">
        <v>0</v>
      </c>
    </row>
    <row r="484" spans="1:11" ht="47.25" x14ac:dyDescent="0.25">
      <c r="A484" s="145">
        <v>44332.807638888888</v>
      </c>
      <c r="B484" s="143" t="s">
        <v>846</v>
      </c>
      <c r="C484" s="144" t="s">
        <v>1520</v>
      </c>
      <c r="D484" s="143">
        <v>3227252697</v>
      </c>
      <c r="E484" s="143">
        <v>2393742474</v>
      </c>
      <c r="F484" s="143">
        <v>5.73</v>
      </c>
      <c r="G484" s="143">
        <v>166.65</v>
      </c>
      <c r="H484" s="143" t="b">
        <v>1</v>
      </c>
      <c r="I484" s="143" t="b">
        <v>0</v>
      </c>
      <c r="J484" s="143" t="b">
        <v>0</v>
      </c>
      <c r="K484" s="143" t="b">
        <v>0</v>
      </c>
    </row>
    <row r="485" spans="1:11" ht="47.25" x14ac:dyDescent="0.25">
      <c r="A485" s="145">
        <v>44332.807638888888</v>
      </c>
      <c r="B485" s="143" t="s">
        <v>846</v>
      </c>
      <c r="C485" s="144" t="s">
        <v>1519</v>
      </c>
      <c r="D485" s="143">
        <v>3227251691</v>
      </c>
      <c r="E485" s="143">
        <v>2393742473</v>
      </c>
      <c r="F485" s="143">
        <v>5.67</v>
      </c>
      <c r="G485" s="143">
        <v>160.91999999999999</v>
      </c>
      <c r="H485" s="143" t="b">
        <v>1</v>
      </c>
      <c r="I485" s="143" t="b">
        <v>0</v>
      </c>
      <c r="J485" s="143" t="b">
        <v>0</v>
      </c>
      <c r="K485" s="143" t="b">
        <v>0</v>
      </c>
    </row>
    <row r="486" spans="1:11" ht="47.25" x14ac:dyDescent="0.25">
      <c r="A486" s="145">
        <v>44333.586111111108</v>
      </c>
      <c r="B486" s="143" t="s">
        <v>846</v>
      </c>
      <c r="C486" s="144" t="s">
        <v>1524</v>
      </c>
      <c r="D486" s="143">
        <v>3228277137</v>
      </c>
      <c r="E486" s="143">
        <v>2395002106</v>
      </c>
      <c r="F486" s="143">
        <v>11</v>
      </c>
      <c r="G486" s="143">
        <v>177.65</v>
      </c>
      <c r="H486" s="143" t="b">
        <v>1</v>
      </c>
      <c r="I486" s="143" t="b">
        <v>0</v>
      </c>
      <c r="J486" s="143" t="b">
        <v>0</v>
      </c>
      <c r="K486" s="143" t="b">
        <v>0</v>
      </c>
    </row>
    <row r="487" spans="1:11" ht="63" x14ac:dyDescent="0.25">
      <c r="A487" s="145">
        <v>44333.714583333334</v>
      </c>
      <c r="B487" s="143" t="s">
        <v>848</v>
      </c>
      <c r="C487" s="144" t="s">
        <v>1525</v>
      </c>
      <c r="D487" s="143">
        <v>3228661078</v>
      </c>
      <c r="E487" s="143">
        <v>2404220787</v>
      </c>
      <c r="F487" s="143">
        <v>-2.5</v>
      </c>
      <c r="G487" s="143">
        <v>175.15</v>
      </c>
      <c r="H487" s="143" t="b">
        <v>1</v>
      </c>
      <c r="I487" s="143" t="b">
        <v>0</v>
      </c>
      <c r="J487" s="143" t="b">
        <v>0</v>
      </c>
      <c r="K487" s="143" t="b">
        <v>0</v>
      </c>
    </row>
    <row r="488" spans="1:11" ht="47.25" x14ac:dyDescent="0.25">
      <c r="A488" s="145">
        <v>44334.46597222222</v>
      </c>
      <c r="B488" s="143" t="s">
        <v>848</v>
      </c>
      <c r="C488" s="144" t="s">
        <v>1526</v>
      </c>
      <c r="D488" s="143">
        <v>3229603221</v>
      </c>
      <c r="E488" s="143">
        <v>2404914566</v>
      </c>
      <c r="F488" s="143">
        <v>-2.5</v>
      </c>
      <c r="G488" s="143">
        <v>172.65</v>
      </c>
      <c r="H488" s="143" t="b">
        <v>1</v>
      </c>
      <c r="I488" s="143" t="b">
        <v>0</v>
      </c>
      <c r="J488" s="143" t="b">
        <v>0</v>
      </c>
      <c r="K488" s="143" t="b">
        <v>0</v>
      </c>
    </row>
    <row r="489" spans="1:11" ht="63" x14ac:dyDescent="0.25">
      <c r="A489" s="145">
        <v>44336.698611111111</v>
      </c>
      <c r="B489" s="143" t="s">
        <v>848</v>
      </c>
      <c r="C489" s="144" t="s">
        <v>1529</v>
      </c>
      <c r="D489" s="143">
        <v>3235209040</v>
      </c>
      <c r="E489" s="143">
        <v>2408979571</v>
      </c>
      <c r="F489" s="143">
        <v>-2.5</v>
      </c>
      <c r="G489" s="143">
        <v>162.65</v>
      </c>
      <c r="H489" s="143" t="b">
        <v>1</v>
      </c>
      <c r="I489" s="143" t="b">
        <v>0</v>
      </c>
      <c r="J489" s="143" t="b">
        <v>0</v>
      </c>
      <c r="K489" s="143" t="b">
        <v>0</v>
      </c>
    </row>
    <row r="490" spans="1:11" ht="78.75" x14ac:dyDescent="0.25">
      <c r="A490" s="145">
        <v>44336.698611111111</v>
      </c>
      <c r="B490" s="143" t="s">
        <v>848</v>
      </c>
      <c r="C490" s="144" t="s">
        <v>1528</v>
      </c>
      <c r="D490" s="143">
        <v>3235205581</v>
      </c>
      <c r="E490" s="143">
        <v>2408978484</v>
      </c>
      <c r="F490" s="143">
        <v>-5</v>
      </c>
      <c r="G490" s="143">
        <v>165.15</v>
      </c>
      <c r="H490" s="143" t="b">
        <v>1</v>
      </c>
      <c r="I490" s="143" t="b">
        <v>0</v>
      </c>
      <c r="J490" s="143" t="b">
        <v>0</v>
      </c>
      <c r="K490" s="143" t="b">
        <v>0</v>
      </c>
    </row>
    <row r="491" spans="1:11" ht="63" x14ac:dyDescent="0.25">
      <c r="A491" s="145">
        <v>44336.698611111111</v>
      </c>
      <c r="B491" s="143" t="s">
        <v>848</v>
      </c>
      <c r="C491" s="144" t="s">
        <v>1527</v>
      </c>
      <c r="D491" s="143">
        <v>3235205580</v>
      </c>
      <c r="E491" s="143">
        <v>2408978483</v>
      </c>
      <c r="F491" s="143">
        <v>-2.5</v>
      </c>
      <c r="G491" s="143">
        <v>170.15</v>
      </c>
      <c r="H491" s="143" t="b">
        <v>1</v>
      </c>
      <c r="I491" s="143" t="b">
        <v>0</v>
      </c>
      <c r="J491" s="143" t="b">
        <v>0</v>
      </c>
      <c r="K491" s="143" t="b">
        <v>0</v>
      </c>
    </row>
    <row r="492" spans="1:11" ht="63" x14ac:dyDescent="0.25">
      <c r="A492" s="145">
        <v>44336.927083333336</v>
      </c>
      <c r="B492" s="143" t="s">
        <v>848</v>
      </c>
      <c r="C492" s="144" t="s">
        <v>1532</v>
      </c>
      <c r="D492" s="143">
        <v>3236535149</v>
      </c>
      <c r="E492" s="143">
        <v>2409950135</v>
      </c>
      <c r="F492" s="143">
        <v>-10</v>
      </c>
      <c r="G492" s="143">
        <v>145.15</v>
      </c>
      <c r="H492" s="143" t="b">
        <v>1</v>
      </c>
      <c r="I492" s="143" t="b">
        <v>0</v>
      </c>
      <c r="J492" s="143" t="b">
        <v>0</v>
      </c>
      <c r="K492" s="143" t="b">
        <v>0</v>
      </c>
    </row>
    <row r="493" spans="1:11" ht="63" x14ac:dyDescent="0.25">
      <c r="A493" s="145">
        <v>44336.927083333336</v>
      </c>
      <c r="B493" s="143" t="s">
        <v>848</v>
      </c>
      <c r="C493" s="144" t="s">
        <v>1531</v>
      </c>
      <c r="D493" s="143">
        <v>3236535146</v>
      </c>
      <c r="E493" s="143">
        <v>2409950132</v>
      </c>
      <c r="F493" s="143">
        <v>-2.5</v>
      </c>
      <c r="G493" s="143">
        <v>155.15</v>
      </c>
      <c r="H493" s="143" t="b">
        <v>1</v>
      </c>
      <c r="I493" s="143" t="b">
        <v>0</v>
      </c>
      <c r="J493" s="143" t="b">
        <v>0</v>
      </c>
      <c r="K493" s="143" t="b">
        <v>0</v>
      </c>
    </row>
    <row r="494" spans="1:11" ht="63" x14ac:dyDescent="0.25">
      <c r="A494" s="145">
        <v>44336.927083333336</v>
      </c>
      <c r="B494" s="143" t="s">
        <v>848</v>
      </c>
      <c r="C494" s="144" t="s">
        <v>1530</v>
      </c>
      <c r="D494" s="143">
        <v>3236535145</v>
      </c>
      <c r="E494" s="143">
        <v>2409950131</v>
      </c>
      <c r="F494" s="143">
        <v>-5</v>
      </c>
      <c r="G494" s="143">
        <v>157.65</v>
      </c>
      <c r="H494" s="143" t="b">
        <v>1</v>
      </c>
      <c r="I494" s="143" t="b">
        <v>0</v>
      </c>
      <c r="J494" s="143" t="b">
        <v>0</v>
      </c>
      <c r="K494" s="143" t="b">
        <v>0</v>
      </c>
    </row>
    <row r="495" spans="1:11" ht="63" x14ac:dyDescent="0.25">
      <c r="A495" s="145">
        <v>44338.370138888888</v>
      </c>
      <c r="B495" s="143" t="s">
        <v>848</v>
      </c>
      <c r="C495" s="144" t="s">
        <v>1534</v>
      </c>
      <c r="D495" s="143">
        <v>3240141778</v>
      </c>
      <c r="E495" s="143">
        <v>2412597305</v>
      </c>
      <c r="F495" s="143">
        <v>-5</v>
      </c>
      <c r="G495" s="143">
        <v>135.15</v>
      </c>
      <c r="H495" s="143" t="b">
        <v>1</v>
      </c>
      <c r="I495" s="143" t="b">
        <v>0</v>
      </c>
      <c r="J495" s="143" t="b">
        <v>0</v>
      </c>
      <c r="K495" s="143" t="b">
        <v>0</v>
      </c>
    </row>
    <row r="496" spans="1:11" ht="47.25" x14ac:dyDescent="0.25">
      <c r="A496" s="145">
        <v>44338.370138888888</v>
      </c>
      <c r="B496" s="143" t="s">
        <v>848</v>
      </c>
      <c r="C496" s="144" t="s">
        <v>1533</v>
      </c>
      <c r="D496" s="143">
        <v>3240141340</v>
      </c>
      <c r="E496" s="143">
        <v>2412596943</v>
      </c>
      <c r="F496" s="143">
        <v>-5</v>
      </c>
      <c r="G496" s="143">
        <v>140.15</v>
      </c>
      <c r="H496" s="143" t="b">
        <v>1</v>
      </c>
      <c r="I496" s="143" t="b">
        <v>0</v>
      </c>
      <c r="J496" s="143" t="b">
        <v>0</v>
      </c>
      <c r="K496" s="143" t="b">
        <v>0</v>
      </c>
    </row>
    <row r="497" spans="1:11" ht="63" x14ac:dyDescent="0.25">
      <c r="A497" s="145">
        <v>44340.586111111108</v>
      </c>
      <c r="B497" s="143" t="s">
        <v>846</v>
      </c>
      <c r="C497" s="144" t="s">
        <v>1534</v>
      </c>
      <c r="D497" s="143">
        <v>3249349813</v>
      </c>
      <c r="E497" s="143">
        <v>2412597305</v>
      </c>
      <c r="F497" s="143">
        <v>10.5</v>
      </c>
      <c r="G497" s="143">
        <v>159.65</v>
      </c>
      <c r="H497" s="143" t="b">
        <v>1</v>
      </c>
      <c r="I497" s="143" t="b">
        <v>0</v>
      </c>
      <c r="J497" s="143" t="b">
        <v>0</v>
      </c>
      <c r="K497" s="143" t="b">
        <v>0</v>
      </c>
    </row>
    <row r="498" spans="1:11" ht="47.25" x14ac:dyDescent="0.25">
      <c r="A498" s="145">
        <v>44340.586111111108</v>
      </c>
      <c r="B498" s="143" t="s">
        <v>846</v>
      </c>
      <c r="C498" s="144" t="s">
        <v>1533</v>
      </c>
      <c r="D498" s="143">
        <v>3249347213</v>
      </c>
      <c r="E498" s="143">
        <v>2412596943</v>
      </c>
      <c r="F498" s="143">
        <v>14</v>
      </c>
      <c r="G498" s="143">
        <v>149.15</v>
      </c>
      <c r="H498" s="143" t="b">
        <v>1</v>
      </c>
      <c r="I498" s="143" t="b">
        <v>0</v>
      </c>
      <c r="J498" s="143" t="b">
        <v>0</v>
      </c>
      <c r="K498" s="143" t="b">
        <v>0</v>
      </c>
    </row>
    <row r="499" spans="1:11" ht="78.75" x14ac:dyDescent="0.25">
      <c r="A499" s="145">
        <v>44340.970138888886</v>
      </c>
      <c r="B499" s="143" t="s">
        <v>848</v>
      </c>
      <c r="C499" s="144" t="s">
        <v>1536</v>
      </c>
      <c r="D499" s="143">
        <v>3250374242</v>
      </c>
      <c r="E499" s="143">
        <v>2420183853</v>
      </c>
      <c r="F499" s="143">
        <v>-5</v>
      </c>
      <c r="G499" s="143">
        <v>144.65</v>
      </c>
      <c r="H499" s="143" t="b">
        <v>1</v>
      </c>
      <c r="I499" s="143" t="b">
        <v>0</v>
      </c>
      <c r="J499" s="143" t="b">
        <v>0</v>
      </c>
      <c r="K499" s="143" t="b">
        <v>0</v>
      </c>
    </row>
    <row r="500" spans="1:11" ht="63" x14ac:dyDescent="0.25">
      <c r="A500" s="145">
        <v>44340.970138888886</v>
      </c>
      <c r="B500" s="143" t="s">
        <v>848</v>
      </c>
      <c r="C500" s="144" t="s">
        <v>1535</v>
      </c>
      <c r="D500" s="143">
        <v>3250374102</v>
      </c>
      <c r="E500" s="143">
        <v>2420183742</v>
      </c>
      <c r="F500" s="143">
        <v>-10</v>
      </c>
      <c r="G500" s="143">
        <v>149.65</v>
      </c>
      <c r="H500" s="143" t="b">
        <v>1</v>
      </c>
      <c r="I500" s="143" t="b">
        <v>0</v>
      </c>
      <c r="J500" s="143" t="b">
        <v>0</v>
      </c>
      <c r="K500" s="143" t="b">
        <v>0</v>
      </c>
    </row>
    <row r="501" spans="1:11" x14ac:dyDescent="0.25">
      <c r="A501" s="145">
        <v>44341</v>
      </c>
      <c r="B501" s="143" t="s">
        <v>848</v>
      </c>
      <c r="C501" s="143" t="s">
        <v>866</v>
      </c>
      <c r="D501" s="143">
        <v>3250400206</v>
      </c>
      <c r="E501" s="143">
        <v>2420204025</v>
      </c>
      <c r="F501" s="143">
        <v>-5</v>
      </c>
      <c r="G501" s="143">
        <v>139.65</v>
      </c>
      <c r="H501" s="143" t="b">
        <v>0</v>
      </c>
      <c r="I501" s="143" t="b">
        <v>1</v>
      </c>
      <c r="J501" s="143" t="b">
        <v>0</v>
      </c>
      <c r="K501" s="143" t="b">
        <v>0</v>
      </c>
    </row>
    <row r="502" spans="1:11" ht="63" x14ac:dyDescent="0.25">
      <c r="A502" s="145">
        <v>44342.355555555558</v>
      </c>
      <c r="B502" s="143" t="s">
        <v>1537</v>
      </c>
      <c r="C502" s="144" t="s">
        <v>1450</v>
      </c>
      <c r="D502" s="143">
        <v>3252350876</v>
      </c>
      <c r="E502" s="143">
        <v>2325214102</v>
      </c>
      <c r="F502" s="143">
        <v>11</v>
      </c>
      <c r="G502" s="143">
        <v>150.65</v>
      </c>
      <c r="H502" s="143" t="b">
        <v>1</v>
      </c>
      <c r="I502" s="143" t="b">
        <v>0</v>
      </c>
      <c r="J502" s="143" t="b">
        <v>0</v>
      </c>
      <c r="K502" s="143" t="b">
        <v>0</v>
      </c>
    </row>
    <row r="503" spans="1:11" ht="78.75" x14ac:dyDescent="0.25">
      <c r="A503" s="145">
        <v>44342.683333333334</v>
      </c>
      <c r="B503" s="143" t="s">
        <v>848</v>
      </c>
      <c r="C503" s="144" t="s">
        <v>1538</v>
      </c>
      <c r="D503" s="143">
        <v>3253612490</v>
      </c>
      <c r="E503" s="143">
        <v>2422509326</v>
      </c>
      <c r="F503" s="143">
        <v>-5</v>
      </c>
      <c r="G503" s="143">
        <v>145.65</v>
      </c>
      <c r="H503" s="143" t="b">
        <v>1</v>
      </c>
      <c r="I503" s="143" t="b">
        <v>0</v>
      </c>
      <c r="J503" s="143" t="b">
        <v>0</v>
      </c>
      <c r="K503" s="143" t="b">
        <v>0</v>
      </c>
    </row>
    <row r="504" spans="1:11" ht="78.75" x14ac:dyDescent="0.25">
      <c r="A504" s="145">
        <v>44342.684027777781</v>
      </c>
      <c r="B504" s="143" t="s">
        <v>848</v>
      </c>
      <c r="C504" s="144" t="s">
        <v>1539</v>
      </c>
      <c r="D504" s="143">
        <v>3253613450</v>
      </c>
      <c r="E504" s="143">
        <v>2422509987</v>
      </c>
      <c r="F504" s="143">
        <v>-5</v>
      </c>
      <c r="G504" s="143">
        <v>140.65</v>
      </c>
      <c r="H504" s="143" t="b">
        <v>1</v>
      </c>
      <c r="I504" s="143" t="b">
        <v>0</v>
      </c>
      <c r="J504" s="143" t="b">
        <v>0</v>
      </c>
      <c r="K504" s="143" t="b">
        <v>0</v>
      </c>
    </row>
    <row r="505" spans="1:11" ht="63" x14ac:dyDescent="0.25">
      <c r="A505" s="145">
        <v>44342.767361111109</v>
      </c>
      <c r="B505" s="143" t="s">
        <v>848</v>
      </c>
      <c r="C505" s="144" t="s">
        <v>1540</v>
      </c>
      <c r="D505" s="143">
        <v>3253989449</v>
      </c>
      <c r="E505" s="143">
        <v>2422786653</v>
      </c>
      <c r="F505" s="143">
        <v>-5</v>
      </c>
      <c r="G505" s="143">
        <v>135.65</v>
      </c>
      <c r="H505" s="143" t="b">
        <v>1</v>
      </c>
      <c r="I505" s="143" t="b">
        <v>0</v>
      </c>
      <c r="J505" s="143" t="b">
        <v>0</v>
      </c>
      <c r="K505" s="143" t="b">
        <v>0</v>
      </c>
    </row>
    <row r="506" spans="1:11" ht="63" x14ac:dyDescent="0.25">
      <c r="A506" s="145">
        <v>44342.768055555556</v>
      </c>
      <c r="B506" s="143" t="s">
        <v>848</v>
      </c>
      <c r="C506" s="144" t="s">
        <v>1541</v>
      </c>
      <c r="D506" s="143">
        <v>3253990159</v>
      </c>
      <c r="E506" s="143">
        <v>2422787192</v>
      </c>
      <c r="F506" s="143">
        <v>-2.5</v>
      </c>
      <c r="G506" s="143">
        <v>133.15</v>
      </c>
      <c r="H506" s="143" t="b">
        <v>1</v>
      </c>
      <c r="I506" s="143" t="b">
        <v>0</v>
      </c>
      <c r="J506" s="143" t="b">
        <v>0</v>
      </c>
      <c r="K506" s="143" t="b">
        <v>0</v>
      </c>
    </row>
    <row r="507" spans="1:11" ht="63" x14ac:dyDescent="0.25">
      <c r="A507" s="145">
        <v>44343.684027777781</v>
      </c>
      <c r="B507" s="143" t="s">
        <v>848</v>
      </c>
      <c r="C507" s="144" t="s">
        <v>1542</v>
      </c>
      <c r="D507" s="143">
        <v>3256099101</v>
      </c>
      <c r="E507" s="143">
        <v>2424313174</v>
      </c>
      <c r="F507" s="143">
        <v>-5</v>
      </c>
      <c r="G507" s="143">
        <v>128.15</v>
      </c>
      <c r="H507" s="143" t="b">
        <v>1</v>
      </c>
      <c r="I507" s="143" t="b">
        <v>0</v>
      </c>
      <c r="J507" s="143" t="b">
        <v>0</v>
      </c>
      <c r="K507" s="143" t="b">
        <v>0</v>
      </c>
    </row>
    <row r="508" spans="1:11" ht="63" x14ac:dyDescent="0.25">
      <c r="A508" s="145">
        <v>44343.765277777777</v>
      </c>
      <c r="B508" s="143" t="s">
        <v>846</v>
      </c>
      <c r="C508" s="144" t="s">
        <v>1542</v>
      </c>
      <c r="D508" s="143">
        <v>3256518732</v>
      </c>
      <c r="E508" s="143">
        <v>2424313174</v>
      </c>
      <c r="F508" s="143">
        <v>21.25</v>
      </c>
      <c r="G508" s="143">
        <v>149.4</v>
      </c>
      <c r="H508" s="143" t="b">
        <v>1</v>
      </c>
      <c r="I508" s="143" t="b">
        <v>0</v>
      </c>
      <c r="J508" s="143" t="b">
        <v>0</v>
      </c>
      <c r="K508" s="143" t="b">
        <v>0</v>
      </c>
    </row>
    <row r="509" spans="1:11" ht="47.25" x14ac:dyDescent="0.25">
      <c r="A509" s="145">
        <v>44344.725694444445</v>
      </c>
      <c r="B509" s="143" t="s">
        <v>848</v>
      </c>
      <c r="C509" s="144" t="s">
        <v>1543</v>
      </c>
      <c r="D509" s="143">
        <v>3259482498</v>
      </c>
      <c r="E509" s="143">
        <v>2426808551</v>
      </c>
      <c r="F509" s="143">
        <v>-10</v>
      </c>
      <c r="G509" s="143">
        <v>139.4</v>
      </c>
      <c r="H509" s="143" t="b">
        <v>1</v>
      </c>
      <c r="I509" s="143" t="b">
        <v>0</v>
      </c>
      <c r="J509" s="143" t="b">
        <v>0</v>
      </c>
      <c r="K509" s="143" t="b">
        <v>0</v>
      </c>
    </row>
    <row r="510" spans="1:11" ht="47.25" x14ac:dyDescent="0.25">
      <c r="A510" s="145">
        <v>44344.773611111108</v>
      </c>
      <c r="B510" s="143" t="s">
        <v>848</v>
      </c>
      <c r="C510" s="144" t="s">
        <v>1547</v>
      </c>
      <c r="D510" s="143">
        <v>3259910924</v>
      </c>
      <c r="E510" s="143">
        <v>2427125577</v>
      </c>
      <c r="F510" s="143">
        <v>-1</v>
      </c>
      <c r="G510" s="143">
        <v>135.4</v>
      </c>
      <c r="H510" s="143" t="b">
        <v>1</v>
      </c>
      <c r="I510" s="143" t="b">
        <v>0</v>
      </c>
      <c r="J510" s="143" t="b">
        <v>0</v>
      </c>
      <c r="K510" s="143" t="b">
        <v>0</v>
      </c>
    </row>
    <row r="511" spans="1:11" ht="47.25" x14ac:dyDescent="0.25">
      <c r="A511" s="145">
        <v>44344.773611111108</v>
      </c>
      <c r="B511" s="143" t="s">
        <v>848</v>
      </c>
      <c r="C511" s="144" t="s">
        <v>1546</v>
      </c>
      <c r="D511" s="143">
        <v>3259910922</v>
      </c>
      <c r="E511" s="143">
        <v>2427125575</v>
      </c>
      <c r="F511" s="143">
        <v>-1</v>
      </c>
      <c r="G511" s="143">
        <v>136.4</v>
      </c>
      <c r="H511" s="143" t="b">
        <v>1</v>
      </c>
      <c r="I511" s="143" t="b">
        <v>0</v>
      </c>
      <c r="J511" s="143" t="b">
        <v>0</v>
      </c>
      <c r="K511" s="143" t="b">
        <v>0</v>
      </c>
    </row>
    <row r="512" spans="1:11" ht="47.25" x14ac:dyDescent="0.25">
      <c r="A512" s="145">
        <v>44344.773611111108</v>
      </c>
      <c r="B512" s="143" t="s">
        <v>848</v>
      </c>
      <c r="C512" s="144" t="s">
        <v>1545</v>
      </c>
      <c r="D512" s="143">
        <v>3259910920</v>
      </c>
      <c r="E512" s="143">
        <v>2427125573</v>
      </c>
      <c r="F512" s="143">
        <v>-1</v>
      </c>
      <c r="G512" s="143">
        <v>137.4</v>
      </c>
      <c r="H512" s="143" t="b">
        <v>1</v>
      </c>
      <c r="I512" s="143" t="b">
        <v>0</v>
      </c>
      <c r="J512" s="143" t="b">
        <v>0</v>
      </c>
      <c r="K512" s="143" t="b">
        <v>0</v>
      </c>
    </row>
    <row r="513" spans="1:11" ht="47.25" x14ac:dyDescent="0.25">
      <c r="A513" s="145">
        <v>44344.773611111108</v>
      </c>
      <c r="B513" s="143" t="s">
        <v>848</v>
      </c>
      <c r="C513" s="144" t="s">
        <v>1544</v>
      </c>
      <c r="D513" s="143">
        <v>3259910919</v>
      </c>
      <c r="E513" s="143">
        <v>2427125572</v>
      </c>
      <c r="F513" s="143">
        <v>-1</v>
      </c>
      <c r="G513" s="143">
        <v>138.4</v>
      </c>
      <c r="H513" s="143" t="b">
        <v>1</v>
      </c>
      <c r="I513" s="143" t="b">
        <v>0</v>
      </c>
      <c r="J513" s="143" t="b">
        <v>0</v>
      </c>
      <c r="K513" s="143" t="b">
        <v>0</v>
      </c>
    </row>
    <row r="514" spans="1:11" ht="47.25" x14ac:dyDescent="0.25">
      <c r="A514" s="145">
        <v>44344.845138888886</v>
      </c>
      <c r="B514" s="143" t="s">
        <v>846</v>
      </c>
      <c r="C514" s="144" t="s">
        <v>1543</v>
      </c>
      <c r="D514" s="143">
        <v>3260624184</v>
      </c>
      <c r="E514" s="143">
        <v>2426808551</v>
      </c>
      <c r="F514" s="143">
        <v>18</v>
      </c>
      <c r="G514" s="143">
        <v>153.4</v>
      </c>
      <c r="H514" s="143" t="b">
        <v>1</v>
      </c>
      <c r="I514" s="143" t="b">
        <v>0</v>
      </c>
      <c r="J514" s="143" t="b">
        <v>0</v>
      </c>
      <c r="K514" s="143" t="b">
        <v>0</v>
      </c>
    </row>
    <row r="515" spans="1:11" ht="63" x14ac:dyDescent="0.25">
      <c r="A515" s="145">
        <v>44347.672222222223</v>
      </c>
      <c r="B515" s="143" t="s">
        <v>848</v>
      </c>
      <c r="C515" s="144" t="s">
        <v>1548</v>
      </c>
      <c r="D515" s="143">
        <v>3272614816</v>
      </c>
      <c r="E515" s="143">
        <v>2436529974</v>
      </c>
      <c r="F515" s="143">
        <v>-10</v>
      </c>
      <c r="G515" s="143">
        <v>143.4</v>
      </c>
      <c r="H515" s="143" t="b">
        <v>1</v>
      </c>
      <c r="I515" s="143" t="b">
        <v>0</v>
      </c>
      <c r="J515" s="143" t="b">
        <v>0</v>
      </c>
      <c r="K515" s="143" t="b">
        <v>0</v>
      </c>
    </row>
    <row r="516" spans="1:11" ht="63" x14ac:dyDescent="0.25">
      <c r="A516" s="145">
        <v>44347.912499999999</v>
      </c>
      <c r="B516" s="143" t="s">
        <v>848</v>
      </c>
      <c r="C516" s="144" t="s">
        <v>1549</v>
      </c>
      <c r="D516" s="143">
        <v>3273368023</v>
      </c>
      <c r="E516" s="143">
        <v>2437078945</v>
      </c>
      <c r="F516" s="143">
        <v>-10</v>
      </c>
      <c r="G516" s="143">
        <v>133.4</v>
      </c>
      <c r="H516" s="143" t="b">
        <v>1</v>
      </c>
      <c r="I516" s="143" t="b">
        <v>0</v>
      </c>
      <c r="J516" s="143" t="b">
        <v>0</v>
      </c>
      <c r="K516" s="143" t="b">
        <v>0</v>
      </c>
    </row>
    <row r="517" spans="1:11" ht="78.75" x14ac:dyDescent="0.25">
      <c r="A517" s="145">
        <v>44350.726388888892</v>
      </c>
      <c r="B517" s="143" t="s">
        <v>848</v>
      </c>
      <c r="C517" s="144" t="s">
        <v>1553</v>
      </c>
      <c r="D517" s="143">
        <v>3279612821</v>
      </c>
      <c r="E517" s="143">
        <v>2441643267</v>
      </c>
      <c r="F517" s="143">
        <v>-2.5</v>
      </c>
      <c r="G517" s="143">
        <v>100.9</v>
      </c>
      <c r="H517" s="143" t="b">
        <v>1</v>
      </c>
      <c r="I517" s="143" t="b">
        <v>0</v>
      </c>
      <c r="J517" s="143" t="b">
        <v>0</v>
      </c>
      <c r="K517" s="143" t="b">
        <v>0</v>
      </c>
    </row>
    <row r="518" spans="1:11" ht="78.75" x14ac:dyDescent="0.25">
      <c r="A518" s="145">
        <v>44350.726388888892</v>
      </c>
      <c r="B518" s="143" t="s">
        <v>848</v>
      </c>
      <c r="C518" s="144" t="s">
        <v>1552</v>
      </c>
      <c r="D518" s="143">
        <v>3279612820</v>
      </c>
      <c r="E518" s="143">
        <v>2441643266</v>
      </c>
      <c r="F518" s="143">
        <v>-10</v>
      </c>
      <c r="G518" s="143">
        <v>103.4</v>
      </c>
      <c r="H518" s="143" t="b">
        <v>1</v>
      </c>
      <c r="I518" s="143" t="b">
        <v>0</v>
      </c>
      <c r="J518" s="143" t="b">
        <v>0</v>
      </c>
      <c r="K518" s="143" t="b">
        <v>0</v>
      </c>
    </row>
    <row r="519" spans="1:11" ht="63" x14ac:dyDescent="0.25">
      <c r="A519" s="145">
        <v>44350.726388888892</v>
      </c>
      <c r="B519" s="143" t="s">
        <v>848</v>
      </c>
      <c r="C519" s="144" t="s">
        <v>1551</v>
      </c>
      <c r="D519" s="143">
        <v>3279611597</v>
      </c>
      <c r="E519" s="143">
        <v>2441642305</v>
      </c>
      <c r="F519" s="143">
        <v>-15</v>
      </c>
      <c r="G519" s="143">
        <v>113.4</v>
      </c>
      <c r="H519" s="143" t="b">
        <v>1</v>
      </c>
      <c r="I519" s="143" t="b">
        <v>0</v>
      </c>
      <c r="J519" s="143" t="b">
        <v>0</v>
      </c>
      <c r="K519" s="143" t="b">
        <v>0</v>
      </c>
    </row>
    <row r="520" spans="1:11" ht="63" x14ac:dyDescent="0.25">
      <c r="A520" s="145">
        <v>44350.726388888892</v>
      </c>
      <c r="B520" s="143" t="s">
        <v>848</v>
      </c>
      <c r="C520" s="144" t="s">
        <v>1550</v>
      </c>
      <c r="D520" s="143">
        <v>3279611596</v>
      </c>
      <c r="E520" s="143">
        <v>2441642304</v>
      </c>
      <c r="F520" s="143">
        <v>-5</v>
      </c>
      <c r="G520" s="143">
        <v>128.4</v>
      </c>
      <c r="H520" s="143" t="b">
        <v>1</v>
      </c>
      <c r="I520" s="143" t="b">
        <v>0</v>
      </c>
      <c r="J520" s="143" t="b">
        <v>0</v>
      </c>
      <c r="K520" s="143" t="b">
        <v>0</v>
      </c>
    </row>
    <row r="521" spans="1:11" ht="63" x14ac:dyDescent="0.25">
      <c r="A521" s="145">
        <v>44350.727777777778</v>
      </c>
      <c r="B521" s="143" t="s">
        <v>848</v>
      </c>
      <c r="C521" s="144" t="s">
        <v>1555</v>
      </c>
      <c r="D521" s="143">
        <v>3279619841</v>
      </c>
      <c r="E521" s="143">
        <v>2441647901</v>
      </c>
      <c r="F521" s="143">
        <v>-10</v>
      </c>
      <c r="G521" s="143">
        <v>75.900000000000006</v>
      </c>
      <c r="H521" s="143" t="b">
        <v>1</v>
      </c>
      <c r="I521" s="143" t="b">
        <v>0</v>
      </c>
      <c r="J521" s="143" t="b">
        <v>0</v>
      </c>
      <c r="K521" s="143" t="b">
        <v>0</v>
      </c>
    </row>
    <row r="522" spans="1:11" ht="63" x14ac:dyDescent="0.25">
      <c r="A522" s="145">
        <v>44350.727777777778</v>
      </c>
      <c r="B522" s="143" t="s">
        <v>848</v>
      </c>
      <c r="C522" s="144" t="s">
        <v>1554</v>
      </c>
      <c r="D522" s="143">
        <v>3279619840</v>
      </c>
      <c r="E522" s="143">
        <v>2441647900</v>
      </c>
      <c r="F522" s="143">
        <v>-15</v>
      </c>
      <c r="G522" s="143">
        <v>85.9</v>
      </c>
      <c r="H522" s="143" t="b">
        <v>1</v>
      </c>
      <c r="I522" s="143" t="b">
        <v>0</v>
      </c>
      <c r="J522" s="143" t="b">
        <v>0</v>
      </c>
      <c r="K522" s="143" t="b">
        <v>0</v>
      </c>
    </row>
    <row r="523" spans="1:11" ht="63" x14ac:dyDescent="0.25">
      <c r="A523" s="145">
        <v>44351.702777777777</v>
      </c>
      <c r="B523" s="143" t="s">
        <v>848</v>
      </c>
      <c r="C523" s="144" t="s">
        <v>1556</v>
      </c>
      <c r="D523" s="143">
        <v>3282714948</v>
      </c>
      <c r="E523" s="143">
        <v>2443905528</v>
      </c>
      <c r="F523" s="143">
        <v>-15</v>
      </c>
      <c r="G523" s="143">
        <v>60.9</v>
      </c>
      <c r="H523" s="143" t="b">
        <v>1</v>
      </c>
      <c r="I523" s="143" t="b">
        <v>0</v>
      </c>
      <c r="J523" s="143" t="b">
        <v>0</v>
      </c>
      <c r="K523" s="143" t="b">
        <v>0</v>
      </c>
    </row>
    <row r="524" spans="1:11" ht="63" x14ac:dyDescent="0.25">
      <c r="A524" s="145">
        <v>44351.734722222223</v>
      </c>
      <c r="B524" s="143" t="s">
        <v>848</v>
      </c>
      <c r="C524" s="144" t="s">
        <v>1557</v>
      </c>
      <c r="D524" s="143">
        <v>3282939322</v>
      </c>
      <c r="E524" s="143">
        <v>2444069540</v>
      </c>
      <c r="F524" s="143">
        <v>-15</v>
      </c>
      <c r="G524" s="143">
        <v>45.9</v>
      </c>
      <c r="H524" s="143" t="b">
        <v>1</v>
      </c>
      <c r="I524" s="143" t="b">
        <v>0</v>
      </c>
      <c r="J524" s="143" t="b">
        <v>0</v>
      </c>
      <c r="K524" s="143" t="b">
        <v>0</v>
      </c>
    </row>
    <row r="525" spans="1:11" x14ac:dyDescent="0.25">
      <c r="A525" s="145">
        <v>44351.793055555558</v>
      </c>
      <c r="B525" s="143" t="s">
        <v>848</v>
      </c>
      <c r="C525" s="143" t="s">
        <v>875</v>
      </c>
      <c r="D525" s="143">
        <v>3283405135</v>
      </c>
      <c r="E525" s="143">
        <v>2444424325</v>
      </c>
      <c r="F525" s="143">
        <v>-2.5</v>
      </c>
      <c r="G525" s="143">
        <v>43.4</v>
      </c>
      <c r="H525" s="143" t="b">
        <v>0</v>
      </c>
      <c r="I525" s="143" t="b">
        <v>1</v>
      </c>
      <c r="J525" s="143" t="b">
        <v>0</v>
      </c>
      <c r="K525" s="143" t="b">
        <v>0</v>
      </c>
    </row>
    <row r="526" spans="1:11" ht="63" x14ac:dyDescent="0.25">
      <c r="A526" s="145">
        <v>44352.53402777778</v>
      </c>
      <c r="B526" s="143" t="s">
        <v>846</v>
      </c>
      <c r="C526" s="144" t="s">
        <v>1557</v>
      </c>
      <c r="D526" s="143">
        <v>3286207375</v>
      </c>
      <c r="E526" s="143">
        <v>2444069540</v>
      </c>
      <c r="F526" s="143">
        <v>42</v>
      </c>
      <c r="G526" s="143">
        <v>85.4</v>
      </c>
      <c r="H526" s="143" t="b">
        <v>1</v>
      </c>
      <c r="I526" s="143" t="b">
        <v>0</v>
      </c>
      <c r="J526" s="143" t="b">
        <v>0</v>
      </c>
      <c r="K526" s="143" t="b">
        <v>0</v>
      </c>
    </row>
    <row r="527" spans="1:11" ht="63" x14ac:dyDescent="0.25">
      <c r="A527" s="145">
        <v>44352.561111111114</v>
      </c>
      <c r="B527" s="143" t="s">
        <v>846</v>
      </c>
      <c r="C527" s="144" t="s">
        <v>1554</v>
      </c>
      <c r="D527" s="143">
        <v>3286691325</v>
      </c>
      <c r="E527" s="143">
        <v>2441647900</v>
      </c>
      <c r="F527" s="143">
        <v>112.2</v>
      </c>
      <c r="G527" s="143">
        <v>197.6</v>
      </c>
      <c r="H527" s="143" t="b">
        <v>1</v>
      </c>
      <c r="I527" s="143" t="b">
        <v>0</v>
      </c>
      <c r="J527" s="143" t="b">
        <v>0</v>
      </c>
      <c r="K527" s="143" t="b">
        <v>0</v>
      </c>
    </row>
    <row r="528" spans="1:11" ht="63" x14ac:dyDescent="0.25">
      <c r="A528" s="145">
        <v>44352.651388888888</v>
      </c>
      <c r="B528" s="143" t="s">
        <v>865</v>
      </c>
      <c r="C528" s="144" t="s">
        <v>1551</v>
      </c>
      <c r="D528" s="143">
        <v>3288522838</v>
      </c>
      <c r="E528" s="143">
        <v>2441642305</v>
      </c>
      <c r="F528" s="143">
        <v>15</v>
      </c>
      <c r="G528" s="143">
        <v>212.6</v>
      </c>
      <c r="H528" s="143" t="b">
        <v>1</v>
      </c>
      <c r="I528" s="143" t="b">
        <v>0</v>
      </c>
      <c r="J528" s="143" t="b">
        <v>0</v>
      </c>
      <c r="K528" s="143" t="b">
        <v>0</v>
      </c>
    </row>
    <row r="529" spans="1:11" ht="63" x14ac:dyDescent="0.25">
      <c r="A529" s="145">
        <v>44352.665277777778</v>
      </c>
      <c r="B529" s="143" t="s">
        <v>865</v>
      </c>
      <c r="C529" s="144" t="s">
        <v>1550</v>
      </c>
      <c r="D529" s="143">
        <v>3288855958</v>
      </c>
      <c r="E529" s="143">
        <v>2441642304</v>
      </c>
      <c r="F529" s="143">
        <v>5</v>
      </c>
      <c r="G529" s="143">
        <v>217.6</v>
      </c>
      <c r="H529" s="143" t="b">
        <v>1</v>
      </c>
      <c r="I529" s="143" t="b">
        <v>0</v>
      </c>
      <c r="J529" s="143" t="b">
        <v>0</v>
      </c>
      <c r="K529" s="143" t="b">
        <v>0</v>
      </c>
    </row>
    <row r="530" spans="1:11" ht="47.25" x14ac:dyDescent="0.25">
      <c r="A530" s="145">
        <v>44353.558333333334</v>
      </c>
      <c r="B530" s="143" t="s">
        <v>848</v>
      </c>
      <c r="C530" s="144" t="s">
        <v>1558</v>
      </c>
      <c r="D530" s="143">
        <v>3292315440</v>
      </c>
      <c r="E530" s="143">
        <v>2451041208</v>
      </c>
      <c r="F530" s="143">
        <v>-2.5</v>
      </c>
      <c r="G530" s="143">
        <v>215.1</v>
      </c>
      <c r="H530" s="143" t="b">
        <v>1</v>
      </c>
      <c r="I530" s="143" t="b">
        <v>0</v>
      </c>
      <c r="J530" s="143" t="b">
        <v>0</v>
      </c>
      <c r="K530" s="143" t="b">
        <v>0</v>
      </c>
    </row>
    <row r="531" spans="1:11" ht="63" x14ac:dyDescent="0.25">
      <c r="A531" s="145">
        <v>44354.757638888892</v>
      </c>
      <c r="B531" s="143" t="s">
        <v>848</v>
      </c>
      <c r="C531" s="144" t="s">
        <v>1559</v>
      </c>
      <c r="D531" s="143">
        <v>3295755152</v>
      </c>
      <c r="E531" s="143">
        <v>2453532049</v>
      </c>
      <c r="F531" s="143">
        <v>-2.5</v>
      </c>
      <c r="G531" s="143">
        <v>212.6</v>
      </c>
      <c r="H531" s="143" t="b">
        <v>1</v>
      </c>
      <c r="I531" s="143" t="b">
        <v>0</v>
      </c>
      <c r="J531" s="143" t="b">
        <v>0</v>
      </c>
      <c r="K531" s="143" t="b">
        <v>0</v>
      </c>
    </row>
    <row r="532" spans="1:11" ht="63" x14ac:dyDescent="0.25">
      <c r="A532" s="145">
        <v>44354.758333333331</v>
      </c>
      <c r="B532" s="143" t="s">
        <v>848</v>
      </c>
      <c r="C532" s="144" t="s">
        <v>1561</v>
      </c>
      <c r="D532" s="143">
        <v>3295756363</v>
      </c>
      <c r="E532" s="143">
        <v>2453532978</v>
      </c>
      <c r="F532" s="143">
        <v>-2.5</v>
      </c>
      <c r="G532" s="143">
        <v>207.6</v>
      </c>
      <c r="H532" s="143" t="b">
        <v>1</v>
      </c>
      <c r="I532" s="143" t="b">
        <v>0</v>
      </c>
      <c r="J532" s="143" t="b">
        <v>0</v>
      </c>
      <c r="K532" s="143" t="b">
        <v>0</v>
      </c>
    </row>
    <row r="533" spans="1:11" ht="78.75" x14ac:dyDescent="0.25">
      <c r="A533" s="145">
        <v>44354.758333333331</v>
      </c>
      <c r="B533" s="143" t="s">
        <v>848</v>
      </c>
      <c r="C533" s="144" t="s">
        <v>1560</v>
      </c>
      <c r="D533" s="143">
        <v>3295755494</v>
      </c>
      <c r="E533" s="143">
        <v>2453532311</v>
      </c>
      <c r="F533" s="143">
        <v>-2.5</v>
      </c>
      <c r="G533" s="143">
        <v>210.1</v>
      </c>
      <c r="H533" s="143" t="b">
        <v>1</v>
      </c>
      <c r="I533" s="143" t="b">
        <v>0</v>
      </c>
      <c r="J533" s="143" t="b">
        <v>0</v>
      </c>
      <c r="K533" s="143" t="b">
        <v>0</v>
      </c>
    </row>
    <row r="534" spans="1:11" ht="78.75" x14ac:dyDescent="0.25">
      <c r="A534" s="145">
        <v>44354.759027777778</v>
      </c>
      <c r="B534" s="143" t="s">
        <v>848</v>
      </c>
      <c r="C534" s="144" t="s">
        <v>1562</v>
      </c>
      <c r="D534" s="143">
        <v>3295757707</v>
      </c>
      <c r="E534" s="143">
        <v>2453533976</v>
      </c>
      <c r="F534" s="143">
        <v>-2.5</v>
      </c>
      <c r="G534" s="143">
        <v>205.1</v>
      </c>
      <c r="H534" s="143" t="b">
        <v>1</v>
      </c>
      <c r="I534" s="143" t="b">
        <v>0</v>
      </c>
      <c r="J534" s="143" t="b">
        <v>0</v>
      </c>
      <c r="K534" s="143" t="b">
        <v>0</v>
      </c>
    </row>
    <row r="535" spans="1:11" ht="63" x14ac:dyDescent="0.25">
      <c r="A535" s="145">
        <v>44354.955555555556</v>
      </c>
      <c r="B535" s="143" t="s">
        <v>848</v>
      </c>
      <c r="C535" s="144" t="s">
        <v>1563</v>
      </c>
      <c r="D535" s="143">
        <v>3296339110</v>
      </c>
      <c r="E535" s="143">
        <v>2453971859</v>
      </c>
      <c r="F535" s="143">
        <v>-50</v>
      </c>
      <c r="G535" s="143">
        <v>155.1</v>
      </c>
      <c r="H535" s="143" t="b">
        <v>1</v>
      </c>
      <c r="I535" s="143" t="b">
        <v>0</v>
      </c>
      <c r="J535" s="143" t="b">
        <v>0</v>
      </c>
      <c r="K535" s="143" t="b">
        <v>0</v>
      </c>
    </row>
    <row r="536" spans="1:11" ht="78.75" x14ac:dyDescent="0.25">
      <c r="A536" s="145">
        <v>44356.269444444442</v>
      </c>
      <c r="B536" s="143" t="s">
        <v>865</v>
      </c>
      <c r="C536" s="144" t="s">
        <v>1560</v>
      </c>
      <c r="D536" s="143">
        <v>3298478934</v>
      </c>
      <c r="E536" s="143">
        <v>2453532311</v>
      </c>
      <c r="F536" s="143">
        <v>2.5</v>
      </c>
      <c r="G536" s="143">
        <v>160.1</v>
      </c>
      <c r="H536" s="143" t="b">
        <v>1</v>
      </c>
      <c r="I536" s="143" t="b">
        <v>0</v>
      </c>
      <c r="J536" s="143" t="b">
        <v>0</v>
      </c>
      <c r="K536" s="143" t="b">
        <v>0</v>
      </c>
    </row>
    <row r="537" spans="1:11" ht="63" x14ac:dyDescent="0.25">
      <c r="A537" s="145">
        <v>44356.269444444442</v>
      </c>
      <c r="B537" s="143" t="s">
        <v>865</v>
      </c>
      <c r="C537" s="144" t="s">
        <v>1559</v>
      </c>
      <c r="D537" s="143">
        <v>3298478872</v>
      </c>
      <c r="E537" s="143">
        <v>2453532049</v>
      </c>
      <c r="F537" s="143">
        <v>2.5</v>
      </c>
      <c r="G537" s="143">
        <v>157.6</v>
      </c>
      <c r="H537" s="143" t="b">
        <v>1</v>
      </c>
      <c r="I537" s="143" t="b">
        <v>0</v>
      </c>
      <c r="J537" s="143" t="b">
        <v>0</v>
      </c>
      <c r="K537" s="143" t="b">
        <v>0</v>
      </c>
    </row>
    <row r="538" spans="1:11" ht="78.75" x14ac:dyDescent="0.25">
      <c r="A538" s="145">
        <v>44356.606944444444</v>
      </c>
      <c r="B538" s="143" t="s">
        <v>848</v>
      </c>
      <c r="C538" s="144" t="s">
        <v>1564</v>
      </c>
      <c r="D538" s="143">
        <v>3299373461</v>
      </c>
      <c r="E538" s="143">
        <v>2456186689</v>
      </c>
      <c r="F538" s="143">
        <v>-2.5</v>
      </c>
      <c r="G538" s="143">
        <v>157.6</v>
      </c>
      <c r="H538" s="143" t="b">
        <v>1</v>
      </c>
      <c r="I538" s="143" t="b">
        <v>0</v>
      </c>
      <c r="J538" s="143" t="b">
        <v>0</v>
      </c>
      <c r="K538" s="143" t="b">
        <v>0</v>
      </c>
    </row>
    <row r="539" spans="1:11" ht="63" x14ac:dyDescent="0.25">
      <c r="A539" s="145">
        <v>44356.928472222222</v>
      </c>
      <c r="B539" s="143" t="s">
        <v>846</v>
      </c>
      <c r="C539" s="144" t="s">
        <v>1563</v>
      </c>
      <c r="D539" s="143">
        <v>3301802380</v>
      </c>
      <c r="E539" s="143">
        <v>2453971859</v>
      </c>
      <c r="F539" s="143">
        <v>100</v>
      </c>
      <c r="G539" s="143">
        <v>257.60000000000002</v>
      </c>
      <c r="H539" s="143" t="b">
        <v>1</v>
      </c>
      <c r="I539" s="143" t="b">
        <v>0</v>
      </c>
      <c r="J539" s="143" t="b">
        <v>0</v>
      </c>
      <c r="K539" s="143" t="b">
        <v>0</v>
      </c>
    </row>
    <row r="540" spans="1:11" ht="31.5" x14ac:dyDescent="0.25">
      <c r="A540" s="145">
        <v>44356.94027777778</v>
      </c>
      <c r="B540" s="143" t="s">
        <v>852</v>
      </c>
      <c r="C540" s="144" t="s">
        <v>1565</v>
      </c>
      <c r="D540" s="143">
        <v>3301861473</v>
      </c>
      <c r="F540" s="143">
        <v>-50</v>
      </c>
      <c r="G540" s="143">
        <v>207.6</v>
      </c>
    </row>
    <row r="541" spans="1:11" ht="78.75" x14ac:dyDescent="0.25">
      <c r="A541" s="145">
        <v>44356.940972222219</v>
      </c>
      <c r="B541" s="143" t="s">
        <v>848</v>
      </c>
      <c r="C541" s="144" t="s">
        <v>1568</v>
      </c>
      <c r="D541" s="143">
        <v>3301867569</v>
      </c>
      <c r="E541" s="143">
        <v>2457964777</v>
      </c>
      <c r="F541" s="143">
        <v>-5</v>
      </c>
      <c r="G541" s="143">
        <v>187.6</v>
      </c>
      <c r="H541" s="143" t="b">
        <v>1</v>
      </c>
      <c r="I541" s="143" t="b">
        <v>0</v>
      </c>
      <c r="J541" s="143" t="b">
        <v>0</v>
      </c>
      <c r="K541" s="143" t="b">
        <v>0</v>
      </c>
    </row>
    <row r="542" spans="1:11" ht="63" x14ac:dyDescent="0.25">
      <c r="A542" s="145">
        <v>44356.940972222219</v>
      </c>
      <c r="B542" s="143" t="s">
        <v>848</v>
      </c>
      <c r="C542" s="144" t="s">
        <v>1567</v>
      </c>
      <c r="D542" s="143">
        <v>3301867324</v>
      </c>
      <c r="E542" s="143">
        <v>2457964577</v>
      </c>
      <c r="F542" s="143">
        <v>-15</v>
      </c>
      <c r="G542" s="143">
        <v>192.6</v>
      </c>
      <c r="H542" s="143" t="b">
        <v>1</v>
      </c>
      <c r="I542" s="143" t="b">
        <v>0</v>
      </c>
      <c r="J542" s="143" t="b">
        <v>0</v>
      </c>
      <c r="K542" s="143" t="b">
        <v>0</v>
      </c>
    </row>
    <row r="543" spans="1:11" ht="78.75" x14ac:dyDescent="0.25">
      <c r="A543" s="145">
        <v>44356.940972222219</v>
      </c>
      <c r="B543" s="143" t="s">
        <v>848</v>
      </c>
      <c r="C543" s="144" t="s">
        <v>1566</v>
      </c>
      <c r="D543" s="143">
        <v>3301865676</v>
      </c>
      <c r="E543" s="143">
        <v>2457963365</v>
      </c>
      <c r="F543" s="143">
        <v>0</v>
      </c>
      <c r="G543" s="143">
        <v>207.6</v>
      </c>
      <c r="H543" s="143" t="b">
        <v>1</v>
      </c>
      <c r="I543" s="143" t="b">
        <v>0</v>
      </c>
      <c r="J543" s="143" t="b">
        <v>0</v>
      </c>
      <c r="K543" s="143" t="b">
        <v>0</v>
      </c>
    </row>
    <row r="544" spans="1:11" ht="78.75" x14ac:dyDescent="0.25">
      <c r="A544" s="145">
        <v>44356.941666666666</v>
      </c>
      <c r="B544" s="143" t="s">
        <v>848</v>
      </c>
      <c r="C544" s="144" t="s">
        <v>1570</v>
      </c>
      <c r="D544" s="143">
        <v>3301870281</v>
      </c>
      <c r="E544" s="143">
        <v>2457967100</v>
      </c>
      <c r="F544" s="143">
        <v>-2.5</v>
      </c>
      <c r="G544" s="143">
        <v>180.1</v>
      </c>
      <c r="H544" s="143" t="b">
        <v>1</v>
      </c>
      <c r="I544" s="143" t="b">
        <v>0</v>
      </c>
      <c r="J544" s="143" t="b">
        <v>0</v>
      </c>
      <c r="K544" s="143" t="b">
        <v>0</v>
      </c>
    </row>
    <row r="545" spans="1:11" ht="78.75" x14ac:dyDescent="0.25">
      <c r="A545" s="145">
        <v>44356.941666666666</v>
      </c>
      <c r="B545" s="143" t="s">
        <v>848</v>
      </c>
      <c r="C545" s="144" t="s">
        <v>1569</v>
      </c>
      <c r="D545" s="143">
        <v>3301869607</v>
      </c>
      <c r="E545" s="143">
        <v>2457966522</v>
      </c>
      <c r="F545" s="143">
        <v>-5</v>
      </c>
      <c r="G545" s="143">
        <v>182.6</v>
      </c>
      <c r="H545" s="143" t="b">
        <v>1</v>
      </c>
      <c r="I545" s="143" t="b">
        <v>0</v>
      </c>
      <c r="J545" s="143" t="b">
        <v>0</v>
      </c>
      <c r="K545" s="143" t="b">
        <v>0</v>
      </c>
    </row>
    <row r="546" spans="1:11" ht="78.75" x14ac:dyDescent="0.25">
      <c r="A546" s="145">
        <v>44358.511805555558</v>
      </c>
      <c r="B546" s="143" t="s">
        <v>846</v>
      </c>
      <c r="C546" s="144" t="s">
        <v>1569</v>
      </c>
      <c r="D546" s="143">
        <v>3305312676</v>
      </c>
      <c r="E546" s="143">
        <v>2457966522</v>
      </c>
      <c r="F546" s="143">
        <v>20.02</v>
      </c>
      <c r="G546" s="143">
        <v>200.12</v>
      </c>
      <c r="H546" s="143" t="b">
        <v>1</v>
      </c>
      <c r="I546" s="143" t="b">
        <v>0</v>
      </c>
      <c r="J546" s="143" t="b">
        <v>0</v>
      </c>
      <c r="K546" s="143" t="b">
        <v>0</v>
      </c>
    </row>
    <row r="547" spans="1:11" ht="78.75" x14ac:dyDescent="0.25">
      <c r="A547" s="145">
        <v>44358.512499999997</v>
      </c>
      <c r="B547" s="143" t="s">
        <v>846</v>
      </c>
      <c r="C547" s="144" t="s">
        <v>1570</v>
      </c>
      <c r="D547" s="143">
        <v>3305316452</v>
      </c>
      <c r="E547" s="143">
        <v>2457967100</v>
      </c>
      <c r="F547" s="143">
        <v>12.25</v>
      </c>
      <c r="G547" s="143">
        <v>212.37</v>
      </c>
      <c r="H547" s="143" t="b">
        <v>1</v>
      </c>
      <c r="I547" s="143" t="b">
        <v>0</v>
      </c>
      <c r="J547" s="143" t="b">
        <v>0</v>
      </c>
      <c r="K547" s="143" t="b">
        <v>0</v>
      </c>
    </row>
    <row r="548" spans="1:11" ht="78.75" x14ac:dyDescent="0.25">
      <c r="A548" s="145">
        <v>44358.62222222222</v>
      </c>
      <c r="B548" s="143" t="s">
        <v>848</v>
      </c>
      <c r="C548" s="144" t="s">
        <v>1572</v>
      </c>
      <c r="D548" s="143">
        <v>3305837846</v>
      </c>
      <c r="E548" s="143">
        <v>2460872476</v>
      </c>
      <c r="F548" s="143">
        <v>-5</v>
      </c>
      <c r="G548" s="143">
        <v>202.37</v>
      </c>
      <c r="H548" s="143" t="b">
        <v>1</v>
      </c>
      <c r="I548" s="143" t="b">
        <v>0</v>
      </c>
      <c r="J548" s="143" t="b">
        <v>0</v>
      </c>
      <c r="K548" s="143" t="b">
        <v>0</v>
      </c>
    </row>
    <row r="549" spans="1:11" ht="63" x14ac:dyDescent="0.25">
      <c r="A549" s="145">
        <v>44358.62222222222</v>
      </c>
      <c r="B549" s="143" t="s">
        <v>848</v>
      </c>
      <c r="C549" s="144" t="s">
        <v>1571</v>
      </c>
      <c r="D549" s="143">
        <v>3305836857</v>
      </c>
      <c r="E549" s="143">
        <v>2460871631</v>
      </c>
      <c r="F549" s="143">
        <v>-5</v>
      </c>
      <c r="G549" s="143">
        <v>207.37</v>
      </c>
      <c r="H549" s="143" t="b">
        <v>1</v>
      </c>
      <c r="I549" s="143" t="b">
        <v>0</v>
      </c>
      <c r="J549" s="143" t="b">
        <v>0</v>
      </c>
      <c r="K549" s="143" t="b">
        <v>0</v>
      </c>
    </row>
    <row r="550" spans="1:11" ht="78.75" x14ac:dyDescent="0.25">
      <c r="A550" s="145">
        <v>44358.623611111114</v>
      </c>
      <c r="B550" s="143" t="s">
        <v>848</v>
      </c>
      <c r="C550" s="144" t="s">
        <v>1573</v>
      </c>
      <c r="D550" s="143">
        <v>3305843682</v>
      </c>
      <c r="E550" s="143">
        <v>2460877035</v>
      </c>
      <c r="F550" s="143">
        <v>-2.5</v>
      </c>
      <c r="G550" s="143">
        <v>199.87</v>
      </c>
      <c r="H550" s="143" t="b">
        <v>1</v>
      </c>
      <c r="I550" s="143" t="b">
        <v>0</v>
      </c>
      <c r="J550" s="143" t="b">
        <v>0</v>
      </c>
      <c r="K550" s="143" t="b">
        <v>0</v>
      </c>
    </row>
    <row r="551" spans="1:11" ht="63" x14ac:dyDescent="0.25">
      <c r="A551" s="145">
        <v>44359.488194444442</v>
      </c>
      <c r="B551" s="143" t="s">
        <v>846</v>
      </c>
      <c r="C551" s="144" t="s">
        <v>1567</v>
      </c>
      <c r="D551" s="143">
        <v>3309278057</v>
      </c>
      <c r="E551" s="143">
        <v>2457964577</v>
      </c>
      <c r="F551" s="143">
        <v>38.700000000000003</v>
      </c>
      <c r="G551" s="143">
        <v>238.57</v>
      </c>
      <c r="H551" s="143" t="b">
        <v>1</v>
      </c>
      <c r="I551" s="143" t="b">
        <v>0</v>
      </c>
      <c r="J551" s="143" t="b">
        <v>0</v>
      </c>
      <c r="K551" s="143" t="b">
        <v>0</v>
      </c>
    </row>
    <row r="552" spans="1:11" ht="78.75" x14ac:dyDescent="0.25">
      <c r="A552" s="145">
        <v>44359.488888888889</v>
      </c>
      <c r="B552" s="143" t="s">
        <v>846</v>
      </c>
      <c r="C552" s="144" t="s">
        <v>1568</v>
      </c>
      <c r="D552" s="143">
        <v>3309290182</v>
      </c>
      <c r="E552" s="143">
        <v>2457964777</v>
      </c>
      <c r="F552" s="143">
        <v>16</v>
      </c>
      <c r="G552" s="143">
        <v>254.57</v>
      </c>
      <c r="H552" s="143" t="b">
        <v>1</v>
      </c>
      <c r="I552" s="143" t="b">
        <v>0</v>
      </c>
      <c r="J552" s="143" t="b">
        <v>0</v>
      </c>
      <c r="K552" s="143" t="b">
        <v>0</v>
      </c>
    </row>
    <row r="553" spans="1:11" ht="78.75" x14ac:dyDescent="0.25">
      <c r="A553" s="145">
        <v>44359.520833333336</v>
      </c>
      <c r="B553" s="143" t="s">
        <v>846</v>
      </c>
      <c r="C553" s="144" t="s">
        <v>1564</v>
      </c>
      <c r="D553" s="143">
        <v>3309776036</v>
      </c>
      <c r="E553" s="143">
        <v>2456186689</v>
      </c>
      <c r="F553" s="143">
        <v>6.25</v>
      </c>
      <c r="G553" s="143">
        <v>266.82</v>
      </c>
      <c r="H553" s="143" t="b">
        <v>1</v>
      </c>
      <c r="I553" s="143" t="b">
        <v>0</v>
      </c>
      <c r="J553" s="143" t="b">
        <v>0</v>
      </c>
      <c r="K553" s="143" t="b">
        <v>0</v>
      </c>
    </row>
    <row r="554" spans="1:11" ht="78.75" x14ac:dyDescent="0.25">
      <c r="A554" s="145">
        <v>44359.520833333336</v>
      </c>
      <c r="B554" s="143" t="s">
        <v>846</v>
      </c>
      <c r="C554" s="144" t="s">
        <v>1566</v>
      </c>
      <c r="D554" s="143">
        <v>3309767794</v>
      </c>
      <c r="E554" s="143">
        <v>2457963365</v>
      </c>
      <c r="F554" s="143">
        <v>6</v>
      </c>
      <c r="G554" s="143">
        <v>260.57</v>
      </c>
      <c r="H554" s="143" t="b">
        <v>1</v>
      </c>
      <c r="I554" s="143" t="b">
        <v>0</v>
      </c>
      <c r="J554" s="143" t="b">
        <v>0</v>
      </c>
      <c r="K554" s="143" t="b">
        <v>0</v>
      </c>
    </row>
    <row r="555" spans="1:11" ht="63" x14ac:dyDescent="0.25">
      <c r="A555" s="145">
        <v>44359.588194444441</v>
      </c>
      <c r="B555" s="143" t="s">
        <v>848</v>
      </c>
      <c r="C555" s="144" t="s">
        <v>1575</v>
      </c>
      <c r="D555" s="143">
        <v>3310926641</v>
      </c>
      <c r="E555" s="143">
        <v>2464685787</v>
      </c>
      <c r="F555" s="143">
        <v>-1</v>
      </c>
      <c r="G555" s="143">
        <v>264.82</v>
      </c>
      <c r="H555" s="143" t="b">
        <v>1</v>
      </c>
      <c r="I555" s="143" t="b">
        <v>0</v>
      </c>
      <c r="J555" s="143" t="b">
        <v>0</v>
      </c>
      <c r="K555" s="143" t="b">
        <v>0</v>
      </c>
    </row>
    <row r="556" spans="1:11" ht="63" x14ac:dyDescent="0.25">
      <c r="A556" s="145">
        <v>44359.588194444441</v>
      </c>
      <c r="B556" s="143" t="s">
        <v>848</v>
      </c>
      <c r="C556" s="144" t="s">
        <v>1574</v>
      </c>
      <c r="D556" s="143">
        <v>3310926640</v>
      </c>
      <c r="E556" s="143">
        <v>2464685786</v>
      </c>
      <c r="F556" s="143">
        <v>-1</v>
      </c>
      <c r="G556" s="143">
        <v>265.82</v>
      </c>
      <c r="H556" s="143" t="b">
        <v>1</v>
      </c>
      <c r="I556" s="143" t="b">
        <v>0</v>
      </c>
      <c r="J556" s="143" t="b">
        <v>0</v>
      </c>
      <c r="K556" s="143" t="b">
        <v>0</v>
      </c>
    </row>
    <row r="557" spans="1:11" ht="47.25" x14ac:dyDescent="0.25">
      <c r="A557" s="145">
        <v>44359.59375</v>
      </c>
      <c r="B557" s="143" t="s">
        <v>848</v>
      </c>
      <c r="C557" s="144" t="s">
        <v>1576</v>
      </c>
      <c r="D557" s="143">
        <v>3311030146</v>
      </c>
      <c r="E557" s="143">
        <v>2464750452</v>
      </c>
      <c r="F557" s="143">
        <v>-1</v>
      </c>
      <c r="G557" s="143">
        <v>263.82</v>
      </c>
      <c r="H557" s="143" t="b">
        <v>1</v>
      </c>
      <c r="I557" s="143" t="b">
        <v>0</v>
      </c>
      <c r="J557" s="143" t="b">
        <v>0</v>
      </c>
      <c r="K557" s="143" t="b">
        <v>0</v>
      </c>
    </row>
    <row r="558" spans="1:11" ht="63" x14ac:dyDescent="0.25">
      <c r="A558" s="145">
        <v>44359.6</v>
      </c>
      <c r="B558" s="143" t="s">
        <v>846</v>
      </c>
      <c r="C558" s="144" t="s">
        <v>1575</v>
      </c>
      <c r="D558" s="143">
        <v>3311157719</v>
      </c>
      <c r="E558" s="143">
        <v>2464685787</v>
      </c>
      <c r="F558" s="143">
        <v>2.15</v>
      </c>
      <c r="G558" s="143">
        <v>265.97000000000003</v>
      </c>
      <c r="H558" s="143" t="b">
        <v>1</v>
      </c>
      <c r="I558" s="143" t="b">
        <v>0</v>
      </c>
      <c r="J558" s="143" t="b">
        <v>0</v>
      </c>
      <c r="K558" s="143" t="b">
        <v>0</v>
      </c>
    </row>
    <row r="559" spans="1:11" ht="63" x14ac:dyDescent="0.25">
      <c r="A559" s="145">
        <v>44359.614583333336</v>
      </c>
      <c r="B559" s="143" t="s">
        <v>848</v>
      </c>
      <c r="C559" s="144" t="s">
        <v>1580</v>
      </c>
      <c r="D559" s="143">
        <v>3311464803</v>
      </c>
      <c r="E559" s="143">
        <v>2465073340</v>
      </c>
      <c r="F559" s="143">
        <v>-2</v>
      </c>
      <c r="G559" s="143">
        <v>260.97000000000003</v>
      </c>
      <c r="H559" s="143" t="b">
        <v>1</v>
      </c>
      <c r="I559" s="143" t="b">
        <v>0</v>
      </c>
      <c r="J559" s="143" t="b">
        <v>0</v>
      </c>
      <c r="K559" s="143" t="b">
        <v>0</v>
      </c>
    </row>
    <row r="560" spans="1:11" ht="63" x14ac:dyDescent="0.25">
      <c r="A560" s="145">
        <v>44359.614583333336</v>
      </c>
      <c r="B560" s="143" t="s">
        <v>848</v>
      </c>
      <c r="C560" s="144" t="s">
        <v>1579</v>
      </c>
      <c r="D560" s="143">
        <v>3311464801</v>
      </c>
      <c r="E560" s="143">
        <v>2465073338</v>
      </c>
      <c r="F560" s="143">
        <v>-2</v>
      </c>
      <c r="G560" s="143">
        <v>262.97000000000003</v>
      </c>
      <c r="H560" s="143" t="b">
        <v>1</v>
      </c>
      <c r="I560" s="143" t="b">
        <v>0</v>
      </c>
      <c r="J560" s="143" t="b">
        <v>0</v>
      </c>
      <c r="K560" s="143" t="b">
        <v>0</v>
      </c>
    </row>
    <row r="561" spans="1:11" ht="63" x14ac:dyDescent="0.25">
      <c r="A561" s="145">
        <v>44359.614583333336</v>
      </c>
      <c r="B561" s="143" t="s">
        <v>848</v>
      </c>
      <c r="C561" s="144" t="s">
        <v>1578</v>
      </c>
      <c r="D561" s="143">
        <v>3311464797</v>
      </c>
      <c r="E561" s="143">
        <v>2465073334</v>
      </c>
      <c r="F561" s="143">
        <v>-1</v>
      </c>
      <c r="G561" s="143">
        <v>264.97000000000003</v>
      </c>
      <c r="H561" s="143" t="b">
        <v>1</v>
      </c>
      <c r="I561" s="143" t="b">
        <v>0</v>
      </c>
      <c r="J561" s="143" t="b">
        <v>0</v>
      </c>
      <c r="K561" s="143" t="b">
        <v>0</v>
      </c>
    </row>
    <row r="562" spans="1:11" ht="63" x14ac:dyDescent="0.25">
      <c r="A562" s="145">
        <v>44359.614583333336</v>
      </c>
      <c r="B562" s="143" t="s">
        <v>848</v>
      </c>
      <c r="C562" s="144" t="s">
        <v>1577</v>
      </c>
      <c r="D562" s="143">
        <v>3311464796</v>
      </c>
      <c r="E562" s="143">
        <v>2465073333</v>
      </c>
      <c r="F562" s="143">
        <v>0</v>
      </c>
      <c r="G562" s="143">
        <v>265.97000000000003</v>
      </c>
      <c r="H562" s="143" t="b">
        <v>1</v>
      </c>
      <c r="I562" s="143" t="b">
        <v>0</v>
      </c>
      <c r="J562" s="143" t="b">
        <v>0</v>
      </c>
      <c r="K562" s="143" t="b">
        <v>0</v>
      </c>
    </row>
    <row r="563" spans="1:11" ht="63" x14ac:dyDescent="0.25">
      <c r="A563" s="145">
        <v>44359.618750000001</v>
      </c>
      <c r="B563" s="143" t="s">
        <v>848</v>
      </c>
      <c r="C563" s="144" t="s">
        <v>1581</v>
      </c>
      <c r="D563" s="143">
        <v>3311553821</v>
      </c>
      <c r="E563" s="143">
        <v>2465139168</v>
      </c>
      <c r="F563" s="143">
        <v>-1</v>
      </c>
      <c r="G563" s="143">
        <v>259.97000000000003</v>
      </c>
      <c r="H563" s="143" t="b">
        <v>1</v>
      </c>
      <c r="I563" s="143" t="b">
        <v>0</v>
      </c>
      <c r="J563" s="143" t="b">
        <v>0</v>
      </c>
      <c r="K563" s="143" t="b">
        <v>0</v>
      </c>
    </row>
    <row r="564" spans="1:11" ht="47.25" x14ac:dyDescent="0.25">
      <c r="A564" s="145">
        <v>44359.62777777778</v>
      </c>
      <c r="B564" s="143" t="s">
        <v>848</v>
      </c>
      <c r="C564" s="144" t="s">
        <v>1582</v>
      </c>
      <c r="D564" s="143">
        <v>3311759087</v>
      </c>
      <c r="E564" s="143">
        <v>2465295053</v>
      </c>
      <c r="F564" s="143">
        <v>-1</v>
      </c>
      <c r="G564" s="143">
        <v>258.97000000000003</v>
      </c>
      <c r="H564" s="143" t="b">
        <v>1</v>
      </c>
      <c r="I564" s="143" t="b">
        <v>0</v>
      </c>
      <c r="J564" s="143" t="b">
        <v>0</v>
      </c>
      <c r="K564" s="143" t="b">
        <v>0</v>
      </c>
    </row>
    <row r="565" spans="1:11" ht="63" x14ac:dyDescent="0.25">
      <c r="A565" s="145">
        <v>44359.674305555556</v>
      </c>
      <c r="B565" s="143" t="s">
        <v>846</v>
      </c>
      <c r="C565" s="144" t="s">
        <v>1580</v>
      </c>
      <c r="D565" s="143">
        <v>3312781351</v>
      </c>
      <c r="E565" s="143">
        <v>2465073340</v>
      </c>
      <c r="F565" s="143">
        <v>7.2</v>
      </c>
      <c r="G565" s="143">
        <v>270.87</v>
      </c>
      <c r="H565" s="143" t="b">
        <v>1</v>
      </c>
      <c r="I565" s="143" t="b">
        <v>0</v>
      </c>
      <c r="J565" s="143" t="b">
        <v>0</v>
      </c>
      <c r="K565" s="143" t="b">
        <v>0</v>
      </c>
    </row>
    <row r="566" spans="1:11" ht="63" x14ac:dyDescent="0.25">
      <c r="A566" s="145">
        <v>44359.674305555556</v>
      </c>
      <c r="B566" s="143" t="s">
        <v>846</v>
      </c>
      <c r="C566" s="144" t="s">
        <v>1579</v>
      </c>
      <c r="D566" s="143">
        <v>3312780402</v>
      </c>
      <c r="E566" s="143">
        <v>2465073338</v>
      </c>
      <c r="F566" s="143">
        <v>4.7</v>
      </c>
      <c r="G566" s="143">
        <v>263.67</v>
      </c>
      <c r="H566" s="143" t="b">
        <v>1</v>
      </c>
      <c r="I566" s="143" t="b">
        <v>0</v>
      </c>
      <c r="J566" s="143" t="b">
        <v>0</v>
      </c>
      <c r="K566" s="143" t="b">
        <v>0</v>
      </c>
    </row>
    <row r="567" spans="1:11" ht="31.5" x14ac:dyDescent="0.25">
      <c r="A567" s="145">
        <v>44360.718055555553</v>
      </c>
      <c r="B567" s="143" t="s">
        <v>848</v>
      </c>
      <c r="C567" s="144" t="s">
        <v>1583</v>
      </c>
      <c r="D567" s="143">
        <v>3317564958</v>
      </c>
      <c r="E567" s="143">
        <v>2469595904</v>
      </c>
      <c r="F567" s="143">
        <v>0</v>
      </c>
      <c r="G567" s="143">
        <v>270.87</v>
      </c>
      <c r="H567" s="143" t="b">
        <v>1</v>
      </c>
      <c r="I567" s="143" t="b">
        <v>0</v>
      </c>
      <c r="J567" s="143" t="b">
        <v>0</v>
      </c>
      <c r="K567" s="143" t="b">
        <v>0</v>
      </c>
    </row>
    <row r="568" spans="1:11" ht="31.5" x14ac:dyDescent="0.25">
      <c r="A568" s="145">
        <v>44360.770833333336</v>
      </c>
      <c r="B568" s="143" t="s">
        <v>848</v>
      </c>
      <c r="C568" s="144" t="s">
        <v>1583</v>
      </c>
      <c r="D568" s="143">
        <v>3317911413</v>
      </c>
      <c r="E568" s="143">
        <v>2469828230</v>
      </c>
      <c r="F568" s="143">
        <v>0</v>
      </c>
      <c r="G568" s="143">
        <v>270.87</v>
      </c>
      <c r="H568" s="143" t="b">
        <v>1</v>
      </c>
      <c r="I568" s="143" t="b">
        <v>0</v>
      </c>
      <c r="J568" s="143" t="b">
        <v>0</v>
      </c>
      <c r="K568" s="143" t="b">
        <v>0</v>
      </c>
    </row>
    <row r="569" spans="1:11" ht="63" x14ac:dyDescent="0.25">
      <c r="A569" s="145">
        <v>44361.301388888889</v>
      </c>
      <c r="B569" s="143" t="s">
        <v>865</v>
      </c>
      <c r="C569" s="144" t="s">
        <v>1571</v>
      </c>
      <c r="D569" s="143">
        <v>3318899168</v>
      </c>
      <c r="E569" s="143">
        <v>2460871631</v>
      </c>
      <c r="F569" s="143">
        <v>5</v>
      </c>
      <c r="G569" s="143">
        <v>280.87</v>
      </c>
      <c r="H569" s="143" t="b">
        <v>1</v>
      </c>
      <c r="I569" s="143" t="b">
        <v>0</v>
      </c>
      <c r="J569" s="143" t="b">
        <v>0</v>
      </c>
      <c r="K569" s="143" t="b">
        <v>0</v>
      </c>
    </row>
    <row r="570" spans="1:11" ht="78.75" x14ac:dyDescent="0.25">
      <c r="A570" s="145">
        <v>44361.301388888889</v>
      </c>
      <c r="B570" s="143" t="s">
        <v>865</v>
      </c>
      <c r="C570" s="144" t="s">
        <v>1572</v>
      </c>
      <c r="D570" s="143">
        <v>3318899153</v>
      </c>
      <c r="E570" s="143">
        <v>2460872476</v>
      </c>
      <c r="F570" s="143">
        <v>5</v>
      </c>
      <c r="G570" s="143">
        <v>275.87</v>
      </c>
      <c r="H570" s="143" t="b">
        <v>1</v>
      </c>
      <c r="I570" s="143" t="b">
        <v>0</v>
      </c>
      <c r="J570" s="143" t="b">
        <v>0</v>
      </c>
      <c r="K570" s="143" t="b">
        <v>0</v>
      </c>
    </row>
    <row r="571" spans="1:11" ht="78.75" x14ac:dyDescent="0.25">
      <c r="A571" s="145">
        <v>44361.536111111112</v>
      </c>
      <c r="B571" s="143" t="s">
        <v>846</v>
      </c>
      <c r="C571" s="144" t="s">
        <v>1573</v>
      </c>
      <c r="D571" s="143">
        <v>3319295903</v>
      </c>
      <c r="E571" s="143">
        <v>2460877035</v>
      </c>
      <c r="F571" s="143">
        <v>10.119999999999999</v>
      </c>
      <c r="G571" s="143">
        <v>290.99</v>
      </c>
      <c r="H571" s="143" t="b">
        <v>1</v>
      </c>
      <c r="I571" s="143" t="b">
        <v>0</v>
      </c>
      <c r="J571" s="143" t="b">
        <v>0</v>
      </c>
      <c r="K571" s="143" t="b">
        <v>0</v>
      </c>
    </row>
    <row r="572" spans="1:11" x14ac:dyDescent="0.25">
      <c r="A572" s="145">
        <v>44362.90902777778</v>
      </c>
      <c r="B572" s="143" t="s">
        <v>848</v>
      </c>
      <c r="C572" s="143" t="s">
        <v>866</v>
      </c>
      <c r="D572" s="143">
        <v>3323139663</v>
      </c>
      <c r="E572" s="143">
        <v>2473658130</v>
      </c>
      <c r="F572" s="143">
        <v>-5</v>
      </c>
      <c r="G572" s="143">
        <v>285.99</v>
      </c>
      <c r="H572" s="143" t="b">
        <v>0</v>
      </c>
      <c r="I572" s="143" t="b">
        <v>1</v>
      </c>
      <c r="J572" s="143" t="b">
        <v>0</v>
      </c>
      <c r="K572" s="143" t="b">
        <v>0</v>
      </c>
    </row>
    <row r="573" spans="1:11" ht="63" x14ac:dyDescent="0.25">
      <c r="A573" s="145">
        <v>44363.731249999997</v>
      </c>
      <c r="B573" s="143" t="s">
        <v>848</v>
      </c>
      <c r="C573" s="144" t="s">
        <v>1584</v>
      </c>
      <c r="D573" s="143">
        <v>3325112248</v>
      </c>
      <c r="E573" s="143">
        <v>2475102012</v>
      </c>
      <c r="F573" s="143">
        <v>-5</v>
      </c>
      <c r="G573" s="143">
        <v>280.99</v>
      </c>
      <c r="H573" s="143" t="b">
        <v>1</v>
      </c>
      <c r="I573" s="143" t="b">
        <v>0</v>
      </c>
      <c r="J573" s="143" t="b">
        <v>0</v>
      </c>
      <c r="K573" s="143" t="b">
        <v>0</v>
      </c>
    </row>
    <row r="574" spans="1:11" ht="63" x14ac:dyDescent="0.25">
      <c r="A574" s="145">
        <v>44364.401388888888</v>
      </c>
      <c r="B574" s="143" t="s">
        <v>848</v>
      </c>
      <c r="C574" s="144" t="s">
        <v>1585</v>
      </c>
      <c r="D574" s="143">
        <v>3326574845</v>
      </c>
      <c r="E574" s="143">
        <v>2476170787</v>
      </c>
      <c r="F574" s="143">
        <v>-5</v>
      </c>
      <c r="G574" s="143">
        <v>275.99</v>
      </c>
      <c r="H574" s="143" t="b">
        <v>1</v>
      </c>
      <c r="I574" s="143" t="b">
        <v>0</v>
      </c>
      <c r="J574" s="143" t="b">
        <v>0</v>
      </c>
      <c r="K574" s="143" t="b">
        <v>0</v>
      </c>
    </row>
    <row r="575" spans="1:11" ht="63" x14ac:dyDescent="0.25">
      <c r="A575" s="145">
        <v>44365.302777777775</v>
      </c>
      <c r="B575" s="143" t="s">
        <v>865</v>
      </c>
      <c r="C575" s="144" t="s">
        <v>1585</v>
      </c>
      <c r="D575" s="143">
        <v>3329373814</v>
      </c>
      <c r="E575" s="143">
        <v>2476170787</v>
      </c>
      <c r="F575" s="143">
        <v>5</v>
      </c>
      <c r="G575" s="143">
        <v>280.99</v>
      </c>
      <c r="H575" s="143" t="b">
        <v>1</v>
      </c>
      <c r="I575" s="143" t="b">
        <v>0</v>
      </c>
      <c r="J575" s="143" t="b">
        <v>0</v>
      </c>
      <c r="K575" s="143" t="b">
        <v>0</v>
      </c>
    </row>
    <row r="576" spans="1:11" ht="78.75" x14ac:dyDescent="0.25">
      <c r="A576" s="145">
        <v>44366.529166666667</v>
      </c>
      <c r="B576" s="143" t="s">
        <v>848</v>
      </c>
      <c r="C576" s="144" t="s">
        <v>1589</v>
      </c>
      <c r="D576" s="143">
        <v>3334350212</v>
      </c>
      <c r="E576" s="143">
        <v>2481863731</v>
      </c>
      <c r="F576" s="143">
        <v>-2.5</v>
      </c>
      <c r="G576" s="143">
        <v>255.99</v>
      </c>
      <c r="H576" s="143" t="b">
        <v>1</v>
      </c>
      <c r="I576" s="143" t="b">
        <v>0</v>
      </c>
      <c r="J576" s="143" t="b">
        <v>0</v>
      </c>
      <c r="K576" s="143" t="b">
        <v>0</v>
      </c>
    </row>
    <row r="577" spans="1:11" ht="63" x14ac:dyDescent="0.25">
      <c r="A577" s="145">
        <v>44366.529166666667</v>
      </c>
      <c r="B577" s="143" t="s">
        <v>848</v>
      </c>
      <c r="C577" s="144" t="s">
        <v>1588</v>
      </c>
      <c r="D577" s="143">
        <v>3334347000</v>
      </c>
      <c r="E577" s="143">
        <v>2481862294</v>
      </c>
      <c r="F577" s="143">
        <v>-5</v>
      </c>
      <c r="G577" s="143">
        <v>258.49</v>
      </c>
      <c r="H577" s="143" t="b">
        <v>1</v>
      </c>
      <c r="I577" s="143" t="b">
        <v>0</v>
      </c>
      <c r="J577" s="143" t="b">
        <v>0</v>
      </c>
      <c r="K577" s="143" t="b">
        <v>0</v>
      </c>
    </row>
    <row r="578" spans="1:11" ht="63" x14ac:dyDescent="0.25">
      <c r="A578" s="145">
        <v>44366.529166666667</v>
      </c>
      <c r="B578" s="143" t="s">
        <v>848</v>
      </c>
      <c r="C578" s="144" t="s">
        <v>1587</v>
      </c>
      <c r="D578" s="143">
        <v>3334343306</v>
      </c>
      <c r="E578" s="143">
        <v>2481859076</v>
      </c>
      <c r="F578" s="143">
        <v>-7.5</v>
      </c>
      <c r="G578" s="143">
        <v>263.49</v>
      </c>
      <c r="H578" s="143" t="b">
        <v>1</v>
      </c>
      <c r="I578" s="143" t="b">
        <v>0</v>
      </c>
      <c r="J578" s="143" t="b">
        <v>0</v>
      </c>
      <c r="K578" s="143" t="b">
        <v>0</v>
      </c>
    </row>
    <row r="579" spans="1:11" ht="63" x14ac:dyDescent="0.25">
      <c r="A579" s="145">
        <v>44366.529166666667</v>
      </c>
      <c r="B579" s="143" t="s">
        <v>848</v>
      </c>
      <c r="C579" s="144" t="s">
        <v>1586</v>
      </c>
      <c r="D579" s="143">
        <v>3334343305</v>
      </c>
      <c r="E579" s="143">
        <v>2481859075</v>
      </c>
      <c r="F579" s="143">
        <v>-10</v>
      </c>
      <c r="G579" s="143">
        <v>270.99</v>
      </c>
      <c r="H579" s="143" t="b">
        <v>1</v>
      </c>
      <c r="I579" s="143" t="b">
        <v>0</v>
      </c>
      <c r="J579" s="143" t="b">
        <v>0</v>
      </c>
      <c r="K579" s="143" t="b">
        <v>0</v>
      </c>
    </row>
    <row r="580" spans="1:11" ht="63" x14ac:dyDescent="0.25">
      <c r="A580" s="145">
        <v>44368.269444444442</v>
      </c>
      <c r="B580" s="143" t="s">
        <v>865</v>
      </c>
      <c r="C580" s="144" t="s">
        <v>1587</v>
      </c>
      <c r="D580" s="143">
        <v>3342587616</v>
      </c>
      <c r="E580" s="143">
        <v>2481859076</v>
      </c>
      <c r="F580" s="143">
        <v>7.5</v>
      </c>
      <c r="G580" s="143">
        <v>263.49</v>
      </c>
      <c r="H580" s="143" t="b">
        <v>1</v>
      </c>
      <c r="I580" s="143" t="b">
        <v>0</v>
      </c>
      <c r="J580" s="143" t="b">
        <v>0</v>
      </c>
      <c r="K580" s="143" t="b">
        <v>0</v>
      </c>
    </row>
    <row r="581" spans="1:11" ht="63" x14ac:dyDescent="0.25">
      <c r="A581" s="145">
        <v>44368.313888888886</v>
      </c>
      <c r="B581" s="143" t="s">
        <v>865</v>
      </c>
      <c r="C581" s="144" t="s">
        <v>1586</v>
      </c>
      <c r="D581" s="143">
        <v>3342604723</v>
      </c>
      <c r="E581" s="143">
        <v>2481859075</v>
      </c>
      <c r="F581" s="143">
        <v>10</v>
      </c>
      <c r="G581" s="143">
        <v>273.49</v>
      </c>
      <c r="H581" s="143" t="b">
        <v>1</v>
      </c>
      <c r="I581" s="143" t="b">
        <v>0</v>
      </c>
      <c r="J581" s="143" t="b">
        <v>0</v>
      </c>
      <c r="K581" s="143" t="b">
        <v>0</v>
      </c>
    </row>
    <row r="582" spans="1:11" ht="63" x14ac:dyDescent="0.25">
      <c r="A582" s="145">
        <v>44368.879861111112</v>
      </c>
      <c r="B582" s="143" t="s">
        <v>848</v>
      </c>
      <c r="C582" s="144" t="s">
        <v>1591</v>
      </c>
      <c r="D582" s="143">
        <v>3344060695</v>
      </c>
      <c r="E582" s="143">
        <v>2489007980</v>
      </c>
      <c r="F582" s="143">
        <v>-2.5</v>
      </c>
      <c r="G582" s="143">
        <v>260.99</v>
      </c>
      <c r="H582" s="143" t="b">
        <v>1</v>
      </c>
      <c r="I582" s="143" t="b">
        <v>0</v>
      </c>
      <c r="J582" s="143" t="b">
        <v>0</v>
      </c>
      <c r="K582" s="143" t="b">
        <v>0</v>
      </c>
    </row>
    <row r="583" spans="1:11" ht="63" x14ac:dyDescent="0.25">
      <c r="A583" s="145">
        <v>44368.879861111112</v>
      </c>
      <c r="B583" s="143" t="s">
        <v>848</v>
      </c>
      <c r="C583" s="144" t="s">
        <v>1590</v>
      </c>
      <c r="D583" s="143">
        <v>3344060693</v>
      </c>
      <c r="E583" s="143">
        <v>2489007978</v>
      </c>
      <c r="F583" s="143">
        <v>-10</v>
      </c>
      <c r="G583" s="143">
        <v>263.49</v>
      </c>
      <c r="H583" s="143" t="b">
        <v>1</v>
      </c>
      <c r="I583" s="143" t="b">
        <v>0</v>
      </c>
      <c r="J583" s="143" t="b">
        <v>0</v>
      </c>
      <c r="K583" s="143" t="b">
        <v>0</v>
      </c>
    </row>
    <row r="584" spans="1:11" ht="63" x14ac:dyDescent="0.25">
      <c r="A584" s="145">
        <v>44369.308333333334</v>
      </c>
      <c r="B584" s="143" t="s">
        <v>865</v>
      </c>
      <c r="C584" s="144" t="s">
        <v>1588</v>
      </c>
      <c r="D584" s="143">
        <v>3344434490</v>
      </c>
      <c r="E584" s="143">
        <v>2481862294</v>
      </c>
      <c r="F584" s="143">
        <v>5</v>
      </c>
      <c r="G584" s="143">
        <v>268.49</v>
      </c>
      <c r="H584" s="143" t="b">
        <v>1</v>
      </c>
      <c r="I584" s="143" t="b">
        <v>0</v>
      </c>
      <c r="J584" s="143" t="b">
        <v>0</v>
      </c>
      <c r="K584" s="143" t="b">
        <v>0</v>
      </c>
    </row>
    <row r="585" spans="1:11" ht="78.75" x14ac:dyDescent="0.25">
      <c r="A585" s="145">
        <v>44369.308333333334</v>
      </c>
      <c r="B585" s="143" t="s">
        <v>865</v>
      </c>
      <c r="C585" s="144" t="s">
        <v>1589</v>
      </c>
      <c r="D585" s="143">
        <v>3344434432</v>
      </c>
      <c r="E585" s="143">
        <v>2481863731</v>
      </c>
      <c r="F585" s="143">
        <v>2.5</v>
      </c>
      <c r="G585" s="143">
        <v>263.49</v>
      </c>
      <c r="H585" s="143" t="b">
        <v>1</v>
      </c>
      <c r="I585" s="143" t="b">
        <v>0</v>
      </c>
      <c r="J585" s="143" t="b">
        <v>0</v>
      </c>
      <c r="K585" s="143" t="b">
        <v>0</v>
      </c>
    </row>
    <row r="586" spans="1:11" ht="63" x14ac:dyDescent="0.25">
      <c r="A586" s="145">
        <v>44369.561111111114</v>
      </c>
      <c r="B586" s="143" t="s">
        <v>848</v>
      </c>
      <c r="C586" s="144" t="s">
        <v>1592</v>
      </c>
      <c r="D586" s="143">
        <v>3344778546</v>
      </c>
      <c r="E586" s="143">
        <v>2489522718</v>
      </c>
      <c r="F586" s="143">
        <v>-2.5</v>
      </c>
      <c r="G586" s="143">
        <v>265.99</v>
      </c>
      <c r="H586" s="143" t="b">
        <v>1</v>
      </c>
      <c r="I586" s="143" t="b">
        <v>0</v>
      </c>
      <c r="J586" s="143" t="b">
        <v>0</v>
      </c>
      <c r="K586" s="143" t="b">
        <v>0</v>
      </c>
    </row>
    <row r="587" spans="1:11" ht="63" x14ac:dyDescent="0.25">
      <c r="A587" s="145">
        <v>44369.75277777778</v>
      </c>
      <c r="B587" s="143" t="s">
        <v>865</v>
      </c>
      <c r="C587" s="144" t="s">
        <v>1591</v>
      </c>
      <c r="D587" s="143">
        <v>3345498326</v>
      </c>
      <c r="E587" s="143">
        <v>2489007980</v>
      </c>
      <c r="F587" s="143">
        <v>2.5</v>
      </c>
      <c r="G587" s="143">
        <v>268.49</v>
      </c>
      <c r="H587" s="143" t="b">
        <v>1</v>
      </c>
      <c r="I587" s="143" t="b">
        <v>0</v>
      </c>
      <c r="J587" s="143" t="b">
        <v>0</v>
      </c>
      <c r="K587" s="143" t="b">
        <v>0</v>
      </c>
    </row>
    <row r="588" spans="1:11" ht="47.25" x14ac:dyDescent="0.25">
      <c r="A588" s="145">
        <v>44370.452777777777</v>
      </c>
      <c r="B588" s="143" t="s">
        <v>848</v>
      </c>
      <c r="C588" s="144" t="s">
        <v>1593</v>
      </c>
      <c r="D588" s="143">
        <v>3346684103</v>
      </c>
      <c r="E588" s="143">
        <v>2490908114</v>
      </c>
      <c r="F588" s="143">
        <v>-10</v>
      </c>
      <c r="G588" s="143">
        <v>258.49</v>
      </c>
      <c r="H588" s="143" t="b">
        <v>1</v>
      </c>
      <c r="I588" s="143" t="b">
        <v>0</v>
      </c>
      <c r="J588" s="143" t="b">
        <v>0</v>
      </c>
      <c r="K588" s="143" t="b">
        <v>0</v>
      </c>
    </row>
    <row r="589" spans="1:11" x14ac:dyDescent="0.25">
      <c r="A589" s="145">
        <v>44370.453472222223</v>
      </c>
      <c r="B589" s="143" t="s">
        <v>848</v>
      </c>
      <c r="C589" s="143" t="s">
        <v>875</v>
      </c>
      <c r="D589" s="143">
        <v>3346685925</v>
      </c>
      <c r="E589" s="143">
        <v>2490909581</v>
      </c>
      <c r="F589" s="143">
        <v>-2</v>
      </c>
      <c r="G589" s="143">
        <v>256.49</v>
      </c>
      <c r="H589" s="143" t="b">
        <v>0</v>
      </c>
      <c r="I589" s="143" t="b">
        <v>1</v>
      </c>
      <c r="J589" s="143" t="b">
        <v>0</v>
      </c>
      <c r="K589" s="143" t="b">
        <v>0</v>
      </c>
    </row>
    <row r="590" spans="1:11" ht="63" x14ac:dyDescent="0.25">
      <c r="A590" s="145">
        <v>44370.719444444447</v>
      </c>
      <c r="B590" s="143" t="s">
        <v>848</v>
      </c>
      <c r="C590" s="144" t="s">
        <v>1594</v>
      </c>
      <c r="D590" s="143">
        <v>3347969286</v>
      </c>
      <c r="E590" s="143">
        <v>2491844172</v>
      </c>
      <c r="F590" s="143">
        <v>0</v>
      </c>
      <c r="G590" s="143">
        <v>256.49</v>
      </c>
      <c r="H590" s="143" t="b">
        <v>1</v>
      </c>
      <c r="I590" s="143" t="b">
        <v>0</v>
      </c>
      <c r="J590" s="143" t="b">
        <v>0</v>
      </c>
      <c r="K590" s="143" t="b">
        <v>0</v>
      </c>
    </row>
    <row r="591" spans="1:11" x14ac:dyDescent="0.25">
      <c r="A591" s="145">
        <v>44370.730555555558</v>
      </c>
      <c r="B591" s="143" t="s">
        <v>848</v>
      </c>
      <c r="C591" s="143" t="s">
        <v>883</v>
      </c>
      <c r="D591" s="143">
        <v>3348016121</v>
      </c>
      <c r="E591" s="143">
        <v>2491878547</v>
      </c>
      <c r="F591" s="143">
        <v>-5</v>
      </c>
      <c r="G591" s="143">
        <v>251.49</v>
      </c>
      <c r="H591" s="143" t="b">
        <v>0</v>
      </c>
      <c r="I591" s="143" t="b">
        <v>1</v>
      </c>
      <c r="J591" s="143" t="b">
        <v>0</v>
      </c>
      <c r="K591" s="143" t="b">
        <v>0</v>
      </c>
    </row>
    <row r="592" spans="1:11" x14ac:dyDescent="0.25">
      <c r="A592" s="145">
        <v>44370.926388888889</v>
      </c>
      <c r="B592" s="143" t="s">
        <v>846</v>
      </c>
      <c r="C592" s="143" t="s">
        <v>883</v>
      </c>
      <c r="D592" s="143">
        <v>3348900650</v>
      </c>
      <c r="E592" s="143">
        <v>2491878547</v>
      </c>
      <c r="F592" s="143">
        <v>6.75</v>
      </c>
      <c r="G592" s="143">
        <v>258.24</v>
      </c>
      <c r="H592" s="143" t="b">
        <v>0</v>
      </c>
      <c r="I592" s="143" t="b">
        <v>1</v>
      </c>
      <c r="J592" s="143" t="b">
        <v>0</v>
      </c>
      <c r="K592" s="143" t="b">
        <v>0</v>
      </c>
    </row>
    <row r="593" spans="1:11" ht="63" x14ac:dyDescent="0.25">
      <c r="A593" s="145">
        <v>44370.95416666667</v>
      </c>
      <c r="B593" s="143" t="s">
        <v>848</v>
      </c>
      <c r="C593" s="144" t="s">
        <v>1595</v>
      </c>
      <c r="D593" s="143">
        <v>3349001908</v>
      </c>
      <c r="E593" s="143">
        <v>2492617437</v>
      </c>
      <c r="F593" s="143">
        <v>-10</v>
      </c>
      <c r="G593" s="143">
        <v>248.24</v>
      </c>
      <c r="H593" s="143" t="b">
        <v>1</v>
      </c>
      <c r="I593" s="143" t="b">
        <v>0</v>
      </c>
      <c r="J593" s="143" t="b">
        <v>0</v>
      </c>
      <c r="K593" s="143" t="b">
        <v>0</v>
      </c>
    </row>
    <row r="594" spans="1:11" ht="47.25" x14ac:dyDescent="0.25">
      <c r="A594" s="145">
        <v>44371.291666666664</v>
      </c>
      <c r="B594" s="143" t="s">
        <v>865</v>
      </c>
      <c r="C594" s="144" t="s">
        <v>1593</v>
      </c>
      <c r="D594" s="143">
        <v>3349326257</v>
      </c>
      <c r="E594" s="143">
        <v>2490908114</v>
      </c>
      <c r="F594" s="143">
        <v>10</v>
      </c>
      <c r="G594" s="143">
        <v>258.24</v>
      </c>
      <c r="H594" s="143" t="b">
        <v>1</v>
      </c>
      <c r="I594" s="143" t="b">
        <v>0</v>
      </c>
      <c r="J594" s="143" t="b">
        <v>0</v>
      </c>
      <c r="K594" s="143" t="b">
        <v>0</v>
      </c>
    </row>
    <row r="595" spans="1:11" x14ac:dyDescent="0.25">
      <c r="A595" s="145">
        <v>44371.365972222222</v>
      </c>
      <c r="B595" s="143" t="s">
        <v>848</v>
      </c>
      <c r="C595" s="143" t="s">
        <v>883</v>
      </c>
      <c r="D595" s="143">
        <v>3349398078</v>
      </c>
      <c r="E595" s="143">
        <v>2492899204</v>
      </c>
      <c r="F595" s="143">
        <v>-6.75</v>
      </c>
      <c r="G595" s="143">
        <v>251.49</v>
      </c>
      <c r="H595" s="143" t="b">
        <v>0</v>
      </c>
      <c r="I595" s="143" t="b">
        <v>1</v>
      </c>
      <c r="J595" s="143" t="b">
        <v>0</v>
      </c>
      <c r="K595" s="143" t="b">
        <v>0</v>
      </c>
    </row>
    <row r="596" spans="1:11" ht="78.75" x14ac:dyDescent="0.25">
      <c r="A596" s="145">
        <v>44371.799305555556</v>
      </c>
      <c r="B596" s="143" t="s">
        <v>848</v>
      </c>
      <c r="C596" s="144" t="s">
        <v>1597</v>
      </c>
      <c r="D596" s="143">
        <v>3351261175</v>
      </c>
      <c r="E596" s="143">
        <v>2494271716</v>
      </c>
      <c r="F596" s="143">
        <v>-5</v>
      </c>
      <c r="G596" s="143">
        <v>243.99</v>
      </c>
      <c r="H596" s="143" t="b">
        <v>1</v>
      </c>
      <c r="I596" s="143" t="b">
        <v>0</v>
      </c>
      <c r="J596" s="143" t="b">
        <v>0</v>
      </c>
      <c r="K596" s="143" t="b">
        <v>0</v>
      </c>
    </row>
    <row r="597" spans="1:11" ht="78.75" x14ac:dyDescent="0.25">
      <c r="A597" s="145">
        <v>44371.799305555556</v>
      </c>
      <c r="B597" s="143" t="s">
        <v>848</v>
      </c>
      <c r="C597" s="144" t="s">
        <v>1596</v>
      </c>
      <c r="D597" s="143">
        <v>3351261174</v>
      </c>
      <c r="E597" s="143">
        <v>2494271715</v>
      </c>
      <c r="F597" s="143">
        <v>-2.5</v>
      </c>
      <c r="G597" s="143">
        <v>248.99</v>
      </c>
      <c r="H597" s="143" t="b">
        <v>1</v>
      </c>
      <c r="I597" s="143" t="b">
        <v>0</v>
      </c>
      <c r="J597" s="143" t="b">
        <v>0</v>
      </c>
      <c r="K597" s="143" t="b">
        <v>0</v>
      </c>
    </row>
    <row r="598" spans="1:11" ht="63" x14ac:dyDescent="0.25">
      <c r="A598" s="145">
        <v>44372.327777777777</v>
      </c>
      <c r="B598" s="143" t="s">
        <v>865</v>
      </c>
      <c r="C598" s="144" t="s">
        <v>1595</v>
      </c>
      <c r="D598" s="143">
        <v>3352378402</v>
      </c>
      <c r="E598" s="143">
        <v>2492617437</v>
      </c>
      <c r="F598" s="143">
        <v>10</v>
      </c>
      <c r="G598" s="143">
        <v>253.99</v>
      </c>
      <c r="H598" s="143" t="b">
        <v>1</v>
      </c>
      <c r="I598" s="143" t="b">
        <v>0</v>
      </c>
      <c r="J598" s="143" t="b">
        <v>0</v>
      </c>
      <c r="K598" s="143" t="b">
        <v>0</v>
      </c>
    </row>
    <row r="599" spans="1:11" ht="63" x14ac:dyDescent="0.25">
      <c r="A599" s="145">
        <v>44372.673611111109</v>
      </c>
      <c r="B599" s="143" t="s">
        <v>848</v>
      </c>
      <c r="C599" s="144" t="s">
        <v>1598</v>
      </c>
      <c r="D599" s="143">
        <v>3353603755</v>
      </c>
      <c r="E599" s="143">
        <v>2496001789</v>
      </c>
      <c r="F599" s="143">
        <v>-15</v>
      </c>
      <c r="G599" s="143">
        <v>238.99</v>
      </c>
      <c r="H599" s="143" t="b">
        <v>1</v>
      </c>
      <c r="I599" s="143" t="b">
        <v>0</v>
      </c>
      <c r="J599" s="143" t="b">
        <v>0</v>
      </c>
      <c r="K599" s="143" t="b">
        <v>0</v>
      </c>
    </row>
    <row r="600" spans="1:11" ht="63" x14ac:dyDescent="0.25">
      <c r="A600" s="145">
        <v>44372.701388888891</v>
      </c>
      <c r="B600" s="143" t="s">
        <v>848</v>
      </c>
      <c r="C600" s="144" t="s">
        <v>1599</v>
      </c>
      <c r="D600" s="143">
        <v>3353794140</v>
      </c>
      <c r="E600" s="143">
        <v>2496143624</v>
      </c>
      <c r="F600" s="143">
        <v>-25</v>
      </c>
      <c r="G600" s="143">
        <v>213.99</v>
      </c>
      <c r="H600" s="143" t="b">
        <v>1</v>
      </c>
      <c r="I600" s="143" t="b">
        <v>0</v>
      </c>
      <c r="J600" s="143" t="b">
        <v>0</v>
      </c>
      <c r="K600" s="143" t="b">
        <v>0</v>
      </c>
    </row>
    <row r="601" spans="1:11" ht="47.25" x14ac:dyDescent="0.25">
      <c r="A601" s="145">
        <v>44372.771527777775</v>
      </c>
      <c r="B601" s="143" t="s">
        <v>848</v>
      </c>
      <c r="C601" s="144" t="s">
        <v>1600</v>
      </c>
      <c r="D601" s="143">
        <v>3354221792</v>
      </c>
      <c r="E601" s="143">
        <v>2496466141</v>
      </c>
      <c r="F601" s="143">
        <v>-10</v>
      </c>
      <c r="G601" s="143">
        <v>203.99</v>
      </c>
      <c r="H601" s="143" t="b">
        <v>1</v>
      </c>
      <c r="I601" s="143" t="b">
        <v>0</v>
      </c>
      <c r="J601" s="143" t="b">
        <v>0</v>
      </c>
      <c r="K601" s="143" t="b">
        <v>0</v>
      </c>
    </row>
    <row r="602" spans="1:11" ht="63" x14ac:dyDescent="0.25">
      <c r="A602" s="145">
        <v>44373.561111111114</v>
      </c>
      <c r="B602" s="143" t="s">
        <v>846</v>
      </c>
      <c r="C602" s="144" t="s">
        <v>1599</v>
      </c>
      <c r="D602" s="143">
        <v>3357516621</v>
      </c>
      <c r="E602" s="143">
        <v>2496143624</v>
      </c>
      <c r="F602" s="143">
        <v>80</v>
      </c>
      <c r="G602" s="143">
        <v>283.99</v>
      </c>
      <c r="H602" s="143" t="b">
        <v>1</v>
      </c>
      <c r="I602" s="143" t="b">
        <v>0</v>
      </c>
      <c r="J602" s="143" t="b">
        <v>0</v>
      </c>
      <c r="K602" s="143" t="b">
        <v>0</v>
      </c>
    </row>
    <row r="603" spans="1:11" ht="78.75" x14ac:dyDescent="0.25">
      <c r="A603" s="145">
        <v>44374.568749999999</v>
      </c>
      <c r="B603" s="143" t="s">
        <v>846</v>
      </c>
      <c r="C603" s="144" t="s">
        <v>1597</v>
      </c>
      <c r="D603" s="143">
        <v>3363254412</v>
      </c>
      <c r="E603" s="143">
        <v>2494271716</v>
      </c>
      <c r="F603" s="143">
        <v>11.89</v>
      </c>
      <c r="G603" s="143">
        <v>295.88</v>
      </c>
      <c r="H603" s="143" t="b">
        <v>1</v>
      </c>
      <c r="I603" s="143" t="b">
        <v>0</v>
      </c>
      <c r="J603" s="143" t="b">
        <v>0</v>
      </c>
      <c r="K603" s="143" t="b">
        <v>0</v>
      </c>
    </row>
    <row r="604" spans="1:11" ht="63" x14ac:dyDescent="0.25">
      <c r="A604" s="145">
        <v>44375.522916666669</v>
      </c>
      <c r="B604" s="143" t="s">
        <v>846</v>
      </c>
      <c r="C604" s="144" t="s">
        <v>1598</v>
      </c>
      <c r="D604" s="143">
        <v>3366479251</v>
      </c>
      <c r="E604" s="143">
        <v>2496001789</v>
      </c>
      <c r="F604" s="143">
        <v>35.47</v>
      </c>
      <c r="G604" s="143">
        <v>331.35</v>
      </c>
      <c r="H604" s="143" t="b">
        <v>1</v>
      </c>
      <c r="I604" s="143" t="b">
        <v>0</v>
      </c>
      <c r="J604" s="143" t="b">
        <v>0</v>
      </c>
      <c r="K604" s="143" t="b">
        <v>0</v>
      </c>
    </row>
    <row r="605" spans="1:11" ht="63" x14ac:dyDescent="0.25">
      <c r="A605" s="145">
        <v>44376.73333333333</v>
      </c>
      <c r="B605" s="143" t="s">
        <v>848</v>
      </c>
      <c r="C605" s="144" t="s">
        <v>1605</v>
      </c>
      <c r="D605" s="143">
        <v>3369287414</v>
      </c>
      <c r="E605" s="143">
        <v>2507536034</v>
      </c>
      <c r="F605" s="143">
        <v>-1</v>
      </c>
      <c r="G605" s="143">
        <v>325.35000000000002</v>
      </c>
      <c r="H605" s="143" t="b">
        <v>1</v>
      </c>
      <c r="I605" s="143" t="b">
        <v>0</v>
      </c>
      <c r="J605" s="143" t="b">
        <v>0</v>
      </c>
      <c r="K605" s="143" t="b">
        <v>0</v>
      </c>
    </row>
    <row r="606" spans="1:11" ht="63" x14ac:dyDescent="0.25">
      <c r="A606" s="145">
        <v>44376.73333333333</v>
      </c>
      <c r="B606" s="143" t="s">
        <v>848</v>
      </c>
      <c r="C606" s="144" t="s">
        <v>1604</v>
      </c>
      <c r="D606" s="143">
        <v>3369287413</v>
      </c>
      <c r="E606" s="143">
        <v>2507536033</v>
      </c>
      <c r="F606" s="143">
        <v>-1</v>
      </c>
      <c r="G606" s="143">
        <v>326.35000000000002</v>
      </c>
      <c r="H606" s="143" t="b">
        <v>1</v>
      </c>
      <c r="I606" s="143" t="b">
        <v>0</v>
      </c>
      <c r="J606" s="143" t="b">
        <v>0</v>
      </c>
      <c r="K606" s="143" t="b">
        <v>0</v>
      </c>
    </row>
    <row r="607" spans="1:11" ht="63" x14ac:dyDescent="0.25">
      <c r="A607" s="145">
        <v>44376.73333333333</v>
      </c>
      <c r="B607" s="143" t="s">
        <v>848</v>
      </c>
      <c r="C607" s="144" t="s">
        <v>1603</v>
      </c>
      <c r="D607" s="143">
        <v>3369287412</v>
      </c>
      <c r="E607" s="143">
        <v>2507536032</v>
      </c>
      <c r="F607" s="143">
        <v>-1</v>
      </c>
      <c r="G607" s="143">
        <v>327.35000000000002</v>
      </c>
      <c r="H607" s="143" t="b">
        <v>1</v>
      </c>
      <c r="I607" s="143" t="b">
        <v>0</v>
      </c>
      <c r="J607" s="143" t="b">
        <v>0</v>
      </c>
      <c r="K607" s="143" t="b">
        <v>0</v>
      </c>
    </row>
    <row r="608" spans="1:11" ht="63" x14ac:dyDescent="0.25">
      <c r="A608" s="145">
        <v>44376.73333333333</v>
      </c>
      <c r="B608" s="143" t="s">
        <v>848</v>
      </c>
      <c r="C608" s="144" t="s">
        <v>1602</v>
      </c>
      <c r="D608" s="143">
        <v>3369285582</v>
      </c>
      <c r="E608" s="143">
        <v>2507534877</v>
      </c>
      <c r="F608" s="143">
        <v>-1</v>
      </c>
      <c r="G608" s="143">
        <v>328.35</v>
      </c>
      <c r="H608" s="143" t="b">
        <v>1</v>
      </c>
      <c r="I608" s="143" t="b">
        <v>0</v>
      </c>
      <c r="J608" s="143" t="b">
        <v>0</v>
      </c>
      <c r="K608" s="143" t="b">
        <v>0</v>
      </c>
    </row>
    <row r="609" spans="1:11" ht="63" x14ac:dyDescent="0.25">
      <c r="A609" s="145">
        <v>44376.73333333333</v>
      </c>
      <c r="B609" s="143" t="s">
        <v>848</v>
      </c>
      <c r="C609" s="144" t="s">
        <v>1601</v>
      </c>
      <c r="D609" s="143">
        <v>3369285581</v>
      </c>
      <c r="E609" s="143">
        <v>2507534876</v>
      </c>
      <c r="F609" s="143">
        <v>-2</v>
      </c>
      <c r="G609" s="143">
        <v>329.35</v>
      </c>
      <c r="H609" s="143" t="b">
        <v>1</v>
      </c>
      <c r="I609" s="143" t="b">
        <v>0</v>
      </c>
      <c r="J609" s="143" t="b">
        <v>0</v>
      </c>
      <c r="K609" s="143" t="b">
        <v>0</v>
      </c>
    </row>
    <row r="610" spans="1:11" ht="78.75" x14ac:dyDescent="0.25">
      <c r="A610" s="145">
        <v>44376.734722222223</v>
      </c>
      <c r="B610" s="143" t="s">
        <v>848</v>
      </c>
      <c r="C610" s="144" t="s">
        <v>1607</v>
      </c>
      <c r="D610" s="143">
        <v>3369291181</v>
      </c>
      <c r="E610" s="143">
        <v>2507539017</v>
      </c>
      <c r="F610" s="143">
        <v>-2.5</v>
      </c>
      <c r="G610" s="143">
        <v>320.35000000000002</v>
      </c>
      <c r="H610" s="143" t="b">
        <v>1</v>
      </c>
      <c r="I610" s="143" t="b">
        <v>0</v>
      </c>
      <c r="J610" s="143" t="b">
        <v>0</v>
      </c>
      <c r="K610" s="143" t="b">
        <v>0</v>
      </c>
    </row>
    <row r="611" spans="1:11" ht="78.75" x14ac:dyDescent="0.25">
      <c r="A611" s="145">
        <v>44376.734722222223</v>
      </c>
      <c r="B611" s="143" t="s">
        <v>848</v>
      </c>
      <c r="C611" s="144" t="s">
        <v>1606</v>
      </c>
      <c r="D611" s="143">
        <v>3369291180</v>
      </c>
      <c r="E611" s="143">
        <v>2507539016</v>
      </c>
      <c r="F611" s="143">
        <v>-2.5</v>
      </c>
      <c r="G611" s="143">
        <v>322.85000000000002</v>
      </c>
      <c r="H611" s="143" t="b">
        <v>1</v>
      </c>
      <c r="I611" s="143" t="b">
        <v>0</v>
      </c>
      <c r="J611" s="143" t="b">
        <v>0</v>
      </c>
      <c r="K611" s="143" t="b">
        <v>0</v>
      </c>
    </row>
    <row r="612" spans="1:11" ht="63" x14ac:dyDescent="0.25">
      <c r="A612" s="145">
        <v>44377.772222222222</v>
      </c>
      <c r="B612" s="143" t="s">
        <v>848</v>
      </c>
      <c r="C612" s="144" t="s">
        <v>1609</v>
      </c>
      <c r="D612" s="143">
        <v>3372549384</v>
      </c>
      <c r="E612" s="143">
        <v>2509921020</v>
      </c>
      <c r="F612" s="143">
        <v>-5</v>
      </c>
      <c r="G612" s="143">
        <v>310.35000000000002</v>
      </c>
      <c r="H612" s="143" t="b">
        <v>1</v>
      </c>
      <c r="I612" s="143" t="b">
        <v>0</v>
      </c>
      <c r="J612" s="143" t="b">
        <v>0</v>
      </c>
      <c r="K612" s="143" t="b">
        <v>0</v>
      </c>
    </row>
    <row r="613" spans="1:11" ht="63" x14ac:dyDescent="0.25">
      <c r="A613" s="145">
        <v>44377.772222222222</v>
      </c>
      <c r="B613" s="143" t="s">
        <v>848</v>
      </c>
      <c r="C613" s="144" t="s">
        <v>1608</v>
      </c>
      <c r="D613" s="143">
        <v>3372548507</v>
      </c>
      <c r="E613" s="143">
        <v>2509920415</v>
      </c>
      <c r="F613" s="143">
        <v>-5</v>
      </c>
      <c r="G613" s="143">
        <v>315.35000000000002</v>
      </c>
      <c r="H613" s="143" t="b">
        <v>1</v>
      </c>
      <c r="I613" s="143" t="b">
        <v>0</v>
      </c>
      <c r="J613" s="143" t="b">
        <v>0</v>
      </c>
      <c r="K613" s="143" t="b">
        <v>0</v>
      </c>
    </row>
    <row r="614" spans="1:11" ht="47.25" x14ac:dyDescent="0.25">
      <c r="A614" s="145">
        <v>44378.434027777781</v>
      </c>
      <c r="B614" s="143" t="s">
        <v>848</v>
      </c>
      <c r="C614" s="144" t="s">
        <v>1610</v>
      </c>
      <c r="D614" s="143">
        <v>3373808426</v>
      </c>
      <c r="E614" s="143">
        <v>2510850294</v>
      </c>
      <c r="F614" s="143">
        <v>-0.5</v>
      </c>
      <c r="G614" s="143">
        <v>309.85000000000002</v>
      </c>
      <c r="H614" s="143" t="b">
        <v>1</v>
      </c>
      <c r="I614" s="143" t="b">
        <v>0</v>
      </c>
      <c r="J614" s="143" t="b">
        <v>0</v>
      </c>
      <c r="K614" s="143" t="b">
        <v>0</v>
      </c>
    </row>
    <row r="615" spans="1:11" ht="63" x14ac:dyDescent="0.25">
      <c r="A615" s="145">
        <v>44378.438194444447</v>
      </c>
      <c r="B615" s="143" t="s">
        <v>848</v>
      </c>
      <c r="C615" s="144" t="s">
        <v>1611</v>
      </c>
      <c r="D615" s="143">
        <v>3373816673</v>
      </c>
      <c r="E615" s="143">
        <v>2510856442</v>
      </c>
      <c r="F615" s="143">
        <v>-5</v>
      </c>
      <c r="G615" s="143">
        <v>304.85000000000002</v>
      </c>
      <c r="H615" s="143" t="b">
        <v>1</v>
      </c>
      <c r="I615" s="143" t="b">
        <v>0</v>
      </c>
      <c r="J615" s="143" t="b">
        <v>0</v>
      </c>
      <c r="K615" s="143" t="b">
        <v>0</v>
      </c>
    </row>
    <row r="616" spans="1:11" ht="31.5" x14ac:dyDescent="0.25">
      <c r="A616" s="145">
        <v>44378.77847222222</v>
      </c>
      <c r="B616" s="143" t="s">
        <v>848</v>
      </c>
      <c r="C616" s="144" t="s">
        <v>1612</v>
      </c>
      <c r="D616" s="143">
        <v>3375660115</v>
      </c>
      <c r="E616" s="143">
        <v>2512205341</v>
      </c>
      <c r="F616" s="143">
        <v>0</v>
      </c>
      <c r="G616" s="143">
        <v>304.85000000000002</v>
      </c>
      <c r="H616" s="143" t="b">
        <v>1</v>
      </c>
      <c r="I616" s="143" t="b">
        <v>0</v>
      </c>
      <c r="J616" s="143" t="b">
        <v>0</v>
      </c>
      <c r="K616" s="143" t="b">
        <v>0</v>
      </c>
    </row>
    <row r="617" spans="1:11" ht="63" x14ac:dyDescent="0.25">
      <c r="A617" s="145">
        <v>44379.310416666667</v>
      </c>
      <c r="B617" s="143" t="s">
        <v>865</v>
      </c>
      <c r="C617" s="144" t="s">
        <v>1608</v>
      </c>
      <c r="D617" s="143">
        <v>3377150115</v>
      </c>
      <c r="E617" s="143">
        <v>2509920415</v>
      </c>
      <c r="F617" s="143">
        <v>5</v>
      </c>
      <c r="G617" s="143">
        <v>314.85000000000002</v>
      </c>
      <c r="H617" s="143" t="b">
        <v>1</v>
      </c>
      <c r="I617" s="143" t="b">
        <v>0</v>
      </c>
      <c r="J617" s="143" t="b">
        <v>0</v>
      </c>
      <c r="K617" s="143" t="b">
        <v>0</v>
      </c>
    </row>
    <row r="618" spans="1:11" ht="63" x14ac:dyDescent="0.25">
      <c r="A618" s="145">
        <v>44379.310416666667</v>
      </c>
      <c r="B618" s="143" t="s">
        <v>865</v>
      </c>
      <c r="C618" s="144" t="s">
        <v>1609</v>
      </c>
      <c r="D618" s="143">
        <v>3377150090</v>
      </c>
      <c r="E618" s="143">
        <v>2509921020</v>
      </c>
      <c r="F618" s="143">
        <v>5</v>
      </c>
      <c r="G618" s="143">
        <v>309.85000000000002</v>
      </c>
      <c r="H618" s="143" t="b">
        <v>1</v>
      </c>
      <c r="I618" s="143" t="b">
        <v>0</v>
      </c>
      <c r="J618" s="143" t="b">
        <v>0</v>
      </c>
      <c r="K618" s="143" t="b">
        <v>0</v>
      </c>
    </row>
    <row r="619" spans="1:11" ht="63" x14ac:dyDescent="0.25">
      <c r="A619" s="145">
        <v>44379.711111111108</v>
      </c>
      <c r="B619" s="143" t="s">
        <v>848</v>
      </c>
      <c r="C619" s="144" t="s">
        <v>1613</v>
      </c>
      <c r="D619" s="143">
        <v>3378843833</v>
      </c>
      <c r="E619" s="143">
        <v>2514556460</v>
      </c>
      <c r="F619" s="143">
        <v>-5</v>
      </c>
      <c r="G619" s="143">
        <v>309.85000000000002</v>
      </c>
      <c r="H619" s="143" t="b">
        <v>1</v>
      </c>
      <c r="I619" s="143" t="b">
        <v>0</v>
      </c>
      <c r="J619" s="143" t="b">
        <v>0</v>
      </c>
      <c r="K619" s="143" t="b">
        <v>0</v>
      </c>
    </row>
    <row r="620" spans="1:11" ht="63" x14ac:dyDescent="0.25">
      <c r="A620" s="145">
        <v>44379.713888888888</v>
      </c>
      <c r="B620" s="143" t="s">
        <v>848</v>
      </c>
      <c r="C620" s="144" t="s">
        <v>1614</v>
      </c>
      <c r="D620" s="143">
        <v>3378862099</v>
      </c>
      <c r="E620" s="143">
        <v>2514571443</v>
      </c>
      <c r="F620" s="143">
        <v>0</v>
      </c>
      <c r="G620" s="143">
        <v>304.85000000000002</v>
      </c>
      <c r="H620" s="143" t="b">
        <v>1</v>
      </c>
      <c r="I620" s="143" t="b">
        <v>0</v>
      </c>
      <c r="J620" s="143" t="b">
        <v>0</v>
      </c>
      <c r="K620" s="143" t="b">
        <v>0</v>
      </c>
    </row>
    <row r="621" spans="1:11" ht="63" x14ac:dyDescent="0.25">
      <c r="A621" s="145">
        <v>44379.713888888888</v>
      </c>
      <c r="B621" s="143" t="s">
        <v>848</v>
      </c>
      <c r="C621" s="144" t="s">
        <v>1614</v>
      </c>
      <c r="D621" s="143">
        <v>3378861657</v>
      </c>
      <c r="E621" s="143">
        <v>2514571084</v>
      </c>
      <c r="F621" s="143">
        <v>-5</v>
      </c>
      <c r="G621" s="143">
        <v>304.85000000000002</v>
      </c>
      <c r="H621" s="143" t="b">
        <v>1</v>
      </c>
      <c r="I621" s="143" t="b">
        <v>0</v>
      </c>
      <c r="J621" s="143" t="b">
        <v>0</v>
      </c>
      <c r="K621" s="143" t="b">
        <v>0</v>
      </c>
    </row>
    <row r="622" spans="1:11" ht="63" x14ac:dyDescent="0.25">
      <c r="A622" s="145">
        <v>44379.714583333334</v>
      </c>
      <c r="B622" s="143" t="s">
        <v>848</v>
      </c>
      <c r="C622" s="144" t="s">
        <v>1616</v>
      </c>
      <c r="D622" s="143">
        <v>3378866791</v>
      </c>
      <c r="E622" s="143">
        <v>2514575330</v>
      </c>
      <c r="F622" s="143">
        <v>-2.5</v>
      </c>
      <c r="G622" s="143">
        <v>297.35000000000002</v>
      </c>
      <c r="H622" s="143" t="b">
        <v>1</v>
      </c>
      <c r="I622" s="143" t="b">
        <v>0</v>
      </c>
      <c r="J622" s="143" t="b">
        <v>0</v>
      </c>
      <c r="K622" s="143" t="b">
        <v>0</v>
      </c>
    </row>
    <row r="623" spans="1:11" ht="63" x14ac:dyDescent="0.25">
      <c r="A623" s="145">
        <v>44379.714583333334</v>
      </c>
      <c r="B623" s="143" t="s">
        <v>848</v>
      </c>
      <c r="C623" s="144" t="s">
        <v>1615</v>
      </c>
      <c r="D623" s="143">
        <v>3378866790</v>
      </c>
      <c r="E623" s="143">
        <v>2514575329</v>
      </c>
      <c r="F623" s="143">
        <v>-5</v>
      </c>
      <c r="G623" s="143">
        <v>299.85000000000002</v>
      </c>
      <c r="H623" s="143" t="b">
        <v>1</v>
      </c>
      <c r="I623" s="143" t="b">
        <v>0</v>
      </c>
      <c r="J623" s="143" t="b">
        <v>0</v>
      </c>
      <c r="K623" s="143" t="b">
        <v>0</v>
      </c>
    </row>
    <row r="624" spans="1:11" ht="63" x14ac:dyDescent="0.25">
      <c r="A624" s="145">
        <v>44379.715277777781</v>
      </c>
      <c r="B624" s="143" t="s">
        <v>848</v>
      </c>
      <c r="C624" s="144" t="s">
        <v>1618</v>
      </c>
      <c r="D624" s="143">
        <v>3378867815</v>
      </c>
      <c r="E624" s="143">
        <v>2514576086</v>
      </c>
      <c r="F624" s="143">
        <v>-1</v>
      </c>
      <c r="G624" s="143">
        <v>295.35000000000002</v>
      </c>
      <c r="H624" s="143" t="b">
        <v>1</v>
      </c>
      <c r="I624" s="143" t="b">
        <v>0</v>
      </c>
      <c r="J624" s="143" t="b">
        <v>0</v>
      </c>
      <c r="K624" s="143" t="b">
        <v>0</v>
      </c>
    </row>
    <row r="625" spans="1:11" ht="63" x14ac:dyDescent="0.25">
      <c r="A625" s="145">
        <v>44379.715277777781</v>
      </c>
      <c r="B625" s="143" t="s">
        <v>848</v>
      </c>
      <c r="C625" s="144" t="s">
        <v>1617</v>
      </c>
      <c r="D625" s="143">
        <v>3378867813</v>
      </c>
      <c r="E625" s="143">
        <v>2514576084</v>
      </c>
      <c r="F625" s="143">
        <v>-1</v>
      </c>
      <c r="G625" s="143">
        <v>296.35000000000002</v>
      </c>
      <c r="H625" s="143" t="b">
        <v>1</v>
      </c>
      <c r="I625" s="143" t="b">
        <v>0</v>
      </c>
      <c r="J625" s="143" t="b">
        <v>0</v>
      </c>
      <c r="K625" s="143" t="b">
        <v>0</v>
      </c>
    </row>
    <row r="626" spans="1:11" ht="31.5" x14ac:dyDescent="0.25">
      <c r="A626" s="145">
        <v>44380.613194444442</v>
      </c>
      <c r="B626" s="143" t="s">
        <v>848</v>
      </c>
      <c r="C626" s="144" t="s">
        <v>1619</v>
      </c>
      <c r="D626" s="143">
        <v>3384063466</v>
      </c>
      <c r="E626" s="143">
        <v>2518438625</v>
      </c>
      <c r="F626" s="143">
        <v>-1</v>
      </c>
      <c r="G626" s="143">
        <v>294.35000000000002</v>
      </c>
      <c r="H626" s="143" t="b">
        <v>1</v>
      </c>
      <c r="I626" s="143" t="b">
        <v>0</v>
      </c>
      <c r="J626" s="143" t="b">
        <v>0</v>
      </c>
      <c r="K626" s="143" t="b">
        <v>0</v>
      </c>
    </row>
    <row r="627" spans="1:11" ht="63" x14ac:dyDescent="0.25">
      <c r="A627" s="145">
        <v>44381.690972222219</v>
      </c>
      <c r="B627" s="143" t="s">
        <v>865</v>
      </c>
      <c r="C627" s="144" t="s">
        <v>1617</v>
      </c>
      <c r="D627" s="143">
        <v>3390259657</v>
      </c>
      <c r="E627" s="143">
        <v>2514576084</v>
      </c>
      <c r="F627" s="143">
        <v>1</v>
      </c>
      <c r="G627" s="143">
        <v>297.85000000000002</v>
      </c>
      <c r="H627" s="143" t="b">
        <v>1</v>
      </c>
      <c r="I627" s="143" t="b">
        <v>0</v>
      </c>
      <c r="J627" s="143" t="b">
        <v>0</v>
      </c>
      <c r="K627" s="143" t="b">
        <v>0</v>
      </c>
    </row>
    <row r="628" spans="1:11" ht="63" x14ac:dyDescent="0.25">
      <c r="A628" s="145">
        <v>44381.690972222219</v>
      </c>
      <c r="B628" s="143" t="s">
        <v>865</v>
      </c>
      <c r="C628" s="144" t="s">
        <v>1616</v>
      </c>
      <c r="D628" s="143">
        <v>3390259596</v>
      </c>
      <c r="E628" s="143">
        <v>2514575330</v>
      </c>
      <c r="F628" s="143">
        <v>2.5</v>
      </c>
      <c r="G628" s="143">
        <v>296.85000000000002</v>
      </c>
      <c r="H628" s="143" t="b">
        <v>1</v>
      </c>
      <c r="I628" s="143" t="b">
        <v>0</v>
      </c>
      <c r="J628" s="143" t="b">
        <v>0</v>
      </c>
      <c r="K628" s="143" t="b">
        <v>0</v>
      </c>
    </row>
    <row r="629" spans="1:11" ht="63" x14ac:dyDescent="0.25">
      <c r="A629" s="145">
        <v>44382.566666666666</v>
      </c>
      <c r="B629" s="143" t="s">
        <v>846</v>
      </c>
      <c r="C629" s="144" t="s">
        <v>1618</v>
      </c>
      <c r="D629" s="143">
        <v>3391724123</v>
      </c>
      <c r="E629" s="143">
        <v>2514576086</v>
      </c>
      <c r="F629" s="143">
        <v>2.3199999999999998</v>
      </c>
      <c r="G629" s="143">
        <v>300.17</v>
      </c>
      <c r="H629" s="143" t="b">
        <v>1</v>
      </c>
      <c r="I629" s="143" t="b">
        <v>0</v>
      </c>
      <c r="J629" s="143" t="b">
        <v>0</v>
      </c>
      <c r="K629" s="143" t="b">
        <v>0</v>
      </c>
    </row>
    <row r="630" spans="1:11" ht="63" x14ac:dyDescent="0.25">
      <c r="A630" s="145">
        <v>44382.729166666664</v>
      </c>
      <c r="B630" s="143" t="s">
        <v>848</v>
      </c>
      <c r="C630" s="144" t="s">
        <v>1621</v>
      </c>
      <c r="D630" s="143">
        <v>3392300483</v>
      </c>
      <c r="E630" s="143">
        <v>2524523026</v>
      </c>
      <c r="F630" s="143">
        <v>-1</v>
      </c>
      <c r="G630" s="143">
        <v>294.17</v>
      </c>
      <c r="H630" s="143" t="b">
        <v>1</v>
      </c>
      <c r="I630" s="143" t="b">
        <v>0</v>
      </c>
      <c r="J630" s="143" t="b">
        <v>0</v>
      </c>
      <c r="K630" s="143" t="b">
        <v>0</v>
      </c>
    </row>
    <row r="631" spans="1:11" ht="63" x14ac:dyDescent="0.25">
      <c r="A631" s="145">
        <v>44382.729166666664</v>
      </c>
      <c r="B631" s="143" t="s">
        <v>848</v>
      </c>
      <c r="C631" s="144" t="s">
        <v>1620</v>
      </c>
      <c r="D631" s="143">
        <v>3392299900</v>
      </c>
      <c r="E631" s="143">
        <v>2524522517</v>
      </c>
      <c r="F631" s="143">
        <v>-5</v>
      </c>
      <c r="G631" s="143">
        <v>295.17</v>
      </c>
      <c r="H631" s="143" t="b">
        <v>1</v>
      </c>
      <c r="I631" s="143" t="b">
        <v>0</v>
      </c>
      <c r="J631" s="143" t="b">
        <v>0</v>
      </c>
      <c r="K631" s="143" t="b">
        <v>0</v>
      </c>
    </row>
    <row r="632" spans="1:11" ht="63" x14ac:dyDescent="0.25">
      <c r="A632" s="145">
        <v>44383.538194444445</v>
      </c>
      <c r="B632" s="143" t="s">
        <v>848</v>
      </c>
      <c r="C632" s="144" t="s">
        <v>1622</v>
      </c>
      <c r="D632" s="143">
        <v>3393454370</v>
      </c>
      <c r="E632" s="143">
        <v>2525390878</v>
      </c>
      <c r="F632" s="143">
        <v>-5</v>
      </c>
      <c r="G632" s="143">
        <v>289.17</v>
      </c>
      <c r="H632" s="143" t="b">
        <v>1</v>
      </c>
      <c r="I632" s="143" t="b">
        <v>0</v>
      </c>
      <c r="J632" s="143" t="b">
        <v>0</v>
      </c>
      <c r="K632" s="143" t="b">
        <v>0</v>
      </c>
    </row>
    <row r="633" spans="1:11" ht="78.75" x14ac:dyDescent="0.25">
      <c r="A633" s="145">
        <v>44383.538888888892</v>
      </c>
      <c r="B633" s="143" t="s">
        <v>848</v>
      </c>
      <c r="C633" s="144" t="s">
        <v>1623</v>
      </c>
      <c r="D633" s="143">
        <v>3393454770</v>
      </c>
      <c r="E633" s="143">
        <v>2525391225</v>
      </c>
      <c r="F633" s="143">
        <v>-2.5</v>
      </c>
      <c r="G633" s="143">
        <v>286.67</v>
      </c>
      <c r="H633" s="143" t="b">
        <v>1</v>
      </c>
      <c r="I633" s="143" t="b">
        <v>0</v>
      </c>
      <c r="J633" s="143" t="b">
        <v>0</v>
      </c>
      <c r="K633" s="143" t="b">
        <v>0</v>
      </c>
    </row>
    <row r="634" spans="1:11" ht="47.25" x14ac:dyDescent="0.25">
      <c r="A634" s="145">
        <v>44384.394444444442</v>
      </c>
      <c r="B634" s="143" t="s">
        <v>848</v>
      </c>
      <c r="C634" s="144" t="s">
        <v>1624</v>
      </c>
      <c r="D634" s="143">
        <v>3395425770</v>
      </c>
      <c r="E634" s="143">
        <v>2526837328</v>
      </c>
      <c r="F634" s="143">
        <v>-5</v>
      </c>
      <c r="G634" s="143">
        <v>281.67</v>
      </c>
      <c r="H634" s="143" t="b">
        <v>1</v>
      </c>
      <c r="I634" s="143" t="b">
        <v>0</v>
      </c>
      <c r="J634" s="143" t="b">
        <v>0</v>
      </c>
      <c r="K634" s="143" t="b">
        <v>0</v>
      </c>
    </row>
    <row r="635" spans="1:11" ht="63" x14ac:dyDescent="0.25">
      <c r="A635" s="145">
        <v>44384.777777777781</v>
      </c>
      <c r="B635" s="143" t="s">
        <v>848</v>
      </c>
      <c r="C635" s="144" t="s">
        <v>1626</v>
      </c>
      <c r="D635" s="143">
        <v>3397481984</v>
      </c>
      <c r="E635" s="143">
        <v>2528328555</v>
      </c>
      <c r="F635" s="143">
        <v>-5</v>
      </c>
      <c r="G635" s="143">
        <v>251.67</v>
      </c>
      <c r="H635" s="143" t="b">
        <v>1</v>
      </c>
      <c r="I635" s="143" t="b">
        <v>0</v>
      </c>
      <c r="J635" s="143" t="b">
        <v>0</v>
      </c>
      <c r="K635" s="143" t="b">
        <v>0</v>
      </c>
    </row>
    <row r="636" spans="1:11" ht="63" x14ac:dyDescent="0.25">
      <c r="A636" s="145">
        <v>44384.777777777781</v>
      </c>
      <c r="B636" s="143" t="s">
        <v>848</v>
      </c>
      <c r="C636" s="144" t="s">
        <v>1625</v>
      </c>
      <c r="D636" s="143">
        <v>3397481983</v>
      </c>
      <c r="E636" s="143">
        <v>2528328554</v>
      </c>
      <c r="F636" s="143">
        <v>-25</v>
      </c>
      <c r="G636" s="143">
        <v>256.67</v>
      </c>
      <c r="H636" s="143" t="b">
        <v>1</v>
      </c>
      <c r="I636" s="143" t="b">
        <v>0</v>
      </c>
      <c r="J636" s="143" t="b">
        <v>0</v>
      </c>
      <c r="K636" s="143" t="b">
        <v>0</v>
      </c>
    </row>
    <row r="637" spans="1:11" ht="63" x14ac:dyDescent="0.25">
      <c r="A637" s="145">
        <v>44385.550694444442</v>
      </c>
      <c r="B637" s="143" t="s">
        <v>846</v>
      </c>
      <c r="C637" s="144" t="s">
        <v>1622</v>
      </c>
      <c r="D637" s="143">
        <v>3399370468</v>
      </c>
      <c r="E637" s="143">
        <v>2525390878</v>
      </c>
      <c r="F637" s="143">
        <v>8.6</v>
      </c>
      <c r="G637" s="143">
        <v>260.27</v>
      </c>
      <c r="H637" s="143" t="b">
        <v>1</v>
      </c>
      <c r="I637" s="143" t="b">
        <v>0</v>
      </c>
      <c r="J637" s="143" t="b">
        <v>0</v>
      </c>
      <c r="K637" s="143" t="b">
        <v>0</v>
      </c>
    </row>
    <row r="638" spans="1:11" ht="78.75" x14ac:dyDescent="0.25">
      <c r="A638" s="145">
        <v>44385.551388888889</v>
      </c>
      <c r="B638" s="143" t="s">
        <v>846</v>
      </c>
      <c r="C638" s="144" t="s">
        <v>1623</v>
      </c>
      <c r="D638" s="143">
        <v>3399374763</v>
      </c>
      <c r="E638" s="143">
        <v>2525391225</v>
      </c>
      <c r="F638" s="143">
        <v>6</v>
      </c>
      <c r="G638" s="143">
        <v>266.27</v>
      </c>
      <c r="H638" s="143" t="b">
        <v>1</v>
      </c>
      <c r="I638" s="143" t="b">
        <v>0</v>
      </c>
      <c r="J638" s="143" t="b">
        <v>0</v>
      </c>
      <c r="K638" s="143" t="b">
        <v>0</v>
      </c>
    </row>
    <row r="639" spans="1:11" ht="78.75" x14ac:dyDescent="0.25">
      <c r="A639" s="145">
        <v>44385.737500000003</v>
      </c>
      <c r="B639" s="143" t="s">
        <v>848</v>
      </c>
      <c r="C639" s="144" t="s">
        <v>1627</v>
      </c>
      <c r="D639" s="143">
        <v>3400586372</v>
      </c>
      <c r="E639" s="143">
        <v>2530609309</v>
      </c>
      <c r="F639" s="143">
        <v>-2.5</v>
      </c>
      <c r="G639" s="143">
        <v>263.77</v>
      </c>
      <c r="H639" s="143" t="b">
        <v>1</v>
      </c>
      <c r="I639" s="143" t="b">
        <v>0</v>
      </c>
      <c r="J639" s="143" t="b">
        <v>0</v>
      </c>
      <c r="K639" s="143" t="b">
        <v>0</v>
      </c>
    </row>
    <row r="640" spans="1:11" ht="63" x14ac:dyDescent="0.25">
      <c r="A640" s="145">
        <v>44386.032638888886</v>
      </c>
      <c r="B640" s="143" t="s">
        <v>848</v>
      </c>
      <c r="C640" s="144" t="s">
        <v>1628</v>
      </c>
      <c r="D640" s="143">
        <v>3402226254</v>
      </c>
      <c r="E640" s="143">
        <v>2531795142</v>
      </c>
      <c r="F640" s="143">
        <v>-10</v>
      </c>
      <c r="G640" s="143">
        <v>253.77</v>
      </c>
      <c r="H640" s="143" t="b">
        <v>1</v>
      </c>
      <c r="I640" s="143" t="b">
        <v>0</v>
      </c>
      <c r="J640" s="143" t="b">
        <v>0</v>
      </c>
      <c r="K640" s="143" t="b">
        <v>0</v>
      </c>
    </row>
    <row r="641" spans="1:11" ht="63" x14ac:dyDescent="0.25">
      <c r="A641" s="145">
        <v>44386.291666666664</v>
      </c>
      <c r="B641" s="143" t="s">
        <v>865</v>
      </c>
      <c r="C641" s="144" t="s">
        <v>1625</v>
      </c>
      <c r="D641" s="143">
        <v>3402358524</v>
      </c>
      <c r="E641" s="143">
        <v>2528328554</v>
      </c>
      <c r="F641" s="143">
        <v>25</v>
      </c>
      <c r="G641" s="143">
        <v>278.77</v>
      </c>
      <c r="H641" s="143" t="b">
        <v>1</v>
      </c>
      <c r="I641" s="143" t="b">
        <v>0</v>
      </c>
      <c r="J641" s="143" t="b">
        <v>0</v>
      </c>
      <c r="K641" s="143" t="b">
        <v>0</v>
      </c>
    </row>
    <row r="642" spans="1:11" ht="63" x14ac:dyDescent="0.25">
      <c r="A642" s="145">
        <v>44386.543749999997</v>
      </c>
      <c r="B642" s="143" t="s">
        <v>846</v>
      </c>
      <c r="C642" s="144" t="s">
        <v>1626</v>
      </c>
      <c r="D642" s="143">
        <v>3402951768</v>
      </c>
      <c r="E642" s="143">
        <v>2528328555</v>
      </c>
      <c r="F642" s="143">
        <v>13.11</v>
      </c>
      <c r="G642" s="143">
        <v>291.88</v>
      </c>
      <c r="H642" s="143" t="b">
        <v>1</v>
      </c>
      <c r="I642" s="143" t="b">
        <v>0</v>
      </c>
      <c r="J642" s="143" t="b">
        <v>0</v>
      </c>
      <c r="K642" s="143" t="b">
        <v>0</v>
      </c>
    </row>
    <row r="643" spans="1:11" ht="63" x14ac:dyDescent="0.25">
      <c r="A643" s="145">
        <v>44386.681944444441</v>
      </c>
      <c r="B643" s="143" t="s">
        <v>848</v>
      </c>
      <c r="C643" s="144" t="s">
        <v>1629</v>
      </c>
      <c r="D643" s="143">
        <v>3403841341</v>
      </c>
      <c r="E643" s="143">
        <v>2532979767</v>
      </c>
      <c r="F643" s="143">
        <v>-2.5</v>
      </c>
      <c r="G643" s="143">
        <v>289.38</v>
      </c>
      <c r="H643" s="143" t="b">
        <v>1</v>
      </c>
      <c r="I643" s="143" t="b">
        <v>0</v>
      </c>
      <c r="J643" s="143" t="b">
        <v>0</v>
      </c>
      <c r="K643" s="143" t="b">
        <v>0</v>
      </c>
    </row>
    <row r="644" spans="1:11" ht="63" x14ac:dyDescent="0.25">
      <c r="A644" s="145">
        <v>44386.708333333336</v>
      </c>
      <c r="B644" s="143" t="s">
        <v>848</v>
      </c>
      <c r="C644" s="144" t="s">
        <v>1632</v>
      </c>
      <c r="D644" s="143">
        <v>3404051428</v>
      </c>
      <c r="E644" s="143">
        <v>2533133930</v>
      </c>
      <c r="F644" s="143">
        <v>-10</v>
      </c>
      <c r="G644" s="143">
        <v>266.88</v>
      </c>
      <c r="H644" s="143" t="b">
        <v>1</v>
      </c>
      <c r="I644" s="143" t="b">
        <v>0</v>
      </c>
      <c r="J644" s="143" t="b">
        <v>0</v>
      </c>
      <c r="K644" s="143" t="b">
        <v>0</v>
      </c>
    </row>
    <row r="645" spans="1:11" ht="63" x14ac:dyDescent="0.25">
      <c r="A645" s="145">
        <v>44386.708333333336</v>
      </c>
      <c r="B645" s="143" t="s">
        <v>848</v>
      </c>
      <c r="C645" s="144" t="s">
        <v>1631</v>
      </c>
      <c r="D645" s="143">
        <v>3404051427</v>
      </c>
      <c r="E645" s="143">
        <v>2533133929</v>
      </c>
      <c r="F645" s="143">
        <v>-5</v>
      </c>
      <c r="G645" s="143">
        <v>276.88</v>
      </c>
      <c r="H645" s="143" t="b">
        <v>1</v>
      </c>
      <c r="I645" s="143" t="b">
        <v>0</v>
      </c>
      <c r="J645" s="143" t="b">
        <v>0</v>
      </c>
      <c r="K645" s="143" t="b">
        <v>0</v>
      </c>
    </row>
    <row r="646" spans="1:11" ht="63" x14ac:dyDescent="0.25">
      <c r="A646" s="145">
        <v>44386.708333333336</v>
      </c>
      <c r="B646" s="143" t="s">
        <v>848</v>
      </c>
      <c r="C646" s="144" t="s">
        <v>1630</v>
      </c>
      <c r="D646" s="143">
        <v>3404049370</v>
      </c>
      <c r="E646" s="143">
        <v>2533132185</v>
      </c>
      <c r="F646" s="143">
        <v>-7.5</v>
      </c>
      <c r="G646" s="143">
        <v>281.88</v>
      </c>
      <c r="H646" s="143" t="b">
        <v>1</v>
      </c>
      <c r="I646" s="143" t="b">
        <v>0</v>
      </c>
      <c r="J646" s="143" t="b">
        <v>0</v>
      </c>
      <c r="K646" s="143" t="b">
        <v>0</v>
      </c>
    </row>
    <row r="647" spans="1:11" ht="47.25" x14ac:dyDescent="0.25">
      <c r="A647" s="145">
        <v>44387.374305555553</v>
      </c>
      <c r="B647" s="143" t="s">
        <v>848</v>
      </c>
      <c r="C647" s="144" t="s">
        <v>1633</v>
      </c>
      <c r="D647" s="143">
        <v>3406291316</v>
      </c>
      <c r="E647" s="143">
        <v>2534791034</v>
      </c>
      <c r="F647" s="143">
        <v>-20</v>
      </c>
      <c r="G647" s="143">
        <v>246.88</v>
      </c>
      <c r="H647" s="143" t="b">
        <v>1</v>
      </c>
      <c r="I647" s="143" t="b">
        <v>0</v>
      </c>
      <c r="J647" s="143" t="b">
        <v>0</v>
      </c>
      <c r="K647" s="143" t="b">
        <v>0</v>
      </c>
    </row>
    <row r="648" spans="1:11" ht="63" x14ac:dyDescent="0.25">
      <c r="A648" s="145">
        <v>44387.375</v>
      </c>
      <c r="B648" s="143" t="s">
        <v>848</v>
      </c>
      <c r="C648" s="144" t="s">
        <v>1634</v>
      </c>
      <c r="D648" s="143">
        <v>3406291817</v>
      </c>
      <c r="E648" s="143">
        <v>2534791449</v>
      </c>
      <c r="F648" s="143">
        <v>-2.5</v>
      </c>
      <c r="G648" s="143">
        <v>244.38</v>
      </c>
      <c r="H648" s="143" t="b">
        <v>1</v>
      </c>
      <c r="I648" s="143" t="b">
        <v>0</v>
      </c>
      <c r="J648" s="143" t="b">
        <v>0</v>
      </c>
      <c r="K648" s="143" t="b">
        <v>0</v>
      </c>
    </row>
    <row r="649" spans="1:11" ht="63" x14ac:dyDescent="0.25">
      <c r="A649" s="145">
        <v>44387.580555555556</v>
      </c>
      <c r="B649" s="143" t="s">
        <v>846</v>
      </c>
      <c r="C649" s="144" t="s">
        <v>1632</v>
      </c>
      <c r="D649" s="143">
        <v>3408636024</v>
      </c>
      <c r="E649" s="143">
        <v>2533133930</v>
      </c>
      <c r="F649" s="143">
        <v>27</v>
      </c>
      <c r="G649" s="143">
        <v>271.38</v>
      </c>
      <c r="H649" s="143" t="b">
        <v>1</v>
      </c>
      <c r="I649" s="143" t="b">
        <v>0</v>
      </c>
      <c r="J649" s="143" t="b">
        <v>0</v>
      </c>
      <c r="K649" s="143" t="b">
        <v>0</v>
      </c>
    </row>
    <row r="650" spans="1:11" ht="63" x14ac:dyDescent="0.25">
      <c r="A650" s="145">
        <v>44389.645138888889</v>
      </c>
      <c r="B650" s="143" t="s">
        <v>848</v>
      </c>
      <c r="C650" s="144" t="s">
        <v>1635</v>
      </c>
      <c r="D650" s="143">
        <v>3418217663</v>
      </c>
      <c r="E650" s="143">
        <v>2543635812</v>
      </c>
      <c r="F650" s="143">
        <v>-5</v>
      </c>
      <c r="G650" s="143">
        <v>266.38</v>
      </c>
      <c r="H650" s="143" t="b">
        <v>1</v>
      </c>
      <c r="I650" s="143" t="b">
        <v>0</v>
      </c>
      <c r="J650" s="143" t="b">
        <v>0</v>
      </c>
      <c r="K650" s="143" t="b">
        <v>0</v>
      </c>
    </row>
    <row r="651" spans="1:11" ht="47.25" x14ac:dyDescent="0.25">
      <c r="A651" s="145">
        <v>44389.772222222222</v>
      </c>
      <c r="B651" s="143" t="s">
        <v>848</v>
      </c>
      <c r="C651" s="144" t="s">
        <v>1636</v>
      </c>
      <c r="D651" s="143">
        <v>3418698354</v>
      </c>
      <c r="E651" s="143">
        <v>2543995795</v>
      </c>
      <c r="F651" s="143">
        <v>-15</v>
      </c>
      <c r="G651" s="143">
        <v>251.38</v>
      </c>
      <c r="H651" s="143" t="b">
        <v>1</v>
      </c>
      <c r="I651" s="143" t="b">
        <v>0</v>
      </c>
      <c r="J651" s="143" t="b">
        <v>0</v>
      </c>
      <c r="K651" s="143" t="b">
        <v>0</v>
      </c>
    </row>
    <row r="652" spans="1:11" ht="47.25" x14ac:dyDescent="0.25">
      <c r="A652" s="145">
        <v>44390.585416666669</v>
      </c>
      <c r="B652" s="143" t="s">
        <v>846</v>
      </c>
      <c r="C652" s="144" t="s">
        <v>1633</v>
      </c>
      <c r="D652" s="143">
        <v>3419958278</v>
      </c>
      <c r="E652" s="143">
        <v>2534791034</v>
      </c>
      <c r="F652" s="143">
        <v>96</v>
      </c>
      <c r="G652" s="143">
        <v>347.38</v>
      </c>
      <c r="H652" s="143" t="b">
        <v>1</v>
      </c>
      <c r="I652" s="143" t="b">
        <v>0</v>
      </c>
      <c r="J652" s="143" t="b">
        <v>0</v>
      </c>
      <c r="K652" s="143" t="b">
        <v>0</v>
      </c>
    </row>
    <row r="653" spans="1:11" ht="63" x14ac:dyDescent="0.25">
      <c r="A653" s="145">
        <v>44390.590277777781</v>
      </c>
      <c r="B653" s="143" t="s">
        <v>846</v>
      </c>
      <c r="C653" s="144" t="s">
        <v>1634</v>
      </c>
      <c r="D653" s="143">
        <v>3419977549</v>
      </c>
      <c r="E653" s="143">
        <v>2534791449</v>
      </c>
      <c r="F653" s="143">
        <v>18</v>
      </c>
      <c r="G653" s="143">
        <v>365.38</v>
      </c>
      <c r="H653" s="143" t="b">
        <v>1</v>
      </c>
      <c r="I653" s="143" t="b">
        <v>0</v>
      </c>
      <c r="J653" s="143" t="b">
        <v>0</v>
      </c>
      <c r="K653" s="143" t="b">
        <v>0</v>
      </c>
    </row>
    <row r="654" spans="1:11" ht="31.5" x14ac:dyDescent="0.25">
      <c r="A654" s="145">
        <v>44390.638194444444</v>
      </c>
      <c r="B654" s="143" t="s">
        <v>848</v>
      </c>
      <c r="C654" s="144" t="s">
        <v>1637</v>
      </c>
      <c r="D654" s="143">
        <v>3420170596</v>
      </c>
      <c r="E654" s="143">
        <v>2545070274</v>
      </c>
      <c r="F654" s="143">
        <v>-5</v>
      </c>
      <c r="G654" s="143">
        <v>360.38</v>
      </c>
      <c r="H654" s="143" t="b">
        <v>1</v>
      </c>
      <c r="I654" s="143" t="b">
        <v>0</v>
      </c>
      <c r="J654" s="143" t="b">
        <v>0</v>
      </c>
      <c r="K654" s="143" t="b">
        <v>0</v>
      </c>
    </row>
    <row r="655" spans="1:11" ht="47.25" x14ac:dyDescent="0.25">
      <c r="A655" s="145">
        <v>44391.388888888891</v>
      </c>
      <c r="B655" s="143" t="s">
        <v>848</v>
      </c>
      <c r="C655" s="144" t="s">
        <v>1638</v>
      </c>
      <c r="D655" s="143">
        <v>3421730706</v>
      </c>
      <c r="E655" s="143">
        <v>2546215828</v>
      </c>
      <c r="F655" s="143">
        <v>-2.5</v>
      </c>
      <c r="G655" s="143">
        <v>357.88</v>
      </c>
      <c r="H655" s="143" t="b">
        <v>1</v>
      </c>
      <c r="I655" s="143" t="b">
        <v>0</v>
      </c>
      <c r="J655" s="143" t="b">
        <v>0</v>
      </c>
      <c r="K655" s="143" t="b">
        <v>0</v>
      </c>
    </row>
    <row r="656" spans="1:11" ht="63" x14ac:dyDescent="0.25">
      <c r="A656" s="145">
        <v>44391.38958333333</v>
      </c>
      <c r="B656" s="143" t="s">
        <v>848</v>
      </c>
      <c r="C656" s="144" t="s">
        <v>1640</v>
      </c>
      <c r="D656" s="143">
        <v>3421731374</v>
      </c>
      <c r="E656" s="143">
        <v>2546216345</v>
      </c>
      <c r="F656" s="143">
        <v>-5</v>
      </c>
      <c r="G656" s="143">
        <v>342.88</v>
      </c>
      <c r="H656" s="143" t="b">
        <v>1</v>
      </c>
      <c r="I656" s="143" t="b">
        <v>0</v>
      </c>
      <c r="J656" s="143" t="b">
        <v>0</v>
      </c>
      <c r="K656" s="143" t="b">
        <v>0</v>
      </c>
    </row>
    <row r="657" spans="1:11" ht="63" x14ac:dyDescent="0.25">
      <c r="A657" s="145">
        <v>44391.38958333333</v>
      </c>
      <c r="B657" s="143" t="s">
        <v>848</v>
      </c>
      <c r="C657" s="144" t="s">
        <v>1639</v>
      </c>
      <c r="D657" s="143">
        <v>3421731373</v>
      </c>
      <c r="E657" s="143">
        <v>2546216344</v>
      </c>
      <c r="F657" s="143">
        <v>-10</v>
      </c>
      <c r="G657" s="143">
        <v>347.88</v>
      </c>
      <c r="H657" s="143" t="b">
        <v>1</v>
      </c>
      <c r="I657" s="143" t="b">
        <v>0</v>
      </c>
      <c r="J657" s="143" t="b">
        <v>0</v>
      </c>
      <c r="K657" s="143" t="b">
        <v>0</v>
      </c>
    </row>
    <row r="658" spans="1:11" ht="47.25" x14ac:dyDescent="0.25">
      <c r="A658" s="145">
        <v>44391.518750000003</v>
      </c>
      <c r="B658" s="143" t="s">
        <v>846</v>
      </c>
      <c r="C658" s="144" t="s">
        <v>1636</v>
      </c>
      <c r="D658" s="143">
        <v>3422035189</v>
      </c>
      <c r="E658" s="143">
        <v>2543995795</v>
      </c>
      <c r="F658" s="143">
        <v>54</v>
      </c>
      <c r="G658" s="143">
        <v>396.88</v>
      </c>
      <c r="H658" s="143" t="b">
        <v>1</v>
      </c>
      <c r="I658" s="143" t="b">
        <v>0</v>
      </c>
      <c r="J658" s="143" t="b">
        <v>0</v>
      </c>
      <c r="K658" s="143" t="b">
        <v>0</v>
      </c>
    </row>
    <row r="659" spans="1:11" x14ac:dyDescent="0.25">
      <c r="A659" s="145">
        <v>44392.03402777778</v>
      </c>
      <c r="B659" s="143" t="s">
        <v>848</v>
      </c>
      <c r="C659" s="143" t="s">
        <v>883</v>
      </c>
      <c r="D659" s="143">
        <v>3425737200</v>
      </c>
      <c r="E659" s="143">
        <v>2549149281</v>
      </c>
      <c r="F659" s="143">
        <v>-0.5</v>
      </c>
      <c r="G659" s="143">
        <v>381.38</v>
      </c>
      <c r="H659" s="143" t="b">
        <v>0</v>
      </c>
      <c r="I659" s="143" t="b">
        <v>1</v>
      </c>
      <c r="J659" s="143" t="b">
        <v>0</v>
      </c>
      <c r="K659" s="143" t="b">
        <v>0</v>
      </c>
    </row>
    <row r="660" spans="1:11" ht="63" x14ac:dyDescent="0.25">
      <c r="A660" s="145">
        <v>44392.03402777778</v>
      </c>
      <c r="B660" s="143" t="s">
        <v>848</v>
      </c>
      <c r="C660" s="144" t="s">
        <v>1642</v>
      </c>
      <c r="D660" s="143">
        <v>3425737199</v>
      </c>
      <c r="E660" s="143">
        <v>2549149280</v>
      </c>
      <c r="F660" s="143">
        <v>-10</v>
      </c>
      <c r="G660" s="143">
        <v>381.88</v>
      </c>
      <c r="H660" s="143" t="b">
        <v>1</v>
      </c>
      <c r="I660" s="143" t="b">
        <v>0</v>
      </c>
      <c r="J660" s="143" t="b">
        <v>0</v>
      </c>
      <c r="K660" s="143" t="b">
        <v>0</v>
      </c>
    </row>
    <row r="661" spans="1:11" ht="63" x14ac:dyDescent="0.25">
      <c r="A661" s="145">
        <v>44392.03402777778</v>
      </c>
      <c r="B661" s="143" t="s">
        <v>848</v>
      </c>
      <c r="C661" s="144" t="s">
        <v>1641</v>
      </c>
      <c r="D661" s="143">
        <v>3425737198</v>
      </c>
      <c r="E661" s="143">
        <v>2549149279</v>
      </c>
      <c r="F661" s="143">
        <v>-5</v>
      </c>
      <c r="G661" s="143">
        <v>391.88</v>
      </c>
      <c r="H661" s="143" t="b">
        <v>1</v>
      </c>
      <c r="I661" s="143" t="b">
        <v>0</v>
      </c>
      <c r="J661" s="143" t="b">
        <v>0</v>
      </c>
      <c r="K661" s="143" t="b">
        <v>0</v>
      </c>
    </row>
    <row r="662" spans="1:11" ht="63" x14ac:dyDescent="0.25">
      <c r="A662" s="145">
        <v>44392.356249999997</v>
      </c>
      <c r="B662" s="143" t="s">
        <v>865</v>
      </c>
      <c r="C662" s="144" t="s">
        <v>1640</v>
      </c>
      <c r="D662" s="143">
        <v>3425926507</v>
      </c>
      <c r="E662" s="143">
        <v>2546216345</v>
      </c>
      <c r="F662" s="143">
        <v>5</v>
      </c>
      <c r="G662" s="143">
        <v>396.38</v>
      </c>
      <c r="H662" s="143" t="b">
        <v>1</v>
      </c>
      <c r="I662" s="143" t="b">
        <v>0</v>
      </c>
      <c r="J662" s="143" t="b">
        <v>0</v>
      </c>
      <c r="K662" s="143" t="b">
        <v>0</v>
      </c>
    </row>
    <row r="663" spans="1:11" ht="63" x14ac:dyDescent="0.25">
      <c r="A663" s="145">
        <v>44392.356249999997</v>
      </c>
      <c r="B663" s="143" t="s">
        <v>865</v>
      </c>
      <c r="C663" s="144" t="s">
        <v>1639</v>
      </c>
      <c r="D663" s="143">
        <v>3425926009</v>
      </c>
      <c r="E663" s="143">
        <v>2546216344</v>
      </c>
      <c r="F663" s="143">
        <v>10</v>
      </c>
      <c r="G663" s="143">
        <v>391.38</v>
      </c>
      <c r="H663" s="143" t="b">
        <v>1</v>
      </c>
      <c r="I663" s="143" t="b">
        <v>0</v>
      </c>
      <c r="J663" s="143" t="b">
        <v>0</v>
      </c>
      <c r="K663" s="143" t="b">
        <v>0</v>
      </c>
    </row>
    <row r="664" spans="1:11" ht="31.5" x14ac:dyDescent="0.25">
      <c r="A664" s="145">
        <v>44393.527083333334</v>
      </c>
      <c r="B664" s="143" t="s">
        <v>848</v>
      </c>
      <c r="C664" s="144" t="s">
        <v>1643</v>
      </c>
      <c r="D664" s="143">
        <v>3429591929</v>
      </c>
      <c r="E664" s="143">
        <v>2551954119</v>
      </c>
      <c r="F664" s="143">
        <v>-1</v>
      </c>
      <c r="G664" s="143">
        <v>395.38</v>
      </c>
      <c r="H664" s="143" t="b">
        <v>1</v>
      </c>
      <c r="I664" s="143" t="b">
        <v>0</v>
      </c>
      <c r="J664" s="143" t="b">
        <v>0</v>
      </c>
      <c r="K664" s="143" t="b">
        <v>0</v>
      </c>
    </row>
    <row r="665" spans="1:11" ht="63" x14ac:dyDescent="0.25">
      <c r="A665" s="145">
        <v>44393.564583333333</v>
      </c>
      <c r="B665" s="143" t="s">
        <v>846</v>
      </c>
      <c r="C665" s="144" t="s">
        <v>1641</v>
      </c>
      <c r="D665" s="143">
        <v>3429837198</v>
      </c>
      <c r="E665" s="143">
        <v>2549149279</v>
      </c>
      <c r="F665" s="143">
        <v>27.3</v>
      </c>
      <c r="G665" s="143">
        <v>422.68</v>
      </c>
      <c r="H665" s="143" t="b">
        <v>1</v>
      </c>
      <c r="I665" s="143" t="b">
        <v>0</v>
      </c>
      <c r="J665" s="143" t="b">
        <v>0</v>
      </c>
      <c r="K665" s="143" t="b">
        <v>0</v>
      </c>
    </row>
    <row r="666" spans="1:11" x14ac:dyDescent="0.25">
      <c r="A666" s="145">
        <v>44393.586805555555</v>
      </c>
      <c r="B666" s="143" t="s">
        <v>846</v>
      </c>
      <c r="C666" s="143" t="s">
        <v>883</v>
      </c>
      <c r="D666" s="143">
        <v>3429997831</v>
      </c>
      <c r="E666" s="143">
        <v>2549149281</v>
      </c>
      <c r="F666" s="143">
        <v>4.04</v>
      </c>
      <c r="G666" s="143">
        <v>443</v>
      </c>
      <c r="H666" s="143" t="b">
        <v>0</v>
      </c>
      <c r="I666" s="143" t="b">
        <v>1</v>
      </c>
      <c r="J666" s="143" t="b">
        <v>0</v>
      </c>
      <c r="K666" s="143" t="b">
        <v>0</v>
      </c>
    </row>
    <row r="667" spans="1:11" ht="63" x14ac:dyDescent="0.25">
      <c r="A667" s="145">
        <v>44393.586805555555</v>
      </c>
      <c r="B667" s="143" t="s">
        <v>846</v>
      </c>
      <c r="C667" s="144" t="s">
        <v>1642</v>
      </c>
      <c r="D667" s="143">
        <v>3429995895</v>
      </c>
      <c r="E667" s="143">
        <v>2549149280</v>
      </c>
      <c r="F667" s="143">
        <v>16.28</v>
      </c>
      <c r="G667" s="143">
        <v>438.96</v>
      </c>
      <c r="H667" s="143" t="b">
        <v>1</v>
      </c>
      <c r="I667" s="143" t="b">
        <v>0</v>
      </c>
      <c r="J667" s="143" t="b">
        <v>0</v>
      </c>
      <c r="K667" s="143" t="b">
        <v>0</v>
      </c>
    </row>
    <row r="668" spans="1:11" ht="63" x14ac:dyDescent="0.25">
      <c r="A668" s="145">
        <v>44394.05972222222</v>
      </c>
      <c r="B668" s="143" t="s">
        <v>848</v>
      </c>
      <c r="C668" s="144" t="s">
        <v>1644</v>
      </c>
      <c r="D668" s="143">
        <v>3433391799</v>
      </c>
      <c r="E668" s="143">
        <v>2554738910</v>
      </c>
      <c r="F668" s="143">
        <v>-7.5</v>
      </c>
      <c r="G668" s="143">
        <v>435.5</v>
      </c>
      <c r="H668" s="143" t="b">
        <v>1</v>
      </c>
      <c r="I668" s="143" t="b">
        <v>0</v>
      </c>
      <c r="J668" s="143" t="b">
        <v>0</v>
      </c>
      <c r="K668" s="143" t="b">
        <v>0</v>
      </c>
    </row>
    <row r="669" spans="1:11" ht="31.5" x14ac:dyDescent="0.25">
      <c r="A669" s="145">
        <v>44394.456944444442</v>
      </c>
      <c r="B669" s="143" t="s">
        <v>848</v>
      </c>
      <c r="C669" s="144" t="s">
        <v>1645</v>
      </c>
      <c r="D669" s="143">
        <v>3434171958</v>
      </c>
      <c r="E669" s="143">
        <v>2555349120</v>
      </c>
      <c r="F669" s="143">
        <v>-2.2000000000000002</v>
      </c>
      <c r="G669" s="143">
        <v>433.3</v>
      </c>
      <c r="H669" s="143" t="b">
        <v>1</v>
      </c>
      <c r="I669" s="143" t="b">
        <v>0</v>
      </c>
      <c r="J669" s="143" t="b">
        <v>0</v>
      </c>
      <c r="K669" s="143" t="b">
        <v>0</v>
      </c>
    </row>
    <row r="670" spans="1:11" ht="31.5" x14ac:dyDescent="0.25">
      <c r="A670" s="145">
        <v>44394.695138888892</v>
      </c>
      <c r="B670" s="143" t="s">
        <v>846</v>
      </c>
      <c r="C670" s="144" t="s">
        <v>1645</v>
      </c>
      <c r="D670" s="143">
        <v>3439317280</v>
      </c>
      <c r="E670" s="143">
        <v>2555349120</v>
      </c>
      <c r="F670" s="143">
        <v>18.920000000000002</v>
      </c>
      <c r="G670" s="143">
        <v>452.22</v>
      </c>
      <c r="H670" s="143" t="b">
        <v>1</v>
      </c>
      <c r="I670" s="143" t="b">
        <v>0</v>
      </c>
      <c r="J670" s="143" t="b">
        <v>0</v>
      </c>
      <c r="K670" s="143" t="b">
        <v>0</v>
      </c>
    </row>
    <row r="671" spans="1:11" x14ac:dyDescent="0.25">
      <c r="A671" s="145">
        <v>44395.447222222225</v>
      </c>
      <c r="B671" s="143" t="s">
        <v>848</v>
      </c>
      <c r="C671" s="143" t="s">
        <v>875</v>
      </c>
      <c r="D671" s="143">
        <v>3441044046</v>
      </c>
      <c r="E671" s="143">
        <v>2560571061</v>
      </c>
      <c r="F671" s="143">
        <v>-1</v>
      </c>
      <c r="G671" s="143">
        <v>451.22</v>
      </c>
      <c r="H671" s="143" t="b">
        <v>0</v>
      </c>
      <c r="I671" s="143" t="b">
        <v>1</v>
      </c>
      <c r="J671" s="143" t="b">
        <v>0</v>
      </c>
      <c r="K671" s="143" t="b">
        <v>0</v>
      </c>
    </row>
    <row r="672" spans="1:11" x14ac:dyDescent="0.25">
      <c r="A672" s="145">
        <v>44395.463194444441</v>
      </c>
      <c r="B672" s="143" t="s">
        <v>848</v>
      </c>
      <c r="C672" s="143" t="s">
        <v>875</v>
      </c>
      <c r="D672" s="143">
        <v>3441123124</v>
      </c>
      <c r="E672" s="143">
        <v>2560633781</v>
      </c>
      <c r="F672" s="143">
        <v>-1</v>
      </c>
      <c r="G672" s="143">
        <v>450.22</v>
      </c>
      <c r="H672" s="143" t="b">
        <v>0</v>
      </c>
      <c r="I672" s="143" t="b">
        <v>1</v>
      </c>
      <c r="J672" s="143" t="b">
        <v>0</v>
      </c>
      <c r="K672" s="143" t="b">
        <v>0</v>
      </c>
    </row>
    <row r="673" spans="1:11" ht="31.5" x14ac:dyDescent="0.25">
      <c r="A673" s="145">
        <v>44395.513888888891</v>
      </c>
      <c r="B673" s="143" t="s">
        <v>848</v>
      </c>
      <c r="C673" s="144" t="s">
        <v>1646</v>
      </c>
      <c r="D673" s="143">
        <v>3441422251</v>
      </c>
      <c r="E673" s="143">
        <v>2560863891</v>
      </c>
      <c r="F673" s="143">
        <v>-2.5</v>
      </c>
      <c r="G673" s="143">
        <v>447.72</v>
      </c>
      <c r="H673" s="143" t="b">
        <v>1</v>
      </c>
      <c r="I673" s="143" t="b">
        <v>0</v>
      </c>
      <c r="J673" s="143" t="b">
        <v>0</v>
      </c>
      <c r="K673" s="143" t="b">
        <v>0</v>
      </c>
    </row>
    <row r="674" spans="1:11" ht="31.5" x14ac:dyDescent="0.25">
      <c r="A674" s="145">
        <v>44395.537499999999</v>
      </c>
      <c r="B674" s="143" t="s">
        <v>848</v>
      </c>
      <c r="C674" s="144" t="s">
        <v>1647</v>
      </c>
      <c r="D674" s="143">
        <v>3441621942</v>
      </c>
      <c r="E674" s="143">
        <v>2561019411</v>
      </c>
      <c r="F674" s="143">
        <v>-2.5</v>
      </c>
      <c r="G674" s="143">
        <v>445.22</v>
      </c>
      <c r="H674" s="143" t="b">
        <v>1</v>
      </c>
      <c r="I674" s="143" t="b">
        <v>0</v>
      </c>
      <c r="J674" s="143" t="b">
        <v>0</v>
      </c>
      <c r="K674" s="143" t="b">
        <v>0</v>
      </c>
    </row>
    <row r="675" spans="1:11" ht="31.5" x14ac:dyDescent="0.25">
      <c r="A675" s="145">
        <v>44395.538888888892</v>
      </c>
      <c r="B675" s="143" t="s">
        <v>848</v>
      </c>
      <c r="C675" s="144" t="s">
        <v>1648</v>
      </c>
      <c r="D675" s="143">
        <v>3441637005</v>
      </c>
      <c r="E675" s="143">
        <v>2561028768</v>
      </c>
      <c r="F675" s="143">
        <v>-2.5</v>
      </c>
      <c r="G675" s="143">
        <v>442.72</v>
      </c>
      <c r="H675" s="143" t="b">
        <v>1</v>
      </c>
      <c r="I675" s="143" t="b">
        <v>0</v>
      </c>
      <c r="J675" s="143" t="b">
        <v>0</v>
      </c>
      <c r="K675" s="143" t="b">
        <v>0</v>
      </c>
    </row>
    <row r="676" spans="1:11" ht="47.25" x14ac:dyDescent="0.25">
      <c r="A676" s="145">
        <v>44395.544444444444</v>
      </c>
      <c r="B676" s="143" t="s">
        <v>848</v>
      </c>
      <c r="C676" s="144" t="s">
        <v>1649</v>
      </c>
      <c r="D676" s="143">
        <v>3441681090</v>
      </c>
      <c r="E676" s="143">
        <v>2561061720</v>
      </c>
      <c r="F676" s="143">
        <v>-2.5</v>
      </c>
      <c r="G676" s="143">
        <v>440.22</v>
      </c>
      <c r="H676" s="143" t="b">
        <v>1</v>
      </c>
      <c r="I676" s="143" t="b">
        <v>0</v>
      </c>
      <c r="J676" s="143" t="b">
        <v>0</v>
      </c>
      <c r="K676" s="143" t="b">
        <v>0</v>
      </c>
    </row>
    <row r="677" spans="1:11" ht="47.25" x14ac:dyDescent="0.25">
      <c r="A677" s="145">
        <v>44395.752083333333</v>
      </c>
      <c r="B677" s="143" t="s">
        <v>865</v>
      </c>
      <c r="C677" s="144" t="s">
        <v>1649</v>
      </c>
      <c r="D677" s="143">
        <v>3444582599</v>
      </c>
      <c r="E677" s="143">
        <v>2561061720</v>
      </c>
      <c r="F677" s="143">
        <v>2.5</v>
      </c>
      <c r="G677" s="143">
        <v>442.72</v>
      </c>
      <c r="H677" s="143" t="b">
        <v>1</v>
      </c>
      <c r="I677" s="143" t="b">
        <v>0</v>
      </c>
      <c r="J677" s="143" t="b">
        <v>0</v>
      </c>
      <c r="K677" s="143" t="b">
        <v>0</v>
      </c>
    </row>
    <row r="678" spans="1:11" ht="31.5" x14ac:dyDescent="0.25">
      <c r="A678" s="145">
        <v>44395.804166666669</v>
      </c>
      <c r="B678" s="143" t="s">
        <v>846</v>
      </c>
      <c r="C678" s="144" t="s">
        <v>1648</v>
      </c>
      <c r="D678" s="143">
        <v>3445018096</v>
      </c>
      <c r="E678" s="143">
        <v>2561028768</v>
      </c>
      <c r="F678" s="143">
        <v>24.06</v>
      </c>
      <c r="G678" s="143">
        <v>466.78</v>
      </c>
      <c r="H678" s="143" t="b">
        <v>1</v>
      </c>
      <c r="I678" s="143" t="b">
        <v>0</v>
      </c>
      <c r="J678" s="143" t="b">
        <v>0</v>
      </c>
      <c r="K678" s="143" t="b">
        <v>0</v>
      </c>
    </row>
    <row r="679" spans="1:11" x14ac:dyDescent="0.25">
      <c r="A679" s="145">
        <v>44395.804861111108</v>
      </c>
      <c r="B679" s="143" t="s">
        <v>846</v>
      </c>
      <c r="C679" s="143" t="s">
        <v>875</v>
      </c>
      <c r="D679" s="143">
        <v>3445024420</v>
      </c>
      <c r="E679" s="143">
        <v>2560571061</v>
      </c>
      <c r="F679" s="143">
        <v>48.3</v>
      </c>
      <c r="G679" s="143">
        <v>515.08000000000004</v>
      </c>
      <c r="H679" s="143" t="b">
        <v>0</v>
      </c>
      <c r="I679" s="143" t="b">
        <v>1</v>
      </c>
      <c r="J679" s="143" t="b">
        <v>0</v>
      </c>
      <c r="K679" s="143" t="b">
        <v>0</v>
      </c>
    </row>
    <row r="680" spans="1:11" ht="47.25" x14ac:dyDescent="0.25">
      <c r="A680" s="145">
        <v>44396.559027777781</v>
      </c>
      <c r="B680" s="143" t="s">
        <v>848</v>
      </c>
      <c r="C680" s="144" t="s">
        <v>1650</v>
      </c>
      <c r="D680" s="143">
        <v>3446451991</v>
      </c>
      <c r="E680" s="143">
        <v>2564580821</v>
      </c>
      <c r="F680" s="143">
        <v>-5</v>
      </c>
      <c r="G680" s="143">
        <v>510.08</v>
      </c>
      <c r="H680" s="143" t="b">
        <v>1</v>
      </c>
      <c r="I680" s="143" t="b">
        <v>0</v>
      </c>
      <c r="J680" s="143" t="b">
        <v>1</v>
      </c>
      <c r="K680" s="143" t="b">
        <v>0</v>
      </c>
    </row>
    <row r="681" spans="1:11" ht="47.25" x14ac:dyDescent="0.25">
      <c r="A681" s="145">
        <v>44396.56527777778</v>
      </c>
      <c r="B681" s="143" t="s">
        <v>846</v>
      </c>
      <c r="C681" s="144" t="s">
        <v>1650</v>
      </c>
      <c r="D681" s="143">
        <v>3446481615</v>
      </c>
      <c r="E681" s="143">
        <v>2564580821</v>
      </c>
      <c r="F681" s="143">
        <v>10.7</v>
      </c>
      <c r="G681" s="143">
        <v>520.78</v>
      </c>
      <c r="H681" s="143" t="b">
        <v>1</v>
      </c>
      <c r="I681" s="143" t="b">
        <v>0</v>
      </c>
      <c r="J681" s="143" t="b">
        <v>1</v>
      </c>
      <c r="K681" s="143" t="b">
        <v>0</v>
      </c>
    </row>
    <row r="682" spans="1:11" ht="63" x14ac:dyDescent="0.25">
      <c r="A682" s="145">
        <v>44396.945138888892</v>
      </c>
      <c r="B682" s="143" t="s">
        <v>848</v>
      </c>
      <c r="C682" s="144" t="s">
        <v>1652</v>
      </c>
      <c r="D682" s="143">
        <v>3448434157</v>
      </c>
      <c r="E682" s="143">
        <v>2566070071</v>
      </c>
      <c r="F682" s="143">
        <v>-5</v>
      </c>
      <c r="G682" s="143">
        <v>510.78</v>
      </c>
      <c r="H682" s="143" t="b">
        <v>1</v>
      </c>
      <c r="I682" s="143" t="b">
        <v>0</v>
      </c>
      <c r="J682" s="143" t="b">
        <v>0</v>
      </c>
      <c r="K682" s="143" t="b">
        <v>0</v>
      </c>
    </row>
    <row r="683" spans="1:11" ht="63" x14ac:dyDescent="0.25">
      <c r="A683" s="145">
        <v>44396.945138888892</v>
      </c>
      <c r="B683" s="143" t="s">
        <v>848</v>
      </c>
      <c r="C683" s="144" t="s">
        <v>1651</v>
      </c>
      <c r="D683" s="143">
        <v>3448434156</v>
      </c>
      <c r="E683" s="143">
        <v>2566070070</v>
      </c>
      <c r="F683" s="143">
        <v>-5</v>
      </c>
      <c r="G683" s="143">
        <v>515.78</v>
      </c>
      <c r="H683" s="143" t="b">
        <v>1</v>
      </c>
      <c r="I683" s="143" t="b">
        <v>0</v>
      </c>
      <c r="J683" s="143" t="b">
        <v>0</v>
      </c>
      <c r="K683" s="143" t="b">
        <v>0</v>
      </c>
    </row>
    <row r="684" spans="1:11" ht="78.75" x14ac:dyDescent="0.25">
      <c r="A684" s="145">
        <v>44397.352777777778</v>
      </c>
      <c r="B684" s="143" t="s">
        <v>848</v>
      </c>
      <c r="C684" s="144" t="s">
        <v>1654</v>
      </c>
      <c r="D684" s="143">
        <v>3448669504</v>
      </c>
      <c r="E684" s="143">
        <v>2566243813</v>
      </c>
      <c r="F684" s="143">
        <v>0</v>
      </c>
      <c r="G684" s="143">
        <v>500.78</v>
      </c>
      <c r="H684" s="143" t="b">
        <v>1</v>
      </c>
      <c r="I684" s="143" t="b">
        <v>0</v>
      </c>
      <c r="J684" s="143" t="b">
        <v>0</v>
      </c>
      <c r="K684" s="143" t="b">
        <v>0</v>
      </c>
    </row>
    <row r="685" spans="1:11" ht="63" x14ac:dyDescent="0.25">
      <c r="A685" s="145">
        <v>44397.352777777778</v>
      </c>
      <c r="B685" s="143" t="s">
        <v>848</v>
      </c>
      <c r="C685" s="144" t="s">
        <v>1653</v>
      </c>
      <c r="D685" s="143">
        <v>3448669207</v>
      </c>
      <c r="E685" s="143">
        <v>2566243544</v>
      </c>
      <c r="F685" s="143">
        <v>-10</v>
      </c>
      <c r="G685" s="143">
        <v>500.78</v>
      </c>
      <c r="H685" s="143" t="b">
        <v>1</v>
      </c>
      <c r="I685" s="143" t="b">
        <v>0</v>
      </c>
      <c r="J685" s="143" t="b">
        <v>0</v>
      </c>
      <c r="K685" s="143" t="b">
        <v>0</v>
      </c>
    </row>
    <row r="686" spans="1:11" ht="78.75" x14ac:dyDescent="0.25">
      <c r="A686" s="145">
        <v>44397.523611111108</v>
      </c>
      <c r="B686" s="143" t="s">
        <v>846</v>
      </c>
      <c r="C686" s="144" t="s">
        <v>1654</v>
      </c>
      <c r="D686" s="143">
        <v>3448962253</v>
      </c>
      <c r="E686" s="143">
        <v>2566243813</v>
      </c>
      <c r="F686" s="143">
        <v>2.75</v>
      </c>
      <c r="G686" s="143">
        <v>519.84</v>
      </c>
      <c r="H686" s="143" t="b">
        <v>1</v>
      </c>
      <c r="I686" s="143" t="b">
        <v>0</v>
      </c>
      <c r="J686" s="143" t="b">
        <v>0</v>
      </c>
      <c r="K686" s="143" t="b">
        <v>0</v>
      </c>
    </row>
    <row r="687" spans="1:11" ht="63" x14ac:dyDescent="0.25">
      <c r="A687" s="145">
        <v>44397.523611111108</v>
      </c>
      <c r="B687" s="143" t="s">
        <v>846</v>
      </c>
      <c r="C687" s="144" t="s">
        <v>1644</v>
      </c>
      <c r="D687" s="143">
        <v>3448956655</v>
      </c>
      <c r="E687" s="143">
        <v>2554738910</v>
      </c>
      <c r="F687" s="143">
        <v>16.309999999999999</v>
      </c>
      <c r="G687" s="143">
        <v>517.09</v>
      </c>
      <c r="H687" s="143" t="b">
        <v>1</v>
      </c>
      <c r="I687" s="143" t="b">
        <v>0</v>
      </c>
      <c r="J687" s="143" t="b">
        <v>0</v>
      </c>
      <c r="K687" s="143" t="b">
        <v>0</v>
      </c>
    </row>
    <row r="688" spans="1:11" ht="63" x14ac:dyDescent="0.25">
      <c r="A688" s="145">
        <v>44397.56527777778</v>
      </c>
      <c r="B688" s="143" t="s">
        <v>846</v>
      </c>
      <c r="C688" s="144" t="s">
        <v>1653</v>
      </c>
      <c r="D688" s="143">
        <v>3449170227</v>
      </c>
      <c r="E688" s="143">
        <v>2566243544</v>
      </c>
      <c r="F688" s="143">
        <v>22</v>
      </c>
      <c r="G688" s="143">
        <v>554.09</v>
      </c>
      <c r="H688" s="143" t="b">
        <v>1</v>
      </c>
      <c r="I688" s="143" t="b">
        <v>0</v>
      </c>
      <c r="J688" s="143" t="b">
        <v>0</v>
      </c>
      <c r="K688" s="143" t="b">
        <v>0</v>
      </c>
    </row>
    <row r="689" spans="1:11" ht="63" x14ac:dyDescent="0.25">
      <c r="A689" s="145">
        <v>44397.56527777778</v>
      </c>
      <c r="B689" s="143" t="s">
        <v>846</v>
      </c>
      <c r="C689" s="144" t="s">
        <v>1651</v>
      </c>
      <c r="D689" s="143">
        <v>3449170109</v>
      </c>
      <c r="E689" s="143">
        <v>2566070070</v>
      </c>
      <c r="F689" s="143">
        <v>12.25</v>
      </c>
      <c r="G689" s="143">
        <v>532.09</v>
      </c>
      <c r="H689" s="143" t="b">
        <v>1</v>
      </c>
      <c r="I689" s="143" t="b">
        <v>0</v>
      </c>
      <c r="J689" s="143" t="b">
        <v>0</v>
      </c>
      <c r="K689" s="143" t="b">
        <v>0</v>
      </c>
    </row>
    <row r="690" spans="1:11" ht="63" x14ac:dyDescent="0.25">
      <c r="A690" s="145">
        <v>44397.689583333333</v>
      </c>
      <c r="B690" s="143" t="s">
        <v>848</v>
      </c>
      <c r="C690" s="144" t="s">
        <v>1656</v>
      </c>
      <c r="D690" s="143">
        <v>3450002882</v>
      </c>
      <c r="E690" s="143">
        <v>2567236082</v>
      </c>
      <c r="F690" s="143">
        <v>-5</v>
      </c>
      <c r="G690" s="143">
        <v>541.59</v>
      </c>
      <c r="H690" s="143" t="b">
        <v>1</v>
      </c>
      <c r="I690" s="143" t="b">
        <v>0</v>
      </c>
      <c r="J690" s="143" t="b">
        <v>0</v>
      </c>
      <c r="K690" s="143" t="b">
        <v>0</v>
      </c>
    </row>
    <row r="691" spans="1:11" ht="63" x14ac:dyDescent="0.25">
      <c r="A691" s="145">
        <v>44397.689583333333</v>
      </c>
      <c r="B691" s="143" t="s">
        <v>848</v>
      </c>
      <c r="C691" s="144" t="s">
        <v>1655</v>
      </c>
      <c r="D691" s="143">
        <v>3450002881</v>
      </c>
      <c r="E691" s="143">
        <v>2567236081</v>
      </c>
      <c r="F691" s="143">
        <v>-7.5</v>
      </c>
      <c r="G691" s="143">
        <v>546.59</v>
      </c>
      <c r="H691" s="143" t="b">
        <v>1</v>
      </c>
      <c r="I691" s="143" t="b">
        <v>0</v>
      </c>
      <c r="J691" s="143" t="b">
        <v>0</v>
      </c>
      <c r="K691" s="143" t="b">
        <v>0</v>
      </c>
    </row>
    <row r="692" spans="1:11" ht="63" x14ac:dyDescent="0.25">
      <c r="A692" s="145">
        <v>44399.568749999999</v>
      </c>
      <c r="B692" s="143" t="s">
        <v>848</v>
      </c>
      <c r="C692" s="144" t="s">
        <v>1657</v>
      </c>
      <c r="D692" s="143">
        <v>3456203378</v>
      </c>
      <c r="E692" s="143">
        <v>2571814429</v>
      </c>
      <c r="F692" s="143">
        <v>-10</v>
      </c>
      <c r="G692" s="143">
        <v>531.59</v>
      </c>
      <c r="H692" s="143" t="b">
        <v>1</v>
      </c>
      <c r="I692" s="143" t="b">
        <v>0</v>
      </c>
      <c r="J692" s="143" t="b">
        <v>0</v>
      </c>
      <c r="K692" s="143" t="b">
        <v>0</v>
      </c>
    </row>
    <row r="693" spans="1:11" ht="63" x14ac:dyDescent="0.25">
      <c r="A693" s="145">
        <v>44399.977083333331</v>
      </c>
      <c r="B693" s="143" t="s">
        <v>848</v>
      </c>
      <c r="C693" s="144" t="s">
        <v>1658</v>
      </c>
      <c r="D693" s="143">
        <v>3459304336</v>
      </c>
      <c r="E693" s="143">
        <v>2574106176</v>
      </c>
      <c r="F693" s="143">
        <v>-5</v>
      </c>
      <c r="G693" s="143">
        <v>526.59</v>
      </c>
      <c r="H693" s="143" t="b">
        <v>1</v>
      </c>
      <c r="I693" s="143" t="b">
        <v>0</v>
      </c>
      <c r="J693" s="143" t="b">
        <v>0</v>
      </c>
      <c r="K693" s="143" t="b">
        <v>0</v>
      </c>
    </row>
    <row r="694" spans="1:11" ht="63" x14ac:dyDescent="0.25">
      <c r="A694" s="145">
        <v>44400.546527777777</v>
      </c>
      <c r="B694" s="143" t="s">
        <v>846</v>
      </c>
      <c r="C694" s="144" t="s">
        <v>1657</v>
      </c>
      <c r="D694" s="143">
        <v>3460123425</v>
      </c>
      <c r="E694" s="143">
        <v>2571814429</v>
      </c>
      <c r="F694" s="143">
        <v>25</v>
      </c>
      <c r="G694" s="143">
        <v>551.59</v>
      </c>
      <c r="H694" s="143" t="b">
        <v>1</v>
      </c>
      <c r="I694" s="143" t="b">
        <v>0</v>
      </c>
      <c r="J694" s="143" t="b">
        <v>0</v>
      </c>
      <c r="K694" s="143" t="b">
        <v>0</v>
      </c>
    </row>
    <row r="695" spans="1:11" ht="63" x14ac:dyDescent="0.25">
      <c r="A695" s="145">
        <v>44400.679861111108</v>
      </c>
      <c r="B695" s="143" t="s">
        <v>848</v>
      </c>
      <c r="C695" s="144" t="s">
        <v>1660</v>
      </c>
      <c r="D695" s="143">
        <v>3461314456</v>
      </c>
      <c r="E695" s="143">
        <v>2575618108</v>
      </c>
      <c r="F695" s="143">
        <v>-5</v>
      </c>
      <c r="G695" s="143">
        <v>541.59</v>
      </c>
      <c r="H695" s="143" t="b">
        <v>1</v>
      </c>
      <c r="I695" s="143" t="b">
        <v>0</v>
      </c>
      <c r="J695" s="143" t="b">
        <v>0</v>
      </c>
      <c r="K695" s="143" t="b">
        <v>0</v>
      </c>
    </row>
    <row r="696" spans="1:11" ht="63" x14ac:dyDescent="0.25">
      <c r="A696" s="145">
        <v>44400.679861111108</v>
      </c>
      <c r="B696" s="143" t="s">
        <v>848</v>
      </c>
      <c r="C696" s="144" t="s">
        <v>1659</v>
      </c>
      <c r="D696" s="143">
        <v>3461314455</v>
      </c>
      <c r="E696" s="143">
        <v>2575618107</v>
      </c>
      <c r="F696" s="143">
        <v>-5</v>
      </c>
      <c r="G696" s="143">
        <v>546.59</v>
      </c>
      <c r="H696" s="143" t="b">
        <v>1</v>
      </c>
      <c r="I696" s="143" t="b">
        <v>0</v>
      </c>
      <c r="J696" s="143" t="b">
        <v>0</v>
      </c>
      <c r="K696" s="143" t="b">
        <v>0</v>
      </c>
    </row>
    <row r="697" spans="1:11" ht="31.5" x14ac:dyDescent="0.25">
      <c r="A697" s="145">
        <v>44400.681250000001</v>
      </c>
      <c r="B697" s="143" t="s">
        <v>848</v>
      </c>
      <c r="C697" s="144" t="s">
        <v>1661</v>
      </c>
      <c r="D697" s="143">
        <v>3461323786</v>
      </c>
      <c r="E697" s="143">
        <v>2575624437</v>
      </c>
      <c r="F697" s="143">
        <v>-2.5</v>
      </c>
      <c r="G697" s="143">
        <v>539.09</v>
      </c>
      <c r="H697" s="143" t="b">
        <v>1</v>
      </c>
      <c r="I697" s="143" t="b">
        <v>0</v>
      </c>
      <c r="J697" s="143" t="b">
        <v>0</v>
      </c>
      <c r="K697" s="143" t="b">
        <v>0</v>
      </c>
    </row>
    <row r="698" spans="1:11" ht="63" x14ac:dyDescent="0.25">
      <c r="A698" s="145">
        <v>44401.39166666667</v>
      </c>
      <c r="B698" s="143" t="s">
        <v>865</v>
      </c>
      <c r="C698" s="144" t="s">
        <v>1659</v>
      </c>
      <c r="D698" s="143">
        <v>3464437408</v>
      </c>
      <c r="E698" s="143">
        <v>2575618107</v>
      </c>
      <c r="F698" s="143">
        <v>5</v>
      </c>
      <c r="G698" s="143">
        <v>549.09</v>
      </c>
      <c r="H698" s="143" t="b">
        <v>1</v>
      </c>
      <c r="I698" s="143" t="b">
        <v>0</v>
      </c>
      <c r="J698" s="143" t="b">
        <v>0</v>
      </c>
      <c r="K698" s="143" t="b">
        <v>0</v>
      </c>
    </row>
    <row r="699" spans="1:11" ht="63" x14ac:dyDescent="0.25">
      <c r="A699" s="145">
        <v>44401.39166666667</v>
      </c>
      <c r="B699" s="143" t="s">
        <v>865</v>
      </c>
      <c r="C699" s="144" t="s">
        <v>1660</v>
      </c>
      <c r="D699" s="143">
        <v>3464437373</v>
      </c>
      <c r="E699" s="143">
        <v>2575618108</v>
      </c>
      <c r="F699" s="143">
        <v>5</v>
      </c>
      <c r="G699" s="143">
        <v>544.09</v>
      </c>
      <c r="H699" s="143" t="b">
        <v>1</v>
      </c>
      <c r="I699" s="143" t="b">
        <v>0</v>
      </c>
      <c r="J699" s="143" t="b">
        <v>0</v>
      </c>
      <c r="K699" s="143" t="b">
        <v>0</v>
      </c>
    </row>
    <row r="700" spans="1:11" x14ac:dyDescent="0.25">
      <c r="A700" s="145">
        <v>44401.411805555559</v>
      </c>
      <c r="B700" s="143" t="s">
        <v>848</v>
      </c>
      <c r="C700" s="143" t="s">
        <v>883</v>
      </c>
      <c r="D700" s="143">
        <v>3464549914</v>
      </c>
      <c r="E700" s="143">
        <v>2578045587</v>
      </c>
      <c r="F700" s="143">
        <v>-1</v>
      </c>
      <c r="G700" s="143">
        <v>548.09</v>
      </c>
      <c r="H700" s="143" t="b">
        <v>0</v>
      </c>
      <c r="I700" s="143" t="b">
        <v>1</v>
      </c>
      <c r="J700" s="143" t="b">
        <v>0</v>
      </c>
      <c r="K700" s="143" t="b">
        <v>0</v>
      </c>
    </row>
    <row r="701" spans="1:11" x14ac:dyDescent="0.25">
      <c r="A701" s="145">
        <v>44401.412499999999</v>
      </c>
      <c r="B701" s="143" t="s">
        <v>848</v>
      </c>
      <c r="C701" s="143" t="s">
        <v>883</v>
      </c>
      <c r="D701" s="143">
        <v>3464553165</v>
      </c>
      <c r="E701" s="143">
        <v>2578048198</v>
      </c>
      <c r="F701" s="143">
        <v>-1</v>
      </c>
      <c r="G701" s="143">
        <v>547.09</v>
      </c>
      <c r="H701" s="143" t="b">
        <v>0</v>
      </c>
      <c r="I701" s="143" t="b">
        <v>1</v>
      </c>
      <c r="J701" s="143" t="b">
        <v>0</v>
      </c>
      <c r="K701" s="143" t="b">
        <v>0</v>
      </c>
    </row>
    <row r="702" spans="1:11" ht="31.5" x14ac:dyDescent="0.25">
      <c r="A702" s="145">
        <v>44401.490972222222</v>
      </c>
      <c r="B702" s="143" t="s">
        <v>848</v>
      </c>
      <c r="C702" s="144" t="s">
        <v>1662</v>
      </c>
      <c r="D702" s="143">
        <v>3465272917</v>
      </c>
      <c r="E702" s="143">
        <v>2578616303</v>
      </c>
      <c r="F702" s="143">
        <v>0</v>
      </c>
      <c r="G702" s="143">
        <v>547.09</v>
      </c>
      <c r="H702" s="143" t="b">
        <v>1</v>
      </c>
      <c r="I702" s="143" t="b">
        <v>0</v>
      </c>
      <c r="J702" s="143" t="b">
        <v>0</v>
      </c>
      <c r="K702" s="143" t="b">
        <v>0</v>
      </c>
    </row>
    <row r="703" spans="1:11" ht="31.5" x14ac:dyDescent="0.25">
      <c r="A703" s="145">
        <v>44401.491666666669</v>
      </c>
      <c r="B703" s="143" t="s">
        <v>848</v>
      </c>
      <c r="C703" s="144" t="s">
        <v>1663</v>
      </c>
      <c r="D703" s="143">
        <v>3465282087</v>
      </c>
      <c r="E703" s="143">
        <v>2578624363</v>
      </c>
      <c r="F703" s="143">
        <v>-2.5</v>
      </c>
      <c r="G703" s="143">
        <v>544.59</v>
      </c>
      <c r="H703" s="143" t="b">
        <v>1</v>
      </c>
      <c r="I703" s="143" t="b">
        <v>0</v>
      </c>
      <c r="J703" s="143" t="b">
        <v>0</v>
      </c>
      <c r="K703" s="143" t="b">
        <v>0</v>
      </c>
    </row>
    <row r="704" spans="1:11" ht="31.5" x14ac:dyDescent="0.25">
      <c r="A704" s="145">
        <v>44401.686805555553</v>
      </c>
      <c r="B704" s="143" t="s">
        <v>848</v>
      </c>
      <c r="C704" s="144" t="s">
        <v>1664</v>
      </c>
      <c r="D704" s="143">
        <v>3469895854</v>
      </c>
      <c r="E704" s="143">
        <v>2582176692</v>
      </c>
      <c r="F704" s="143">
        <v>-2.5</v>
      </c>
      <c r="G704" s="143">
        <v>542.09</v>
      </c>
      <c r="H704" s="143" t="b">
        <v>1</v>
      </c>
      <c r="I704" s="143" t="b">
        <v>0</v>
      </c>
      <c r="J704" s="143" t="b">
        <v>0</v>
      </c>
      <c r="K704" s="143" t="b">
        <v>0</v>
      </c>
    </row>
    <row r="705" spans="1:11" ht="31.5" x14ac:dyDescent="0.25">
      <c r="A705" s="145">
        <v>44401.750694444447</v>
      </c>
      <c r="B705" s="143" t="s">
        <v>848</v>
      </c>
      <c r="C705" s="144" t="s">
        <v>1665</v>
      </c>
      <c r="D705" s="143">
        <v>3471048129</v>
      </c>
      <c r="E705" s="143">
        <v>2583017834</v>
      </c>
      <c r="F705" s="143">
        <v>-2.5</v>
      </c>
      <c r="G705" s="143">
        <v>539.59</v>
      </c>
      <c r="H705" s="143" t="b">
        <v>1</v>
      </c>
      <c r="I705" s="143" t="b">
        <v>0</v>
      </c>
      <c r="J705" s="143" t="b">
        <v>0</v>
      </c>
      <c r="K705" s="143" t="b">
        <v>0</v>
      </c>
    </row>
    <row r="706" spans="1:11" ht="63" x14ac:dyDescent="0.25">
      <c r="A706" s="145">
        <v>44401.868055555555</v>
      </c>
      <c r="B706" s="143" t="s">
        <v>848</v>
      </c>
      <c r="C706" s="144" t="s">
        <v>1666</v>
      </c>
      <c r="D706" s="143">
        <v>3472219647</v>
      </c>
      <c r="E706" s="143">
        <v>2583898693</v>
      </c>
      <c r="F706" s="143">
        <v>0</v>
      </c>
      <c r="G706" s="143">
        <v>539.59</v>
      </c>
      <c r="H706" s="143" t="b">
        <v>1</v>
      </c>
      <c r="I706" s="143" t="b">
        <v>0</v>
      </c>
      <c r="J706" s="143" t="b">
        <v>0</v>
      </c>
      <c r="K706" s="143" t="b">
        <v>0</v>
      </c>
    </row>
    <row r="707" spans="1:11" ht="63" x14ac:dyDescent="0.25">
      <c r="A707" s="145">
        <v>44401.869444444441</v>
      </c>
      <c r="B707" s="143" t="s">
        <v>848</v>
      </c>
      <c r="C707" s="144" t="s">
        <v>1667</v>
      </c>
      <c r="D707" s="143">
        <v>3472229235</v>
      </c>
      <c r="E707" s="143">
        <v>2583905687</v>
      </c>
      <c r="F707" s="143">
        <v>-15</v>
      </c>
      <c r="G707" s="143">
        <v>524.59</v>
      </c>
      <c r="H707" s="143" t="b">
        <v>1</v>
      </c>
      <c r="I707" s="143" t="b">
        <v>0</v>
      </c>
      <c r="J707" s="143" t="b">
        <v>0</v>
      </c>
      <c r="K707" s="143" t="b">
        <v>0</v>
      </c>
    </row>
    <row r="708" spans="1:11" ht="31.5" x14ac:dyDescent="0.25">
      <c r="A708" s="145">
        <v>44401.924305555556</v>
      </c>
      <c r="B708" s="143" t="s">
        <v>846</v>
      </c>
      <c r="C708" s="144" t="s">
        <v>1665</v>
      </c>
      <c r="D708" s="143">
        <v>3472548267</v>
      </c>
      <c r="E708" s="143">
        <v>2583017834</v>
      </c>
      <c r="F708" s="143">
        <v>20.63</v>
      </c>
      <c r="G708" s="143">
        <v>545.22</v>
      </c>
      <c r="H708" s="143" t="b">
        <v>1</v>
      </c>
      <c r="I708" s="143" t="b">
        <v>0</v>
      </c>
      <c r="J708" s="143" t="b">
        <v>0</v>
      </c>
      <c r="K708" s="143" t="b">
        <v>0</v>
      </c>
    </row>
    <row r="709" spans="1:11" ht="63" x14ac:dyDescent="0.25">
      <c r="A709" s="145">
        <v>44402.463888888888</v>
      </c>
      <c r="B709" s="143" t="s">
        <v>846</v>
      </c>
      <c r="C709" s="144" t="s">
        <v>1666</v>
      </c>
      <c r="D709" s="143">
        <v>3473514526</v>
      </c>
      <c r="E709" s="143">
        <v>2583898693</v>
      </c>
      <c r="F709" s="143">
        <v>5.25</v>
      </c>
      <c r="G709" s="143">
        <v>550.47</v>
      </c>
      <c r="H709" s="143" t="b">
        <v>1</v>
      </c>
      <c r="I709" s="143" t="b">
        <v>0</v>
      </c>
      <c r="J709" s="143" t="b">
        <v>0</v>
      </c>
      <c r="K709" s="143" t="b">
        <v>0</v>
      </c>
    </row>
    <row r="710" spans="1:11" ht="31.5" x14ac:dyDescent="0.25">
      <c r="A710" s="145">
        <v>44402.53402777778</v>
      </c>
      <c r="B710" s="143" t="s">
        <v>848</v>
      </c>
      <c r="C710" s="144" t="s">
        <v>1668</v>
      </c>
      <c r="D710" s="143">
        <v>3474048652</v>
      </c>
      <c r="E710" s="143">
        <v>2585243380</v>
      </c>
      <c r="F710" s="143">
        <v>-2.5</v>
      </c>
      <c r="G710" s="143">
        <v>547.97</v>
      </c>
      <c r="H710" s="143" t="b">
        <v>1</v>
      </c>
      <c r="I710" s="143" t="b">
        <v>0</v>
      </c>
      <c r="J710" s="143" t="b">
        <v>0</v>
      </c>
      <c r="K710" s="143" t="b">
        <v>0</v>
      </c>
    </row>
    <row r="711" spans="1:11" ht="47.25" x14ac:dyDescent="0.25">
      <c r="A711" s="145">
        <v>44402.534722222219</v>
      </c>
      <c r="B711" s="143" t="s">
        <v>848</v>
      </c>
      <c r="C711" s="144" t="s">
        <v>1669</v>
      </c>
      <c r="D711" s="143">
        <v>3474054434</v>
      </c>
      <c r="E711" s="143">
        <v>2585247959</v>
      </c>
      <c r="F711" s="143">
        <v>-2.5</v>
      </c>
      <c r="G711" s="143">
        <v>545.47</v>
      </c>
      <c r="H711" s="143" t="b">
        <v>1</v>
      </c>
      <c r="I711" s="143" t="b">
        <v>0</v>
      </c>
      <c r="J711" s="143" t="b">
        <v>0</v>
      </c>
      <c r="K711" s="143" t="b">
        <v>0</v>
      </c>
    </row>
    <row r="712" spans="1:11" ht="47.25" x14ac:dyDescent="0.25">
      <c r="A712" s="145">
        <v>44405.956944444442</v>
      </c>
      <c r="B712" s="143" t="s">
        <v>848</v>
      </c>
      <c r="C712" s="144" t="s">
        <v>1671</v>
      </c>
      <c r="D712" s="143">
        <v>3485221940</v>
      </c>
      <c r="E712" s="143">
        <v>2593496435</v>
      </c>
      <c r="F712" s="143">
        <v>-10</v>
      </c>
      <c r="G712" s="143">
        <v>515.47</v>
      </c>
      <c r="H712" s="143" t="b">
        <v>1</v>
      </c>
      <c r="I712" s="143" t="b">
        <v>0</v>
      </c>
      <c r="J712" s="143" t="b">
        <v>1</v>
      </c>
      <c r="K712" s="143" t="b">
        <v>0</v>
      </c>
    </row>
    <row r="713" spans="1:11" ht="63" x14ac:dyDescent="0.25">
      <c r="A713" s="145">
        <v>44405.956944444442</v>
      </c>
      <c r="B713" s="143" t="s">
        <v>848</v>
      </c>
      <c r="C713" s="144" t="s">
        <v>1670</v>
      </c>
      <c r="D713" s="143">
        <v>3485221939</v>
      </c>
      <c r="E713" s="143">
        <v>2593496434</v>
      </c>
      <c r="F713" s="143">
        <v>-20</v>
      </c>
      <c r="G713" s="143">
        <v>525.47</v>
      </c>
      <c r="H713" s="143" t="b">
        <v>1</v>
      </c>
      <c r="I713" s="143" t="b">
        <v>0</v>
      </c>
      <c r="J713" s="143" t="b">
        <v>0</v>
      </c>
      <c r="K713" s="143" t="b">
        <v>0</v>
      </c>
    </row>
    <row r="714" spans="1:11" ht="63" x14ac:dyDescent="0.25">
      <c r="A714" s="145">
        <v>44405.957638888889</v>
      </c>
      <c r="B714" s="143" t="s">
        <v>848</v>
      </c>
      <c r="C714" s="144" t="s">
        <v>1672</v>
      </c>
      <c r="D714" s="143">
        <v>3485224263</v>
      </c>
      <c r="E714" s="143">
        <v>2593498398</v>
      </c>
      <c r="F714" s="143">
        <v>-30</v>
      </c>
      <c r="G714" s="143">
        <v>485.47</v>
      </c>
      <c r="H714" s="143" t="b">
        <v>1</v>
      </c>
      <c r="I714" s="143" t="b">
        <v>0</v>
      </c>
      <c r="J714" s="143" t="b">
        <v>0</v>
      </c>
      <c r="K714" s="143" t="b">
        <v>0</v>
      </c>
    </row>
    <row r="715" spans="1:11" ht="63" x14ac:dyDescent="0.25">
      <c r="A715" s="145">
        <v>44406.643750000003</v>
      </c>
      <c r="B715" s="143" t="s">
        <v>848</v>
      </c>
      <c r="C715" s="144" t="s">
        <v>1673</v>
      </c>
      <c r="D715" s="143">
        <v>3486509076</v>
      </c>
      <c r="E715" s="143">
        <v>2594435346</v>
      </c>
      <c r="F715" s="143">
        <v>-10</v>
      </c>
      <c r="G715" s="143">
        <v>475.47</v>
      </c>
      <c r="H715" s="143" t="b">
        <v>1</v>
      </c>
      <c r="I715" s="143" t="b">
        <v>0</v>
      </c>
      <c r="J715" s="143" t="b">
        <v>0</v>
      </c>
      <c r="K715" s="143" t="b">
        <v>0</v>
      </c>
    </row>
    <row r="716" spans="1:11" ht="63" x14ac:dyDescent="0.25">
      <c r="A716" s="145">
        <v>44407.534722222219</v>
      </c>
      <c r="B716" s="143" t="s">
        <v>846</v>
      </c>
      <c r="C716" s="144" t="s">
        <v>1672</v>
      </c>
      <c r="D716" s="143">
        <v>3489424027</v>
      </c>
      <c r="E716" s="143">
        <v>2593498398</v>
      </c>
      <c r="F716" s="143">
        <v>81.84</v>
      </c>
      <c r="G716" s="143">
        <v>557.30999999999995</v>
      </c>
      <c r="H716" s="143" t="b">
        <v>1</v>
      </c>
      <c r="I716" s="143" t="b">
        <v>0</v>
      </c>
      <c r="J716" s="143" t="b">
        <v>0</v>
      </c>
      <c r="K716" s="143" t="b">
        <v>0</v>
      </c>
    </row>
    <row r="717" spans="1:11" x14ac:dyDescent="0.25">
      <c r="A717" s="145">
        <v>44407.743055555555</v>
      </c>
      <c r="B717" s="143" t="s">
        <v>848</v>
      </c>
      <c r="C717" s="143" t="s">
        <v>868</v>
      </c>
      <c r="D717" s="143">
        <v>3491007158</v>
      </c>
      <c r="E717" s="143">
        <v>2597734033</v>
      </c>
      <c r="F717" s="143">
        <v>0</v>
      </c>
      <c r="G717" s="143">
        <v>557.30999999999995</v>
      </c>
      <c r="H717" s="143" t="b">
        <v>0</v>
      </c>
      <c r="I717" s="143" t="b">
        <v>1</v>
      </c>
      <c r="J717" s="143" t="b">
        <v>0</v>
      </c>
      <c r="K717" s="143" t="b">
        <v>0</v>
      </c>
    </row>
    <row r="718" spans="1:11" ht="31.5" x14ac:dyDescent="0.25">
      <c r="A718" s="145">
        <v>44407.743055555555</v>
      </c>
      <c r="B718" s="143" t="s">
        <v>848</v>
      </c>
      <c r="C718" s="144" t="s">
        <v>1674</v>
      </c>
      <c r="D718" s="143">
        <v>3491004901</v>
      </c>
      <c r="E718" s="143">
        <v>2597732265</v>
      </c>
      <c r="F718" s="143">
        <v>0</v>
      </c>
      <c r="G718" s="143">
        <v>557.30999999999995</v>
      </c>
      <c r="H718" s="143" t="b">
        <v>1</v>
      </c>
      <c r="I718" s="143" t="b">
        <v>0</v>
      </c>
      <c r="J718" s="143" t="b">
        <v>0</v>
      </c>
      <c r="K718" s="143" t="b">
        <v>0</v>
      </c>
    </row>
    <row r="719" spans="1:11" ht="63" x14ac:dyDescent="0.25">
      <c r="A719" s="145">
        <v>44407.744444444441</v>
      </c>
      <c r="B719" s="143" t="s">
        <v>848</v>
      </c>
      <c r="C719" s="144" t="s">
        <v>1676</v>
      </c>
      <c r="D719" s="143">
        <v>3491016088</v>
      </c>
      <c r="E719" s="143">
        <v>2597741282</v>
      </c>
      <c r="F719" s="143">
        <v>-5</v>
      </c>
      <c r="G719" s="143">
        <v>542.30999999999995</v>
      </c>
      <c r="H719" s="143" t="b">
        <v>1</v>
      </c>
      <c r="I719" s="143" t="b">
        <v>0</v>
      </c>
      <c r="J719" s="143" t="b">
        <v>0</v>
      </c>
      <c r="K719" s="143" t="b">
        <v>0</v>
      </c>
    </row>
    <row r="720" spans="1:11" ht="63" x14ac:dyDescent="0.25">
      <c r="A720" s="145">
        <v>44407.744444444441</v>
      </c>
      <c r="B720" s="143" t="s">
        <v>848</v>
      </c>
      <c r="C720" s="144" t="s">
        <v>1675</v>
      </c>
      <c r="D720" s="143">
        <v>3491016086</v>
      </c>
      <c r="E720" s="143">
        <v>2597741280</v>
      </c>
      <c r="F720" s="143">
        <v>-10</v>
      </c>
      <c r="G720" s="143">
        <v>547.30999999999995</v>
      </c>
      <c r="H720" s="143" t="b">
        <v>1</v>
      </c>
      <c r="I720" s="143" t="b">
        <v>0</v>
      </c>
      <c r="J720" s="143" t="b">
        <v>0</v>
      </c>
      <c r="K720" s="143" t="b">
        <v>0</v>
      </c>
    </row>
    <row r="721" spans="1:11" ht="63" x14ac:dyDescent="0.25">
      <c r="A721" s="145">
        <v>44408.415277777778</v>
      </c>
      <c r="B721" s="143" t="s">
        <v>848</v>
      </c>
      <c r="C721" s="144" t="s">
        <v>1677</v>
      </c>
      <c r="D721" s="143">
        <v>3493319327</v>
      </c>
      <c r="E721" s="143">
        <v>2599448374</v>
      </c>
      <c r="F721" s="143">
        <v>-10</v>
      </c>
      <c r="G721" s="143">
        <v>532.30999999999995</v>
      </c>
      <c r="H721" s="143" t="b">
        <v>1</v>
      </c>
      <c r="I721" s="143" t="b">
        <v>0</v>
      </c>
      <c r="J721" s="143" t="b">
        <v>0</v>
      </c>
      <c r="K721" s="143" t="b">
        <v>0</v>
      </c>
    </row>
    <row r="722" spans="1:11" ht="47.25" x14ac:dyDescent="0.25">
      <c r="A722" s="145">
        <v>44408.518750000003</v>
      </c>
      <c r="B722" s="143" t="s">
        <v>865</v>
      </c>
      <c r="C722" s="144" t="s">
        <v>1671</v>
      </c>
      <c r="D722" s="143">
        <v>3494253485</v>
      </c>
      <c r="E722" s="143">
        <v>2593496435</v>
      </c>
      <c r="F722" s="143">
        <v>10</v>
      </c>
      <c r="G722" s="143">
        <v>542.30999999999995</v>
      </c>
      <c r="H722" s="143" t="b">
        <v>1</v>
      </c>
      <c r="I722" s="143" t="b">
        <v>0</v>
      </c>
      <c r="J722" s="143" t="b">
        <v>1</v>
      </c>
      <c r="K722" s="143" t="b">
        <v>0</v>
      </c>
    </row>
    <row r="723" spans="1:11" ht="63" x14ac:dyDescent="0.25">
      <c r="A723" s="145">
        <v>44408.569444444445</v>
      </c>
      <c r="B723" s="143" t="s">
        <v>846</v>
      </c>
      <c r="C723" s="144" t="s">
        <v>1675</v>
      </c>
      <c r="D723" s="143">
        <v>3495146668</v>
      </c>
      <c r="E723" s="143">
        <v>2597741280</v>
      </c>
      <c r="F723" s="143">
        <v>61.75</v>
      </c>
      <c r="G723" s="143">
        <v>604.05999999999995</v>
      </c>
      <c r="H723" s="143" t="b">
        <v>1</v>
      </c>
      <c r="I723" s="143" t="b">
        <v>0</v>
      </c>
      <c r="J723" s="143" t="b">
        <v>0</v>
      </c>
      <c r="K723" s="143" t="b">
        <v>0</v>
      </c>
    </row>
    <row r="724" spans="1:11" ht="63" x14ac:dyDescent="0.25">
      <c r="A724" s="145">
        <v>44409.371527777781</v>
      </c>
      <c r="B724" s="143" t="s">
        <v>848</v>
      </c>
      <c r="C724" s="144" t="s">
        <v>1679</v>
      </c>
      <c r="D724" s="143">
        <v>3500738714</v>
      </c>
      <c r="E724" s="143">
        <v>2604984131</v>
      </c>
      <c r="F724" s="143">
        <v>0</v>
      </c>
      <c r="G724" s="143">
        <v>604.05999999999995</v>
      </c>
      <c r="H724" s="143" t="b">
        <v>1</v>
      </c>
      <c r="I724" s="143" t="b">
        <v>0</v>
      </c>
      <c r="J724" s="143" t="b">
        <v>0</v>
      </c>
      <c r="K724" s="143" t="b">
        <v>0</v>
      </c>
    </row>
    <row r="725" spans="1:11" ht="63" x14ac:dyDescent="0.25">
      <c r="A725" s="145">
        <v>44409.371527777781</v>
      </c>
      <c r="B725" s="143" t="s">
        <v>848</v>
      </c>
      <c r="C725" s="144" t="s">
        <v>1678</v>
      </c>
      <c r="D725" s="143">
        <v>3500738713</v>
      </c>
      <c r="E725" s="143">
        <v>2604984130</v>
      </c>
      <c r="F725" s="143">
        <v>0</v>
      </c>
      <c r="G725" s="143">
        <v>604.05999999999995</v>
      </c>
      <c r="H725" s="143" t="b">
        <v>1</v>
      </c>
      <c r="I725" s="143" t="b">
        <v>0</v>
      </c>
      <c r="J725" s="143" t="b">
        <v>0</v>
      </c>
      <c r="K725" s="143" t="b">
        <v>0</v>
      </c>
    </row>
    <row r="726" spans="1:11" ht="47.25" x14ac:dyDescent="0.25">
      <c r="A726" s="145">
        <v>44409.375</v>
      </c>
      <c r="B726" s="143" t="s">
        <v>848</v>
      </c>
      <c r="C726" s="144" t="s">
        <v>1680</v>
      </c>
      <c r="D726" s="143">
        <v>3500746062</v>
      </c>
      <c r="E726" s="143">
        <v>2604989865</v>
      </c>
      <c r="F726" s="143">
        <v>-4.8</v>
      </c>
      <c r="G726" s="143">
        <v>599.26</v>
      </c>
      <c r="H726" s="143" t="b">
        <v>1</v>
      </c>
      <c r="I726" s="143" t="b">
        <v>0</v>
      </c>
      <c r="J726" s="143" t="b">
        <v>1</v>
      </c>
      <c r="K726" s="143" t="b">
        <v>0</v>
      </c>
    </row>
    <row r="727" spans="1:11" ht="31.5" x14ac:dyDescent="0.25">
      <c r="A727" s="145">
        <v>44409.550694444442</v>
      </c>
      <c r="B727" s="143" t="s">
        <v>848</v>
      </c>
      <c r="C727" s="144" t="s">
        <v>1681</v>
      </c>
      <c r="D727" s="143">
        <v>3501700013</v>
      </c>
      <c r="E727" s="143">
        <v>2605712988</v>
      </c>
      <c r="F727" s="143">
        <v>-2.5</v>
      </c>
      <c r="G727" s="143">
        <v>596.76</v>
      </c>
      <c r="H727" s="143" t="b">
        <v>1</v>
      </c>
      <c r="I727" s="143" t="b">
        <v>0</v>
      </c>
      <c r="J727" s="143" t="b">
        <v>0</v>
      </c>
      <c r="K727" s="143" t="b">
        <v>0</v>
      </c>
    </row>
    <row r="728" spans="1:11" ht="31.5" x14ac:dyDescent="0.25">
      <c r="A728" s="145">
        <v>44409.551388888889</v>
      </c>
      <c r="B728" s="143" t="s">
        <v>848</v>
      </c>
      <c r="C728" s="144" t="s">
        <v>1682</v>
      </c>
      <c r="D728" s="143">
        <v>3501707454</v>
      </c>
      <c r="E728" s="143">
        <v>2605718779</v>
      </c>
      <c r="F728" s="143">
        <v>-2.5</v>
      </c>
      <c r="G728" s="143">
        <v>594.26</v>
      </c>
      <c r="H728" s="143" t="b">
        <v>1</v>
      </c>
      <c r="I728" s="143" t="b">
        <v>0</v>
      </c>
      <c r="J728" s="143" t="b">
        <v>0</v>
      </c>
      <c r="K728" s="143" t="b">
        <v>0</v>
      </c>
    </row>
    <row r="729" spans="1:11" ht="31.5" x14ac:dyDescent="0.25">
      <c r="A729" s="145">
        <v>44409.552083333336</v>
      </c>
      <c r="B729" s="143" t="s">
        <v>848</v>
      </c>
      <c r="C729" s="144" t="s">
        <v>1683</v>
      </c>
      <c r="D729" s="143">
        <v>3501716104</v>
      </c>
      <c r="E729" s="143">
        <v>2605724341</v>
      </c>
      <c r="F729" s="143">
        <v>-2.5</v>
      </c>
      <c r="G729" s="143">
        <v>591.76</v>
      </c>
      <c r="H729" s="143" t="b">
        <v>1</v>
      </c>
      <c r="I729" s="143" t="b">
        <v>0</v>
      </c>
      <c r="J729" s="143" t="b">
        <v>0</v>
      </c>
      <c r="K729" s="143" t="b">
        <v>0</v>
      </c>
    </row>
    <row r="730" spans="1:11" ht="47.25" x14ac:dyDescent="0.25">
      <c r="A730" s="145">
        <v>44409.569444444445</v>
      </c>
      <c r="B730" s="143" t="s">
        <v>848</v>
      </c>
      <c r="C730" s="144" t="s">
        <v>1684</v>
      </c>
      <c r="D730" s="143">
        <v>3501885828</v>
      </c>
      <c r="E730" s="143">
        <v>2605857058</v>
      </c>
      <c r="F730" s="143">
        <v>-2.5</v>
      </c>
      <c r="G730" s="143">
        <v>589.26</v>
      </c>
      <c r="H730" s="143" t="b">
        <v>1</v>
      </c>
      <c r="I730" s="143" t="b">
        <v>0</v>
      </c>
      <c r="J730" s="143" t="b">
        <v>0</v>
      </c>
      <c r="K730" s="143" t="b">
        <v>0</v>
      </c>
    </row>
    <row r="731" spans="1:11" ht="63" x14ac:dyDescent="0.25">
      <c r="A731" s="145">
        <v>44410.069444444445</v>
      </c>
      <c r="B731" s="143" t="s">
        <v>865</v>
      </c>
      <c r="C731" s="144" t="s">
        <v>1677</v>
      </c>
      <c r="D731" s="143">
        <v>3504898304</v>
      </c>
      <c r="E731" s="143">
        <v>2599448374</v>
      </c>
      <c r="F731" s="143">
        <v>10</v>
      </c>
      <c r="G731" s="143">
        <v>599.26</v>
      </c>
      <c r="H731" s="143" t="b">
        <v>1</v>
      </c>
      <c r="I731" s="143" t="b">
        <v>0</v>
      </c>
      <c r="J731" s="143" t="b">
        <v>0</v>
      </c>
      <c r="K731" s="143" t="b">
        <v>0</v>
      </c>
    </row>
    <row r="732" spans="1:11" ht="47.25" x14ac:dyDescent="0.25">
      <c r="A732" s="145">
        <v>44410.502083333333</v>
      </c>
      <c r="B732" s="143" t="s">
        <v>865</v>
      </c>
      <c r="C732" s="144" t="s">
        <v>1680</v>
      </c>
      <c r="D732" s="143">
        <v>3505193626</v>
      </c>
      <c r="E732" s="143">
        <v>2604989865</v>
      </c>
      <c r="F732" s="143">
        <v>4.8</v>
      </c>
      <c r="G732" s="143">
        <v>604.05999999999995</v>
      </c>
      <c r="H732" s="143" t="b">
        <v>1</v>
      </c>
      <c r="I732" s="143" t="b">
        <v>0</v>
      </c>
      <c r="J732" s="143" t="b">
        <v>1</v>
      </c>
      <c r="K732" s="143" t="b">
        <v>0</v>
      </c>
    </row>
    <row r="733" spans="1:11" ht="63" x14ac:dyDescent="0.25">
      <c r="A733" s="145">
        <v>44412.456250000003</v>
      </c>
      <c r="B733" s="143" t="s">
        <v>848</v>
      </c>
      <c r="C733" s="144" t="s">
        <v>1685</v>
      </c>
      <c r="D733" s="143">
        <v>3510193556</v>
      </c>
      <c r="E733" s="143">
        <v>2611929833</v>
      </c>
      <c r="F733" s="143">
        <v>0</v>
      </c>
      <c r="G733" s="143">
        <v>604.05999999999995</v>
      </c>
      <c r="H733" s="143" t="b">
        <v>1</v>
      </c>
      <c r="I733" s="143" t="b">
        <v>0</v>
      </c>
      <c r="J733" s="143" t="b">
        <v>0</v>
      </c>
      <c r="K733" s="143" t="b">
        <v>0</v>
      </c>
    </row>
    <row r="734" spans="1:11" ht="63" x14ac:dyDescent="0.25">
      <c r="A734" s="145">
        <v>44412.456250000003</v>
      </c>
      <c r="B734" s="143" t="s">
        <v>848</v>
      </c>
      <c r="C734" s="144" t="s">
        <v>1685</v>
      </c>
      <c r="D734" s="143">
        <v>3510193349</v>
      </c>
      <c r="E734" s="143">
        <v>2611929667</v>
      </c>
      <c r="F734" s="143">
        <v>0</v>
      </c>
      <c r="G734" s="143">
        <v>604.05999999999995</v>
      </c>
      <c r="H734" s="143" t="b">
        <v>1</v>
      </c>
      <c r="I734" s="143" t="b">
        <v>0</v>
      </c>
      <c r="J734" s="143" t="b">
        <v>0</v>
      </c>
      <c r="K734" s="143" t="b">
        <v>0</v>
      </c>
    </row>
    <row r="735" spans="1:11" ht="63" x14ac:dyDescent="0.25">
      <c r="A735" s="145">
        <v>44412.70416666667</v>
      </c>
      <c r="B735" s="143" t="s">
        <v>848</v>
      </c>
      <c r="C735" s="144" t="s">
        <v>1686</v>
      </c>
      <c r="D735" s="143">
        <v>3511610353</v>
      </c>
      <c r="E735" s="143">
        <v>2612980348</v>
      </c>
      <c r="F735" s="143">
        <v>-5</v>
      </c>
      <c r="G735" s="143">
        <v>599.05999999999995</v>
      </c>
      <c r="H735" s="143" t="b">
        <v>1</v>
      </c>
      <c r="I735" s="143" t="b">
        <v>0</v>
      </c>
      <c r="J735" s="143" t="b">
        <v>0</v>
      </c>
      <c r="K735" s="143" t="b">
        <v>0</v>
      </c>
    </row>
    <row r="736" spans="1:11" ht="63" x14ac:dyDescent="0.25">
      <c r="A736" s="145">
        <v>44412.704861111109</v>
      </c>
      <c r="B736" s="143" t="s">
        <v>848</v>
      </c>
      <c r="C736" s="144" t="s">
        <v>1687</v>
      </c>
      <c r="D736" s="143">
        <v>3511611386</v>
      </c>
      <c r="E736" s="143">
        <v>2612981212</v>
      </c>
      <c r="F736" s="143">
        <v>-5</v>
      </c>
      <c r="G736" s="143">
        <v>594.05999999999995</v>
      </c>
      <c r="H736" s="143" t="b">
        <v>1</v>
      </c>
      <c r="I736" s="143" t="b">
        <v>0</v>
      </c>
      <c r="J736" s="143" t="b">
        <v>0</v>
      </c>
      <c r="K736" s="143" t="b">
        <v>0</v>
      </c>
    </row>
    <row r="737" spans="1:11" ht="63" x14ac:dyDescent="0.25">
      <c r="A737" s="145">
        <v>44412.925000000003</v>
      </c>
      <c r="B737" s="143" t="s">
        <v>848</v>
      </c>
      <c r="C737" s="144" t="s">
        <v>1688</v>
      </c>
      <c r="D737" s="143">
        <v>3512810629</v>
      </c>
      <c r="E737" s="143">
        <v>2613877694</v>
      </c>
      <c r="F737" s="143">
        <v>0</v>
      </c>
      <c r="G737" s="143">
        <v>594.05999999999995</v>
      </c>
      <c r="H737" s="143" t="b">
        <v>1</v>
      </c>
      <c r="I737" s="143" t="b">
        <v>0</v>
      </c>
      <c r="J737" s="143" t="b">
        <v>0</v>
      </c>
      <c r="K737" s="143" t="b">
        <v>0</v>
      </c>
    </row>
    <row r="738" spans="1:11" ht="63" x14ac:dyDescent="0.25">
      <c r="A738" s="145">
        <v>44412.925000000003</v>
      </c>
      <c r="B738" s="143" t="s">
        <v>848</v>
      </c>
      <c r="C738" s="144" t="s">
        <v>1688</v>
      </c>
      <c r="D738" s="143">
        <v>3512810175</v>
      </c>
      <c r="E738" s="143">
        <v>2613877296</v>
      </c>
      <c r="F738" s="143">
        <v>0</v>
      </c>
      <c r="G738" s="143">
        <v>594.05999999999995</v>
      </c>
      <c r="H738" s="143" t="b">
        <v>1</v>
      </c>
      <c r="I738" s="143" t="b">
        <v>0</v>
      </c>
      <c r="J738" s="143" t="b">
        <v>0</v>
      </c>
      <c r="K738" s="143" t="b">
        <v>0</v>
      </c>
    </row>
    <row r="739" spans="1:11" ht="47.25" x14ac:dyDescent="0.25">
      <c r="A739" s="145">
        <v>44413.443055555559</v>
      </c>
      <c r="B739" s="143" t="s">
        <v>848</v>
      </c>
      <c r="C739" s="144" t="s">
        <v>1690</v>
      </c>
      <c r="D739" s="143">
        <v>3513302699</v>
      </c>
      <c r="E739" s="143">
        <v>2614240050</v>
      </c>
      <c r="F739" s="143">
        <v>-5</v>
      </c>
      <c r="G739" s="143">
        <v>589.05999999999995</v>
      </c>
      <c r="H739" s="143" t="b">
        <v>1</v>
      </c>
      <c r="I739" s="143" t="b">
        <v>0</v>
      </c>
      <c r="J739" s="143" t="b">
        <v>0</v>
      </c>
      <c r="K739" s="143" t="b">
        <v>0</v>
      </c>
    </row>
    <row r="740" spans="1:11" ht="47.25" x14ac:dyDescent="0.25">
      <c r="A740" s="145">
        <v>44413.443055555559</v>
      </c>
      <c r="B740" s="143" t="s">
        <v>848</v>
      </c>
      <c r="C740" s="144" t="s">
        <v>1689</v>
      </c>
      <c r="D740" s="143">
        <v>3513302698</v>
      </c>
      <c r="E740" s="143">
        <v>2614240049</v>
      </c>
      <c r="F740" s="143">
        <v>0</v>
      </c>
      <c r="G740" s="143">
        <v>594.05999999999995</v>
      </c>
      <c r="H740" s="143" t="b">
        <v>1</v>
      </c>
      <c r="I740" s="143" t="b">
        <v>0</v>
      </c>
      <c r="J740" s="143" t="b">
        <v>0</v>
      </c>
      <c r="K740" s="143" t="b">
        <v>0</v>
      </c>
    </row>
    <row r="741" spans="1:11" ht="63" x14ac:dyDescent="0.25">
      <c r="A741" s="145">
        <v>44413.443749999999</v>
      </c>
      <c r="B741" s="143" t="s">
        <v>848</v>
      </c>
      <c r="C741" s="144" t="s">
        <v>1691</v>
      </c>
      <c r="D741" s="143">
        <v>3513303111</v>
      </c>
      <c r="E741" s="143">
        <v>2614240378</v>
      </c>
      <c r="F741" s="143">
        <v>-20</v>
      </c>
      <c r="G741" s="143">
        <v>569.05999999999995</v>
      </c>
      <c r="H741" s="143" t="b">
        <v>1</v>
      </c>
      <c r="I741" s="143" t="b">
        <v>0</v>
      </c>
      <c r="J741" s="143" t="b">
        <v>0</v>
      </c>
      <c r="K741" s="143" t="b">
        <v>0</v>
      </c>
    </row>
    <row r="742" spans="1:11" ht="63" x14ac:dyDescent="0.25">
      <c r="A742" s="145">
        <v>44413.444444444445</v>
      </c>
      <c r="B742" s="143" t="s">
        <v>848</v>
      </c>
      <c r="C742" s="144" t="s">
        <v>1693</v>
      </c>
      <c r="D742" s="143">
        <v>3513304353</v>
      </c>
      <c r="E742" s="143">
        <v>2614241337</v>
      </c>
      <c r="F742" s="143">
        <v>-20</v>
      </c>
      <c r="G742" s="143">
        <v>539.05999999999995</v>
      </c>
      <c r="H742" s="143" t="b">
        <v>1</v>
      </c>
      <c r="I742" s="143" t="b">
        <v>0</v>
      </c>
      <c r="J742" s="143" t="b">
        <v>0</v>
      </c>
      <c r="K742" s="143" t="b">
        <v>0</v>
      </c>
    </row>
    <row r="743" spans="1:11" ht="63" x14ac:dyDescent="0.25">
      <c r="A743" s="145">
        <v>44413.444444444445</v>
      </c>
      <c r="B743" s="143" t="s">
        <v>848</v>
      </c>
      <c r="C743" s="144" t="s">
        <v>1692</v>
      </c>
      <c r="D743" s="143">
        <v>3513304352</v>
      </c>
      <c r="E743" s="143">
        <v>2614241336</v>
      </c>
      <c r="F743" s="143">
        <v>-10</v>
      </c>
      <c r="G743" s="143">
        <v>559.05999999999995</v>
      </c>
      <c r="H743" s="143" t="b">
        <v>1</v>
      </c>
      <c r="I743" s="143" t="b">
        <v>0</v>
      </c>
      <c r="J743" s="143" t="b">
        <v>0</v>
      </c>
      <c r="K743" s="143" t="b">
        <v>0</v>
      </c>
    </row>
    <row r="744" spans="1:11" ht="78.75" x14ac:dyDescent="0.25">
      <c r="A744" s="145">
        <v>44413.904166666667</v>
      </c>
      <c r="B744" s="143" t="s">
        <v>848</v>
      </c>
      <c r="C744" s="144" t="s">
        <v>1694</v>
      </c>
      <c r="D744" s="143">
        <v>3516066116</v>
      </c>
      <c r="E744" s="143">
        <v>2616261519</v>
      </c>
      <c r="F744" s="143">
        <v>-30</v>
      </c>
      <c r="G744" s="143">
        <v>509.06</v>
      </c>
      <c r="H744" s="143" t="b">
        <v>1</v>
      </c>
      <c r="I744" s="143" t="b">
        <v>0</v>
      </c>
      <c r="J744" s="143" t="b">
        <v>0</v>
      </c>
      <c r="K744" s="143" t="b">
        <v>0</v>
      </c>
    </row>
    <row r="745" spans="1:11" ht="63" x14ac:dyDescent="0.25">
      <c r="A745" s="145">
        <v>44415.379861111112</v>
      </c>
      <c r="B745" s="143" t="s">
        <v>848</v>
      </c>
      <c r="C745" s="144" t="s">
        <v>1695</v>
      </c>
      <c r="D745" s="143">
        <v>3521179569</v>
      </c>
      <c r="E745" s="143">
        <v>2619984286</v>
      </c>
      <c r="F745" s="143">
        <v>-10</v>
      </c>
      <c r="G745" s="143">
        <v>499.06</v>
      </c>
      <c r="H745" s="143" t="b">
        <v>1</v>
      </c>
      <c r="I745" s="143" t="b">
        <v>0</v>
      </c>
      <c r="J745" s="143" t="b">
        <v>0</v>
      </c>
      <c r="K745" s="143" t="b">
        <v>0</v>
      </c>
    </row>
    <row r="746" spans="1:11" ht="63" x14ac:dyDescent="0.25">
      <c r="A746" s="145">
        <v>44415.381249999999</v>
      </c>
      <c r="B746" s="143" t="s">
        <v>848</v>
      </c>
      <c r="C746" s="144" t="s">
        <v>1696</v>
      </c>
      <c r="D746" s="143">
        <v>3521183995</v>
      </c>
      <c r="E746" s="143">
        <v>2619988028</v>
      </c>
      <c r="F746" s="143">
        <v>-20</v>
      </c>
      <c r="G746" s="143">
        <v>479.06</v>
      </c>
      <c r="H746" s="143" t="b">
        <v>1</v>
      </c>
      <c r="I746" s="143" t="b">
        <v>0</v>
      </c>
      <c r="J746" s="143" t="b">
        <v>0</v>
      </c>
      <c r="K746" s="143" t="b">
        <v>0</v>
      </c>
    </row>
    <row r="747" spans="1:11" ht="63" x14ac:dyDescent="0.25">
      <c r="A747" s="145">
        <v>44415.382638888892</v>
      </c>
      <c r="B747" s="143" t="s">
        <v>848</v>
      </c>
      <c r="C747" s="144" t="s">
        <v>1700</v>
      </c>
      <c r="D747" s="143">
        <v>3521189087</v>
      </c>
      <c r="E747" s="143">
        <v>2619992324</v>
      </c>
      <c r="F747" s="143">
        <v>0</v>
      </c>
      <c r="G747" s="143">
        <v>449.06</v>
      </c>
      <c r="H747" s="143" t="b">
        <v>1</v>
      </c>
      <c r="I747" s="143" t="b">
        <v>0</v>
      </c>
      <c r="J747" s="143" t="b">
        <v>0</v>
      </c>
      <c r="K747" s="143" t="b">
        <v>0</v>
      </c>
    </row>
    <row r="748" spans="1:11" ht="63" x14ac:dyDescent="0.25">
      <c r="A748" s="145">
        <v>44415.382638888892</v>
      </c>
      <c r="B748" s="143" t="s">
        <v>848</v>
      </c>
      <c r="C748" s="144" t="s">
        <v>1699</v>
      </c>
      <c r="D748" s="143">
        <v>3521189085</v>
      </c>
      <c r="E748" s="143">
        <v>2619992323</v>
      </c>
      <c r="F748" s="143">
        <v>0</v>
      </c>
      <c r="G748" s="143">
        <v>449.06</v>
      </c>
      <c r="H748" s="143" t="b">
        <v>1</v>
      </c>
      <c r="I748" s="143" t="b">
        <v>0</v>
      </c>
      <c r="J748" s="143" t="b">
        <v>0</v>
      </c>
      <c r="K748" s="143" t="b">
        <v>0</v>
      </c>
    </row>
    <row r="749" spans="1:11" ht="63" x14ac:dyDescent="0.25">
      <c r="A749" s="145">
        <v>44415.382638888892</v>
      </c>
      <c r="B749" s="143" t="s">
        <v>848</v>
      </c>
      <c r="C749" s="144" t="s">
        <v>1698</v>
      </c>
      <c r="D749" s="143">
        <v>3521187901</v>
      </c>
      <c r="E749" s="143">
        <v>2619991326</v>
      </c>
      <c r="F749" s="143">
        <v>-10</v>
      </c>
      <c r="G749" s="143">
        <v>449.06</v>
      </c>
      <c r="H749" s="143" t="b">
        <v>1</v>
      </c>
      <c r="I749" s="143" t="b">
        <v>0</v>
      </c>
      <c r="J749" s="143" t="b">
        <v>0</v>
      </c>
      <c r="K749" s="143" t="b">
        <v>0</v>
      </c>
    </row>
    <row r="750" spans="1:11" ht="63" x14ac:dyDescent="0.25">
      <c r="A750" s="145">
        <v>44415.382638888892</v>
      </c>
      <c r="B750" s="143" t="s">
        <v>848</v>
      </c>
      <c r="C750" s="144" t="s">
        <v>1697</v>
      </c>
      <c r="D750" s="143">
        <v>3521187900</v>
      </c>
      <c r="E750" s="143">
        <v>2619991325</v>
      </c>
      <c r="F750" s="143">
        <v>-20</v>
      </c>
      <c r="G750" s="143">
        <v>459.06</v>
      </c>
      <c r="H750" s="143" t="b">
        <v>1</v>
      </c>
      <c r="I750" s="143" t="b">
        <v>0</v>
      </c>
      <c r="J750" s="143" t="b">
        <v>0</v>
      </c>
      <c r="K750" s="143" t="b">
        <v>0</v>
      </c>
    </row>
    <row r="751" spans="1:11" ht="31.5" x14ac:dyDescent="0.25">
      <c r="A751" s="145">
        <v>44415.54583333333</v>
      </c>
      <c r="B751" s="143" t="s">
        <v>848</v>
      </c>
      <c r="C751" s="144" t="s">
        <v>1701</v>
      </c>
      <c r="D751" s="143">
        <v>3523051993</v>
      </c>
      <c r="E751" s="143">
        <v>2621408494</v>
      </c>
      <c r="F751" s="143">
        <v>-2.5</v>
      </c>
      <c r="G751" s="143">
        <v>446.56</v>
      </c>
      <c r="H751" s="143" t="b">
        <v>1</v>
      </c>
      <c r="I751" s="143" t="b">
        <v>0</v>
      </c>
      <c r="J751" s="143" t="b">
        <v>0</v>
      </c>
      <c r="K751" s="143" t="b">
        <v>0</v>
      </c>
    </row>
    <row r="752" spans="1:11" ht="78.75" x14ac:dyDescent="0.25">
      <c r="A752" s="145">
        <v>44415.757638888892</v>
      </c>
      <c r="B752" s="143" t="s">
        <v>865</v>
      </c>
      <c r="C752" s="144" t="s">
        <v>1694</v>
      </c>
      <c r="D752" s="143">
        <v>3528062199</v>
      </c>
      <c r="E752" s="143">
        <v>2616261519</v>
      </c>
      <c r="F752" s="143">
        <v>30</v>
      </c>
      <c r="G752" s="143">
        <v>476.56</v>
      </c>
      <c r="H752" s="143" t="b">
        <v>1</v>
      </c>
      <c r="I752" s="143" t="b">
        <v>0</v>
      </c>
      <c r="J752" s="143" t="b">
        <v>0</v>
      </c>
      <c r="K752" s="143" t="b">
        <v>0</v>
      </c>
    </row>
    <row r="753" spans="1:11" ht="31.5" x14ac:dyDescent="0.25">
      <c r="A753" s="145">
        <v>44415.779166666667</v>
      </c>
      <c r="B753" s="143" t="s">
        <v>848</v>
      </c>
      <c r="C753" s="144" t="s">
        <v>1702</v>
      </c>
      <c r="D753" s="143">
        <v>3528282314</v>
      </c>
      <c r="E753" s="143">
        <v>2625337007</v>
      </c>
      <c r="F753" s="143">
        <v>0</v>
      </c>
      <c r="G753" s="143">
        <v>476.56</v>
      </c>
      <c r="H753" s="143" t="b">
        <v>1</v>
      </c>
      <c r="I753" s="143" t="b">
        <v>0</v>
      </c>
      <c r="J753" s="143" t="b">
        <v>0</v>
      </c>
      <c r="K753" s="143" t="b">
        <v>0</v>
      </c>
    </row>
    <row r="754" spans="1:11" ht="31.5" x14ac:dyDescent="0.25">
      <c r="A754" s="145">
        <v>44415.780555555553</v>
      </c>
      <c r="B754" s="143" t="s">
        <v>848</v>
      </c>
      <c r="C754" s="144" t="s">
        <v>1703</v>
      </c>
      <c r="D754" s="143">
        <v>3528290569</v>
      </c>
      <c r="E754" s="143">
        <v>2625343556</v>
      </c>
      <c r="F754" s="143">
        <v>-2.5</v>
      </c>
      <c r="G754" s="143">
        <v>474.06</v>
      </c>
      <c r="H754" s="143" t="b">
        <v>1</v>
      </c>
      <c r="I754" s="143" t="b">
        <v>0</v>
      </c>
      <c r="J754" s="143" t="b">
        <v>0</v>
      </c>
      <c r="K754" s="143" t="b">
        <v>0</v>
      </c>
    </row>
    <row r="755" spans="1:11" ht="31.5" x14ac:dyDescent="0.25">
      <c r="A755" s="145">
        <v>44416.561111111114</v>
      </c>
      <c r="B755" s="143" t="s">
        <v>848</v>
      </c>
      <c r="C755" s="144" t="s">
        <v>1704</v>
      </c>
      <c r="D755" s="143">
        <v>3530928801</v>
      </c>
      <c r="E755" s="143">
        <v>2627271937</v>
      </c>
      <c r="F755" s="143">
        <v>-2.5</v>
      </c>
      <c r="G755" s="143">
        <v>471.56</v>
      </c>
      <c r="H755" s="143" t="b">
        <v>1</v>
      </c>
      <c r="I755" s="143" t="b">
        <v>0</v>
      </c>
      <c r="J755" s="143" t="b">
        <v>0</v>
      </c>
      <c r="K755" s="143" t="b">
        <v>0</v>
      </c>
    </row>
    <row r="756" spans="1:11" ht="31.5" x14ac:dyDescent="0.25">
      <c r="A756" s="145">
        <v>44416.561805555553</v>
      </c>
      <c r="B756" s="143" t="s">
        <v>848</v>
      </c>
      <c r="C756" s="144" t="s">
        <v>1705</v>
      </c>
      <c r="D756" s="143">
        <v>3530934374</v>
      </c>
      <c r="E756" s="143">
        <v>2627276628</v>
      </c>
      <c r="F756" s="143">
        <v>-2.5</v>
      </c>
      <c r="G756" s="143">
        <v>469.06</v>
      </c>
      <c r="H756" s="143" t="b">
        <v>1</v>
      </c>
      <c r="I756" s="143" t="b">
        <v>0</v>
      </c>
      <c r="J756" s="143" t="b">
        <v>0</v>
      </c>
      <c r="K756" s="143" t="b">
        <v>0</v>
      </c>
    </row>
    <row r="757" spans="1:11" ht="31.5" x14ac:dyDescent="0.25">
      <c r="A757" s="145">
        <v>44416.694444444445</v>
      </c>
      <c r="B757" s="143" t="s">
        <v>848</v>
      </c>
      <c r="C757" s="144" t="s">
        <v>1706</v>
      </c>
      <c r="D757" s="143">
        <v>3532379934</v>
      </c>
      <c r="E757" s="143">
        <v>2628341725</v>
      </c>
      <c r="F757" s="143">
        <v>-2.5</v>
      </c>
      <c r="G757" s="143">
        <v>466.56</v>
      </c>
      <c r="H757" s="143" t="b">
        <v>1</v>
      </c>
      <c r="I757" s="143" t="b">
        <v>0</v>
      </c>
      <c r="J757" s="143" t="b">
        <v>0</v>
      </c>
      <c r="K757" s="143" t="b">
        <v>0</v>
      </c>
    </row>
    <row r="758" spans="1:11" ht="78.75" x14ac:dyDescent="0.25">
      <c r="A758" s="145">
        <v>44417.395138888889</v>
      </c>
      <c r="B758" s="143" t="s">
        <v>848</v>
      </c>
      <c r="C758" s="144" t="s">
        <v>1710</v>
      </c>
      <c r="D758" s="143">
        <v>3533862841</v>
      </c>
      <c r="E758" s="143">
        <v>2629396179</v>
      </c>
      <c r="F758" s="143">
        <v>0</v>
      </c>
      <c r="G758" s="143">
        <v>459.06</v>
      </c>
      <c r="H758" s="143" t="b">
        <v>1</v>
      </c>
      <c r="I758" s="143" t="b">
        <v>0</v>
      </c>
      <c r="J758" s="143" t="b">
        <v>0</v>
      </c>
      <c r="K758" s="143" t="b">
        <v>0</v>
      </c>
    </row>
    <row r="759" spans="1:11" ht="63" x14ac:dyDescent="0.25">
      <c r="A759" s="145">
        <v>44417.395138888889</v>
      </c>
      <c r="B759" s="143" t="s">
        <v>848</v>
      </c>
      <c r="C759" s="144" t="s">
        <v>1709</v>
      </c>
      <c r="D759" s="143">
        <v>3533862839</v>
      </c>
      <c r="E759" s="143">
        <v>2629396177</v>
      </c>
      <c r="F759" s="143">
        <v>0</v>
      </c>
      <c r="G759" s="143">
        <v>459.06</v>
      </c>
      <c r="H759" s="143" t="b">
        <v>1</v>
      </c>
      <c r="I759" s="143" t="b">
        <v>0</v>
      </c>
      <c r="J759" s="143" t="b">
        <v>0</v>
      </c>
      <c r="K759" s="143" t="b">
        <v>0</v>
      </c>
    </row>
    <row r="760" spans="1:11" ht="78.75" x14ac:dyDescent="0.25">
      <c r="A760" s="145">
        <v>44417.395138888889</v>
      </c>
      <c r="B760" s="143" t="s">
        <v>848</v>
      </c>
      <c r="C760" s="144" t="s">
        <v>1708</v>
      </c>
      <c r="D760" s="143">
        <v>3533862838</v>
      </c>
      <c r="E760" s="143">
        <v>2629396176</v>
      </c>
      <c r="F760" s="143">
        <v>-5</v>
      </c>
      <c r="G760" s="143">
        <v>459.06</v>
      </c>
      <c r="H760" s="143" t="b">
        <v>1</v>
      </c>
      <c r="I760" s="143" t="b">
        <v>0</v>
      </c>
      <c r="J760" s="143" t="b">
        <v>0</v>
      </c>
      <c r="K760" s="143" t="b">
        <v>0</v>
      </c>
    </row>
    <row r="761" spans="1:11" ht="63" x14ac:dyDescent="0.25">
      <c r="A761" s="145">
        <v>44417.395138888889</v>
      </c>
      <c r="B761" s="143" t="s">
        <v>848</v>
      </c>
      <c r="C761" s="144" t="s">
        <v>1707</v>
      </c>
      <c r="D761" s="143">
        <v>3533862837</v>
      </c>
      <c r="E761" s="143">
        <v>2629396175</v>
      </c>
      <c r="F761" s="143">
        <v>-2.5</v>
      </c>
      <c r="G761" s="143">
        <v>464.06</v>
      </c>
      <c r="H761" s="143" t="b">
        <v>1</v>
      </c>
      <c r="I761" s="143" t="b">
        <v>0</v>
      </c>
      <c r="J761" s="143" t="b">
        <v>0</v>
      </c>
      <c r="K761" s="143" t="b">
        <v>0</v>
      </c>
    </row>
    <row r="762" spans="1:11" ht="63" x14ac:dyDescent="0.25">
      <c r="A762" s="145">
        <v>44417.56527777778</v>
      </c>
      <c r="B762" s="143" t="s">
        <v>846</v>
      </c>
      <c r="C762" s="144" t="s">
        <v>1695</v>
      </c>
      <c r="D762" s="143">
        <v>3534185285</v>
      </c>
      <c r="E762" s="143">
        <v>2619984286</v>
      </c>
      <c r="F762" s="143">
        <v>15.08</v>
      </c>
      <c r="G762" s="143">
        <v>474.14</v>
      </c>
      <c r="H762" s="143" t="b">
        <v>1</v>
      </c>
      <c r="I762" s="143" t="b">
        <v>0</v>
      </c>
      <c r="J762" s="143" t="b">
        <v>0</v>
      </c>
      <c r="K762" s="143" t="b">
        <v>0</v>
      </c>
    </row>
    <row r="763" spans="1:11" ht="31.5" x14ac:dyDescent="0.25">
      <c r="A763" s="145">
        <v>44417.677083333336</v>
      </c>
      <c r="B763" s="143" t="s">
        <v>848</v>
      </c>
      <c r="C763" s="144" t="s">
        <v>1711</v>
      </c>
      <c r="D763" s="143">
        <v>3534688251</v>
      </c>
      <c r="E763" s="143">
        <v>2630003173</v>
      </c>
      <c r="F763" s="143">
        <v>-2.5</v>
      </c>
      <c r="G763" s="143">
        <v>471.64</v>
      </c>
      <c r="H763" s="143" t="b">
        <v>1</v>
      </c>
      <c r="I763" s="143" t="b">
        <v>0</v>
      </c>
      <c r="J763" s="143" t="b">
        <v>0</v>
      </c>
      <c r="K763" s="143" t="b">
        <v>0</v>
      </c>
    </row>
    <row r="764" spans="1:11" ht="63" x14ac:dyDescent="0.25">
      <c r="A764" s="145">
        <v>44418.543749999997</v>
      </c>
      <c r="B764" s="143" t="s">
        <v>846</v>
      </c>
      <c r="C764" s="144" t="s">
        <v>1699</v>
      </c>
      <c r="D764" s="143">
        <v>3536641468</v>
      </c>
      <c r="E764" s="143">
        <v>2619992323</v>
      </c>
      <c r="F764" s="143">
        <v>29.38</v>
      </c>
      <c r="G764" s="143">
        <v>507.87</v>
      </c>
      <c r="H764" s="143" t="b">
        <v>1</v>
      </c>
      <c r="I764" s="143" t="b">
        <v>0</v>
      </c>
      <c r="J764" s="143" t="b">
        <v>0</v>
      </c>
      <c r="K764" s="143" t="b">
        <v>0</v>
      </c>
    </row>
    <row r="765" spans="1:11" ht="63" x14ac:dyDescent="0.25">
      <c r="A765" s="145">
        <v>44418.543749999997</v>
      </c>
      <c r="B765" s="143" t="s">
        <v>846</v>
      </c>
      <c r="C765" s="144" t="s">
        <v>1700</v>
      </c>
      <c r="D765" s="143">
        <v>3536641399</v>
      </c>
      <c r="E765" s="143">
        <v>2619992324</v>
      </c>
      <c r="F765" s="143">
        <v>6.85</v>
      </c>
      <c r="G765" s="143">
        <v>478.49</v>
      </c>
      <c r="H765" s="143" t="b">
        <v>1</v>
      </c>
      <c r="I765" s="143" t="b">
        <v>0</v>
      </c>
      <c r="J765" s="143" t="b">
        <v>0</v>
      </c>
      <c r="K765" s="143" t="b">
        <v>0</v>
      </c>
    </row>
    <row r="766" spans="1:11" ht="63" x14ac:dyDescent="0.25">
      <c r="A766" s="145">
        <v>44418.564583333333</v>
      </c>
      <c r="B766" s="143" t="s">
        <v>846</v>
      </c>
      <c r="C766" s="144" t="s">
        <v>1698</v>
      </c>
      <c r="D766" s="143">
        <v>3536736156</v>
      </c>
      <c r="E766" s="143">
        <v>2619991326</v>
      </c>
      <c r="F766" s="143">
        <v>21.5</v>
      </c>
      <c r="G766" s="143">
        <v>639.37</v>
      </c>
      <c r="H766" s="143" t="b">
        <v>1</v>
      </c>
      <c r="I766" s="143" t="b">
        <v>0</v>
      </c>
      <c r="J766" s="143" t="b">
        <v>0</v>
      </c>
      <c r="K766" s="143" t="b">
        <v>0</v>
      </c>
    </row>
    <row r="767" spans="1:11" ht="63" x14ac:dyDescent="0.25">
      <c r="A767" s="145">
        <v>44418.564583333333</v>
      </c>
      <c r="B767" s="143" t="s">
        <v>846</v>
      </c>
      <c r="C767" s="144" t="s">
        <v>1697</v>
      </c>
      <c r="D767" s="143">
        <v>3536736129</v>
      </c>
      <c r="E767" s="143">
        <v>2619991325</v>
      </c>
      <c r="F767" s="143">
        <v>110</v>
      </c>
      <c r="G767" s="143">
        <v>617.87</v>
      </c>
      <c r="H767" s="143" t="b">
        <v>1</v>
      </c>
      <c r="I767" s="143" t="b">
        <v>0</v>
      </c>
      <c r="J767" s="143" t="b">
        <v>0</v>
      </c>
      <c r="K767" s="143" t="b">
        <v>0</v>
      </c>
    </row>
    <row r="768" spans="1:11" ht="63" x14ac:dyDescent="0.25">
      <c r="A768" s="145">
        <v>44418.663888888892</v>
      </c>
      <c r="B768" s="143" t="s">
        <v>848</v>
      </c>
      <c r="C768" s="144" t="s">
        <v>1713</v>
      </c>
      <c r="D768" s="143">
        <v>3537230127</v>
      </c>
      <c r="E768" s="143">
        <v>2631763089</v>
      </c>
      <c r="F768" s="143">
        <v>-10</v>
      </c>
      <c r="G768" s="143">
        <v>619.37</v>
      </c>
      <c r="H768" s="143" t="b">
        <v>1</v>
      </c>
      <c r="I768" s="143" t="b">
        <v>0</v>
      </c>
      <c r="J768" s="143" t="b">
        <v>0</v>
      </c>
      <c r="K768" s="143" t="b">
        <v>0</v>
      </c>
    </row>
    <row r="769" spans="1:11" ht="63" x14ac:dyDescent="0.25">
      <c r="A769" s="145">
        <v>44418.663888888892</v>
      </c>
      <c r="B769" s="143" t="s">
        <v>848</v>
      </c>
      <c r="C769" s="144" t="s">
        <v>1712</v>
      </c>
      <c r="D769" s="143">
        <v>3537230123</v>
      </c>
      <c r="E769" s="143">
        <v>2631763087</v>
      </c>
      <c r="F769" s="143">
        <v>-10</v>
      </c>
      <c r="G769" s="143">
        <v>629.37</v>
      </c>
      <c r="H769" s="143" t="b">
        <v>1</v>
      </c>
      <c r="I769" s="143" t="b">
        <v>0</v>
      </c>
      <c r="J769" s="143" t="b">
        <v>0</v>
      </c>
      <c r="K769" s="143" t="b">
        <v>0</v>
      </c>
    </row>
    <row r="770" spans="1:11" ht="63" x14ac:dyDescent="0.25">
      <c r="A770" s="145">
        <v>44418.685416666667</v>
      </c>
      <c r="B770" s="143" t="s">
        <v>848</v>
      </c>
      <c r="C770" s="144" t="s">
        <v>1715</v>
      </c>
      <c r="D770" s="143">
        <v>3537347127</v>
      </c>
      <c r="E770" s="143">
        <v>2631851051</v>
      </c>
      <c r="F770" s="143">
        <v>-5</v>
      </c>
      <c r="G770" s="143">
        <v>594.37</v>
      </c>
      <c r="H770" s="143" t="b">
        <v>1</v>
      </c>
      <c r="I770" s="143" t="b">
        <v>0</v>
      </c>
      <c r="J770" s="143" t="b">
        <v>0</v>
      </c>
      <c r="K770" s="143" t="b">
        <v>0</v>
      </c>
    </row>
    <row r="771" spans="1:11" ht="78.75" x14ac:dyDescent="0.25">
      <c r="A771" s="145">
        <v>44418.685416666667</v>
      </c>
      <c r="B771" s="143" t="s">
        <v>848</v>
      </c>
      <c r="C771" s="144" t="s">
        <v>1714</v>
      </c>
      <c r="D771" s="143">
        <v>3537347126</v>
      </c>
      <c r="E771" s="143">
        <v>2631851050</v>
      </c>
      <c r="F771" s="143">
        <v>-20</v>
      </c>
      <c r="G771" s="143">
        <v>599.37</v>
      </c>
      <c r="H771" s="143" t="b">
        <v>1</v>
      </c>
      <c r="I771" s="143" t="b">
        <v>0</v>
      </c>
      <c r="J771" s="143" t="b">
        <v>0</v>
      </c>
      <c r="K771" s="143" t="b">
        <v>0</v>
      </c>
    </row>
    <row r="772" spans="1:11" ht="63" x14ac:dyDescent="0.25">
      <c r="A772" s="145">
        <v>44419.510416666664</v>
      </c>
      <c r="B772" s="143" t="s">
        <v>848</v>
      </c>
      <c r="C772" s="144" t="s">
        <v>1717</v>
      </c>
      <c r="D772" s="143">
        <v>3538975679</v>
      </c>
      <c r="E772" s="143">
        <v>2633062879</v>
      </c>
      <c r="F772" s="143">
        <v>0</v>
      </c>
      <c r="G772" s="143">
        <v>591.87</v>
      </c>
      <c r="H772" s="143" t="b">
        <v>1</v>
      </c>
      <c r="I772" s="143" t="b">
        <v>0</v>
      </c>
      <c r="J772" s="143" t="b">
        <v>0</v>
      </c>
      <c r="K772" s="143" t="b">
        <v>0</v>
      </c>
    </row>
    <row r="773" spans="1:11" ht="63" x14ac:dyDescent="0.25">
      <c r="A773" s="145">
        <v>44419.510416666664</v>
      </c>
      <c r="B773" s="143" t="s">
        <v>848</v>
      </c>
      <c r="C773" s="144" t="s">
        <v>1716</v>
      </c>
      <c r="D773" s="143">
        <v>3538975677</v>
      </c>
      <c r="E773" s="143">
        <v>2633062878</v>
      </c>
      <c r="F773" s="143">
        <v>-2.5</v>
      </c>
      <c r="G773" s="143">
        <v>591.87</v>
      </c>
      <c r="H773" s="143" t="b">
        <v>1</v>
      </c>
      <c r="I773" s="143" t="b">
        <v>0</v>
      </c>
      <c r="J773" s="143" t="b">
        <v>0</v>
      </c>
      <c r="K773" s="143" t="b">
        <v>0</v>
      </c>
    </row>
    <row r="774" spans="1:11" ht="63" x14ac:dyDescent="0.25">
      <c r="A774" s="145">
        <v>44420.365277777775</v>
      </c>
      <c r="B774" s="143" t="s">
        <v>848</v>
      </c>
      <c r="C774" s="144" t="s">
        <v>1718</v>
      </c>
      <c r="D774" s="143">
        <v>3542086123</v>
      </c>
      <c r="E774" s="143">
        <v>2635356643</v>
      </c>
      <c r="F774" s="143">
        <v>-10</v>
      </c>
      <c r="G774" s="143">
        <v>581.87</v>
      </c>
      <c r="H774" s="143" t="b">
        <v>1</v>
      </c>
      <c r="I774" s="143" t="b">
        <v>0</v>
      </c>
      <c r="J774" s="143" t="b">
        <v>0</v>
      </c>
      <c r="K774" s="143" t="b">
        <v>0</v>
      </c>
    </row>
    <row r="775" spans="1:11" ht="78.75" x14ac:dyDescent="0.25">
      <c r="A775" s="145">
        <v>44420.525000000001</v>
      </c>
      <c r="B775" s="143" t="s">
        <v>848</v>
      </c>
      <c r="C775" s="144" t="s">
        <v>1719</v>
      </c>
      <c r="D775" s="143">
        <v>3542429301</v>
      </c>
      <c r="E775" s="143">
        <v>2635607994</v>
      </c>
      <c r="F775" s="143">
        <v>-10</v>
      </c>
      <c r="G775" s="143">
        <v>571.87</v>
      </c>
      <c r="H775" s="143" t="b">
        <v>1</v>
      </c>
      <c r="I775" s="143" t="b">
        <v>0</v>
      </c>
      <c r="J775" s="143" t="b">
        <v>0</v>
      </c>
      <c r="K775" s="143" t="b">
        <v>0</v>
      </c>
    </row>
    <row r="776" spans="1:11" ht="78.75" x14ac:dyDescent="0.25">
      <c r="A776" s="145">
        <v>44420.543749999997</v>
      </c>
      <c r="B776" s="143" t="s">
        <v>846</v>
      </c>
      <c r="C776" s="144" t="s">
        <v>1719</v>
      </c>
      <c r="D776" s="143">
        <v>3542527997</v>
      </c>
      <c r="E776" s="143">
        <v>2635607994</v>
      </c>
      <c r="F776" s="143">
        <v>44</v>
      </c>
      <c r="G776" s="143">
        <v>667.87</v>
      </c>
      <c r="H776" s="143" t="b">
        <v>1</v>
      </c>
      <c r="I776" s="143" t="b">
        <v>0</v>
      </c>
      <c r="J776" s="143" t="b">
        <v>0</v>
      </c>
      <c r="K776" s="143" t="b">
        <v>0</v>
      </c>
    </row>
    <row r="777" spans="1:11" ht="78.75" x14ac:dyDescent="0.25">
      <c r="A777" s="145">
        <v>44420.543749999997</v>
      </c>
      <c r="B777" s="143" t="s">
        <v>846</v>
      </c>
      <c r="C777" s="144" t="s">
        <v>1714</v>
      </c>
      <c r="D777" s="143">
        <v>3542522944</v>
      </c>
      <c r="E777" s="143">
        <v>2631851050</v>
      </c>
      <c r="F777" s="143">
        <v>52</v>
      </c>
      <c r="G777" s="143">
        <v>623.87</v>
      </c>
      <c r="H777" s="143" t="b">
        <v>1</v>
      </c>
      <c r="I777" s="143" t="b">
        <v>0</v>
      </c>
      <c r="J777" s="143" t="b">
        <v>0</v>
      </c>
      <c r="K777" s="143" t="b">
        <v>0</v>
      </c>
    </row>
    <row r="778" spans="1:11" ht="63" x14ac:dyDescent="0.25">
      <c r="A778" s="145">
        <v>44420.56527777778</v>
      </c>
      <c r="B778" s="143" t="s">
        <v>846</v>
      </c>
      <c r="C778" s="144" t="s">
        <v>1713</v>
      </c>
      <c r="D778" s="143">
        <v>3542638241</v>
      </c>
      <c r="E778" s="143">
        <v>2631763089</v>
      </c>
      <c r="F778" s="143">
        <v>100.1</v>
      </c>
      <c r="G778" s="143">
        <v>767.97</v>
      </c>
      <c r="H778" s="143" t="b">
        <v>1</v>
      </c>
      <c r="I778" s="143" t="b">
        <v>0</v>
      </c>
      <c r="J778" s="143" t="b">
        <v>0</v>
      </c>
      <c r="K778" s="143" t="b">
        <v>0</v>
      </c>
    </row>
    <row r="779" spans="1:11" ht="63" x14ac:dyDescent="0.25">
      <c r="A779" s="145">
        <v>44420.994444444441</v>
      </c>
      <c r="B779" s="143" t="s">
        <v>848</v>
      </c>
      <c r="C779" s="144" t="s">
        <v>1721</v>
      </c>
      <c r="D779" s="143">
        <v>3545249173</v>
      </c>
      <c r="E779" s="143">
        <v>2637696124</v>
      </c>
      <c r="F779" s="143">
        <v>-5</v>
      </c>
      <c r="G779" s="143">
        <v>757.97</v>
      </c>
      <c r="H779" s="143" t="b">
        <v>1</v>
      </c>
      <c r="I779" s="143" t="b">
        <v>0</v>
      </c>
      <c r="J779" s="143" t="b">
        <v>0</v>
      </c>
      <c r="K779" s="143" t="b">
        <v>0</v>
      </c>
    </row>
    <row r="780" spans="1:11" ht="63" x14ac:dyDescent="0.25">
      <c r="A780" s="145">
        <v>44420.994444444441</v>
      </c>
      <c r="B780" s="143" t="s">
        <v>848</v>
      </c>
      <c r="C780" s="144" t="s">
        <v>1720</v>
      </c>
      <c r="D780" s="143">
        <v>3545249172</v>
      </c>
      <c r="E780" s="143">
        <v>2637696123</v>
      </c>
      <c r="F780" s="143">
        <v>-5</v>
      </c>
      <c r="G780" s="143">
        <v>762.97</v>
      </c>
      <c r="H780" s="143" t="b">
        <v>1</v>
      </c>
      <c r="I780" s="143" t="b">
        <v>0</v>
      </c>
      <c r="J780" s="143" t="b">
        <v>0</v>
      </c>
      <c r="K780" s="143" t="b">
        <v>0</v>
      </c>
    </row>
    <row r="781" spans="1:11" ht="63" x14ac:dyDescent="0.25">
      <c r="A781" s="145">
        <v>44420.995138888888</v>
      </c>
      <c r="B781" s="143" t="s">
        <v>848</v>
      </c>
      <c r="C781" s="144" t="s">
        <v>1724</v>
      </c>
      <c r="D781" s="143">
        <v>3545249938</v>
      </c>
      <c r="E781" s="143">
        <v>2637696573</v>
      </c>
      <c r="F781" s="143">
        <v>-1</v>
      </c>
      <c r="G781" s="143">
        <v>754.97</v>
      </c>
      <c r="H781" s="143" t="b">
        <v>1</v>
      </c>
      <c r="I781" s="143" t="b">
        <v>0</v>
      </c>
      <c r="J781" s="143" t="b">
        <v>0</v>
      </c>
      <c r="K781" s="143" t="b">
        <v>0</v>
      </c>
    </row>
    <row r="782" spans="1:11" ht="63" x14ac:dyDescent="0.25">
      <c r="A782" s="145">
        <v>44420.995138888888</v>
      </c>
      <c r="B782" s="143" t="s">
        <v>848</v>
      </c>
      <c r="C782" s="144" t="s">
        <v>1723</v>
      </c>
      <c r="D782" s="143">
        <v>3545249937</v>
      </c>
      <c r="E782" s="143">
        <v>2637696572</v>
      </c>
      <c r="F782" s="143">
        <v>-1</v>
      </c>
      <c r="G782" s="143">
        <v>755.97</v>
      </c>
      <c r="H782" s="143" t="b">
        <v>1</v>
      </c>
      <c r="I782" s="143" t="b">
        <v>0</v>
      </c>
      <c r="J782" s="143" t="b">
        <v>0</v>
      </c>
      <c r="K782" s="143" t="b">
        <v>0</v>
      </c>
    </row>
    <row r="783" spans="1:11" ht="63" x14ac:dyDescent="0.25">
      <c r="A783" s="145">
        <v>44420.995138888888</v>
      </c>
      <c r="B783" s="143" t="s">
        <v>848</v>
      </c>
      <c r="C783" s="144" t="s">
        <v>1722</v>
      </c>
      <c r="D783" s="143">
        <v>3545249936</v>
      </c>
      <c r="E783" s="143">
        <v>2637696571</v>
      </c>
      <c r="F783" s="143">
        <v>-1</v>
      </c>
      <c r="G783" s="143">
        <v>756.97</v>
      </c>
      <c r="H783" s="143" t="b">
        <v>1</v>
      </c>
      <c r="I783" s="143" t="b">
        <v>0</v>
      </c>
      <c r="J783" s="143" t="b">
        <v>0</v>
      </c>
      <c r="K783" s="143" t="b">
        <v>0</v>
      </c>
    </row>
    <row r="784" spans="1:11" ht="63" x14ac:dyDescent="0.25">
      <c r="A784" s="145">
        <v>44421.648611111108</v>
      </c>
      <c r="B784" s="143" t="s">
        <v>846</v>
      </c>
      <c r="C784" s="144" t="s">
        <v>1718</v>
      </c>
      <c r="D784" s="143">
        <v>3546794137</v>
      </c>
      <c r="E784" s="143">
        <v>2635356643</v>
      </c>
      <c r="F784" s="143">
        <v>17.5</v>
      </c>
      <c r="G784" s="143">
        <v>772.47</v>
      </c>
      <c r="H784" s="143" t="b">
        <v>1</v>
      </c>
      <c r="I784" s="143" t="b">
        <v>0</v>
      </c>
      <c r="J784" s="143" t="b">
        <v>0</v>
      </c>
      <c r="K784" s="143" t="b">
        <v>0</v>
      </c>
    </row>
    <row r="785" spans="1:11" ht="63" x14ac:dyDescent="0.25">
      <c r="A785" s="145">
        <v>44421.684027777781</v>
      </c>
      <c r="B785" s="143" t="s">
        <v>848</v>
      </c>
      <c r="C785" s="144" t="s">
        <v>1725</v>
      </c>
      <c r="D785" s="143">
        <v>3547118222</v>
      </c>
      <c r="E785" s="143">
        <v>2639096057</v>
      </c>
      <c r="F785" s="143">
        <v>-40</v>
      </c>
      <c r="G785" s="143">
        <v>732.47</v>
      </c>
      <c r="H785" s="143" t="b">
        <v>1</v>
      </c>
      <c r="I785" s="143" t="b">
        <v>0</v>
      </c>
      <c r="J785" s="143" t="b">
        <v>0</v>
      </c>
      <c r="K785" s="143" t="b">
        <v>0</v>
      </c>
    </row>
    <row r="786" spans="1:11" ht="78.75" x14ac:dyDescent="0.25">
      <c r="A786" s="145">
        <v>44421.68472222222</v>
      </c>
      <c r="B786" s="143" t="s">
        <v>848</v>
      </c>
      <c r="C786" s="144" t="s">
        <v>1726</v>
      </c>
      <c r="D786" s="143">
        <v>3547119058</v>
      </c>
      <c r="E786" s="143">
        <v>2639096650</v>
      </c>
      <c r="F786" s="143">
        <v>-10</v>
      </c>
      <c r="G786" s="143">
        <v>722.47</v>
      </c>
      <c r="H786" s="143" t="b">
        <v>1</v>
      </c>
      <c r="I786" s="143" t="b">
        <v>0</v>
      </c>
      <c r="J786" s="143" t="b">
        <v>0</v>
      </c>
      <c r="K786" s="143" t="b">
        <v>0</v>
      </c>
    </row>
    <row r="787" spans="1:11" ht="63" x14ac:dyDescent="0.25">
      <c r="A787" s="145">
        <v>44421.69027777778</v>
      </c>
      <c r="B787" s="143" t="s">
        <v>848</v>
      </c>
      <c r="C787" s="144" t="s">
        <v>1728</v>
      </c>
      <c r="D787" s="143">
        <v>3547176222</v>
      </c>
      <c r="E787" s="143">
        <v>2639138613</v>
      </c>
      <c r="F787" s="143">
        <v>-5</v>
      </c>
      <c r="G787" s="143">
        <v>707.47</v>
      </c>
      <c r="H787" s="143" t="b">
        <v>1</v>
      </c>
      <c r="I787" s="143" t="b">
        <v>0</v>
      </c>
      <c r="J787" s="143" t="b">
        <v>0</v>
      </c>
      <c r="K787" s="143" t="b">
        <v>0</v>
      </c>
    </row>
    <row r="788" spans="1:11" ht="63" x14ac:dyDescent="0.25">
      <c r="A788" s="145">
        <v>44421.69027777778</v>
      </c>
      <c r="B788" s="143" t="s">
        <v>848</v>
      </c>
      <c r="C788" s="144" t="s">
        <v>1727</v>
      </c>
      <c r="D788" s="143">
        <v>3547176221</v>
      </c>
      <c r="E788" s="143">
        <v>2639138612</v>
      </c>
      <c r="F788" s="143">
        <v>-10</v>
      </c>
      <c r="G788" s="143">
        <v>712.47</v>
      </c>
      <c r="H788" s="143" t="b">
        <v>1</v>
      </c>
      <c r="I788" s="143" t="b">
        <v>0</v>
      </c>
      <c r="J788" s="143" t="b">
        <v>0</v>
      </c>
      <c r="K788" s="143" t="b">
        <v>0</v>
      </c>
    </row>
    <row r="789" spans="1:11" ht="63" x14ac:dyDescent="0.25">
      <c r="A789" s="145">
        <v>44421.691666666666</v>
      </c>
      <c r="B789" s="143" t="s">
        <v>848</v>
      </c>
      <c r="C789" s="144" t="s">
        <v>1730</v>
      </c>
      <c r="D789" s="143">
        <v>3547201023</v>
      </c>
      <c r="E789" s="143">
        <v>2639153504</v>
      </c>
      <c r="F789" s="143">
        <v>-10</v>
      </c>
      <c r="G789" s="143">
        <v>692.47</v>
      </c>
      <c r="H789" s="143" t="b">
        <v>1</v>
      </c>
      <c r="I789" s="143" t="b">
        <v>0</v>
      </c>
      <c r="J789" s="143" t="b">
        <v>0</v>
      </c>
      <c r="K789" s="143" t="b">
        <v>0</v>
      </c>
    </row>
    <row r="790" spans="1:11" ht="63" x14ac:dyDescent="0.25">
      <c r="A790" s="145">
        <v>44421.691666666666</v>
      </c>
      <c r="B790" s="143" t="s">
        <v>848</v>
      </c>
      <c r="C790" s="144" t="s">
        <v>1729</v>
      </c>
      <c r="D790" s="143">
        <v>3547201021</v>
      </c>
      <c r="E790" s="143">
        <v>2639153502</v>
      </c>
      <c r="F790" s="143">
        <v>-5</v>
      </c>
      <c r="G790" s="143">
        <v>702.47</v>
      </c>
      <c r="H790" s="143" t="b">
        <v>1</v>
      </c>
      <c r="I790" s="143" t="b">
        <v>0</v>
      </c>
      <c r="J790" s="143" t="b">
        <v>0</v>
      </c>
      <c r="K790" s="143" t="b">
        <v>0</v>
      </c>
    </row>
    <row r="791" spans="1:11" ht="63" x14ac:dyDescent="0.25">
      <c r="A791" s="145">
        <v>44421.723611111112</v>
      </c>
      <c r="B791" s="143" t="s">
        <v>848</v>
      </c>
      <c r="C791" s="144" t="s">
        <v>1732</v>
      </c>
      <c r="D791" s="143">
        <v>3547482447</v>
      </c>
      <c r="E791" s="143">
        <v>2639363154</v>
      </c>
      <c r="F791" s="143">
        <v>-15</v>
      </c>
      <c r="G791" s="143">
        <v>657.47</v>
      </c>
      <c r="H791" s="143" t="b">
        <v>1</v>
      </c>
      <c r="I791" s="143" t="b">
        <v>0</v>
      </c>
      <c r="J791" s="143" t="b">
        <v>0</v>
      </c>
      <c r="K791" s="143" t="b">
        <v>0</v>
      </c>
    </row>
    <row r="792" spans="1:11" ht="63" x14ac:dyDescent="0.25">
      <c r="A792" s="145">
        <v>44421.723611111112</v>
      </c>
      <c r="B792" s="143" t="s">
        <v>848</v>
      </c>
      <c r="C792" s="144" t="s">
        <v>1731</v>
      </c>
      <c r="D792" s="143">
        <v>3547482446</v>
      </c>
      <c r="E792" s="143">
        <v>2639363153</v>
      </c>
      <c r="F792" s="143">
        <v>-20</v>
      </c>
      <c r="G792" s="143">
        <v>672.47</v>
      </c>
      <c r="H792" s="143" t="b">
        <v>1</v>
      </c>
      <c r="I792" s="143" t="b">
        <v>0</v>
      </c>
      <c r="J792" s="143" t="b">
        <v>0</v>
      </c>
      <c r="K792" s="143" t="b">
        <v>0</v>
      </c>
    </row>
    <row r="793" spans="1:11" ht="47.25" x14ac:dyDescent="0.25">
      <c r="A793" s="145">
        <v>44421.731249999997</v>
      </c>
      <c r="B793" s="143" t="s">
        <v>848</v>
      </c>
      <c r="C793" s="144" t="s">
        <v>870</v>
      </c>
      <c r="D793" s="143">
        <v>3547545582</v>
      </c>
      <c r="E793" s="143">
        <v>2639412019</v>
      </c>
      <c r="F793" s="143">
        <v>-2.5</v>
      </c>
      <c r="G793" s="143">
        <v>654.97</v>
      </c>
      <c r="H793" s="143" t="b">
        <v>1</v>
      </c>
      <c r="I793" s="143" t="b">
        <v>0</v>
      </c>
      <c r="J793" s="143" t="b">
        <v>0</v>
      </c>
      <c r="K793" s="143" t="b">
        <v>0</v>
      </c>
    </row>
    <row r="794" spans="1:11" ht="63" x14ac:dyDescent="0.25">
      <c r="A794" s="145">
        <v>44421.73541666667</v>
      </c>
      <c r="B794" s="143" t="s">
        <v>848</v>
      </c>
      <c r="C794" s="144" t="s">
        <v>1733</v>
      </c>
      <c r="D794" s="143">
        <v>3547584271</v>
      </c>
      <c r="E794" s="143">
        <v>2639441092</v>
      </c>
      <c r="F794" s="143">
        <v>-30</v>
      </c>
      <c r="G794" s="143">
        <v>624.97</v>
      </c>
      <c r="H794" s="143" t="b">
        <v>1</v>
      </c>
      <c r="I794" s="143" t="b">
        <v>0</v>
      </c>
      <c r="J794" s="143" t="b">
        <v>0</v>
      </c>
      <c r="K794" s="143" t="b">
        <v>0</v>
      </c>
    </row>
    <row r="795" spans="1:11" ht="31.5" x14ac:dyDescent="0.25">
      <c r="A795" s="145">
        <v>44422.535416666666</v>
      </c>
      <c r="B795" s="143" t="s">
        <v>848</v>
      </c>
      <c r="C795" s="144" t="s">
        <v>1734</v>
      </c>
      <c r="D795" s="143">
        <v>3551580113</v>
      </c>
      <c r="E795" s="143">
        <v>2642421983</v>
      </c>
      <c r="F795" s="143">
        <v>-2.5</v>
      </c>
      <c r="G795" s="143">
        <v>622.47</v>
      </c>
      <c r="H795" s="143" t="b">
        <v>1</v>
      </c>
      <c r="I795" s="143" t="b">
        <v>0</v>
      </c>
      <c r="J795" s="143" t="b">
        <v>0</v>
      </c>
      <c r="K795" s="143" t="b">
        <v>0</v>
      </c>
    </row>
    <row r="796" spans="1:11" ht="78.75" x14ac:dyDescent="0.25">
      <c r="A796" s="145">
        <v>44423.880555555559</v>
      </c>
      <c r="B796" s="143" t="s">
        <v>848</v>
      </c>
      <c r="C796" s="144" t="s">
        <v>1726</v>
      </c>
      <c r="D796" s="143">
        <v>3562501408</v>
      </c>
      <c r="E796" s="143">
        <v>2650457807</v>
      </c>
      <c r="F796" s="143">
        <v>-10</v>
      </c>
      <c r="G796" s="143">
        <v>612.47</v>
      </c>
      <c r="H796" s="143" t="b">
        <v>1</v>
      </c>
      <c r="I796" s="143" t="b">
        <v>0</v>
      </c>
      <c r="J796" s="143" t="b">
        <v>0</v>
      </c>
      <c r="K796" s="143" t="b">
        <v>0</v>
      </c>
    </row>
    <row r="797" spans="1:11" ht="78.75" x14ac:dyDescent="0.25">
      <c r="A797" s="145">
        <v>44424.585416666669</v>
      </c>
      <c r="B797" s="143" t="s">
        <v>846</v>
      </c>
      <c r="C797" s="144" t="s">
        <v>1726</v>
      </c>
      <c r="D797" s="143">
        <v>3563427835</v>
      </c>
      <c r="E797" s="143">
        <v>2650457807</v>
      </c>
      <c r="F797" s="143">
        <v>14.5</v>
      </c>
      <c r="G797" s="143">
        <v>740.92</v>
      </c>
      <c r="H797" s="143" t="b">
        <v>1</v>
      </c>
      <c r="I797" s="143" t="b">
        <v>0</v>
      </c>
      <c r="J797" s="143" t="b">
        <v>0</v>
      </c>
      <c r="K797" s="143" t="b">
        <v>0</v>
      </c>
    </row>
    <row r="798" spans="1:11" ht="78.75" x14ac:dyDescent="0.25">
      <c r="A798" s="145">
        <v>44424.585416666669</v>
      </c>
      <c r="B798" s="143" t="s">
        <v>846</v>
      </c>
      <c r="C798" s="144" t="s">
        <v>1726</v>
      </c>
      <c r="D798" s="143">
        <v>3563427699</v>
      </c>
      <c r="E798" s="143">
        <v>2639096650</v>
      </c>
      <c r="F798" s="143">
        <v>14.5</v>
      </c>
      <c r="G798" s="143">
        <v>726.42</v>
      </c>
      <c r="H798" s="143" t="b">
        <v>1</v>
      </c>
      <c r="I798" s="143" t="b">
        <v>0</v>
      </c>
      <c r="J798" s="143" t="b">
        <v>0</v>
      </c>
      <c r="K798" s="143" t="b">
        <v>0</v>
      </c>
    </row>
    <row r="799" spans="1:11" ht="63" x14ac:dyDescent="0.25">
      <c r="A799" s="145">
        <v>44424.585416666669</v>
      </c>
      <c r="B799" s="143" t="s">
        <v>846</v>
      </c>
      <c r="C799" s="144" t="s">
        <v>1727</v>
      </c>
      <c r="D799" s="143">
        <v>3563426105</v>
      </c>
      <c r="E799" s="143">
        <v>2639138612</v>
      </c>
      <c r="F799" s="143">
        <v>33.15</v>
      </c>
      <c r="G799" s="143">
        <v>711.92</v>
      </c>
      <c r="H799" s="143" t="b">
        <v>1</v>
      </c>
      <c r="I799" s="143" t="b">
        <v>0</v>
      </c>
      <c r="J799" s="143" t="b">
        <v>0</v>
      </c>
      <c r="K799" s="143" t="b">
        <v>0</v>
      </c>
    </row>
    <row r="800" spans="1:11" ht="63" x14ac:dyDescent="0.25">
      <c r="A800" s="145">
        <v>44424.585416666669</v>
      </c>
      <c r="B800" s="143" t="s">
        <v>846</v>
      </c>
      <c r="C800" s="144" t="s">
        <v>1725</v>
      </c>
      <c r="D800" s="143">
        <v>3563424211</v>
      </c>
      <c r="E800" s="143">
        <v>2639096057</v>
      </c>
      <c r="F800" s="143">
        <v>66.3</v>
      </c>
      <c r="G800" s="143">
        <v>678.77</v>
      </c>
      <c r="H800" s="143" t="b">
        <v>1</v>
      </c>
      <c r="I800" s="143" t="b">
        <v>0</v>
      </c>
      <c r="J800" s="143" t="b">
        <v>0</v>
      </c>
      <c r="K800" s="143" t="b">
        <v>0</v>
      </c>
    </row>
    <row r="801" spans="1:11" ht="63" x14ac:dyDescent="0.25">
      <c r="A801" s="145">
        <v>44424.59097222222</v>
      </c>
      <c r="B801" s="143" t="s">
        <v>848</v>
      </c>
      <c r="C801" s="144" t="s">
        <v>1735</v>
      </c>
      <c r="D801" s="143">
        <v>3563454426</v>
      </c>
      <c r="E801" s="143">
        <v>2651141461</v>
      </c>
      <c r="F801" s="143">
        <v>-5</v>
      </c>
      <c r="G801" s="143">
        <v>735.92</v>
      </c>
      <c r="H801" s="143" t="b">
        <v>1</v>
      </c>
      <c r="I801" s="143" t="b">
        <v>0</v>
      </c>
      <c r="J801" s="143" t="b">
        <v>0</v>
      </c>
      <c r="K801" s="143" t="b">
        <v>0</v>
      </c>
    </row>
    <row r="802" spans="1:11" ht="78.75" x14ac:dyDescent="0.25">
      <c r="A802" s="145">
        <v>44424.616666666669</v>
      </c>
      <c r="B802" s="143" t="s">
        <v>848</v>
      </c>
      <c r="C802" s="144" t="s">
        <v>1737</v>
      </c>
      <c r="D802" s="143">
        <v>3563582254</v>
      </c>
      <c r="E802" s="143">
        <v>2651234939</v>
      </c>
      <c r="F802" s="143">
        <v>-7.5</v>
      </c>
      <c r="G802" s="143">
        <v>725.92</v>
      </c>
      <c r="H802" s="143" t="b">
        <v>1</v>
      </c>
      <c r="I802" s="143" t="b">
        <v>0</v>
      </c>
      <c r="J802" s="143" t="b">
        <v>0</v>
      </c>
      <c r="K802" s="143" t="b">
        <v>0</v>
      </c>
    </row>
    <row r="803" spans="1:11" ht="63" x14ac:dyDescent="0.25">
      <c r="A803" s="145">
        <v>44424.616666666669</v>
      </c>
      <c r="B803" s="143" t="s">
        <v>848</v>
      </c>
      <c r="C803" s="144" t="s">
        <v>1736</v>
      </c>
      <c r="D803" s="143">
        <v>3563582251</v>
      </c>
      <c r="E803" s="143">
        <v>2651234936</v>
      </c>
      <c r="F803" s="143">
        <v>-2.5</v>
      </c>
      <c r="G803" s="143">
        <v>733.42</v>
      </c>
      <c r="H803" s="143" t="b">
        <v>1</v>
      </c>
      <c r="I803" s="143" t="b">
        <v>0</v>
      </c>
      <c r="J803" s="143" t="b">
        <v>0</v>
      </c>
      <c r="K803" s="143" t="b">
        <v>0</v>
      </c>
    </row>
    <row r="804" spans="1:11" ht="47.25" x14ac:dyDescent="0.25">
      <c r="A804" s="145">
        <v>44424.619444444441</v>
      </c>
      <c r="B804" s="143" t="s">
        <v>848</v>
      </c>
      <c r="C804" s="144" t="s">
        <v>1738</v>
      </c>
      <c r="D804" s="143">
        <v>3563594552</v>
      </c>
      <c r="E804" s="143">
        <v>2651244809</v>
      </c>
      <c r="F804" s="143">
        <v>-10</v>
      </c>
      <c r="G804" s="143">
        <v>715.92</v>
      </c>
      <c r="H804" s="143" t="b">
        <v>1</v>
      </c>
      <c r="I804" s="143" t="b">
        <v>0</v>
      </c>
      <c r="J804" s="143" t="b">
        <v>0</v>
      </c>
      <c r="K804" s="143" t="b">
        <v>0</v>
      </c>
    </row>
    <row r="805" spans="1:11" ht="63" x14ac:dyDescent="0.25">
      <c r="A805" s="145">
        <v>44424.708333333336</v>
      </c>
      <c r="B805" s="143" t="s">
        <v>848</v>
      </c>
      <c r="C805" s="144" t="s">
        <v>1739</v>
      </c>
      <c r="D805" s="143">
        <v>3564084988</v>
      </c>
      <c r="E805" s="143">
        <v>2651602507</v>
      </c>
      <c r="F805" s="143">
        <v>-10</v>
      </c>
      <c r="G805" s="143">
        <v>705.92</v>
      </c>
      <c r="H805" s="143" t="b">
        <v>1</v>
      </c>
      <c r="I805" s="143" t="b">
        <v>0</v>
      </c>
      <c r="J805" s="143" t="b">
        <v>0</v>
      </c>
      <c r="K805" s="143" t="b">
        <v>0</v>
      </c>
    </row>
    <row r="806" spans="1:11" ht="47.25" x14ac:dyDescent="0.25">
      <c r="A806" s="145">
        <v>44424.999305555553</v>
      </c>
      <c r="B806" s="143" t="s">
        <v>848</v>
      </c>
      <c r="C806" s="144" t="s">
        <v>1740</v>
      </c>
      <c r="D806" s="143">
        <v>3565099873</v>
      </c>
      <c r="E806" s="143">
        <v>2652366517</v>
      </c>
      <c r="F806" s="143">
        <v>-10</v>
      </c>
      <c r="G806" s="143">
        <v>695.92</v>
      </c>
      <c r="H806" s="143" t="b">
        <v>1</v>
      </c>
      <c r="I806" s="143" t="b">
        <v>0</v>
      </c>
      <c r="J806" s="143" t="b">
        <v>1</v>
      </c>
      <c r="K806" s="143" t="b">
        <v>0</v>
      </c>
    </row>
    <row r="807" spans="1:11" ht="63" x14ac:dyDescent="0.25">
      <c r="A807" s="145">
        <v>44425.371527777781</v>
      </c>
      <c r="B807" s="143" t="s">
        <v>848</v>
      </c>
      <c r="C807" s="144" t="s">
        <v>1742</v>
      </c>
      <c r="D807" s="143">
        <v>3565213339</v>
      </c>
      <c r="E807" s="143">
        <v>2652446548</v>
      </c>
      <c r="F807" s="143">
        <v>-10</v>
      </c>
      <c r="G807" s="143">
        <v>676.02</v>
      </c>
      <c r="H807" s="143" t="b">
        <v>1</v>
      </c>
      <c r="I807" s="143" t="b">
        <v>0</v>
      </c>
      <c r="J807" s="143" t="b">
        <v>0</v>
      </c>
      <c r="K807" s="143" t="b">
        <v>0</v>
      </c>
    </row>
    <row r="808" spans="1:11" ht="47.25" x14ac:dyDescent="0.25">
      <c r="A808" s="145">
        <v>44425.371527777781</v>
      </c>
      <c r="B808" s="143" t="s">
        <v>848</v>
      </c>
      <c r="C808" s="144" t="s">
        <v>1741</v>
      </c>
      <c r="D808" s="143">
        <v>3565213120</v>
      </c>
      <c r="E808" s="143">
        <v>2652446373</v>
      </c>
      <c r="F808" s="143">
        <v>-9.9</v>
      </c>
      <c r="G808" s="143">
        <v>686.02</v>
      </c>
      <c r="H808" s="143" t="b">
        <v>1</v>
      </c>
      <c r="I808" s="143" t="b">
        <v>0</v>
      </c>
      <c r="J808" s="143" t="b">
        <v>1</v>
      </c>
      <c r="K808" s="143" t="b">
        <v>0</v>
      </c>
    </row>
    <row r="809" spans="1:11" ht="47.25" x14ac:dyDescent="0.25">
      <c r="A809" s="145">
        <v>44425.569444444445</v>
      </c>
      <c r="B809" s="143" t="s">
        <v>1479</v>
      </c>
      <c r="C809" s="144" t="s">
        <v>1740</v>
      </c>
      <c r="D809" s="143">
        <v>3565644699</v>
      </c>
      <c r="E809" s="143">
        <v>2652366517</v>
      </c>
      <c r="F809" s="143">
        <v>7</v>
      </c>
      <c r="G809" s="143">
        <v>686.48</v>
      </c>
      <c r="H809" s="143" t="b">
        <v>1</v>
      </c>
      <c r="I809" s="143" t="b">
        <v>0</v>
      </c>
      <c r="J809" s="143" t="b">
        <v>1</v>
      </c>
      <c r="K809" s="143" t="b">
        <v>0</v>
      </c>
    </row>
    <row r="810" spans="1:11" ht="47.25" x14ac:dyDescent="0.25">
      <c r="A810" s="145">
        <v>44425.569444444445</v>
      </c>
      <c r="B810" s="143" t="s">
        <v>846</v>
      </c>
      <c r="C810" s="144" t="s">
        <v>1741</v>
      </c>
      <c r="D810" s="143">
        <v>3565644251</v>
      </c>
      <c r="E810" s="143">
        <v>2652446373</v>
      </c>
      <c r="F810" s="143">
        <v>3.46</v>
      </c>
      <c r="G810" s="143">
        <v>679.48</v>
      </c>
      <c r="H810" s="143" t="b">
        <v>1</v>
      </c>
      <c r="I810" s="143" t="b">
        <v>0</v>
      </c>
      <c r="J810" s="143" t="b">
        <v>1</v>
      </c>
      <c r="K810" s="143" t="b">
        <v>0</v>
      </c>
    </row>
    <row r="811" spans="1:11" ht="78.75" x14ac:dyDescent="0.25">
      <c r="A811" s="145">
        <v>44425.576388888891</v>
      </c>
      <c r="B811" s="143" t="s">
        <v>848</v>
      </c>
      <c r="C811" s="144" t="s">
        <v>1743</v>
      </c>
      <c r="D811" s="143">
        <v>3565678146</v>
      </c>
      <c r="E811" s="143">
        <v>2652790573</v>
      </c>
      <c r="F811" s="143">
        <v>-10</v>
      </c>
      <c r="G811" s="143">
        <v>676.48</v>
      </c>
      <c r="H811" s="143" t="b">
        <v>1</v>
      </c>
      <c r="I811" s="143" t="b">
        <v>0</v>
      </c>
      <c r="J811" s="143" t="b">
        <v>0</v>
      </c>
      <c r="K811" s="143" t="b">
        <v>0</v>
      </c>
    </row>
    <row r="812" spans="1:11" ht="78.75" x14ac:dyDescent="0.25">
      <c r="A812" s="145">
        <v>44425.585416666669</v>
      </c>
      <c r="B812" s="143" t="s">
        <v>846</v>
      </c>
      <c r="C812" s="144" t="s">
        <v>1743</v>
      </c>
      <c r="D812" s="143">
        <v>3565732583</v>
      </c>
      <c r="E812" s="143">
        <v>2652790573</v>
      </c>
      <c r="F812" s="143">
        <v>26</v>
      </c>
      <c r="G812" s="143">
        <v>751.63</v>
      </c>
      <c r="H812" s="143" t="b">
        <v>1</v>
      </c>
      <c r="I812" s="143" t="b">
        <v>0</v>
      </c>
      <c r="J812" s="143" t="b">
        <v>0</v>
      </c>
      <c r="K812" s="143" t="b">
        <v>0</v>
      </c>
    </row>
    <row r="813" spans="1:11" ht="63" x14ac:dyDescent="0.25">
      <c r="A813" s="145">
        <v>44425.585416666669</v>
      </c>
      <c r="B813" s="143" t="s">
        <v>846</v>
      </c>
      <c r="C813" s="144" t="s">
        <v>1729</v>
      </c>
      <c r="D813" s="143">
        <v>3565726686</v>
      </c>
      <c r="E813" s="143">
        <v>2639153502</v>
      </c>
      <c r="F813" s="143">
        <v>29.58</v>
      </c>
      <c r="G813" s="143">
        <v>725.63</v>
      </c>
      <c r="H813" s="143" t="b">
        <v>1</v>
      </c>
      <c r="I813" s="143" t="b">
        <v>0</v>
      </c>
      <c r="J813" s="143" t="b">
        <v>0</v>
      </c>
      <c r="K813" s="143" t="b">
        <v>0</v>
      </c>
    </row>
    <row r="814" spans="1:11" ht="63" x14ac:dyDescent="0.25">
      <c r="A814" s="145">
        <v>44425.585416666669</v>
      </c>
      <c r="B814" s="143" t="s">
        <v>846</v>
      </c>
      <c r="C814" s="144" t="s">
        <v>1730</v>
      </c>
      <c r="D814" s="143">
        <v>3565726506</v>
      </c>
      <c r="E814" s="143">
        <v>2639153504</v>
      </c>
      <c r="F814" s="143">
        <v>19.57</v>
      </c>
      <c r="G814" s="143">
        <v>696.05</v>
      </c>
      <c r="H814" s="143" t="b">
        <v>1</v>
      </c>
      <c r="I814" s="143" t="b">
        <v>0</v>
      </c>
      <c r="J814" s="143" t="b">
        <v>0</v>
      </c>
      <c r="K814" s="143" t="b">
        <v>0</v>
      </c>
    </row>
    <row r="815" spans="1:11" ht="63" x14ac:dyDescent="0.25">
      <c r="A815" s="145">
        <v>44425.603472222225</v>
      </c>
      <c r="B815" s="143" t="s">
        <v>846</v>
      </c>
      <c r="C815" s="144" t="s">
        <v>1739</v>
      </c>
      <c r="D815" s="143">
        <v>3565825329</v>
      </c>
      <c r="E815" s="143">
        <v>2651602507</v>
      </c>
      <c r="F815" s="143">
        <v>18.2</v>
      </c>
      <c r="G815" s="143">
        <v>769.83</v>
      </c>
      <c r="H815" s="143" t="b">
        <v>1</v>
      </c>
      <c r="I815" s="143" t="b">
        <v>0</v>
      </c>
      <c r="J815" s="143" t="b">
        <v>0</v>
      </c>
      <c r="K815" s="143" t="b">
        <v>0</v>
      </c>
    </row>
    <row r="816" spans="1:11" ht="63" x14ac:dyDescent="0.25">
      <c r="A816" s="145">
        <v>44426.944444444445</v>
      </c>
      <c r="B816" s="143" t="s">
        <v>848</v>
      </c>
      <c r="C816" s="144" t="s">
        <v>1744</v>
      </c>
      <c r="D816" s="143">
        <v>3571042197</v>
      </c>
      <c r="E816" s="143">
        <v>2656772402</v>
      </c>
      <c r="F816" s="143">
        <v>-10</v>
      </c>
      <c r="G816" s="143">
        <v>759.83</v>
      </c>
      <c r="H816" s="143" t="b">
        <v>1</v>
      </c>
      <c r="I816" s="143" t="b">
        <v>0</v>
      </c>
      <c r="J816" s="143" t="b">
        <v>0</v>
      </c>
      <c r="K816" s="143" t="b">
        <v>0</v>
      </c>
    </row>
    <row r="817" spans="1:11" ht="63" x14ac:dyDescent="0.25">
      <c r="A817" s="145">
        <v>44427.62222222222</v>
      </c>
      <c r="B817" s="143" t="s">
        <v>848</v>
      </c>
      <c r="C817" s="144" t="s">
        <v>1745</v>
      </c>
      <c r="D817" s="143">
        <v>3572327192</v>
      </c>
      <c r="E817" s="143">
        <v>2657695379</v>
      </c>
      <c r="F817" s="143">
        <v>-5</v>
      </c>
      <c r="G817" s="143">
        <v>754.83</v>
      </c>
      <c r="H817" s="143" t="b">
        <v>1</v>
      </c>
      <c r="I817" s="143" t="b">
        <v>0</v>
      </c>
      <c r="J817" s="143" t="b">
        <v>0</v>
      </c>
      <c r="K817" s="143" t="b">
        <v>0</v>
      </c>
    </row>
    <row r="818" spans="1:11" x14ac:dyDescent="0.25">
      <c r="A818" s="145">
        <v>44427.623611111114</v>
      </c>
      <c r="B818" s="143" t="s">
        <v>848</v>
      </c>
      <c r="C818" s="143" t="s">
        <v>883</v>
      </c>
      <c r="D818" s="143">
        <v>3572340389</v>
      </c>
      <c r="E818" s="143">
        <v>2657704504</v>
      </c>
      <c r="F818" s="143">
        <v>-10</v>
      </c>
      <c r="G818" s="143">
        <v>724.83</v>
      </c>
      <c r="H818" s="143" t="b">
        <v>0</v>
      </c>
      <c r="I818" s="143" t="b">
        <v>1</v>
      </c>
      <c r="J818" s="143" t="b">
        <v>0</v>
      </c>
      <c r="K818" s="143" t="b">
        <v>0</v>
      </c>
    </row>
    <row r="819" spans="1:11" ht="63" x14ac:dyDescent="0.25">
      <c r="A819" s="145">
        <v>44427.623611111114</v>
      </c>
      <c r="B819" s="143" t="s">
        <v>848</v>
      </c>
      <c r="C819" s="144" t="s">
        <v>1747</v>
      </c>
      <c r="D819" s="143">
        <v>3572340388</v>
      </c>
      <c r="E819" s="143">
        <v>2657704503</v>
      </c>
      <c r="F819" s="143">
        <v>-10</v>
      </c>
      <c r="G819" s="143">
        <v>734.83</v>
      </c>
      <c r="H819" s="143" t="b">
        <v>1</v>
      </c>
      <c r="I819" s="143" t="b">
        <v>0</v>
      </c>
      <c r="J819" s="143" t="b">
        <v>0</v>
      </c>
      <c r="K819" s="143" t="b">
        <v>0</v>
      </c>
    </row>
    <row r="820" spans="1:11" ht="78.75" x14ac:dyDescent="0.25">
      <c r="A820" s="145">
        <v>44427.623611111114</v>
      </c>
      <c r="B820" s="143" t="s">
        <v>848</v>
      </c>
      <c r="C820" s="144" t="s">
        <v>1746</v>
      </c>
      <c r="D820" s="143">
        <v>3572340387</v>
      </c>
      <c r="E820" s="143">
        <v>2657704502</v>
      </c>
      <c r="F820" s="143">
        <v>-10</v>
      </c>
      <c r="G820" s="143">
        <v>744.83</v>
      </c>
      <c r="H820" s="143" t="b">
        <v>1</v>
      </c>
      <c r="I820" s="143" t="b">
        <v>0</v>
      </c>
      <c r="J820" s="143" t="b">
        <v>0</v>
      </c>
      <c r="K820" s="143" t="b">
        <v>0</v>
      </c>
    </row>
    <row r="821" spans="1:11" ht="63" x14ac:dyDescent="0.25">
      <c r="A821" s="145">
        <v>44427.775000000001</v>
      </c>
      <c r="B821" s="143" t="s">
        <v>848</v>
      </c>
      <c r="C821" s="144" t="s">
        <v>1749</v>
      </c>
      <c r="D821" s="143">
        <v>3573533238</v>
      </c>
      <c r="E821" s="143">
        <v>2658574577</v>
      </c>
      <c r="F821" s="143">
        <v>-15</v>
      </c>
      <c r="G821" s="143">
        <v>694.83</v>
      </c>
      <c r="H821" s="143" t="b">
        <v>1</v>
      </c>
      <c r="I821" s="143" t="b">
        <v>0</v>
      </c>
      <c r="J821" s="143" t="b">
        <v>0</v>
      </c>
      <c r="K821" s="143" t="b">
        <v>0</v>
      </c>
    </row>
    <row r="822" spans="1:11" ht="63" x14ac:dyDescent="0.25">
      <c r="A822" s="145">
        <v>44427.775000000001</v>
      </c>
      <c r="B822" s="143" t="s">
        <v>848</v>
      </c>
      <c r="C822" s="144" t="s">
        <v>1748</v>
      </c>
      <c r="D822" s="143">
        <v>3573533236</v>
      </c>
      <c r="E822" s="143">
        <v>2658574575</v>
      </c>
      <c r="F822" s="143">
        <v>-15</v>
      </c>
      <c r="G822" s="143">
        <v>709.83</v>
      </c>
      <c r="H822" s="143" t="b">
        <v>1</v>
      </c>
      <c r="I822" s="143" t="b">
        <v>0</v>
      </c>
      <c r="J822" s="143" t="b">
        <v>0</v>
      </c>
      <c r="K822" s="143" t="b">
        <v>0</v>
      </c>
    </row>
    <row r="823" spans="1:11" ht="47.25" x14ac:dyDescent="0.25">
      <c r="A823" s="145">
        <v>44428.56527777778</v>
      </c>
      <c r="B823" s="143" t="s">
        <v>848</v>
      </c>
      <c r="C823" s="144" t="s">
        <v>1750</v>
      </c>
      <c r="D823" s="143">
        <v>3575840345</v>
      </c>
      <c r="E823" s="143">
        <v>2660255449</v>
      </c>
      <c r="F823" s="143">
        <v>-2.5</v>
      </c>
      <c r="G823" s="143">
        <v>692.33</v>
      </c>
      <c r="H823" s="143" t="b">
        <v>1</v>
      </c>
      <c r="I823" s="143" t="b">
        <v>0</v>
      </c>
      <c r="J823" s="143" t="b">
        <v>0</v>
      </c>
      <c r="K823" s="143" t="b">
        <v>0</v>
      </c>
    </row>
    <row r="824" spans="1:11" ht="47.25" x14ac:dyDescent="0.25">
      <c r="A824" s="145">
        <v>44428.825694444444</v>
      </c>
      <c r="B824" s="143" t="s">
        <v>848</v>
      </c>
      <c r="C824" s="144" t="s">
        <v>1752</v>
      </c>
      <c r="D824" s="143">
        <v>3578261552</v>
      </c>
      <c r="E824" s="143">
        <v>2662072433</v>
      </c>
      <c r="F824" s="143">
        <v>-40</v>
      </c>
      <c r="G824" s="143">
        <v>612.33000000000004</v>
      </c>
      <c r="H824" s="143" t="b">
        <v>1</v>
      </c>
      <c r="I824" s="143" t="b">
        <v>0</v>
      </c>
      <c r="J824" s="143" t="b">
        <v>0</v>
      </c>
      <c r="K824" s="143" t="b">
        <v>0</v>
      </c>
    </row>
    <row r="825" spans="1:11" ht="63" x14ac:dyDescent="0.25">
      <c r="A825" s="145">
        <v>44428.825694444444</v>
      </c>
      <c r="B825" s="143" t="s">
        <v>848</v>
      </c>
      <c r="C825" s="144" t="s">
        <v>1751</v>
      </c>
      <c r="D825" s="143">
        <v>3578261551</v>
      </c>
      <c r="E825" s="143">
        <v>2662072432</v>
      </c>
      <c r="F825" s="143">
        <v>-40</v>
      </c>
      <c r="G825" s="143">
        <v>652.33000000000004</v>
      </c>
      <c r="H825" s="143" t="b">
        <v>1</v>
      </c>
      <c r="I825" s="143" t="b">
        <v>0</v>
      </c>
      <c r="J825" s="143" t="b">
        <v>0</v>
      </c>
      <c r="K825" s="143" t="b">
        <v>0</v>
      </c>
    </row>
    <row r="826" spans="1:11" ht="78.75" x14ac:dyDescent="0.25">
      <c r="A826" s="145">
        <v>44429.785416666666</v>
      </c>
      <c r="B826" s="143" t="s">
        <v>848</v>
      </c>
      <c r="C826" s="144" t="s">
        <v>1754</v>
      </c>
      <c r="D826" s="143">
        <v>3587343835</v>
      </c>
      <c r="E826" s="143">
        <v>2668874574</v>
      </c>
      <c r="F826" s="143">
        <v>-5</v>
      </c>
      <c r="G826" s="143">
        <v>577.33000000000004</v>
      </c>
      <c r="H826" s="143" t="b">
        <v>1</v>
      </c>
      <c r="I826" s="143" t="b">
        <v>0</v>
      </c>
      <c r="J826" s="143" t="b">
        <v>0</v>
      </c>
      <c r="K826" s="143" t="b">
        <v>0</v>
      </c>
    </row>
    <row r="827" spans="1:11" ht="78.75" x14ac:dyDescent="0.25">
      <c r="A827" s="145">
        <v>44429.785416666666</v>
      </c>
      <c r="B827" s="143" t="s">
        <v>848</v>
      </c>
      <c r="C827" s="144" t="s">
        <v>1753</v>
      </c>
      <c r="D827" s="143">
        <v>3587339798</v>
      </c>
      <c r="E827" s="143">
        <v>2668871169</v>
      </c>
      <c r="F827" s="143">
        <v>-30</v>
      </c>
      <c r="G827" s="143">
        <v>582.33000000000004</v>
      </c>
      <c r="H827" s="143" t="b">
        <v>1</v>
      </c>
      <c r="I827" s="143" t="b">
        <v>0</v>
      </c>
      <c r="J827" s="143" t="b">
        <v>0</v>
      </c>
      <c r="K827" s="143" t="b">
        <v>0</v>
      </c>
    </row>
    <row r="828" spans="1:11" x14ac:dyDescent="0.25">
      <c r="A828" s="145">
        <v>44430.51458333333</v>
      </c>
      <c r="B828" s="143" t="s">
        <v>848</v>
      </c>
      <c r="C828" s="143" t="s">
        <v>883</v>
      </c>
      <c r="D828" s="143">
        <v>3589852329</v>
      </c>
      <c r="E828" s="143">
        <v>2670681664</v>
      </c>
      <c r="F828" s="143">
        <v>-5</v>
      </c>
      <c r="G828" s="143">
        <v>572.33000000000004</v>
      </c>
      <c r="H828" s="143" t="b">
        <v>0</v>
      </c>
      <c r="I828" s="143" t="b">
        <v>1</v>
      </c>
      <c r="J828" s="143" t="b">
        <v>0</v>
      </c>
      <c r="K828" s="143" t="b">
        <v>0</v>
      </c>
    </row>
    <row r="829" spans="1:11" x14ac:dyDescent="0.25">
      <c r="A829" s="145">
        <v>44430.515972222223</v>
      </c>
      <c r="B829" s="143" t="s">
        <v>848</v>
      </c>
      <c r="C829" s="143" t="s">
        <v>883</v>
      </c>
      <c r="D829" s="143">
        <v>3589861749</v>
      </c>
      <c r="E829" s="143">
        <v>2670688774</v>
      </c>
      <c r="F829" s="143">
        <v>-2.5</v>
      </c>
      <c r="G829" s="143">
        <v>567.33000000000004</v>
      </c>
      <c r="H829" s="143" t="b">
        <v>0</v>
      </c>
      <c r="I829" s="143" t="b">
        <v>1</v>
      </c>
      <c r="J829" s="143" t="b">
        <v>0</v>
      </c>
      <c r="K829" s="143" t="b">
        <v>0</v>
      </c>
    </row>
    <row r="830" spans="1:11" x14ac:dyDescent="0.25">
      <c r="A830" s="145">
        <v>44430.515972222223</v>
      </c>
      <c r="B830" s="143" t="s">
        <v>848</v>
      </c>
      <c r="C830" s="143" t="s">
        <v>883</v>
      </c>
      <c r="D830" s="143">
        <v>3589859727</v>
      </c>
      <c r="E830" s="143">
        <v>2670687059</v>
      </c>
      <c r="F830" s="143">
        <v>-2.5</v>
      </c>
      <c r="G830" s="143">
        <v>569.83000000000004</v>
      </c>
      <c r="H830" s="143" t="b">
        <v>0</v>
      </c>
      <c r="I830" s="143" t="b">
        <v>1</v>
      </c>
      <c r="J830" s="143" t="b">
        <v>0</v>
      </c>
      <c r="K830" s="143" t="b">
        <v>0</v>
      </c>
    </row>
    <row r="831" spans="1:11" ht="63" x14ac:dyDescent="0.25">
      <c r="A831" s="145">
        <v>44430.613194444442</v>
      </c>
      <c r="B831" s="143" t="s">
        <v>846</v>
      </c>
      <c r="C831" s="144" t="s">
        <v>1749</v>
      </c>
      <c r="D831" s="143">
        <v>3590918555</v>
      </c>
      <c r="E831" s="143">
        <v>2658574577</v>
      </c>
      <c r="F831" s="143">
        <v>30.31</v>
      </c>
      <c r="G831" s="143">
        <v>597.64</v>
      </c>
      <c r="H831" s="143" t="b">
        <v>1</v>
      </c>
      <c r="I831" s="143" t="b">
        <v>0</v>
      </c>
      <c r="J831" s="143" t="b">
        <v>0</v>
      </c>
      <c r="K831" s="143" t="b">
        <v>0</v>
      </c>
    </row>
    <row r="832" spans="1:11" ht="78.75" x14ac:dyDescent="0.25">
      <c r="A832" s="145">
        <v>44430.67291666667</v>
      </c>
      <c r="B832" s="143" t="s">
        <v>846</v>
      </c>
      <c r="C832" s="144" t="s">
        <v>1754</v>
      </c>
      <c r="D832" s="143">
        <v>3591763674</v>
      </c>
      <c r="E832" s="143">
        <v>2668874574</v>
      </c>
      <c r="F832" s="143">
        <v>12</v>
      </c>
      <c r="G832" s="143">
        <v>671.14</v>
      </c>
      <c r="H832" s="143" t="b">
        <v>1</v>
      </c>
      <c r="I832" s="143" t="b">
        <v>0</v>
      </c>
      <c r="J832" s="143" t="b">
        <v>0</v>
      </c>
      <c r="K832" s="143" t="b">
        <v>0</v>
      </c>
    </row>
    <row r="833" spans="1:11" ht="78.75" x14ac:dyDescent="0.25">
      <c r="A833" s="145">
        <v>44430.67291666667</v>
      </c>
      <c r="B833" s="143" t="s">
        <v>846</v>
      </c>
      <c r="C833" s="144" t="s">
        <v>1753</v>
      </c>
      <c r="D833" s="143">
        <v>3591756217</v>
      </c>
      <c r="E833" s="143">
        <v>2668871169</v>
      </c>
      <c r="F833" s="143">
        <v>61.5</v>
      </c>
      <c r="G833" s="143">
        <v>659.14</v>
      </c>
      <c r="H833" s="143" t="b">
        <v>1</v>
      </c>
      <c r="I833" s="143" t="b">
        <v>0</v>
      </c>
      <c r="J833" s="143" t="b">
        <v>0</v>
      </c>
      <c r="K833" s="143" t="b">
        <v>0</v>
      </c>
    </row>
    <row r="834" spans="1:11" ht="63" x14ac:dyDescent="0.25">
      <c r="A834" s="145">
        <v>44431.662499999999</v>
      </c>
      <c r="B834" s="143" t="s">
        <v>848</v>
      </c>
      <c r="C834" s="144" t="s">
        <v>1756</v>
      </c>
      <c r="D834" s="143">
        <v>3594594142</v>
      </c>
      <c r="E834" s="143">
        <v>2674110671</v>
      </c>
      <c r="F834" s="143">
        <v>-5</v>
      </c>
      <c r="G834" s="143">
        <v>661.14</v>
      </c>
      <c r="H834" s="143" t="b">
        <v>1</v>
      </c>
      <c r="I834" s="143" t="b">
        <v>0</v>
      </c>
      <c r="J834" s="143" t="b">
        <v>0</v>
      </c>
      <c r="K834" s="143" t="b">
        <v>0</v>
      </c>
    </row>
    <row r="835" spans="1:11" ht="63" x14ac:dyDescent="0.25">
      <c r="A835" s="145">
        <v>44431.662499999999</v>
      </c>
      <c r="B835" s="143" t="s">
        <v>848</v>
      </c>
      <c r="C835" s="144" t="s">
        <v>1755</v>
      </c>
      <c r="D835" s="143">
        <v>3594594141</v>
      </c>
      <c r="E835" s="143">
        <v>2674110670</v>
      </c>
      <c r="F835" s="143">
        <v>-5</v>
      </c>
      <c r="G835" s="143">
        <v>666.14</v>
      </c>
      <c r="H835" s="143" t="b">
        <v>1</v>
      </c>
      <c r="I835" s="143" t="b">
        <v>0</v>
      </c>
      <c r="J835" s="143" t="b">
        <v>0</v>
      </c>
      <c r="K835" s="143" t="b">
        <v>0</v>
      </c>
    </row>
    <row r="836" spans="1:11" ht="63" x14ac:dyDescent="0.25">
      <c r="A836" s="145">
        <v>44431.685416666667</v>
      </c>
      <c r="B836" s="143" t="s">
        <v>848</v>
      </c>
      <c r="C836" s="144" t="s">
        <v>1757</v>
      </c>
      <c r="D836" s="143">
        <v>3594726530</v>
      </c>
      <c r="E836" s="143">
        <v>2674209271</v>
      </c>
      <c r="F836" s="143">
        <v>-10</v>
      </c>
      <c r="G836" s="143">
        <v>651.14</v>
      </c>
      <c r="H836" s="143" t="b">
        <v>1</v>
      </c>
      <c r="I836" s="143" t="b">
        <v>0</v>
      </c>
      <c r="J836" s="143" t="b">
        <v>0</v>
      </c>
      <c r="K836" s="143" t="b">
        <v>0</v>
      </c>
    </row>
    <row r="837" spans="1:11" ht="63" x14ac:dyDescent="0.25">
      <c r="A837" s="145">
        <v>44431.722916666666</v>
      </c>
      <c r="B837" s="143" t="s">
        <v>848</v>
      </c>
      <c r="C837" s="144" t="s">
        <v>1758</v>
      </c>
      <c r="D837" s="143">
        <v>3594928671</v>
      </c>
      <c r="E837" s="143">
        <v>2674358632</v>
      </c>
      <c r="F837" s="143">
        <v>-5</v>
      </c>
      <c r="G837" s="143">
        <v>646.14</v>
      </c>
      <c r="H837" s="143" t="b">
        <v>1</v>
      </c>
      <c r="I837" s="143" t="b">
        <v>0</v>
      </c>
      <c r="J837" s="143" t="b">
        <v>0</v>
      </c>
      <c r="K837" s="143" t="b">
        <v>0</v>
      </c>
    </row>
    <row r="838" spans="1:11" ht="78.75" x14ac:dyDescent="0.25">
      <c r="A838" s="145">
        <v>44432.725694444445</v>
      </c>
      <c r="B838" s="143" t="s">
        <v>848</v>
      </c>
      <c r="C838" s="144" t="s">
        <v>1760</v>
      </c>
      <c r="D838" s="143">
        <v>3597449793</v>
      </c>
      <c r="E838" s="143">
        <v>2676202421</v>
      </c>
      <c r="F838" s="143">
        <v>-10</v>
      </c>
      <c r="G838" s="143">
        <v>596.14</v>
      </c>
      <c r="H838" s="143" t="b">
        <v>1</v>
      </c>
      <c r="I838" s="143" t="b">
        <v>0</v>
      </c>
      <c r="J838" s="143" t="b">
        <v>0</v>
      </c>
      <c r="K838" s="143" t="b">
        <v>0</v>
      </c>
    </row>
    <row r="839" spans="1:11" ht="63" x14ac:dyDescent="0.25">
      <c r="A839" s="145">
        <v>44432.725694444445</v>
      </c>
      <c r="B839" s="143" t="s">
        <v>848</v>
      </c>
      <c r="C839" s="144" t="s">
        <v>1759</v>
      </c>
      <c r="D839" s="143">
        <v>3597449263</v>
      </c>
      <c r="E839" s="143">
        <v>2676201959</v>
      </c>
      <c r="F839" s="143">
        <v>-40</v>
      </c>
      <c r="G839" s="143">
        <v>606.14</v>
      </c>
      <c r="H839" s="143" t="b">
        <v>1</v>
      </c>
      <c r="I839" s="143" t="b">
        <v>0</v>
      </c>
      <c r="J839" s="143" t="b">
        <v>0</v>
      </c>
      <c r="K839" s="143" t="b">
        <v>0</v>
      </c>
    </row>
    <row r="840" spans="1:11" ht="63" x14ac:dyDescent="0.25">
      <c r="A840" s="145">
        <v>44433.291666666664</v>
      </c>
      <c r="B840" s="143" t="s">
        <v>865</v>
      </c>
      <c r="C840" s="144" t="s">
        <v>1756</v>
      </c>
      <c r="D840" s="143">
        <v>3598665487</v>
      </c>
      <c r="E840" s="143">
        <v>2674110671</v>
      </c>
      <c r="F840" s="143">
        <v>5</v>
      </c>
      <c r="G840" s="143">
        <v>606.14</v>
      </c>
      <c r="H840" s="143" t="b">
        <v>1</v>
      </c>
      <c r="I840" s="143" t="b">
        <v>0</v>
      </c>
      <c r="J840" s="143" t="b">
        <v>0</v>
      </c>
      <c r="K840" s="143" t="b">
        <v>0</v>
      </c>
    </row>
    <row r="841" spans="1:11" ht="63" x14ac:dyDescent="0.25">
      <c r="A841" s="145">
        <v>44433.291666666664</v>
      </c>
      <c r="B841" s="143" t="s">
        <v>865</v>
      </c>
      <c r="C841" s="144" t="s">
        <v>1755</v>
      </c>
      <c r="D841" s="143">
        <v>3598665455</v>
      </c>
      <c r="E841" s="143">
        <v>2674110670</v>
      </c>
      <c r="F841" s="143">
        <v>5</v>
      </c>
      <c r="G841" s="143">
        <v>601.14</v>
      </c>
      <c r="H841" s="143" t="b">
        <v>1</v>
      </c>
      <c r="I841" s="143" t="b">
        <v>0</v>
      </c>
      <c r="J841" s="143" t="b">
        <v>0</v>
      </c>
      <c r="K841" s="143" t="b">
        <v>0</v>
      </c>
    </row>
    <row r="842" spans="1:11" ht="47.25" x14ac:dyDescent="0.25">
      <c r="A842" s="145">
        <v>44433.669444444444</v>
      </c>
      <c r="B842" s="143" t="s">
        <v>848</v>
      </c>
      <c r="C842" s="144" t="s">
        <v>1761</v>
      </c>
      <c r="D842" s="143">
        <v>3600329573</v>
      </c>
      <c r="E842" s="143">
        <v>2678343442</v>
      </c>
      <c r="F842" s="143">
        <v>0</v>
      </c>
      <c r="G842" s="143">
        <v>606.14</v>
      </c>
      <c r="H842" s="143" t="b">
        <v>1</v>
      </c>
      <c r="I842" s="143" t="b">
        <v>0</v>
      </c>
      <c r="J842" s="143" t="b">
        <v>0</v>
      </c>
      <c r="K842" s="143" t="b">
        <v>0</v>
      </c>
    </row>
    <row r="843" spans="1:11" ht="63" x14ac:dyDescent="0.25">
      <c r="A843" s="145">
        <v>44433.75</v>
      </c>
      <c r="B843" s="143" t="s">
        <v>848</v>
      </c>
      <c r="C843" s="144" t="s">
        <v>1766</v>
      </c>
      <c r="D843" s="143">
        <v>3600954851</v>
      </c>
      <c r="E843" s="143">
        <v>2678811121</v>
      </c>
      <c r="F843" s="143">
        <v>-10</v>
      </c>
      <c r="G843" s="143">
        <v>586.14</v>
      </c>
      <c r="H843" s="143" t="b">
        <v>1</v>
      </c>
      <c r="I843" s="143" t="b">
        <v>0</v>
      </c>
      <c r="J843" s="143" t="b">
        <v>0</v>
      </c>
      <c r="K843" s="143" t="b">
        <v>0</v>
      </c>
    </row>
    <row r="844" spans="1:11" ht="63" x14ac:dyDescent="0.25">
      <c r="A844" s="145">
        <v>44433.75</v>
      </c>
      <c r="B844" s="143" t="s">
        <v>848</v>
      </c>
      <c r="C844" s="144" t="s">
        <v>1765</v>
      </c>
      <c r="D844" s="143">
        <v>3600954850</v>
      </c>
      <c r="E844" s="143">
        <v>2678811120</v>
      </c>
      <c r="F844" s="143">
        <v>-2.5</v>
      </c>
      <c r="G844" s="143">
        <v>596.14</v>
      </c>
      <c r="H844" s="143" t="b">
        <v>1</v>
      </c>
      <c r="I844" s="143" t="b">
        <v>0</v>
      </c>
      <c r="J844" s="143" t="b">
        <v>0</v>
      </c>
      <c r="K844" s="143" t="b">
        <v>0</v>
      </c>
    </row>
    <row r="845" spans="1:11" ht="63" x14ac:dyDescent="0.25">
      <c r="A845" s="145">
        <v>44433.75</v>
      </c>
      <c r="B845" s="143" t="s">
        <v>848</v>
      </c>
      <c r="C845" s="144" t="s">
        <v>1764</v>
      </c>
      <c r="D845" s="143">
        <v>3600954848</v>
      </c>
      <c r="E845" s="143">
        <v>2678811119</v>
      </c>
      <c r="F845" s="143">
        <v>-2.5</v>
      </c>
      <c r="G845" s="143">
        <v>598.64</v>
      </c>
      <c r="H845" s="143" t="b">
        <v>1</v>
      </c>
      <c r="I845" s="143" t="b">
        <v>0</v>
      </c>
      <c r="J845" s="143" t="b">
        <v>0</v>
      </c>
      <c r="K845" s="143" t="b">
        <v>0</v>
      </c>
    </row>
    <row r="846" spans="1:11" ht="63" x14ac:dyDescent="0.25">
      <c r="A846" s="145">
        <v>44433.75</v>
      </c>
      <c r="B846" s="143" t="s">
        <v>848</v>
      </c>
      <c r="C846" s="144" t="s">
        <v>1763</v>
      </c>
      <c r="D846" s="143">
        <v>3600954847</v>
      </c>
      <c r="E846" s="143">
        <v>2678811118</v>
      </c>
      <c r="F846" s="143">
        <v>-2.5</v>
      </c>
      <c r="G846" s="143">
        <v>601.14</v>
      </c>
      <c r="H846" s="143" t="b">
        <v>1</v>
      </c>
      <c r="I846" s="143" t="b">
        <v>0</v>
      </c>
      <c r="J846" s="143" t="b">
        <v>0</v>
      </c>
      <c r="K846" s="143" t="b">
        <v>0</v>
      </c>
    </row>
    <row r="847" spans="1:11" ht="63" x14ac:dyDescent="0.25">
      <c r="A847" s="145">
        <v>44433.75</v>
      </c>
      <c r="B847" s="143" t="s">
        <v>848</v>
      </c>
      <c r="C847" s="144" t="s">
        <v>1762</v>
      </c>
      <c r="D847" s="143">
        <v>3600954845</v>
      </c>
      <c r="E847" s="143">
        <v>2678811116</v>
      </c>
      <c r="F847" s="143">
        <v>-2.5</v>
      </c>
      <c r="G847" s="143">
        <v>603.64</v>
      </c>
      <c r="H847" s="143" t="b">
        <v>1</v>
      </c>
      <c r="I847" s="143" t="b">
        <v>0</v>
      </c>
      <c r="J847" s="143" t="b">
        <v>0</v>
      </c>
      <c r="K847" s="143" t="b">
        <v>0</v>
      </c>
    </row>
    <row r="848" spans="1:11" ht="63" x14ac:dyDescent="0.25">
      <c r="A848" s="145">
        <v>44434.587500000001</v>
      </c>
      <c r="B848" s="143" t="s">
        <v>846</v>
      </c>
      <c r="C848" s="144" t="s">
        <v>1759</v>
      </c>
      <c r="D848" s="143">
        <v>3603012240</v>
      </c>
      <c r="E848" s="143">
        <v>2676201959</v>
      </c>
      <c r="F848" s="143">
        <v>109.12</v>
      </c>
      <c r="G848" s="143">
        <v>695.26</v>
      </c>
      <c r="H848" s="143" t="b">
        <v>1</v>
      </c>
      <c r="I848" s="143" t="b">
        <v>0</v>
      </c>
      <c r="J848" s="143" t="b">
        <v>0</v>
      </c>
      <c r="K848" s="143" t="b">
        <v>0</v>
      </c>
    </row>
    <row r="849" spans="1:11" ht="78.75" x14ac:dyDescent="0.25">
      <c r="A849" s="145">
        <v>44434.588194444441</v>
      </c>
      <c r="B849" s="143" t="s">
        <v>846</v>
      </c>
      <c r="C849" s="144" t="s">
        <v>1760</v>
      </c>
      <c r="D849" s="143">
        <v>3603018356</v>
      </c>
      <c r="E849" s="143">
        <v>2676202421</v>
      </c>
      <c r="F849" s="143">
        <v>29</v>
      </c>
      <c r="G849" s="143">
        <v>724.26</v>
      </c>
      <c r="H849" s="143" t="b">
        <v>1</v>
      </c>
      <c r="I849" s="143" t="b">
        <v>0</v>
      </c>
      <c r="J849" s="143" t="b">
        <v>0</v>
      </c>
      <c r="K849" s="143" t="b">
        <v>0</v>
      </c>
    </row>
    <row r="850" spans="1:11" ht="63" x14ac:dyDescent="0.25">
      <c r="A850" s="145">
        <v>44434.598611111112</v>
      </c>
      <c r="B850" s="143" t="s">
        <v>865</v>
      </c>
      <c r="C850" s="144" t="s">
        <v>1762</v>
      </c>
      <c r="D850" s="143">
        <v>3603078134</v>
      </c>
      <c r="E850" s="143">
        <v>2678811116</v>
      </c>
      <c r="F850" s="143">
        <v>2.5</v>
      </c>
      <c r="G850" s="143">
        <v>726.76</v>
      </c>
      <c r="H850" s="143" t="b">
        <v>1</v>
      </c>
      <c r="I850" s="143" t="b">
        <v>0</v>
      </c>
      <c r="J850" s="143" t="b">
        <v>0</v>
      </c>
      <c r="K850" s="143" t="b">
        <v>0</v>
      </c>
    </row>
    <row r="851" spans="1:11" ht="63" x14ac:dyDescent="0.25">
      <c r="A851" s="145">
        <v>44435.292361111111</v>
      </c>
      <c r="B851" s="143" t="s">
        <v>865</v>
      </c>
      <c r="C851" s="144" t="s">
        <v>1764</v>
      </c>
      <c r="D851" s="143">
        <v>3605962573</v>
      </c>
      <c r="E851" s="143">
        <v>2678811119</v>
      </c>
      <c r="F851" s="143">
        <v>2.5</v>
      </c>
      <c r="G851" s="143">
        <v>731.76</v>
      </c>
      <c r="H851" s="143" t="b">
        <v>1</v>
      </c>
      <c r="I851" s="143" t="b">
        <v>0</v>
      </c>
      <c r="J851" s="143" t="b">
        <v>0</v>
      </c>
      <c r="K851" s="143" t="b">
        <v>0</v>
      </c>
    </row>
    <row r="852" spans="1:11" ht="63" x14ac:dyDescent="0.25">
      <c r="A852" s="145">
        <v>44435.292361111111</v>
      </c>
      <c r="B852" s="143" t="s">
        <v>865</v>
      </c>
      <c r="C852" s="144" t="s">
        <v>1765</v>
      </c>
      <c r="D852" s="143">
        <v>3605962541</v>
      </c>
      <c r="E852" s="143">
        <v>2678811120</v>
      </c>
      <c r="F852" s="143">
        <v>2.5</v>
      </c>
      <c r="G852" s="143">
        <v>729.26</v>
      </c>
      <c r="H852" s="143" t="b">
        <v>1</v>
      </c>
      <c r="I852" s="143" t="b">
        <v>0</v>
      </c>
      <c r="J852" s="143" t="b">
        <v>0</v>
      </c>
      <c r="K852" s="143" t="b">
        <v>0</v>
      </c>
    </row>
    <row r="853" spans="1:11" ht="63" x14ac:dyDescent="0.25">
      <c r="A853" s="145">
        <v>44435.37777777778</v>
      </c>
      <c r="B853" s="143" t="s">
        <v>848</v>
      </c>
      <c r="C853" s="144" t="s">
        <v>1768</v>
      </c>
      <c r="D853" s="143">
        <v>3606049293</v>
      </c>
      <c r="E853" s="143">
        <v>2682581803</v>
      </c>
      <c r="F853" s="143">
        <v>-2.5</v>
      </c>
      <c r="G853" s="143">
        <v>726.76</v>
      </c>
      <c r="H853" s="143" t="b">
        <v>1</v>
      </c>
      <c r="I853" s="143" t="b">
        <v>0</v>
      </c>
      <c r="J853" s="143" t="b">
        <v>0</v>
      </c>
      <c r="K853" s="143" t="b">
        <v>0</v>
      </c>
    </row>
    <row r="854" spans="1:11" ht="63" x14ac:dyDescent="0.25">
      <c r="A854" s="145">
        <v>44435.37777777778</v>
      </c>
      <c r="B854" s="143" t="s">
        <v>848</v>
      </c>
      <c r="C854" s="144" t="s">
        <v>1767</v>
      </c>
      <c r="D854" s="143">
        <v>3606049292</v>
      </c>
      <c r="E854" s="143">
        <v>2682581802</v>
      </c>
      <c r="F854" s="143">
        <v>-2.5</v>
      </c>
      <c r="G854" s="143">
        <v>729.26</v>
      </c>
      <c r="H854" s="143" t="b">
        <v>1</v>
      </c>
      <c r="I854" s="143" t="b">
        <v>0</v>
      </c>
      <c r="J854" s="143" t="b">
        <v>0</v>
      </c>
      <c r="K854" s="143" t="b">
        <v>0</v>
      </c>
    </row>
    <row r="855" spans="1:11" ht="31.5" x14ac:dyDescent="0.25">
      <c r="A855" s="145">
        <v>44435.671527777777</v>
      </c>
      <c r="B855" s="143" t="s">
        <v>848</v>
      </c>
      <c r="C855" s="144" t="s">
        <v>1769</v>
      </c>
      <c r="D855" s="143">
        <v>3607558856</v>
      </c>
      <c r="E855" s="143">
        <v>2683703258</v>
      </c>
      <c r="F855" s="143">
        <v>0</v>
      </c>
      <c r="G855" s="143">
        <v>726.76</v>
      </c>
      <c r="H855" s="143" t="b">
        <v>1</v>
      </c>
      <c r="I855" s="143" t="b">
        <v>0</v>
      </c>
      <c r="J855" s="143" t="b">
        <v>0</v>
      </c>
      <c r="K855" s="143" t="b">
        <v>0</v>
      </c>
    </row>
    <row r="856" spans="1:11" ht="78.75" x14ac:dyDescent="0.25">
      <c r="A856" s="145">
        <v>44435.678472222222</v>
      </c>
      <c r="B856" s="143" t="s">
        <v>848</v>
      </c>
      <c r="C856" s="144" t="s">
        <v>1771</v>
      </c>
      <c r="D856" s="143">
        <v>3607625836</v>
      </c>
      <c r="E856" s="143">
        <v>2683754724</v>
      </c>
      <c r="F856" s="143">
        <v>-10</v>
      </c>
      <c r="G856" s="143">
        <v>701.76</v>
      </c>
      <c r="H856" s="143" t="b">
        <v>1</v>
      </c>
      <c r="I856" s="143" t="b">
        <v>0</v>
      </c>
      <c r="J856" s="143" t="b">
        <v>0</v>
      </c>
      <c r="K856" s="143" t="b">
        <v>0</v>
      </c>
    </row>
    <row r="857" spans="1:11" ht="63" x14ac:dyDescent="0.25">
      <c r="A857" s="145">
        <v>44435.678472222222</v>
      </c>
      <c r="B857" s="143" t="s">
        <v>848</v>
      </c>
      <c r="C857" s="144" t="s">
        <v>1770</v>
      </c>
      <c r="D857" s="143">
        <v>3607625835</v>
      </c>
      <c r="E857" s="143">
        <v>2683754723</v>
      </c>
      <c r="F857" s="143">
        <v>-15</v>
      </c>
      <c r="G857" s="143">
        <v>711.76</v>
      </c>
      <c r="H857" s="143" t="b">
        <v>1</v>
      </c>
      <c r="I857" s="143" t="b">
        <v>0</v>
      </c>
      <c r="J857" s="143" t="b">
        <v>0</v>
      </c>
      <c r="K857" s="143" t="b">
        <v>0</v>
      </c>
    </row>
    <row r="858" spans="1:11" ht="63" x14ac:dyDescent="0.25">
      <c r="A858" s="145">
        <v>44435.679166666669</v>
      </c>
      <c r="B858" s="143" t="s">
        <v>848</v>
      </c>
      <c r="C858" s="144" t="s">
        <v>1772</v>
      </c>
      <c r="D858" s="143">
        <v>3607635170</v>
      </c>
      <c r="E858" s="143">
        <v>2683762614</v>
      </c>
      <c r="F858" s="143">
        <v>-15</v>
      </c>
      <c r="G858" s="143">
        <v>686.76</v>
      </c>
      <c r="H858" s="143" t="b">
        <v>1</v>
      </c>
      <c r="I858" s="143" t="b">
        <v>0</v>
      </c>
      <c r="J858" s="143" t="b">
        <v>0</v>
      </c>
      <c r="K858" s="143" t="b">
        <v>0</v>
      </c>
    </row>
    <row r="859" spans="1:11" ht="63" x14ac:dyDescent="0.25">
      <c r="A859" s="145">
        <v>44435.692361111112</v>
      </c>
      <c r="B859" s="143" t="s">
        <v>848</v>
      </c>
      <c r="C859" s="144" t="s">
        <v>1773</v>
      </c>
      <c r="D859" s="143">
        <v>3607796650</v>
      </c>
      <c r="E859" s="143">
        <v>2683877530</v>
      </c>
      <c r="F859" s="143">
        <v>-10</v>
      </c>
      <c r="G859" s="143">
        <v>676.76</v>
      </c>
      <c r="H859" s="143" t="b">
        <v>1</v>
      </c>
      <c r="I859" s="143" t="b">
        <v>0</v>
      </c>
      <c r="J859" s="143" t="b">
        <v>0</v>
      </c>
      <c r="K859" s="143" t="b">
        <v>0</v>
      </c>
    </row>
    <row r="860" spans="1:11" ht="31.5" x14ac:dyDescent="0.25">
      <c r="A860" s="145">
        <v>44435.702777777777</v>
      </c>
      <c r="B860" s="143" t="s">
        <v>848</v>
      </c>
      <c r="C860" s="144" t="s">
        <v>1769</v>
      </c>
      <c r="D860" s="143">
        <v>3607911152</v>
      </c>
      <c r="E860" s="143">
        <v>2683959132</v>
      </c>
      <c r="F860" s="143">
        <v>-2.5</v>
      </c>
      <c r="G860" s="143">
        <v>674.26</v>
      </c>
      <c r="H860" s="143" t="b">
        <v>1</v>
      </c>
      <c r="I860" s="143" t="b">
        <v>0</v>
      </c>
      <c r="J860" s="143" t="b">
        <v>0</v>
      </c>
      <c r="K860" s="143" t="b">
        <v>0</v>
      </c>
    </row>
    <row r="861" spans="1:11" ht="63" x14ac:dyDescent="0.25">
      <c r="A861" s="145">
        <v>44436.224999999999</v>
      </c>
      <c r="B861" s="143" t="s">
        <v>865</v>
      </c>
      <c r="C861" s="144" t="s">
        <v>1773</v>
      </c>
      <c r="D861" s="143">
        <v>3610560159</v>
      </c>
      <c r="E861" s="143">
        <v>2683877530</v>
      </c>
      <c r="F861" s="143">
        <v>10</v>
      </c>
      <c r="G861" s="143">
        <v>684.26</v>
      </c>
      <c r="H861" s="143" t="b">
        <v>1</v>
      </c>
      <c r="I861" s="143" t="b">
        <v>0</v>
      </c>
      <c r="J861" s="143" t="b">
        <v>0</v>
      </c>
      <c r="K861" s="143" t="b">
        <v>0</v>
      </c>
    </row>
    <row r="862" spans="1:11" ht="78.75" x14ac:dyDescent="0.25">
      <c r="A862" s="145">
        <v>44436.327777777777</v>
      </c>
      <c r="B862" s="143" t="s">
        <v>865</v>
      </c>
      <c r="C862" s="144" t="s">
        <v>1771</v>
      </c>
      <c r="D862" s="143">
        <v>3610671424</v>
      </c>
      <c r="E862" s="143">
        <v>2683754724</v>
      </c>
      <c r="F862" s="143">
        <v>10</v>
      </c>
      <c r="G862" s="143">
        <v>709.26</v>
      </c>
      <c r="H862" s="143" t="b">
        <v>1</v>
      </c>
      <c r="I862" s="143" t="b">
        <v>0</v>
      </c>
      <c r="J862" s="143" t="b">
        <v>0</v>
      </c>
      <c r="K862" s="143" t="b">
        <v>0</v>
      </c>
    </row>
    <row r="863" spans="1:11" ht="63" x14ac:dyDescent="0.25">
      <c r="A863" s="145">
        <v>44436.327777777777</v>
      </c>
      <c r="B863" s="143" t="s">
        <v>865</v>
      </c>
      <c r="C863" s="144" t="s">
        <v>1770</v>
      </c>
      <c r="D863" s="143">
        <v>3610671368</v>
      </c>
      <c r="E863" s="143">
        <v>2683754723</v>
      </c>
      <c r="F863" s="143">
        <v>15</v>
      </c>
      <c r="G863" s="143">
        <v>699.26</v>
      </c>
      <c r="H863" s="143" t="b">
        <v>1</v>
      </c>
      <c r="I863" s="143" t="b">
        <v>0</v>
      </c>
      <c r="J863" s="143" t="b">
        <v>0</v>
      </c>
      <c r="K863" s="143" t="b">
        <v>0</v>
      </c>
    </row>
    <row r="864" spans="1:11" ht="63" x14ac:dyDescent="0.25">
      <c r="A864" s="145">
        <v>44436.695138888892</v>
      </c>
      <c r="B864" s="143" t="s">
        <v>848</v>
      </c>
      <c r="C864" s="144" t="s">
        <v>1776</v>
      </c>
      <c r="D864" s="143">
        <v>3616568093</v>
      </c>
      <c r="E864" s="143">
        <v>2690371189</v>
      </c>
      <c r="F864" s="143">
        <v>-2.2000000000000002</v>
      </c>
      <c r="G864" s="143">
        <v>702.66</v>
      </c>
      <c r="H864" s="143" t="b">
        <v>1</v>
      </c>
      <c r="I864" s="143" t="b">
        <v>0</v>
      </c>
      <c r="J864" s="143" t="b">
        <v>0</v>
      </c>
      <c r="K864" s="143" t="b">
        <v>0</v>
      </c>
    </row>
    <row r="865" spans="1:11" ht="63" x14ac:dyDescent="0.25">
      <c r="A865" s="145">
        <v>44436.695138888892</v>
      </c>
      <c r="B865" s="143" t="s">
        <v>848</v>
      </c>
      <c r="C865" s="144" t="s">
        <v>1775</v>
      </c>
      <c r="D865" s="143">
        <v>3616568089</v>
      </c>
      <c r="E865" s="143">
        <v>2690371187</v>
      </c>
      <c r="F865" s="143">
        <v>-2.2000000000000002</v>
      </c>
      <c r="G865" s="143">
        <v>704.86</v>
      </c>
      <c r="H865" s="143" t="b">
        <v>1</v>
      </c>
      <c r="I865" s="143" t="b">
        <v>0</v>
      </c>
      <c r="J865" s="143" t="b">
        <v>0</v>
      </c>
      <c r="K865" s="143" t="b">
        <v>0</v>
      </c>
    </row>
    <row r="866" spans="1:11" ht="63" x14ac:dyDescent="0.25">
      <c r="A866" s="145">
        <v>44436.695138888892</v>
      </c>
      <c r="B866" s="143" t="s">
        <v>848</v>
      </c>
      <c r="C866" s="144" t="s">
        <v>1774</v>
      </c>
      <c r="D866" s="143">
        <v>3616568085</v>
      </c>
      <c r="E866" s="143">
        <v>2690371185</v>
      </c>
      <c r="F866" s="143">
        <v>-2.2000000000000002</v>
      </c>
      <c r="G866" s="143">
        <v>707.06</v>
      </c>
      <c r="H866" s="143" t="b">
        <v>1</v>
      </c>
      <c r="I866" s="143" t="b">
        <v>0</v>
      </c>
      <c r="J866" s="143" t="b">
        <v>0</v>
      </c>
      <c r="K866" s="143" t="b">
        <v>0</v>
      </c>
    </row>
    <row r="867" spans="1:11" ht="63" x14ac:dyDescent="0.25">
      <c r="A867" s="145">
        <v>44436.720138888886</v>
      </c>
      <c r="B867" s="143" t="s">
        <v>846</v>
      </c>
      <c r="C867" s="144" t="s">
        <v>1775</v>
      </c>
      <c r="D867" s="143">
        <v>3617317954</v>
      </c>
      <c r="E867" s="143">
        <v>2690371187</v>
      </c>
      <c r="F867" s="143">
        <v>41.8</v>
      </c>
      <c r="G867" s="143">
        <v>754.58</v>
      </c>
      <c r="H867" s="143" t="b">
        <v>1</v>
      </c>
      <c r="I867" s="143" t="b">
        <v>0</v>
      </c>
      <c r="J867" s="143" t="b">
        <v>0</v>
      </c>
      <c r="K867" s="143" t="b">
        <v>0</v>
      </c>
    </row>
    <row r="868" spans="1:11" ht="63" x14ac:dyDescent="0.25">
      <c r="A868" s="145">
        <v>44436.720138888886</v>
      </c>
      <c r="B868" s="143" t="s">
        <v>846</v>
      </c>
      <c r="C868" s="144" t="s">
        <v>1776</v>
      </c>
      <c r="D868" s="143">
        <v>3617317403</v>
      </c>
      <c r="E868" s="143">
        <v>2690371189</v>
      </c>
      <c r="F868" s="143">
        <v>10.119999999999999</v>
      </c>
      <c r="G868" s="143">
        <v>712.78</v>
      </c>
      <c r="H868" s="143" t="b">
        <v>1</v>
      </c>
      <c r="I868" s="143" t="b">
        <v>0</v>
      </c>
      <c r="J868" s="143" t="b">
        <v>0</v>
      </c>
      <c r="K868" s="143" t="b">
        <v>0</v>
      </c>
    </row>
    <row r="869" spans="1:11" ht="47.25" x14ac:dyDescent="0.25">
      <c r="A869" s="145">
        <v>44437.379861111112</v>
      </c>
      <c r="B869" s="143" t="s">
        <v>848</v>
      </c>
      <c r="C869" s="144" t="s">
        <v>1777</v>
      </c>
      <c r="D869" s="143">
        <v>3620572936</v>
      </c>
      <c r="E869" s="143">
        <v>2693146207</v>
      </c>
      <c r="F869" s="143">
        <v>-10</v>
      </c>
      <c r="G869" s="143">
        <v>744.58</v>
      </c>
      <c r="H869" s="143" t="b">
        <v>1</v>
      </c>
      <c r="I869" s="143" t="b">
        <v>0</v>
      </c>
      <c r="J869" s="143" t="b">
        <v>0</v>
      </c>
      <c r="K869" s="143" t="b">
        <v>0</v>
      </c>
    </row>
    <row r="870" spans="1:11" ht="47.25" x14ac:dyDescent="0.25">
      <c r="A870" s="145">
        <v>44437.554166666669</v>
      </c>
      <c r="B870" s="143" t="s">
        <v>846</v>
      </c>
      <c r="C870" s="144" t="s">
        <v>1777</v>
      </c>
      <c r="D870" s="143">
        <v>3621444141</v>
      </c>
      <c r="E870" s="143">
        <v>2693146207</v>
      </c>
      <c r="F870" s="143">
        <v>20.5</v>
      </c>
      <c r="G870" s="143">
        <v>765.08</v>
      </c>
      <c r="H870" s="143" t="b">
        <v>1</v>
      </c>
      <c r="I870" s="143" t="b">
        <v>0</v>
      </c>
      <c r="J870" s="143" t="b">
        <v>0</v>
      </c>
      <c r="K870" s="143" t="b">
        <v>0</v>
      </c>
    </row>
    <row r="871" spans="1:11" ht="63" x14ac:dyDescent="0.25">
      <c r="A871" s="145">
        <v>44437.90902777778</v>
      </c>
      <c r="B871" s="143" t="s">
        <v>848</v>
      </c>
      <c r="C871" s="144" t="s">
        <v>1778</v>
      </c>
      <c r="D871" s="143">
        <v>3624488091</v>
      </c>
      <c r="E871" s="143">
        <v>2696071101</v>
      </c>
      <c r="F871" s="143">
        <v>-2.5</v>
      </c>
      <c r="G871" s="143">
        <v>762.58</v>
      </c>
      <c r="H871" s="143" t="b">
        <v>1</v>
      </c>
      <c r="I871" s="143" t="b">
        <v>0</v>
      </c>
      <c r="J871" s="143" t="b">
        <v>0</v>
      </c>
      <c r="K871" s="143" t="b">
        <v>0</v>
      </c>
    </row>
    <row r="872" spans="1:11" ht="63" x14ac:dyDescent="0.25">
      <c r="A872" s="145">
        <v>44437.911111111112</v>
      </c>
      <c r="B872" s="143" t="s">
        <v>846</v>
      </c>
      <c r="C872" s="144" t="s">
        <v>1778</v>
      </c>
      <c r="D872" s="143">
        <v>3624495482</v>
      </c>
      <c r="E872" s="143">
        <v>2696071101</v>
      </c>
      <c r="F872" s="143">
        <v>6.75</v>
      </c>
      <c r="G872" s="143">
        <v>769.33</v>
      </c>
      <c r="H872" s="143" t="b">
        <v>1</v>
      </c>
      <c r="I872" s="143" t="b">
        <v>0</v>
      </c>
      <c r="J872" s="143" t="b">
        <v>0</v>
      </c>
      <c r="K872" s="143" t="b">
        <v>0</v>
      </c>
    </row>
    <row r="873" spans="1:11" ht="63" x14ac:dyDescent="0.25">
      <c r="A873" s="145">
        <v>44437.915277777778</v>
      </c>
      <c r="B873" s="143" t="s">
        <v>848</v>
      </c>
      <c r="C873" s="144" t="s">
        <v>1781</v>
      </c>
      <c r="D873" s="143">
        <v>3624512384</v>
      </c>
      <c r="E873" s="143">
        <v>2696087909</v>
      </c>
      <c r="F873" s="143">
        <v>-2.5</v>
      </c>
      <c r="G873" s="143">
        <v>759.33</v>
      </c>
      <c r="H873" s="143" t="b">
        <v>1</v>
      </c>
      <c r="I873" s="143" t="b">
        <v>0</v>
      </c>
      <c r="J873" s="143" t="b">
        <v>0</v>
      </c>
      <c r="K873" s="143" t="b">
        <v>0</v>
      </c>
    </row>
    <row r="874" spans="1:11" ht="63" x14ac:dyDescent="0.25">
      <c r="A874" s="145">
        <v>44437.915277777778</v>
      </c>
      <c r="B874" s="143" t="s">
        <v>848</v>
      </c>
      <c r="C874" s="144" t="s">
        <v>1780</v>
      </c>
      <c r="D874" s="143">
        <v>3624512382</v>
      </c>
      <c r="E874" s="143">
        <v>2696087907</v>
      </c>
      <c r="F874" s="143">
        <v>-2.5</v>
      </c>
      <c r="G874" s="143">
        <v>761.83</v>
      </c>
      <c r="H874" s="143" t="b">
        <v>1</v>
      </c>
      <c r="I874" s="143" t="b">
        <v>0</v>
      </c>
      <c r="J874" s="143" t="b">
        <v>0</v>
      </c>
      <c r="K874" s="143" t="b">
        <v>0</v>
      </c>
    </row>
    <row r="875" spans="1:11" ht="63" x14ac:dyDescent="0.25">
      <c r="A875" s="145">
        <v>44437.915277777778</v>
      </c>
      <c r="B875" s="143" t="s">
        <v>848</v>
      </c>
      <c r="C875" s="144" t="s">
        <v>1779</v>
      </c>
      <c r="D875" s="143">
        <v>3624512381</v>
      </c>
      <c r="E875" s="143">
        <v>2696087906</v>
      </c>
      <c r="F875" s="143">
        <v>-5</v>
      </c>
      <c r="G875" s="143">
        <v>764.33</v>
      </c>
      <c r="H875" s="143" t="b">
        <v>1</v>
      </c>
      <c r="I875" s="143" t="b">
        <v>0</v>
      </c>
      <c r="J875" s="143" t="b">
        <v>0</v>
      </c>
      <c r="K875" s="143" t="b">
        <v>0</v>
      </c>
    </row>
    <row r="876" spans="1:11" ht="63" x14ac:dyDescent="0.25">
      <c r="A876" s="145">
        <v>44437.919444444444</v>
      </c>
      <c r="B876" s="143" t="s">
        <v>846</v>
      </c>
      <c r="C876" s="144" t="s">
        <v>1779</v>
      </c>
      <c r="D876" s="143">
        <v>3624526626</v>
      </c>
      <c r="E876" s="143">
        <v>2696087906</v>
      </c>
      <c r="F876" s="143">
        <v>12</v>
      </c>
      <c r="G876" s="143">
        <v>771.33</v>
      </c>
      <c r="H876" s="143" t="b">
        <v>1</v>
      </c>
      <c r="I876" s="143" t="b">
        <v>0</v>
      </c>
      <c r="J876" s="143" t="b">
        <v>0</v>
      </c>
      <c r="K876" s="143" t="b">
        <v>0</v>
      </c>
    </row>
    <row r="877" spans="1:11" ht="78.75" x14ac:dyDescent="0.25">
      <c r="A877" s="145">
        <v>44437.926388888889</v>
      </c>
      <c r="B877" s="143" t="s">
        <v>848</v>
      </c>
      <c r="C877" s="144" t="s">
        <v>1783</v>
      </c>
      <c r="D877" s="143">
        <v>3624544151</v>
      </c>
      <c r="E877" s="143">
        <v>2696111673</v>
      </c>
      <c r="F877" s="143">
        <v>-1</v>
      </c>
      <c r="G877" s="143">
        <v>769.33</v>
      </c>
      <c r="H877" s="143" t="b">
        <v>1</v>
      </c>
      <c r="I877" s="143" t="b">
        <v>0</v>
      </c>
      <c r="J877" s="143" t="b">
        <v>0</v>
      </c>
      <c r="K877" s="143" t="b">
        <v>0</v>
      </c>
    </row>
    <row r="878" spans="1:11" ht="63" x14ac:dyDescent="0.25">
      <c r="A878" s="145">
        <v>44437.926388888889</v>
      </c>
      <c r="B878" s="143" t="s">
        <v>848</v>
      </c>
      <c r="C878" s="144" t="s">
        <v>1782</v>
      </c>
      <c r="D878" s="143">
        <v>3624544150</v>
      </c>
      <c r="E878" s="143">
        <v>2696111672</v>
      </c>
      <c r="F878" s="143">
        <v>-1</v>
      </c>
      <c r="G878" s="143">
        <v>770.33</v>
      </c>
      <c r="H878" s="143" t="b">
        <v>1</v>
      </c>
      <c r="I878" s="143" t="b">
        <v>0</v>
      </c>
      <c r="J878" s="143" t="b">
        <v>0</v>
      </c>
      <c r="K878" s="143" t="b">
        <v>0</v>
      </c>
    </row>
    <row r="879" spans="1:11" ht="47.25" x14ac:dyDescent="0.25">
      <c r="A879" s="145">
        <v>44437.932638888888</v>
      </c>
      <c r="B879" s="143" t="s">
        <v>848</v>
      </c>
      <c r="C879" s="144" t="s">
        <v>1785</v>
      </c>
      <c r="D879" s="143">
        <v>3624556857</v>
      </c>
      <c r="E879" s="143">
        <v>2696121440</v>
      </c>
      <c r="F879" s="143">
        <v>-2.5</v>
      </c>
      <c r="G879" s="143">
        <v>764.33</v>
      </c>
      <c r="H879" s="143" t="b">
        <v>1</v>
      </c>
      <c r="I879" s="143" t="b">
        <v>0</v>
      </c>
      <c r="J879" s="143" t="b">
        <v>0</v>
      </c>
      <c r="K879" s="143" t="b">
        <v>0</v>
      </c>
    </row>
    <row r="880" spans="1:11" ht="47.25" x14ac:dyDescent="0.25">
      <c r="A880" s="145">
        <v>44437.932638888888</v>
      </c>
      <c r="B880" s="143" t="s">
        <v>848</v>
      </c>
      <c r="C880" s="144" t="s">
        <v>1784</v>
      </c>
      <c r="D880" s="143">
        <v>3624556856</v>
      </c>
      <c r="E880" s="143">
        <v>2696121439</v>
      </c>
      <c r="F880" s="143">
        <v>-2.5</v>
      </c>
      <c r="G880" s="143">
        <v>766.83</v>
      </c>
      <c r="H880" s="143" t="b">
        <v>1</v>
      </c>
      <c r="I880" s="143" t="b">
        <v>0</v>
      </c>
      <c r="J880" s="143" t="b">
        <v>0</v>
      </c>
      <c r="K880" s="143" t="b">
        <v>0</v>
      </c>
    </row>
    <row r="881" spans="1:11" ht="47.25" x14ac:dyDescent="0.25">
      <c r="A881" s="145">
        <v>44437.950694444444</v>
      </c>
      <c r="B881" s="143" t="s">
        <v>865</v>
      </c>
      <c r="C881" s="144" t="s">
        <v>1785</v>
      </c>
      <c r="D881" s="143">
        <v>3624593663</v>
      </c>
      <c r="E881" s="143">
        <v>2696121440</v>
      </c>
      <c r="F881" s="143">
        <v>2.5</v>
      </c>
      <c r="G881" s="143">
        <v>766.83</v>
      </c>
      <c r="H881" s="143" t="b">
        <v>1</v>
      </c>
      <c r="I881" s="143" t="b">
        <v>0</v>
      </c>
      <c r="J881" s="143" t="b">
        <v>0</v>
      </c>
      <c r="K881" s="143" t="b">
        <v>0</v>
      </c>
    </row>
    <row r="882" spans="1:11" ht="63" x14ac:dyDescent="0.25">
      <c r="A882" s="145">
        <v>44438.518750000003</v>
      </c>
      <c r="B882" s="143" t="s">
        <v>848</v>
      </c>
      <c r="C882" s="144" t="s">
        <v>1786</v>
      </c>
      <c r="D882" s="143">
        <v>3625133728</v>
      </c>
      <c r="E882" s="143">
        <v>2696514047</v>
      </c>
      <c r="F882" s="143">
        <v>-40</v>
      </c>
      <c r="G882" s="143">
        <v>726.83</v>
      </c>
      <c r="H882" s="143" t="b">
        <v>1</v>
      </c>
      <c r="I882" s="143" t="b">
        <v>0</v>
      </c>
      <c r="J882" s="143" t="b">
        <v>0</v>
      </c>
      <c r="K882" s="143" t="b">
        <v>0</v>
      </c>
    </row>
    <row r="883" spans="1:11" ht="47.25" x14ac:dyDescent="0.25">
      <c r="A883" s="145">
        <v>44438.548611111109</v>
      </c>
      <c r="B883" s="143" t="s">
        <v>865</v>
      </c>
      <c r="C883" s="144" t="s">
        <v>1785</v>
      </c>
      <c r="D883" s="143">
        <v>3625260150</v>
      </c>
      <c r="E883" s="143">
        <v>2696121440</v>
      </c>
      <c r="F883" s="143">
        <v>-2.5</v>
      </c>
      <c r="G883" s="143">
        <v>724.33</v>
      </c>
      <c r="H883" s="143" t="b">
        <v>1</v>
      </c>
      <c r="I883" s="143" t="b">
        <v>0</v>
      </c>
      <c r="J883" s="143" t="b">
        <v>0</v>
      </c>
      <c r="K883" s="143" t="b">
        <v>0</v>
      </c>
    </row>
    <row r="884" spans="1:11" ht="47.25" x14ac:dyDescent="0.25">
      <c r="A884" s="145">
        <v>44438.549305555556</v>
      </c>
      <c r="B884" s="143" t="s">
        <v>865</v>
      </c>
      <c r="C884" s="144" t="s">
        <v>1785</v>
      </c>
      <c r="D884" s="143">
        <v>3625261889</v>
      </c>
      <c r="E884" s="143">
        <v>2696121440</v>
      </c>
      <c r="F884" s="143">
        <v>2.5</v>
      </c>
      <c r="G884" s="143">
        <v>729.33</v>
      </c>
      <c r="H884" s="143" t="b">
        <v>1</v>
      </c>
      <c r="I884" s="143" t="b">
        <v>0</v>
      </c>
      <c r="J884" s="143" t="b">
        <v>0</v>
      </c>
      <c r="K884" s="143" t="b">
        <v>0</v>
      </c>
    </row>
    <row r="885" spans="1:11" ht="47.25" x14ac:dyDescent="0.25">
      <c r="A885" s="145">
        <v>44438.549305555556</v>
      </c>
      <c r="B885" s="143" t="s">
        <v>865</v>
      </c>
      <c r="C885" s="144" t="s">
        <v>1784</v>
      </c>
      <c r="D885" s="143">
        <v>3625261566</v>
      </c>
      <c r="E885" s="143">
        <v>2696121439</v>
      </c>
      <c r="F885" s="143">
        <v>2.5</v>
      </c>
      <c r="G885" s="143">
        <v>726.83</v>
      </c>
      <c r="H885" s="143" t="b">
        <v>1</v>
      </c>
      <c r="I885" s="143" t="b">
        <v>0</v>
      </c>
      <c r="J885" s="143" t="b">
        <v>0</v>
      </c>
      <c r="K885" s="143" t="b">
        <v>0</v>
      </c>
    </row>
    <row r="886" spans="1:11" ht="78.75" x14ac:dyDescent="0.25">
      <c r="A886" s="145">
        <v>44439.392361111109</v>
      </c>
      <c r="B886" s="143" t="s">
        <v>848</v>
      </c>
      <c r="C886" s="144" t="s">
        <v>1787</v>
      </c>
      <c r="D886" s="143">
        <v>3627312059</v>
      </c>
      <c r="E886" s="143">
        <v>2698108093</v>
      </c>
      <c r="F886" s="143">
        <v>-15</v>
      </c>
      <c r="G886" s="143">
        <v>714.33</v>
      </c>
      <c r="H886" s="143" t="b">
        <v>1</v>
      </c>
      <c r="I886" s="143" t="b">
        <v>0</v>
      </c>
      <c r="J886" s="143" t="b">
        <v>0</v>
      </c>
      <c r="K886" s="143" t="b">
        <v>0</v>
      </c>
    </row>
    <row r="887" spans="1:11" ht="31.5" x14ac:dyDescent="0.25">
      <c r="A887" s="145">
        <v>44440</v>
      </c>
      <c r="B887" s="143" t="s">
        <v>848</v>
      </c>
      <c r="C887" s="144" t="s">
        <v>1788</v>
      </c>
      <c r="D887" s="143">
        <v>3629624363</v>
      </c>
      <c r="E887" s="143">
        <v>29220187</v>
      </c>
      <c r="F887" s="143">
        <v>-1</v>
      </c>
      <c r="G887" s="143">
        <v>713.33</v>
      </c>
      <c r="H887" s="143" t="b">
        <v>1</v>
      </c>
      <c r="I887" s="143" t="b">
        <v>0</v>
      </c>
      <c r="J887" s="143" t="b">
        <v>0</v>
      </c>
      <c r="K887" s="143" t="b">
        <v>1</v>
      </c>
    </row>
    <row r="888" spans="1:11" ht="63" x14ac:dyDescent="0.25">
      <c r="A888" s="145">
        <v>44440.560416666667</v>
      </c>
      <c r="B888" s="143" t="s">
        <v>846</v>
      </c>
      <c r="C888" s="144" t="s">
        <v>1786</v>
      </c>
      <c r="D888" s="143">
        <v>3630420060</v>
      </c>
      <c r="E888" s="143">
        <v>2696514047</v>
      </c>
      <c r="F888" s="143">
        <v>100</v>
      </c>
      <c r="G888" s="143">
        <v>813.33</v>
      </c>
      <c r="H888" s="143" t="b">
        <v>1</v>
      </c>
      <c r="I888" s="143" t="b">
        <v>0</v>
      </c>
      <c r="J888" s="143" t="b">
        <v>0</v>
      </c>
      <c r="K888" s="143" t="b">
        <v>0</v>
      </c>
    </row>
    <row r="889" spans="1:11" ht="78.75" x14ac:dyDescent="0.25">
      <c r="A889" s="145">
        <v>44441.652083333334</v>
      </c>
      <c r="B889" s="143" t="s">
        <v>848</v>
      </c>
      <c r="C889" s="144" t="s">
        <v>1790</v>
      </c>
      <c r="D889" s="143">
        <v>3634584591</v>
      </c>
      <c r="E889" s="143">
        <v>2703490897</v>
      </c>
      <c r="F889" s="143">
        <v>-2.5</v>
      </c>
      <c r="G889" s="143">
        <v>805.83</v>
      </c>
      <c r="H889" s="143" t="b">
        <v>1</v>
      </c>
      <c r="I889" s="143" t="b">
        <v>0</v>
      </c>
      <c r="J889" s="143" t="b">
        <v>0</v>
      </c>
      <c r="K889" s="143" t="b">
        <v>0</v>
      </c>
    </row>
    <row r="890" spans="1:11" ht="78.75" x14ac:dyDescent="0.25">
      <c r="A890" s="145">
        <v>44441.652083333334</v>
      </c>
      <c r="B890" s="143" t="s">
        <v>848</v>
      </c>
      <c r="C890" s="144" t="s">
        <v>1789</v>
      </c>
      <c r="D890" s="143">
        <v>3634584589</v>
      </c>
      <c r="E890" s="143">
        <v>2703490895</v>
      </c>
      <c r="F890" s="143">
        <v>-5</v>
      </c>
      <c r="G890" s="143">
        <v>808.33</v>
      </c>
      <c r="H890" s="143" t="b">
        <v>1</v>
      </c>
      <c r="I890" s="143" t="b">
        <v>0</v>
      </c>
      <c r="J890" s="143" t="b">
        <v>0</v>
      </c>
      <c r="K890" s="143" t="b">
        <v>0</v>
      </c>
    </row>
    <row r="891" spans="1:11" ht="63" x14ac:dyDescent="0.25">
      <c r="A891" s="145">
        <v>44441.725694444445</v>
      </c>
      <c r="B891" s="143" t="s">
        <v>848</v>
      </c>
      <c r="C891" s="144" t="s">
        <v>1792</v>
      </c>
      <c r="D891" s="143">
        <v>3635153616</v>
      </c>
      <c r="E891" s="143">
        <v>2703913670</v>
      </c>
      <c r="F891" s="143">
        <v>-5</v>
      </c>
      <c r="G891" s="143">
        <v>795.83</v>
      </c>
      <c r="H891" s="143" t="b">
        <v>1</v>
      </c>
      <c r="I891" s="143" t="b">
        <v>0</v>
      </c>
      <c r="J891" s="143" t="b">
        <v>0</v>
      </c>
      <c r="K891" s="143" t="b">
        <v>0</v>
      </c>
    </row>
    <row r="892" spans="1:11" ht="47.25" x14ac:dyDescent="0.25">
      <c r="A892" s="145">
        <v>44441.725694444445</v>
      </c>
      <c r="B892" s="143" t="s">
        <v>848</v>
      </c>
      <c r="C892" s="144" t="s">
        <v>1791</v>
      </c>
      <c r="D892" s="143">
        <v>3635153615</v>
      </c>
      <c r="E892" s="143">
        <v>2703913669</v>
      </c>
      <c r="F892" s="143">
        <v>-5</v>
      </c>
      <c r="G892" s="143">
        <v>800.83</v>
      </c>
      <c r="H892" s="143" t="b">
        <v>1</v>
      </c>
      <c r="I892" s="143" t="b">
        <v>0</v>
      </c>
      <c r="J892" s="143" t="b">
        <v>0</v>
      </c>
      <c r="K892" s="143" t="b">
        <v>0</v>
      </c>
    </row>
    <row r="893" spans="1:11" ht="63" x14ac:dyDescent="0.25">
      <c r="A893" s="145">
        <v>44443.493055555555</v>
      </c>
      <c r="B893" s="143" t="s">
        <v>848</v>
      </c>
      <c r="C893" s="144" t="s">
        <v>1794</v>
      </c>
      <c r="D893" s="143">
        <v>3643092649</v>
      </c>
      <c r="E893" s="143">
        <v>2709781077</v>
      </c>
      <c r="F893" s="143">
        <v>-20</v>
      </c>
      <c r="G893" s="143">
        <v>755.83</v>
      </c>
      <c r="H893" s="143" t="b">
        <v>1</v>
      </c>
      <c r="I893" s="143" t="b">
        <v>0</v>
      </c>
      <c r="J893" s="143" t="b">
        <v>0</v>
      </c>
      <c r="K893" s="143" t="b">
        <v>0</v>
      </c>
    </row>
    <row r="894" spans="1:11" ht="63" x14ac:dyDescent="0.25">
      <c r="A894" s="145">
        <v>44443.493055555555</v>
      </c>
      <c r="B894" s="143" t="s">
        <v>848</v>
      </c>
      <c r="C894" s="144" t="s">
        <v>1793</v>
      </c>
      <c r="D894" s="143">
        <v>3643092647</v>
      </c>
      <c r="E894" s="143">
        <v>2709781075</v>
      </c>
      <c r="F894" s="143">
        <v>-20</v>
      </c>
      <c r="G894" s="143">
        <v>775.83</v>
      </c>
      <c r="H894" s="143" t="b">
        <v>1</v>
      </c>
      <c r="I894" s="143" t="b">
        <v>0</v>
      </c>
      <c r="J894" s="143" t="b">
        <v>0</v>
      </c>
      <c r="K894" s="143" t="b">
        <v>0</v>
      </c>
    </row>
    <row r="895" spans="1:11" ht="78.75" x14ac:dyDescent="0.25">
      <c r="A895" s="145">
        <v>44443.494444444441</v>
      </c>
      <c r="B895" s="143" t="s">
        <v>848</v>
      </c>
      <c r="C895" s="144" t="s">
        <v>1796</v>
      </c>
      <c r="D895" s="143">
        <v>3643113636</v>
      </c>
      <c r="E895" s="143">
        <v>2709789329</v>
      </c>
      <c r="F895" s="143">
        <v>-2.5</v>
      </c>
      <c r="G895" s="143">
        <v>750.83</v>
      </c>
      <c r="H895" s="143" t="b">
        <v>1</v>
      </c>
      <c r="I895" s="143" t="b">
        <v>0</v>
      </c>
      <c r="J895" s="143" t="b">
        <v>0</v>
      </c>
      <c r="K895" s="143" t="b">
        <v>0</v>
      </c>
    </row>
    <row r="896" spans="1:11" ht="63" x14ac:dyDescent="0.25">
      <c r="A896" s="145">
        <v>44443.494444444441</v>
      </c>
      <c r="B896" s="143" t="s">
        <v>848</v>
      </c>
      <c r="C896" s="144" t="s">
        <v>1795</v>
      </c>
      <c r="D896" s="143">
        <v>3643113634</v>
      </c>
      <c r="E896" s="143">
        <v>2709789327</v>
      </c>
      <c r="F896" s="143">
        <v>-2.5</v>
      </c>
      <c r="G896" s="143">
        <v>753.33</v>
      </c>
      <c r="H896" s="143" t="b">
        <v>1</v>
      </c>
      <c r="I896" s="143" t="b">
        <v>0</v>
      </c>
      <c r="J896" s="143" t="b">
        <v>0</v>
      </c>
      <c r="K896" s="143" t="b">
        <v>0</v>
      </c>
    </row>
    <row r="897" spans="1:11" ht="63" x14ac:dyDescent="0.25">
      <c r="A897" s="145">
        <v>44443.710416666669</v>
      </c>
      <c r="B897" s="143" t="s">
        <v>848</v>
      </c>
      <c r="C897" s="144" t="s">
        <v>1798</v>
      </c>
      <c r="D897" s="143">
        <v>3648899114</v>
      </c>
      <c r="E897" s="143">
        <v>2714187358</v>
      </c>
      <c r="F897" s="143">
        <v>-30</v>
      </c>
      <c r="G897" s="143">
        <v>690.83</v>
      </c>
      <c r="H897" s="143" t="b">
        <v>1</v>
      </c>
      <c r="I897" s="143" t="b">
        <v>0</v>
      </c>
      <c r="J897" s="143" t="b">
        <v>0</v>
      </c>
      <c r="K897" s="143" t="b">
        <v>0</v>
      </c>
    </row>
    <row r="898" spans="1:11" ht="78.75" x14ac:dyDescent="0.25">
      <c r="A898" s="145">
        <v>44443.710416666669</v>
      </c>
      <c r="B898" s="143" t="s">
        <v>848</v>
      </c>
      <c r="C898" s="144" t="s">
        <v>1797</v>
      </c>
      <c r="D898" s="143">
        <v>3648899113</v>
      </c>
      <c r="E898" s="143">
        <v>2714187357</v>
      </c>
      <c r="F898" s="143">
        <v>-30</v>
      </c>
      <c r="G898" s="143">
        <v>720.83</v>
      </c>
      <c r="H898" s="143" t="b">
        <v>1</v>
      </c>
      <c r="I898" s="143" t="b">
        <v>0</v>
      </c>
      <c r="J898" s="143" t="b">
        <v>0</v>
      </c>
      <c r="K898" s="143" t="b">
        <v>0</v>
      </c>
    </row>
    <row r="899" spans="1:11" ht="63" x14ac:dyDescent="0.25">
      <c r="A899" s="145">
        <v>44444.44027777778</v>
      </c>
      <c r="B899" s="143" t="s">
        <v>848</v>
      </c>
      <c r="C899" s="144" t="s">
        <v>1799</v>
      </c>
      <c r="D899" s="143">
        <v>3652483957</v>
      </c>
      <c r="E899" s="143">
        <v>2716698404</v>
      </c>
      <c r="F899" s="143">
        <v>-40</v>
      </c>
      <c r="G899" s="143">
        <v>650.83000000000004</v>
      </c>
      <c r="H899" s="143" t="b">
        <v>1</v>
      </c>
      <c r="I899" s="143" t="b">
        <v>0</v>
      </c>
      <c r="J899" s="143" t="b">
        <v>0</v>
      </c>
      <c r="K899" s="143" t="b">
        <v>0</v>
      </c>
    </row>
    <row r="900" spans="1:11" x14ac:dyDescent="0.25">
      <c r="A900" s="145">
        <v>44444.59375</v>
      </c>
      <c r="B900" s="143" t="s">
        <v>848</v>
      </c>
      <c r="C900" s="143" t="s">
        <v>883</v>
      </c>
      <c r="D900" s="143">
        <v>3653552650</v>
      </c>
      <c r="E900" s="143">
        <v>2717512491</v>
      </c>
      <c r="F900" s="143">
        <v>-20</v>
      </c>
      <c r="G900" s="143">
        <v>621.16999999999996</v>
      </c>
      <c r="H900" s="143" t="b">
        <v>0</v>
      </c>
      <c r="I900" s="143" t="b">
        <v>1</v>
      </c>
      <c r="J900" s="143" t="b">
        <v>0</v>
      </c>
      <c r="K900" s="143" t="b">
        <v>0</v>
      </c>
    </row>
    <row r="901" spans="1:11" ht="47.25" x14ac:dyDescent="0.25">
      <c r="A901" s="145">
        <v>44444.59375</v>
      </c>
      <c r="B901" s="143" t="s">
        <v>848</v>
      </c>
      <c r="C901" s="144" t="s">
        <v>1802</v>
      </c>
      <c r="D901" s="143">
        <v>3653552648</v>
      </c>
      <c r="E901" s="143">
        <v>2717512489</v>
      </c>
      <c r="F901" s="143">
        <v>-2.46</v>
      </c>
      <c r="G901" s="143">
        <v>641.16999999999996</v>
      </c>
      <c r="H901" s="143" t="b">
        <v>1</v>
      </c>
      <c r="I901" s="143" t="b">
        <v>0</v>
      </c>
      <c r="J901" s="143" t="b">
        <v>1</v>
      </c>
      <c r="K901" s="143" t="b">
        <v>0</v>
      </c>
    </row>
    <row r="902" spans="1:11" ht="47.25" x14ac:dyDescent="0.25">
      <c r="A902" s="145">
        <v>44444.59375</v>
      </c>
      <c r="B902" s="143" t="s">
        <v>848</v>
      </c>
      <c r="C902" s="144" t="s">
        <v>1801</v>
      </c>
      <c r="D902" s="143">
        <v>3653552646</v>
      </c>
      <c r="E902" s="143">
        <v>2717512487</v>
      </c>
      <c r="F902" s="143">
        <v>-4.8</v>
      </c>
      <c r="G902" s="143">
        <v>643.63</v>
      </c>
      <c r="H902" s="143" t="b">
        <v>1</v>
      </c>
      <c r="I902" s="143" t="b">
        <v>0</v>
      </c>
      <c r="J902" s="143" t="b">
        <v>1</v>
      </c>
      <c r="K902" s="143" t="b">
        <v>0</v>
      </c>
    </row>
    <row r="903" spans="1:11" ht="47.25" x14ac:dyDescent="0.25">
      <c r="A903" s="145">
        <v>44444.59375</v>
      </c>
      <c r="B903" s="143" t="s">
        <v>848</v>
      </c>
      <c r="C903" s="144" t="s">
        <v>1800</v>
      </c>
      <c r="D903" s="143">
        <v>3653552645</v>
      </c>
      <c r="E903" s="143">
        <v>2717512486</v>
      </c>
      <c r="F903" s="143">
        <v>-2.4</v>
      </c>
      <c r="G903" s="143">
        <v>648.42999999999995</v>
      </c>
      <c r="H903" s="143" t="b">
        <v>1</v>
      </c>
      <c r="I903" s="143" t="b">
        <v>0</v>
      </c>
      <c r="J903" s="143" t="b">
        <v>1</v>
      </c>
      <c r="K903" s="143" t="b">
        <v>0</v>
      </c>
    </row>
    <row r="904" spans="1:11" ht="31.5" x14ac:dyDescent="0.25">
      <c r="A904" s="145">
        <v>44444.632638888892</v>
      </c>
      <c r="B904" s="143" t="s">
        <v>848</v>
      </c>
      <c r="C904" s="144" t="s">
        <v>1803</v>
      </c>
      <c r="D904" s="143">
        <v>3653995543</v>
      </c>
      <c r="E904" s="143">
        <v>2717833785</v>
      </c>
      <c r="F904" s="143">
        <v>-4.9800000000000004</v>
      </c>
      <c r="G904" s="143">
        <v>616.19000000000005</v>
      </c>
      <c r="H904" s="143" t="b">
        <v>1</v>
      </c>
      <c r="I904" s="143" t="b">
        <v>0</v>
      </c>
      <c r="J904" s="143" t="b">
        <v>1</v>
      </c>
      <c r="K904" s="143" t="b">
        <v>0</v>
      </c>
    </row>
    <row r="905" spans="1:11" ht="31.5" x14ac:dyDescent="0.25">
      <c r="A905" s="145">
        <v>44444.634722222225</v>
      </c>
      <c r="B905" s="143" t="s">
        <v>848</v>
      </c>
      <c r="C905" s="144" t="s">
        <v>1804</v>
      </c>
      <c r="D905" s="143">
        <v>3654031240</v>
      </c>
      <c r="E905" s="143">
        <v>2717860329</v>
      </c>
      <c r="F905" s="143">
        <v>-4.9800000000000004</v>
      </c>
      <c r="G905" s="143">
        <v>611.21</v>
      </c>
      <c r="H905" s="143" t="b">
        <v>1</v>
      </c>
      <c r="I905" s="143" t="b">
        <v>0</v>
      </c>
      <c r="J905" s="143" t="b">
        <v>1</v>
      </c>
      <c r="K905" s="143" t="b">
        <v>0</v>
      </c>
    </row>
    <row r="906" spans="1:11" x14ac:dyDescent="0.25">
      <c r="A906" s="145">
        <v>44444.742361111108</v>
      </c>
      <c r="B906" s="143" t="s">
        <v>846</v>
      </c>
      <c r="C906" s="143" t="s">
        <v>883</v>
      </c>
      <c r="D906" s="143">
        <v>3655351828</v>
      </c>
      <c r="E906" s="143">
        <v>2717512491</v>
      </c>
      <c r="F906" s="143">
        <v>74.66</v>
      </c>
      <c r="G906" s="143">
        <v>747.87</v>
      </c>
      <c r="H906" s="143" t="b">
        <v>0</v>
      </c>
      <c r="I906" s="143" t="b">
        <v>1</v>
      </c>
      <c r="J906" s="143" t="b">
        <v>0</v>
      </c>
      <c r="K906" s="143" t="b">
        <v>0</v>
      </c>
    </row>
    <row r="907" spans="1:11" ht="63" x14ac:dyDescent="0.25">
      <c r="A907" s="145">
        <v>44444.742361111108</v>
      </c>
      <c r="B907" s="143" t="s">
        <v>846</v>
      </c>
      <c r="C907" s="144" t="s">
        <v>1799</v>
      </c>
      <c r="D907" s="143">
        <v>3655350098</v>
      </c>
      <c r="E907" s="143">
        <v>2716698404</v>
      </c>
      <c r="F907" s="143">
        <v>62</v>
      </c>
      <c r="G907" s="143">
        <v>673.21</v>
      </c>
      <c r="H907" s="143" t="b">
        <v>1</v>
      </c>
      <c r="I907" s="143" t="b">
        <v>0</v>
      </c>
      <c r="J907" s="143" t="b">
        <v>0</v>
      </c>
      <c r="K907" s="143" t="b">
        <v>0</v>
      </c>
    </row>
    <row r="908" spans="1:11" ht="63" x14ac:dyDescent="0.25">
      <c r="A908" s="145">
        <v>44445.394444444442</v>
      </c>
      <c r="B908" s="143" t="s">
        <v>865</v>
      </c>
      <c r="C908" s="144" t="s">
        <v>1794</v>
      </c>
      <c r="D908" s="143">
        <v>3656675474</v>
      </c>
      <c r="E908" s="143">
        <v>2709781077</v>
      </c>
      <c r="F908" s="143">
        <v>20</v>
      </c>
      <c r="G908" s="143">
        <v>792.87</v>
      </c>
      <c r="H908" s="143" t="b">
        <v>1</v>
      </c>
      <c r="I908" s="143" t="b">
        <v>0</v>
      </c>
      <c r="J908" s="143" t="b">
        <v>0</v>
      </c>
      <c r="K908" s="143" t="b">
        <v>0</v>
      </c>
    </row>
    <row r="909" spans="1:11" ht="63" x14ac:dyDescent="0.25">
      <c r="A909" s="145">
        <v>44445.394444444442</v>
      </c>
      <c r="B909" s="143" t="s">
        <v>865</v>
      </c>
      <c r="C909" s="144" t="s">
        <v>1795</v>
      </c>
      <c r="D909" s="143">
        <v>3656675380</v>
      </c>
      <c r="E909" s="143">
        <v>2709789327</v>
      </c>
      <c r="F909" s="143">
        <v>2.5</v>
      </c>
      <c r="G909" s="143">
        <v>772.87</v>
      </c>
      <c r="H909" s="143" t="b">
        <v>1</v>
      </c>
      <c r="I909" s="143" t="b">
        <v>0</v>
      </c>
      <c r="J909" s="143" t="b">
        <v>0</v>
      </c>
      <c r="K909" s="143" t="b">
        <v>0</v>
      </c>
    </row>
    <row r="910" spans="1:11" ht="78.75" x14ac:dyDescent="0.25">
      <c r="A910" s="145">
        <v>44445.394444444442</v>
      </c>
      <c r="B910" s="143" t="s">
        <v>865</v>
      </c>
      <c r="C910" s="144" t="s">
        <v>1796</v>
      </c>
      <c r="D910" s="143">
        <v>3656675364</v>
      </c>
      <c r="E910" s="143">
        <v>2709789329</v>
      </c>
      <c r="F910" s="143">
        <v>2.5</v>
      </c>
      <c r="G910" s="143">
        <v>770.37</v>
      </c>
      <c r="H910" s="143" t="b">
        <v>1</v>
      </c>
      <c r="I910" s="143" t="b">
        <v>0</v>
      </c>
      <c r="J910" s="143" t="b">
        <v>0</v>
      </c>
      <c r="K910" s="143" t="b">
        <v>0</v>
      </c>
    </row>
    <row r="911" spans="1:11" ht="63" x14ac:dyDescent="0.25">
      <c r="A911" s="145">
        <v>44445.394444444442</v>
      </c>
      <c r="B911" s="143" t="s">
        <v>865</v>
      </c>
      <c r="C911" s="144" t="s">
        <v>1793</v>
      </c>
      <c r="D911" s="143">
        <v>3656675168</v>
      </c>
      <c r="E911" s="143">
        <v>2709781075</v>
      </c>
      <c r="F911" s="143">
        <v>20</v>
      </c>
      <c r="G911" s="143">
        <v>767.87</v>
      </c>
      <c r="H911" s="143" t="b">
        <v>1</v>
      </c>
      <c r="I911" s="143" t="b">
        <v>0</v>
      </c>
      <c r="J911" s="143" t="b">
        <v>0</v>
      </c>
      <c r="K911" s="143" t="b">
        <v>0</v>
      </c>
    </row>
    <row r="912" spans="1:11" ht="63" x14ac:dyDescent="0.25">
      <c r="A912" s="145">
        <v>44445.716666666667</v>
      </c>
      <c r="B912" s="143" t="s">
        <v>848</v>
      </c>
      <c r="C912" s="144" t="s">
        <v>1805</v>
      </c>
      <c r="D912" s="143">
        <v>3657769366</v>
      </c>
      <c r="E912" s="143">
        <v>2720573337</v>
      </c>
      <c r="F912" s="143">
        <v>-20</v>
      </c>
      <c r="G912" s="143">
        <v>772.87</v>
      </c>
      <c r="H912" s="143" t="b">
        <v>1</v>
      </c>
      <c r="I912" s="143" t="b">
        <v>0</v>
      </c>
      <c r="J912" s="143" t="b">
        <v>0</v>
      </c>
      <c r="K912" s="143" t="b">
        <v>0</v>
      </c>
    </row>
    <row r="913" spans="1:11" ht="47.25" x14ac:dyDescent="0.25">
      <c r="A913" s="145">
        <v>44445.744444444441</v>
      </c>
      <c r="B913" s="143" t="s">
        <v>848</v>
      </c>
      <c r="C913" s="144" t="s">
        <v>1806</v>
      </c>
      <c r="D913" s="143">
        <v>3657883679</v>
      </c>
      <c r="E913" s="143">
        <v>2720658263</v>
      </c>
      <c r="F913" s="143">
        <v>-25</v>
      </c>
      <c r="G913" s="143">
        <v>747.87</v>
      </c>
      <c r="H913" s="143" t="b">
        <v>1</v>
      </c>
      <c r="I913" s="143" t="b">
        <v>0</v>
      </c>
      <c r="J913" s="143" t="b">
        <v>0</v>
      </c>
      <c r="K913" s="143" t="b">
        <v>0</v>
      </c>
    </row>
    <row r="914" spans="1:11" ht="63" x14ac:dyDescent="0.25">
      <c r="A914" s="145">
        <v>44446.24722222222</v>
      </c>
      <c r="B914" s="143" t="s">
        <v>865</v>
      </c>
      <c r="C914" s="144" t="s">
        <v>1805</v>
      </c>
      <c r="D914" s="143">
        <v>3658811858</v>
      </c>
      <c r="E914" s="143">
        <v>2720573337</v>
      </c>
      <c r="F914" s="143">
        <v>20</v>
      </c>
      <c r="G914" s="143">
        <v>767.87</v>
      </c>
      <c r="H914" s="143" t="b">
        <v>1</v>
      </c>
      <c r="I914" s="143" t="b">
        <v>0</v>
      </c>
      <c r="J914" s="143" t="b">
        <v>0</v>
      </c>
      <c r="K914" s="143" t="b">
        <v>0</v>
      </c>
    </row>
    <row r="915" spans="1:11" ht="78.75" x14ac:dyDescent="0.25">
      <c r="A915" s="145">
        <v>44446.388888888891</v>
      </c>
      <c r="B915" s="143" t="s">
        <v>848</v>
      </c>
      <c r="C915" s="144" t="s">
        <v>1809</v>
      </c>
      <c r="D915" s="143">
        <v>3658890302</v>
      </c>
      <c r="E915" s="143">
        <v>2721412138</v>
      </c>
      <c r="F915" s="143">
        <v>-2.5</v>
      </c>
      <c r="G915" s="143">
        <v>750.37</v>
      </c>
      <c r="H915" s="143" t="b">
        <v>1</v>
      </c>
      <c r="I915" s="143" t="b">
        <v>0</v>
      </c>
      <c r="J915" s="143" t="b">
        <v>0</v>
      </c>
      <c r="K915" s="143" t="b">
        <v>0</v>
      </c>
    </row>
    <row r="916" spans="1:11" ht="63" x14ac:dyDescent="0.25">
      <c r="A916" s="145">
        <v>44446.388888888891</v>
      </c>
      <c r="B916" s="143" t="s">
        <v>848</v>
      </c>
      <c r="C916" s="144" t="s">
        <v>1808</v>
      </c>
      <c r="D916" s="143">
        <v>3658890196</v>
      </c>
      <c r="E916" s="143">
        <v>2721412046</v>
      </c>
      <c r="F916" s="143">
        <v>-5</v>
      </c>
      <c r="G916" s="143">
        <v>752.87</v>
      </c>
      <c r="H916" s="143" t="b">
        <v>1</v>
      </c>
      <c r="I916" s="143" t="b">
        <v>0</v>
      </c>
      <c r="J916" s="143" t="b">
        <v>0</v>
      </c>
      <c r="K916" s="143" t="b">
        <v>0</v>
      </c>
    </row>
    <row r="917" spans="1:11" ht="63" x14ac:dyDescent="0.25">
      <c r="A917" s="145">
        <v>44446.388888888891</v>
      </c>
      <c r="B917" s="143" t="s">
        <v>848</v>
      </c>
      <c r="C917" s="144" t="s">
        <v>1807</v>
      </c>
      <c r="D917" s="143">
        <v>3658890195</v>
      </c>
      <c r="E917" s="143">
        <v>2721412045</v>
      </c>
      <c r="F917" s="143">
        <v>-10</v>
      </c>
      <c r="G917" s="143">
        <v>757.87</v>
      </c>
      <c r="H917" s="143" t="b">
        <v>1</v>
      </c>
      <c r="I917" s="143" t="b">
        <v>0</v>
      </c>
      <c r="J917" s="143" t="b">
        <v>0</v>
      </c>
      <c r="K917" s="143" t="b">
        <v>0</v>
      </c>
    </row>
    <row r="918" spans="1:11" ht="63" x14ac:dyDescent="0.25">
      <c r="A918" s="145">
        <v>44446.38958333333</v>
      </c>
      <c r="B918" s="143" t="s">
        <v>848</v>
      </c>
      <c r="C918" s="144" t="s">
        <v>1813</v>
      </c>
      <c r="D918" s="143">
        <v>3658890732</v>
      </c>
      <c r="E918" s="143">
        <v>2721412479</v>
      </c>
      <c r="F918" s="143">
        <v>-5</v>
      </c>
      <c r="G918" s="143">
        <v>735.37</v>
      </c>
      <c r="H918" s="143" t="b">
        <v>1</v>
      </c>
      <c r="I918" s="143" t="b">
        <v>0</v>
      </c>
      <c r="J918" s="143" t="b">
        <v>0</v>
      </c>
      <c r="K918" s="143" t="b">
        <v>0</v>
      </c>
    </row>
    <row r="919" spans="1:11" ht="63" x14ac:dyDescent="0.25">
      <c r="A919" s="145">
        <v>44446.38958333333</v>
      </c>
      <c r="B919" s="143" t="s">
        <v>848</v>
      </c>
      <c r="C919" s="144" t="s">
        <v>1812</v>
      </c>
      <c r="D919" s="143">
        <v>3658890731</v>
      </c>
      <c r="E919" s="143">
        <v>2721412478</v>
      </c>
      <c r="F919" s="143">
        <v>-2.5</v>
      </c>
      <c r="G919" s="143">
        <v>740.37</v>
      </c>
      <c r="H919" s="143" t="b">
        <v>1</v>
      </c>
      <c r="I919" s="143" t="b">
        <v>0</v>
      </c>
      <c r="J919" s="143" t="b">
        <v>0</v>
      </c>
      <c r="K919" s="143" t="b">
        <v>0</v>
      </c>
    </row>
    <row r="920" spans="1:11" ht="78.75" x14ac:dyDescent="0.25">
      <c r="A920" s="145">
        <v>44446.38958333333</v>
      </c>
      <c r="B920" s="143" t="s">
        <v>848</v>
      </c>
      <c r="C920" s="144" t="s">
        <v>1811</v>
      </c>
      <c r="D920" s="143">
        <v>3658890730</v>
      </c>
      <c r="E920" s="143">
        <v>2721412477</v>
      </c>
      <c r="F920" s="143">
        <v>-5</v>
      </c>
      <c r="G920" s="143">
        <v>742.87</v>
      </c>
      <c r="H920" s="143" t="b">
        <v>1</v>
      </c>
      <c r="I920" s="143" t="b">
        <v>0</v>
      </c>
      <c r="J920" s="143" t="b">
        <v>0</v>
      </c>
      <c r="K920" s="143" t="b">
        <v>0</v>
      </c>
    </row>
    <row r="921" spans="1:11" ht="78.75" x14ac:dyDescent="0.25">
      <c r="A921" s="145">
        <v>44446.38958333333</v>
      </c>
      <c r="B921" s="143" t="s">
        <v>848</v>
      </c>
      <c r="C921" s="144" t="s">
        <v>1810</v>
      </c>
      <c r="D921" s="143">
        <v>3658890729</v>
      </c>
      <c r="E921" s="143">
        <v>2721412476</v>
      </c>
      <c r="F921" s="143">
        <v>-2.5</v>
      </c>
      <c r="G921" s="143">
        <v>747.87</v>
      </c>
      <c r="H921" s="143" t="b">
        <v>1</v>
      </c>
      <c r="I921" s="143" t="b">
        <v>0</v>
      </c>
      <c r="J921" s="143" t="b">
        <v>0</v>
      </c>
      <c r="K921" s="143" t="b">
        <v>0</v>
      </c>
    </row>
    <row r="922" spans="1:11" ht="63" x14ac:dyDescent="0.25">
      <c r="A922" s="145">
        <v>44446.61041666667</v>
      </c>
      <c r="B922" s="143" t="s">
        <v>846</v>
      </c>
      <c r="C922" s="144" t="s">
        <v>1808</v>
      </c>
      <c r="D922" s="143">
        <v>3659489382</v>
      </c>
      <c r="E922" s="143">
        <v>2721412046</v>
      </c>
      <c r="F922" s="143">
        <v>11.25</v>
      </c>
      <c r="G922" s="143">
        <v>746.62</v>
      </c>
      <c r="H922" s="143" t="b">
        <v>1</v>
      </c>
      <c r="I922" s="143" t="b">
        <v>0</v>
      </c>
      <c r="J922" s="143" t="b">
        <v>0</v>
      </c>
      <c r="K922" s="143" t="b">
        <v>0</v>
      </c>
    </row>
    <row r="923" spans="1:11" ht="63" x14ac:dyDescent="0.25">
      <c r="A923" s="145">
        <v>44446.613194444442</v>
      </c>
      <c r="B923" s="143" t="s">
        <v>846</v>
      </c>
      <c r="C923" s="144" t="s">
        <v>1813</v>
      </c>
      <c r="D923" s="143">
        <v>3659501959</v>
      </c>
      <c r="E923" s="143">
        <v>2721412479</v>
      </c>
      <c r="F923" s="143">
        <v>15.5</v>
      </c>
      <c r="G923" s="143">
        <v>762.12</v>
      </c>
      <c r="H923" s="143" t="b">
        <v>1</v>
      </c>
      <c r="I923" s="143" t="b">
        <v>0</v>
      </c>
      <c r="J923" s="143" t="b">
        <v>0</v>
      </c>
      <c r="K923" s="143" t="b">
        <v>0</v>
      </c>
    </row>
    <row r="924" spans="1:11" ht="78.75" x14ac:dyDescent="0.25">
      <c r="A924" s="145">
        <v>44448.431250000001</v>
      </c>
      <c r="B924" s="143" t="s">
        <v>848</v>
      </c>
      <c r="C924" s="144" t="s">
        <v>1815</v>
      </c>
      <c r="D924" s="143">
        <v>3665193562</v>
      </c>
      <c r="E924" s="143">
        <v>2726086087</v>
      </c>
      <c r="F924" s="143">
        <v>-5</v>
      </c>
      <c r="G924" s="143">
        <v>752.12</v>
      </c>
      <c r="H924" s="143" t="b">
        <v>1</v>
      </c>
      <c r="I924" s="143" t="b">
        <v>0</v>
      </c>
      <c r="J924" s="143" t="b">
        <v>0</v>
      </c>
      <c r="K924" s="143" t="b">
        <v>0</v>
      </c>
    </row>
    <row r="925" spans="1:11" ht="63" x14ac:dyDescent="0.25">
      <c r="A925" s="145">
        <v>44448.431250000001</v>
      </c>
      <c r="B925" s="143" t="s">
        <v>848</v>
      </c>
      <c r="C925" s="144" t="s">
        <v>1814</v>
      </c>
      <c r="D925" s="143">
        <v>3665193560</v>
      </c>
      <c r="E925" s="143">
        <v>2726086085</v>
      </c>
      <c r="F925" s="143">
        <v>-5</v>
      </c>
      <c r="G925" s="143">
        <v>757.12</v>
      </c>
      <c r="H925" s="143" t="b">
        <v>1</v>
      </c>
      <c r="I925" s="143" t="b">
        <v>0</v>
      </c>
      <c r="J925" s="143" t="b">
        <v>0</v>
      </c>
      <c r="K925" s="143" t="b">
        <v>0</v>
      </c>
    </row>
    <row r="926" spans="1:11" ht="47.25" x14ac:dyDescent="0.25">
      <c r="A926" s="145">
        <v>44448.463194444441</v>
      </c>
      <c r="B926" s="143" t="s">
        <v>848</v>
      </c>
      <c r="C926" s="144" t="s">
        <v>1816</v>
      </c>
      <c r="D926" s="143">
        <v>3665259184</v>
      </c>
      <c r="E926" s="143">
        <v>29483428</v>
      </c>
      <c r="F926" s="143">
        <v>-4.4800000000000004</v>
      </c>
      <c r="G926" s="143">
        <v>747.64</v>
      </c>
      <c r="H926" s="143" t="b">
        <v>1</v>
      </c>
      <c r="I926" s="143" t="b">
        <v>0</v>
      </c>
      <c r="J926" s="143" t="b">
        <v>0</v>
      </c>
      <c r="K926" s="143" t="b">
        <v>1</v>
      </c>
    </row>
    <row r="927" spans="1:11" ht="63" x14ac:dyDescent="0.25">
      <c r="A927" s="145">
        <v>44448.463888888888</v>
      </c>
      <c r="B927" s="143" t="s">
        <v>848</v>
      </c>
      <c r="C927" s="144" t="s">
        <v>1817</v>
      </c>
      <c r="D927" s="143">
        <v>3665261211</v>
      </c>
      <c r="E927" s="143">
        <v>2726136642</v>
      </c>
      <c r="F927" s="143">
        <v>-8.4</v>
      </c>
      <c r="G927" s="143">
        <v>739.24</v>
      </c>
      <c r="H927" s="143" t="b">
        <v>1</v>
      </c>
      <c r="I927" s="143" t="b">
        <v>0</v>
      </c>
      <c r="J927" s="143" t="b">
        <v>1</v>
      </c>
      <c r="K927" s="143" t="b">
        <v>0</v>
      </c>
    </row>
    <row r="928" spans="1:11" ht="63" x14ac:dyDescent="0.25">
      <c r="A928" s="145">
        <v>44448.586111111108</v>
      </c>
      <c r="B928" s="143" t="s">
        <v>846</v>
      </c>
      <c r="C928" s="144" t="s">
        <v>1817</v>
      </c>
      <c r="D928" s="143">
        <v>3665757393</v>
      </c>
      <c r="E928" s="143">
        <v>2726136642</v>
      </c>
      <c r="F928" s="143">
        <v>0.94</v>
      </c>
      <c r="G928" s="143">
        <v>740.18</v>
      </c>
      <c r="H928" s="143" t="b">
        <v>1</v>
      </c>
      <c r="I928" s="143" t="b">
        <v>0</v>
      </c>
      <c r="J928" s="143" t="b">
        <v>1</v>
      </c>
      <c r="K928" s="143" t="b">
        <v>0</v>
      </c>
    </row>
    <row r="929" spans="1:11" ht="47.25" x14ac:dyDescent="0.25">
      <c r="A929" s="145">
        <v>44448.631944444445</v>
      </c>
      <c r="B929" s="143" t="s">
        <v>846</v>
      </c>
      <c r="C929" s="144" t="s">
        <v>1816</v>
      </c>
      <c r="D929" s="143">
        <v>3666052899</v>
      </c>
      <c r="E929" s="143">
        <v>29483428</v>
      </c>
      <c r="F929" s="143">
        <v>3.93</v>
      </c>
      <c r="G929" s="143">
        <v>744.11</v>
      </c>
      <c r="H929" s="143" t="b">
        <v>1</v>
      </c>
      <c r="I929" s="143" t="b">
        <v>0</v>
      </c>
      <c r="J929" s="143" t="b">
        <v>0</v>
      </c>
      <c r="K929" s="143" t="b">
        <v>1</v>
      </c>
    </row>
    <row r="930" spans="1:11" ht="63" x14ac:dyDescent="0.25">
      <c r="A930" s="145">
        <v>44448.723611111112</v>
      </c>
      <c r="B930" s="143" t="s">
        <v>848</v>
      </c>
      <c r="C930" s="144" t="s">
        <v>1819</v>
      </c>
      <c r="D930" s="143">
        <v>3666758970</v>
      </c>
      <c r="E930" s="143">
        <v>2727218869</v>
      </c>
      <c r="F930" s="143">
        <v>-20</v>
      </c>
      <c r="G930" s="143">
        <v>714.11</v>
      </c>
      <c r="H930" s="143" t="b">
        <v>1</v>
      </c>
      <c r="I930" s="143" t="b">
        <v>0</v>
      </c>
      <c r="J930" s="143" t="b">
        <v>0</v>
      </c>
      <c r="K930" s="143" t="b">
        <v>0</v>
      </c>
    </row>
    <row r="931" spans="1:11" ht="63" x14ac:dyDescent="0.25">
      <c r="A931" s="145">
        <v>44448.723611111112</v>
      </c>
      <c r="B931" s="143" t="s">
        <v>848</v>
      </c>
      <c r="C931" s="144" t="s">
        <v>1818</v>
      </c>
      <c r="D931" s="143">
        <v>3666758969</v>
      </c>
      <c r="E931" s="143">
        <v>2727218868</v>
      </c>
      <c r="F931" s="143">
        <v>-10</v>
      </c>
      <c r="G931" s="143">
        <v>734.11</v>
      </c>
      <c r="H931" s="143" t="b">
        <v>1</v>
      </c>
      <c r="I931" s="143" t="b">
        <v>0</v>
      </c>
      <c r="J931" s="143" t="b">
        <v>0</v>
      </c>
      <c r="K931" s="143" t="b">
        <v>0</v>
      </c>
    </row>
    <row r="932" spans="1:11" ht="78.75" x14ac:dyDescent="0.25">
      <c r="A932" s="145">
        <v>44449.726388888892</v>
      </c>
      <c r="B932" s="143" t="s">
        <v>848</v>
      </c>
      <c r="C932" s="144" t="s">
        <v>1822</v>
      </c>
      <c r="D932" s="143">
        <v>3670667889</v>
      </c>
      <c r="E932" s="143">
        <v>2730083703</v>
      </c>
      <c r="F932" s="143">
        <v>-5</v>
      </c>
      <c r="G932" s="143">
        <v>669.11</v>
      </c>
      <c r="H932" s="143" t="b">
        <v>1</v>
      </c>
      <c r="I932" s="143" t="b">
        <v>0</v>
      </c>
      <c r="J932" s="143" t="b">
        <v>0</v>
      </c>
      <c r="K932" s="143" t="b">
        <v>0</v>
      </c>
    </row>
    <row r="933" spans="1:11" ht="78.75" x14ac:dyDescent="0.25">
      <c r="A933" s="145">
        <v>44449.726388888892</v>
      </c>
      <c r="B933" s="143" t="s">
        <v>848</v>
      </c>
      <c r="C933" s="144" t="s">
        <v>1821</v>
      </c>
      <c r="D933" s="143">
        <v>3670666172</v>
      </c>
      <c r="E933" s="143">
        <v>2730082290</v>
      </c>
      <c r="F933" s="143">
        <v>-10</v>
      </c>
      <c r="G933" s="143">
        <v>674.11</v>
      </c>
      <c r="H933" s="143" t="b">
        <v>1</v>
      </c>
      <c r="I933" s="143" t="b">
        <v>0</v>
      </c>
      <c r="J933" s="143" t="b">
        <v>0</v>
      </c>
      <c r="K933" s="143" t="b">
        <v>0</v>
      </c>
    </row>
    <row r="934" spans="1:11" ht="63" x14ac:dyDescent="0.25">
      <c r="A934" s="145">
        <v>44449.726388888892</v>
      </c>
      <c r="B934" s="143" t="s">
        <v>848</v>
      </c>
      <c r="C934" s="144" t="s">
        <v>1820</v>
      </c>
      <c r="D934" s="143">
        <v>3670666170</v>
      </c>
      <c r="E934" s="143">
        <v>2730082288</v>
      </c>
      <c r="F934" s="143">
        <v>-30</v>
      </c>
      <c r="G934" s="143">
        <v>684.11</v>
      </c>
      <c r="H934" s="143" t="b">
        <v>1</v>
      </c>
      <c r="I934" s="143" t="b">
        <v>0</v>
      </c>
      <c r="J934" s="143" t="b">
        <v>0</v>
      </c>
      <c r="K934" s="143" t="b">
        <v>0</v>
      </c>
    </row>
    <row r="935" spans="1:11" ht="63" x14ac:dyDescent="0.25">
      <c r="A935" s="145">
        <v>44449.727083333331</v>
      </c>
      <c r="B935" s="143" t="s">
        <v>848</v>
      </c>
      <c r="C935" s="144" t="s">
        <v>1824</v>
      </c>
      <c r="D935" s="143">
        <v>3670676145</v>
      </c>
      <c r="E935" s="143">
        <v>2730090746</v>
      </c>
      <c r="F935" s="143">
        <v>-30</v>
      </c>
      <c r="G935" s="143">
        <v>599.11</v>
      </c>
      <c r="H935" s="143" t="b">
        <v>1</v>
      </c>
      <c r="I935" s="143" t="b">
        <v>0</v>
      </c>
      <c r="J935" s="143" t="b">
        <v>0</v>
      </c>
      <c r="K935" s="143" t="b">
        <v>0</v>
      </c>
    </row>
    <row r="936" spans="1:11" ht="63" x14ac:dyDescent="0.25">
      <c r="A936" s="145">
        <v>44449.727083333331</v>
      </c>
      <c r="B936" s="143" t="s">
        <v>848</v>
      </c>
      <c r="C936" s="144" t="s">
        <v>1823</v>
      </c>
      <c r="D936" s="143">
        <v>3670676143</v>
      </c>
      <c r="E936" s="143">
        <v>2730090744</v>
      </c>
      <c r="F936" s="143">
        <v>-40</v>
      </c>
      <c r="G936" s="143">
        <v>629.11</v>
      </c>
      <c r="H936" s="143" t="b">
        <v>1</v>
      </c>
      <c r="I936" s="143" t="b">
        <v>0</v>
      </c>
      <c r="J936" s="143" t="b">
        <v>0</v>
      </c>
      <c r="K936" s="143" t="b">
        <v>0</v>
      </c>
    </row>
    <row r="937" spans="1:11" ht="47.25" x14ac:dyDescent="0.25">
      <c r="A937" s="145">
        <v>44450.796527777777</v>
      </c>
      <c r="B937" s="143" t="s">
        <v>848</v>
      </c>
      <c r="C937" s="144" t="s">
        <v>1825</v>
      </c>
      <c r="D937" s="143">
        <v>3682079912</v>
      </c>
      <c r="E937" s="143">
        <v>2738650799</v>
      </c>
      <c r="F937" s="143">
        <v>-2.5</v>
      </c>
      <c r="G937" s="143">
        <v>596.61</v>
      </c>
      <c r="H937" s="143" t="b">
        <v>1</v>
      </c>
      <c r="I937" s="143" t="b">
        <v>0</v>
      </c>
      <c r="J937" s="143" t="b">
        <v>0</v>
      </c>
      <c r="K937" s="143" t="b">
        <v>0</v>
      </c>
    </row>
    <row r="938" spans="1:11" ht="47.25" x14ac:dyDescent="0.25">
      <c r="A938" s="145">
        <v>44450.943055555559</v>
      </c>
      <c r="B938" s="143" t="s">
        <v>846</v>
      </c>
      <c r="C938" s="144" t="s">
        <v>1825</v>
      </c>
      <c r="D938" s="143">
        <v>3683359882</v>
      </c>
      <c r="E938" s="143">
        <v>2738650799</v>
      </c>
      <c r="F938" s="143">
        <v>51.25</v>
      </c>
      <c r="G938" s="143">
        <v>647.86</v>
      </c>
      <c r="H938" s="143" t="b">
        <v>1</v>
      </c>
      <c r="I938" s="143" t="b">
        <v>0</v>
      </c>
      <c r="J938" s="143" t="b">
        <v>0</v>
      </c>
      <c r="K938" s="143" t="b">
        <v>0</v>
      </c>
    </row>
    <row r="939" spans="1:11" ht="31.5" x14ac:dyDescent="0.25">
      <c r="A939" s="145">
        <v>44450.984722222223</v>
      </c>
      <c r="B939" s="143" t="s">
        <v>848</v>
      </c>
      <c r="C939" s="144" t="s">
        <v>1826</v>
      </c>
      <c r="D939" s="143">
        <v>3683567846</v>
      </c>
      <c r="E939" s="143">
        <v>2739726440</v>
      </c>
      <c r="F939" s="143">
        <v>-2.5</v>
      </c>
      <c r="G939" s="143">
        <v>645.36</v>
      </c>
      <c r="H939" s="143" t="b">
        <v>1</v>
      </c>
      <c r="I939" s="143" t="b">
        <v>0</v>
      </c>
      <c r="J939" s="143" t="b">
        <v>0</v>
      </c>
      <c r="K939" s="143" t="b">
        <v>0</v>
      </c>
    </row>
    <row r="940" spans="1:11" ht="63" x14ac:dyDescent="0.25">
      <c r="A940" s="145">
        <v>44451.385416666664</v>
      </c>
      <c r="B940" s="143" t="s">
        <v>848</v>
      </c>
      <c r="C940" s="144" t="s">
        <v>1827</v>
      </c>
      <c r="D940" s="143">
        <v>3683988341</v>
      </c>
      <c r="E940" s="143">
        <v>2740017397</v>
      </c>
      <c r="F940" s="143">
        <v>-20</v>
      </c>
      <c r="G940" s="143">
        <v>625.36</v>
      </c>
      <c r="H940" s="143" t="b">
        <v>1</v>
      </c>
      <c r="I940" s="143" t="b">
        <v>0</v>
      </c>
      <c r="J940" s="143" t="b">
        <v>0</v>
      </c>
      <c r="K940" s="143" t="b">
        <v>0</v>
      </c>
    </row>
    <row r="941" spans="1:11" ht="47.25" x14ac:dyDescent="0.25">
      <c r="A941" s="145">
        <v>44451.447916666664</v>
      </c>
      <c r="B941" s="143" t="s">
        <v>848</v>
      </c>
      <c r="C941" s="144" t="s">
        <v>1828</v>
      </c>
      <c r="D941" s="143">
        <v>3684105987</v>
      </c>
      <c r="E941" s="143">
        <v>2740115021</v>
      </c>
      <c r="F941" s="143">
        <v>-20</v>
      </c>
      <c r="G941" s="143">
        <v>605.36</v>
      </c>
      <c r="H941" s="143" t="b">
        <v>1</v>
      </c>
      <c r="I941" s="143" t="b">
        <v>0</v>
      </c>
      <c r="J941" s="143" t="b">
        <v>0</v>
      </c>
      <c r="K941" s="143" t="b">
        <v>0</v>
      </c>
    </row>
    <row r="942" spans="1:11" ht="63" x14ac:dyDescent="0.25">
      <c r="A942" s="145">
        <v>44451.519444444442</v>
      </c>
      <c r="B942" s="143" t="s">
        <v>846</v>
      </c>
      <c r="C942" s="144" t="s">
        <v>1818</v>
      </c>
      <c r="D942" s="143">
        <v>3684372635</v>
      </c>
      <c r="E942" s="143">
        <v>2727218868</v>
      </c>
      <c r="F942" s="143">
        <v>42</v>
      </c>
      <c r="G942" s="143">
        <v>647.36</v>
      </c>
      <c r="H942" s="143" t="b">
        <v>1</v>
      </c>
      <c r="I942" s="143" t="b">
        <v>0</v>
      </c>
      <c r="J942" s="143" t="b">
        <v>0</v>
      </c>
      <c r="K942" s="143" t="b">
        <v>0</v>
      </c>
    </row>
    <row r="943" spans="1:11" ht="47.25" x14ac:dyDescent="0.25">
      <c r="A943" s="145">
        <v>44451.672222222223</v>
      </c>
      <c r="B943" s="143" t="s">
        <v>846</v>
      </c>
      <c r="C943" s="144" t="s">
        <v>1828</v>
      </c>
      <c r="D943" s="143">
        <v>3685908006</v>
      </c>
      <c r="E943" s="143">
        <v>2740115021</v>
      </c>
      <c r="F943" s="143">
        <v>40</v>
      </c>
      <c r="G943" s="143">
        <v>687.36</v>
      </c>
      <c r="H943" s="143" t="b">
        <v>1</v>
      </c>
      <c r="I943" s="143" t="b">
        <v>0</v>
      </c>
      <c r="J943" s="143" t="b">
        <v>0</v>
      </c>
      <c r="K943" s="143" t="b">
        <v>0</v>
      </c>
    </row>
    <row r="944" spans="1:11" ht="78.75" x14ac:dyDescent="0.25">
      <c r="A944" s="145">
        <v>44452.67083333333</v>
      </c>
      <c r="B944" s="143" t="s">
        <v>848</v>
      </c>
      <c r="C944" s="144" t="s">
        <v>1829</v>
      </c>
      <c r="D944" s="143">
        <v>3688770515</v>
      </c>
      <c r="E944" s="143">
        <v>2743574173</v>
      </c>
      <c r="F944" s="143">
        <v>-50</v>
      </c>
      <c r="G944" s="143">
        <v>637.36</v>
      </c>
      <c r="H944" s="143" t="b">
        <v>1</v>
      </c>
      <c r="I944" s="143" t="b">
        <v>0</v>
      </c>
      <c r="J944" s="143" t="b">
        <v>0</v>
      </c>
      <c r="K944" s="143" t="b">
        <v>0</v>
      </c>
    </row>
    <row r="945" spans="1:11" x14ac:dyDescent="0.25">
      <c r="A945" s="145">
        <v>44453.538888888892</v>
      </c>
      <c r="B945" s="143" t="s">
        <v>848</v>
      </c>
      <c r="C945" s="143" t="s">
        <v>883</v>
      </c>
      <c r="D945" s="143">
        <v>3690505188</v>
      </c>
      <c r="E945" s="143">
        <v>2744874514</v>
      </c>
      <c r="F945" s="143">
        <v>-2.5</v>
      </c>
      <c r="G945" s="143">
        <v>634.86</v>
      </c>
      <c r="H945" s="143" t="b">
        <v>0</v>
      </c>
      <c r="I945" s="143" t="b">
        <v>1</v>
      </c>
      <c r="J945" s="143" t="b">
        <v>0</v>
      </c>
      <c r="K945" s="143" t="b">
        <v>0</v>
      </c>
    </row>
    <row r="946" spans="1:11" ht="63" x14ac:dyDescent="0.25">
      <c r="A946" s="145">
        <v>44453.586805555555</v>
      </c>
      <c r="B946" s="143" t="s">
        <v>846</v>
      </c>
      <c r="C946" s="144" t="s">
        <v>1823</v>
      </c>
      <c r="D946" s="143">
        <v>3690742436</v>
      </c>
      <c r="E946" s="143">
        <v>2730090744</v>
      </c>
      <c r="F946" s="143">
        <v>292</v>
      </c>
      <c r="G946" s="143">
        <v>1002.1</v>
      </c>
      <c r="H946" s="143" t="b">
        <v>1</v>
      </c>
      <c r="I946" s="143" t="b">
        <v>0</v>
      </c>
      <c r="J946" s="143" t="b">
        <v>0</v>
      </c>
      <c r="K946" s="143" t="b">
        <v>0</v>
      </c>
    </row>
    <row r="947" spans="1:11" ht="63" x14ac:dyDescent="0.25">
      <c r="A947" s="145">
        <v>44453.586805555555</v>
      </c>
      <c r="B947" s="143" t="s">
        <v>846</v>
      </c>
      <c r="C947" s="144" t="s">
        <v>1824</v>
      </c>
      <c r="D947" s="143">
        <v>3690742212</v>
      </c>
      <c r="E947" s="143">
        <v>2730090746</v>
      </c>
      <c r="F947" s="143">
        <v>75.239999999999995</v>
      </c>
      <c r="G947" s="143">
        <v>710.1</v>
      </c>
      <c r="H947" s="143" t="b">
        <v>1</v>
      </c>
      <c r="I947" s="143" t="b">
        <v>0</v>
      </c>
      <c r="J947" s="143" t="b">
        <v>0</v>
      </c>
      <c r="K947" s="143" t="b">
        <v>0</v>
      </c>
    </row>
    <row r="948" spans="1:11" ht="94.5" x14ac:dyDescent="0.25">
      <c r="A948" s="145">
        <v>44453.604861111111</v>
      </c>
      <c r="B948" s="143" t="s">
        <v>848</v>
      </c>
      <c r="C948" s="144" t="s">
        <v>1830</v>
      </c>
      <c r="D948" s="143">
        <v>3690851786</v>
      </c>
      <c r="E948" s="143">
        <v>2745114013</v>
      </c>
      <c r="F948" s="143">
        <v>-2.5</v>
      </c>
      <c r="G948" s="143">
        <v>999.6</v>
      </c>
      <c r="H948" s="143" t="b">
        <v>1</v>
      </c>
      <c r="I948" s="143" t="b">
        <v>0</v>
      </c>
      <c r="J948" s="143" t="b">
        <v>0</v>
      </c>
      <c r="K948" s="143" t="b">
        <v>0</v>
      </c>
    </row>
    <row r="949" spans="1:11" ht="78.75" x14ac:dyDescent="0.25">
      <c r="A949" s="145">
        <v>44453.676388888889</v>
      </c>
      <c r="B949" s="143" t="s">
        <v>848</v>
      </c>
      <c r="C949" s="144" t="s">
        <v>1831</v>
      </c>
      <c r="D949" s="143">
        <v>3691257979</v>
      </c>
      <c r="E949" s="143">
        <v>2745409726</v>
      </c>
      <c r="F949" s="143">
        <v>-20</v>
      </c>
      <c r="G949" s="143">
        <v>979.6</v>
      </c>
      <c r="H949" s="143" t="b">
        <v>1</v>
      </c>
      <c r="I949" s="143" t="b">
        <v>0</v>
      </c>
      <c r="J949" s="143" t="b">
        <v>0</v>
      </c>
      <c r="K949" s="143" t="b">
        <v>0</v>
      </c>
    </row>
    <row r="950" spans="1:11" ht="78.75" x14ac:dyDescent="0.25">
      <c r="A950" s="145">
        <v>44454.544444444444</v>
      </c>
      <c r="B950" s="143" t="s">
        <v>846</v>
      </c>
      <c r="C950" s="144" t="s">
        <v>1829</v>
      </c>
      <c r="D950" s="143">
        <v>3693387022</v>
      </c>
      <c r="E950" s="143">
        <v>2743574173</v>
      </c>
      <c r="F950" s="143">
        <v>79.55</v>
      </c>
      <c r="G950" s="143">
        <v>1059.1500000000001</v>
      </c>
      <c r="H950" s="143" t="b">
        <v>1</v>
      </c>
      <c r="I950" s="143" t="b">
        <v>0</v>
      </c>
      <c r="J950" s="143" t="b">
        <v>0</v>
      </c>
      <c r="K950" s="143" t="b">
        <v>0</v>
      </c>
    </row>
    <row r="951" spans="1:11" ht="63" x14ac:dyDescent="0.25">
      <c r="A951" s="145">
        <v>44454.789583333331</v>
      </c>
      <c r="B951" s="143" t="s">
        <v>848</v>
      </c>
      <c r="C951" s="144" t="s">
        <v>1832</v>
      </c>
      <c r="D951" s="143">
        <v>3695383156</v>
      </c>
      <c r="E951" s="143">
        <v>2748457543</v>
      </c>
      <c r="F951" s="143">
        <v>-15</v>
      </c>
      <c r="G951" s="143">
        <v>1044.1500000000001</v>
      </c>
      <c r="H951" s="143" t="b">
        <v>1</v>
      </c>
      <c r="I951" s="143" t="b">
        <v>0</v>
      </c>
      <c r="J951" s="143" t="b">
        <v>0</v>
      </c>
      <c r="K951" s="143" t="b">
        <v>0</v>
      </c>
    </row>
    <row r="952" spans="1:11" ht="63" x14ac:dyDescent="0.25">
      <c r="A952" s="145">
        <v>44455.743055555555</v>
      </c>
      <c r="B952" s="143" t="s">
        <v>848</v>
      </c>
      <c r="C952" s="144" t="s">
        <v>1836</v>
      </c>
      <c r="D952" s="143">
        <v>3698475522</v>
      </c>
      <c r="E952" s="143">
        <v>2750728627</v>
      </c>
      <c r="F952" s="143">
        <v>-5</v>
      </c>
      <c r="G952" s="143">
        <v>1026.1500000000001</v>
      </c>
      <c r="H952" s="143" t="b">
        <v>1</v>
      </c>
      <c r="I952" s="143" t="b">
        <v>0</v>
      </c>
      <c r="J952" s="143" t="b">
        <v>0</v>
      </c>
      <c r="K952" s="143" t="b">
        <v>0</v>
      </c>
    </row>
    <row r="953" spans="1:11" ht="63" x14ac:dyDescent="0.25">
      <c r="A953" s="145">
        <v>44455.743055555555</v>
      </c>
      <c r="B953" s="143" t="s">
        <v>848</v>
      </c>
      <c r="C953" s="144" t="s">
        <v>1835</v>
      </c>
      <c r="D953" s="143">
        <v>3698475521</v>
      </c>
      <c r="E953" s="143">
        <v>2750728626</v>
      </c>
      <c r="F953" s="143">
        <v>-2</v>
      </c>
      <c r="G953" s="143">
        <v>1031.1500000000001</v>
      </c>
      <c r="H953" s="143" t="b">
        <v>1</v>
      </c>
      <c r="I953" s="143" t="b">
        <v>0</v>
      </c>
      <c r="J953" s="143" t="b">
        <v>0</v>
      </c>
      <c r="K953" s="143" t="b">
        <v>0</v>
      </c>
    </row>
    <row r="954" spans="1:11" ht="63" x14ac:dyDescent="0.25">
      <c r="A954" s="145">
        <v>44455.743055555555</v>
      </c>
      <c r="B954" s="143" t="s">
        <v>848</v>
      </c>
      <c r="C954" s="144" t="s">
        <v>1834</v>
      </c>
      <c r="D954" s="143">
        <v>3698475520</v>
      </c>
      <c r="E954" s="143">
        <v>2750728625</v>
      </c>
      <c r="F954" s="143">
        <v>-1</v>
      </c>
      <c r="G954" s="143">
        <v>1033.1500000000001</v>
      </c>
      <c r="H954" s="143" t="b">
        <v>1</v>
      </c>
      <c r="I954" s="143" t="b">
        <v>0</v>
      </c>
      <c r="J954" s="143" t="b">
        <v>0</v>
      </c>
      <c r="K954" s="143" t="b">
        <v>0</v>
      </c>
    </row>
    <row r="955" spans="1:11" ht="63" x14ac:dyDescent="0.25">
      <c r="A955" s="145">
        <v>44455.743055555555</v>
      </c>
      <c r="B955" s="143" t="s">
        <v>848</v>
      </c>
      <c r="C955" s="144" t="s">
        <v>1833</v>
      </c>
      <c r="D955" s="143">
        <v>3698475517</v>
      </c>
      <c r="E955" s="143">
        <v>2750728623</v>
      </c>
      <c r="F955" s="143">
        <v>-10</v>
      </c>
      <c r="G955" s="143">
        <v>1034.1500000000001</v>
      </c>
      <c r="H955" s="143" t="b">
        <v>1</v>
      </c>
      <c r="I955" s="143" t="b">
        <v>0</v>
      </c>
      <c r="J955" s="143" t="b">
        <v>0</v>
      </c>
      <c r="K955" s="143" t="b">
        <v>0</v>
      </c>
    </row>
    <row r="956" spans="1:11" ht="63" x14ac:dyDescent="0.25">
      <c r="A956" s="145">
        <v>44456.372916666667</v>
      </c>
      <c r="B956" s="143" t="s">
        <v>848</v>
      </c>
      <c r="C956" s="144" t="s">
        <v>1838</v>
      </c>
      <c r="D956" s="143">
        <v>3700183028</v>
      </c>
      <c r="E956" s="143">
        <v>2752006912</v>
      </c>
      <c r="F956" s="143">
        <v>-2.5</v>
      </c>
      <c r="G956" s="143">
        <v>1018.65</v>
      </c>
      <c r="H956" s="143" t="b">
        <v>1</v>
      </c>
      <c r="I956" s="143" t="b">
        <v>0</v>
      </c>
      <c r="J956" s="143" t="b">
        <v>0</v>
      </c>
      <c r="K956" s="143" t="b">
        <v>0</v>
      </c>
    </row>
    <row r="957" spans="1:11" ht="78.75" x14ac:dyDescent="0.25">
      <c r="A957" s="145">
        <v>44456.372916666667</v>
      </c>
      <c r="B957" s="143" t="s">
        <v>848</v>
      </c>
      <c r="C957" s="144" t="s">
        <v>1837</v>
      </c>
      <c r="D957" s="143">
        <v>3700183027</v>
      </c>
      <c r="E957" s="143">
        <v>2752006911</v>
      </c>
      <c r="F957" s="143">
        <v>-5</v>
      </c>
      <c r="G957" s="143">
        <v>1021.15</v>
      </c>
      <c r="H957" s="143" t="b">
        <v>1</v>
      </c>
      <c r="I957" s="143" t="b">
        <v>0</v>
      </c>
      <c r="J957" s="143" t="b">
        <v>0</v>
      </c>
      <c r="K957" s="143" t="b">
        <v>0</v>
      </c>
    </row>
    <row r="958" spans="1:11" ht="63" x14ac:dyDescent="0.25">
      <c r="A958" s="145">
        <v>44456.689583333333</v>
      </c>
      <c r="B958" s="143" t="s">
        <v>848</v>
      </c>
      <c r="C958" s="144" t="s">
        <v>1840</v>
      </c>
      <c r="D958" s="143">
        <v>3702025794</v>
      </c>
      <c r="E958" s="143">
        <v>2753365585</v>
      </c>
      <c r="F958" s="143">
        <v>-10</v>
      </c>
      <c r="G958" s="143">
        <v>998.65</v>
      </c>
      <c r="H958" s="143" t="b">
        <v>1</v>
      </c>
      <c r="I958" s="143" t="b">
        <v>0</v>
      </c>
      <c r="J958" s="143" t="b">
        <v>0</v>
      </c>
      <c r="K958" s="143" t="b">
        <v>0</v>
      </c>
    </row>
    <row r="959" spans="1:11" ht="63" x14ac:dyDescent="0.25">
      <c r="A959" s="145">
        <v>44456.689583333333</v>
      </c>
      <c r="B959" s="143" t="s">
        <v>848</v>
      </c>
      <c r="C959" s="144" t="s">
        <v>1839</v>
      </c>
      <c r="D959" s="143">
        <v>3702025792</v>
      </c>
      <c r="E959" s="143">
        <v>2753365583</v>
      </c>
      <c r="F959" s="143">
        <v>-10</v>
      </c>
      <c r="G959" s="143">
        <v>1008.65</v>
      </c>
      <c r="H959" s="143" t="b">
        <v>1</v>
      </c>
      <c r="I959" s="143" t="b">
        <v>0</v>
      </c>
      <c r="J959" s="143" t="b">
        <v>0</v>
      </c>
      <c r="K959" s="143" t="b">
        <v>0</v>
      </c>
    </row>
    <row r="960" spans="1:11" ht="63" x14ac:dyDescent="0.25">
      <c r="A960" s="145">
        <v>44456.738194444442</v>
      </c>
      <c r="B960" s="143" t="s">
        <v>848</v>
      </c>
      <c r="C960" s="144" t="s">
        <v>1841</v>
      </c>
      <c r="D960" s="143">
        <v>3702554761</v>
      </c>
      <c r="E960" s="143">
        <v>2753755099</v>
      </c>
      <c r="F960" s="143">
        <v>-10</v>
      </c>
      <c r="G960" s="143">
        <v>988.65</v>
      </c>
      <c r="H960" s="143" t="b">
        <v>1</v>
      </c>
      <c r="I960" s="143" t="b">
        <v>0</v>
      </c>
      <c r="J960" s="143" t="b">
        <v>0</v>
      </c>
      <c r="K960" s="143" t="b">
        <v>0</v>
      </c>
    </row>
    <row r="961" spans="1:11" ht="63" x14ac:dyDescent="0.25">
      <c r="A961" s="145">
        <v>44456.738888888889</v>
      </c>
      <c r="B961" s="143" t="s">
        <v>848</v>
      </c>
      <c r="C961" s="144" t="s">
        <v>1843</v>
      </c>
      <c r="D961" s="143">
        <v>3702560632</v>
      </c>
      <c r="E961" s="143">
        <v>2753758890</v>
      </c>
      <c r="F961" s="143">
        <v>-2.5</v>
      </c>
      <c r="G961" s="143">
        <v>983.65</v>
      </c>
      <c r="H961" s="143" t="b">
        <v>1</v>
      </c>
      <c r="I961" s="143" t="b">
        <v>0</v>
      </c>
      <c r="J961" s="143" t="b">
        <v>0</v>
      </c>
      <c r="K961" s="143" t="b">
        <v>0</v>
      </c>
    </row>
    <row r="962" spans="1:11" ht="63" x14ac:dyDescent="0.25">
      <c r="A962" s="145">
        <v>44456.738888888889</v>
      </c>
      <c r="B962" s="143" t="s">
        <v>848</v>
      </c>
      <c r="C962" s="144" t="s">
        <v>1842</v>
      </c>
      <c r="D962" s="143">
        <v>3702560630</v>
      </c>
      <c r="E962" s="143">
        <v>2753758889</v>
      </c>
      <c r="F962" s="143">
        <v>-2.5</v>
      </c>
      <c r="G962" s="143">
        <v>986.15</v>
      </c>
      <c r="H962" s="143" t="b">
        <v>1</v>
      </c>
      <c r="I962" s="143" t="b">
        <v>0</v>
      </c>
      <c r="J962" s="143" t="b">
        <v>0</v>
      </c>
      <c r="K962" s="143" t="b">
        <v>0</v>
      </c>
    </row>
    <row r="963" spans="1:11" ht="63" x14ac:dyDescent="0.25">
      <c r="A963" s="145">
        <v>44456.964583333334</v>
      </c>
      <c r="B963" s="143" t="s">
        <v>848</v>
      </c>
      <c r="C963" s="144" t="s">
        <v>1844</v>
      </c>
      <c r="D963" s="143">
        <v>3704413753</v>
      </c>
      <c r="E963" s="143">
        <v>2755119861</v>
      </c>
      <c r="F963" s="143">
        <v>-20</v>
      </c>
      <c r="G963" s="143">
        <v>963.65</v>
      </c>
      <c r="H963" s="143" t="b">
        <v>1</v>
      </c>
      <c r="I963" s="143" t="b">
        <v>0</v>
      </c>
      <c r="J963" s="143" t="b">
        <v>0</v>
      </c>
      <c r="K963" s="143" t="b">
        <v>0</v>
      </c>
    </row>
    <row r="964" spans="1:11" ht="63" x14ac:dyDescent="0.25">
      <c r="A964" s="145">
        <v>44457.500694444447</v>
      </c>
      <c r="B964" s="143" t="s">
        <v>865</v>
      </c>
      <c r="C964" s="144" t="s">
        <v>1835</v>
      </c>
      <c r="D964" s="143">
        <v>3706014678</v>
      </c>
      <c r="E964" s="143">
        <v>2750728626</v>
      </c>
      <c r="F964" s="143">
        <v>2</v>
      </c>
      <c r="G964" s="143">
        <v>966.65</v>
      </c>
      <c r="H964" s="143" t="b">
        <v>1</v>
      </c>
      <c r="I964" s="143" t="b">
        <v>0</v>
      </c>
      <c r="J964" s="143" t="b">
        <v>0</v>
      </c>
      <c r="K964" s="143" t="b">
        <v>0</v>
      </c>
    </row>
    <row r="965" spans="1:11" ht="63" x14ac:dyDescent="0.25">
      <c r="A965" s="145">
        <v>44457.500694444447</v>
      </c>
      <c r="B965" s="143" t="s">
        <v>865</v>
      </c>
      <c r="C965" s="144" t="s">
        <v>1834</v>
      </c>
      <c r="D965" s="143">
        <v>3706014672</v>
      </c>
      <c r="E965" s="143">
        <v>2750728625</v>
      </c>
      <c r="F965" s="143">
        <v>1</v>
      </c>
      <c r="G965" s="143">
        <v>964.65</v>
      </c>
      <c r="H965" s="143" t="b">
        <v>1</v>
      </c>
      <c r="I965" s="143" t="b">
        <v>0</v>
      </c>
      <c r="J965" s="143" t="b">
        <v>0</v>
      </c>
      <c r="K965" s="143" t="b">
        <v>0</v>
      </c>
    </row>
    <row r="966" spans="1:11" ht="63" x14ac:dyDescent="0.25">
      <c r="A966" s="145">
        <v>44457.551388888889</v>
      </c>
      <c r="B966" s="143" t="s">
        <v>846</v>
      </c>
      <c r="C966" s="144" t="s">
        <v>1841</v>
      </c>
      <c r="D966" s="143">
        <v>3707058525</v>
      </c>
      <c r="E966" s="143">
        <v>2753755099</v>
      </c>
      <c r="F966" s="143">
        <v>16.8</v>
      </c>
      <c r="G966" s="143">
        <v>983.45</v>
      </c>
      <c r="H966" s="143" t="b">
        <v>1</v>
      </c>
      <c r="I966" s="143" t="b">
        <v>0</v>
      </c>
      <c r="J966" s="143" t="b">
        <v>0</v>
      </c>
      <c r="K966" s="143" t="b">
        <v>0</v>
      </c>
    </row>
    <row r="967" spans="1:11" ht="63" x14ac:dyDescent="0.25">
      <c r="A967" s="145">
        <v>44457.63958333333</v>
      </c>
      <c r="B967" s="143" t="s">
        <v>846</v>
      </c>
      <c r="C967" s="144" t="s">
        <v>1844</v>
      </c>
      <c r="D967" s="143">
        <v>3709564376</v>
      </c>
      <c r="E967" s="143">
        <v>2755119861</v>
      </c>
      <c r="F967" s="143">
        <v>38</v>
      </c>
      <c r="G967" s="143">
        <v>1021.45</v>
      </c>
      <c r="H967" s="143" t="b">
        <v>1</v>
      </c>
      <c r="I967" s="143" t="b">
        <v>0</v>
      </c>
      <c r="J967" s="143" t="b">
        <v>0</v>
      </c>
      <c r="K967" s="143" t="b">
        <v>0</v>
      </c>
    </row>
    <row r="968" spans="1:11" ht="63" x14ac:dyDescent="0.25">
      <c r="A968" s="145">
        <v>44458.395833333336</v>
      </c>
      <c r="B968" s="143" t="s">
        <v>848</v>
      </c>
      <c r="C968" s="144" t="s">
        <v>1846</v>
      </c>
      <c r="D968" s="143">
        <v>3715204626</v>
      </c>
      <c r="E968" s="143">
        <v>2763216822</v>
      </c>
      <c r="F968" s="143">
        <v>-10</v>
      </c>
      <c r="G968" s="143">
        <v>996.45</v>
      </c>
      <c r="H968" s="143" t="b">
        <v>1</v>
      </c>
      <c r="I968" s="143" t="b">
        <v>0</v>
      </c>
      <c r="J968" s="143" t="b">
        <v>0</v>
      </c>
      <c r="K968" s="143" t="b">
        <v>0</v>
      </c>
    </row>
    <row r="969" spans="1:11" ht="78.75" x14ac:dyDescent="0.25">
      <c r="A969" s="145">
        <v>44458.395833333336</v>
      </c>
      <c r="B969" s="143" t="s">
        <v>848</v>
      </c>
      <c r="C969" s="144" t="s">
        <v>1845</v>
      </c>
      <c r="D969" s="143">
        <v>3715204625</v>
      </c>
      <c r="E969" s="143">
        <v>2763216821</v>
      </c>
      <c r="F969" s="143">
        <v>-15</v>
      </c>
      <c r="G969" s="143">
        <v>1006.45</v>
      </c>
      <c r="H969" s="143" t="b">
        <v>1</v>
      </c>
      <c r="I969" s="143" t="b">
        <v>0</v>
      </c>
      <c r="J969" s="143" t="b">
        <v>0</v>
      </c>
      <c r="K969" s="143" t="b">
        <v>0</v>
      </c>
    </row>
    <row r="970" spans="1:11" ht="63" x14ac:dyDescent="0.25">
      <c r="A970" s="145">
        <v>44458.563194444447</v>
      </c>
      <c r="B970" s="143" t="s">
        <v>846</v>
      </c>
      <c r="C970" s="144" t="s">
        <v>1846</v>
      </c>
      <c r="D970" s="143">
        <v>3715901753</v>
      </c>
      <c r="E970" s="143">
        <v>2763216822</v>
      </c>
      <c r="F970" s="143">
        <v>24.44</v>
      </c>
      <c r="G970" s="143">
        <v>1033.58</v>
      </c>
      <c r="H970" s="143" t="b">
        <v>1</v>
      </c>
      <c r="I970" s="143" t="b">
        <v>0</v>
      </c>
      <c r="J970" s="143" t="b">
        <v>0</v>
      </c>
      <c r="K970" s="143" t="b">
        <v>0</v>
      </c>
    </row>
    <row r="971" spans="1:11" ht="63" x14ac:dyDescent="0.25">
      <c r="A971" s="145">
        <v>44458.563194444447</v>
      </c>
      <c r="B971" s="143" t="s">
        <v>846</v>
      </c>
      <c r="C971" s="144" t="s">
        <v>1836</v>
      </c>
      <c r="D971" s="143">
        <v>3715901045</v>
      </c>
      <c r="E971" s="143">
        <v>2750728627</v>
      </c>
      <c r="F971" s="143">
        <v>12.69</v>
      </c>
      <c r="G971" s="143">
        <v>1009.14</v>
      </c>
      <c r="H971" s="143" t="b">
        <v>1</v>
      </c>
      <c r="I971" s="143" t="b">
        <v>0</v>
      </c>
      <c r="J971" s="143" t="b">
        <v>0</v>
      </c>
      <c r="K971" s="143" t="b">
        <v>0</v>
      </c>
    </row>
    <row r="972" spans="1:11" x14ac:dyDescent="0.25">
      <c r="A972" s="145">
        <v>44458.620833333334</v>
      </c>
      <c r="B972" s="143" t="s">
        <v>848</v>
      </c>
      <c r="C972" s="143" t="s">
        <v>866</v>
      </c>
      <c r="D972" s="143">
        <v>3716478377</v>
      </c>
      <c r="E972" s="143">
        <v>2764171973</v>
      </c>
      <c r="F972" s="143">
        <v>-5</v>
      </c>
      <c r="G972" s="143">
        <v>1028.58</v>
      </c>
      <c r="H972" s="143" t="b">
        <v>0</v>
      </c>
      <c r="I972" s="143" t="b">
        <v>1</v>
      </c>
      <c r="J972" s="143" t="b">
        <v>0</v>
      </c>
      <c r="K972" s="143" t="b">
        <v>0</v>
      </c>
    </row>
    <row r="973" spans="1:11" ht="47.25" x14ac:dyDescent="0.25">
      <c r="A973" s="145">
        <v>44458.916666666664</v>
      </c>
      <c r="B973" s="143" t="s">
        <v>846</v>
      </c>
      <c r="C973" s="144" t="s">
        <v>1624</v>
      </c>
      <c r="D973" s="143">
        <v>3719247835</v>
      </c>
      <c r="E973" s="143">
        <v>2526837328</v>
      </c>
      <c r="F973" s="143">
        <v>27.5</v>
      </c>
      <c r="G973" s="143">
        <v>1056.08</v>
      </c>
      <c r="H973" s="143" t="b">
        <v>1</v>
      </c>
      <c r="I973" s="143" t="b">
        <v>0</v>
      </c>
      <c r="J973" s="143" t="b">
        <v>0</v>
      </c>
      <c r="K973" s="143" t="b">
        <v>0</v>
      </c>
    </row>
    <row r="974" spans="1:11" ht="63" x14ac:dyDescent="0.25">
      <c r="A974" s="145">
        <v>44460.643055555556</v>
      </c>
      <c r="B974" s="143" t="s">
        <v>848</v>
      </c>
      <c r="C974" s="144" t="s">
        <v>1848</v>
      </c>
      <c r="D974" s="143">
        <v>3722898242</v>
      </c>
      <c r="E974" s="143">
        <v>2768791594</v>
      </c>
      <c r="F974" s="143">
        <v>-2.5</v>
      </c>
      <c r="G974" s="143">
        <v>1048.58</v>
      </c>
      <c r="H974" s="143" t="b">
        <v>1</v>
      </c>
      <c r="I974" s="143" t="b">
        <v>0</v>
      </c>
      <c r="J974" s="143" t="b">
        <v>0</v>
      </c>
      <c r="K974" s="143" t="b">
        <v>0</v>
      </c>
    </row>
    <row r="975" spans="1:11" ht="63" x14ac:dyDescent="0.25">
      <c r="A975" s="145">
        <v>44460.643055555556</v>
      </c>
      <c r="B975" s="143" t="s">
        <v>848</v>
      </c>
      <c r="C975" s="144" t="s">
        <v>1847</v>
      </c>
      <c r="D975" s="143">
        <v>3722898241</v>
      </c>
      <c r="E975" s="143">
        <v>2768791593</v>
      </c>
      <c r="F975" s="143">
        <v>-5</v>
      </c>
      <c r="G975" s="143">
        <v>1051.08</v>
      </c>
      <c r="H975" s="143" t="b">
        <v>1</v>
      </c>
      <c r="I975" s="143" t="b">
        <v>0</v>
      </c>
      <c r="J975" s="143" t="b">
        <v>0</v>
      </c>
      <c r="K975" s="143" t="b">
        <v>0</v>
      </c>
    </row>
    <row r="976" spans="1:11" ht="31.5" x14ac:dyDescent="0.25">
      <c r="A976" s="145">
        <v>44461.440972222219</v>
      </c>
      <c r="B976" s="143" t="s">
        <v>848</v>
      </c>
      <c r="C976" s="144" t="s">
        <v>1665</v>
      </c>
      <c r="D976" s="143">
        <v>3724745543</v>
      </c>
      <c r="E976" s="143">
        <v>2770152591</v>
      </c>
      <c r="F976" s="143">
        <v>-2.5</v>
      </c>
      <c r="G976" s="143">
        <v>1046.08</v>
      </c>
      <c r="H976" s="143" t="b">
        <v>1</v>
      </c>
      <c r="I976" s="143" t="b">
        <v>0</v>
      </c>
      <c r="J976" s="143" t="b">
        <v>0</v>
      </c>
      <c r="K976" s="143" t="b">
        <v>0</v>
      </c>
    </row>
    <row r="977" spans="1:11" ht="63" x14ac:dyDescent="0.25">
      <c r="A977" s="145">
        <v>44461.775694444441</v>
      </c>
      <c r="B977" s="143" t="s">
        <v>848</v>
      </c>
      <c r="C977" s="144" t="s">
        <v>1850</v>
      </c>
      <c r="D977" s="143">
        <v>3727064273</v>
      </c>
      <c r="E977" s="143">
        <v>2771852060</v>
      </c>
      <c r="F977" s="143">
        <v>-30</v>
      </c>
      <c r="G977" s="143">
        <v>986.08</v>
      </c>
      <c r="H977" s="143" t="b">
        <v>1</v>
      </c>
      <c r="I977" s="143" t="b">
        <v>0</v>
      </c>
      <c r="J977" s="143" t="b">
        <v>0</v>
      </c>
      <c r="K977" s="143" t="b">
        <v>0</v>
      </c>
    </row>
    <row r="978" spans="1:11" ht="63" x14ac:dyDescent="0.25">
      <c r="A978" s="145">
        <v>44461.775694444441</v>
      </c>
      <c r="B978" s="143" t="s">
        <v>848</v>
      </c>
      <c r="C978" s="144" t="s">
        <v>1849</v>
      </c>
      <c r="D978" s="143">
        <v>3727064272</v>
      </c>
      <c r="E978" s="143">
        <v>2771852059</v>
      </c>
      <c r="F978" s="143">
        <v>-30</v>
      </c>
      <c r="G978" s="143">
        <v>1016.08</v>
      </c>
      <c r="H978" s="143" t="b">
        <v>1</v>
      </c>
      <c r="I978" s="143" t="b">
        <v>0</v>
      </c>
      <c r="J978" s="143" t="b">
        <v>0</v>
      </c>
      <c r="K978" s="143" t="b">
        <v>0</v>
      </c>
    </row>
    <row r="979" spans="1:11" ht="63" x14ac:dyDescent="0.25">
      <c r="A979" s="145">
        <v>44461.855555555558</v>
      </c>
      <c r="B979" s="143" t="s">
        <v>848</v>
      </c>
      <c r="C979" s="144" t="s">
        <v>1852</v>
      </c>
      <c r="D979" s="143">
        <v>3727527256</v>
      </c>
      <c r="E979" s="143">
        <v>2772196507</v>
      </c>
      <c r="F979" s="143">
        <v>-1</v>
      </c>
      <c r="G979" s="143">
        <v>984.08</v>
      </c>
      <c r="H979" s="143" t="b">
        <v>1</v>
      </c>
      <c r="I979" s="143" t="b">
        <v>0</v>
      </c>
      <c r="J979" s="143" t="b">
        <v>0</v>
      </c>
      <c r="K979" s="143" t="b">
        <v>0</v>
      </c>
    </row>
    <row r="980" spans="1:11" ht="63" x14ac:dyDescent="0.25">
      <c r="A980" s="145">
        <v>44461.855555555558</v>
      </c>
      <c r="B980" s="143" t="s">
        <v>848</v>
      </c>
      <c r="C980" s="144" t="s">
        <v>1851</v>
      </c>
      <c r="D980" s="143">
        <v>3727527255</v>
      </c>
      <c r="E980" s="143">
        <v>2772196506</v>
      </c>
      <c r="F980" s="143">
        <v>-1</v>
      </c>
      <c r="G980" s="143">
        <v>985.08</v>
      </c>
      <c r="H980" s="143" t="b">
        <v>1</v>
      </c>
      <c r="I980" s="143" t="b">
        <v>0</v>
      </c>
      <c r="J980" s="143" t="b">
        <v>0</v>
      </c>
      <c r="K980" s="143" t="b">
        <v>0</v>
      </c>
    </row>
    <row r="981" spans="1:11" ht="63" x14ac:dyDescent="0.25">
      <c r="A981" s="145">
        <v>44461.872916666667</v>
      </c>
      <c r="B981" s="143" t="s">
        <v>846</v>
      </c>
      <c r="C981" s="144" t="s">
        <v>1852</v>
      </c>
      <c r="D981" s="143">
        <v>3727625587</v>
      </c>
      <c r="E981" s="143">
        <v>2772196507</v>
      </c>
      <c r="F981" s="143">
        <v>3.2</v>
      </c>
      <c r="G981" s="143">
        <v>987.28</v>
      </c>
      <c r="H981" s="143" t="b">
        <v>1</v>
      </c>
      <c r="I981" s="143" t="b">
        <v>0</v>
      </c>
      <c r="J981" s="143" t="b">
        <v>0</v>
      </c>
      <c r="K981" s="143" t="b">
        <v>0</v>
      </c>
    </row>
    <row r="982" spans="1:11" ht="63" x14ac:dyDescent="0.25">
      <c r="A982" s="145">
        <v>44462.759722222225</v>
      </c>
      <c r="B982" s="143" t="s">
        <v>848</v>
      </c>
      <c r="C982" s="144" t="s">
        <v>1854</v>
      </c>
      <c r="D982" s="143">
        <v>3730281155</v>
      </c>
      <c r="E982" s="143">
        <v>2774206941</v>
      </c>
      <c r="F982" s="143">
        <v>-30</v>
      </c>
      <c r="G982" s="143">
        <v>927.28</v>
      </c>
      <c r="H982" s="143" t="b">
        <v>1</v>
      </c>
      <c r="I982" s="143" t="b">
        <v>0</v>
      </c>
      <c r="J982" s="143" t="b">
        <v>0</v>
      </c>
      <c r="K982" s="143" t="b">
        <v>0</v>
      </c>
    </row>
    <row r="983" spans="1:11" ht="63" x14ac:dyDescent="0.25">
      <c r="A983" s="145">
        <v>44462.759722222225</v>
      </c>
      <c r="B983" s="143" t="s">
        <v>848</v>
      </c>
      <c r="C983" s="144" t="s">
        <v>1853</v>
      </c>
      <c r="D983" s="143">
        <v>3730281152</v>
      </c>
      <c r="E983" s="143">
        <v>2774206939</v>
      </c>
      <c r="F983" s="143">
        <v>-30</v>
      </c>
      <c r="G983" s="143">
        <v>957.28</v>
      </c>
      <c r="H983" s="143" t="b">
        <v>1</v>
      </c>
      <c r="I983" s="143" t="b">
        <v>0</v>
      </c>
      <c r="J983" s="143" t="b">
        <v>0</v>
      </c>
      <c r="K983" s="143" t="b">
        <v>0</v>
      </c>
    </row>
    <row r="984" spans="1:11" ht="63" x14ac:dyDescent="0.25">
      <c r="A984" s="145">
        <v>44463.518055555556</v>
      </c>
      <c r="B984" s="143" t="s">
        <v>865</v>
      </c>
      <c r="C984" s="144" t="s">
        <v>1850</v>
      </c>
      <c r="D984" s="143">
        <v>3732371311</v>
      </c>
      <c r="E984" s="143">
        <v>2771852060</v>
      </c>
      <c r="F984" s="143">
        <v>30</v>
      </c>
      <c r="G984" s="143">
        <v>987.28</v>
      </c>
      <c r="H984" s="143" t="b">
        <v>1</v>
      </c>
      <c r="I984" s="143" t="b">
        <v>0</v>
      </c>
      <c r="J984" s="143" t="b">
        <v>0</v>
      </c>
      <c r="K984" s="143" t="b">
        <v>0</v>
      </c>
    </row>
    <row r="985" spans="1:11" ht="63" x14ac:dyDescent="0.25">
      <c r="A985" s="145">
        <v>44463.518055555556</v>
      </c>
      <c r="B985" s="143" t="s">
        <v>865</v>
      </c>
      <c r="C985" s="144" t="s">
        <v>1849</v>
      </c>
      <c r="D985" s="143">
        <v>3732370765</v>
      </c>
      <c r="E985" s="143">
        <v>2771852059</v>
      </c>
      <c r="F985" s="143">
        <v>30</v>
      </c>
      <c r="G985" s="143">
        <v>957.28</v>
      </c>
      <c r="H985" s="143" t="b">
        <v>1</v>
      </c>
      <c r="I985" s="143" t="b">
        <v>0</v>
      </c>
      <c r="J985" s="143" t="b">
        <v>0</v>
      </c>
      <c r="K985" s="143" t="b">
        <v>0</v>
      </c>
    </row>
    <row r="986" spans="1:11" ht="63" x14ac:dyDescent="0.25">
      <c r="A986" s="145">
        <v>44463.745138888888</v>
      </c>
      <c r="B986" s="143" t="s">
        <v>848</v>
      </c>
      <c r="C986" s="144" t="s">
        <v>1855</v>
      </c>
      <c r="D986" s="143">
        <v>3734470252</v>
      </c>
      <c r="E986" s="143">
        <v>2777282849</v>
      </c>
      <c r="F986" s="143">
        <v>-2.5</v>
      </c>
      <c r="G986" s="143">
        <v>984.78</v>
      </c>
      <c r="H986" s="143" t="b">
        <v>1</v>
      </c>
      <c r="I986" s="143" t="b">
        <v>0</v>
      </c>
      <c r="J986" s="143" t="b">
        <v>0</v>
      </c>
      <c r="K986" s="143" t="b">
        <v>0</v>
      </c>
    </row>
    <row r="987" spans="1:11" ht="31.5" x14ac:dyDescent="0.25">
      <c r="A987" s="145">
        <v>44464.577777777777</v>
      </c>
      <c r="B987" s="143" t="s">
        <v>848</v>
      </c>
      <c r="C987" s="144" t="s">
        <v>1665</v>
      </c>
      <c r="D987" s="143">
        <v>3740708718</v>
      </c>
      <c r="E987" s="143">
        <v>2781953421</v>
      </c>
      <c r="F987" s="143">
        <v>-2.5</v>
      </c>
      <c r="G987" s="143">
        <v>982.28</v>
      </c>
      <c r="H987" s="143" t="b">
        <v>1</v>
      </c>
      <c r="I987" s="143" t="b">
        <v>0</v>
      </c>
      <c r="J987" s="143" t="b">
        <v>0</v>
      </c>
      <c r="K987" s="143" t="b">
        <v>0</v>
      </c>
    </row>
    <row r="988" spans="1:11" ht="31.5" x14ac:dyDescent="0.25">
      <c r="A988" s="145">
        <v>44464.579861111109</v>
      </c>
      <c r="B988" s="143" t="s">
        <v>848</v>
      </c>
      <c r="C988" s="144" t="s">
        <v>1665</v>
      </c>
      <c r="D988" s="143">
        <v>3740800618</v>
      </c>
      <c r="E988" s="143">
        <v>2782027600</v>
      </c>
      <c r="F988" s="143">
        <v>0</v>
      </c>
      <c r="G988" s="143">
        <v>982.28</v>
      </c>
      <c r="H988" s="143" t="b">
        <v>1</v>
      </c>
      <c r="I988" s="143" t="b">
        <v>0</v>
      </c>
      <c r="J988" s="143" t="b">
        <v>0</v>
      </c>
      <c r="K988" s="143" t="b">
        <v>0</v>
      </c>
    </row>
    <row r="989" spans="1:11" ht="63" x14ac:dyDescent="0.25">
      <c r="A989" s="145">
        <v>44464.683333333334</v>
      </c>
      <c r="B989" s="143" t="s">
        <v>848</v>
      </c>
      <c r="C989" s="144" t="s">
        <v>1857</v>
      </c>
      <c r="D989" s="143">
        <v>3744222885</v>
      </c>
      <c r="E989" s="143">
        <v>2784633025</v>
      </c>
      <c r="F989" s="143">
        <v>-2</v>
      </c>
      <c r="G989" s="143">
        <v>980.28</v>
      </c>
      <c r="H989" s="143" t="b">
        <v>1</v>
      </c>
      <c r="I989" s="143" t="b">
        <v>0</v>
      </c>
      <c r="J989" s="143" t="b">
        <v>0</v>
      </c>
      <c r="K989" s="143" t="b">
        <v>0</v>
      </c>
    </row>
    <row r="990" spans="1:11" ht="78.75" x14ac:dyDescent="0.25">
      <c r="A990" s="145">
        <v>44464.683333333334</v>
      </c>
      <c r="B990" s="143" t="s">
        <v>848</v>
      </c>
      <c r="C990" s="144" t="s">
        <v>1856</v>
      </c>
      <c r="D990" s="143">
        <v>3744222882</v>
      </c>
      <c r="E990" s="143">
        <v>2784633023</v>
      </c>
      <c r="F990" s="143">
        <v>0</v>
      </c>
      <c r="G990" s="143">
        <v>982.28</v>
      </c>
      <c r="H990" s="143" t="b">
        <v>1</v>
      </c>
      <c r="I990" s="143" t="b">
        <v>0</v>
      </c>
      <c r="J990" s="143" t="b">
        <v>0</v>
      </c>
      <c r="K990" s="143" t="b">
        <v>0</v>
      </c>
    </row>
    <row r="991" spans="1:11" ht="78.75" x14ac:dyDescent="0.25">
      <c r="A991" s="145">
        <v>44464.686111111114</v>
      </c>
      <c r="B991" s="143" t="s">
        <v>846</v>
      </c>
      <c r="C991" s="144" t="s">
        <v>1856</v>
      </c>
      <c r="D991" s="143">
        <v>3744310138</v>
      </c>
      <c r="E991" s="143">
        <v>2784633023</v>
      </c>
      <c r="F991" s="143">
        <v>3.8</v>
      </c>
      <c r="G991" s="143">
        <v>984.08</v>
      </c>
      <c r="H991" s="143" t="b">
        <v>1</v>
      </c>
      <c r="I991" s="143" t="b">
        <v>0</v>
      </c>
      <c r="J991" s="143" t="b">
        <v>0</v>
      </c>
      <c r="K991" s="143" t="b">
        <v>0</v>
      </c>
    </row>
    <row r="992" spans="1:11" ht="31.5" x14ac:dyDescent="0.25">
      <c r="A992" s="145">
        <v>44464.695138888892</v>
      </c>
      <c r="B992" s="143" t="s">
        <v>848</v>
      </c>
      <c r="C992" s="144" t="s">
        <v>1665</v>
      </c>
      <c r="D992" s="143">
        <v>3744558266</v>
      </c>
      <c r="E992" s="143">
        <v>2784889291</v>
      </c>
      <c r="F992" s="143">
        <v>-2.5</v>
      </c>
      <c r="G992" s="143">
        <v>981.58</v>
      </c>
      <c r="H992" s="143" t="b">
        <v>1</v>
      </c>
      <c r="I992" s="143" t="b">
        <v>0</v>
      </c>
      <c r="J992" s="143" t="b">
        <v>0</v>
      </c>
      <c r="K992" s="143" t="b">
        <v>0</v>
      </c>
    </row>
    <row r="993" spans="1:11" ht="47.25" x14ac:dyDescent="0.25">
      <c r="A993" s="145">
        <v>44464.740277777775</v>
      </c>
      <c r="B993" s="143" t="s">
        <v>848</v>
      </c>
      <c r="C993" s="144" t="s">
        <v>1858</v>
      </c>
      <c r="D993" s="143">
        <v>3745955385</v>
      </c>
      <c r="E993" s="143">
        <v>2785859315</v>
      </c>
      <c r="F993" s="143">
        <v>-5</v>
      </c>
      <c r="G993" s="143">
        <v>976.58</v>
      </c>
      <c r="H993" s="143" t="b">
        <v>1</v>
      </c>
      <c r="I993" s="143" t="b">
        <v>0</v>
      </c>
      <c r="J993" s="143" t="b">
        <v>0</v>
      </c>
      <c r="K993" s="143" t="b">
        <v>0</v>
      </c>
    </row>
    <row r="994" spans="1:11" ht="31.5" x14ac:dyDescent="0.25">
      <c r="A994" s="145">
        <v>44464.757638888892</v>
      </c>
      <c r="B994" s="143" t="s">
        <v>848</v>
      </c>
      <c r="C994" s="144" t="s">
        <v>1665</v>
      </c>
      <c r="D994" s="143">
        <v>3746331712</v>
      </c>
      <c r="E994" s="143">
        <v>2786111625</v>
      </c>
      <c r="F994" s="143">
        <v>-2.5</v>
      </c>
      <c r="G994" s="143">
        <v>974.08</v>
      </c>
      <c r="H994" s="143" t="b">
        <v>1</v>
      </c>
      <c r="I994" s="143" t="b">
        <v>0</v>
      </c>
      <c r="J994" s="143" t="b">
        <v>0</v>
      </c>
      <c r="K994" s="143" t="b">
        <v>0</v>
      </c>
    </row>
    <row r="995" spans="1:11" ht="78.75" x14ac:dyDescent="0.25">
      <c r="A995" s="145">
        <v>44465.394444444442</v>
      </c>
      <c r="B995" s="143" t="s">
        <v>848</v>
      </c>
      <c r="C995" s="144" t="s">
        <v>1861</v>
      </c>
      <c r="D995" s="143">
        <v>3749170774</v>
      </c>
      <c r="E995" s="143">
        <v>2788099242</v>
      </c>
      <c r="F995" s="143">
        <v>-5</v>
      </c>
      <c r="G995" s="143">
        <v>934.08</v>
      </c>
      <c r="H995" s="143" t="b">
        <v>1</v>
      </c>
      <c r="I995" s="143" t="b">
        <v>0</v>
      </c>
      <c r="J995" s="143" t="b">
        <v>0</v>
      </c>
      <c r="K995" s="143" t="b">
        <v>0</v>
      </c>
    </row>
    <row r="996" spans="1:11" ht="78.75" x14ac:dyDescent="0.25">
      <c r="A996" s="145">
        <v>44465.394444444442</v>
      </c>
      <c r="B996" s="143" t="s">
        <v>848</v>
      </c>
      <c r="C996" s="144" t="s">
        <v>1860</v>
      </c>
      <c r="D996" s="143">
        <v>3749170773</v>
      </c>
      <c r="E996" s="143">
        <v>2788099241</v>
      </c>
      <c r="F996" s="143">
        <v>-5</v>
      </c>
      <c r="G996" s="143">
        <v>939.08</v>
      </c>
      <c r="H996" s="143" t="b">
        <v>1</v>
      </c>
      <c r="I996" s="143" t="b">
        <v>0</v>
      </c>
      <c r="J996" s="143" t="b">
        <v>0</v>
      </c>
      <c r="K996" s="143" t="b">
        <v>0</v>
      </c>
    </row>
    <row r="997" spans="1:11" ht="63" x14ac:dyDescent="0.25">
      <c r="A997" s="145">
        <v>44465.394444444442</v>
      </c>
      <c r="B997" s="143" t="s">
        <v>848</v>
      </c>
      <c r="C997" s="144" t="s">
        <v>1850</v>
      </c>
      <c r="D997" s="143">
        <v>3749170242</v>
      </c>
      <c r="E997" s="143">
        <v>2788098803</v>
      </c>
      <c r="F997" s="143">
        <v>-15</v>
      </c>
      <c r="G997" s="143">
        <v>944.08</v>
      </c>
      <c r="H997" s="143" t="b">
        <v>1</v>
      </c>
      <c r="I997" s="143" t="b">
        <v>0</v>
      </c>
      <c r="J997" s="143" t="b">
        <v>0</v>
      </c>
      <c r="K997" s="143" t="b">
        <v>0</v>
      </c>
    </row>
    <row r="998" spans="1:11" ht="63" x14ac:dyDescent="0.25">
      <c r="A998" s="145">
        <v>44465.394444444442</v>
      </c>
      <c r="B998" s="143" t="s">
        <v>848</v>
      </c>
      <c r="C998" s="144" t="s">
        <v>1859</v>
      </c>
      <c r="D998" s="143">
        <v>3749170241</v>
      </c>
      <c r="E998" s="143">
        <v>2788098802</v>
      </c>
      <c r="F998" s="143">
        <v>-15</v>
      </c>
      <c r="G998" s="143">
        <v>959.08</v>
      </c>
      <c r="H998" s="143" t="b">
        <v>1</v>
      </c>
      <c r="I998" s="143" t="b">
        <v>0</v>
      </c>
      <c r="J998" s="143" t="b">
        <v>0</v>
      </c>
      <c r="K998" s="143" t="b">
        <v>0</v>
      </c>
    </row>
    <row r="999" spans="1:11" ht="63" x14ac:dyDescent="0.25">
      <c r="A999" s="145">
        <v>44465.573611111111</v>
      </c>
      <c r="B999" s="143" t="s">
        <v>846</v>
      </c>
      <c r="C999" s="144" t="s">
        <v>1850</v>
      </c>
      <c r="D999" s="143">
        <v>3750285455</v>
      </c>
      <c r="E999" s="143">
        <v>2788098803</v>
      </c>
      <c r="F999" s="143">
        <v>45</v>
      </c>
      <c r="G999" s="143">
        <v>1129.08</v>
      </c>
      <c r="H999" s="143" t="b">
        <v>1</v>
      </c>
      <c r="I999" s="143" t="b">
        <v>0</v>
      </c>
      <c r="J999" s="143" t="b">
        <v>0</v>
      </c>
      <c r="K999" s="143" t="b">
        <v>0</v>
      </c>
    </row>
    <row r="1000" spans="1:11" ht="63" x14ac:dyDescent="0.25">
      <c r="A1000" s="145">
        <v>44465.573611111111</v>
      </c>
      <c r="B1000" s="143" t="s">
        <v>846</v>
      </c>
      <c r="C1000" s="144" t="s">
        <v>1859</v>
      </c>
      <c r="D1000" s="143">
        <v>3750285444</v>
      </c>
      <c r="E1000" s="143">
        <v>2788098802</v>
      </c>
      <c r="F1000" s="143">
        <v>150</v>
      </c>
      <c r="G1000" s="143">
        <v>1084.08</v>
      </c>
      <c r="H1000" s="143" t="b">
        <v>1</v>
      </c>
      <c r="I1000" s="143" t="b">
        <v>0</v>
      </c>
      <c r="J1000" s="143" t="b">
        <v>0</v>
      </c>
      <c r="K1000" s="143" t="b">
        <v>0</v>
      </c>
    </row>
    <row r="1001" spans="1:11" ht="78.75" x14ac:dyDescent="0.25">
      <c r="A1001" s="145">
        <v>44465.574305555558</v>
      </c>
      <c r="B1001" s="143" t="s">
        <v>846</v>
      </c>
      <c r="C1001" s="144" t="s">
        <v>1860</v>
      </c>
      <c r="D1001" s="143">
        <v>3750290740</v>
      </c>
      <c r="E1001" s="143">
        <v>2788099241</v>
      </c>
      <c r="F1001" s="143">
        <v>54.5</v>
      </c>
      <c r="G1001" s="143">
        <v>1199.58</v>
      </c>
      <c r="H1001" s="143" t="b">
        <v>1</v>
      </c>
      <c r="I1001" s="143" t="b">
        <v>0</v>
      </c>
      <c r="J1001" s="143" t="b">
        <v>0</v>
      </c>
      <c r="K1001" s="143" t="b">
        <v>0</v>
      </c>
    </row>
    <row r="1002" spans="1:11" ht="78.75" x14ac:dyDescent="0.25">
      <c r="A1002" s="145">
        <v>44465.574305555558</v>
      </c>
      <c r="B1002" s="143" t="s">
        <v>846</v>
      </c>
      <c r="C1002" s="144" t="s">
        <v>1861</v>
      </c>
      <c r="D1002" s="143">
        <v>3750290400</v>
      </c>
      <c r="E1002" s="143">
        <v>2788099242</v>
      </c>
      <c r="F1002" s="143">
        <v>16</v>
      </c>
      <c r="G1002" s="143">
        <v>1145.08</v>
      </c>
      <c r="H1002" s="143" t="b">
        <v>1</v>
      </c>
      <c r="I1002" s="143" t="b">
        <v>0</v>
      </c>
      <c r="J1002" s="143" t="b">
        <v>0</v>
      </c>
      <c r="K1002" s="143" t="b">
        <v>0</v>
      </c>
    </row>
    <row r="1003" spans="1:11" ht="78.75" x14ac:dyDescent="0.25">
      <c r="A1003" s="145">
        <v>44465.578472222223</v>
      </c>
      <c r="B1003" s="143" t="s">
        <v>848</v>
      </c>
      <c r="C1003" s="144" t="s">
        <v>1878</v>
      </c>
      <c r="D1003" s="143">
        <v>3750332848</v>
      </c>
      <c r="E1003" s="143">
        <v>2788991606</v>
      </c>
      <c r="F1003" s="143">
        <v>-2</v>
      </c>
      <c r="G1003" s="143">
        <v>1179.58</v>
      </c>
      <c r="H1003" s="143" t="b">
        <v>1</v>
      </c>
      <c r="I1003" s="143" t="b">
        <v>0</v>
      </c>
      <c r="J1003" s="143" t="b">
        <v>0</v>
      </c>
      <c r="K1003" s="143" t="b">
        <v>0</v>
      </c>
    </row>
    <row r="1004" spans="1:11" ht="78.75" x14ac:dyDescent="0.25">
      <c r="A1004" s="145">
        <v>44465.578472222223</v>
      </c>
      <c r="B1004" s="143" t="s">
        <v>848</v>
      </c>
      <c r="C1004" s="144" t="s">
        <v>1877</v>
      </c>
      <c r="D1004" s="143">
        <v>3750332846</v>
      </c>
      <c r="E1004" s="143">
        <v>2788991604</v>
      </c>
      <c r="F1004" s="143">
        <v>-1</v>
      </c>
      <c r="G1004" s="143">
        <v>1181.58</v>
      </c>
      <c r="H1004" s="143" t="b">
        <v>1</v>
      </c>
      <c r="I1004" s="143" t="b">
        <v>0</v>
      </c>
      <c r="J1004" s="143" t="b">
        <v>0</v>
      </c>
      <c r="K1004" s="143" t="b">
        <v>0</v>
      </c>
    </row>
    <row r="1005" spans="1:11" ht="63" x14ac:dyDescent="0.25">
      <c r="A1005" s="145">
        <v>44465.578472222223</v>
      </c>
      <c r="B1005" s="143" t="s">
        <v>848</v>
      </c>
      <c r="C1005" s="144" t="s">
        <v>1876</v>
      </c>
      <c r="D1005" s="143">
        <v>3750332844</v>
      </c>
      <c r="E1005" s="143">
        <v>2788991602</v>
      </c>
      <c r="F1005" s="143">
        <v>-1</v>
      </c>
      <c r="G1005" s="143">
        <v>1182.58</v>
      </c>
      <c r="H1005" s="143" t="b">
        <v>1</v>
      </c>
      <c r="I1005" s="143" t="b">
        <v>0</v>
      </c>
      <c r="J1005" s="143" t="b">
        <v>0</v>
      </c>
      <c r="K1005" s="143" t="b">
        <v>0</v>
      </c>
    </row>
    <row r="1006" spans="1:11" ht="63" x14ac:dyDescent="0.25">
      <c r="A1006" s="145">
        <v>44465.578472222223</v>
      </c>
      <c r="B1006" s="143" t="s">
        <v>848</v>
      </c>
      <c r="C1006" s="144" t="s">
        <v>1875</v>
      </c>
      <c r="D1006" s="143">
        <v>3750332843</v>
      </c>
      <c r="E1006" s="143">
        <v>2788991601</v>
      </c>
      <c r="F1006" s="143">
        <v>-1</v>
      </c>
      <c r="G1006" s="143">
        <v>1183.58</v>
      </c>
      <c r="H1006" s="143" t="b">
        <v>1</v>
      </c>
      <c r="I1006" s="143" t="b">
        <v>0</v>
      </c>
      <c r="J1006" s="143" t="b">
        <v>0</v>
      </c>
      <c r="K1006" s="143" t="b">
        <v>0</v>
      </c>
    </row>
    <row r="1007" spans="1:11" ht="63" x14ac:dyDescent="0.25">
      <c r="A1007" s="145">
        <v>44465.578472222223</v>
      </c>
      <c r="B1007" s="143" t="s">
        <v>848</v>
      </c>
      <c r="C1007" s="144" t="s">
        <v>1874</v>
      </c>
      <c r="D1007" s="143">
        <v>3750332842</v>
      </c>
      <c r="E1007" s="143">
        <v>2788991600</v>
      </c>
      <c r="F1007" s="143">
        <v>-2</v>
      </c>
      <c r="G1007" s="143">
        <v>1184.58</v>
      </c>
      <c r="H1007" s="143" t="b">
        <v>1</v>
      </c>
      <c r="I1007" s="143" t="b">
        <v>0</v>
      </c>
      <c r="J1007" s="143" t="b">
        <v>0</v>
      </c>
      <c r="K1007" s="143" t="b">
        <v>0</v>
      </c>
    </row>
    <row r="1008" spans="1:11" ht="63" x14ac:dyDescent="0.25">
      <c r="A1008" s="145">
        <v>44465.578472222223</v>
      </c>
      <c r="B1008" s="143" t="s">
        <v>848</v>
      </c>
      <c r="C1008" s="144" t="s">
        <v>1873</v>
      </c>
      <c r="D1008" s="143">
        <v>3750332840</v>
      </c>
      <c r="E1008" s="143">
        <v>2788991598</v>
      </c>
      <c r="F1008" s="143">
        <v>-1</v>
      </c>
      <c r="G1008" s="143">
        <v>1186.58</v>
      </c>
      <c r="H1008" s="143" t="b">
        <v>1</v>
      </c>
      <c r="I1008" s="143" t="b">
        <v>0</v>
      </c>
      <c r="J1008" s="143" t="b">
        <v>0</v>
      </c>
      <c r="K1008" s="143" t="b">
        <v>0</v>
      </c>
    </row>
    <row r="1009" spans="1:11" ht="63" x14ac:dyDescent="0.25">
      <c r="A1009" s="145">
        <v>44465.578472222223</v>
      </c>
      <c r="B1009" s="143" t="s">
        <v>848</v>
      </c>
      <c r="C1009" s="144" t="s">
        <v>1872</v>
      </c>
      <c r="D1009" s="143">
        <v>3750332839</v>
      </c>
      <c r="E1009" s="143">
        <v>2788991597</v>
      </c>
      <c r="F1009" s="143">
        <v>-1</v>
      </c>
      <c r="G1009" s="143">
        <v>1187.58</v>
      </c>
      <c r="H1009" s="143" t="b">
        <v>1</v>
      </c>
      <c r="I1009" s="143" t="b">
        <v>0</v>
      </c>
      <c r="J1009" s="143" t="b">
        <v>0</v>
      </c>
      <c r="K1009" s="143" t="b">
        <v>0</v>
      </c>
    </row>
    <row r="1010" spans="1:11" ht="63" x14ac:dyDescent="0.25">
      <c r="A1010" s="145">
        <v>44465.578472222223</v>
      </c>
      <c r="B1010" s="143" t="s">
        <v>848</v>
      </c>
      <c r="C1010" s="144" t="s">
        <v>1871</v>
      </c>
      <c r="D1010" s="143">
        <v>3750332838</v>
      </c>
      <c r="E1010" s="143">
        <v>2788991596</v>
      </c>
      <c r="F1010" s="143">
        <v>-1</v>
      </c>
      <c r="G1010" s="143">
        <v>1188.58</v>
      </c>
      <c r="H1010" s="143" t="b">
        <v>1</v>
      </c>
      <c r="I1010" s="143" t="b">
        <v>0</v>
      </c>
      <c r="J1010" s="143" t="b">
        <v>0</v>
      </c>
      <c r="K1010" s="143" t="b">
        <v>0</v>
      </c>
    </row>
    <row r="1011" spans="1:11" ht="63" x14ac:dyDescent="0.25">
      <c r="A1011" s="145">
        <v>44465.578472222223</v>
      </c>
      <c r="B1011" s="143" t="s">
        <v>848</v>
      </c>
      <c r="C1011" s="144" t="s">
        <v>1870</v>
      </c>
      <c r="D1011" s="143">
        <v>3750332837</v>
      </c>
      <c r="E1011" s="143">
        <v>2788991595</v>
      </c>
      <c r="F1011" s="143">
        <v>-1</v>
      </c>
      <c r="G1011" s="143">
        <v>1189.58</v>
      </c>
      <c r="H1011" s="143" t="b">
        <v>1</v>
      </c>
      <c r="I1011" s="143" t="b">
        <v>0</v>
      </c>
      <c r="J1011" s="143" t="b">
        <v>0</v>
      </c>
      <c r="K1011" s="143" t="b">
        <v>0</v>
      </c>
    </row>
    <row r="1012" spans="1:11" ht="63" x14ac:dyDescent="0.25">
      <c r="A1012" s="145">
        <v>44465.578472222223</v>
      </c>
      <c r="B1012" s="143" t="s">
        <v>848</v>
      </c>
      <c r="C1012" s="144" t="s">
        <v>1869</v>
      </c>
      <c r="D1012" s="143">
        <v>3750332835</v>
      </c>
      <c r="E1012" s="143">
        <v>2788991593</v>
      </c>
      <c r="F1012" s="143">
        <v>-1</v>
      </c>
      <c r="G1012" s="143">
        <v>1190.58</v>
      </c>
      <c r="H1012" s="143" t="b">
        <v>1</v>
      </c>
      <c r="I1012" s="143" t="b">
        <v>0</v>
      </c>
      <c r="J1012" s="143" t="b">
        <v>0</v>
      </c>
      <c r="K1012" s="143" t="b">
        <v>0</v>
      </c>
    </row>
    <row r="1013" spans="1:11" ht="63" x14ac:dyDescent="0.25">
      <c r="A1013" s="145">
        <v>44465.578472222223</v>
      </c>
      <c r="B1013" s="143" t="s">
        <v>848</v>
      </c>
      <c r="C1013" s="144" t="s">
        <v>1868</v>
      </c>
      <c r="D1013" s="143">
        <v>3750332834</v>
      </c>
      <c r="E1013" s="143">
        <v>2788991592</v>
      </c>
      <c r="F1013" s="143">
        <v>-2</v>
      </c>
      <c r="G1013" s="143">
        <v>1191.58</v>
      </c>
      <c r="H1013" s="143" t="b">
        <v>1</v>
      </c>
      <c r="I1013" s="143" t="b">
        <v>0</v>
      </c>
      <c r="J1013" s="143" t="b">
        <v>0</v>
      </c>
      <c r="K1013" s="143" t="b">
        <v>0</v>
      </c>
    </row>
    <row r="1014" spans="1:11" ht="63" x14ac:dyDescent="0.25">
      <c r="A1014" s="145">
        <v>44465.578472222223</v>
      </c>
      <c r="B1014" s="143" t="s">
        <v>848</v>
      </c>
      <c r="C1014" s="144" t="s">
        <v>1867</v>
      </c>
      <c r="D1014" s="143">
        <v>3750332833</v>
      </c>
      <c r="E1014" s="143">
        <v>2788991591</v>
      </c>
      <c r="F1014" s="143">
        <v>-1</v>
      </c>
      <c r="G1014" s="143">
        <v>1193.58</v>
      </c>
      <c r="H1014" s="143" t="b">
        <v>1</v>
      </c>
      <c r="I1014" s="143" t="b">
        <v>0</v>
      </c>
      <c r="J1014" s="143" t="b">
        <v>0</v>
      </c>
      <c r="K1014" s="143" t="b">
        <v>0</v>
      </c>
    </row>
    <row r="1015" spans="1:11" ht="63" x14ac:dyDescent="0.25">
      <c r="A1015" s="145">
        <v>44465.578472222223</v>
      </c>
      <c r="B1015" s="143" t="s">
        <v>848</v>
      </c>
      <c r="C1015" s="144" t="s">
        <v>1866</v>
      </c>
      <c r="D1015" s="143">
        <v>3750332831</v>
      </c>
      <c r="E1015" s="143">
        <v>2788991589</v>
      </c>
      <c r="F1015" s="143">
        <v>-1</v>
      </c>
      <c r="G1015" s="143">
        <v>1194.58</v>
      </c>
      <c r="H1015" s="143" t="b">
        <v>1</v>
      </c>
      <c r="I1015" s="143" t="b">
        <v>0</v>
      </c>
      <c r="J1015" s="143" t="b">
        <v>0</v>
      </c>
      <c r="K1015" s="143" t="b">
        <v>0</v>
      </c>
    </row>
    <row r="1016" spans="1:11" ht="78.75" x14ac:dyDescent="0.25">
      <c r="A1016" s="145">
        <v>44465.578472222223</v>
      </c>
      <c r="B1016" s="143" t="s">
        <v>848</v>
      </c>
      <c r="C1016" s="144" t="s">
        <v>1865</v>
      </c>
      <c r="D1016" s="143">
        <v>3750332830</v>
      </c>
      <c r="E1016" s="143">
        <v>2788991588</v>
      </c>
      <c r="F1016" s="143">
        <v>-2</v>
      </c>
      <c r="G1016" s="143">
        <v>1195.58</v>
      </c>
      <c r="H1016" s="143" t="b">
        <v>1</v>
      </c>
      <c r="I1016" s="143" t="b">
        <v>0</v>
      </c>
      <c r="J1016" s="143" t="b">
        <v>0</v>
      </c>
      <c r="K1016" s="143" t="b">
        <v>0</v>
      </c>
    </row>
    <row r="1017" spans="1:11" ht="78.75" x14ac:dyDescent="0.25">
      <c r="A1017" s="145">
        <v>44465.578472222223</v>
      </c>
      <c r="B1017" s="143" t="s">
        <v>848</v>
      </c>
      <c r="C1017" s="144" t="s">
        <v>1864</v>
      </c>
      <c r="D1017" s="143">
        <v>3750332827</v>
      </c>
      <c r="E1017" s="143">
        <v>2788991585</v>
      </c>
      <c r="F1017" s="143">
        <v>-1</v>
      </c>
      <c r="G1017" s="143">
        <v>1197.58</v>
      </c>
      <c r="H1017" s="143" t="b">
        <v>1</v>
      </c>
      <c r="I1017" s="143" t="b">
        <v>0</v>
      </c>
      <c r="J1017" s="143" t="b">
        <v>0</v>
      </c>
      <c r="K1017" s="143" t="b">
        <v>0</v>
      </c>
    </row>
    <row r="1018" spans="1:11" ht="63" x14ac:dyDescent="0.25">
      <c r="A1018" s="145">
        <v>44465.578472222223</v>
      </c>
      <c r="B1018" s="143" t="s">
        <v>848</v>
      </c>
      <c r="C1018" s="144" t="s">
        <v>1863</v>
      </c>
      <c r="D1018" s="143">
        <v>3750332825</v>
      </c>
      <c r="E1018" s="143">
        <v>2788991583</v>
      </c>
      <c r="F1018" s="143">
        <v>0</v>
      </c>
      <c r="G1018" s="143">
        <v>1198.58</v>
      </c>
      <c r="H1018" s="143" t="b">
        <v>1</v>
      </c>
      <c r="I1018" s="143" t="b">
        <v>0</v>
      </c>
      <c r="J1018" s="143" t="b">
        <v>0</v>
      </c>
      <c r="K1018" s="143" t="b">
        <v>0</v>
      </c>
    </row>
    <row r="1019" spans="1:11" ht="63" x14ac:dyDescent="0.25">
      <c r="A1019" s="145">
        <v>44465.578472222223</v>
      </c>
      <c r="B1019" s="143" t="s">
        <v>848</v>
      </c>
      <c r="C1019" s="144" t="s">
        <v>1862</v>
      </c>
      <c r="D1019" s="143">
        <v>3750332823</v>
      </c>
      <c r="E1019" s="143">
        <v>2788991581</v>
      </c>
      <c r="F1019" s="143">
        <v>-1</v>
      </c>
      <c r="G1019" s="143">
        <v>1198.58</v>
      </c>
      <c r="H1019" s="143" t="b">
        <v>1</v>
      </c>
      <c r="I1019" s="143" t="b">
        <v>0</v>
      </c>
      <c r="J1019" s="143" t="b">
        <v>0</v>
      </c>
      <c r="K1019" s="143" t="b">
        <v>0</v>
      </c>
    </row>
    <row r="1020" spans="1:11" ht="63" x14ac:dyDescent="0.25">
      <c r="A1020" s="145">
        <v>44465.636111111111</v>
      </c>
      <c r="B1020" s="143" t="s">
        <v>846</v>
      </c>
      <c r="C1020" s="144" t="s">
        <v>1863</v>
      </c>
      <c r="D1020" s="143">
        <v>3751061709</v>
      </c>
      <c r="E1020" s="143">
        <v>2788991583</v>
      </c>
      <c r="F1020" s="143">
        <v>2.88</v>
      </c>
      <c r="G1020" s="143">
        <v>1188.96</v>
      </c>
      <c r="H1020" s="143" t="b">
        <v>1</v>
      </c>
      <c r="I1020" s="143" t="b">
        <v>0</v>
      </c>
      <c r="J1020" s="143" t="b">
        <v>0</v>
      </c>
      <c r="K1020" s="143" t="b">
        <v>0</v>
      </c>
    </row>
    <row r="1021" spans="1:11" ht="63" x14ac:dyDescent="0.25">
      <c r="A1021" s="145">
        <v>44465.636111111111</v>
      </c>
      <c r="B1021" s="143" t="s">
        <v>846</v>
      </c>
      <c r="C1021" s="144" t="s">
        <v>1862</v>
      </c>
      <c r="D1021" s="143">
        <v>3751061406</v>
      </c>
      <c r="E1021" s="143">
        <v>2788991581</v>
      </c>
      <c r="F1021" s="143">
        <v>6.5</v>
      </c>
      <c r="G1021" s="143">
        <v>1186.08</v>
      </c>
      <c r="H1021" s="143" t="b">
        <v>1</v>
      </c>
      <c r="I1021" s="143" t="b">
        <v>0</v>
      </c>
      <c r="J1021" s="143" t="b">
        <v>0</v>
      </c>
      <c r="K1021" s="143" t="b">
        <v>0</v>
      </c>
    </row>
    <row r="1022" spans="1:11" ht="63" x14ac:dyDescent="0.25">
      <c r="A1022" s="145">
        <v>44465.688194444447</v>
      </c>
      <c r="B1022" s="143" t="s">
        <v>846</v>
      </c>
      <c r="C1022" s="144" t="s">
        <v>1868</v>
      </c>
      <c r="D1022" s="143">
        <v>3751725157</v>
      </c>
      <c r="E1022" s="143">
        <v>2788991592</v>
      </c>
      <c r="F1022" s="143">
        <v>5.2</v>
      </c>
      <c r="G1022" s="143">
        <v>1194.1600000000001</v>
      </c>
      <c r="H1022" s="143" t="b">
        <v>1</v>
      </c>
      <c r="I1022" s="143" t="b">
        <v>0</v>
      </c>
      <c r="J1022" s="143" t="b">
        <v>0</v>
      </c>
      <c r="K1022" s="143" t="b">
        <v>0</v>
      </c>
    </row>
    <row r="1023" spans="1:11" ht="63" x14ac:dyDescent="0.25">
      <c r="A1023" s="145">
        <v>44465.76666666667</v>
      </c>
      <c r="B1023" s="143" t="s">
        <v>846</v>
      </c>
      <c r="C1023" s="144" t="s">
        <v>1874</v>
      </c>
      <c r="D1023" s="143">
        <v>3752433982</v>
      </c>
      <c r="E1023" s="143">
        <v>2788991600</v>
      </c>
      <c r="F1023" s="143">
        <v>7.4</v>
      </c>
      <c r="G1023" s="143">
        <v>1201.56</v>
      </c>
      <c r="H1023" s="143" t="b">
        <v>1</v>
      </c>
      <c r="I1023" s="143" t="b">
        <v>0</v>
      </c>
      <c r="J1023" s="143" t="b">
        <v>0</v>
      </c>
      <c r="K1023" s="143" t="b">
        <v>0</v>
      </c>
    </row>
    <row r="1024" spans="1:11" ht="63" x14ac:dyDescent="0.25">
      <c r="A1024" s="145">
        <v>44466.686111111114</v>
      </c>
      <c r="B1024" s="143" t="s">
        <v>848</v>
      </c>
      <c r="C1024" s="144" t="s">
        <v>1879</v>
      </c>
      <c r="D1024" s="143">
        <v>3754612499</v>
      </c>
      <c r="E1024" s="143">
        <v>2792139578</v>
      </c>
      <c r="F1024" s="143">
        <v>-40</v>
      </c>
      <c r="G1024" s="143">
        <v>1161.56</v>
      </c>
      <c r="H1024" s="143" t="b">
        <v>1</v>
      </c>
      <c r="I1024" s="143" t="b">
        <v>0</v>
      </c>
      <c r="J1024" s="143" t="b">
        <v>0</v>
      </c>
      <c r="K1024" s="143" t="b">
        <v>0</v>
      </c>
    </row>
    <row r="1025" spans="1:11" ht="63" x14ac:dyDescent="0.25">
      <c r="A1025" s="145">
        <v>44466.719444444447</v>
      </c>
      <c r="B1025" s="143" t="s">
        <v>848</v>
      </c>
      <c r="C1025" s="144" t="s">
        <v>1881</v>
      </c>
      <c r="D1025" s="143">
        <v>3754799447</v>
      </c>
      <c r="E1025" s="143">
        <v>2792279040</v>
      </c>
      <c r="F1025" s="143">
        <v>-7.5</v>
      </c>
      <c r="G1025" s="143">
        <v>1144.06</v>
      </c>
      <c r="H1025" s="143" t="b">
        <v>1</v>
      </c>
      <c r="I1025" s="143" t="b">
        <v>0</v>
      </c>
      <c r="J1025" s="143" t="b">
        <v>0</v>
      </c>
      <c r="K1025" s="143" t="b">
        <v>0</v>
      </c>
    </row>
    <row r="1026" spans="1:11" ht="63" x14ac:dyDescent="0.25">
      <c r="A1026" s="145">
        <v>44466.719444444447</v>
      </c>
      <c r="B1026" s="143" t="s">
        <v>848</v>
      </c>
      <c r="C1026" s="144" t="s">
        <v>1880</v>
      </c>
      <c r="D1026" s="143">
        <v>3754799446</v>
      </c>
      <c r="E1026" s="143">
        <v>2792279039</v>
      </c>
      <c r="F1026" s="143">
        <v>-10</v>
      </c>
      <c r="G1026" s="143">
        <v>1151.56</v>
      </c>
      <c r="H1026" s="143" t="b">
        <v>1</v>
      </c>
      <c r="I1026" s="143" t="b">
        <v>0</v>
      </c>
      <c r="J1026" s="143" t="b">
        <v>0</v>
      </c>
      <c r="K1026" s="143" t="b">
        <v>0</v>
      </c>
    </row>
    <row r="1027" spans="1:11" ht="47.25" x14ac:dyDescent="0.25">
      <c r="A1027" s="145">
        <v>44468.445833333331</v>
      </c>
      <c r="B1027" s="143" t="s">
        <v>848</v>
      </c>
      <c r="C1027" s="144" t="s">
        <v>1882</v>
      </c>
      <c r="D1027" s="143">
        <v>3758738148</v>
      </c>
      <c r="E1027" s="143">
        <v>2795202953</v>
      </c>
      <c r="F1027" s="143">
        <v>-5</v>
      </c>
      <c r="G1027" s="143">
        <v>1139.06</v>
      </c>
      <c r="H1027" s="143" t="b">
        <v>1</v>
      </c>
      <c r="I1027" s="143" t="b">
        <v>0</v>
      </c>
      <c r="J1027" s="143" t="b">
        <v>0</v>
      </c>
      <c r="K1027" s="143" t="b">
        <v>0</v>
      </c>
    </row>
    <row r="1028" spans="1:11" ht="31.5" x14ac:dyDescent="0.25">
      <c r="A1028" s="145">
        <v>44468.446527777778</v>
      </c>
      <c r="B1028" s="143" t="s">
        <v>848</v>
      </c>
      <c r="C1028" s="144" t="s">
        <v>1883</v>
      </c>
      <c r="D1028" s="143">
        <v>3758738745</v>
      </c>
      <c r="E1028" s="143">
        <v>2795203414</v>
      </c>
      <c r="F1028" s="143">
        <v>-5</v>
      </c>
      <c r="G1028" s="143">
        <v>1134.06</v>
      </c>
      <c r="H1028" s="143" t="b">
        <v>1</v>
      </c>
      <c r="I1028" s="143" t="b">
        <v>0</v>
      </c>
      <c r="J1028" s="143" t="b">
        <v>1</v>
      </c>
      <c r="K1028" s="143" t="b">
        <v>0</v>
      </c>
    </row>
    <row r="1029" spans="1:11" ht="47.25" x14ac:dyDescent="0.25">
      <c r="A1029" s="145">
        <v>44468.453472222223</v>
      </c>
      <c r="B1029" s="143" t="s">
        <v>848</v>
      </c>
      <c r="C1029" s="144" t="s">
        <v>1884</v>
      </c>
      <c r="D1029" s="143">
        <v>3758751393</v>
      </c>
      <c r="E1029" s="143">
        <v>2795212757</v>
      </c>
      <c r="F1029" s="143">
        <v>-20</v>
      </c>
      <c r="G1029" s="143">
        <v>1114.06</v>
      </c>
      <c r="H1029" s="143" t="b">
        <v>1</v>
      </c>
      <c r="I1029" s="143" t="b">
        <v>0</v>
      </c>
      <c r="J1029" s="143" t="b">
        <v>0</v>
      </c>
      <c r="K1029" s="143" t="b">
        <v>0</v>
      </c>
    </row>
    <row r="1030" spans="1:11" ht="31.5" x14ac:dyDescent="0.25">
      <c r="A1030" s="145">
        <v>44468.454861111109</v>
      </c>
      <c r="B1030" s="143" t="s">
        <v>848</v>
      </c>
      <c r="C1030" s="144" t="s">
        <v>1885</v>
      </c>
      <c r="D1030" s="143">
        <v>3758752741</v>
      </c>
      <c r="E1030" s="143">
        <v>2795213864</v>
      </c>
      <c r="F1030" s="143">
        <v>-4.8</v>
      </c>
      <c r="G1030" s="143">
        <v>1109.26</v>
      </c>
      <c r="H1030" s="143" t="b">
        <v>1</v>
      </c>
      <c r="I1030" s="143" t="b">
        <v>0</v>
      </c>
      <c r="J1030" s="143" t="b">
        <v>1</v>
      </c>
      <c r="K1030" s="143" t="b">
        <v>0</v>
      </c>
    </row>
    <row r="1031" spans="1:11" ht="63" x14ac:dyDescent="0.25">
      <c r="A1031" s="145">
        <v>44468.488194444442</v>
      </c>
      <c r="B1031" s="143" t="s">
        <v>848</v>
      </c>
      <c r="C1031" s="144" t="s">
        <v>1886</v>
      </c>
      <c r="D1031" s="143">
        <v>3758812465</v>
      </c>
      <c r="E1031" s="143">
        <v>2795260025</v>
      </c>
      <c r="F1031" s="143">
        <v>-15</v>
      </c>
      <c r="G1031" s="143">
        <v>1094.26</v>
      </c>
      <c r="H1031" s="143" t="b">
        <v>1</v>
      </c>
      <c r="I1031" s="143" t="b">
        <v>0</v>
      </c>
      <c r="J1031" s="143" t="b">
        <v>0</v>
      </c>
      <c r="K1031" s="143" t="b">
        <v>0</v>
      </c>
    </row>
    <row r="1032" spans="1:11" ht="78.75" x14ac:dyDescent="0.25">
      <c r="A1032" s="145">
        <v>44468.571527777778</v>
      </c>
      <c r="B1032" s="143" t="s">
        <v>848</v>
      </c>
      <c r="C1032" s="144" t="s">
        <v>1888</v>
      </c>
      <c r="D1032" s="143">
        <v>3759196204</v>
      </c>
      <c r="E1032" s="143">
        <v>2795541791</v>
      </c>
      <c r="F1032" s="143">
        <v>-5</v>
      </c>
      <c r="G1032" s="143">
        <v>1086.76</v>
      </c>
      <c r="H1032" s="143" t="b">
        <v>1</v>
      </c>
      <c r="I1032" s="143" t="b">
        <v>0</v>
      </c>
      <c r="J1032" s="143" t="b">
        <v>0</v>
      </c>
      <c r="K1032" s="143" t="b">
        <v>0</v>
      </c>
    </row>
    <row r="1033" spans="1:11" ht="78.75" x14ac:dyDescent="0.25">
      <c r="A1033" s="145">
        <v>44468.571527777778</v>
      </c>
      <c r="B1033" s="143" t="s">
        <v>848</v>
      </c>
      <c r="C1033" s="144" t="s">
        <v>1887</v>
      </c>
      <c r="D1033" s="143">
        <v>3759196203</v>
      </c>
      <c r="E1033" s="143">
        <v>2795541790</v>
      </c>
      <c r="F1033" s="143">
        <v>-2.5</v>
      </c>
      <c r="G1033" s="143">
        <v>1091.76</v>
      </c>
      <c r="H1033" s="143" t="b">
        <v>1</v>
      </c>
      <c r="I1033" s="143" t="b">
        <v>0</v>
      </c>
      <c r="J1033" s="143" t="b">
        <v>0</v>
      </c>
      <c r="K1033" s="143" t="b">
        <v>0</v>
      </c>
    </row>
    <row r="1034" spans="1:11" ht="63" x14ac:dyDescent="0.25">
      <c r="A1034" s="145">
        <v>44468.593055555553</v>
      </c>
      <c r="B1034" s="143" t="s">
        <v>846</v>
      </c>
      <c r="C1034" s="144" t="s">
        <v>1881</v>
      </c>
      <c r="D1034" s="143">
        <v>3759348180</v>
      </c>
      <c r="E1034" s="143">
        <v>2792279040</v>
      </c>
      <c r="F1034" s="143">
        <v>45.68</v>
      </c>
      <c r="G1034" s="143">
        <v>1132.44</v>
      </c>
      <c r="H1034" s="143" t="b">
        <v>1</v>
      </c>
      <c r="I1034" s="143" t="b">
        <v>0</v>
      </c>
      <c r="J1034" s="143" t="b">
        <v>0</v>
      </c>
      <c r="K1034" s="143" t="b">
        <v>0</v>
      </c>
    </row>
    <row r="1035" spans="1:11" ht="63" x14ac:dyDescent="0.25">
      <c r="A1035" s="145">
        <v>44468.609722222223</v>
      </c>
      <c r="B1035" s="143" t="s">
        <v>846</v>
      </c>
      <c r="C1035" s="144" t="s">
        <v>1879</v>
      </c>
      <c r="D1035" s="143">
        <v>3759490685</v>
      </c>
      <c r="E1035" s="143">
        <v>2792139578</v>
      </c>
      <c r="F1035" s="143">
        <v>94.6</v>
      </c>
      <c r="G1035" s="143">
        <v>1227.04</v>
      </c>
      <c r="H1035" s="143" t="b">
        <v>1</v>
      </c>
      <c r="I1035" s="143" t="b">
        <v>0</v>
      </c>
      <c r="J1035" s="143" t="b">
        <v>0</v>
      </c>
      <c r="K1035" s="143" t="b">
        <v>0</v>
      </c>
    </row>
    <row r="1036" spans="1:11" ht="63" x14ac:dyDescent="0.25">
      <c r="A1036" s="145">
        <v>44468.613194444442</v>
      </c>
      <c r="B1036" s="143" t="s">
        <v>848</v>
      </c>
      <c r="C1036" s="144" t="s">
        <v>1890</v>
      </c>
      <c r="D1036" s="143">
        <v>3759525075</v>
      </c>
      <c r="E1036" s="143">
        <v>2795784250</v>
      </c>
      <c r="F1036" s="143">
        <v>-10</v>
      </c>
      <c r="G1036" s="143">
        <v>1197.04</v>
      </c>
      <c r="H1036" s="143" t="b">
        <v>1</v>
      </c>
      <c r="I1036" s="143" t="b">
        <v>0</v>
      </c>
      <c r="J1036" s="143" t="b">
        <v>0</v>
      </c>
      <c r="K1036" s="143" t="b">
        <v>0</v>
      </c>
    </row>
    <row r="1037" spans="1:11" ht="63" x14ac:dyDescent="0.25">
      <c r="A1037" s="145">
        <v>44468.613194444442</v>
      </c>
      <c r="B1037" s="143" t="s">
        <v>848</v>
      </c>
      <c r="C1037" s="144" t="s">
        <v>1889</v>
      </c>
      <c r="D1037" s="143">
        <v>3759525074</v>
      </c>
      <c r="E1037" s="143">
        <v>2795784249</v>
      </c>
      <c r="F1037" s="143">
        <v>-20</v>
      </c>
      <c r="G1037" s="143">
        <v>1207.04</v>
      </c>
      <c r="H1037" s="143" t="b">
        <v>1</v>
      </c>
      <c r="I1037" s="143" t="b">
        <v>0</v>
      </c>
      <c r="J1037" s="143" t="b">
        <v>0</v>
      </c>
      <c r="K1037" s="143" t="b">
        <v>0</v>
      </c>
    </row>
    <row r="1038" spans="1:11" ht="63" hidden="1" x14ac:dyDescent="0.25">
      <c r="A1038" s="145">
        <v>44196.765972222223</v>
      </c>
      <c r="B1038" s="143" t="s">
        <v>848</v>
      </c>
      <c r="C1038" s="144" t="s">
        <v>1178</v>
      </c>
      <c r="D1038" s="143">
        <v>2821636346</v>
      </c>
      <c r="E1038" s="143">
        <v>2104725565</v>
      </c>
      <c r="F1038" s="143">
        <v>0</v>
      </c>
      <c r="G1038" s="143">
        <v>200.79</v>
      </c>
      <c r="H1038" s="143" t="b">
        <v>1</v>
      </c>
      <c r="I1038" s="143" t="b">
        <v>0</v>
      </c>
      <c r="J1038" s="143" t="b">
        <v>0</v>
      </c>
      <c r="K1038" s="143" t="b">
        <v>0</v>
      </c>
    </row>
    <row r="1039" spans="1:11" ht="63" hidden="1" x14ac:dyDescent="0.25">
      <c r="A1039" s="145">
        <v>44195.850694444445</v>
      </c>
      <c r="B1039" s="143" t="s">
        <v>848</v>
      </c>
      <c r="C1039" s="144" t="s">
        <v>1177</v>
      </c>
      <c r="D1039" s="143">
        <v>2819260823</v>
      </c>
      <c r="E1039" s="143">
        <v>2102981958</v>
      </c>
      <c r="F1039" s="143">
        <v>-7.5</v>
      </c>
      <c r="G1039" s="143">
        <v>200.79</v>
      </c>
      <c r="H1039" s="143" t="b">
        <v>1</v>
      </c>
      <c r="I1039" s="143" t="b">
        <v>0</v>
      </c>
      <c r="J1039" s="143" t="b">
        <v>0</v>
      </c>
      <c r="K1039" s="143" t="b">
        <v>0</v>
      </c>
    </row>
    <row r="1040" spans="1:11" ht="63" hidden="1" x14ac:dyDescent="0.25">
      <c r="A1040" s="145">
        <v>44195.844444444447</v>
      </c>
      <c r="B1040" s="143" t="s">
        <v>848</v>
      </c>
      <c r="C1040" s="144" t="s">
        <v>1176</v>
      </c>
      <c r="D1040" s="143">
        <v>2819237716</v>
      </c>
      <c r="E1040" s="143">
        <v>2102964210</v>
      </c>
      <c r="F1040" s="143">
        <v>-2.5</v>
      </c>
      <c r="G1040" s="143">
        <v>208.29</v>
      </c>
      <c r="H1040" s="143" t="b">
        <v>1</v>
      </c>
      <c r="I1040" s="143" t="b">
        <v>0</v>
      </c>
      <c r="J1040" s="143" t="b">
        <v>0</v>
      </c>
      <c r="K1040" s="143" t="b">
        <v>0</v>
      </c>
    </row>
    <row r="1041" spans="1:11" ht="63" hidden="1" x14ac:dyDescent="0.25">
      <c r="A1041" s="145">
        <v>44195.844444444447</v>
      </c>
      <c r="B1041" s="143" t="s">
        <v>848</v>
      </c>
      <c r="C1041" s="144" t="s">
        <v>1175</v>
      </c>
      <c r="D1041" s="143">
        <v>2819237715</v>
      </c>
      <c r="E1041" s="143">
        <v>2102964209</v>
      </c>
      <c r="F1041" s="143">
        <v>-5</v>
      </c>
      <c r="G1041" s="143">
        <v>210.79</v>
      </c>
      <c r="H1041" s="143" t="b">
        <v>1</v>
      </c>
      <c r="I1041" s="143" t="b">
        <v>0</v>
      </c>
      <c r="J1041" s="143" t="b">
        <v>0</v>
      </c>
      <c r="K1041" s="143" t="b">
        <v>0</v>
      </c>
    </row>
    <row r="1042" spans="1:11" ht="63" hidden="1" x14ac:dyDescent="0.25">
      <c r="A1042" s="145">
        <v>44195.844444444447</v>
      </c>
      <c r="B1042" s="143" t="s">
        <v>848</v>
      </c>
      <c r="C1042" s="144" t="s">
        <v>1174</v>
      </c>
      <c r="D1042" s="143">
        <v>2819237714</v>
      </c>
      <c r="E1042" s="143">
        <v>2102964208</v>
      </c>
      <c r="F1042" s="143">
        <v>-2.5</v>
      </c>
      <c r="G1042" s="143">
        <v>215.79</v>
      </c>
      <c r="H1042" s="143" t="b">
        <v>1</v>
      </c>
      <c r="I1042" s="143" t="b">
        <v>0</v>
      </c>
      <c r="J1042" s="143" t="b">
        <v>0</v>
      </c>
      <c r="K1042" s="143" t="b">
        <v>0</v>
      </c>
    </row>
    <row r="1043" spans="1:11" ht="63" hidden="1" x14ac:dyDescent="0.25">
      <c r="A1043" s="145">
        <v>44195.443749999999</v>
      </c>
      <c r="B1043" s="143" t="s">
        <v>848</v>
      </c>
      <c r="C1043" s="144" t="s">
        <v>1173</v>
      </c>
      <c r="D1043" s="143">
        <v>2817300244</v>
      </c>
      <c r="E1043" s="143">
        <v>2101533069</v>
      </c>
      <c r="F1043" s="143">
        <v>-5</v>
      </c>
      <c r="G1043" s="143">
        <v>218.29</v>
      </c>
      <c r="H1043" s="143" t="b">
        <v>1</v>
      </c>
      <c r="I1043" s="143" t="b">
        <v>0</v>
      </c>
      <c r="J1043" s="143" t="b">
        <v>0</v>
      </c>
      <c r="K1043" s="143" t="b">
        <v>0</v>
      </c>
    </row>
    <row r="1044" spans="1:11" ht="63" hidden="1" x14ac:dyDescent="0.25">
      <c r="A1044" s="145">
        <v>44194.956944444442</v>
      </c>
      <c r="B1044" s="143" t="s">
        <v>846</v>
      </c>
      <c r="C1044" s="144" t="s">
        <v>1172</v>
      </c>
      <c r="D1044" s="143">
        <v>2816910437</v>
      </c>
      <c r="E1044" s="143">
        <v>2099895288</v>
      </c>
      <c r="F1044" s="143">
        <v>17.5</v>
      </c>
      <c r="G1044" s="143">
        <v>223.29</v>
      </c>
      <c r="H1044" s="143" t="b">
        <v>1</v>
      </c>
      <c r="I1044" s="143" t="b">
        <v>0</v>
      </c>
      <c r="J1044" s="143" t="b">
        <v>0</v>
      </c>
      <c r="K1044" s="143" t="b">
        <v>0</v>
      </c>
    </row>
    <row r="1045" spans="1:11" ht="47.25" hidden="1" x14ac:dyDescent="0.25">
      <c r="A1045" s="145">
        <v>44194.663888888892</v>
      </c>
      <c r="B1045" s="143" t="s">
        <v>846</v>
      </c>
      <c r="C1045" s="144" t="s">
        <v>1170</v>
      </c>
      <c r="D1045" s="143">
        <v>2815644764</v>
      </c>
      <c r="E1045" s="143">
        <v>2099711775</v>
      </c>
      <c r="F1045" s="143">
        <v>10.5</v>
      </c>
      <c r="G1045" s="143">
        <v>205.79</v>
      </c>
      <c r="H1045" s="143" t="b">
        <v>1</v>
      </c>
      <c r="I1045" s="143" t="b">
        <v>0</v>
      </c>
      <c r="J1045" s="143" t="b">
        <v>0</v>
      </c>
      <c r="K1045" s="143" t="b">
        <v>0</v>
      </c>
    </row>
    <row r="1046" spans="1:11" ht="63" hidden="1" x14ac:dyDescent="0.25">
      <c r="A1046" s="145">
        <v>44194.552777777775</v>
      </c>
      <c r="B1046" s="143" t="s">
        <v>848</v>
      </c>
      <c r="C1046" s="144" t="s">
        <v>1172</v>
      </c>
      <c r="D1046" s="143">
        <v>2815057362</v>
      </c>
      <c r="E1046" s="143">
        <v>2099895288</v>
      </c>
      <c r="F1046" s="143">
        <v>-2.5</v>
      </c>
      <c r="G1046" s="143">
        <v>195.29</v>
      </c>
      <c r="H1046" s="143" t="b">
        <v>1</v>
      </c>
      <c r="I1046" s="143" t="b">
        <v>0</v>
      </c>
      <c r="J1046" s="143" t="b">
        <v>0</v>
      </c>
      <c r="K1046" s="143" t="b">
        <v>0</v>
      </c>
    </row>
    <row r="1047" spans="1:11" ht="63" hidden="1" x14ac:dyDescent="0.25">
      <c r="A1047" s="145">
        <v>44194.446527777778</v>
      </c>
      <c r="B1047" s="143" t="s">
        <v>848</v>
      </c>
      <c r="C1047" s="144" t="s">
        <v>1171</v>
      </c>
      <c r="D1047" s="143">
        <v>2814814421</v>
      </c>
      <c r="E1047" s="143">
        <v>2099711776</v>
      </c>
      <c r="F1047" s="143">
        <v>0</v>
      </c>
      <c r="G1047" s="143">
        <v>197.79</v>
      </c>
      <c r="H1047" s="143" t="b">
        <v>1</v>
      </c>
      <c r="I1047" s="143" t="b">
        <v>0</v>
      </c>
      <c r="J1047" s="143" t="b">
        <v>0</v>
      </c>
      <c r="K1047" s="143" t="b">
        <v>0</v>
      </c>
    </row>
    <row r="1048" spans="1:11" ht="47.25" hidden="1" x14ac:dyDescent="0.25">
      <c r="A1048" s="145">
        <v>44194.446527777778</v>
      </c>
      <c r="B1048" s="143" t="s">
        <v>848</v>
      </c>
      <c r="C1048" s="144" t="s">
        <v>1170</v>
      </c>
      <c r="D1048" s="143">
        <v>2814814420</v>
      </c>
      <c r="E1048" s="143">
        <v>2099711775</v>
      </c>
      <c r="F1048" s="143">
        <v>-5</v>
      </c>
      <c r="G1048" s="143">
        <v>197.79</v>
      </c>
      <c r="H1048" s="143" t="b">
        <v>1</v>
      </c>
      <c r="I1048" s="143" t="b">
        <v>0</v>
      </c>
      <c r="J1048" s="143" t="b">
        <v>0</v>
      </c>
      <c r="K1048" s="143" t="b">
        <v>0</v>
      </c>
    </row>
    <row r="1049" spans="1:11" ht="63" hidden="1" x14ac:dyDescent="0.25">
      <c r="A1049" s="145">
        <v>44193.915277777778</v>
      </c>
      <c r="B1049" s="143" t="s">
        <v>846</v>
      </c>
      <c r="C1049" s="144" t="s">
        <v>1159</v>
      </c>
      <c r="D1049" s="143">
        <v>2814424299</v>
      </c>
      <c r="E1049" s="143">
        <v>2098065826</v>
      </c>
      <c r="F1049" s="143">
        <v>10</v>
      </c>
      <c r="G1049" s="143">
        <v>202.79</v>
      </c>
      <c r="H1049" s="143" t="b">
        <v>1</v>
      </c>
      <c r="I1049" s="143" t="b">
        <v>0</v>
      </c>
      <c r="J1049" s="143" t="b">
        <v>0</v>
      </c>
      <c r="K1049" s="143" t="b">
        <v>0</v>
      </c>
    </row>
    <row r="1050" spans="1:11" ht="63" hidden="1" x14ac:dyDescent="0.25">
      <c r="A1050" s="145">
        <v>44193.907638888886</v>
      </c>
      <c r="B1050" s="143" t="s">
        <v>846</v>
      </c>
      <c r="C1050" s="144" t="s">
        <v>1167</v>
      </c>
      <c r="D1050" s="143">
        <v>2814397315</v>
      </c>
      <c r="E1050" s="143">
        <v>2098153283</v>
      </c>
      <c r="F1050" s="143">
        <v>2.7</v>
      </c>
      <c r="G1050" s="143">
        <v>192.79</v>
      </c>
      <c r="H1050" s="143" t="b">
        <v>1</v>
      </c>
      <c r="I1050" s="143" t="b">
        <v>0</v>
      </c>
      <c r="J1050" s="143" t="b">
        <v>0</v>
      </c>
      <c r="K1050" s="143" t="b">
        <v>0</v>
      </c>
    </row>
    <row r="1051" spans="1:11" ht="47.25" hidden="1" x14ac:dyDescent="0.25">
      <c r="A1051" s="145">
        <v>44193.834027777775</v>
      </c>
      <c r="B1051" s="143" t="s">
        <v>846</v>
      </c>
      <c r="C1051" s="144" t="s">
        <v>1158</v>
      </c>
      <c r="D1051" s="143">
        <v>2814142135</v>
      </c>
      <c r="E1051" s="143">
        <v>2098065825</v>
      </c>
      <c r="F1051" s="143">
        <v>12.38</v>
      </c>
      <c r="G1051" s="143">
        <v>190.09</v>
      </c>
      <c r="H1051" s="143" t="b">
        <v>1</v>
      </c>
      <c r="I1051" s="143" t="b">
        <v>0</v>
      </c>
      <c r="J1051" s="143" t="b">
        <v>0</v>
      </c>
      <c r="K1051" s="143" t="b">
        <v>0</v>
      </c>
    </row>
    <row r="1052" spans="1:11" ht="63" hidden="1" x14ac:dyDescent="0.25">
      <c r="A1052" s="145">
        <v>44193.541666666664</v>
      </c>
      <c r="B1052" s="143" t="s">
        <v>848</v>
      </c>
      <c r="C1052" s="144" t="s">
        <v>1169</v>
      </c>
      <c r="D1052" s="143">
        <v>2812676353</v>
      </c>
      <c r="E1052" s="143">
        <v>2098153285</v>
      </c>
      <c r="F1052" s="143">
        <v>-1</v>
      </c>
      <c r="G1052" s="143">
        <v>177.71</v>
      </c>
      <c r="H1052" s="143" t="b">
        <v>1</v>
      </c>
      <c r="I1052" s="143" t="b">
        <v>0</v>
      </c>
      <c r="J1052" s="143" t="b">
        <v>0</v>
      </c>
      <c r="K1052" s="143" t="b">
        <v>0</v>
      </c>
    </row>
    <row r="1053" spans="1:11" ht="78.75" hidden="1" x14ac:dyDescent="0.25">
      <c r="A1053" s="145">
        <v>44193.541666666664</v>
      </c>
      <c r="B1053" s="143" t="s">
        <v>848</v>
      </c>
      <c r="C1053" s="144" t="s">
        <v>1168</v>
      </c>
      <c r="D1053" s="143">
        <v>2812676352</v>
      </c>
      <c r="E1053" s="143">
        <v>2098153284</v>
      </c>
      <c r="F1053" s="143">
        <v>-1</v>
      </c>
      <c r="G1053" s="143">
        <v>178.71</v>
      </c>
      <c r="H1053" s="143" t="b">
        <v>1</v>
      </c>
      <c r="I1053" s="143" t="b">
        <v>0</v>
      </c>
      <c r="J1053" s="143" t="b">
        <v>0</v>
      </c>
      <c r="K1053" s="143" t="b">
        <v>0</v>
      </c>
    </row>
    <row r="1054" spans="1:11" ht="63" hidden="1" x14ac:dyDescent="0.25">
      <c r="A1054" s="145">
        <v>44193.541666666664</v>
      </c>
      <c r="B1054" s="143" t="s">
        <v>848</v>
      </c>
      <c r="C1054" s="144" t="s">
        <v>1167</v>
      </c>
      <c r="D1054" s="143">
        <v>2812676351</v>
      </c>
      <c r="E1054" s="143">
        <v>2098153283</v>
      </c>
      <c r="F1054" s="143">
        <v>-1</v>
      </c>
      <c r="G1054" s="143">
        <v>179.71</v>
      </c>
      <c r="H1054" s="143" t="b">
        <v>1</v>
      </c>
      <c r="I1054" s="143" t="b">
        <v>0</v>
      </c>
      <c r="J1054" s="143" t="b">
        <v>0</v>
      </c>
      <c r="K1054" s="143" t="b">
        <v>0</v>
      </c>
    </row>
    <row r="1055" spans="1:11" ht="63" hidden="1" x14ac:dyDescent="0.25">
      <c r="A1055" s="145">
        <v>44193.541666666664</v>
      </c>
      <c r="B1055" s="143" t="s">
        <v>848</v>
      </c>
      <c r="C1055" s="144" t="s">
        <v>1166</v>
      </c>
      <c r="D1055" s="143">
        <v>2812676350</v>
      </c>
      <c r="E1055" s="143">
        <v>2098153282</v>
      </c>
      <c r="F1055" s="143">
        <v>-1</v>
      </c>
      <c r="G1055" s="143">
        <v>180.71</v>
      </c>
      <c r="H1055" s="143" t="b">
        <v>1</v>
      </c>
      <c r="I1055" s="143" t="b">
        <v>0</v>
      </c>
      <c r="J1055" s="143" t="b">
        <v>0</v>
      </c>
      <c r="K1055" s="143" t="b">
        <v>0</v>
      </c>
    </row>
    <row r="1056" spans="1:11" ht="63" hidden="1" x14ac:dyDescent="0.25">
      <c r="A1056" s="145">
        <v>44193.541666666664</v>
      </c>
      <c r="B1056" s="143" t="s">
        <v>848</v>
      </c>
      <c r="C1056" s="144" t="s">
        <v>1165</v>
      </c>
      <c r="D1056" s="143">
        <v>2812676349</v>
      </c>
      <c r="E1056" s="143">
        <v>2098153281</v>
      </c>
      <c r="F1056" s="143">
        <v>-1</v>
      </c>
      <c r="G1056" s="143">
        <v>181.71</v>
      </c>
      <c r="H1056" s="143" t="b">
        <v>1</v>
      </c>
      <c r="I1056" s="143" t="b">
        <v>0</v>
      </c>
      <c r="J1056" s="143" t="b">
        <v>0</v>
      </c>
      <c r="K1056" s="143" t="b">
        <v>0</v>
      </c>
    </row>
    <row r="1057" spans="1:11" ht="78.75" hidden="1" x14ac:dyDescent="0.25">
      <c r="A1057" s="145">
        <v>44193.541666666664</v>
      </c>
      <c r="B1057" s="143" t="s">
        <v>848</v>
      </c>
      <c r="C1057" s="144" t="s">
        <v>1160</v>
      </c>
      <c r="D1057" s="143">
        <v>2812676348</v>
      </c>
      <c r="E1057" s="143">
        <v>2098153280</v>
      </c>
      <c r="F1057" s="143">
        <v>-1</v>
      </c>
      <c r="G1057" s="143">
        <v>182.71</v>
      </c>
      <c r="H1057" s="143" t="b">
        <v>1</v>
      </c>
      <c r="I1057" s="143" t="b">
        <v>0</v>
      </c>
      <c r="J1057" s="143" t="b">
        <v>0</v>
      </c>
      <c r="K1057" s="143" t="b">
        <v>0</v>
      </c>
    </row>
    <row r="1058" spans="1:11" ht="78.75" hidden="1" x14ac:dyDescent="0.25">
      <c r="A1058" s="145">
        <v>44193.541666666664</v>
      </c>
      <c r="B1058" s="143" t="s">
        <v>848</v>
      </c>
      <c r="C1058" s="144" t="s">
        <v>1164</v>
      </c>
      <c r="D1058" s="143">
        <v>2812676346</v>
      </c>
      <c r="E1058" s="143">
        <v>2098153278</v>
      </c>
      <c r="F1058" s="143">
        <v>-1</v>
      </c>
      <c r="G1058" s="143">
        <v>183.71</v>
      </c>
      <c r="H1058" s="143" t="b">
        <v>1</v>
      </c>
      <c r="I1058" s="143" t="b">
        <v>0</v>
      </c>
      <c r="J1058" s="143" t="b">
        <v>0</v>
      </c>
      <c r="K1058" s="143" t="b">
        <v>0</v>
      </c>
    </row>
    <row r="1059" spans="1:11" ht="63" hidden="1" x14ac:dyDescent="0.25">
      <c r="A1059" s="145">
        <v>44193.541666666664</v>
      </c>
      <c r="B1059" s="143" t="s">
        <v>848</v>
      </c>
      <c r="C1059" s="144" t="s">
        <v>1163</v>
      </c>
      <c r="D1059" s="143">
        <v>2812676345</v>
      </c>
      <c r="E1059" s="143">
        <v>2098153277</v>
      </c>
      <c r="F1059" s="143">
        <v>-1</v>
      </c>
      <c r="G1059" s="143">
        <v>184.71</v>
      </c>
      <c r="H1059" s="143" t="b">
        <v>1</v>
      </c>
      <c r="I1059" s="143" t="b">
        <v>0</v>
      </c>
      <c r="J1059" s="143" t="b">
        <v>0</v>
      </c>
      <c r="K1059" s="143" t="b">
        <v>0</v>
      </c>
    </row>
    <row r="1060" spans="1:11" ht="63" hidden="1" x14ac:dyDescent="0.25">
      <c r="A1060" s="145">
        <v>44193.541666666664</v>
      </c>
      <c r="B1060" s="143" t="s">
        <v>848</v>
      </c>
      <c r="C1060" s="144" t="s">
        <v>1162</v>
      </c>
      <c r="D1060" s="143">
        <v>2812676344</v>
      </c>
      <c r="E1060" s="143">
        <v>2098153276</v>
      </c>
      <c r="F1060" s="143">
        <v>-1</v>
      </c>
      <c r="G1060" s="143">
        <v>185.71</v>
      </c>
      <c r="H1060" s="143" t="b">
        <v>1</v>
      </c>
      <c r="I1060" s="143" t="b">
        <v>0</v>
      </c>
      <c r="J1060" s="143" t="b">
        <v>0</v>
      </c>
      <c r="K1060" s="143" t="b">
        <v>0</v>
      </c>
    </row>
    <row r="1061" spans="1:11" ht="47.25" hidden="1" x14ac:dyDescent="0.25">
      <c r="A1061" s="145">
        <v>44193.541666666664</v>
      </c>
      <c r="B1061" s="143" t="s">
        <v>848</v>
      </c>
      <c r="C1061" s="144" t="s">
        <v>1161</v>
      </c>
      <c r="D1061" s="143">
        <v>2812676343</v>
      </c>
      <c r="E1061" s="143">
        <v>2098153275</v>
      </c>
      <c r="F1061" s="143">
        <v>-1</v>
      </c>
      <c r="G1061" s="143">
        <v>186.71</v>
      </c>
      <c r="H1061" s="143" t="b">
        <v>1</v>
      </c>
      <c r="I1061" s="143" t="b">
        <v>0</v>
      </c>
      <c r="J1061" s="143" t="b">
        <v>0</v>
      </c>
      <c r="K1061" s="143" t="b">
        <v>0</v>
      </c>
    </row>
    <row r="1062" spans="1:11" ht="78.75" hidden="1" x14ac:dyDescent="0.25">
      <c r="A1062" s="145">
        <v>44193.496527777781</v>
      </c>
      <c r="B1062" s="143" t="s">
        <v>848</v>
      </c>
      <c r="C1062" s="144" t="s">
        <v>1160</v>
      </c>
      <c r="D1062" s="143">
        <v>2812560027</v>
      </c>
      <c r="E1062" s="143">
        <v>2098065827</v>
      </c>
      <c r="F1062" s="143">
        <v>-2.5</v>
      </c>
      <c r="G1062" s="143">
        <v>187.71</v>
      </c>
      <c r="H1062" s="143" t="b">
        <v>1</v>
      </c>
      <c r="I1062" s="143" t="b">
        <v>0</v>
      </c>
      <c r="J1062" s="143" t="b">
        <v>0</v>
      </c>
      <c r="K1062" s="143" t="b">
        <v>0</v>
      </c>
    </row>
    <row r="1063" spans="1:11" ht="63" hidden="1" x14ac:dyDescent="0.25">
      <c r="A1063" s="145">
        <v>44193.496527777781</v>
      </c>
      <c r="B1063" s="143" t="s">
        <v>848</v>
      </c>
      <c r="C1063" s="144" t="s">
        <v>1159</v>
      </c>
      <c r="D1063" s="143">
        <v>2812560026</v>
      </c>
      <c r="E1063" s="143">
        <v>2098065826</v>
      </c>
      <c r="F1063" s="143">
        <v>-2.5</v>
      </c>
      <c r="G1063" s="143">
        <v>190.21</v>
      </c>
      <c r="H1063" s="143" t="b">
        <v>1</v>
      </c>
      <c r="I1063" s="143" t="b">
        <v>0</v>
      </c>
      <c r="J1063" s="143" t="b">
        <v>0</v>
      </c>
      <c r="K1063" s="143" t="b">
        <v>0</v>
      </c>
    </row>
    <row r="1064" spans="1:11" ht="47.25" hidden="1" x14ac:dyDescent="0.25">
      <c r="A1064" s="145">
        <v>44193.496527777781</v>
      </c>
      <c r="B1064" s="143" t="s">
        <v>848</v>
      </c>
      <c r="C1064" s="144" t="s">
        <v>1158</v>
      </c>
      <c r="D1064" s="143">
        <v>2812560025</v>
      </c>
      <c r="E1064" s="143">
        <v>2098065825</v>
      </c>
      <c r="F1064" s="143">
        <v>-7.5</v>
      </c>
      <c r="G1064" s="143">
        <v>192.71</v>
      </c>
      <c r="H1064" s="143" t="b">
        <v>1</v>
      </c>
      <c r="I1064" s="143" t="b">
        <v>0</v>
      </c>
      <c r="J1064" s="143" t="b">
        <v>0</v>
      </c>
      <c r="K1064" s="143" t="b">
        <v>0</v>
      </c>
    </row>
    <row r="1065" spans="1:11" ht="47.25" hidden="1" x14ac:dyDescent="0.25">
      <c r="A1065" s="145">
        <v>44192.881944444445</v>
      </c>
      <c r="B1065" s="143" t="s">
        <v>846</v>
      </c>
      <c r="C1065" s="144" t="s">
        <v>1154</v>
      </c>
      <c r="D1065" s="143">
        <v>2811904979</v>
      </c>
      <c r="E1065" s="143">
        <v>2095980037</v>
      </c>
      <c r="F1065" s="143">
        <v>5</v>
      </c>
      <c r="G1065" s="143">
        <v>200.21</v>
      </c>
      <c r="H1065" s="143" t="b">
        <v>1</v>
      </c>
      <c r="I1065" s="143" t="b">
        <v>0</v>
      </c>
      <c r="J1065" s="143" t="b">
        <v>0</v>
      </c>
      <c r="K1065" s="143" t="b">
        <v>0</v>
      </c>
    </row>
    <row r="1066" spans="1:11" ht="63" hidden="1" x14ac:dyDescent="0.25">
      <c r="A1066" s="145">
        <v>44192.790972222225</v>
      </c>
      <c r="B1066" s="143" t="s">
        <v>846</v>
      </c>
      <c r="C1066" s="144" t="s">
        <v>1152</v>
      </c>
      <c r="D1066" s="143">
        <v>2811514952</v>
      </c>
      <c r="E1066" s="143">
        <v>2095980035</v>
      </c>
      <c r="F1066" s="143">
        <v>11.25</v>
      </c>
      <c r="G1066" s="143">
        <v>195.21</v>
      </c>
      <c r="H1066" s="143" t="b">
        <v>1</v>
      </c>
      <c r="I1066" s="143" t="b">
        <v>0</v>
      </c>
      <c r="J1066" s="143" t="b">
        <v>0</v>
      </c>
      <c r="K1066" s="143" t="b">
        <v>0</v>
      </c>
    </row>
    <row r="1067" spans="1:11" ht="63" hidden="1" x14ac:dyDescent="0.25">
      <c r="A1067" s="145">
        <v>44192.676388888889</v>
      </c>
      <c r="B1067" s="143" t="s">
        <v>846</v>
      </c>
      <c r="C1067" s="144" t="s">
        <v>1153</v>
      </c>
      <c r="D1067" s="143">
        <v>2810788913</v>
      </c>
      <c r="E1067" s="143">
        <v>2095980036</v>
      </c>
      <c r="F1067" s="143">
        <v>4.25</v>
      </c>
      <c r="G1067" s="143">
        <v>183.96</v>
      </c>
      <c r="H1067" s="143" t="b">
        <v>1</v>
      </c>
      <c r="I1067" s="143" t="b">
        <v>0</v>
      </c>
      <c r="J1067" s="143" t="b">
        <v>0</v>
      </c>
      <c r="K1067" s="143" t="b">
        <v>0</v>
      </c>
    </row>
    <row r="1068" spans="1:11" ht="63" hidden="1" x14ac:dyDescent="0.25">
      <c r="A1068" s="145">
        <v>44192.513194444444</v>
      </c>
      <c r="B1068" s="143" t="s">
        <v>848</v>
      </c>
      <c r="C1068" s="144" t="s">
        <v>1157</v>
      </c>
      <c r="D1068" s="143">
        <v>2809800792</v>
      </c>
      <c r="E1068" s="143">
        <v>2096040053</v>
      </c>
      <c r="F1068" s="143">
        <v>0</v>
      </c>
      <c r="G1068" s="143">
        <v>179.71</v>
      </c>
      <c r="H1068" s="143" t="b">
        <v>1</v>
      </c>
      <c r="I1068" s="143" t="b">
        <v>0</v>
      </c>
      <c r="J1068" s="143" t="b">
        <v>0</v>
      </c>
      <c r="K1068" s="143" t="b">
        <v>0</v>
      </c>
    </row>
    <row r="1069" spans="1:11" ht="63" hidden="1" x14ac:dyDescent="0.25">
      <c r="A1069" s="145">
        <v>44192.513194444444</v>
      </c>
      <c r="B1069" s="143" t="s">
        <v>848</v>
      </c>
      <c r="C1069" s="144" t="s">
        <v>1156</v>
      </c>
      <c r="D1069" s="143">
        <v>2809800791</v>
      </c>
      <c r="E1069" s="143">
        <v>2096040052</v>
      </c>
      <c r="F1069" s="143">
        <v>0</v>
      </c>
      <c r="G1069" s="143">
        <v>179.71</v>
      </c>
      <c r="H1069" s="143" t="b">
        <v>1</v>
      </c>
      <c r="I1069" s="143" t="b">
        <v>0</v>
      </c>
      <c r="J1069" s="143" t="b">
        <v>0</v>
      </c>
      <c r="K1069" s="143" t="b">
        <v>0</v>
      </c>
    </row>
    <row r="1070" spans="1:11" ht="63" hidden="1" x14ac:dyDescent="0.25">
      <c r="A1070" s="145">
        <v>44192.513194444444</v>
      </c>
      <c r="B1070" s="143" t="s">
        <v>848</v>
      </c>
      <c r="C1070" s="144" t="s">
        <v>1155</v>
      </c>
      <c r="D1070" s="143">
        <v>2809800790</v>
      </c>
      <c r="E1070" s="143">
        <v>2096040051</v>
      </c>
      <c r="F1070" s="143">
        <v>0</v>
      </c>
      <c r="G1070" s="143">
        <v>179.71</v>
      </c>
      <c r="H1070" s="143" t="b">
        <v>1</v>
      </c>
      <c r="I1070" s="143" t="b">
        <v>0</v>
      </c>
      <c r="J1070" s="143" t="b">
        <v>0</v>
      </c>
      <c r="K1070" s="143" t="b">
        <v>0</v>
      </c>
    </row>
    <row r="1071" spans="1:11" ht="47.25" hidden="1" x14ac:dyDescent="0.25">
      <c r="A1071" s="145">
        <v>44192.486805555556</v>
      </c>
      <c r="B1071" s="143" t="s">
        <v>848</v>
      </c>
      <c r="C1071" s="144" t="s">
        <v>1154</v>
      </c>
      <c r="D1071" s="143">
        <v>2809725336</v>
      </c>
      <c r="E1071" s="143">
        <v>2095980037</v>
      </c>
      <c r="F1071" s="143">
        <v>-2.5</v>
      </c>
      <c r="G1071" s="143">
        <v>179.71</v>
      </c>
      <c r="H1071" s="143" t="b">
        <v>1</v>
      </c>
      <c r="I1071" s="143" t="b">
        <v>0</v>
      </c>
      <c r="J1071" s="143" t="b">
        <v>0</v>
      </c>
      <c r="K1071" s="143" t="b">
        <v>0</v>
      </c>
    </row>
    <row r="1072" spans="1:11" ht="63" hidden="1" x14ac:dyDescent="0.25">
      <c r="A1072" s="145">
        <v>44192.486805555556</v>
      </c>
      <c r="B1072" s="143" t="s">
        <v>848</v>
      </c>
      <c r="C1072" s="144" t="s">
        <v>1153</v>
      </c>
      <c r="D1072" s="143">
        <v>2809725335</v>
      </c>
      <c r="E1072" s="143">
        <v>2095980036</v>
      </c>
      <c r="F1072" s="143">
        <v>-2.5</v>
      </c>
      <c r="G1072" s="143">
        <v>182.21</v>
      </c>
      <c r="H1072" s="143" t="b">
        <v>1</v>
      </c>
      <c r="I1072" s="143" t="b">
        <v>0</v>
      </c>
      <c r="J1072" s="143" t="b">
        <v>0</v>
      </c>
      <c r="K1072" s="143" t="b">
        <v>0</v>
      </c>
    </row>
    <row r="1073" spans="1:11" ht="63" hidden="1" x14ac:dyDescent="0.25">
      <c r="A1073" s="145">
        <v>44192.486805555556</v>
      </c>
      <c r="B1073" s="143" t="s">
        <v>848</v>
      </c>
      <c r="C1073" s="144" t="s">
        <v>1152</v>
      </c>
      <c r="D1073" s="143">
        <v>2809725334</v>
      </c>
      <c r="E1073" s="143">
        <v>2095980035</v>
      </c>
      <c r="F1073" s="143">
        <v>-3.75</v>
      </c>
      <c r="G1073" s="143">
        <v>184.71</v>
      </c>
      <c r="H1073" s="143" t="b">
        <v>1</v>
      </c>
      <c r="I1073" s="143" t="b">
        <v>0</v>
      </c>
      <c r="J1073" s="143" t="b">
        <v>0</v>
      </c>
      <c r="K1073" s="143" t="b">
        <v>0</v>
      </c>
    </row>
    <row r="1074" spans="1:11" ht="63" hidden="1" x14ac:dyDescent="0.25">
      <c r="A1074" s="145">
        <v>44192.486805555556</v>
      </c>
      <c r="B1074" s="143" t="s">
        <v>848</v>
      </c>
      <c r="C1074" s="144" t="s">
        <v>1151</v>
      </c>
      <c r="D1074" s="143">
        <v>2809725333</v>
      </c>
      <c r="E1074" s="143">
        <v>2095980034</v>
      </c>
      <c r="F1074" s="143">
        <v>0</v>
      </c>
      <c r="G1074" s="143">
        <v>188.46</v>
      </c>
      <c r="H1074" s="143" t="b">
        <v>1</v>
      </c>
      <c r="I1074" s="143" t="b">
        <v>0</v>
      </c>
      <c r="J1074" s="143" t="b">
        <v>0</v>
      </c>
      <c r="K1074" s="143" t="b">
        <v>0</v>
      </c>
    </row>
    <row r="1075" spans="1:11" ht="63" hidden="1" x14ac:dyDescent="0.25">
      <c r="A1075" s="145">
        <v>44192.486805555556</v>
      </c>
      <c r="B1075" s="143" t="s">
        <v>848</v>
      </c>
      <c r="C1075" s="144" t="s">
        <v>1150</v>
      </c>
      <c r="D1075" s="143">
        <v>2809725332</v>
      </c>
      <c r="E1075" s="143">
        <v>2095980033</v>
      </c>
      <c r="F1075" s="143">
        <v>-2.5</v>
      </c>
      <c r="G1075" s="143">
        <v>188.46</v>
      </c>
      <c r="H1075" s="143" t="b">
        <v>1</v>
      </c>
      <c r="I1075" s="143" t="b">
        <v>0</v>
      </c>
      <c r="J1075" s="143" t="b">
        <v>0</v>
      </c>
      <c r="K1075" s="143" t="b">
        <v>0</v>
      </c>
    </row>
    <row r="1076" spans="1:11" ht="63" hidden="1" x14ac:dyDescent="0.25">
      <c r="A1076" s="145">
        <v>44191.879166666666</v>
      </c>
      <c r="B1076" s="143" t="s">
        <v>846</v>
      </c>
      <c r="C1076" s="144" t="s">
        <v>1131</v>
      </c>
      <c r="D1076" s="143">
        <v>2808801087</v>
      </c>
      <c r="E1076" s="143">
        <v>2091460949</v>
      </c>
      <c r="F1076" s="143">
        <v>20</v>
      </c>
      <c r="G1076" s="143">
        <v>190.96</v>
      </c>
      <c r="H1076" s="143" t="b">
        <v>1</v>
      </c>
      <c r="I1076" s="143" t="b">
        <v>0</v>
      </c>
      <c r="J1076" s="143" t="b">
        <v>0</v>
      </c>
      <c r="K1076" s="143" t="b">
        <v>0</v>
      </c>
    </row>
    <row r="1077" spans="1:11" ht="47.25" hidden="1" x14ac:dyDescent="0.25">
      <c r="A1077" s="145">
        <v>44191.833333333336</v>
      </c>
      <c r="B1077" s="143" t="s">
        <v>846</v>
      </c>
      <c r="C1077" s="144" t="s">
        <v>1144</v>
      </c>
      <c r="D1077" s="143">
        <v>2808464816</v>
      </c>
      <c r="E1077" s="143">
        <v>2091521667</v>
      </c>
      <c r="F1077" s="143">
        <v>2.35</v>
      </c>
      <c r="G1077" s="143">
        <v>170.96</v>
      </c>
      <c r="H1077" s="143" t="b">
        <v>1</v>
      </c>
      <c r="I1077" s="143" t="b">
        <v>0</v>
      </c>
      <c r="J1077" s="143" t="b">
        <v>0</v>
      </c>
      <c r="K1077" s="143" t="b">
        <v>0</v>
      </c>
    </row>
    <row r="1078" spans="1:11" ht="63" hidden="1" x14ac:dyDescent="0.25">
      <c r="A1078" s="145">
        <v>44191.739583333336</v>
      </c>
      <c r="B1078" s="143" t="s">
        <v>846</v>
      </c>
      <c r="C1078" s="144" t="s">
        <v>1149</v>
      </c>
      <c r="D1078" s="143">
        <v>2807497386</v>
      </c>
      <c r="E1078" s="143">
        <v>2091598045</v>
      </c>
      <c r="F1078" s="143">
        <v>5</v>
      </c>
      <c r="G1078" s="143">
        <v>168.61</v>
      </c>
      <c r="H1078" s="143" t="b">
        <v>1</v>
      </c>
      <c r="I1078" s="143" t="b">
        <v>0</v>
      </c>
      <c r="J1078" s="143" t="b">
        <v>0</v>
      </c>
      <c r="K1078" s="143" t="b">
        <v>0</v>
      </c>
    </row>
    <row r="1079" spans="1:11" ht="63" hidden="1" x14ac:dyDescent="0.25">
      <c r="A1079" s="145">
        <v>44191.712500000001</v>
      </c>
      <c r="B1079" s="143" t="s">
        <v>846</v>
      </c>
      <c r="C1079" s="144" t="s">
        <v>1142</v>
      </c>
      <c r="D1079" s="143">
        <v>2806994872</v>
      </c>
      <c r="E1079" s="143">
        <v>2091521665</v>
      </c>
      <c r="F1079" s="143">
        <v>2.0499999999999998</v>
      </c>
      <c r="G1079" s="143">
        <v>163.61000000000001</v>
      </c>
      <c r="H1079" s="143" t="b">
        <v>1</v>
      </c>
      <c r="I1079" s="143" t="b">
        <v>0</v>
      </c>
      <c r="J1079" s="143" t="b">
        <v>0</v>
      </c>
      <c r="K1079" s="143" t="b">
        <v>0</v>
      </c>
    </row>
    <row r="1080" spans="1:11" ht="63" hidden="1" x14ac:dyDescent="0.25">
      <c r="A1080" s="145">
        <v>44191.677083333336</v>
      </c>
      <c r="B1080" s="143" t="s">
        <v>846</v>
      </c>
      <c r="C1080" s="144" t="s">
        <v>1140</v>
      </c>
      <c r="D1080" s="143">
        <v>2806332755</v>
      </c>
      <c r="E1080" s="143">
        <v>2091521663</v>
      </c>
      <c r="F1080" s="143">
        <v>3.4</v>
      </c>
      <c r="G1080" s="143">
        <v>161.56</v>
      </c>
      <c r="H1080" s="143" t="b">
        <v>1</v>
      </c>
      <c r="I1080" s="143" t="b">
        <v>0</v>
      </c>
      <c r="J1080" s="143" t="b">
        <v>0</v>
      </c>
      <c r="K1080" s="143" t="b">
        <v>0</v>
      </c>
    </row>
    <row r="1081" spans="1:11" ht="63" hidden="1" x14ac:dyDescent="0.25">
      <c r="A1081" s="145">
        <v>44191.629166666666</v>
      </c>
      <c r="B1081" s="143" t="s">
        <v>846</v>
      </c>
      <c r="C1081" s="144" t="s">
        <v>1147</v>
      </c>
      <c r="D1081" s="143">
        <v>2805456231</v>
      </c>
      <c r="E1081" s="143">
        <v>2091598043</v>
      </c>
      <c r="F1081" s="143">
        <v>5</v>
      </c>
      <c r="G1081" s="143">
        <v>158.16</v>
      </c>
      <c r="H1081" s="143" t="b">
        <v>1</v>
      </c>
      <c r="I1081" s="143" t="b">
        <v>0</v>
      </c>
      <c r="J1081" s="143" t="b">
        <v>0</v>
      </c>
      <c r="K1081" s="143" t="b">
        <v>0</v>
      </c>
    </row>
    <row r="1082" spans="1:11" ht="63" hidden="1" x14ac:dyDescent="0.25">
      <c r="A1082" s="145">
        <v>44191.561805555553</v>
      </c>
      <c r="B1082" s="143" t="s">
        <v>846</v>
      </c>
      <c r="C1082" s="144" t="s">
        <v>1137</v>
      </c>
      <c r="D1082" s="143">
        <v>2804358831</v>
      </c>
      <c r="E1082" s="143">
        <v>2091521660</v>
      </c>
      <c r="F1082" s="143">
        <v>1.95</v>
      </c>
      <c r="G1082" s="143">
        <v>153.16</v>
      </c>
      <c r="H1082" s="143" t="b">
        <v>1</v>
      </c>
      <c r="I1082" s="143" t="b">
        <v>0</v>
      </c>
      <c r="J1082" s="143" t="b">
        <v>0</v>
      </c>
      <c r="K1082" s="143" t="b">
        <v>0</v>
      </c>
    </row>
    <row r="1083" spans="1:11" ht="63" hidden="1" x14ac:dyDescent="0.25">
      <c r="A1083" s="145">
        <v>44191.515972222223</v>
      </c>
      <c r="B1083" s="143" t="s">
        <v>848</v>
      </c>
      <c r="C1083" s="144" t="s">
        <v>1149</v>
      </c>
      <c r="D1083" s="143">
        <v>2803844120</v>
      </c>
      <c r="E1083" s="143">
        <v>2091598045</v>
      </c>
      <c r="F1083" s="143">
        <v>-1</v>
      </c>
      <c r="G1083" s="143">
        <v>151.21</v>
      </c>
      <c r="H1083" s="143" t="b">
        <v>1</v>
      </c>
      <c r="I1083" s="143" t="b">
        <v>0</v>
      </c>
      <c r="J1083" s="143" t="b">
        <v>0</v>
      </c>
      <c r="K1083" s="143" t="b">
        <v>0</v>
      </c>
    </row>
    <row r="1084" spans="1:11" ht="63" hidden="1" x14ac:dyDescent="0.25">
      <c r="A1084" s="145">
        <v>44191.515972222223</v>
      </c>
      <c r="B1084" s="143" t="s">
        <v>848</v>
      </c>
      <c r="C1084" s="144" t="s">
        <v>1148</v>
      </c>
      <c r="D1084" s="143">
        <v>2803844119</v>
      </c>
      <c r="E1084" s="143">
        <v>2091598044</v>
      </c>
      <c r="F1084" s="143">
        <v>-1</v>
      </c>
      <c r="G1084" s="143">
        <v>152.21</v>
      </c>
      <c r="H1084" s="143" t="b">
        <v>1</v>
      </c>
      <c r="I1084" s="143" t="b">
        <v>0</v>
      </c>
      <c r="J1084" s="143" t="b">
        <v>0</v>
      </c>
      <c r="K1084" s="143" t="b">
        <v>0</v>
      </c>
    </row>
    <row r="1085" spans="1:11" ht="63" hidden="1" x14ac:dyDescent="0.25">
      <c r="A1085" s="145">
        <v>44191.515972222223</v>
      </c>
      <c r="B1085" s="143" t="s">
        <v>848</v>
      </c>
      <c r="C1085" s="144" t="s">
        <v>1147</v>
      </c>
      <c r="D1085" s="143">
        <v>2803844118</v>
      </c>
      <c r="E1085" s="143">
        <v>2091598043</v>
      </c>
      <c r="F1085" s="143">
        <v>-1</v>
      </c>
      <c r="G1085" s="143">
        <v>153.21</v>
      </c>
      <c r="H1085" s="143" t="b">
        <v>1</v>
      </c>
      <c r="I1085" s="143" t="b">
        <v>0</v>
      </c>
      <c r="J1085" s="143" t="b">
        <v>0</v>
      </c>
      <c r="K1085" s="143" t="b">
        <v>0</v>
      </c>
    </row>
    <row r="1086" spans="1:11" ht="47.25" hidden="1" x14ac:dyDescent="0.25">
      <c r="A1086" s="145">
        <v>44191.515972222223</v>
      </c>
      <c r="B1086" s="143" t="s">
        <v>848</v>
      </c>
      <c r="C1086" s="144" t="s">
        <v>1146</v>
      </c>
      <c r="D1086" s="143">
        <v>2803844117</v>
      </c>
      <c r="E1086" s="143">
        <v>2091598042</v>
      </c>
      <c r="F1086" s="143">
        <v>-1</v>
      </c>
      <c r="G1086" s="143">
        <v>154.21</v>
      </c>
      <c r="H1086" s="143" t="b">
        <v>1</v>
      </c>
      <c r="I1086" s="143" t="b">
        <v>0</v>
      </c>
      <c r="J1086" s="143" t="b">
        <v>0</v>
      </c>
      <c r="K1086" s="143" t="b">
        <v>0</v>
      </c>
    </row>
    <row r="1087" spans="1:11" ht="47.25" hidden="1" x14ac:dyDescent="0.25">
      <c r="A1087" s="145">
        <v>44191.515972222223</v>
      </c>
      <c r="B1087" s="143" t="s">
        <v>848</v>
      </c>
      <c r="C1087" s="144" t="s">
        <v>1145</v>
      </c>
      <c r="D1087" s="143">
        <v>2803844115</v>
      </c>
      <c r="E1087" s="143">
        <v>2091598040</v>
      </c>
      <c r="F1087" s="143">
        <v>-1</v>
      </c>
      <c r="G1087" s="143">
        <v>155.21</v>
      </c>
      <c r="H1087" s="143" t="b">
        <v>1</v>
      </c>
      <c r="I1087" s="143" t="b">
        <v>0</v>
      </c>
      <c r="J1087" s="143" t="b">
        <v>0</v>
      </c>
      <c r="K1087" s="143" t="b">
        <v>0</v>
      </c>
    </row>
    <row r="1088" spans="1:11" ht="47.25" hidden="1" x14ac:dyDescent="0.25">
      <c r="A1088" s="145">
        <v>44191.502083333333</v>
      </c>
      <c r="B1088" s="143" t="s">
        <v>848</v>
      </c>
      <c r="C1088" s="144" t="s">
        <v>1144</v>
      </c>
      <c r="D1088" s="143">
        <v>2803750422</v>
      </c>
      <c r="E1088" s="143">
        <v>2091521667</v>
      </c>
      <c r="F1088" s="143">
        <v>-1</v>
      </c>
      <c r="G1088" s="143">
        <v>156.21</v>
      </c>
      <c r="H1088" s="143" t="b">
        <v>1</v>
      </c>
      <c r="I1088" s="143" t="b">
        <v>0</v>
      </c>
      <c r="J1088" s="143" t="b">
        <v>0</v>
      </c>
      <c r="K1088" s="143" t="b">
        <v>0</v>
      </c>
    </row>
    <row r="1089" spans="1:11" ht="63" hidden="1" x14ac:dyDescent="0.25">
      <c r="A1089" s="145">
        <v>44191.502083333333</v>
      </c>
      <c r="B1089" s="143" t="s">
        <v>848</v>
      </c>
      <c r="C1089" s="144" t="s">
        <v>1143</v>
      </c>
      <c r="D1089" s="143">
        <v>2803750420</v>
      </c>
      <c r="E1089" s="143">
        <v>2091521666</v>
      </c>
      <c r="F1089" s="143">
        <v>-1</v>
      </c>
      <c r="G1089" s="143">
        <v>157.21</v>
      </c>
      <c r="H1089" s="143" t="b">
        <v>1</v>
      </c>
      <c r="I1089" s="143" t="b">
        <v>0</v>
      </c>
      <c r="J1089" s="143" t="b">
        <v>0</v>
      </c>
      <c r="K1089" s="143" t="b">
        <v>0</v>
      </c>
    </row>
    <row r="1090" spans="1:11" ht="63" hidden="1" x14ac:dyDescent="0.25">
      <c r="A1090" s="145">
        <v>44191.502083333333</v>
      </c>
      <c r="B1090" s="143" t="s">
        <v>848</v>
      </c>
      <c r="C1090" s="144" t="s">
        <v>1142</v>
      </c>
      <c r="D1090" s="143">
        <v>2803750419</v>
      </c>
      <c r="E1090" s="143">
        <v>2091521665</v>
      </c>
      <c r="F1090" s="143">
        <v>-1</v>
      </c>
      <c r="G1090" s="143">
        <v>158.21</v>
      </c>
      <c r="H1090" s="143" t="b">
        <v>1</v>
      </c>
      <c r="I1090" s="143" t="b">
        <v>0</v>
      </c>
      <c r="J1090" s="143" t="b">
        <v>0</v>
      </c>
      <c r="K1090" s="143" t="b">
        <v>0</v>
      </c>
    </row>
    <row r="1091" spans="1:11" ht="63" hidden="1" x14ac:dyDescent="0.25">
      <c r="A1091" s="145">
        <v>44191.502083333333</v>
      </c>
      <c r="B1091" s="143" t="s">
        <v>848</v>
      </c>
      <c r="C1091" s="144" t="s">
        <v>1141</v>
      </c>
      <c r="D1091" s="143">
        <v>2803750418</v>
      </c>
      <c r="E1091" s="143">
        <v>2091521664</v>
      </c>
      <c r="F1091" s="143">
        <v>-1</v>
      </c>
      <c r="G1091" s="143">
        <v>159.21</v>
      </c>
      <c r="H1091" s="143" t="b">
        <v>1</v>
      </c>
      <c r="I1091" s="143" t="b">
        <v>0</v>
      </c>
      <c r="J1091" s="143" t="b">
        <v>0</v>
      </c>
      <c r="K1091" s="143" t="b">
        <v>0</v>
      </c>
    </row>
    <row r="1092" spans="1:11" ht="63" hidden="1" x14ac:dyDescent="0.25">
      <c r="A1092" s="145">
        <v>44191.502083333333</v>
      </c>
      <c r="B1092" s="143" t="s">
        <v>848</v>
      </c>
      <c r="C1092" s="144" t="s">
        <v>1140</v>
      </c>
      <c r="D1092" s="143">
        <v>2803750417</v>
      </c>
      <c r="E1092" s="143">
        <v>2091521663</v>
      </c>
      <c r="F1092" s="143">
        <v>-1</v>
      </c>
      <c r="G1092" s="143">
        <v>160.21</v>
      </c>
      <c r="H1092" s="143" t="b">
        <v>1</v>
      </c>
      <c r="I1092" s="143" t="b">
        <v>0</v>
      </c>
      <c r="J1092" s="143" t="b">
        <v>0</v>
      </c>
      <c r="K1092" s="143" t="b">
        <v>0</v>
      </c>
    </row>
    <row r="1093" spans="1:11" ht="63" hidden="1" x14ac:dyDescent="0.25">
      <c r="A1093" s="145">
        <v>44191.502083333333</v>
      </c>
      <c r="B1093" s="143" t="s">
        <v>848</v>
      </c>
      <c r="C1093" s="144" t="s">
        <v>1139</v>
      </c>
      <c r="D1093" s="143">
        <v>2803750416</v>
      </c>
      <c r="E1093" s="143">
        <v>2091521662</v>
      </c>
      <c r="F1093" s="143">
        <v>-1</v>
      </c>
      <c r="G1093" s="143">
        <v>161.21</v>
      </c>
      <c r="H1093" s="143" t="b">
        <v>1</v>
      </c>
      <c r="I1093" s="143" t="b">
        <v>0</v>
      </c>
      <c r="J1093" s="143" t="b">
        <v>0</v>
      </c>
      <c r="K1093" s="143" t="b">
        <v>0</v>
      </c>
    </row>
    <row r="1094" spans="1:11" ht="63" hidden="1" x14ac:dyDescent="0.25">
      <c r="A1094" s="145">
        <v>44191.502083333333</v>
      </c>
      <c r="B1094" s="143" t="s">
        <v>848</v>
      </c>
      <c r="C1094" s="144" t="s">
        <v>1138</v>
      </c>
      <c r="D1094" s="143">
        <v>2803750415</v>
      </c>
      <c r="E1094" s="143">
        <v>2091521661</v>
      </c>
      <c r="F1094" s="143">
        <v>-1</v>
      </c>
      <c r="G1094" s="143">
        <v>162.21</v>
      </c>
      <c r="H1094" s="143" t="b">
        <v>1</v>
      </c>
      <c r="I1094" s="143" t="b">
        <v>0</v>
      </c>
      <c r="J1094" s="143" t="b">
        <v>0</v>
      </c>
      <c r="K1094" s="143" t="b">
        <v>0</v>
      </c>
    </row>
    <row r="1095" spans="1:11" ht="63" hidden="1" x14ac:dyDescent="0.25">
      <c r="A1095" s="145">
        <v>44191.502083333333</v>
      </c>
      <c r="B1095" s="143" t="s">
        <v>848</v>
      </c>
      <c r="C1095" s="144" t="s">
        <v>1137</v>
      </c>
      <c r="D1095" s="143">
        <v>2803750414</v>
      </c>
      <c r="E1095" s="143">
        <v>2091521660</v>
      </c>
      <c r="F1095" s="143">
        <v>-1</v>
      </c>
      <c r="G1095" s="143">
        <v>163.21</v>
      </c>
      <c r="H1095" s="143" t="b">
        <v>1</v>
      </c>
      <c r="I1095" s="143" t="b">
        <v>0</v>
      </c>
      <c r="J1095" s="143" t="b">
        <v>0</v>
      </c>
      <c r="K1095" s="143" t="b">
        <v>0</v>
      </c>
    </row>
    <row r="1096" spans="1:11" ht="47.25" hidden="1" x14ac:dyDescent="0.25">
      <c r="A1096" s="145">
        <v>44191.502083333333</v>
      </c>
      <c r="B1096" s="143" t="s">
        <v>848</v>
      </c>
      <c r="C1096" s="144" t="s">
        <v>1136</v>
      </c>
      <c r="D1096" s="143">
        <v>2803750413</v>
      </c>
      <c r="E1096" s="143">
        <v>2091521659</v>
      </c>
      <c r="F1096" s="143">
        <v>-1</v>
      </c>
      <c r="G1096" s="143">
        <v>164.21</v>
      </c>
      <c r="H1096" s="143" t="b">
        <v>1</v>
      </c>
      <c r="I1096" s="143" t="b">
        <v>0</v>
      </c>
      <c r="J1096" s="143" t="b">
        <v>0</v>
      </c>
      <c r="K1096" s="143" t="b">
        <v>0</v>
      </c>
    </row>
    <row r="1097" spans="1:11" ht="63" hidden="1" x14ac:dyDescent="0.25">
      <c r="A1097" s="145">
        <v>44191.502083333333</v>
      </c>
      <c r="B1097" s="143" t="s">
        <v>848</v>
      </c>
      <c r="C1097" s="144" t="s">
        <v>1135</v>
      </c>
      <c r="D1097" s="143">
        <v>2803750411</v>
      </c>
      <c r="E1097" s="143">
        <v>2091521658</v>
      </c>
      <c r="F1097" s="143">
        <v>-1</v>
      </c>
      <c r="G1097" s="143">
        <v>165.21</v>
      </c>
      <c r="H1097" s="143" t="b">
        <v>1</v>
      </c>
      <c r="I1097" s="143" t="b">
        <v>0</v>
      </c>
      <c r="J1097" s="143" t="b">
        <v>0</v>
      </c>
      <c r="K1097" s="143" t="b">
        <v>0</v>
      </c>
    </row>
    <row r="1098" spans="1:11" ht="63" hidden="1" x14ac:dyDescent="0.25">
      <c r="A1098" s="145">
        <v>44191.502083333333</v>
      </c>
      <c r="B1098" s="143" t="s">
        <v>848</v>
      </c>
      <c r="C1098" s="144" t="s">
        <v>1134</v>
      </c>
      <c r="D1098" s="143">
        <v>2803750408</v>
      </c>
      <c r="E1098" s="143">
        <v>2091521655</v>
      </c>
      <c r="F1098" s="143">
        <v>-1</v>
      </c>
      <c r="G1098" s="143">
        <v>166.21</v>
      </c>
      <c r="H1098" s="143" t="b">
        <v>1</v>
      </c>
      <c r="I1098" s="143" t="b">
        <v>0</v>
      </c>
      <c r="J1098" s="143" t="b">
        <v>0</v>
      </c>
      <c r="K1098" s="143" t="b">
        <v>0</v>
      </c>
    </row>
    <row r="1099" spans="1:11" ht="63" hidden="1" x14ac:dyDescent="0.25">
      <c r="A1099" s="145">
        <v>44191.502083333333</v>
      </c>
      <c r="B1099" s="143" t="s">
        <v>848</v>
      </c>
      <c r="C1099" s="144" t="s">
        <v>1133</v>
      </c>
      <c r="D1099" s="143">
        <v>2803750407</v>
      </c>
      <c r="E1099" s="143">
        <v>2091521654</v>
      </c>
      <c r="F1099" s="143">
        <v>-1</v>
      </c>
      <c r="G1099" s="143">
        <v>167.21</v>
      </c>
      <c r="H1099" s="143" t="b">
        <v>1</v>
      </c>
      <c r="I1099" s="143" t="b">
        <v>0</v>
      </c>
      <c r="J1099" s="143" t="b">
        <v>0</v>
      </c>
      <c r="K1099" s="143" t="b">
        <v>0</v>
      </c>
    </row>
    <row r="1100" spans="1:11" ht="63" hidden="1" x14ac:dyDescent="0.25">
      <c r="A1100" s="145">
        <v>44191.502083333333</v>
      </c>
      <c r="B1100" s="143" t="s">
        <v>848</v>
      </c>
      <c r="C1100" s="144" t="s">
        <v>1132</v>
      </c>
      <c r="D1100" s="143">
        <v>2803750406</v>
      </c>
      <c r="E1100" s="143">
        <v>2091521653</v>
      </c>
      <c r="F1100" s="143">
        <v>-1</v>
      </c>
      <c r="G1100" s="143">
        <v>168.21</v>
      </c>
      <c r="H1100" s="143" t="b">
        <v>1</v>
      </c>
      <c r="I1100" s="143" t="b">
        <v>0</v>
      </c>
      <c r="J1100" s="143" t="b">
        <v>0</v>
      </c>
      <c r="K1100" s="143" t="b">
        <v>0</v>
      </c>
    </row>
    <row r="1101" spans="1:11" ht="63" hidden="1" x14ac:dyDescent="0.25">
      <c r="A1101" s="145">
        <v>44191.490277777775</v>
      </c>
      <c r="B1101" s="143" t="s">
        <v>848</v>
      </c>
      <c r="C1101" s="144" t="s">
        <v>1131</v>
      </c>
      <c r="D1101" s="143">
        <v>2803669293</v>
      </c>
      <c r="E1101" s="143">
        <v>2091460949</v>
      </c>
      <c r="F1101" s="143">
        <v>-10</v>
      </c>
      <c r="G1101" s="143">
        <v>169.21</v>
      </c>
      <c r="H1101" s="143" t="b">
        <v>1</v>
      </c>
      <c r="I1101" s="143" t="b">
        <v>0</v>
      </c>
      <c r="J1101" s="143" t="b">
        <v>0</v>
      </c>
      <c r="K1101" s="143" t="b">
        <v>0</v>
      </c>
    </row>
    <row r="1102" spans="1:11" ht="63" hidden="1" x14ac:dyDescent="0.25">
      <c r="A1102" s="145">
        <v>44191.490277777775</v>
      </c>
      <c r="B1102" s="143" t="s">
        <v>848</v>
      </c>
      <c r="C1102" s="144" t="s">
        <v>1130</v>
      </c>
      <c r="D1102" s="143">
        <v>2803669292</v>
      </c>
      <c r="E1102" s="143">
        <v>2091460948</v>
      </c>
      <c r="F1102" s="143">
        <v>-5</v>
      </c>
      <c r="G1102" s="143">
        <v>179.21</v>
      </c>
      <c r="H1102" s="143" t="b">
        <v>1</v>
      </c>
      <c r="I1102" s="143" t="b">
        <v>0</v>
      </c>
      <c r="J1102" s="143" t="b">
        <v>0</v>
      </c>
      <c r="K1102" s="143" t="b">
        <v>0</v>
      </c>
    </row>
    <row r="1103" spans="1:11" ht="78.75" hidden="1" x14ac:dyDescent="0.25">
      <c r="A1103" s="145">
        <v>44191.490277777775</v>
      </c>
      <c r="B1103" s="143" t="s">
        <v>848</v>
      </c>
      <c r="C1103" s="144" t="s">
        <v>1129</v>
      </c>
      <c r="D1103" s="143">
        <v>2803669290</v>
      </c>
      <c r="E1103" s="143">
        <v>2091460946</v>
      </c>
      <c r="F1103" s="143">
        <v>-3.75</v>
      </c>
      <c r="G1103" s="143">
        <v>184.21</v>
      </c>
      <c r="H1103" s="143" t="b">
        <v>1</v>
      </c>
      <c r="I1103" s="143" t="b">
        <v>0</v>
      </c>
      <c r="J1103" s="143" t="b">
        <v>0</v>
      </c>
      <c r="K1103" s="143" t="b">
        <v>0</v>
      </c>
    </row>
    <row r="1104" spans="1:11" ht="78.75" hidden="1" x14ac:dyDescent="0.25">
      <c r="A1104" s="145">
        <v>44189.902083333334</v>
      </c>
      <c r="B1104" s="143" t="s">
        <v>846</v>
      </c>
      <c r="C1104" s="144" t="s">
        <v>1126</v>
      </c>
      <c r="D1104" s="143">
        <v>2802360056</v>
      </c>
      <c r="E1104" s="143">
        <v>2089077967</v>
      </c>
      <c r="F1104" s="143">
        <v>5.5</v>
      </c>
      <c r="G1104" s="143">
        <v>187.96</v>
      </c>
      <c r="H1104" s="143" t="b">
        <v>1</v>
      </c>
      <c r="I1104" s="143" t="b">
        <v>0</v>
      </c>
      <c r="J1104" s="143" t="b">
        <v>0</v>
      </c>
      <c r="K1104" s="143" t="b">
        <v>0</v>
      </c>
    </row>
    <row r="1105" spans="1:11" ht="63" hidden="1" x14ac:dyDescent="0.25">
      <c r="A1105" s="145">
        <v>44189.870833333334</v>
      </c>
      <c r="B1105" s="143" t="s">
        <v>846</v>
      </c>
      <c r="C1105" s="144" t="s">
        <v>1124</v>
      </c>
      <c r="D1105" s="143">
        <v>2802244622</v>
      </c>
      <c r="E1105" s="143">
        <v>2089076399</v>
      </c>
      <c r="F1105" s="143">
        <v>7.5</v>
      </c>
      <c r="G1105" s="143">
        <v>182.46</v>
      </c>
      <c r="H1105" s="143" t="b">
        <v>1</v>
      </c>
      <c r="I1105" s="143" t="b">
        <v>0</v>
      </c>
      <c r="J1105" s="143" t="b">
        <v>0</v>
      </c>
      <c r="K1105" s="143" t="b">
        <v>0</v>
      </c>
    </row>
    <row r="1106" spans="1:11" ht="63" hidden="1" x14ac:dyDescent="0.25">
      <c r="A1106" s="145">
        <v>44189.839583333334</v>
      </c>
      <c r="B1106" s="143" t="s">
        <v>846</v>
      </c>
      <c r="C1106" s="144" t="s">
        <v>1122</v>
      </c>
      <c r="D1106" s="143">
        <v>2802125265</v>
      </c>
      <c r="E1106" s="143">
        <v>2089076397</v>
      </c>
      <c r="F1106" s="143">
        <v>2.89</v>
      </c>
      <c r="G1106" s="143">
        <v>174.96</v>
      </c>
      <c r="H1106" s="143" t="b">
        <v>1</v>
      </c>
      <c r="I1106" s="143" t="b">
        <v>0</v>
      </c>
      <c r="J1106" s="143" t="b">
        <v>0</v>
      </c>
      <c r="K1106" s="143" t="b">
        <v>0</v>
      </c>
    </row>
    <row r="1107" spans="1:11" ht="63" hidden="1" x14ac:dyDescent="0.25">
      <c r="A1107" s="145">
        <v>44189.809027777781</v>
      </c>
      <c r="B1107" s="143" t="s">
        <v>846</v>
      </c>
      <c r="C1107" s="144" t="s">
        <v>1121</v>
      </c>
      <c r="D1107" s="143">
        <v>2802002277</v>
      </c>
      <c r="E1107" s="143">
        <v>2089076396</v>
      </c>
      <c r="F1107" s="143">
        <v>3.8</v>
      </c>
      <c r="G1107" s="143">
        <v>172.07</v>
      </c>
      <c r="H1107" s="143" t="b">
        <v>1</v>
      </c>
      <c r="I1107" s="143" t="b">
        <v>0</v>
      </c>
      <c r="J1107" s="143" t="b">
        <v>0</v>
      </c>
      <c r="K1107" s="143" t="b">
        <v>0</v>
      </c>
    </row>
    <row r="1108" spans="1:11" ht="47.25" hidden="1" x14ac:dyDescent="0.25">
      <c r="A1108" s="145">
        <v>44189.392361111109</v>
      </c>
      <c r="B1108" s="143" t="s">
        <v>848</v>
      </c>
      <c r="C1108" s="144" t="s">
        <v>1128</v>
      </c>
      <c r="D1108" s="143">
        <v>2800472375</v>
      </c>
      <c r="E1108" s="143">
        <v>2089077969</v>
      </c>
      <c r="F1108" s="143">
        <v>-10</v>
      </c>
      <c r="G1108" s="143">
        <v>168.27</v>
      </c>
      <c r="H1108" s="143" t="b">
        <v>1</v>
      </c>
      <c r="I1108" s="143" t="b">
        <v>0</v>
      </c>
      <c r="J1108" s="143" t="b">
        <v>0</v>
      </c>
      <c r="K1108" s="143" t="b">
        <v>0</v>
      </c>
    </row>
    <row r="1109" spans="1:11" ht="63" hidden="1" x14ac:dyDescent="0.25">
      <c r="A1109" s="145">
        <v>44189.392361111109</v>
      </c>
      <c r="B1109" s="143" t="s">
        <v>848</v>
      </c>
      <c r="C1109" s="144" t="s">
        <v>1127</v>
      </c>
      <c r="D1109" s="143">
        <v>2800472374</v>
      </c>
      <c r="E1109" s="143">
        <v>2089077968</v>
      </c>
      <c r="F1109" s="143">
        <v>-2.5</v>
      </c>
      <c r="G1109" s="143">
        <v>178.27</v>
      </c>
      <c r="H1109" s="143" t="b">
        <v>1</v>
      </c>
      <c r="I1109" s="143" t="b">
        <v>0</v>
      </c>
      <c r="J1109" s="143" t="b">
        <v>0</v>
      </c>
      <c r="K1109" s="143" t="b">
        <v>0</v>
      </c>
    </row>
    <row r="1110" spans="1:11" ht="78.75" hidden="1" x14ac:dyDescent="0.25">
      <c r="A1110" s="145">
        <v>44189.392361111109</v>
      </c>
      <c r="B1110" s="143" t="s">
        <v>848</v>
      </c>
      <c r="C1110" s="144" t="s">
        <v>1126</v>
      </c>
      <c r="D1110" s="143">
        <v>2800472373</v>
      </c>
      <c r="E1110" s="143">
        <v>2089077967</v>
      </c>
      <c r="F1110" s="143">
        <v>-2.5</v>
      </c>
      <c r="G1110" s="143">
        <v>180.77</v>
      </c>
      <c r="H1110" s="143" t="b">
        <v>1</v>
      </c>
      <c r="I1110" s="143" t="b">
        <v>0</v>
      </c>
      <c r="J1110" s="143" t="b">
        <v>0</v>
      </c>
      <c r="K1110" s="143" t="b">
        <v>0</v>
      </c>
    </row>
    <row r="1111" spans="1:11" ht="63" hidden="1" x14ac:dyDescent="0.25">
      <c r="A1111" s="145">
        <v>44189.390277777777</v>
      </c>
      <c r="B1111" s="143" t="s">
        <v>848</v>
      </c>
      <c r="C1111" s="144" t="s">
        <v>1125</v>
      </c>
      <c r="D1111" s="143">
        <v>2800470319</v>
      </c>
      <c r="E1111" s="143">
        <v>2089076400</v>
      </c>
      <c r="F1111" s="143">
        <v>-1</v>
      </c>
      <c r="G1111" s="143">
        <v>183.27</v>
      </c>
      <c r="H1111" s="143" t="b">
        <v>1</v>
      </c>
      <c r="I1111" s="143" t="b">
        <v>0</v>
      </c>
      <c r="J1111" s="143" t="b">
        <v>0</v>
      </c>
      <c r="K1111" s="143" t="b">
        <v>0</v>
      </c>
    </row>
    <row r="1112" spans="1:11" ht="63" hidden="1" x14ac:dyDescent="0.25">
      <c r="A1112" s="145">
        <v>44189.390277777777</v>
      </c>
      <c r="B1112" s="143" t="s">
        <v>848</v>
      </c>
      <c r="C1112" s="144" t="s">
        <v>1124</v>
      </c>
      <c r="D1112" s="143">
        <v>2800470318</v>
      </c>
      <c r="E1112" s="143">
        <v>2089076399</v>
      </c>
      <c r="F1112" s="143">
        <v>-1</v>
      </c>
      <c r="G1112" s="143">
        <v>184.27</v>
      </c>
      <c r="H1112" s="143" t="b">
        <v>1</v>
      </c>
      <c r="I1112" s="143" t="b">
        <v>0</v>
      </c>
      <c r="J1112" s="143" t="b">
        <v>0</v>
      </c>
      <c r="K1112" s="143" t="b">
        <v>0</v>
      </c>
    </row>
    <row r="1113" spans="1:11" ht="63" hidden="1" x14ac:dyDescent="0.25">
      <c r="A1113" s="145">
        <v>44189.390277777777</v>
      </c>
      <c r="B1113" s="143" t="s">
        <v>848</v>
      </c>
      <c r="C1113" s="144" t="s">
        <v>1123</v>
      </c>
      <c r="D1113" s="143">
        <v>2800470317</v>
      </c>
      <c r="E1113" s="143">
        <v>2089076398</v>
      </c>
      <c r="F1113" s="143">
        <v>-1</v>
      </c>
      <c r="G1113" s="143">
        <v>185.27</v>
      </c>
      <c r="H1113" s="143" t="b">
        <v>1</v>
      </c>
      <c r="I1113" s="143" t="b">
        <v>0</v>
      </c>
      <c r="J1113" s="143" t="b">
        <v>0</v>
      </c>
      <c r="K1113" s="143" t="b">
        <v>0</v>
      </c>
    </row>
    <row r="1114" spans="1:11" ht="63" hidden="1" x14ac:dyDescent="0.25">
      <c r="A1114" s="145">
        <v>44189.390277777777</v>
      </c>
      <c r="B1114" s="143" t="s">
        <v>848</v>
      </c>
      <c r="C1114" s="144" t="s">
        <v>1122</v>
      </c>
      <c r="D1114" s="143">
        <v>2800470316</v>
      </c>
      <c r="E1114" s="143">
        <v>2089076397</v>
      </c>
      <c r="F1114" s="143">
        <v>-1</v>
      </c>
      <c r="G1114" s="143">
        <v>186.27</v>
      </c>
      <c r="H1114" s="143" t="b">
        <v>1</v>
      </c>
      <c r="I1114" s="143" t="b">
        <v>0</v>
      </c>
      <c r="J1114" s="143" t="b">
        <v>0</v>
      </c>
      <c r="K1114" s="143" t="b">
        <v>0</v>
      </c>
    </row>
    <row r="1115" spans="1:11" ht="63" hidden="1" x14ac:dyDescent="0.25">
      <c r="A1115" s="145">
        <v>44189.390277777777</v>
      </c>
      <c r="B1115" s="143" t="s">
        <v>848</v>
      </c>
      <c r="C1115" s="144" t="s">
        <v>1121</v>
      </c>
      <c r="D1115" s="143">
        <v>2800470315</v>
      </c>
      <c r="E1115" s="143">
        <v>2089076396</v>
      </c>
      <c r="F1115" s="143">
        <v>-1</v>
      </c>
      <c r="G1115" s="143">
        <v>187.27</v>
      </c>
      <c r="H1115" s="143" t="b">
        <v>1</v>
      </c>
      <c r="I1115" s="143" t="b">
        <v>0</v>
      </c>
      <c r="J1115" s="143" t="b">
        <v>0</v>
      </c>
      <c r="K1115" s="143" t="b">
        <v>0</v>
      </c>
    </row>
    <row r="1116" spans="1:11" ht="63" hidden="1" x14ac:dyDescent="0.25">
      <c r="A1116" s="145">
        <v>44189.390277777777</v>
      </c>
      <c r="B1116" s="143" t="s">
        <v>848</v>
      </c>
      <c r="C1116" s="144" t="s">
        <v>1120</v>
      </c>
      <c r="D1116" s="143">
        <v>2800470314</v>
      </c>
      <c r="E1116" s="143">
        <v>2089076395</v>
      </c>
      <c r="F1116" s="143">
        <v>-1</v>
      </c>
      <c r="G1116" s="143">
        <v>188.27</v>
      </c>
      <c r="H1116" s="143" t="b">
        <v>1</v>
      </c>
      <c r="I1116" s="143" t="b">
        <v>0</v>
      </c>
      <c r="J1116" s="143" t="b">
        <v>0</v>
      </c>
      <c r="K1116" s="143" t="b">
        <v>0</v>
      </c>
    </row>
    <row r="1117" spans="1:11" ht="63" hidden="1" x14ac:dyDescent="0.25">
      <c r="A1117" s="145">
        <v>44188.930555555555</v>
      </c>
      <c r="B1117" s="143" t="s">
        <v>846</v>
      </c>
      <c r="C1117" s="144" t="s">
        <v>1115</v>
      </c>
      <c r="D1117" s="143">
        <v>2800009656</v>
      </c>
      <c r="E1117" s="143">
        <v>2087048400</v>
      </c>
      <c r="F1117" s="143">
        <v>9</v>
      </c>
      <c r="G1117" s="143">
        <v>189.27</v>
      </c>
      <c r="H1117" s="143" t="b">
        <v>1</v>
      </c>
      <c r="I1117" s="143" t="b">
        <v>0</v>
      </c>
      <c r="J1117" s="143" t="b">
        <v>0</v>
      </c>
      <c r="K1117" s="143" t="b">
        <v>0</v>
      </c>
    </row>
    <row r="1118" spans="1:11" ht="63" hidden="1" x14ac:dyDescent="0.25">
      <c r="A1118" s="145">
        <v>44188.795138888891</v>
      </c>
      <c r="B1118" s="143" t="s">
        <v>846</v>
      </c>
      <c r="C1118" s="144" t="s">
        <v>1119</v>
      </c>
      <c r="D1118" s="143">
        <v>2799324675</v>
      </c>
      <c r="E1118" s="143">
        <v>2087061146</v>
      </c>
      <c r="F1118" s="143">
        <v>6</v>
      </c>
      <c r="G1118" s="143">
        <v>180.27</v>
      </c>
      <c r="H1118" s="143" t="b">
        <v>1</v>
      </c>
      <c r="I1118" s="143" t="b">
        <v>0</v>
      </c>
      <c r="J1118" s="143" t="b">
        <v>0</v>
      </c>
      <c r="K1118" s="143" t="b">
        <v>0</v>
      </c>
    </row>
    <row r="1119" spans="1:11" ht="63" hidden="1" x14ac:dyDescent="0.25">
      <c r="A1119" s="145">
        <v>44188.459027777775</v>
      </c>
      <c r="B1119" s="143" t="s">
        <v>848</v>
      </c>
      <c r="C1119" s="144" t="s">
        <v>1119</v>
      </c>
      <c r="D1119" s="143">
        <v>2797661243</v>
      </c>
      <c r="E1119" s="143">
        <v>2087061146</v>
      </c>
      <c r="F1119" s="143">
        <v>-1</v>
      </c>
      <c r="G1119" s="143">
        <v>174.27</v>
      </c>
      <c r="H1119" s="143" t="b">
        <v>1</v>
      </c>
      <c r="I1119" s="143" t="b">
        <v>0</v>
      </c>
      <c r="J1119" s="143" t="b">
        <v>0</v>
      </c>
      <c r="K1119" s="143" t="b">
        <v>0</v>
      </c>
    </row>
    <row r="1120" spans="1:11" ht="63" hidden="1" x14ac:dyDescent="0.25">
      <c r="A1120" s="145">
        <v>44188.459027777775</v>
      </c>
      <c r="B1120" s="143" t="s">
        <v>848</v>
      </c>
      <c r="C1120" s="144" t="s">
        <v>1118</v>
      </c>
      <c r="D1120" s="143">
        <v>2797661241</v>
      </c>
      <c r="E1120" s="143">
        <v>2087061144</v>
      </c>
      <c r="F1120" s="143">
        <v>-1</v>
      </c>
      <c r="G1120" s="143">
        <v>175.27</v>
      </c>
      <c r="H1120" s="143" t="b">
        <v>1</v>
      </c>
      <c r="I1120" s="143" t="b">
        <v>0</v>
      </c>
      <c r="J1120" s="143" t="b">
        <v>0</v>
      </c>
      <c r="K1120" s="143" t="b">
        <v>0</v>
      </c>
    </row>
    <row r="1121" spans="1:11" ht="63" hidden="1" x14ac:dyDescent="0.25">
      <c r="A1121" s="145">
        <v>44188.459027777775</v>
      </c>
      <c r="B1121" s="143" t="s">
        <v>848</v>
      </c>
      <c r="C1121" s="144" t="s">
        <v>1117</v>
      </c>
      <c r="D1121" s="143">
        <v>2797661240</v>
      </c>
      <c r="E1121" s="143">
        <v>2087061143</v>
      </c>
      <c r="F1121" s="143">
        <v>-1</v>
      </c>
      <c r="G1121" s="143">
        <v>176.27</v>
      </c>
      <c r="H1121" s="143" t="b">
        <v>1</v>
      </c>
      <c r="I1121" s="143" t="b">
        <v>0</v>
      </c>
      <c r="J1121" s="143" t="b">
        <v>0</v>
      </c>
      <c r="K1121" s="143" t="b">
        <v>0</v>
      </c>
    </row>
    <row r="1122" spans="1:11" ht="63" hidden="1" x14ac:dyDescent="0.25">
      <c r="A1122" s="145">
        <v>44188.45208333333</v>
      </c>
      <c r="B1122" s="143" t="s">
        <v>848</v>
      </c>
      <c r="C1122" s="144" t="s">
        <v>1116</v>
      </c>
      <c r="D1122" s="143">
        <v>2797644779</v>
      </c>
      <c r="E1122" s="143">
        <v>2087048955</v>
      </c>
      <c r="F1122" s="143">
        <v>0</v>
      </c>
      <c r="G1122" s="143">
        <v>177.27</v>
      </c>
      <c r="H1122" s="143" t="b">
        <v>1</v>
      </c>
      <c r="I1122" s="143" t="b">
        <v>0</v>
      </c>
      <c r="J1122" s="143" t="b">
        <v>0</v>
      </c>
      <c r="K1122" s="143" t="b">
        <v>0</v>
      </c>
    </row>
    <row r="1123" spans="1:11" ht="63" hidden="1" x14ac:dyDescent="0.25">
      <c r="A1123" s="145">
        <v>44188.45208333333</v>
      </c>
      <c r="B1123" s="143" t="s">
        <v>848</v>
      </c>
      <c r="C1123" s="144" t="s">
        <v>1115</v>
      </c>
      <c r="D1123" s="143">
        <v>2797644088</v>
      </c>
      <c r="E1123" s="143">
        <v>2087048400</v>
      </c>
      <c r="F1123" s="143">
        <v>0</v>
      </c>
      <c r="G1123" s="143">
        <v>177.27</v>
      </c>
      <c r="H1123" s="143" t="b">
        <v>1</v>
      </c>
      <c r="I1123" s="143" t="b">
        <v>0</v>
      </c>
      <c r="J1123" s="143" t="b">
        <v>0</v>
      </c>
      <c r="K1123" s="143" t="b">
        <v>0</v>
      </c>
    </row>
    <row r="1124" spans="1:11" ht="63" hidden="1" x14ac:dyDescent="0.25">
      <c r="A1124" s="145">
        <v>44187.790972222225</v>
      </c>
      <c r="B1124" s="143" t="s">
        <v>846</v>
      </c>
      <c r="C1124" s="144" t="s">
        <v>1107</v>
      </c>
      <c r="D1124" s="143">
        <v>2796638811</v>
      </c>
      <c r="E1124" s="143">
        <v>2085603704</v>
      </c>
      <c r="F1124" s="143">
        <v>2.25</v>
      </c>
      <c r="G1124" s="143">
        <v>177.27</v>
      </c>
      <c r="H1124" s="143" t="b">
        <v>1</v>
      </c>
      <c r="I1124" s="143" t="b">
        <v>0</v>
      </c>
      <c r="J1124" s="143" t="b">
        <v>0</v>
      </c>
      <c r="K1124" s="143" t="b">
        <v>0</v>
      </c>
    </row>
    <row r="1125" spans="1:11" ht="78.75" hidden="1" x14ac:dyDescent="0.25">
      <c r="A1125" s="145">
        <v>44187.739583333336</v>
      </c>
      <c r="B1125" s="143" t="s">
        <v>846</v>
      </c>
      <c r="C1125" s="144" t="s">
        <v>1113</v>
      </c>
      <c r="D1125" s="143">
        <v>2796444688</v>
      </c>
      <c r="E1125" s="143">
        <v>2085950791</v>
      </c>
      <c r="F1125" s="143">
        <v>1.85</v>
      </c>
      <c r="G1125" s="143">
        <v>175.02</v>
      </c>
      <c r="H1125" s="143" t="b">
        <v>1</v>
      </c>
      <c r="I1125" s="143" t="b">
        <v>0</v>
      </c>
      <c r="J1125" s="143" t="b">
        <v>0</v>
      </c>
      <c r="K1125" s="143" t="b">
        <v>0</v>
      </c>
    </row>
    <row r="1126" spans="1:11" ht="47.25" hidden="1" x14ac:dyDescent="0.25">
      <c r="A1126" s="145">
        <v>44187.715277777781</v>
      </c>
      <c r="B1126" s="143" t="s">
        <v>846</v>
      </c>
      <c r="C1126" s="144" t="s">
        <v>1112</v>
      </c>
      <c r="D1126" s="143">
        <v>2796352119</v>
      </c>
      <c r="E1126" s="143">
        <v>2085950789</v>
      </c>
      <c r="F1126" s="143">
        <v>2.7</v>
      </c>
      <c r="G1126" s="143">
        <v>173.17</v>
      </c>
      <c r="H1126" s="143" t="b">
        <v>1</v>
      </c>
      <c r="I1126" s="143" t="b">
        <v>0</v>
      </c>
      <c r="J1126" s="143" t="b">
        <v>0</v>
      </c>
      <c r="K1126" s="143" t="b">
        <v>0</v>
      </c>
    </row>
    <row r="1127" spans="1:11" ht="63" hidden="1" x14ac:dyDescent="0.25">
      <c r="A1127" s="145">
        <v>44187.666666666664</v>
      </c>
      <c r="B1127" s="143" t="s">
        <v>848</v>
      </c>
      <c r="C1127" s="144" t="s">
        <v>1114</v>
      </c>
      <c r="D1127" s="143">
        <v>2796153196</v>
      </c>
      <c r="E1127" s="143">
        <v>2085950792</v>
      </c>
      <c r="F1127" s="143">
        <v>-1</v>
      </c>
      <c r="G1127" s="143">
        <v>170.47</v>
      </c>
      <c r="H1127" s="143" t="b">
        <v>1</v>
      </c>
      <c r="I1127" s="143" t="b">
        <v>0</v>
      </c>
      <c r="J1127" s="143" t="b">
        <v>0</v>
      </c>
      <c r="K1127" s="143" t="b">
        <v>0</v>
      </c>
    </row>
    <row r="1128" spans="1:11" ht="78.75" hidden="1" x14ac:dyDescent="0.25">
      <c r="A1128" s="145">
        <v>44187.666666666664</v>
      </c>
      <c r="B1128" s="143" t="s">
        <v>848</v>
      </c>
      <c r="C1128" s="144" t="s">
        <v>1113</v>
      </c>
      <c r="D1128" s="143">
        <v>2796153195</v>
      </c>
      <c r="E1128" s="143">
        <v>2085950791</v>
      </c>
      <c r="F1128" s="143">
        <v>-2</v>
      </c>
      <c r="G1128" s="143">
        <v>171.47</v>
      </c>
      <c r="H1128" s="143" t="b">
        <v>1</v>
      </c>
      <c r="I1128" s="143" t="b">
        <v>0</v>
      </c>
      <c r="J1128" s="143" t="b">
        <v>0</v>
      </c>
      <c r="K1128" s="143" t="b">
        <v>0</v>
      </c>
    </row>
    <row r="1129" spans="1:11" ht="47.25" hidden="1" x14ac:dyDescent="0.25">
      <c r="A1129" s="145">
        <v>44187.666666666664</v>
      </c>
      <c r="B1129" s="143" t="s">
        <v>848</v>
      </c>
      <c r="C1129" s="144" t="s">
        <v>1112</v>
      </c>
      <c r="D1129" s="143">
        <v>2796153193</v>
      </c>
      <c r="E1129" s="143">
        <v>2085950789</v>
      </c>
      <c r="F1129" s="143">
        <v>-1</v>
      </c>
      <c r="G1129" s="143">
        <v>173.47</v>
      </c>
      <c r="H1129" s="143" t="b">
        <v>1</v>
      </c>
      <c r="I1129" s="143" t="b">
        <v>0</v>
      </c>
      <c r="J1129" s="143" t="b">
        <v>0</v>
      </c>
      <c r="K1129" s="143" t="b">
        <v>0</v>
      </c>
    </row>
    <row r="1130" spans="1:11" ht="63" hidden="1" x14ac:dyDescent="0.25">
      <c r="A1130" s="145">
        <v>44187.666666666664</v>
      </c>
      <c r="B1130" s="143" t="s">
        <v>848</v>
      </c>
      <c r="C1130" s="144" t="s">
        <v>1111</v>
      </c>
      <c r="D1130" s="143">
        <v>2796153192</v>
      </c>
      <c r="E1130" s="143">
        <v>2085950788</v>
      </c>
      <c r="F1130" s="143">
        <v>-1</v>
      </c>
      <c r="G1130" s="143">
        <v>174.47</v>
      </c>
      <c r="H1130" s="143" t="b">
        <v>1</v>
      </c>
      <c r="I1130" s="143" t="b">
        <v>0</v>
      </c>
      <c r="J1130" s="143" t="b">
        <v>0</v>
      </c>
      <c r="K1130" s="143" t="b">
        <v>0</v>
      </c>
    </row>
    <row r="1131" spans="1:11" ht="47.25" hidden="1" x14ac:dyDescent="0.25">
      <c r="A1131" s="145">
        <v>44187.552777777775</v>
      </c>
      <c r="B1131" s="143" t="s">
        <v>848</v>
      </c>
      <c r="C1131" s="144" t="s">
        <v>1110</v>
      </c>
      <c r="D1131" s="143">
        <v>2795741393</v>
      </c>
      <c r="E1131" s="143">
        <v>2085655972</v>
      </c>
      <c r="F1131" s="143">
        <v>-5</v>
      </c>
      <c r="G1131" s="143">
        <v>175.47</v>
      </c>
      <c r="H1131" s="143" t="b">
        <v>1</v>
      </c>
      <c r="I1131" s="143" t="b">
        <v>0</v>
      </c>
      <c r="J1131" s="143" t="b">
        <v>0</v>
      </c>
      <c r="K1131" s="143" t="b">
        <v>0</v>
      </c>
    </row>
    <row r="1132" spans="1:11" ht="63" hidden="1" x14ac:dyDescent="0.25">
      <c r="A1132" s="145">
        <v>44187.552777777775</v>
      </c>
      <c r="B1132" s="143" t="s">
        <v>848</v>
      </c>
      <c r="C1132" s="144" t="s">
        <v>1109</v>
      </c>
      <c r="D1132" s="143">
        <v>2795741392</v>
      </c>
      <c r="E1132" s="143">
        <v>2085655971</v>
      </c>
      <c r="F1132" s="143">
        <v>-5</v>
      </c>
      <c r="G1132" s="143">
        <v>180.47</v>
      </c>
      <c r="H1132" s="143" t="b">
        <v>1</v>
      </c>
      <c r="I1132" s="143" t="b">
        <v>0</v>
      </c>
      <c r="J1132" s="143" t="b">
        <v>0</v>
      </c>
      <c r="K1132" s="143" t="b">
        <v>0</v>
      </c>
    </row>
    <row r="1133" spans="1:11" ht="47.25" hidden="1" x14ac:dyDescent="0.25">
      <c r="A1133" s="145">
        <v>44187.517361111109</v>
      </c>
      <c r="B1133" s="143" t="s">
        <v>848</v>
      </c>
      <c r="C1133" s="144" t="s">
        <v>1108</v>
      </c>
      <c r="D1133" s="143">
        <v>2795671630</v>
      </c>
      <c r="E1133" s="143">
        <v>2085603705</v>
      </c>
      <c r="F1133" s="143">
        <v>-1</v>
      </c>
      <c r="G1133" s="143">
        <v>185.47</v>
      </c>
      <c r="H1133" s="143" t="b">
        <v>1</v>
      </c>
      <c r="I1133" s="143" t="b">
        <v>0</v>
      </c>
      <c r="J1133" s="143" t="b">
        <v>0</v>
      </c>
      <c r="K1133" s="143" t="b">
        <v>0</v>
      </c>
    </row>
    <row r="1134" spans="1:11" ht="63" hidden="1" x14ac:dyDescent="0.25">
      <c r="A1134" s="145">
        <v>44187.517361111109</v>
      </c>
      <c r="B1134" s="143" t="s">
        <v>848</v>
      </c>
      <c r="C1134" s="144" t="s">
        <v>1107</v>
      </c>
      <c r="D1134" s="143">
        <v>2795671629</v>
      </c>
      <c r="E1134" s="143">
        <v>2085603704</v>
      </c>
      <c r="F1134" s="143">
        <v>-1</v>
      </c>
      <c r="G1134" s="143">
        <v>186.47</v>
      </c>
      <c r="H1134" s="143" t="b">
        <v>1</v>
      </c>
      <c r="I1134" s="143" t="b">
        <v>0</v>
      </c>
      <c r="J1134" s="143" t="b">
        <v>0</v>
      </c>
      <c r="K1134" s="143" t="b">
        <v>0</v>
      </c>
    </row>
    <row r="1135" spans="1:11" ht="63" hidden="1" x14ac:dyDescent="0.25">
      <c r="A1135" s="145">
        <v>44186.052083333336</v>
      </c>
      <c r="B1135" s="143" t="s">
        <v>848</v>
      </c>
      <c r="C1135" s="144" t="s">
        <v>1106</v>
      </c>
      <c r="D1135" s="143">
        <v>2793801803</v>
      </c>
      <c r="E1135" s="143">
        <v>2084262156</v>
      </c>
      <c r="F1135" s="143">
        <v>-2</v>
      </c>
      <c r="G1135" s="143">
        <v>187.47</v>
      </c>
      <c r="H1135" s="143" t="b">
        <v>1</v>
      </c>
      <c r="I1135" s="143" t="b">
        <v>0</v>
      </c>
      <c r="J1135" s="143" t="b">
        <v>0</v>
      </c>
      <c r="K1135" s="143" t="b">
        <v>0</v>
      </c>
    </row>
    <row r="1136" spans="1:11" ht="63" hidden="1" x14ac:dyDescent="0.25">
      <c r="A1136" s="145">
        <v>44186.048611111109</v>
      </c>
      <c r="B1136" s="143" t="s">
        <v>848</v>
      </c>
      <c r="C1136" s="144" t="s">
        <v>1105</v>
      </c>
      <c r="D1136" s="143">
        <v>2793798563</v>
      </c>
      <c r="E1136" s="143">
        <v>2084259617</v>
      </c>
      <c r="F1136" s="143">
        <v>-1</v>
      </c>
      <c r="G1136" s="143">
        <v>189.47</v>
      </c>
      <c r="H1136" s="143" t="b">
        <v>1</v>
      </c>
      <c r="I1136" s="143" t="b">
        <v>0</v>
      </c>
      <c r="J1136" s="143" t="b">
        <v>0</v>
      </c>
      <c r="K1136" s="143" t="b">
        <v>0</v>
      </c>
    </row>
    <row r="1137" spans="1:11" ht="63" hidden="1" x14ac:dyDescent="0.25">
      <c r="A1137" s="145">
        <v>44186.048611111109</v>
      </c>
      <c r="B1137" s="143" t="s">
        <v>848</v>
      </c>
      <c r="C1137" s="144" t="s">
        <v>1104</v>
      </c>
      <c r="D1137" s="143">
        <v>2793798562</v>
      </c>
      <c r="E1137" s="143">
        <v>2084259616</v>
      </c>
      <c r="F1137" s="143">
        <v>-1</v>
      </c>
      <c r="G1137" s="143">
        <v>190.47</v>
      </c>
      <c r="H1137" s="143" t="b">
        <v>1</v>
      </c>
      <c r="I1137" s="143" t="b">
        <v>0</v>
      </c>
      <c r="J1137" s="143" t="b">
        <v>0</v>
      </c>
      <c r="K1137" s="143" t="b">
        <v>0</v>
      </c>
    </row>
    <row r="1138" spans="1:11" ht="63" hidden="1" x14ac:dyDescent="0.25">
      <c r="A1138" s="145">
        <v>44184.881249999999</v>
      </c>
      <c r="B1138" s="143" t="s">
        <v>846</v>
      </c>
      <c r="C1138" s="144" t="s">
        <v>1098</v>
      </c>
      <c r="D1138" s="143">
        <v>2790752675</v>
      </c>
      <c r="E1138" s="143">
        <v>2081543479</v>
      </c>
      <c r="F1138" s="143">
        <v>0.98</v>
      </c>
      <c r="G1138" s="143">
        <v>191.47</v>
      </c>
      <c r="H1138" s="143" t="b">
        <v>1</v>
      </c>
      <c r="I1138" s="143" t="b">
        <v>0</v>
      </c>
      <c r="J1138" s="143" t="b">
        <v>0</v>
      </c>
      <c r="K1138" s="143" t="b">
        <v>0</v>
      </c>
    </row>
    <row r="1139" spans="1:11" ht="63" hidden="1" x14ac:dyDescent="0.25">
      <c r="A1139" s="145">
        <v>44184.834027777775</v>
      </c>
      <c r="B1139" s="143" t="s">
        <v>846</v>
      </c>
      <c r="C1139" s="144" t="s">
        <v>1097</v>
      </c>
      <c r="D1139" s="143">
        <v>2790511478</v>
      </c>
      <c r="E1139" s="143">
        <v>2081543476</v>
      </c>
      <c r="F1139" s="143">
        <v>6</v>
      </c>
      <c r="G1139" s="143">
        <v>190.49</v>
      </c>
      <c r="H1139" s="143" t="b">
        <v>1</v>
      </c>
      <c r="I1139" s="143" t="b">
        <v>0</v>
      </c>
      <c r="J1139" s="143" t="b">
        <v>0</v>
      </c>
      <c r="K1139" s="143" t="b">
        <v>0</v>
      </c>
    </row>
    <row r="1140" spans="1:11" ht="63" hidden="1" x14ac:dyDescent="0.25">
      <c r="A1140" s="145">
        <v>44184.787499999999</v>
      </c>
      <c r="B1140" s="143" t="s">
        <v>848</v>
      </c>
      <c r="C1140" s="144" t="s">
        <v>1103</v>
      </c>
      <c r="D1140" s="143">
        <v>2790237308</v>
      </c>
      <c r="E1140" s="143">
        <v>2081636791</v>
      </c>
      <c r="F1140" s="143">
        <v>-1</v>
      </c>
      <c r="G1140" s="143">
        <v>184.49</v>
      </c>
      <c r="H1140" s="143" t="b">
        <v>1</v>
      </c>
      <c r="I1140" s="143" t="b">
        <v>0</v>
      </c>
      <c r="J1140" s="143" t="b">
        <v>0</v>
      </c>
      <c r="K1140" s="143" t="b">
        <v>0</v>
      </c>
    </row>
    <row r="1141" spans="1:11" ht="63" hidden="1" x14ac:dyDescent="0.25">
      <c r="A1141" s="145">
        <v>44184.787499999999</v>
      </c>
      <c r="B1141" s="143" t="s">
        <v>848</v>
      </c>
      <c r="C1141" s="144" t="s">
        <v>1102</v>
      </c>
      <c r="D1141" s="143">
        <v>2790237307</v>
      </c>
      <c r="E1141" s="143">
        <v>2081636790</v>
      </c>
      <c r="F1141" s="143">
        <v>-1</v>
      </c>
      <c r="G1141" s="143">
        <v>185.49</v>
      </c>
      <c r="H1141" s="143" t="b">
        <v>1</v>
      </c>
      <c r="I1141" s="143" t="b">
        <v>0</v>
      </c>
      <c r="J1141" s="143" t="b">
        <v>0</v>
      </c>
      <c r="K1141" s="143" t="b">
        <v>0</v>
      </c>
    </row>
    <row r="1142" spans="1:11" ht="47.25" hidden="1" x14ac:dyDescent="0.25">
      <c r="A1142" s="145">
        <v>44184.786805555559</v>
      </c>
      <c r="B1142" s="143" t="s">
        <v>848</v>
      </c>
      <c r="C1142" s="144" t="s">
        <v>1101</v>
      </c>
      <c r="D1142" s="143">
        <v>2790233286</v>
      </c>
      <c r="E1142" s="143">
        <v>2081634163</v>
      </c>
      <c r="F1142" s="143">
        <v>-1</v>
      </c>
      <c r="G1142" s="143">
        <v>186.49</v>
      </c>
      <c r="H1142" s="143" t="b">
        <v>1</v>
      </c>
      <c r="I1142" s="143" t="b">
        <v>0</v>
      </c>
      <c r="J1142" s="143" t="b">
        <v>1</v>
      </c>
      <c r="K1142" s="143" t="b">
        <v>0</v>
      </c>
    </row>
    <row r="1143" spans="1:11" ht="63" hidden="1" x14ac:dyDescent="0.25">
      <c r="A1143" s="145">
        <v>44184.770138888889</v>
      </c>
      <c r="B1143" s="143" t="s">
        <v>848</v>
      </c>
      <c r="C1143" s="144" t="s">
        <v>1100</v>
      </c>
      <c r="D1143" s="143">
        <v>2790112647</v>
      </c>
      <c r="E1143" s="143">
        <v>2081543487</v>
      </c>
      <c r="F1143" s="143">
        <v>-4</v>
      </c>
      <c r="G1143" s="143">
        <v>187.49</v>
      </c>
      <c r="H1143" s="143" t="b">
        <v>1</v>
      </c>
      <c r="I1143" s="143" t="b">
        <v>0</v>
      </c>
      <c r="J1143" s="143" t="b">
        <v>0</v>
      </c>
      <c r="K1143" s="143" t="b">
        <v>0</v>
      </c>
    </row>
    <row r="1144" spans="1:11" ht="63" hidden="1" x14ac:dyDescent="0.25">
      <c r="A1144" s="145">
        <v>44184.770138888889</v>
      </c>
      <c r="B1144" s="143" t="s">
        <v>848</v>
      </c>
      <c r="C1144" s="144" t="s">
        <v>1099</v>
      </c>
      <c r="D1144" s="143">
        <v>2790112643</v>
      </c>
      <c r="E1144" s="143">
        <v>2081543483</v>
      </c>
      <c r="F1144" s="143">
        <v>-2</v>
      </c>
      <c r="G1144" s="143">
        <v>191.49</v>
      </c>
      <c r="H1144" s="143" t="b">
        <v>1</v>
      </c>
      <c r="I1144" s="143" t="b">
        <v>0</v>
      </c>
      <c r="J1144" s="143" t="b">
        <v>0</v>
      </c>
      <c r="K1144" s="143" t="b">
        <v>0</v>
      </c>
    </row>
    <row r="1145" spans="1:11" ht="63" hidden="1" x14ac:dyDescent="0.25">
      <c r="A1145" s="145">
        <v>44184.770138888889</v>
      </c>
      <c r="B1145" s="143" t="s">
        <v>848</v>
      </c>
      <c r="C1145" s="144" t="s">
        <v>1098</v>
      </c>
      <c r="D1145" s="143">
        <v>2790112639</v>
      </c>
      <c r="E1145" s="143">
        <v>2081543479</v>
      </c>
      <c r="F1145" s="143">
        <v>-0.5</v>
      </c>
      <c r="G1145" s="143">
        <v>193.49</v>
      </c>
      <c r="H1145" s="143" t="b">
        <v>1</v>
      </c>
      <c r="I1145" s="143" t="b">
        <v>0</v>
      </c>
      <c r="J1145" s="143" t="b">
        <v>0</v>
      </c>
      <c r="K1145" s="143" t="b">
        <v>0</v>
      </c>
    </row>
    <row r="1146" spans="1:11" ht="63" hidden="1" x14ac:dyDescent="0.25">
      <c r="A1146" s="145">
        <v>44184.770138888889</v>
      </c>
      <c r="B1146" s="143" t="s">
        <v>848</v>
      </c>
      <c r="C1146" s="144" t="s">
        <v>1097</v>
      </c>
      <c r="D1146" s="143">
        <v>2790112636</v>
      </c>
      <c r="E1146" s="143">
        <v>2081543476</v>
      </c>
      <c r="F1146" s="143">
        <v>-2</v>
      </c>
      <c r="G1146" s="143">
        <v>193.99</v>
      </c>
      <c r="H1146" s="143" t="b">
        <v>1</v>
      </c>
      <c r="I1146" s="143" t="b">
        <v>0</v>
      </c>
      <c r="J1146" s="143" t="b">
        <v>0</v>
      </c>
      <c r="K1146" s="143" t="b">
        <v>0</v>
      </c>
    </row>
    <row r="1147" spans="1:11" ht="47.25" hidden="1" x14ac:dyDescent="0.25">
      <c r="A1147" s="145">
        <v>44184.67291666667</v>
      </c>
      <c r="B1147" s="143" t="s">
        <v>846</v>
      </c>
      <c r="C1147" s="144" t="s">
        <v>1096</v>
      </c>
      <c r="D1147" s="143">
        <v>2788667785</v>
      </c>
      <c r="E1147" s="143">
        <v>2079217338</v>
      </c>
      <c r="F1147" s="143">
        <v>2.4500000000000002</v>
      </c>
      <c r="G1147" s="143">
        <v>195.99</v>
      </c>
      <c r="H1147" s="143" t="b">
        <v>1</v>
      </c>
      <c r="I1147" s="143" t="b">
        <v>0</v>
      </c>
      <c r="J1147" s="143" t="b">
        <v>0</v>
      </c>
      <c r="K1147" s="143" t="b">
        <v>0</v>
      </c>
    </row>
    <row r="1148" spans="1:11" ht="47.25" hidden="1" x14ac:dyDescent="0.25">
      <c r="A1148" s="145">
        <v>44184.556944444441</v>
      </c>
      <c r="B1148" s="143" t="s">
        <v>848</v>
      </c>
      <c r="C1148" s="144" t="s">
        <v>1096</v>
      </c>
      <c r="D1148" s="143">
        <v>2787029043</v>
      </c>
      <c r="E1148" s="143">
        <v>2079217338</v>
      </c>
      <c r="F1148" s="143">
        <v>-1</v>
      </c>
      <c r="G1148" s="143">
        <v>193.54</v>
      </c>
      <c r="H1148" s="143" t="b">
        <v>1</v>
      </c>
      <c r="I1148" s="143" t="b">
        <v>0</v>
      </c>
      <c r="J1148" s="143" t="b">
        <v>0</v>
      </c>
      <c r="K1148" s="143" t="b">
        <v>0</v>
      </c>
    </row>
    <row r="1149" spans="1:11" ht="63" hidden="1" x14ac:dyDescent="0.25">
      <c r="A1149" s="145">
        <v>44184.556944444441</v>
      </c>
      <c r="B1149" s="143" t="s">
        <v>848</v>
      </c>
      <c r="C1149" s="144" t="s">
        <v>1095</v>
      </c>
      <c r="D1149" s="143">
        <v>2787029041</v>
      </c>
      <c r="E1149" s="143">
        <v>2079217336</v>
      </c>
      <c r="F1149" s="143">
        <v>-1</v>
      </c>
      <c r="G1149" s="143">
        <v>194.54</v>
      </c>
      <c r="H1149" s="143" t="b">
        <v>1</v>
      </c>
      <c r="I1149" s="143" t="b">
        <v>0</v>
      </c>
      <c r="J1149" s="143" t="b">
        <v>0</v>
      </c>
      <c r="K1149" s="143" t="b">
        <v>0</v>
      </c>
    </row>
    <row r="1150" spans="1:11" ht="47.25" hidden="1" x14ac:dyDescent="0.25">
      <c r="A1150" s="145">
        <v>44184.554861111108</v>
      </c>
      <c r="B1150" s="143" t="s">
        <v>848</v>
      </c>
      <c r="C1150" s="144" t="s">
        <v>1094</v>
      </c>
      <c r="D1150" s="143">
        <v>2787005062</v>
      </c>
      <c r="E1150" s="143">
        <v>2079197893</v>
      </c>
      <c r="F1150" s="143">
        <v>-1</v>
      </c>
      <c r="G1150" s="143">
        <v>195.54</v>
      </c>
      <c r="H1150" s="143" t="b">
        <v>1</v>
      </c>
      <c r="I1150" s="143" t="b">
        <v>0</v>
      </c>
      <c r="J1150" s="143" t="b">
        <v>0</v>
      </c>
      <c r="K1150" s="143" t="b">
        <v>0</v>
      </c>
    </row>
    <row r="1151" spans="1:11" ht="47.25" hidden="1" x14ac:dyDescent="0.25">
      <c r="A1151" s="145">
        <v>44184.554861111108</v>
      </c>
      <c r="B1151" s="143" t="s">
        <v>848</v>
      </c>
      <c r="C1151" s="144" t="s">
        <v>1093</v>
      </c>
      <c r="D1151" s="143">
        <v>2787005060</v>
      </c>
      <c r="E1151" s="143">
        <v>2079197891</v>
      </c>
      <c r="F1151" s="143">
        <v>-1</v>
      </c>
      <c r="G1151" s="143">
        <v>196.54</v>
      </c>
      <c r="H1151" s="143" t="b">
        <v>1</v>
      </c>
      <c r="I1151" s="143" t="b">
        <v>0</v>
      </c>
      <c r="J1151" s="143" t="b">
        <v>0</v>
      </c>
      <c r="K1151" s="143" t="b">
        <v>0</v>
      </c>
    </row>
    <row r="1152" spans="1:11" ht="63" hidden="1" x14ac:dyDescent="0.25">
      <c r="A1152" s="145">
        <v>44184.554861111108</v>
      </c>
      <c r="B1152" s="143" t="s">
        <v>848</v>
      </c>
      <c r="C1152" s="144" t="s">
        <v>1092</v>
      </c>
      <c r="D1152" s="143">
        <v>2787005058</v>
      </c>
      <c r="E1152" s="143">
        <v>2079197889</v>
      </c>
      <c r="F1152" s="143">
        <v>-1</v>
      </c>
      <c r="G1152" s="143">
        <v>197.54</v>
      </c>
      <c r="H1152" s="143" t="b">
        <v>1</v>
      </c>
      <c r="I1152" s="143" t="b">
        <v>0</v>
      </c>
      <c r="J1152" s="143" t="b">
        <v>0</v>
      </c>
      <c r="K1152" s="143" t="b">
        <v>0</v>
      </c>
    </row>
    <row r="1153" spans="1:11" ht="63" hidden="1" x14ac:dyDescent="0.25">
      <c r="A1153" s="145">
        <v>44184.040972222225</v>
      </c>
      <c r="B1153" s="143" t="s">
        <v>846</v>
      </c>
      <c r="C1153" s="144" t="s">
        <v>1091</v>
      </c>
      <c r="D1153" s="143">
        <v>2785948090</v>
      </c>
      <c r="E1153" s="143">
        <v>2077024362</v>
      </c>
      <c r="F1153" s="143">
        <v>3.3</v>
      </c>
      <c r="G1153" s="143">
        <v>198.54</v>
      </c>
      <c r="H1153" s="143" t="b">
        <v>1</v>
      </c>
      <c r="I1153" s="143" t="b">
        <v>0</v>
      </c>
      <c r="J1153" s="143" t="b">
        <v>0</v>
      </c>
      <c r="K1153" s="143" t="b">
        <v>0</v>
      </c>
    </row>
    <row r="1154" spans="1:11" ht="63" hidden="1" x14ac:dyDescent="0.25">
      <c r="A1154" s="145">
        <v>44183.700694444444</v>
      </c>
      <c r="B1154" s="143" t="s">
        <v>846</v>
      </c>
      <c r="C1154" s="144" t="s">
        <v>1090</v>
      </c>
      <c r="D1154" s="143">
        <v>2784256966</v>
      </c>
      <c r="E1154" s="143">
        <v>2077023426</v>
      </c>
      <c r="F1154" s="143">
        <v>4.8</v>
      </c>
      <c r="G1154" s="143">
        <v>195.24</v>
      </c>
      <c r="H1154" s="143" t="b">
        <v>1</v>
      </c>
      <c r="I1154" s="143" t="b">
        <v>0</v>
      </c>
      <c r="J1154" s="143" t="b">
        <v>0</v>
      </c>
      <c r="K1154" s="143" t="b">
        <v>0</v>
      </c>
    </row>
    <row r="1155" spans="1:11" ht="63" hidden="1" x14ac:dyDescent="0.25">
      <c r="A1155" s="145">
        <v>44183.677777777775</v>
      </c>
      <c r="B1155" s="143" t="s">
        <v>848</v>
      </c>
      <c r="C1155" s="144" t="s">
        <v>1091</v>
      </c>
      <c r="D1155" s="143">
        <v>2784133975</v>
      </c>
      <c r="E1155" s="143">
        <v>2077024362</v>
      </c>
      <c r="F1155" s="143">
        <v>-1</v>
      </c>
      <c r="G1155" s="143">
        <v>190.44</v>
      </c>
      <c r="H1155" s="143" t="b">
        <v>1</v>
      </c>
      <c r="I1155" s="143" t="b">
        <v>0</v>
      </c>
      <c r="J1155" s="143" t="b">
        <v>0</v>
      </c>
      <c r="K1155" s="143" t="b">
        <v>0</v>
      </c>
    </row>
    <row r="1156" spans="1:11" ht="63" hidden="1" x14ac:dyDescent="0.25">
      <c r="A1156" s="145">
        <v>44183.677083333336</v>
      </c>
      <c r="B1156" s="143" t="s">
        <v>848</v>
      </c>
      <c r="C1156" s="144" t="s">
        <v>1090</v>
      </c>
      <c r="D1156" s="143">
        <v>2784132835</v>
      </c>
      <c r="E1156" s="143">
        <v>2077023426</v>
      </c>
      <c r="F1156" s="143">
        <v>-2</v>
      </c>
      <c r="G1156" s="143">
        <v>191.44</v>
      </c>
      <c r="H1156" s="143" t="b">
        <v>1</v>
      </c>
      <c r="I1156" s="143" t="b">
        <v>0</v>
      </c>
      <c r="J1156" s="143" t="b">
        <v>0</v>
      </c>
      <c r="K1156" s="143" t="b">
        <v>0</v>
      </c>
    </row>
    <row r="1157" spans="1:11" ht="47.25" hidden="1" x14ac:dyDescent="0.25">
      <c r="A1157" s="145">
        <v>44183.669444444444</v>
      </c>
      <c r="B1157" s="143" t="s">
        <v>848</v>
      </c>
      <c r="C1157" s="144" t="s">
        <v>1089</v>
      </c>
      <c r="D1157" s="143">
        <v>2784091797</v>
      </c>
      <c r="E1157" s="143">
        <v>2076994275</v>
      </c>
      <c r="F1157" s="143">
        <v>-1</v>
      </c>
      <c r="G1157" s="143">
        <v>193.44</v>
      </c>
      <c r="H1157" s="143" t="b">
        <v>1</v>
      </c>
      <c r="I1157" s="143" t="b">
        <v>0</v>
      </c>
      <c r="J1157" s="143" t="b">
        <v>1</v>
      </c>
      <c r="K1157" s="143" t="b">
        <v>0</v>
      </c>
    </row>
    <row r="1158" spans="1:11" ht="63" hidden="1" x14ac:dyDescent="0.25">
      <c r="A1158" s="145">
        <v>44183.501388888886</v>
      </c>
      <c r="B1158" s="143" t="s">
        <v>848</v>
      </c>
      <c r="C1158" s="144" t="s">
        <v>1088</v>
      </c>
      <c r="D1158" s="143">
        <v>2783489636</v>
      </c>
      <c r="E1158" s="143">
        <v>2076553624</v>
      </c>
      <c r="F1158" s="143">
        <v>0</v>
      </c>
      <c r="G1158" s="143">
        <v>194.44</v>
      </c>
      <c r="H1158" s="143" t="b">
        <v>1</v>
      </c>
      <c r="I1158" s="143" t="b">
        <v>0</v>
      </c>
      <c r="J1158" s="143" t="b">
        <v>0</v>
      </c>
      <c r="K1158" s="143" t="b">
        <v>0</v>
      </c>
    </row>
    <row r="1159" spans="1:11" ht="63" hidden="1" x14ac:dyDescent="0.25">
      <c r="A1159" s="145">
        <v>44183.499305555553</v>
      </c>
      <c r="B1159" s="143" t="s">
        <v>848</v>
      </c>
      <c r="C1159" s="144" t="s">
        <v>1087</v>
      </c>
      <c r="D1159" s="143">
        <v>2783484342</v>
      </c>
      <c r="E1159" s="143">
        <v>2076550104</v>
      </c>
      <c r="F1159" s="143">
        <v>0</v>
      </c>
      <c r="G1159" s="143">
        <v>194.44</v>
      </c>
      <c r="H1159" s="143" t="b">
        <v>1</v>
      </c>
      <c r="I1159" s="143" t="b">
        <v>0</v>
      </c>
      <c r="J1159" s="143" t="b">
        <v>0</v>
      </c>
      <c r="K1159" s="143" t="b">
        <v>0</v>
      </c>
    </row>
    <row r="1160" spans="1:11" hidden="1" x14ac:dyDescent="0.25">
      <c r="A1160" s="145">
        <v>44182.56527777778</v>
      </c>
      <c r="B1160" s="143" t="s">
        <v>848</v>
      </c>
      <c r="C1160" s="143" t="s">
        <v>883</v>
      </c>
      <c r="D1160" s="143">
        <v>2781244392</v>
      </c>
      <c r="E1160" s="143">
        <v>2074909353</v>
      </c>
      <c r="F1160" s="143">
        <v>0</v>
      </c>
      <c r="G1160" s="143">
        <v>194.44</v>
      </c>
      <c r="H1160" s="143" t="b">
        <v>0</v>
      </c>
      <c r="I1160" s="143" t="b">
        <v>1</v>
      </c>
      <c r="J1160" s="143" t="b">
        <v>0</v>
      </c>
      <c r="K1160" s="143" t="b">
        <v>0</v>
      </c>
    </row>
    <row r="1161" spans="1:11" ht="63" hidden="1" x14ac:dyDescent="0.25">
      <c r="A1161" s="145">
        <v>44182.564583333333</v>
      </c>
      <c r="B1161" s="143" t="s">
        <v>848</v>
      </c>
      <c r="C1161" s="144" t="s">
        <v>1086</v>
      </c>
      <c r="D1161" s="143">
        <v>2781240348</v>
      </c>
      <c r="E1161" s="143">
        <v>2074908691</v>
      </c>
      <c r="F1161" s="143">
        <v>-1</v>
      </c>
      <c r="G1161" s="143">
        <v>194.44</v>
      </c>
      <c r="H1161" s="143" t="b">
        <v>1</v>
      </c>
      <c r="I1161" s="143" t="b">
        <v>0</v>
      </c>
      <c r="J1161" s="143" t="b">
        <v>0</v>
      </c>
      <c r="K1161" s="143" t="b">
        <v>0</v>
      </c>
    </row>
    <row r="1162" spans="1:11" ht="63" hidden="1" x14ac:dyDescent="0.25">
      <c r="A1162" s="145">
        <v>44181.742361111108</v>
      </c>
      <c r="B1162" s="143" t="s">
        <v>846</v>
      </c>
      <c r="C1162" s="144" t="s">
        <v>1081</v>
      </c>
      <c r="D1162" s="143">
        <v>2779346370</v>
      </c>
      <c r="E1162" s="143">
        <v>2072702348</v>
      </c>
      <c r="F1162" s="143">
        <v>1.8</v>
      </c>
      <c r="G1162" s="143">
        <v>195.44</v>
      </c>
      <c r="H1162" s="143" t="b">
        <v>1</v>
      </c>
      <c r="I1162" s="143" t="b">
        <v>0</v>
      </c>
      <c r="J1162" s="143" t="b">
        <v>0</v>
      </c>
      <c r="K1162" s="143" t="b">
        <v>0</v>
      </c>
    </row>
    <row r="1163" spans="1:11" ht="31.5" hidden="1" x14ac:dyDescent="0.25">
      <c r="A1163" s="145">
        <v>44181.726388888892</v>
      </c>
      <c r="B1163" s="143" t="s">
        <v>848</v>
      </c>
      <c r="C1163" s="144" t="s">
        <v>1085</v>
      </c>
      <c r="D1163" s="143">
        <v>2779250064</v>
      </c>
      <c r="E1163" s="143">
        <v>2073481540</v>
      </c>
      <c r="F1163" s="143">
        <v>-5</v>
      </c>
      <c r="G1163" s="143">
        <v>193.64</v>
      </c>
      <c r="H1163" s="143" t="b">
        <v>1</v>
      </c>
      <c r="I1163" s="143" t="b">
        <v>0</v>
      </c>
      <c r="J1163" s="143" t="b">
        <v>0</v>
      </c>
      <c r="K1163" s="143" t="b">
        <v>0</v>
      </c>
    </row>
    <row r="1164" spans="1:11" ht="63" hidden="1" x14ac:dyDescent="0.25">
      <c r="A1164" s="145">
        <v>44181.428472222222</v>
      </c>
      <c r="B1164" s="143" t="s">
        <v>848</v>
      </c>
      <c r="C1164" s="144" t="s">
        <v>1084</v>
      </c>
      <c r="D1164" s="143">
        <v>2778192427</v>
      </c>
      <c r="E1164" s="143">
        <v>2072702352</v>
      </c>
      <c r="F1164" s="143">
        <v>-1</v>
      </c>
      <c r="G1164" s="143">
        <v>198.64</v>
      </c>
      <c r="H1164" s="143" t="b">
        <v>1</v>
      </c>
      <c r="I1164" s="143" t="b">
        <v>0</v>
      </c>
      <c r="J1164" s="143" t="b">
        <v>0</v>
      </c>
      <c r="K1164" s="143" t="b">
        <v>0</v>
      </c>
    </row>
    <row r="1165" spans="1:11" ht="63" hidden="1" x14ac:dyDescent="0.25">
      <c r="A1165" s="145">
        <v>44181.428472222222</v>
      </c>
      <c r="B1165" s="143" t="s">
        <v>848</v>
      </c>
      <c r="C1165" s="144" t="s">
        <v>1083</v>
      </c>
      <c r="D1165" s="143">
        <v>2778192425</v>
      </c>
      <c r="E1165" s="143">
        <v>2072702350</v>
      </c>
      <c r="F1165" s="143">
        <v>-1</v>
      </c>
      <c r="G1165" s="143">
        <v>199.64</v>
      </c>
      <c r="H1165" s="143" t="b">
        <v>1</v>
      </c>
      <c r="I1165" s="143" t="b">
        <v>0</v>
      </c>
      <c r="J1165" s="143" t="b">
        <v>0</v>
      </c>
      <c r="K1165" s="143" t="b">
        <v>0</v>
      </c>
    </row>
    <row r="1166" spans="1:11" ht="63" hidden="1" x14ac:dyDescent="0.25">
      <c r="A1166" s="145">
        <v>44181.428472222222</v>
      </c>
      <c r="B1166" s="143" t="s">
        <v>848</v>
      </c>
      <c r="C1166" s="144" t="s">
        <v>1082</v>
      </c>
      <c r="D1166" s="143">
        <v>2778192424</v>
      </c>
      <c r="E1166" s="143">
        <v>2072702349</v>
      </c>
      <c r="F1166" s="143">
        <v>-1</v>
      </c>
      <c r="G1166" s="143">
        <v>200.64</v>
      </c>
      <c r="H1166" s="143" t="b">
        <v>1</v>
      </c>
      <c r="I1166" s="143" t="b">
        <v>0</v>
      </c>
      <c r="J1166" s="143" t="b">
        <v>0</v>
      </c>
      <c r="K1166" s="143" t="b">
        <v>0</v>
      </c>
    </row>
    <row r="1167" spans="1:11" ht="63" hidden="1" x14ac:dyDescent="0.25">
      <c r="A1167" s="145">
        <v>44181.428472222222</v>
      </c>
      <c r="B1167" s="143" t="s">
        <v>848</v>
      </c>
      <c r="C1167" s="144" t="s">
        <v>1081</v>
      </c>
      <c r="D1167" s="143">
        <v>2778192423</v>
      </c>
      <c r="E1167" s="143">
        <v>2072702348</v>
      </c>
      <c r="F1167" s="143">
        <v>-1</v>
      </c>
      <c r="G1167" s="143">
        <v>201.64</v>
      </c>
      <c r="H1167" s="143" t="b">
        <v>1</v>
      </c>
      <c r="I1167" s="143" t="b">
        <v>0</v>
      </c>
      <c r="J1167" s="143" t="b">
        <v>0</v>
      </c>
      <c r="K1167" s="143" t="b">
        <v>0</v>
      </c>
    </row>
    <row r="1168" spans="1:11" ht="63" hidden="1" x14ac:dyDescent="0.25">
      <c r="A1168" s="145">
        <v>44181.428472222222</v>
      </c>
      <c r="B1168" s="143" t="s">
        <v>848</v>
      </c>
      <c r="C1168" s="144" t="s">
        <v>1080</v>
      </c>
      <c r="D1168" s="143">
        <v>2778192422</v>
      </c>
      <c r="E1168" s="143">
        <v>2072702347</v>
      </c>
      <c r="F1168" s="143">
        <v>-1</v>
      </c>
      <c r="G1168" s="143">
        <v>202.64</v>
      </c>
      <c r="H1168" s="143" t="b">
        <v>1</v>
      </c>
      <c r="I1168" s="143" t="b">
        <v>0</v>
      </c>
      <c r="J1168" s="143" t="b">
        <v>0</v>
      </c>
      <c r="K1168" s="143" t="b">
        <v>0</v>
      </c>
    </row>
    <row r="1169" spans="1:11" ht="63" hidden="1" x14ac:dyDescent="0.25">
      <c r="A1169" s="145">
        <v>44181.428472222222</v>
      </c>
      <c r="B1169" s="143" t="s">
        <v>848</v>
      </c>
      <c r="C1169" s="144" t="s">
        <v>1079</v>
      </c>
      <c r="D1169" s="143">
        <v>2778192421</v>
      </c>
      <c r="E1169" s="143">
        <v>2072702346</v>
      </c>
      <c r="F1169" s="143">
        <v>-1</v>
      </c>
      <c r="G1169" s="143">
        <v>203.64</v>
      </c>
      <c r="H1169" s="143" t="b">
        <v>1</v>
      </c>
      <c r="I1169" s="143" t="b">
        <v>0</v>
      </c>
      <c r="J1169" s="143" t="b">
        <v>0</v>
      </c>
      <c r="K1169" s="143" t="b">
        <v>0</v>
      </c>
    </row>
    <row r="1170" spans="1:11" ht="47.25" hidden="1" x14ac:dyDescent="0.25">
      <c r="A1170" s="145">
        <v>44181.262499999997</v>
      </c>
      <c r="B1170" s="143" t="s">
        <v>846</v>
      </c>
      <c r="C1170" s="144" t="s">
        <v>1078</v>
      </c>
      <c r="D1170" s="143">
        <v>2778078017</v>
      </c>
      <c r="E1170" s="143">
        <v>2071410391</v>
      </c>
      <c r="F1170" s="143">
        <v>7.15</v>
      </c>
      <c r="G1170" s="143">
        <v>204.64</v>
      </c>
      <c r="H1170" s="143" t="b">
        <v>1</v>
      </c>
      <c r="I1170" s="143" t="b">
        <v>0</v>
      </c>
      <c r="J1170" s="143" t="b">
        <v>0</v>
      </c>
      <c r="K1170" s="143" t="b">
        <v>0</v>
      </c>
    </row>
    <row r="1171" spans="1:11" ht="47.25" hidden="1" x14ac:dyDescent="0.25">
      <c r="A1171" s="145">
        <v>44180.46875</v>
      </c>
      <c r="B1171" s="143" t="s">
        <v>848</v>
      </c>
      <c r="C1171" s="144" t="s">
        <v>1078</v>
      </c>
      <c r="D1171" s="143">
        <v>2776421452</v>
      </c>
      <c r="E1171" s="143">
        <v>2071410391</v>
      </c>
      <c r="F1171" s="143">
        <v>-5</v>
      </c>
      <c r="G1171" s="143">
        <v>197.49</v>
      </c>
      <c r="H1171" s="143" t="b">
        <v>1</v>
      </c>
      <c r="I1171" s="143" t="b">
        <v>0</v>
      </c>
      <c r="J1171" s="143" t="b">
        <v>0</v>
      </c>
      <c r="K1171" s="143" t="b">
        <v>0</v>
      </c>
    </row>
    <row r="1172" spans="1:11" ht="47.25" hidden="1" x14ac:dyDescent="0.25">
      <c r="A1172" s="145">
        <v>44180.071527777778</v>
      </c>
      <c r="B1172" s="143" t="s">
        <v>848</v>
      </c>
      <c r="C1172" s="144" t="s">
        <v>1077</v>
      </c>
      <c r="D1172" s="143">
        <v>2776252765</v>
      </c>
      <c r="E1172" s="143">
        <v>2071291781</v>
      </c>
      <c r="F1172" s="143">
        <v>-5</v>
      </c>
      <c r="G1172" s="143">
        <v>202.49</v>
      </c>
      <c r="H1172" s="143" t="b">
        <v>1</v>
      </c>
      <c r="I1172" s="143" t="b">
        <v>0</v>
      </c>
      <c r="J1172" s="143" t="b">
        <v>0</v>
      </c>
      <c r="K1172" s="143" t="b">
        <v>0</v>
      </c>
    </row>
    <row r="1173" spans="1:11" ht="63" hidden="1" x14ac:dyDescent="0.25">
      <c r="A1173" s="145">
        <v>44179.926388888889</v>
      </c>
      <c r="B1173" s="143" t="s">
        <v>848</v>
      </c>
      <c r="C1173" s="144" t="s">
        <v>1076</v>
      </c>
      <c r="D1173" s="143">
        <v>2776072547</v>
      </c>
      <c r="E1173" s="143">
        <v>2071162100</v>
      </c>
      <c r="F1173" s="143">
        <v>-1</v>
      </c>
      <c r="G1173" s="143">
        <v>207.49</v>
      </c>
      <c r="H1173" s="143" t="b">
        <v>1</v>
      </c>
      <c r="I1173" s="143" t="b">
        <v>0</v>
      </c>
      <c r="J1173" s="143" t="b">
        <v>0</v>
      </c>
      <c r="K1173" s="143" t="b">
        <v>0</v>
      </c>
    </row>
    <row r="1174" spans="1:11" ht="63" hidden="1" x14ac:dyDescent="0.25">
      <c r="A1174" s="145">
        <v>44179.926388888889</v>
      </c>
      <c r="B1174" s="143" t="s">
        <v>848</v>
      </c>
      <c r="C1174" s="144" t="s">
        <v>1075</v>
      </c>
      <c r="D1174" s="143">
        <v>2776072546</v>
      </c>
      <c r="E1174" s="143">
        <v>2071162099</v>
      </c>
      <c r="F1174" s="143">
        <v>-1</v>
      </c>
      <c r="G1174" s="143">
        <v>208.49</v>
      </c>
      <c r="H1174" s="143" t="b">
        <v>1</v>
      </c>
      <c r="I1174" s="143" t="b">
        <v>0</v>
      </c>
      <c r="J1174" s="143" t="b">
        <v>0</v>
      </c>
      <c r="K1174" s="143" t="b">
        <v>0</v>
      </c>
    </row>
    <row r="1175" spans="1:11" ht="63" hidden="1" x14ac:dyDescent="0.25">
      <c r="A1175" s="145">
        <v>44179.926388888889</v>
      </c>
      <c r="B1175" s="143" t="s">
        <v>848</v>
      </c>
      <c r="C1175" s="144" t="s">
        <v>1074</v>
      </c>
      <c r="D1175" s="143">
        <v>2776072545</v>
      </c>
      <c r="E1175" s="143">
        <v>2071162098</v>
      </c>
      <c r="F1175" s="143">
        <v>-1</v>
      </c>
      <c r="G1175" s="143">
        <v>209.49</v>
      </c>
      <c r="H1175" s="143" t="b">
        <v>1</v>
      </c>
      <c r="I1175" s="143" t="b">
        <v>0</v>
      </c>
      <c r="J1175" s="143" t="b">
        <v>0</v>
      </c>
      <c r="K1175" s="143" t="b">
        <v>0</v>
      </c>
    </row>
    <row r="1176" spans="1:11" ht="78.75" hidden="1" x14ac:dyDescent="0.25">
      <c r="A1176" s="145">
        <v>44179.755555555559</v>
      </c>
      <c r="B1176" s="143" t="s">
        <v>848</v>
      </c>
      <c r="C1176" s="144" t="s">
        <v>1073</v>
      </c>
      <c r="D1176" s="143">
        <v>2775527726</v>
      </c>
      <c r="E1176" s="143">
        <v>2070757278</v>
      </c>
      <c r="F1176" s="143">
        <v>-1</v>
      </c>
      <c r="G1176" s="143">
        <v>210.49</v>
      </c>
      <c r="H1176" s="143" t="b">
        <v>1</v>
      </c>
      <c r="I1176" s="143" t="b">
        <v>0</v>
      </c>
      <c r="J1176" s="143" t="b">
        <v>0</v>
      </c>
      <c r="K1176" s="143" t="b">
        <v>0</v>
      </c>
    </row>
    <row r="1177" spans="1:11" ht="63" hidden="1" x14ac:dyDescent="0.25">
      <c r="A1177" s="145">
        <v>44179.755555555559</v>
      </c>
      <c r="B1177" s="143" t="s">
        <v>848</v>
      </c>
      <c r="C1177" s="144" t="s">
        <v>1072</v>
      </c>
      <c r="D1177" s="143">
        <v>2775527725</v>
      </c>
      <c r="E1177" s="143">
        <v>2070757277</v>
      </c>
      <c r="F1177" s="143">
        <v>-1</v>
      </c>
      <c r="G1177" s="143">
        <v>211.49</v>
      </c>
      <c r="H1177" s="143" t="b">
        <v>1</v>
      </c>
      <c r="I1177" s="143" t="b">
        <v>0</v>
      </c>
      <c r="J1177" s="143" t="b">
        <v>0</v>
      </c>
      <c r="K1177" s="143" t="b">
        <v>0</v>
      </c>
    </row>
    <row r="1178" spans="1:11" ht="47.25" hidden="1" x14ac:dyDescent="0.25">
      <c r="A1178" s="145">
        <v>44179.213194444441</v>
      </c>
      <c r="B1178" s="143" t="s">
        <v>846</v>
      </c>
      <c r="C1178" s="144" t="s">
        <v>1069</v>
      </c>
      <c r="D1178" s="143">
        <v>2774716599</v>
      </c>
      <c r="E1178" s="143">
        <v>2064400669</v>
      </c>
      <c r="F1178" s="143">
        <v>6.8</v>
      </c>
      <c r="G1178" s="143">
        <v>212.49</v>
      </c>
      <c r="H1178" s="143" t="b">
        <v>1</v>
      </c>
      <c r="I1178" s="143" t="b">
        <v>0</v>
      </c>
      <c r="J1178" s="143" t="b">
        <v>0</v>
      </c>
      <c r="K1178" s="143" t="b">
        <v>0</v>
      </c>
    </row>
    <row r="1179" spans="1:11" ht="47.25" hidden="1" x14ac:dyDescent="0.25">
      <c r="A1179" s="145">
        <v>44178.878472222219</v>
      </c>
      <c r="B1179" s="143" t="s">
        <v>848</v>
      </c>
      <c r="C1179" s="144" t="s">
        <v>1071</v>
      </c>
      <c r="D1179" s="143">
        <v>2774373616</v>
      </c>
      <c r="E1179" s="143">
        <v>2069927101</v>
      </c>
      <c r="F1179" s="143">
        <v>0</v>
      </c>
      <c r="G1179" s="143">
        <v>205.69</v>
      </c>
      <c r="H1179" s="143" t="b">
        <v>1</v>
      </c>
      <c r="I1179" s="143" t="b">
        <v>0</v>
      </c>
      <c r="J1179" s="143" t="b">
        <v>0</v>
      </c>
      <c r="K1179" s="143" t="b">
        <v>0</v>
      </c>
    </row>
    <row r="1180" spans="1:11" ht="47.25" hidden="1" x14ac:dyDescent="0.25">
      <c r="A1180" s="145">
        <v>44178.864583333336</v>
      </c>
      <c r="B1180" s="143" t="s">
        <v>848</v>
      </c>
      <c r="C1180" s="144" t="s">
        <v>1070</v>
      </c>
      <c r="D1180" s="143">
        <v>2774319074</v>
      </c>
      <c r="E1180" s="143">
        <v>2069887335</v>
      </c>
      <c r="F1180" s="143">
        <v>0</v>
      </c>
      <c r="G1180" s="143">
        <v>205.69</v>
      </c>
      <c r="H1180" s="143" t="b">
        <v>1</v>
      </c>
      <c r="I1180" s="143" t="b">
        <v>0</v>
      </c>
      <c r="J1180" s="143" t="b">
        <v>0</v>
      </c>
      <c r="K1180" s="143" t="b">
        <v>0</v>
      </c>
    </row>
    <row r="1181" spans="1:11" ht="47.25" hidden="1" x14ac:dyDescent="0.25">
      <c r="A1181" s="145">
        <v>44177.498611111114</v>
      </c>
      <c r="B1181" s="143" t="s">
        <v>848</v>
      </c>
      <c r="C1181" s="144" t="s">
        <v>1069</v>
      </c>
      <c r="D1181" s="143">
        <v>2766953941</v>
      </c>
      <c r="E1181" s="143">
        <v>2064400669</v>
      </c>
      <c r="F1181" s="143">
        <v>-5</v>
      </c>
      <c r="G1181" s="143">
        <v>205.69</v>
      </c>
      <c r="H1181" s="143" t="b">
        <v>1</v>
      </c>
      <c r="I1181" s="143" t="b">
        <v>0</v>
      </c>
      <c r="J1181" s="143" t="b">
        <v>0</v>
      </c>
      <c r="K1181" s="143" t="b">
        <v>0</v>
      </c>
    </row>
    <row r="1182" spans="1:11" ht="47.25" hidden="1" x14ac:dyDescent="0.25">
      <c r="A1182" s="145">
        <v>44177.336805555555</v>
      </c>
      <c r="B1182" s="143" t="s">
        <v>846</v>
      </c>
      <c r="C1182" s="144" t="s">
        <v>1066</v>
      </c>
      <c r="D1182" s="143">
        <v>2766374577</v>
      </c>
      <c r="E1182" s="143">
        <v>2060714666</v>
      </c>
      <c r="F1182" s="143">
        <v>0.45</v>
      </c>
      <c r="G1182" s="143">
        <v>210.69</v>
      </c>
      <c r="H1182" s="143" t="b">
        <v>1</v>
      </c>
      <c r="I1182" s="143" t="b">
        <v>0</v>
      </c>
      <c r="J1182" s="143" t="b">
        <v>0</v>
      </c>
      <c r="K1182" s="143" t="b">
        <v>0</v>
      </c>
    </row>
    <row r="1183" spans="1:11" ht="63" hidden="1" x14ac:dyDescent="0.25">
      <c r="A1183" s="145">
        <v>44175.760416666664</v>
      </c>
      <c r="B1183" s="143" t="s">
        <v>848</v>
      </c>
      <c r="C1183" s="144" t="s">
        <v>1068</v>
      </c>
      <c r="D1183" s="143">
        <v>2762018508</v>
      </c>
      <c r="E1183" s="143">
        <v>2060789803</v>
      </c>
      <c r="F1183" s="143">
        <v>-1</v>
      </c>
      <c r="G1183" s="143">
        <v>210.24</v>
      </c>
      <c r="H1183" s="143" t="b">
        <v>1</v>
      </c>
      <c r="I1183" s="143" t="b">
        <v>0</v>
      </c>
      <c r="J1183" s="143" t="b">
        <v>0</v>
      </c>
      <c r="K1183" s="143" t="b">
        <v>0</v>
      </c>
    </row>
    <row r="1184" spans="1:11" ht="63" hidden="1" x14ac:dyDescent="0.25">
      <c r="A1184" s="145">
        <v>44175.760416666664</v>
      </c>
      <c r="B1184" s="143" t="s">
        <v>848</v>
      </c>
      <c r="C1184" s="144" t="s">
        <v>1067</v>
      </c>
      <c r="D1184" s="143">
        <v>2762018506</v>
      </c>
      <c r="E1184" s="143">
        <v>2060789801</v>
      </c>
      <c r="F1184" s="143">
        <v>-1</v>
      </c>
      <c r="G1184" s="143">
        <v>211.24</v>
      </c>
      <c r="H1184" s="143" t="b">
        <v>1</v>
      </c>
      <c r="I1184" s="143" t="b">
        <v>0</v>
      </c>
      <c r="J1184" s="143" t="b">
        <v>0</v>
      </c>
      <c r="K1184" s="143" t="b">
        <v>0</v>
      </c>
    </row>
    <row r="1185" spans="1:11" hidden="1" x14ac:dyDescent="0.25">
      <c r="A1185" s="145">
        <v>44175.759722222225</v>
      </c>
      <c r="B1185" s="143" t="s">
        <v>848</v>
      </c>
      <c r="C1185" s="143" t="s">
        <v>875</v>
      </c>
      <c r="D1185" s="143">
        <v>2762016323</v>
      </c>
      <c r="E1185" s="143">
        <v>2060788274</v>
      </c>
      <c r="F1185" s="143">
        <v>0</v>
      </c>
      <c r="G1185" s="143">
        <v>212.24</v>
      </c>
      <c r="H1185" s="143" t="b">
        <v>0</v>
      </c>
      <c r="I1185" s="143" t="b">
        <v>1</v>
      </c>
      <c r="J1185" s="143" t="b">
        <v>0</v>
      </c>
      <c r="K1185" s="143" t="b">
        <v>0</v>
      </c>
    </row>
    <row r="1186" spans="1:11" hidden="1" x14ac:dyDescent="0.25">
      <c r="A1186" s="145">
        <v>44175.759027777778</v>
      </c>
      <c r="B1186" s="143" t="s">
        <v>848</v>
      </c>
      <c r="C1186" s="143" t="s">
        <v>868</v>
      </c>
      <c r="D1186" s="143">
        <v>2762012334</v>
      </c>
      <c r="E1186" s="143">
        <v>2060785082</v>
      </c>
      <c r="F1186" s="143">
        <v>0</v>
      </c>
      <c r="G1186" s="143">
        <v>212.24</v>
      </c>
      <c r="H1186" s="143" t="b">
        <v>0</v>
      </c>
      <c r="I1186" s="143" t="b">
        <v>1</v>
      </c>
      <c r="J1186" s="143" t="b">
        <v>0</v>
      </c>
      <c r="K1186" s="143" t="b">
        <v>0</v>
      </c>
    </row>
    <row r="1187" spans="1:11" ht="47.25" hidden="1" x14ac:dyDescent="0.25">
      <c r="A1187" s="145">
        <v>44175.737500000003</v>
      </c>
      <c r="B1187" s="143" t="s">
        <v>848</v>
      </c>
      <c r="C1187" s="144" t="s">
        <v>1066</v>
      </c>
      <c r="D1187" s="143">
        <v>2761918835</v>
      </c>
      <c r="E1187" s="143">
        <v>2060714666</v>
      </c>
      <c r="F1187" s="143">
        <v>0</v>
      </c>
      <c r="G1187" s="143">
        <v>212.24</v>
      </c>
      <c r="H1187" s="143" t="b">
        <v>1</v>
      </c>
      <c r="I1187" s="143" t="b">
        <v>0</v>
      </c>
      <c r="J1187" s="143" t="b">
        <v>0</v>
      </c>
      <c r="K1187" s="143" t="b">
        <v>0</v>
      </c>
    </row>
    <row r="1188" spans="1:11" ht="63" hidden="1" x14ac:dyDescent="0.25">
      <c r="A1188" s="145">
        <v>44163.494444444441</v>
      </c>
      <c r="B1188" s="143" t="s">
        <v>848</v>
      </c>
      <c r="C1188" s="144" t="s">
        <v>1065</v>
      </c>
      <c r="D1188" s="143">
        <v>2727126900</v>
      </c>
      <c r="E1188" s="143">
        <v>2035029339</v>
      </c>
      <c r="F1188" s="143">
        <v>-1</v>
      </c>
      <c r="G1188" s="143">
        <v>212.24</v>
      </c>
      <c r="H1188" s="143" t="b">
        <v>1</v>
      </c>
      <c r="I1188" s="143" t="b">
        <v>0</v>
      </c>
      <c r="J1188" s="143" t="b">
        <v>0</v>
      </c>
      <c r="K1188" s="143" t="b">
        <v>0</v>
      </c>
    </row>
    <row r="1189" spans="1:11" ht="78.75" hidden="1" x14ac:dyDescent="0.25">
      <c r="A1189" s="145">
        <v>44163.494444444441</v>
      </c>
      <c r="B1189" s="143" t="s">
        <v>848</v>
      </c>
      <c r="C1189" s="144" t="s">
        <v>1064</v>
      </c>
      <c r="D1189" s="143">
        <v>2727126899</v>
      </c>
      <c r="E1189" s="143">
        <v>2035029338</v>
      </c>
      <c r="F1189" s="143">
        <v>-1</v>
      </c>
      <c r="G1189" s="143">
        <v>213.24</v>
      </c>
      <c r="H1189" s="143" t="b">
        <v>1</v>
      </c>
      <c r="I1189" s="143" t="b">
        <v>0</v>
      </c>
      <c r="J1189" s="143" t="b">
        <v>0</v>
      </c>
      <c r="K1189" s="143" t="b">
        <v>0</v>
      </c>
    </row>
    <row r="1190" spans="1:11" ht="78.75" hidden="1" x14ac:dyDescent="0.25">
      <c r="A1190" s="145">
        <v>44163.494444444441</v>
      </c>
      <c r="B1190" s="143" t="s">
        <v>848</v>
      </c>
      <c r="C1190" s="144" t="s">
        <v>1063</v>
      </c>
      <c r="D1190" s="143">
        <v>2727126898</v>
      </c>
      <c r="E1190" s="143">
        <v>2035029337</v>
      </c>
      <c r="F1190" s="143">
        <v>-1</v>
      </c>
      <c r="G1190" s="143">
        <v>214.24</v>
      </c>
      <c r="H1190" s="143" t="b">
        <v>1</v>
      </c>
      <c r="I1190" s="143" t="b">
        <v>0</v>
      </c>
      <c r="J1190" s="143" t="b">
        <v>0</v>
      </c>
      <c r="K1190" s="143" t="b">
        <v>0</v>
      </c>
    </row>
    <row r="1191" spans="1:11" ht="63" hidden="1" x14ac:dyDescent="0.25">
      <c r="A1191" s="145">
        <v>44163.493750000001</v>
      </c>
      <c r="B1191" s="143" t="s">
        <v>848</v>
      </c>
      <c r="C1191" s="144" t="s">
        <v>1062</v>
      </c>
      <c r="D1191" s="143">
        <v>2727122365</v>
      </c>
      <c r="E1191" s="143">
        <v>2035025418</v>
      </c>
      <c r="F1191" s="143">
        <v>-1</v>
      </c>
      <c r="G1191" s="143">
        <v>215.24</v>
      </c>
      <c r="H1191" s="143" t="b">
        <v>1</v>
      </c>
      <c r="I1191" s="143" t="b">
        <v>0</v>
      </c>
      <c r="J1191" s="143" t="b">
        <v>0</v>
      </c>
      <c r="K1191" s="143" t="b">
        <v>0</v>
      </c>
    </row>
    <row r="1192" spans="1:11" ht="63" hidden="1" x14ac:dyDescent="0.25">
      <c r="A1192" s="145">
        <v>44163.468055555553</v>
      </c>
      <c r="B1192" s="143" t="s">
        <v>848</v>
      </c>
      <c r="C1192" s="144" t="s">
        <v>1061</v>
      </c>
      <c r="D1192" s="143">
        <v>2726990794</v>
      </c>
      <c r="E1192" s="143">
        <v>2034918663</v>
      </c>
      <c r="F1192" s="143">
        <v>-1</v>
      </c>
      <c r="G1192" s="143">
        <v>216.24</v>
      </c>
      <c r="H1192" s="143" t="b">
        <v>1</v>
      </c>
      <c r="I1192" s="143" t="b">
        <v>0</v>
      </c>
      <c r="J1192" s="143" t="b">
        <v>0</v>
      </c>
      <c r="K1192" s="143" t="b">
        <v>0</v>
      </c>
    </row>
    <row r="1193" spans="1:11" ht="63" hidden="1" x14ac:dyDescent="0.25">
      <c r="A1193" s="145">
        <v>44162.706944444442</v>
      </c>
      <c r="B1193" s="143" t="s">
        <v>846</v>
      </c>
      <c r="C1193" s="144" t="s">
        <v>1059</v>
      </c>
      <c r="D1193" s="143">
        <v>2724581173</v>
      </c>
      <c r="E1193" s="143">
        <v>2032320284</v>
      </c>
      <c r="F1193" s="143">
        <v>5</v>
      </c>
      <c r="G1193" s="143">
        <v>217.24</v>
      </c>
      <c r="H1193" s="143" t="b">
        <v>1</v>
      </c>
      <c r="I1193" s="143" t="b">
        <v>0</v>
      </c>
      <c r="J1193" s="143" t="b">
        <v>0</v>
      </c>
      <c r="K1193" s="143" t="b">
        <v>0</v>
      </c>
    </row>
    <row r="1194" spans="1:11" ht="63" hidden="1" x14ac:dyDescent="0.25">
      <c r="A1194" s="145">
        <v>44162.64166666667</v>
      </c>
      <c r="B1194" s="143" t="s">
        <v>846</v>
      </c>
      <c r="C1194" s="144" t="s">
        <v>1055</v>
      </c>
      <c r="D1194" s="143">
        <v>2724201721</v>
      </c>
      <c r="E1194" s="143">
        <v>2032320280</v>
      </c>
      <c r="F1194" s="143">
        <v>2.25</v>
      </c>
      <c r="G1194" s="143">
        <v>212.24</v>
      </c>
      <c r="H1194" s="143" t="b">
        <v>1</v>
      </c>
      <c r="I1194" s="143" t="b">
        <v>0</v>
      </c>
      <c r="J1194" s="143" t="b">
        <v>0</v>
      </c>
      <c r="K1194" s="143" t="b">
        <v>0</v>
      </c>
    </row>
    <row r="1195" spans="1:11" hidden="1" x14ac:dyDescent="0.25">
      <c r="A1195" s="145">
        <v>44162.624305555553</v>
      </c>
      <c r="B1195" s="143" t="s">
        <v>848</v>
      </c>
      <c r="C1195" s="143" t="s">
        <v>868</v>
      </c>
      <c r="D1195" s="143">
        <v>2724110403</v>
      </c>
      <c r="E1195" s="143">
        <v>2032770685</v>
      </c>
      <c r="F1195" s="143">
        <v>-1</v>
      </c>
      <c r="G1195" s="143">
        <v>209.99</v>
      </c>
      <c r="H1195" s="143" t="b">
        <v>0</v>
      </c>
      <c r="I1195" s="143" t="b">
        <v>1</v>
      </c>
      <c r="J1195" s="143" t="b">
        <v>0</v>
      </c>
      <c r="K1195" s="143" t="b">
        <v>0</v>
      </c>
    </row>
    <row r="1196" spans="1:11" hidden="1" x14ac:dyDescent="0.25">
      <c r="A1196" s="145">
        <v>44162.623611111114</v>
      </c>
      <c r="B1196" s="143" t="s">
        <v>848</v>
      </c>
      <c r="C1196" s="143" t="s">
        <v>868</v>
      </c>
      <c r="D1196" s="143">
        <v>2724106934</v>
      </c>
      <c r="E1196" s="143">
        <v>2032767638</v>
      </c>
      <c r="F1196" s="143">
        <v>-1</v>
      </c>
      <c r="G1196" s="143">
        <v>210.99</v>
      </c>
      <c r="H1196" s="143" t="b">
        <v>0</v>
      </c>
      <c r="I1196" s="143" t="b">
        <v>1</v>
      </c>
      <c r="J1196" s="143" t="b">
        <v>0</v>
      </c>
      <c r="K1196" s="143" t="b">
        <v>0</v>
      </c>
    </row>
    <row r="1197" spans="1:11" ht="63" hidden="1" x14ac:dyDescent="0.25">
      <c r="A1197" s="145">
        <v>44162.451388888891</v>
      </c>
      <c r="B1197" s="143" t="s">
        <v>848</v>
      </c>
      <c r="C1197" s="144" t="s">
        <v>1060</v>
      </c>
      <c r="D1197" s="143">
        <v>2723503938</v>
      </c>
      <c r="E1197" s="143">
        <v>2032320286</v>
      </c>
      <c r="F1197" s="143">
        <v>-1</v>
      </c>
      <c r="G1197" s="143">
        <v>211.99</v>
      </c>
      <c r="H1197" s="143" t="b">
        <v>1</v>
      </c>
      <c r="I1197" s="143" t="b">
        <v>0</v>
      </c>
      <c r="J1197" s="143" t="b">
        <v>0</v>
      </c>
      <c r="K1197" s="143" t="b">
        <v>0</v>
      </c>
    </row>
    <row r="1198" spans="1:11" ht="63" hidden="1" x14ac:dyDescent="0.25">
      <c r="A1198" s="145">
        <v>44162.451388888891</v>
      </c>
      <c r="B1198" s="143" t="s">
        <v>848</v>
      </c>
      <c r="C1198" s="144" t="s">
        <v>1059</v>
      </c>
      <c r="D1198" s="143">
        <v>2723503936</v>
      </c>
      <c r="E1198" s="143">
        <v>2032320284</v>
      </c>
      <c r="F1198" s="143">
        <v>-1</v>
      </c>
      <c r="G1198" s="143">
        <v>212.99</v>
      </c>
      <c r="H1198" s="143" t="b">
        <v>1</v>
      </c>
      <c r="I1198" s="143" t="b">
        <v>0</v>
      </c>
      <c r="J1198" s="143" t="b">
        <v>0</v>
      </c>
      <c r="K1198" s="143" t="b">
        <v>0</v>
      </c>
    </row>
    <row r="1199" spans="1:11" ht="47.25" hidden="1" x14ac:dyDescent="0.25">
      <c r="A1199" s="145">
        <v>44162.451388888891</v>
      </c>
      <c r="B1199" s="143" t="s">
        <v>848</v>
      </c>
      <c r="C1199" s="144" t="s">
        <v>1058</v>
      </c>
      <c r="D1199" s="143">
        <v>2723503935</v>
      </c>
      <c r="E1199" s="143">
        <v>2032320283</v>
      </c>
      <c r="F1199" s="143">
        <v>-1</v>
      </c>
      <c r="G1199" s="143">
        <v>213.99</v>
      </c>
      <c r="H1199" s="143" t="b">
        <v>1</v>
      </c>
      <c r="I1199" s="143" t="b">
        <v>0</v>
      </c>
      <c r="J1199" s="143" t="b">
        <v>0</v>
      </c>
      <c r="K1199" s="143" t="b">
        <v>0</v>
      </c>
    </row>
    <row r="1200" spans="1:11" ht="47.25" hidden="1" x14ac:dyDescent="0.25">
      <c r="A1200" s="145">
        <v>44162.451388888891</v>
      </c>
      <c r="B1200" s="143" t="s">
        <v>848</v>
      </c>
      <c r="C1200" s="144" t="s">
        <v>1057</v>
      </c>
      <c r="D1200" s="143">
        <v>2723503934</v>
      </c>
      <c r="E1200" s="143">
        <v>2032320282</v>
      </c>
      <c r="F1200" s="143">
        <v>-1</v>
      </c>
      <c r="G1200" s="143">
        <v>214.99</v>
      </c>
      <c r="H1200" s="143" t="b">
        <v>1</v>
      </c>
      <c r="I1200" s="143" t="b">
        <v>0</v>
      </c>
      <c r="J1200" s="143" t="b">
        <v>0</v>
      </c>
      <c r="K1200" s="143" t="b">
        <v>0</v>
      </c>
    </row>
    <row r="1201" spans="1:11" ht="63" hidden="1" x14ac:dyDescent="0.25">
      <c r="A1201" s="145">
        <v>44162.451388888891</v>
      </c>
      <c r="B1201" s="143" t="s">
        <v>848</v>
      </c>
      <c r="C1201" s="144" t="s">
        <v>1056</v>
      </c>
      <c r="D1201" s="143">
        <v>2723503933</v>
      </c>
      <c r="E1201" s="143">
        <v>2032320281</v>
      </c>
      <c r="F1201" s="143">
        <v>-1</v>
      </c>
      <c r="G1201" s="143">
        <v>215.99</v>
      </c>
      <c r="H1201" s="143" t="b">
        <v>1</v>
      </c>
      <c r="I1201" s="143" t="b">
        <v>0</v>
      </c>
      <c r="J1201" s="143" t="b">
        <v>0</v>
      </c>
      <c r="K1201" s="143" t="b">
        <v>0</v>
      </c>
    </row>
    <row r="1202" spans="1:11" ht="63" hidden="1" x14ac:dyDescent="0.25">
      <c r="A1202" s="145">
        <v>44162.451388888891</v>
      </c>
      <c r="B1202" s="143" t="s">
        <v>848</v>
      </c>
      <c r="C1202" s="144" t="s">
        <v>1055</v>
      </c>
      <c r="D1202" s="143">
        <v>2723503932</v>
      </c>
      <c r="E1202" s="143">
        <v>2032320280</v>
      </c>
      <c r="F1202" s="143">
        <v>-1</v>
      </c>
      <c r="G1202" s="143">
        <v>216.99</v>
      </c>
      <c r="H1202" s="143" t="b">
        <v>1</v>
      </c>
      <c r="I1202" s="143" t="b">
        <v>0</v>
      </c>
      <c r="J1202" s="143" t="b">
        <v>0</v>
      </c>
      <c r="K1202" s="143" t="b">
        <v>0</v>
      </c>
    </row>
    <row r="1203" spans="1:11" ht="63" hidden="1" x14ac:dyDescent="0.25">
      <c r="A1203" s="145">
        <v>44162.451388888891</v>
      </c>
      <c r="B1203" s="143" t="s">
        <v>848</v>
      </c>
      <c r="C1203" s="144" t="s">
        <v>1054</v>
      </c>
      <c r="D1203" s="143">
        <v>2723503931</v>
      </c>
      <c r="E1203" s="143">
        <v>2032320279</v>
      </c>
      <c r="F1203" s="143">
        <v>-1</v>
      </c>
      <c r="G1203" s="143">
        <v>217.99</v>
      </c>
      <c r="H1203" s="143" t="b">
        <v>1</v>
      </c>
      <c r="I1203" s="143" t="b">
        <v>0</v>
      </c>
      <c r="J1203" s="143" t="b">
        <v>0</v>
      </c>
      <c r="K1203" s="143" t="b">
        <v>0</v>
      </c>
    </row>
    <row r="1204" spans="1:11" ht="47.25" hidden="1" x14ac:dyDescent="0.25">
      <c r="A1204" s="145">
        <v>44161.885416666664</v>
      </c>
      <c r="B1204" s="143" t="s">
        <v>846</v>
      </c>
      <c r="C1204" s="144" t="s">
        <v>1052</v>
      </c>
      <c r="D1204" s="143">
        <v>2722770337</v>
      </c>
      <c r="E1204" s="143">
        <v>2030930109</v>
      </c>
      <c r="F1204" s="143">
        <v>13</v>
      </c>
      <c r="G1204" s="143">
        <v>218.99</v>
      </c>
      <c r="H1204" s="143" t="b">
        <v>1</v>
      </c>
      <c r="I1204" s="143" t="b">
        <v>0</v>
      </c>
      <c r="J1204" s="143" t="b">
        <v>0</v>
      </c>
      <c r="K1204" s="143" t="b">
        <v>0</v>
      </c>
    </row>
    <row r="1205" spans="1:11" ht="31.5" hidden="1" x14ac:dyDescent="0.25">
      <c r="A1205" s="145">
        <v>44161.674305555556</v>
      </c>
      <c r="B1205" s="143" t="s">
        <v>848</v>
      </c>
      <c r="C1205" s="144" t="s">
        <v>1053</v>
      </c>
      <c r="D1205" s="143">
        <v>2721634284</v>
      </c>
      <c r="E1205" s="143">
        <v>22844427</v>
      </c>
      <c r="F1205" s="143">
        <v>-0.84</v>
      </c>
      <c r="G1205" s="143">
        <v>205.99</v>
      </c>
      <c r="H1205" s="143" t="b">
        <v>1</v>
      </c>
      <c r="I1205" s="143" t="b">
        <v>0</v>
      </c>
      <c r="J1205" s="143" t="b">
        <v>0</v>
      </c>
      <c r="K1205" s="143" t="b">
        <v>1</v>
      </c>
    </row>
    <row r="1206" spans="1:11" ht="47.25" hidden="1" x14ac:dyDescent="0.25">
      <c r="A1206" s="145">
        <v>44161.67291666667</v>
      </c>
      <c r="B1206" s="143" t="s">
        <v>848</v>
      </c>
      <c r="C1206" s="144" t="s">
        <v>1052</v>
      </c>
      <c r="D1206" s="143">
        <v>2721626779</v>
      </c>
      <c r="E1206" s="143">
        <v>2030930109</v>
      </c>
      <c r="F1206" s="143">
        <v>0</v>
      </c>
      <c r="G1206" s="143">
        <v>206.83</v>
      </c>
      <c r="H1206" s="143" t="b">
        <v>1</v>
      </c>
      <c r="I1206" s="143" t="b">
        <v>0</v>
      </c>
      <c r="J1206" s="143" t="b">
        <v>0</v>
      </c>
      <c r="K1206" s="143" t="b">
        <v>0</v>
      </c>
    </row>
    <row r="1207" spans="1:11" ht="78.75" hidden="1" x14ac:dyDescent="0.25">
      <c r="A1207" s="145">
        <v>44161.67291666667</v>
      </c>
      <c r="B1207" s="143" t="s">
        <v>848</v>
      </c>
      <c r="C1207" s="144" t="s">
        <v>1051</v>
      </c>
      <c r="D1207" s="143">
        <v>2721626778</v>
      </c>
      <c r="E1207" s="143">
        <v>2030930108</v>
      </c>
      <c r="F1207" s="143">
        <v>-1</v>
      </c>
      <c r="G1207" s="143">
        <v>206.83</v>
      </c>
      <c r="H1207" s="143" t="b">
        <v>1</v>
      </c>
      <c r="I1207" s="143" t="b">
        <v>0</v>
      </c>
      <c r="J1207" s="143" t="b">
        <v>0</v>
      </c>
      <c r="K1207" s="143" t="b">
        <v>0</v>
      </c>
    </row>
    <row r="1208" spans="1:11" ht="63" hidden="1" x14ac:dyDescent="0.25">
      <c r="A1208" s="145">
        <v>44161.634027777778</v>
      </c>
      <c r="B1208" s="143" t="s">
        <v>846</v>
      </c>
      <c r="C1208" s="144" t="s">
        <v>1047</v>
      </c>
      <c r="D1208" s="143">
        <v>2721435501</v>
      </c>
      <c r="E1208" s="143">
        <v>2030453210</v>
      </c>
      <c r="F1208" s="143">
        <v>2.4</v>
      </c>
      <c r="G1208" s="143">
        <v>207.83</v>
      </c>
      <c r="H1208" s="143" t="b">
        <v>1</v>
      </c>
      <c r="I1208" s="143" t="b">
        <v>0</v>
      </c>
      <c r="J1208" s="143" t="b">
        <v>0</v>
      </c>
      <c r="K1208" s="143" t="b">
        <v>0</v>
      </c>
    </row>
    <row r="1209" spans="1:11" ht="47.25" hidden="1" x14ac:dyDescent="0.25">
      <c r="A1209" s="145">
        <v>44161.62777777778</v>
      </c>
      <c r="B1209" s="143" t="s">
        <v>846</v>
      </c>
      <c r="C1209" s="144" t="s">
        <v>1049</v>
      </c>
      <c r="D1209" s="143">
        <v>2721406882</v>
      </c>
      <c r="E1209" s="143">
        <v>2030453212</v>
      </c>
      <c r="F1209" s="143">
        <v>3.25</v>
      </c>
      <c r="G1209" s="143">
        <v>205.43</v>
      </c>
      <c r="H1209" s="143" t="b">
        <v>1</v>
      </c>
      <c r="I1209" s="143" t="b">
        <v>0</v>
      </c>
      <c r="J1209" s="143" t="b">
        <v>0</v>
      </c>
      <c r="K1209" s="143" t="b">
        <v>0</v>
      </c>
    </row>
    <row r="1210" spans="1:11" ht="63" hidden="1" x14ac:dyDescent="0.25">
      <c r="A1210" s="145">
        <v>44161.510416666664</v>
      </c>
      <c r="B1210" s="143" t="s">
        <v>848</v>
      </c>
      <c r="C1210" s="144" t="s">
        <v>1050</v>
      </c>
      <c r="D1210" s="143">
        <v>2720970025</v>
      </c>
      <c r="E1210" s="143">
        <v>2030453213</v>
      </c>
      <c r="F1210" s="143">
        <v>-1</v>
      </c>
      <c r="G1210" s="143">
        <v>202.18</v>
      </c>
      <c r="H1210" s="143" t="b">
        <v>1</v>
      </c>
      <c r="I1210" s="143" t="b">
        <v>0</v>
      </c>
      <c r="J1210" s="143" t="b">
        <v>0</v>
      </c>
      <c r="K1210" s="143" t="b">
        <v>0</v>
      </c>
    </row>
    <row r="1211" spans="1:11" ht="47.25" hidden="1" x14ac:dyDescent="0.25">
      <c r="A1211" s="145">
        <v>44161.510416666664</v>
      </c>
      <c r="B1211" s="143" t="s">
        <v>848</v>
      </c>
      <c r="C1211" s="144" t="s">
        <v>1049</v>
      </c>
      <c r="D1211" s="143">
        <v>2720970024</v>
      </c>
      <c r="E1211" s="143">
        <v>2030453212</v>
      </c>
      <c r="F1211" s="143">
        <v>-1</v>
      </c>
      <c r="G1211" s="143">
        <v>203.18</v>
      </c>
      <c r="H1211" s="143" t="b">
        <v>1</v>
      </c>
      <c r="I1211" s="143" t="b">
        <v>0</v>
      </c>
      <c r="J1211" s="143" t="b">
        <v>0</v>
      </c>
      <c r="K1211" s="143" t="b">
        <v>0</v>
      </c>
    </row>
    <row r="1212" spans="1:11" ht="63" hidden="1" x14ac:dyDescent="0.25">
      <c r="A1212" s="145">
        <v>44161.510416666664</v>
      </c>
      <c r="B1212" s="143" t="s">
        <v>848</v>
      </c>
      <c r="C1212" s="144" t="s">
        <v>1048</v>
      </c>
      <c r="D1212" s="143">
        <v>2720970023</v>
      </c>
      <c r="E1212" s="143">
        <v>2030453211</v>
      </c>
      <c r="F1212" s="143">
        <v>-1</v>
      </c>
      <c r="G1212" s="143">
        <v>204.18</v>
      </c>
      <c r="H1212" s="143" t="b">
        <v>1</v>
      </c>
      <c r="I1212" s="143" t="b">
        <v>0</v>
      </c>
      <c r="J1212" s="143" t="b">
        <v>0</v>
      </c>
      <c r="K1212" s="143" t="b">
        <v>0</v>
      </c>
    </row>
    <row r="1213" spans="1:11" ht="63" hidden="1" x14ac:dyDescent="0.25">
      <c r="A1213" s="145">
        <v>44161.510416666664</v>
      </c>
      <c r="B1213" s="143" t="s">
        <v>848</v>
      </c>
      <c r="C1213" s="144" t="s">
        <v>1047</v>
      </c>
      <c r="D1213" s="143">
        <v>2720970022</v>
      </c>
      <c r="E1213" s="143">
        <v>2030453210</v>
      </c>
      <c r="F1213" s="143">
        <v>-1</v>
      </c>
      <c r="G1213" s="143">
        <v>205.18</v>
      </c>
      <c r="H1213" s="143" t="b">
        <v>1</v>
      </c>
      <c r="I1213" s="143" t="b">
        <v>0</v>
      </c>
      <c r="J1213" s="143" t="b">
        <v>0</v>
      </c>
      <c r="K1213" s="143" t="b">
        <v>0</v>
      </c>
    </row>
    <row r="1214" spans="1:11" ht="63" hidden="1" x14ac:dyDescent="0.25">
      <c r="A1214" s="145">
        <v>44161.510416666664</v>
      </c>
      <c r="B1214" s="143" t="s">
        <v>848</v>
      </c>
      <c r="C1214" s="144" t="s">
        <v>1046</v>
      </c>
      <c r="D1214" s="143">
        <v>2720970020</v>
      </c>
      <c r="E1214" s="143">
        <v>2030453208</v>
      </c>
      <c r="F1214" s="143">
        <v>-1</v>
      </c>
      <c r="G1214" s="143">
        <v>206.18</v>
      </c>
      <c r="H1214" s="143" t="b">
        <v>1</v>
      </c>
      <c r="I1214" s="143" t="b">
        <v>0</v>
      </c>
      <c r="J1214" s="143" t="b">
        <v>0</v>
      </c>
      <c r="K1214" s="143" t="b">
        <v>0</v>
      </c>
    </row>
    <row r="1215" spans="1:11" ht="47.25" hidden="1" x14ac:dyDescent="0.25">
      <c r="A1215" s="145">
        <v>44160.774305555555</v>
      </c>
      <c r="B1215" s="143" t="s">
        <v>846</v>
      </c>
      <c r="C1215" s="144" t="s">
        <v>1044</v>
      </c>
      <c r="D1215" s="143">
        <v>2719660529</v>
      </c>
      <c r="E1215" s="143">
        <v>2028360435</v>
      </c>
      <c r="F1215" s="143">
        <v>4.5999999999999996</v>
      </c>
      <c r="G1215" s="143">
        <v>207.18</v>
      </c>
      <c r="H1215" s="143" t="b">
        <v>1</v>
      </c>
      <c r="I1215" s="143" t="b">
        <v>0</v>
      </c>
      <c r="J1215" s="143" t="b">
        <v>0</v>
      </c>
      <c r="K1215" s="143" t="b">
        <v>0</v>
      </c>
    </row>
    <row r="1216" spans="1:11" ht="63" hidden="1" x14ac:dyDescent="0.25">
      <c r="A1216" s="145">
        <v>44160.745833333334</v>
      </c>
      <c r="B1216" s="143" t="s">
        <v>846</v>
      </c>
      <c r="C1216" s="144" t="s">
        <v>1041</v>
      </c>
      <c r="D1216" s="143">
        <v>2719520879</v>
      </c>
      <c r="E1216" s="143">
        <v>2028360432</v>
      </c>
      <c r="F1216" s="143">
        <v>2.7</v>
      </c>
      <c r="G1216" s="143">
        <v>202.58</v>
      </c>
      <c r="H1216" s="143" t="b">
        <v>1</v>
      </c>
      <c r="I1216" s="143" t="b">
        <v>0</v>
      </c>
      <c r="J1216" s="143" t="b">
        <v>0</v>
      </c>
      <c r="K1216" s="143" t="b">
        <v>0</v>
      </c>
    </row>
    <row r="1217" spans="1:11" ht="63" hidden="1" x14ac:dyDescent="0.25">
      <c r="A1217" s="145">
        <v>44160.679861111108</v>
      </c>
      <c r="B1217" s="143" t="s">
        <v>846</v>
      </c>
      <c r="C1217" s="144" t="s">
        <v>1045</v>
      </c>
      <c r="D1217" s="143">
        <v>2719073004</v>
      </c>
      <c r="E1217" s="143">
        <v>2028360436</v>
      </c>
      <c r="F1217" s="143">
        <v>2.4</v>
      </c>
      <c r="G1217" s="143">
        <v>199.88</v>
      </c>
      <c r="H1217" s="143" t="b">
        <v>1</v>
      </c>
      <c r="I1217" s="143" t="b">
        <v>0</v>
      </c>
      <c r="J1217" s="143" t="b">
        <v>0</v>
      </c>
      <c r="K1217" s="143" t="b">
        <v>0</v>
      </c>
    </row>
    <row r="1218" spans="1:11" ht="63" hidden="1" x14ac:dyDescent="0.25">
      <c r="A1218" s="145">
        <v>44160.642361111109</v>
      </c>
      <c r="B1218" s="143" t="s">
        <v>846</v>
      </c>
      <c r="C1218" s="144" t="s">
        <v>1042</v>
      </c>
      <c r="D1218" s="143">
        <v>2718822269</v>
      </c>
      <c r="E1218" s="143">
        <v>2028360433</v>
      </c>
      <c r="F1218" s="143">
        <v>1.8</v>
      </c>
      <c r="G1218" s="143">
        <v>197.48</v>
      </c>
      <c r="H1218" s="143" t="b">
        <v>1</v>
      </c>
      <c r="I1218" s="143" t="b">
        <v>0</v>
      </c>
      <c r="J1218" s="143" t="b">
        <v>0</v>
      </c>
      <c r="K1218" s="143" t="b">
        <v>0</v>
      </c>
    </row>
    <row r="1219" spans="1:11" ht="63" hidden="1" x14ac:dyDescent="0.25">
      <c r="A1219" s="145">
        <v>44160.470833333333</v>
      </c>
      <c r="B1219" s="143" t="s">
        <v>848</v>
      </c>
      <c r="C1219" s="144" t="s">
        <v>1045</v>
      </c>
      <c r="D1219" s="143">
        <v>2718131276</v>
      </c>
      <c r="E1219" s="143">
        <v>2028360436</v>
      </c>
      <c r="F1219" s="143">
        <v>-1</v>
      </c>
      <c r="G1219" s="143">
        <v>195.68</v>
      </c>
      <c r="H1219" s="143" t="b">
        <v>1</v>
      </c>
      <c r="I1219" s="143" t="b">
        <v>0</v>
      </c>
      <c r="J1219" s="143" t="b">
        <v>0</v>
      </c>
      <c r="K1219" s="143" t="b">
        <v>0</v>
      </c>
    </row>
    <row r="1220" spans="1:11" ht="47.25" hidden="1" x14ac:dyDescent="0.25">
      <c r="A1220" s="145">
        <v>44160.470833333333</v>
      </c>
      <c r="B1220" s="143" t="s">
        <v>848</v>
      </c>
      <c r="C1220" s="144" t="s">
        <v>1044</v>
      </c>
      <c r="D1220" s="143">
        <v>2718131275</v>
      </c>
      <c r="E1220" s="143">
        <v>2028360435</v>
      </c>
      <c r="F1220" s="143">
        <v>-1</v>
      </c>
      <c r="G1220" s="143">
        <v>196.68</v>
      </c>
      <c r="H1220" s="143" t="b">
        <v>1</v>
      </c>
      <c r="I1220" s="143" t="b">
        <v>0</v>
      </c>
      <c r="J1220" s="143" t="b">
        <v>0</v>
      </c>
      <c r="K1220" s="143" t="b">
        <v>0</v>
      </c>
    </row>
    <row r="1221" spans="1:11" ht="63" hidden="1" x14ac:dyDescent="0.25">
      <c r="A1221" s="145">
        <v>44160.470833333333</v>
      </c>
      <c r="B1221" s="143" t="s">
        <v>848</v>
      </c>
      <c r="C1221" s="144" t="s">
        <v>1043</v>
      </c>
      <c r="D1221" s="143">
        <v>2718131274</v>
      </c>
      <c r="E1221" s="143">
        <v>2028360434</v>
      </c>
      <c r="F1221" s="143">
        <v>-1</v>
      </c>
      <c r="G1221" s="143">
        <v>197.68</v>
      </c>
      <c r="H1221" s="143" t="b">
        <v>1</v>
      </c>
      <c r="I1221" s="143" t="b">
        <v>0</v>
      </c>
      <c r="J1221" s="143" t="b">
        <v>0</v>
      </c>
      <c r="K1221" s="143" t="b">
        <v>0</v>
      </c>
    </row>
    <row r="1222" spans="1:11" ht="63" hidden="1" x14ac:dyDescent="0.25">
      <c r="A1222" s="145">
        <v>44160.470833333333</v>
      </c>
      <c r="B1222" s="143" t="s">
        <v>848</v>
      </c>
      <c r="C1222" s="144" t="s">
        <v>1042</v>
      </c>
      <c r="D1222" s="143">
        <v>2718131273</v>
      </c>
      <c r="E1222" s="143">
        <v>2028360433</v>
      </c>
      <c r="F1222" s="143">
        <v>-1</v>
      </c>
      <c r="G1222" s="143">
        <v>198.68</v>
      </c>
      <c r="H1222" s="143" t="b">
        <v>1</v>
      </c>
      <c r="I1222" s="143" t="b">
        <v>0</v>
      </c>
      <c r="J1222" s="143" t="b">
        <v>0</v>
      </c>
      <c r="K1222" s="143" t="b">
        <v>0</v>
      </c>
    </row>
    <row r="1223" spans="1:11" ht="63" hidden="1" x14ac:dyDescent="0.25">
      <c r="A1223" s="145">
        <v>44160.470833333333</v>
      </c>
      <c r="B1223" s="143" t="s">
        <v>848</v>
      </c>
      <c r="C1223" s="144" t="s">
        <v>1041</v>
      </c>
      <c r="D1223" s="143">
        <v>2718131272</v>
      </c>
      <c r="E1223" s="143">
        <v>2028360432</v>
      </c>
      <c r="F1223" s="143">
        <v>-1</v>
      </c>
      <c r="G1223" s="143">
        <v>199.68</v>
      </c>
      <c r="H1223" s="143" t="b">
        <v>1</v>
      </c>
      <c r="I1223" s="143" t="b">
        <v>0</v>
      </c>
      <c r="J1223" s="143" t="b">
        <v>0</v>
      </c>
      <c r="K1223" s="143" t="b">
        <v>0</v>
      </c>
    </row>
    <row r="1224" spans="1:11" ht="63" hidden="1" x14ac:dyDescent="0.25">
      <c r="A1224" s="145">
        <v>44160.470833333333</v>
      </c>
      <c r="B1224" s="143" t="s">
        <v>848</v>
      </c>
      <c r="C1224" s="144" t="s">
        <v>1040</v>
      </c>
      <c r="D1224" s="143">
        <v>2718131271</v>
      </c>
      <c r="E1224" s="143">
        <v>2028360431</v>
      </c>
      <c r="F1224" s="143">
        <v>-1</v>
      </c>
      <c r="G1224" s="143">
        <v>200.68</v>
      </c>
      <c r="H1224" s="143" t="b">
        <v>1</v>
      </c>
      <c r="I1224" s="143" t="b">
        <v>0</v>
      </c>
      <c r="J1224" s="143" t="b">
        <v>0</v>
      </c>
      <c r="K1224" s="143" t="b">
        <v>0</v>
      </c>
    </row>
    <row r="1225" spans="1:11" ht="47.25" hidden="1" x14ac:dyDescent="0.25">
      <c r="A1225" s="145">
        <v>44160.470833333333</v>
      </c>
      <c r="B1225" s="143" t="s">
        <v>848</v>
      </c>
      <c r="C1225" s="144" t="s">
        <v>1039</v>
      </c>
      <c r="D1225" s="143">
        <v>2718131270</v>
      </c>
      <c r="E1225" s="143">
        <v>2028360430</v>
      </c>
      <c r="F1225" s="143">
        <v>-1</v>
      </c>
      <c r="G1225" s="143">
        <v>201.68</v>
      </c>
      <c r="H1225" s="143" t="b">
        <v>1</v>
      </c>
      <c r="I1225" s="143" t="b">
        <v>0</v>
      </c>
      <c r="J1225" s="143" t="b">
        <v>0</v>
      </c>
      <c r="K1225" s="143" t="b">
        <v>0</v>
      </c>
    </row>
    <row r="1226" spans="1:11" ht="63" hidden="1" x14ac:dyDescent="0.25">
      <c r="A1226" s="145">
        <v>44159.922222222223</v>
      </c>
      <c r="B1226" s="143" t="s">
        <v>848</v>
      </c>
      <c r="C1226" s="144" t="s">
        <v>1038</v>
      </c>
      <c r="D1226" s="143">
        <v>2717604414</v>
      </c>
      <c r="E1226" s="143">
        <v>2027989085</v>
      </c>
      <c r="F1226" s="143">
        <v>-1</v>
      </c>
      <c r="G1226" s="143">
        <v>202.68</v>
      </c>
      <c r="H1226" s="143" t="b">
        <v>1</v>
      </c>
      <c r="I1226" s="143" t="b">
        <v>0</v>
      </c>
      <c r="J1226" s="143" t="b">
        <v>0</v>
      </c>
      <c r="K1226" s="143" t="b">
        <v>0</v>
      </c>
    </row>
    <row r="1227" spans="1:11" ht="63" hidden="1" x14ac:dyDescent="0.25">
      <c r="A1227" s="145">
        <v>44159.922222222223</v>
      </c>
      <c r="B1227" s="143" t="s">
        <v>848</v>
      </c>
      <c r="C1227" s="144" t="s">
        <v>1037</v>
      </c>
      <c r="D1227" s="143">
        <v>2717604413</v>
      </c>
      <c r="E1227" s="143">
        <v>2027989084</v>
      </c>
      <c r="F1227" s="143">
        <v>-1</v>
      </c>
      <c r="G1227" s="143">
        <v>203.68</v>
      </c>
      <c r="H1227" s="143" t="b">
        <v>1</v>
      </c>
      <c r="I1227" s="143" t="b">
        <v>0</v>
      </c>
      <c r="J1227" s="143" t="b">
        <v>0</v>
      </c>
      <c r="K1227" s="143" t="b">
        <v>0</v>
      </c>
    </row>
    <row r="1228" spans="1:11" hidden="1" x14ac:dyDescent="0.25">
      <c r="A1228" s="145">
        <v>44157.955555555556</v>
      </c>
      <c r="B1228" s="143" t="s">
        <v>846</v>
      </c>
      <c r="C1228" s="143" t="s">
        <v>883</v>
      </c>
      <c r="D1228" s="143">
        <v>2714059535</v>
      </c>
      <c r="E1228" s="143">
        <v>2025139599</v>
      </c>
      <c r="F1228" s="143">
        <v>2.68</v>
      </c>
      <c r="G1228" s="143">
        <v>204.68</v>
      </c>
      <c r="H1228" s="143" t="b">
        <v>0</v>
      </c>
      <c r="I1228" s="143" t="b">
        <v>1</v>
      </c>
      <c r="J1228" s="143" t="b">
        <v>0</v>
      </c>
      <c r="K1228" s="143" t="b">
        <v>0</v>
      </c>
    </row>
    <row r="1229" spans="1:11" hidden="1" x14ac:dyDescent="0.25">
      <c r="A1229" s="145">
        <v>44157.847916666666</v>
      </c>
      <c r="B1229" s="143" t="s">
        <v>848</v>
      </c>
      <c r="C1229" s="143" t="s">
        <v>883</v>
      </c>
      <c r="D1229" s="143">
        <v>2713696892</v>
      </c>
      <c r="E1229" s="143">
        <v>2025139599</v>
      </c>
      <c r="F1229" s="143">
        <v>-0.6</v>
      </c>
      <c r="G1229" s="143">
        <v>202</v>
      </c>
      <c r="H1229" s="143" t="b">
        <v>0</v>
      </c>
      <c r="I1229" s="143" t="b">
        <v>1</v>
      </c>
      <c r="J1229" s="143" t="b">
        <v>0</v>
      </c>
      <c r="K1229" s="143" t="b">
        <v>0</v>
      </c>
    </row>
    <row r="1230" spans="1:11" hidden="1" x14ac:dyDescent="0.25">
      <c r="A1230" s="145">
        <v>44156.853472222225</v>
      </c>
      <c r="B1230" s="143" t="s">
        <v>846</v>
      </c>
      <c r="C1230" s="143" t="s">
        <v>875</v>
      </c>
      <c r="D1230" s="143">
        <v>2710582897</v>
      </c>
      <c r="E1230" s="143">
        <v>2020412002</v>
      </c>
      <c r="F1230" s="143">
        <v>1.4</v>
      </c>
      <c r="G1230" s="143">
        <v>202.6</v>
      </c>
      <c r="H1230" s="143" t="b">
        <v>0</v>
      </c>
      <c r="I1230" s="143" t="b">
        <v>1</v>
      </c>
      <c r="J1230" s="143" t="b">
        <v>0</v>
      </c>
      <c r="K1230" s="143" t="b">
        <v>0</v>
      </c>
    </row>
    <row r="1231" spans="1:11" ht="63" hidden="1" x14ac:dyDescent="0.25">
      <c r="A1231" s="145">
        <v>44156.824999999997</v>
      </c>
      <c r="B1231" s="143" t="s">
        <v>846</v>
      </c>
      <c r="C1231" s="144" t="s">
        <v>1035</v>
      </c>
      <c r="D1231" s="143">
        <v>2710351127</v>
      </c>
      <c r="E1231" s="143">
        <v>2022306773</v>
      </c>
      <c r="F1231" s="143">
        <v>3.7</v>
      </c>
      <c r="G1231" s="143">
        <v>201.2</v>
      </c>
      <c r="H1231" s="143" t="b">
        <v>1</v>
      </c>
      <c r="I1231" s="143" t="b">
        <v>0</v>
      </c>
      <c r="J1231" s="143" t="b">
        <v>0</v>
      </c>
      <c r="K1231" s="143" t="b">
        <v>0</v>
      </c>
    </row>
    <row r="1232" spans="1:11" ht="47.25" hidden="1" x14ac:dyDescent="0.25">
      <c r="A1232" s="145">
        <v>44156.796527777777</v>
      </c>
      <c r="B1232" s="143" t="s">
        <v>848</v>
      </c>
      <c r="C1232" s="144" t="s">
        <v>1036</v>
      </c>
      <c r="D1232" s="143">
        <v>2710092324</v>
      </c>
      <c r="E1232" s="143">
        <v>2022452817</v>
      </c>
      <c r="F1232" s="143">
        <v>-1</v>
      </c>
      <c r="G1232" s="143">
        <v>197.5</v>
      </c>
      <c r="H1232" s="143" t="b">
        <v>1</v>
      </c>
      <c r="I1232" s="143" t="b">
        <v>0</v>
      </c>
      <c r="J1232" s="143" t="b">
        <v>0</v>
      </c>
      <c r="K1232" s="143" t="b">
        <v>0</v>
      </c>
    </row>
    <row r="1233" spans="1:11" ht="63" hidden="1" x14ac:dyDescent="0.25">
      <c r="A1233" s="145">
        <v>44156.777777777781</v>
      </c>
      <c r="B1233" s="143" t="s">
        <v>848</v>
      </c>
      <c r="C1233" s="144" t="s">
        <v>1035</v>
      </c>
      <c r="D1233" s="143">
        <v>2709895097</v>
      </c>
      <c r="E1233" s="143">
        <v>2022306773</v>
      </c>
      <c r="F1233" s="143">
        <v>-1</v>
      </c>
      <c r="G1233" s="143">
        <v>198.5</v>
      </c>
      <c r="H1233" s="143" t="b">
        <v>1</v>
      </c>
      <c r="I1233" s="143" t="b">
        <v>0</v>
      </c>
      <c r="J1233" s="143" t="b">
        <v>0</v>
      </c>
      <c r="K1233" s="143" t="b">
        <v>0</v>
      </c>
    </row>
    <row r="1234" spans="1:11" ht="63" hidden="1" x14ac:dyDescent="0.25">
      <c r="A1234" s="145">
        <v>44156.777083333334</v>
      </c>
      <c r="B1234" s="143" t="s">
        <v>848</v>
      </c>
      <c r="C1234" s="144" t="s">
        <v>1034</v>
      </c>
      <c r="D1234" s="143">
        <v>2709886046</v>
      </c>
      <c r="E1234" s="143">
        <v>2022299113</v>
      </c>
      <c r="F1234" s="143">
        <v>0</v>
      </c>
      <c r="G1234" s="143">
        <v>199.5</v>
      </c>
      <c r="H1234" s="143" t="b">
        <v>1</v>
      </c>
      <c r="I1234" s="143" t="b">
        <v>0</v>
      </c>
      <c r="J1234" s="143" t="b">
        <v>0</v>
      </c>
      <c r="K1234" s="143" t="b">
        <v>0</v>
      </c>
    </row>
    <row r="1235" spans="1:11" ht="63" hidden="1" x14ac:dyDescent="0.25">
      <c r="A1235" s="145">
        <v>44156.716666666667</v>
      </c>
      <c r="B1235" s="143" t="s">
        <v>846</v>
      </c>
      <c r="C1235" s="144" t="s">
        <v>1033</v>
      </c>
      <c r="D1235" s="143">
        <v>2708946512</v>
      </c>
      <c r="E1235" s="143">
        <v>2020401392</v>
      </c>
      <c r="F1235" s="143">
        <v>3.5</v>
      </c>
      <c r="G1235" s="143">
        <v>199.5</v>
      </c>
      <c r="H1235" s="143" t="b">
        <v>1</v>
      </c>
      <c r="I1235" s="143" t="b">
        <v>0</v>
      </c>
      <c r="J1235" s="143" t="b">
        <v>0</v>
      </c>
      <c r="K1235" s="143" t="b">
        <v>0</v>
      </c>
    </row>
    <row r="1236" spans="1:11" hidden="1" x14ac:dyDescent="0.25">
      <c r="A1236" s="145">
        <v>44156.637499999997</v>
      </c>
      <c r="B1236" s="143" t="s">
        <v>848</v>
      </c>
      <c r="C1236" s="143" t="s">
        <v>875</v>
      </c>
      <c r="D1236" s="143">
        <v>2707436647</v>
      </c>
      <c r="E1236" s="143">
        <v>2020412002</v>
      </c>
      <c r="F1236" s="143">
        <v>-0.2</v>
      </c>
      <c r="G1236" s="143">
        <v>196</v>
      </c>
      <c r="H1236" s="143" t="b">
        <v>0</v>
      </c>
      <c r="I1236" s="143" t="b">
        <v>1</v>
      </c>
      <c r="J1236" s="143" t="b">
        <v>0</v>
      </c>
      <c r="K1236" s="143" t="b">
        <v>0</v>
      </c>
    </row>
    <row r="1237" spans="1:11" ht="63" hidden="1" x14ac:dyDescent="0.25">
      <c r="A1237" s="145">
        <v>44156.636805555558</v>
      </c>
      <c r="B1237" s="143" t="s">
        <v>848</v>
      </c>
      <c r="C1237" s="144" t="s">
        <v>1033</v>
      </c>
      <c r="D1237" s="143">
        <v>2707424895</v>
      </c>
      <c r="E1237" s="143">
        <v>2020401392</v>
      </c>
      <c r="F1237" s="143">
        <v>-1</v>
      </c>
      <c r="G1237" s="143">
        <v>196.2</v>
      </c>
      <c r="H1237" s="143" t="b">
        <v>1</v>
      </c>
      <c r="I1237" s="143" t="b">
        <v>0</v>
      </c>
      <c r="J1237" s="143" t="b">
        <v>0</v>
      </c>
      <c r="K1237" s="143" t="b">
        <v>0</v>
      </c>
    </row>
    <row r="1238" spans="1:11" ht="63" hidden="1" x14ac:dyDescent="0.25">
      <c r="A1238" s="145">
        <v>44156.636805555558</v>
      </c>
      <c r="B1238" s="143" t="s">
        <v>848</v>
      </c>
      <c r="C1238" s="144" t="s">
        <v>1032</v>
      </c>
      <c r="D1238" s="143">
        <v>2707424893</v>
      </c>
      <c r="E1238" s="143">
        <v>2020401390</v>
      </c>
      <c r="F1238" s="143">
        <v>-1</v>
      </c>
      <c r="G1238" s="143">
        <v>197.2</v>
      </c>
      <c r="H1238" s="143" t="b">
        <v>1</v>
      </c>
      <c r="I1238" s="143" t="b">
        <v>0</v>
      </c>
      <c r="J1238" s="143" t="b">
        <v>0</v>
      </c>
      <c r="K1238" s="143" t="b">
        <v>0</v>
      </c>
    </row>
    <row r="1239" spans="1:11" ht="63" hidden="1" x14ac:dyDescent="0.25">
      <c r="A1239" s="145">
        <v>44156.636805555558</v>
      </c>
      <c r="B1239" s="143" t="s">
        <v>848</v>
      </c>
      <c r="C1239" s="144" t="s">
        <v>1031</v>
      </c>
      <c r="D1239" s="143">
        <v>2707424891</v>
      </c>
      <c r="E1239" s="143">
        <v>2020401388</v>
      </c>
      <c r="F1239" s="143">
        <v>-1</v>
      </c>
      <c r="G1239" s="143">
        <v>198.2</v>
      </c>
      <c r="H1239" s="143" t="b">
        <v>1</v>
      </c>
      <c r="I1239" s="143" t="b">
        <v>0</v>
      </c>
      <c r="J1239" s="143" t="b">
        <v>0</v>
      </c>
      <c r="K1239" s="143" t="b">
        <v>0</v>
      </c>
    </row>
    <row r="1240" spans="1:11" ht="63" hidden="1" x14ac:dyDescent="0.25">
      <c r="A1240" s="145">
        <v>44156.636805555558</v>
      </c>
      <c r="B1240" s="143" t="s">
        <v>848</v>
      </c>
      <c r="C1240" s="144" t="s">
        <v>1030</v>
      </c>
      <c r="D1240" s="143">
        <v>2707424890</v>
      </c>
      <c r="E1240" s="143">
        <v>2020401387</v>
      </c>
      <c r="F1240" s="143">
        <v>-1</v>
      </c>
      <c r="G1240" s="143">
        <v>199.2</v>
      </c>
      <c r="H1240" s="143" t="b">
        <v>1</v>
      </c>
      <c r="I1240" s="143" t="b">
        <v>0</v>
      </c>
      <c r="J1240" s="143" t="b">
        <v>0</v>
      </c>
      <c r="K1240" s="143" t="b">
        <v>0</v>
      </c>
    </row>
    <row r="1241" spans="1:11" ht="63" hidden="1" x14ac:dyDescent="0.25">
      <c r="A1241" s="145">
        <v>44156.487500000003</v>
      </c>
      <c r="B1241" s="143" t="s">
        <v>848</v>
      </c>
      <c r="C1241" s="144" t="s">
        <v>1029</v>
      </c>
      <c r="D1241" s="143">
        <v>2705451919</v>
      </c>
      <c r="E1241" s="143">
        <v>2018888662</v>
      </c>
      <c r="F1241" s="143">
        <v>-1</v>
      </c>
      <c r="G1241" s="143">
        <v>200.2</v>
      </c>
      <c r="H1241" s="143" t="b">
        <v>1</v>
      </c>
      <c r="I1241" s="143" t="b">
        <v>0</v>
      </c>
      <c r="J1241" s="143" t="b">
        <v>0</v>
      </c>
      <c r="K1241" s="143" t="b">
        <v>0</v>
      </c>
    </row>
    <row r="1242" spans="1:11" ht="63" hidden="1" x14ac:dyDescent="0.25">
      <c r="A1242" s="145">
        <v>44156.487500000003</v>
      </c>
      <c r="B1242" s="143" t="s">
        <v>848</v>
      </c>
      <c r="C1242" s="144" t="s">
        <v>1028</v>
      </c>
      <c r="D1242" s="143">
        <v>2705451917</v>
      </c>
      <c r="E1242" s="143">
        <v>2018888660</v>
      </c>
      <c r="F1242" s="143">
        <v>-1</v>
      </c>
      <c r="G1242" s="143">
        <v>201.2</v>
      </c>
      <c r="H1242" s="143" t="b">
        <v>1</v>
      </c>
      <c r="I1242" s="143" t="b">
        <v>0</v>
      </c>
      <c r="J1242" s="143" t="b">
        <v>0</v>
      </c>
      <c r="K1242" s="143" t="b">
        <v>0</v>
      </c>
    </row>
    <row r="1243" spans="1:11" ht="47.25" hidden="1" x14ac:dyDescent="0.25">
      <c r="A1243" s="145">
        <v>44156.487500000003</v>
      </c>
      <c r="B1243" s="143" t="s">
        <v>848</v>
      </c>
      <c r="C1243" s="144" t="s">
        <v>1027</v>
      </c>
      <c r="D1243" s="143">
        <v>2705451916</v>
      </c>
      <c r="E1243" s="143">
        <v>2018888659</v>
      </c>
      <c r="F1243" s="143">
        <v>-1</v>
      </c>
      <c r="G1243" s="143">
        <v>202.2</v>
      </c>
      <c r="H1243" s="143" t="b">
        <v>1</v>
      </c>
      <c r="I1243" s="143" t="b">
        <v>0</v>
      </c>
      <c r="J1243" s="143" t="b">
        <v>0</v>
      </c>
      <c r="K1243" s="143" t="b">
        <v>0</v>
      </c>
    </row>
    <row r="1244" spans="1:11" ht="63" hidden="1" x14ac:dyDescent="0.25">
      <c r="A1244" s="145">
        <v>44155.73333333333</v>
      </c>
      <c r="B1244" s="143" t="s">
        <v>846</v>
      </c>
      <c r="C1244" s="144" t="s">
        <v>1025</v>
      </c>
      <c r="D1244" s="143">
        <v>2702894832</v>
      </c>
      <c r="E1244" s="143">
        <v>2015947580</v>
      </c>
      <c r="F1244" s="143">
        <v>3.2</v>
      </c>
      <c r="G1244" s="143">
        <v>203.2</v>
      </c>
      <c r="H1244" s="143" t="b">
        <v>1</v>
      </c>
      <c r="I1244" s="143" t="b">
        <v>0</v>
      </c>
      <c r="J1244" s="143" t="b">
        <v>0</v>
      </c>
      <c r="K1244" s="143" t="b">
        <v>0</v>
      </c>
    </row>
    <row r="1245" spans="1:11" hidden="1" x14ac:dyDescent="0.25">
      <c r="A1245" s="145">
        <v>44155.430555555555</v>
      </c>
      <c r="B1245" s="143" t="s">
        <v>848</v>
      </c>
      <c r="C1245" s="143" t="s">
        <v>882</v>
      </c>
      <c r="D1245" s="143">
        <v>2701550510</v>
      </c>
      <c r="E1245" s="143">
        <v>2015948348</v>
      </c>
      <c r="F1245" s="143">
        <v>-1</v>
      </c>
      <c r="G1245" s="143">
        <v>200</v>
      </c>
      <c r="H1245" s="143" t="b">
        <v>0</v>
      </c>
      <c r="I1245" s="143" t="b">
        <v>1</v>
      </c>
      <c r="J1245" s="143" t="b">
        <v>0</v>
      </c>
      <c r="K1245" s="143" t="b">
        <v>0</v>
      </c>
    </row>
    <row r="1246" spans="1:11" ht="63" hidden="1" x14ac:dyDescent="0.25">
      <c r="A1246" s="145">
        <v>44155.429861111108</v>
      </c>
      <c r="B1246" s="143" t="s">
        <v>848</v>
      </c>
      <c r="C1246" s="144" t="s">
        <v>1026</v>
      </c>
      <c r="D1246" s="143">
        <v>2701549565</v>
      </c>
      <c r="E1246" s="143">
        <v>2015947581</v>
      </c>
      <c r="F1246" s="143">
        <v>-1</v>
      </c>
      <c r="G1246" s="143">
        <v>201</v>
      </c>
      <c r="H1246" s="143" t="b">
        <v>1</v>
      </c>
      <c r="I1246" s="143" t="b">
        <v>0</v>
      </c>
      <c r="J1246" s="143" t="b">
        <v>0</v>
      </c>
      <c r="K1246" s="143" t="b">
        <v>0</v>
      </c>
    </row>
    <row r="1247" spans="1:11" ht="63" hidden="1" x14ac:dyDescent="0.25">
      <c r="A1247" s="145">
        <v>44155.429861111108</v>
      </c>
      <c r="B1247" s="143" t="s">
        <v>848</v>
      </c>
      <c r="C1247" s="144" t="s">
        <v>1025</v>
      </c>
      <c r="D1247" s="143">
        <v>2701549564</v>
      </c>
      <c r="E1247" s="143">
        <v>2015947580</v>
      </c>
      <c r="F1247" s="143">
        <v>-1</v>
      </c>
      <c r="G1247" s="143">
        <v>202</v>
      </c>
      <c r="H1247" s="143" t="b">
        <v>1</v>
      </c>
      <c r="I1247" s="143" t="b">
        <v>0</v>
      </c>
      <c r="J1247" s="143" t="b">
        <v>0</v>
      </c>
      <c r="K1247" s="143" t="b">
        <v>0</v>
      </c>
    </row>
    <row r="1248" spans="1:11" ht="47.25" hidden="1" x14ac:dyDescent="0.25">
      <c r="A1248" s="145">
        <v>44153.904166666667</v>
      </c>
      <c r="B1248" s="143" t="s">
        <v>848</v>
      </c>
      <c r="C1248" s="144" t="s">
        <v>1024</v>
      </c>
      <c r="D1248" s="143">
        <v>2698267401</v>
      </c>
      <c r="E1248" s="143">
        <v>2013591644</v>
      </c>
      <c r="F1248" s="143">
        <v>-1</v>
      </c>
      <c r="G1248" s="143">
        <v>203</v>
      </c>
      <c r="H1248" s="143" t="b">
        <v>1</v>
      </c>
      <c r="I1248" s="143" t="b">
        <v>0</v>
      </c>
      <c r="J1248" s="143" t="b">
        <v>0</v>
      </c>
      <c r="K1248" s="143" t="b">
        <v>0</v>
      </c>
    </row>
    <row r="1249" spans="1:11" hidden="1" x14ac:dyDescent="0.25">
      <c r="A1249" s="145">
        <v>44152.978472222225</v>
      </c>
      <c r="B1249" s="143" t="s">
        <v>848</v>
      </c>
      <c r="C1249" s="143" t="s">
        <v>868</v>
      </c>
      <c r="D1249" s="143">
        <v>2694945499</v>
      </c>
      <c r="E1249" s="143">
        <v>2011150127</v>
      </c>
      <c r="F1249" s="143">
        <v>0</v>
      </c>
      <c r="G1249" s="143">
        <v>204</v>
      </c>
      <c r="H1249" s="143" t="b">
        <v>0</v>
      </c>
      <c r="I1249" s="143" t="b">
        <v>1</v>
      </c>
      <c r="J1249" s="143" t="b">
        <v>0</v>
      </c>
      <c r="K1249" s="143" t="b">
        <v>0</v>
      </c>
    </row>
    <row r="1250" spans="1:11" ht="63" hidden="1" x14ac:dyDescent="0.25">
      <c r="A1250" s="145">
        <v>44152.538888888892</v>
      </c>
      <c r="B1250" s="143" t="s">
        <v>848</v>
      </c>
      <c r="C1250" s="144" t="s">
        <v>1023</v>
      </c>
      <c r="D1250" s="143">
        <v>2693253988</v>
      </c>
      <c r="E1250" s="143">
        <v>2009940144</v>
      </c>
      <c r="F1250" s="143">
        <v>-0.5</v>
      </c>
      <c r="G1250" s="143">
        <v>204</v>
      </c>
      <c r="H1250" s="143" t="b">
        <v>1</v>
      </c>
      <c r="I1250" s="143" t="b">
        <v>0</v>
      </c>
      <c r="J1250" s="143" t="b">
        <v>0</v>
      </c>
      <c r="K1250" s="143" t="b">
        <v>0</v>
      </c>
    </row>
    <row r="1251" spans="1:11" ht="47.25" hidden="1" x14ac:dyDescent="0.25">
      <c r="A1251" s="145">
        <v>44152.538194444445</v>
      </c>
      <c r="B1251" s="143" t="s">
        <v>848</v>
      </c>
      <c r="C1251" s="144" t="s">
        <v>1022</v>
      </c>
      <c r="D1251" s="143">
        <v>2693252928</v>
      </c>
      <c r="E1251" s="143">
        <v>2009939219</v>
      </c>
      <c r="F1251" s="143">
        <v>-5</v>
      </c>
      <c r="G1251" s="143">
        <v>204.5</v>
      </c>
      <c r="H1251" s="143" t="b">
        <v>1</v>
      </c>
      <c r="I1251" s="143" t="b">
        <v>0</v>
      </c>
      <c r="J1251" s="143" t="b">
        <v>0</v>
      </c>
      <c r="K1251" s="143" t="b">
        <v>0</v>
      </c>
    </row>
    <row r="1252" spans="1:11" ht="78.75" hidden="1" x14ac:dyDescent="0.25">
      <c r="A1252" s="145">
        <v>44151.908333333333</v>
      </c>
      <c r="B1252" s="143" t="s">
        <v>846</v>
      </c>
      <c r="C1252" s="144" t="s">
        <v>1020</v>
      </c>
      <c r="D1252" s="143">
        <v>2692685070</v>
      </c>
      <c r="E1252" s="143">
        <v>2009434698</v>
      </c>
      <c r="F1252" s="143">
        <v>3.5</v>
      </c>
      <c r="G1252" s="143">
        <v>209.5</v>
      </c>
      <c r="H1252" s="143" t="b">
        <v>1</v>
      </c>
      <c r="I1252" s="143" t="b">
        <v>0</v>
      </c>
      <c r="J1252" s="143" t="b">
        <v>0</v>
      </c>
      <c r="K1252" s="143" t="b">
        <v>0</v>
      </c>
    </row>
    <row r="1253" spans="1:11" ht="78.75" hidden="1" x14ac:dyDescent="0.25">
      <c r="A1253" s="145">
        <v>44151.879166666666</v>
      </c>
      <c r="B1253" s="143" t="s">
        <v>848</v>
      </c>
      <c r="C1253" s="144" t="s">
        <v>1021</v>
      </c>
      <c r="D1253" s="143">
        <v>2692588726</v>
      </c>
      <c r="E1253" s="143">
        <v>2009434699</v>
      </c>
      <c r="F1253" s="143">
        <v>-2</v>
      </c>
      <c r="G1253" s="143">
        <v>206</v>
      </c>
      <c r="H1253" s="143" t="b">
        <v>1</v>
      </c>
      <c r="I1253" s="143" t="b">
        <v>0</v>
      </c>
      <c r="J1253" s="143" t="b">
        <v>0</v>
      </c>
      <c r="K1253" s="143" t="b">
        <v>0</v>
      </c>
    </row>
    <row r="1254" spans="1:11" ht="78.75" hidden="1" x14ac:dyDescent="0.25">
      <c r="A1254" s="145">
        <v>44151.879166666666</v>
      </c>
      <c r="B1254" s="143" t="s">
        <v>848</v>
      </c>
      <c r="C1254" s="144" t="s">
        <v>1020</v>
      </c>
      <c r="D1254" s="143">
        <v>2692588725</v>
      </c>
      <c r="E1254" s="143">
        <v>2009434698</v>
      </c>
      <c r="F1254" s="143">
        <v>-2</v>
      </c>
      <c r="G1254" s="143">
        <v>208</v>
      </c>
      <c r="H1254" s="143" t="b">
        <v>1</v>
      </c>
      <c r="I1254" s="143" t="b">
        <v>0</v>
      </c>
      <c r="J1254" s="143" t="b">
        <v>0</v>
      </c>
      <c r="K1254" s="143" t="b">
        <v>0</v>
      </c>
    </row>
    <row r="1255" spans="1:11" ht="47.25" hidden="1" x14ac:dyDescent="0.25">
      <c r="A1255" s="145">
        <v>44151.67083333333</v>
      </c>
      <c r="B1255" s="143" t="s">
        <v>848</v>
      </c>
      <c r="C1255" s="144" t="s">
        <v>1019</v>
      </c>
      <c r="D1255" s="143">
        <v>2691852679</v>
      </c>
      <c r="E1255" s="143">
        <v>2008875979</v>
      </c>
      <c r="F1255" s="143">
        <v>-1</v>
      </c>
      <c r="G1255" s="143">
        <v>210</v>
      </c>
      <c r="H1255" s="143" t="b">
        <v>1</v>
      </c>
      <c r="I1255" s="143" t="b">
        <v>0</v>
      </c>
      <c r="J1255" s="143" t="b">
        <v>0</v>
      </c>
      <c r="K1255" s="143" t="b">
        <v>0</v>
      </c>
    </row>
    <row r="1256" spans="1:11" ht="47.25" hidden="1" x14ac:dyDescent="0.25">
      <c r="A1256" s="145">
        <v>44151.67083333333</v>
      </c>
      <c r="B1256" s="143" t="s">
        <v>848</v>
      </c>
      <c r="C1256" s="144" t="s">
        <v>1018</v>
      </c>
      <c r="D1256" s="143">
        <v>2691852677</v>
      </c>
      <c r="E1256" s="143">
        <v>2008875977</v>
      </c>
      <c r="F1256" s="143">
        <v>-1</v>
      </c>
      <c r="G1256" s="143">
        <v>211</v>
      </c>
      <c r="H1256" s="143" t="b">
        <v>1</v>
      </c>
      <c r="I1256" s="143" t="b">
        <v>0</v>
      </c>
      <c r="J1256" s="143" t="b">
        <v>0</v>
      </c>
      <c r="K1256" s="143" t="b">
        <v>0</v>
      </c>
    </row>
    <row r="1257" spans="1:11" ht="47.25" hidden="1" x14ac:dyDescent="0.25">
      <c r="A1257" s="145">
        <v>44150.870833333334</v>
      </c>
      <c r="B1257" s="143" t="s">
        <v>848</v>
      </c>
      <c r="C1257" s="144" t="s">
        <v>1017</v>
      </c>
      <c r="D1257" s="143">
        <v>2690715387</v>
      </c>
      <c r="E1257" s="143">
        <v>2008062203</v>
      </c>
      <c r="F1257" s="143">
        <v>-1</v>
      </c>
      <c r="G1257" s="143">
        <v>212</v>
      </c>
      <c r="H1257" s="143" t="b">
        <v>1</v>
      </c>
      <c r="I1257" s="143" t="b">
        <v>0</v>
      </c>
      <c r="J1257" s="143" t="b">
        <v>0</v>
      </c>
      <c r="K1257" s="143" t="b">
        <v>0</v>
      </c>
    </row>
    <row r="1258" spans="1:11" ht="63" hidden="1" x14ac:dyDescent="0.25">
      <c r="A1258" s="145">
        <v>44150.870833333334</v>
      </c>
      <c r="B1258" s="143" t="s">
        <v>848</v>
      </c>
      <c r="C1258" s="144" t="s">
        <v>1016</v>
      </c>
      <c r="D1258" s="143">
        <v>2690715384</v>
      </c>
      <c r="E1258" s="143">
        <v>2008062200</v>
      </c>
      <c r="F1258" s="143">
        <v>-1</v>
      </c>
      <c r="G1258" s="143">
        <v>213</v>
      </c>
      <c r="H1258" s="143" t="b">
        <v>1</v>
      </c>
      <c r="I1258" s="143" t="b">
        <v>0</v>
      </c>
      <c r="J1258" s="143" t="b">
        <v>0</v>
      </c>
      <c r="K1258" s="143" t="b">
        <v>0</v>
      </c>
    </row>
    <row r="1259" spans="1:11" ht="63" hidden="1" x14ac:dyDescent="0.25">
      <c r="A1259" s="145">
        <v>44150.870833333334</v>
      </c>
      <c r="B1259" s="143" t="s">
        <v>848</v>
      </c>
      <c r="C1259" s="144" t="s">
        <v>1015</v>
      </c>
      <c r="D1259" s="143">
        <v>2690715382</v>
      </c>
      <c r="E1259" s="143">
        <v>2008062198</v>
      </c>
      <c r="F1259" s="143">
        <v>-1</v>
      </c>
      <c r="G1259" s="143">
        <v>214</v>
      </c>
      <c r="H1259" s="143" t="b">
        <v>1</v>
      </c>
      <c r="I1259" s="143" t="b">
        <v>0</v>
      </c>
      <c r="J1259" s="143" t="b">
        <v>0</v>
      </c>
      <c r="K1259" s="143" t="b">
        <v>0</v>
      </c>
    </row>
    <row r="1260" spans="1:11" ht="63" hidden="1" x14ac:dyDescent="0.25">
      <c r="A1260" s="145">
        <v>44149.678472222222</v>
      </c>
      <c r="B1260" s="143" t="s">
        <v>848</v>
      </c>
      <c r="C1260" s="144" t="s">
        <v>1014</v>
      </c>
      <c r="D1260" s="143">
        <v>2684951980</v>
      </c>
      <c r="E1260" s="143">
        <v>2003747427</v>
      </c>
      <c r="F1260" s="143">
        <v>0</v>
      </c>
      <c r="G1260" s="143">
        <v>215</v>
      </c>
      <c r="H1260" s="143" t="b">
        <v>1</v>
      </c>
      <c r="I1260" s="143" t="b">
        <v>0</v>
      </c>
      <c r="J1260" s="143" t="b">
        <v>0</v>
      </c>
      <c r="K1260" s="143" t="b">
        <v>0</v>
      </c>
    </row>
    <row r="1261" spans="1:11" ht="63" hidden="1" x14ac:dyDescent="0.25">
      <c r="A1261" s="145">
        <v>44149.678472222222</v>
      </c>
      <c r="B1261" s="143" t="s">
        <v>848</v>
      </c>
      <c r="C1261" s="144" t="s">
        <v>1013</v>
      </c>
      <c r="D1261" s="143">
        <v>2684951979</v>
      </c>
      <c r="E1261" s="143">
        <v>2003747425</v>
      </c>
      <c r="F1261" s="143">
        <v>0</v>
      </c>
      <c r="G1261" s="143">
        <v>215</v>
      </c>
      <c r="H1261" s="143" t="b">
        <v>1</v>
      </c>
      <c r="I1261" s="143" t="b">
        <v>0</v>
      </c>
      <c r="J1261" s="143" t="b">
        <v>0</v>
      </c>
      <c r="K1261" s="143" t="b">
        <v>0</v>
      </c>
    </row>
    <row r="1262" spans="1:11" ht="63" hidden="1" x14ac:dyDescent="0.25">
      <c r="A1262" s="145">
        <v>44148.727083333331</v>
      </c>
      <c r="B1262" s="143" t="s">
        <v>848</v>
      </c>
      <c r="C1262" s="144" t="s">
        <v>1012</v>
      </c>
      <c r="D1262" s="143">
        <v>2678940939</v>
      </c>
      <c r="E1262" s="143">
        <v>1999224329</v>
      </c>
      <c r="F1262" s="143">
        <v>-1</v>
      </c>
      <c r="G1262" s="143">
        <v>215</v>
      </c>
      <c r="H1262" s="143" t="b">
        <v>1</v>
      </c>
      <c r="I1262" s="143" t="b">
        <v>0</v>
      </c>
      <c r="J1262" s="143" t="b">
        <v>0</v>
      </c>
      <c r="K1262" s="143" t="b">
        <v>0</v>
      </c>
    </row>
    <row r="1263" spans="1:11" ht="78.75" hidden="1" x14ac:dyDescent="0.25">
      <c r="A1263" s="145">
        <v>44146.968055555553</v>
      </c>
      <c r="B1263" s="143" t="s">
        <v>846</v>
      </c>
      <c r="C1263" s="144" t="s">
        <v>1010</v>
      </c>
      <c r="D1263" s="143">
        <v>2674315585</v>
      </c>
      <c r="E1263" s="143">
        <v>1995589350</v>
      </c>
      <c r="F1263" s="143">
        <v>3.1</v>
      </c>
      <c r="G1263" s="143">
        <v>216</v>
      </c>
      <c r="H1263" s="143" t="b">
        <v>1</v>
      </c>
      <c r="I1263" s="143" t="b">
        <v>0</v>
      </c>
      <c r="J1263" s="143" t="b">
        <v>0</v>
      </c>
      <c r="K1263" s="143" t="b">
        <v>0</v>
      </c>
    </row>
    <row r="1264" spans="1:11" ht="47.25" hidden="1" x14ac:dyDescent="0.25">
      <c r="A1264" s="145">
        <v>44146.943749999999</v>
      </c>
      <c r="B1264" s="143" t="s">
        <v>848</v>
      </c>
      <c r="C1264" s="144" t="s">
        <v>1011</v>
      </c>
      <c r="D1264" s="143">
        <v>2674219145</v>
      </c>
      <c r="E1264" s="143">
        <v>1995701547</v>
      </c>
      <c r="F1264" s="143">
        <v>-1</v>
      </c>
      <c r="G1264" s="143">
        <v>212.9</v>
      </c>
      <c r="H1264" s="143" t="b">
        <v>1</v>
      </c>
      <c r="I1264" s="143" t="b">
        <v>0</v>
      </c>
      <c r="J1264" s="143" t="b">
        <v>0</v>
      </c>
      <c r="K1264" s="143" t="b">
        <v>0</v>
      </c>
    </row>
    <row r="1265" spans="1:11" ht="78.75" hidden="1" x14ac:dyDescent="0.25">
      <c r="A1265" s="145">
        <v>44146.920138888891</v>
      </c>
      <c r="B1265" s="143" t="s">
        <v>848</v>
      </c>
      <c r="C1265" s="144" t="s">
        <v>1010</v>
      </c>
      <c r="D1265" s="143">
        <v>2673946884</v>
      </c>
      <c r="E1265" s="143">
        <v>1995589350</v>
      </c>
      <c r="F1265" s="143">
        <v>-2</v>
      </c>
      <c r="G1265" s="143">
        <v>213.9</v>
      </c>
      <c r="H1265" s="143" t="b">
        <v>1</v>
      </c>
      <c r="I1265" s="143" t="b">
        <v>0</v>
      </c>
      <c r="J1265" s="143" t="b">
        <v>0</v>
      </c>
      <c r="K1265" s="143" t="b">
        <v>0</v>
      </c>
    </row>
    <row r="1266" spans="1:11" hidden="1" x14ac:dyDescent="0.25">
      <c r="A1266" s="145">
        <v>44146.813194444447</v>
      </c>
      <c r="B1266" s="143" t="s">
        <v>846</v>
      </c>
      <c r="C1266" s="143" t="s">
        <v>883</v>
      </c>
      <c r="D1266" s="143">
        <v>2673049912</v>
      </c>
      <c r="E1266" s="143">
        <v>1993975525</v>
      </c>
      <c r="F1266" s="143">
        <v>3.94</v>
      </c>
      <c r="G1266" s="143">
        <v>215.9</v>
      </c>
      <c r="H1266" s="143" t="b">
        <v>0</v>
      </c>
      <c r="I1266" s="143" t="b">
        <v>1</v>
      </c>
      <c r="J1266" s="143" t="b">
        <v>0</v>
      </c>
      <c r="K1266" s="143" t="b">
        <v>0</v>
      </c>
    </row>
    <row r="1267" spans="1:11" hidden="1" x14ac:dyDescent="0.25">
      <c r="A1267" s="145">
        <v>44146.645833333336</v>
      </c>
      <c r="B1267" s="143" t="s">
        <v>848</v>
      </c>
      <c r="C1267" s="143" t="s">
        <v>883</v>
      </c>
      <c r="D1267" s="143">
        <v>2671782575</v>
      </c>
      <c r="E1267" s="143">
        <v>1993975525</v>
      </c>
      <c r="F1267" s="143">
        <v>0</v>
      </c>
      <c r="G1267" s="143">
        <v>211.96</v>
      </c>
      <c r="H1267" s="143" t="b">
        <v>0</v>
      </c>
      <c r="I1267" s="143" t="b">
        <v>1</v>
      </c>
      <c r="J1267" s="143" t="b">
        <v>0</v>
      </c>
      <c r="K1267" s="143" t="b">
        <v>0</v>
      </c>
    </row>
    <row r="1268" spans="1:11" ht="47.25" hidden="1" x14ac:dyDescent="0.25">
      <c r="A1268" s="145">
        <v>44146.509722222225</v>
      </c>
      <c r="B1268" s="143" t="s">
        <v>848</v>
      </c>
      <c r="C1268" s="144" t="s">
        <v>1009</v>
      </c>
      <c r="D1268" s="143">
        <v>2671059548</v>
      </c>
      <c r="E1268" s="143">
        <v>1993481846</v>
      </c>
      <c r="F1268" s="143">
        <v>-0.24</v>
      </c>
      <c r="G1268" s="143">
        <v>211.96</v>
      </c>
      <c r="H1268" s="143" t="b">
        <v>1</v>
      </c>
      <c r="I1268" s="143" t="b">
        <v>0</v>
      </c>
      <c r="J1268" s="143" t="b">
        <v>1</v>
      </c>
      <c r="K1268" s="143" t="b">
        <v>0</v>
      </c>
    </row>
    <row r="1269" spans="1:11" ht="63" hidden="1" x14ac:dyDescent="0.25">
      <c r="A1269" s="145">
        <v>44145.448611111111</v>
      </c>
      <c r="B1269" s="143" t="s">
        <v>848</v>
      </c>
      <c r="C1269" s="144" t="s">
        <v>1008</v>
      </c>
      <c r="D1269" s="143">
        <v>2668706276</v>
      </c>
      <c r="E1269" s="143">
        <v>1991741331</v>
      </c>
      <c r="F1269" s="143">
        <v>-1</v>
      </c>
      <c r="G1269" s="143">
        <v>212.2</v>
      </c>
      <c r="H1269" s="143" t="b">
        <v>1</v>
      </c>
      <c r="I1269" s="143" t="b">
        <v>0</v>
      </c>
      <c r="J1269" s="143" t="b">
        <v>0</v>
      </c>
      <c r="K1269" s="143" t="b">
        <v>0</v>
      </c>
    </row>
    <row r="1270" spans="1:11" hidden="1" x14ac:dyDescent="0.25">
      <c r="A1270" s="145">
        <v>44145.448611111111</v>
      </c>
      <c r="B1270" s="143" t="s">
        <v>848</v>
      </c>
      <c r="C1270" s="143" t="s">
        <v>882</v>
      </c>
      <c r="D1270" s="143">
        <v>2668705933</v>
      </c>
      <c r="E1270" s="143">
        <v>1991741039</v>
      </c>
      <c r="F1270" s="143">
        <v>0</v>
      </c>
      <c r="G1270" s="143">
        <v>213.2</v>
      </c>
      <c r="H1270" s="143" t="b">
        <v>0</v>
      </c>
      <c r="I1270" s="143" t="b">
        <v>1</v>
      </c>
      <c r="J1270" s="143" t="b">
        <v>0</v>
      </c>
      <c r="K1270" s="143" t="b">
        <v>0</v>
      </c>
    </row>
    <row r="1271" spans="1:11" ht="47.25" hidden="1" x14ac:dyDescent="0.25">
      <c r="A1271" s="145">
        <v>44142.877083333333</v>
      </c>
      <c r="B1271" s="143" t="s">
        <v>846</v>
      </c>
      <c r="C1271" s="144" t="s">
        <v>1007</v>
      </c>
      <c r="D1271" s="143">
        <v>2662546745</v>
      </c>
      <c r="E1271" s="143">
        <v>1983525463</v>
      </c>
      <c r="F1271" s="143">
        <v>3</v>
      </c>
      <c r="G1271" s="143">
        <v>213.2</v>
      </c>
      <c r="H1271" s="143" t="b">
        <v>1</v>
      </c>
      <c r="I1271" s="143" t="b">
        <v>0</v>
      </c>
      <c r="J1271" s="143" t="b">
        <v>0</v>
      </c>
      <c r="K1271" s="143" t="b">
        <v>0</v>
      </c>
    </row>
    <row r="1272" spans="1:11" ht="47.25" hidden="1" x14ac:dyDescent="0.25">
      <c r="A1272" s="145">
        <v>44142.787499999999</v>
      </c>
      <c r="B1272" s="143" t="s">
        <v>846</v>
      </c>
      <c r="C1272" s="144" t="s">
        <v>1004</v>
      </c>
      <c r="D1272" s="143">
        <v>2661719463</v>
      </c>
      <c r="E1272" s="143">
        <v>1983525455</v>
      </c>
      <c r="F1272" s="143">
        <v>4.2</v>
      </c>
      <c r="G1272" s="143">
        <v>210.2</v>
      </c>
      <c r="H1272" s="143" t="b">
        <v>1</v>
      </c>
      <c r="I1272" s="143" t="b">
        <v>0</v>
      </c>
      <c r="J1272" s="143" t="b">
        <v>0</v>
      </c>
      <c r="K1272" s="143" t="b">
        <v>0</v>
      </c>
    </row>
    <row r="1273" spans="1:11" ht="47.25" hidden="1" x14ac:dyDescent="0.25">
      <c r="A1273" s="145">
        <v>44142.563888888886</v>
      </c>
      <c r="B1273" s="143" t="s">
        <v>848</v>
      </c>
      <c r="C1273" s="144" t="s">
        <v>1007</v>
      </c>
      <c r="D1273" s="143">
        <v>2657383409</v>
      </c>
      <c r="E1273" s="143">
        <v>1983525463</v>
      </c>
      <c r="F1273" s="143">
        <v>-1</v>
      </c>
      <c r="G1273" s="143">
        <v>206</v>
      </c>
      <c r="H1273" s="143" t="b">
        <v>1</v>
      </c>
      <c r="I1273" s="143" t="b">
        <v>0</v>
      </c>
      <c r="J1273" s="143" t="b">
        <v>0</v>
      </c>
      <c r="K1273" s="143" t="b">
        <v>0</v>
      </c>
    </row>
    <row r="1274" spans="1:11" ht="63" hidden="1" x14ac:dyDescent="0.25">
      <c r="A1274" s="145">
        <v>44142.563888888886</v>
      </c>
      <c r="B1274" s="143" t="s">
        <v>848</v>
      </c>
      <c r="C1274" s="144" t="s">
        <v>1006</v>
      </c>
      <c r="D1274" s="143">
        <v>2657383408</v>
      </c>
      <c r="E1274" s="143">
        <v>1983525462</v>
      </c>
      <c r="F1274" s="143">
        <v>-0.4</v>
      </c>
      <c r="G1274" s="143">
        <v>207</v>
      </c>
      <c r="H1274" s="143" t="b">
        <v>1</v>
      </c>
      <c r="I1274" s="143" t="b">
        <v>0</v>
      </c>
      <c r="J1274" s="143" t="b">
        <v>0</v>
      </c>
      <c r="K1274" s="143" t="b">
        <v>0</v>
      </c>
    </row>
    <row r="1275" spans="1:11" ht="63" hidden="1" x14ac:dyDescent="0.25">
      <c r="A1275" s="145">
        <v>44142.563888888886</v>
      </c>
      <c r="B1275" s="143" t="s">
        <v>848</v>
      </c>
      <c r="C1275" s="144" t="s">
        <v>1005</v>
      </c>
      <c r="D1275" s="143">
        <v>2657383404</v>
      </c>
      <c r="E1275" s="143">
        <v>1983525458</v>
      </c>
      <c r="F1275" s="143">
        <v>-1</v>
      </c>
      <c r="G1275" s="143">
        <v>207.4</v>
      </c>
      <c r="H1275" s="143" t="b">
        <v>1</v>
      </c>
      <c r="I1275" s="143" t="b">
        <v>0</v>
      </c>
      <c r="J1275" s="143" t="b">
        <v>0</v>
      </c>
      <c r="K1275" s="143" t="b">
        <v>0</v>
      </c>
    </row>
    <row r="1276" spans="1:11" ht="47.25" hidden="1" x14ac:dyDescent="0.25">
      <c r="A1276" s="145">
        <v>44142.563888888886</v>
      </c>
      <c r="B1276" s="143" t="s">
        <v>848</v>
      </c>
      <c r="C1276" s="144" t="s">
        <v>1004</v>
      </c>
      <c r="D1276" s="143">
        <v>2657383401</v>
      </c>
      <c r="E1276" s="143">
        <v>1983525455</v>
      </c>
      <c r="F1276" s="143">
        <v>-1</v>
      </c>
      <c r="G1276" s="143">
        <v>208.4</v>
      </c>
      <c r="H1276" s="143" t="b">
        <v>1</v>
      </c>
      <c r="I1276" s="143" t="b">
        <v>0</v>
      </c>
      <c r="J1276" s="143" t="b">
        <v>0</v>
      </c>
      <c r="K1276" s="143" t="b">
        <v>0</v>
      </c>
    </row>
    <row r="1277" spans="1:11" ht="63" hidden="1" x14ac:dyDescent="0.25">
      <c r="A1277" s="145">
        <v>44141.5625</v>
      </c>
      <c r="B1277" s="143" t="s">
        <v>846</v>
      </c>
      <c r="C1277" s="144" t="s">
        <v>1002</v>
      </c>
      <c r="D1277" s="143">
        <v>2652839019</v>
      </c>
      <c r="E1277" s="143">
        <v>1979763683</v>
      </c>
      <c r="F1277" s="143">
        <v>2.1</v>
      </c>
      <c r="G1277" s="143">
        <v>209.4</v>
      </c>
      <c r="H1277" s="143" t="b">
        <v>1</v>
      </c>
      <c r="I1277" s="143" t="b">
        <v>0</v>
      </c>
      <c r="J1277" s="143" t="b">
        <v>0</v>
      </c>
      <c r="K1277" s="143" t="b">
        <v>0</v>
      </c>
    </row>
    <row r="1278" spans="1:11" ht="63" hidden="1" x14ac:dyDescent="0.25">
      <c r="A1278" s="145">
        <v>44141.521527777775</v>
      </c>
      <c r="B1278" s="143" t="s">
        <v>846</v>
      </c>
      <c r="C1278" s="144" t="s">
        <v>1001</v>
      </c>
      <c r="D1278" s="143">
        <v>2652689680</v>
      </c>
      <c r="E1278" s="143">
        <v>1979763682</v>
      </c>
      <c r="F1278" s="143">
        <v>2</v>
      </c>
      <c r="G1278" s="143">
        <v>207.3</v>
      </c>
      <c r="H1278" s="143" t="b">
        <v>1</v>
      </c>
      <c r="I1278" s="143" t="b">
        <v>0</v>
      </c>
      <c r="J1278" s="143" t="b">
        <v>0</v>
      </c>
      <c r="K1278" s="143" t="b">
        <v>0</v>
      </c>
    </row>
    <row r="1279" spans="1:11" ht="63" hidden="1" x14ac:dyDescent="0.25">
      <c r="A1279" s="145">
        <v>44141.429166666669</v>
      </c>
      <c r="B1279" s="143" t="s">
        <v>848</v>
      </c>
      <c r="C1279" s="144" t="s">
        <v>1003</v>
      </c>
      <c r="D1279" s="143">
        <v>2652485707</v>
      </c>
      <c r="E1279" s="143">
        <v>1979763684</v>
      </c>
      <c r="F1279" s="143">
        <v>-1</v>
      </c>
      <c r="G1279" s="143">
        <v>205.3</v>
      </c>
      <c r="H1279" s="143" t="b">
        <v>1</v>
      </c>
      <c r="I1279" s="143" t="b">
        <v>0</v>
      </c>
      <c r="J1279" s="143" t="b">
        <v>0</v>
      </c>
      <c r="K1279" s="143" t="b">
        <v>0</v>
      </c>
    </row>
    <row r="1280" spans="1:11" ht="63" hidden="1" x14ac:dyDescent="0.25">
      <c r="A1280" s="145">
        <v>44141.429166666669</v>
      </c>
      <c r="B1280" s="143" t="s">
        <v>848</v>
      </c>
      <c r="C1280" s="144" t="s">
        <v>1002</v>
      </c>
      <c r="D1280" s="143">
        <v>2652485706</v>
      </c>
      <c r="E1280" s="143">
        <v>1979763683</v>
      </c>
      <c r="F1280" s="143">
        <v>-1</v>
      </c>
      <c r="G1280" s="143">
        <v>206.3</v>
      </c>
      <c r="H1280" s="143" t="b">
        <v>1</v>
      </c>
      <c r="I1280" s="143" t="b">
        <v>0</v>
      </c>
      <c r="J1280" s="143" t="b">
        <v>0</v>
      </c>
      <c r="K1280" s="143" t="b">
        <v>0</v>
      </c>
    </row>
    <row r="1281" spans="1:11" ht="63" hidden="1" x14ac:dyDescent="0.25">
      <c r="A1281" s="145">
        <v>44141.429166666669</v>
      </c>
      <c r="B1281" s="143" t="s">
        <v>848</v>
      </c>
      <c r="C1281" s="144" t="s">
        <v>1001</v>
      </c>
      <c r="D1281" s="143">
        <v>2652485705</v>
      </c>
      <c r="E1281" s="143">
        <v>1979763682</v>
      </c>
      <c r="F1281" s="143">
        <v>-1</v>
      </c>
      <c r="G1281" s="143">
        <v>207.3</v>
      </c>
      <c r="H1281" s="143" t="b">
        <v>1</v>
      </c>
      <c r="I1281" s="143" t="b">
        <v>0</v>
      </c>
      <c r="J1281" s="143" t="b">
        <v>0</v>
      </c>
      <c r="K1281" s="143" t="b">
        <v>0</v>
      </c>
    </row>
    <row r="1282" spans="1:11" ht="78.75" hidden="1" x14ac:dyDescent="0.25">
      <c r="A1282" s="145">
        <v>44140.746527777781</v>
      </c>
      <c r="B1282" s="143" t="s">
        <v>846</v>
      </c>
      <c r="C1282" s="144" t="s">
        <v>1000</v>
      </c>
      <c r="D1282" s="143">
        <v>2650894902</v>
      </c>
      <c r="E1282" s="143">
        <v>1978357803</v>
      </c>
      <c r="F1282" s="143">
        <v>2.2999999999999998</v>
      </c>
      <c r="G1282" s="143">
        <v>208.3</v>
      </c>
      <c r="H1282" s="143" t="b">
        <v>1</v>
      </c>
      <c r="I1282" s="143" t="b">
        <v>0</v>
      </c>
      <c r="J1282" s="143" t="b">
        <v>0</v>
      </c>
      <c r="K1282" s="143" t="b">
        <v>0</v>
      </c>
    </row>
    <row r="1283" spans="1:11" ht="78.75" hidden="1" x14ac:dyDescent="0.25">
      <c r="A1283" s="145">
        <v>44140.723611111112</v>
      </c>
      <c r="B1283" s="143" t="s">
        <v>848</v>
      </c>
      <c r="C1283" s="144" t="s">
        <v>1000</v>
      </c>
      <c r="D1283" s="143">
        <v>2650596444</v>
      </c>
      <c r="E1283" s="143">
        <v>1978357803</v>
      </c>
      <c r="F1283" s="143">
        <v>-1</v>
      </c>
      <c r="G1283" s="143">
        <v>206</v>
      </c>
      <c r="H1283" s="143" t="b">
        <v>1</v>
      </c>
      <c r="I1283" s="143" t="b">
        <v>0</v>
      </c>
      <c r="J1283" s="143" t="b">
        <v>0</v>
      </c>
      <c r="K1283" s="143" t="b">
        <v>0</v>
      </c>
    </row>
    <row r="1284" spans="1:11" ht="63" hidden="1" x14ac:dyDescent="0.25">
      <c r="A1284" s="145">
        <v>44140.707638888889</v>
      </c>
      <c r="B1284" s="143" t="s">
        <v>848</v>
      </c>
      <c r="C1284" s="144" t="s">
        <v>999</v>
      </c>
      <c r="D1284" s="143">
        <v>2650366590</v>
      </c>
      <c r="E1284" s="143">
        <v>1978194471</v>
      </c>
      <c r="F1284" s="143">
        <v>-0.33</v>
      </c>
      <c r="G1284" s="143">
        <v>207</v>
      </c>
      <c r="H1284" s="143" t="b">
        <v>1</v>
      </c>
      <c r="I1284" s="143" t="b">
        <v>0</v>
      </c>
      <c r="J1284" s="143" t="b">
        <v>0</v>
      </c>
      <c r="K1284" s="143" t="b">
        <v>0</v>
      </c>
    </row>
    <row r="1285" spans="1:11" ht="47.25" hidden="1" x14ac:dyDescent="0.25">
      <c r="A1285" s="145">
        <v>44140.707638888889</v>
      </c>
      <c r="B1285" s="143" t="s">
        <v>848</v>
      </c>
      <c r="C1285" s="144" t="s">
        <v>998</v>
      </c>
      <c r="D1285" s="143">
        <v>2650366589</v>
      </c>
      <c r="E1285" s="143">
        <v>1978194470</v>
      </c>
      <c r="F1285" s="143">
        <v>-0.34</v>
      </c>
      <c r="G1285" s="143">
        <v>207.33</v>
      </c>
      <c r="H1285" s="143" t="b">
        <v>1</v>
      </c>
      <c r="I1285" s="143" t="b">
        <v>0</v>
      </c>
      <c r="J1285" s="143" t="b">
        <v>0</v>
      </c>
      <c r="K1285" s="143" t="b">
        <v>0</v>
      </c>
    </row>
    <row r="1286" spans="1:11" ht="47.25" hidden="1" x14ac:dyDescent="0.25">
      <c r="A1286" s="145">
        <v>44140.707638888889</v>
      </c>
      <c r="B1286" s="143" t="s">
        <v>848</v>
      </c>
      <c r="C1286" s="144" t="s">
        <v>997</v>
      </c>
      <c r="D1286" s="143">
        <v>2650366586</v>
      </c>
      <c r="E1286" s="143">
        <v>1978194467</v>
      </c>
      <c r="F1286" s="143">
        <v>-0.33</v>
      </c>
      <c r="G1286" s="143">
        <v>207.67</v>
      </c>
      <c r="H1286" s="143" t="b">
        <v>1</v>
      </c>
      <c r="I1286" s="143" t="b">
        <v>0</v>
      </c>
      <c r="J1286" s="143" t="b">
        <v>0</v>
      </c>
      <c r="K1286" s="143" t="b">
        <v>0</v>
      </c>
    </row>
    <row r="1287" spans="1:11" ht="78.75" hidden="1" x14ac:dyDescent="0.25">
      <c r="A1287" s="145">
        <v>44140.679166666669</v>
      </c>
      <c r="B1287" s="143" t="s">
        <v>848</v>
      </c>
      <c r="C1287" s="144" t="s">
        <v>996</v>
      </c>
      <c r="D1287" s="143">
        <v>2650018618</v>
      </c>
      <c r="E1287" s="143">
        <v>1977917150</v>
      </c>
      <c r="F1287" s="143">
        <v>-1</v>
      </c>
      <c r="G1287" s="143">
        <v>208</v>
      </c>
      <c r="H1287" s="143" t="b">
        <v>1</v>
      </c>
      <c r="I1287" s="143" t="b">
        <v>0</v>
      </c>
      <c r="J1287" s="143" t="b">
        <v>0</v>
      </c>
      <c r="K1287" s="143" t="b">
        <v>0</v>
      </c>
    </row>
    <row r="1288" spans="1:11" ht="78.75" hidden="1" x14ac:dyDescent="0.25">
      <c r="A1288" s="145">
        <v>44140.679166666669</v>
      </c>
      <c r="B1288" s="143" t="s">
        <v>848</v>
      </c>
      <c r="C1288" s="144" t="s">
        <v>995</v>
      </c>
      <c r="D1288" s="143">
        <v>2650018616</v>
      </c>
      <c r="E1288" s="143">
        <v>1977917148</v>
      </c>
      <c r="F1288" s="143">
        <v>-1</v>
      </c>
      <c r="G1288" s="143">
        <v>209</v>
      </c>
      <c r="H1288" s="143" t="b">
        <v>1</v>
      </c>
      <c r="I1288" s="143" t="b">
        <v>0</v>
      </c>
      <c r="J1288" s="143" t="b">
        <v>0</v>
      </c>
      <c r="K1288" s="143" t="b">
        <v>0</v>
      </c>
    </row>
    <row r="1289" spans="1:11" ht="47.25" hidden="1" x14ac:dyDescent="0.25">
      <c r="A1289" s="145">
        <v>44140.646527777775</v>
      </c>
      <c r="B1289" s="143" t="s">
        <v>848</v>
      </c>
      <c r="C1289" s="144" t="s">
        <v>994</v>
      </c>
      <c r="D1289" s="143">
        <v>2649624592</v>
      </c>
      <c r="E1289" s="143">
        <v>1977626297</v>
      </c>
      <c r="F1289" s="143">
        <v>-1</v>
      </c>
      <c r="G1289" s="143">
        <v>210</v>
      </c>
      <c r="H1289" s="143" t="b">
        <v>1</v>
      </c>
      <c r="I1289" s="143" t="b">
        <v>0</v>
      </c>
      <c r="J1289" s="143" t="b">
        <v>0</v>
      </c>
      <c r="K1289" s="143" t="b">
        <v>0</v>
      </c>
    </row>
    <row r="1290" spans="1:11" ht="47.25" hidden="1" x14ac:dyDescent="0.25">
      <c r="A1290" s="145">
        <v>44140.51666666667</v>
      </c>
      <c r="B1290" s="143" t="s">
        <v>848</v>
      </c>
      <c r="C1290" s="144" t="s">
        <v>993</v>
      </c>
      <c r="D1290" s="143">
        <v>2648256868</v>
      </c>
      <c r="E1290" s="143">
        <v>1976616376</v>
      </c>
      <c r="F1290" s="143">
        <v>-0.21</v>
      </c>
      <c r="G1290" s="143">
        <v>211</v>
      </c>
      <c r="H1290" s="143" t="b">
        <v>1</v>
      </c>
      <c r="I1290" s="143" t="b">
        <v>0</v>
      </c>
      <c r="J1290" s="143" t="b">
        <v>0</v>
      </c>
      <c r="K1290" s="143" t="b">
        <v>0</v>
      </c>
    </row>
    <row r="1291" spans="1:11" ht="63" hidden="1" x14ac:dyDescent="0.25">
      <c r="A1291" s="145">
        <v>44140.510416666664</v>
      </c>
      <c r="B1291" s="143" t="s">
        <v>848</v>
      </c>
      <c r="C1291" s="144" t="s">
        <v>992</v>
      </c>
      <c r="D1291" s="143">
        <v>2648211920</v>
      </c>
      <c r="E1291" s="143">
        <v>1976580319</v>
      </c>
      <c r="F1291" s="143">
        <v>-1</v>
      </c>
      <c r="G1291" s="143">
        <v>211.21</v>
      </c>
      <c r="H1291" s="143" t="b">
        <v>1</v>
      </c>
      <c r="I1291" s="143" t="b">
        <v>0</v>
      </c>
      <c r="J1291" s="143" t="b">
        <v>0</v>
      </c>
      <c r="K1291" s="143" t="b">
        <v>0</v>
      </c>
    </row>
    <row r="1292" spans="1:11" ht="63" hidden="1" x14ac:dyDescent="0.25">
      <c r="A1292" s="145">
        <v>44140.444444444445</v>
      </c>
      <c r="B1292" s="143" t="s">
        <v>848</v>
      </c>
      <c r="C1292" s="144" t="s">
        <v>991</v>
      </c>
      <c r="D1292" s="143">
        <v>2647814262</v>
      </c>
      <c r="E1292" s="143">
        <v>1976361378</v>
      </c>
      <c r="F1292" s="143">
        <v>-1</v>
      </c>
      <c r="G1292" s="143">
        <v>212.21</v>
      </c>
      <c r="H1292" s="143" t="b">
        <v>1</v>
      </c>
      <c r="I1292" s="143" t="b">
        <v>0</v>
      </c>
      <c r="J1292" s="143" t="b">
        <v>0</v>
      </c>
      <c r="K1292" s="143" t="b">
        <v>0</v>
      </c>
    </row>
    <row r="1293" spans="1:11" hidden="1" x14ac:dyDescent="0.25">
      <c r="A1293" s="145">
        <v>44140.436111111114</v>
      </c>
      <c r="B1293" s="143" t="s">
        <v>848</v>
      </c>
      <c r="C1293" s="143" t="s">
        <v>866</v>
      </c>
      <c r="D1293" s="143">
        <v>2647790039</v>
      </c>
      <c r="E1293" s="143">
        <v>1976342108</v>
      </c>
      <c r="F1293" s="143">
        <v>-1</v>
      </c>
      <c r="G1293" s="143">
        <v>213.21</v>
      </c>
      <c r="H1293" s="143" t="b">
        <v>0</v>
      </c>
      <c r="I1293" s="143" t="b">
        <v>1</v>
      </c>
      <c r="J1293" s="143" t="b">
        <v>0</v>
      </c>
      <c r="K1293" s="143" t="b">
        <v>0</v>
      </c>
    </row>
    <row r="1294" spans="1:11" hidden="1" x14ac:dyDescent="0.25">
      <c r="A1294" s="145">
        <v>44139.697916666664</v>
      </c>
      <c r="B1294" s="143" t="s">
        <v>846</v>
      </c>
      <c r="C1294" s="143" t="s">
        <v>883</v>
      </c>
      <c r="D1294" s="143">
        <v>2645163193</v>
      </c>
      <c r="E1294" s="143">
        <v>1973524477</v>
      </c>
      <c r="F1294" s="143">
        <v>3.06</v>
      </c>
      <c r="G1294" s="143">
        <v>214.21</v>
      </c>
      <c r="H1294" s="143" t="b">
        <v>0</v>
      </c>
      <c r="I1294" s="143" t="b">
        <v>1</v>
      </c>
      <c r="J1294" s="143" t="b">
        <v>0</v>
      </c>
      <c r="K1294" s="143" t="b">
        <v>0</v>
      </c>
    </row>
    <row r="1295" spans="1:11" hidden="1" x14ac:dyDescent="0.25">
      <c r="A1295" s="145">
        <v>44139.456944444442</v>
      </c>
      <c r="B1295" s="143" t="s">
        <v>848</v>
      </c>
      <c r="C1295" s="143" t="s">
        <v>883</v>
      </c>
      <c r="D1295" s="143">
        <v>2643934912</v>
      </c>
      <c r="E1295" s="143">
        <v>1973524477</v>
      </c>
      <c r="F1295" s="143">
        <v>-1</v>
      </c>
      <c r="G1295" s="143">
        <v>211.15</v>
      </c>
      <c r="H1295" s="143" t="b">
        <v>0</v>
      </c>
      <c r="I1295" s="143" t="b">
        <v>1</v>
      </c>
      <c r="J1295" s="143" t="b">
        <v>0</v>
      </c>
      <c r="K1295" s="143" t="b">
        <v>0</v>
      </c>
    </row>
    <row r="1296" spans="1:11" ht="63" hidden="1" x14ac:dyDescent="0.25">
      <c r="A1296" s="145">
        <v>44138.847916666666</v>
      </c>
      <c r="B1296" s="143" t="s">
        <v>848</v>
      </c>
      <c r="C1296" s="144" t="s">
        <v>990</v>
      </c>
      <c r="D1296" s="143">
        <v>2642915375</v>
      </c>
      <c r="E1296" s="143">
        <v>1972770316</v>
      </c>
      <c r="F1296" s="143">
        <v>-1</v>
      </c>
      <c r="G1296" s="143">
        <v>212.15</v>
      </c>
      <c r="H1296" s="143" t="b">
        <v>1</v>
      </c>
      <c r="I1296" s="143" t="b">
        <v>0</v>
      </c>
      <c r="J1296" s="143" t="b">
        <v>0</v>
      </c>
      <c r="K1296" s="143" t="b">
        <v>0</v>
      </c>
    </row>
    <row r="1297" spans="1:11" ht="78.75" hidden="1" x14ac:dyDescent="0.25">
      <c r="A1297" s="145">
        <v>44138.84375</v>
      </c>
      <c r="B1297" s="143" t="s">
        <v>846</v>
      </c>
      <c r="C1297" s="144" t="s">
        <v>981</v>
      </c>
      <c r="D1297" s="143">
        <v>2642877878</v>
      </c>
      <c r="E1297" s="143">
        <v>1964277397</v>
      </c>
      <c r="F1297" s="143">
        <v>2.25</v>
      </c>
      <c r="G1297" s="143">
        <v>213.15</v>
      </c>
      <c r="H1297" s="143" t="b">
        <v>1</v>
      </c>
      <c r="I1297" s="143" t="b">
        <v>0</v>
      </c>
      <c r="J1297" s="143" t="b">
        <v>0</v>
      </c>
      <c r="K1297" s="143" t="b">
        <v>0</v>
      </c>
    </row>
    <row r="1298" spans="1:11" ht="63" hidden="1" x14ac:dyDescent="0.25">
      <c r="A1298" s="145">
        <v>44138.743055555555</v>
      </c>
      <c r="B1298" s="143" t="s">
        <v>846</v>
      </c>
      <c r="C1298" s="144" t="s">
        <v>978</v>
      </c>
      <c r="D1298" s="143">
        <v>2641782429</v>
      </c>
      <c r="E1298" s="143">
        <v>1962547718</v>
      </c>
      <c r="F1298" s="143">
        <v>2</v>
      </c>
      <c r="G1298" s="143">
        <v>210.9</v>
      </c>
      <c r="H1298" s="143" t="b">
        <v>1</v>
      </c>
      <c r="I1298" s="143" t="b">
        <v>0</v>
      </c>
      <c r="J1298" s="143" t="b">
        <v>0</v>
      </c>
      <c r="K1298" s="143" t="b">
        <v>0</v>
      </c>
    </row>
    <row r="1299" spans="1:11" ht="78.75" hidden="1" x14ac:dyDescent="0.25">
      <c r="A1299" s="145">
        <v>44138.722222222219</v>
      </c>
      <c r="B1299" s="143" t="s">
        <v>846</v>
      </c>
      <c r="C1299" s="144" t="s">
        <v>989</v>
      </c>
      <c r="D1299" s="143">
        <v>2641291021</v>
      </c>
      <c r="E1299" s="143">
        <v>1971450218</v>
      </c>
      <c r="F1299" s="143">
        <v>1.9</v>
      </c>
      <c r="G1299" s="143">
        <v>208.9</v>
      </c>
      <c r="H1299" s="143" t="b">
        <v>1</v>
      </c>
      <c r="I1299" s="143" t="b">
        <v>0</v>
      </c>
      <c r="J1299" s="143" t="b">
        <v>0</v>
      </c>
      <c r="K1299" s="143" t="b">
        <v>0</v>
      </c>
    </row>
    <row r="1300" spans="1:11" ht="78.75" hidden="1" x14ac:dyDescent="0.25">
      <c r="A1300" s="145">
        <v>44138.71597222222</v>
      </c>
      <c r="B1300" s="143" t="s">
        <v>848</v>
      </c>
      <c r="C1300" s="144" t="s">
        <v>989</v>
      </c>
      <c r="D1300" s="143">
        <v>2641086259</v>
      </c>
      <c r="E1300" s="143">
        <v>1971450218</v>
      </c>
      <c r="F1300" s="143">
        <v>-2</v>
      </c>
      <c r="G1300" s="143">
        <v>207</v>
      </c>
      <c r="H1300" s="143" t="b">
        <v>1</v>
      </c>
      <c r="I1300" s="143" t="b">
        <v>0</v>
      </c>
      <c r="J1300" s="143" t="b">
        <v>0</v>
      </c>
      <c r="K1300" s="143" t="b">
        <v>0</v>
      </c>
    </row>
    <row r="1301" spans="1:11" ht="78.75" hidden="1" x14ac:dyDescent="0.25">
      <c r="A1301" s="145">
        <v>44138.677083333336</v>
      </c>
      <c r="B1301" s="143" t="s">
        <v>848</v>
      </c>
      <c r="C1301" s="144" t="s">
        <v>988</v>
      </c>
      <c r="D1301" s="143">
        <v>2639771688</v>
      </c>
      <c r="E1301" s="143">
        <v>1970410937</v>
      </c>
      <c r="F1301" s="143">
        <v>-1</v>
      </c>
      <c r="G1301" s="143">
        <v>209</v>
      </c>
      <c r="H1301" s="143" t="b">
        <v>1</v>
      </c>
      <c r="I1301" s="143" t="b">
        <v>0</v>
      </c>
      <c r="J1301" s="143" t="b">
        <v>0</v>
      </c>
      <c r="K1301" s="143" t="b">
        <v>0</v>
      </c>
    </row>
    <row r="1302" spans="1:11" ht="63" hidden="1" x14ac:dyDescent="0.25">
      <c r="A1302" s="145">
        <v>44138.660416666666</v>
      </c>
      <c r="B1302" s="143" t="s">
        <v>848</v>
      </c>
      <c r="C1302" s="144" t="s">
        <v>987</v>
      </c>
      <c r="D1302" s="143">
        <v>2639113187</v>
      </c>
      <c r="E1302" s="143">
        <v>1969956420</v>
      </c>
      <c r="F1302" s="143">
        <v>-0.4</v>
      </c>
      <c r="G1302" s="143">
        <v>210</v>
      </c>
      <c r="H1302" s="143" t="b">
        <v>1</v>
      </c>
      <c r="I1302" s="143" t="b">
        <v>0</v>
      </c>
      <c r="J1302" s="143" t="b">
        <v>0</v>
      </c>
      <c r="K1302" s="143" t="b">
        <v>0</v>
      </c>
    </row>
    <row r="1303" spans="1:11" ht="63" hidden="1" x14ac:dyDescent="0.25">
      <c r="A1303" s="145">
        <v>44138.581250000003</v>
      </c>
      <c r="B1303" s="143" t="s">
        <v>848</v>
      </c>
      <c r="C1303" s="144" t="s">
        <v>986</v>
      </c>
      <c r="D1303" s="143">
        <v>2634940502</v>
      </c>
      <c r="E1303" s="143">
        <v>1966928026</v>
      </c>
      <c r="F1303" s="143">
        <v>-0.5</v>
      </c>
      <c r="G1303" s="143">
        <v>210.4</v>
      </c>
      <c r="H1303" s="143" t="b">
        <v>1</v>
      </c>
      <c r="I1303" s="143" t="b">
        <v>0</v>
      </c>
      <c r="J1303" s="143" t="b">
        <v>0</v>
      </c>
      <c r="K1303" s="143" t="b">
        <v>0</v>
      </c>
    </row>
    <row r="1304" spans="1:11" ht="63" hidden="1" x14ac:dyDescent="0.25">
      <c r="A1304" s="145">
        <v>44138.578472222223</v>
      </c>
      <c r="B1304" s="143" t="s">
        <v>846</v>
      </c>
      <c r="C1304" s="144" t="s">
        <v>975</v>
      </c>
      <c r="D1304" s="143">
        <v>2634779985</v>
      </c>
      <c r="E1304" s="143">
        <v>1962547715</v>
      </c>
      <c r="F1304" s="143">
        <v>3.3</v>
      </c>
      <c r="G1304" s="143">
        <v>210.9</v>
      </c>
      <c r="H1304" s="143" t="b">
        <v>1</v>
      </c>
      <c r="I1304" s="143" t="b">
        <v>0</v>
      </c>
      <c r="J1304" s="143" t="b">
        <v>0</v>
      </c>
      <c r="K1304" s="143" t="b">
        <v>0</v>
      </c>
    </row>
    <row r="1305" spans="1:11" ht="63" hidden="1" x14ac:dyDescent="0.25">
      <c r="A1305" s="145">
        <v>44138.538888888892</v>
      </c>
      <c r="B1305" s="143" t="s">
        <v>848</v>
      </c>
      <c r="C1305" s="144" t="s">
        <v>985</v>
      </c>
      <c r="D1305" s="143">
        <v>2632785033</v>
      </c>
      <c r="E1305" s="143">
        <v>1965202285</v>
      </c>
      <c r="F1305" s="143">
        <v>-0.6</v>
      </c>
      <c r="G1305" s="143">
        <v>207.6</v>
      </c>
      <c r="H1305" s="143" t="b">
        <v>1</v>
      </c>
      <c r="I1305" s="143" t="b">
        <v>0</v>
      </c>
      <c r="J1305" s="143" t="b">
        <v>1</v>
      </c>
      <c r="K1305" s="143" t="b">
        <v>0</v>
      </c>
    </row>
    <row r="1306" spans="1:11" ht="63" hidden="1" x14ac:dyDescent="0.25">
      <c r="A1306" s="145">
        <v>44138.538888888892</v>
      </c>
      <c r="B1306" s="143" t="s">
        <v>848</v>
      </c>
      <c r="C1306" s="144" t="s">
        <v>984</v>
      </c>
      <c r="D1306" s="143">
        <v>2632785025</v>
      </c>
      <c r="E1306" s="143">
        <v>1965202277</v>
      </c>
      <c r="F1306" s="143">
        <v>-0.6</v>
      </c>
      <c r="G1306" s="143">
        <v>208.2</v>
      </c>
      <c r="H1306" s="143" t="b">
        <v>1</v>
      </c>
      <c r="I1306" s="143" t="b">
        <v>0</v>
      </c>
      <c r="J1306" s="143" t="b">
        <v>1</v>
      </c>
      <c r="K1306" s="143" t="b">
        <v>0</v>
      </c>
    </row>
    <row r="1307" spans="1:11" ht="63" hidden="1" x14ac:dyDescent="0.25">
      <c r="A1307" s="145">
        <v>44138.538888888892</v>
      </c>
      <c r="B1307" s="143" t="s">
        <v>848</v>
      </c>
      <c r="C1307" s="144" t="s">
        <v>983</v>
      </c>
      <c r="D1307" s="143">
        <v>2632785019</v>
      </c>
      <c r="E1307" s="143">
        <v>1965202271</v>
      </c>
      <c r="F1307" s="143">
        <v>-0.6</v>
      </c>
      <c r="G1307" s="143">
        <v>208.8</v>
      </c>
      <c r="H1307" s="143" t="b">
        <v>1</v>
      </c>
      <c r="I1307" s="143" t="b">
        <v>0</v>
      </c>
      <c r="J1307" s="143" t="b">
        <v>1</v>
      </c>
      <c r="K1307" s="143" t="b">
        <v>0</v>
      </c>
    </row>
    <row r="1308" spans="1:11" ht="47.25" hidden="1" x14ac:dyDescent="0.25">
      <c r="A1308" s="145">
        <v>44138.538888888892</v>
      </c>
      <c r="B1308" s="143" t="s">
        <v>848</v>
      </c>
      <c r="C1308" s="144" t="s">
        <v>982</v>
      </c>
      <c r="D1308" s="143">
        <v>2632785015</v>
      </c>
      <c r="E1308" s="143">
        <v>1965202268</v>
      </c>
      <c r="F1308" s="143">
        <v>-0.6</v>
      </c>
      <c r="G1308" s="143">
        <v>209.4</v>
      </c>
      <c r="H1308" s="143" t="b">
        <v>1</v>
      </c>
      <c r="I1308" s="143" t="b">
        <v>0</v>
      </c>
      <c r="J1308" s="143" t="b">
        <v>1</v>
      </c>
      <c r="K1308" s="143" t="b">
        <v>0</v>
      </c>
    </row>
    <row r="1309" spans="1:11" ht="78.75" hidden="1" x14ac:dyDescent="0.25">
      <c r="A1309" s="145">
        <v>44138.509027777778</v>
      </c>
      <c r="B1309" s="143" t="s">
        <v>848</v>
      </c>
      <c r="C1309" s="144" t="s">
        <v>981</v>
      </c>
      <c r="D1309" s="143">
        <v>2631597635</v>
      </c>
      <c r="E1309" s="143">
        <v>1964277397</v>
      </c>
      <c r="F1309" s="143">
        <v>-1</v>
      </c>
      <c r="G1309" s="143">
        <v>210</v>
      </c>
      <c r="H1309" s="143" t="b">
        <v>1</v>
      </c>
      <c r="I1309" s="143" t="b">
        <v>0</v>
      </c>
      <c r="J1309" s="143" t="b">
        <v>0</v>
      </c>
      <c r="K1309" s="143" t="b">
        <v>0</v>
      </c>
    </row>
    <row r="1310" spans="1:11" ht="78.75" hidden="1" x14ac:dyDescent="0.25">
      <c r="A1310" s="145">
        <v>44138.504861111112</v>
      </c>
      <c r="B1310" s="143" t="s">
        <v>848</v>
      </c>
      <c r="C1310" s="144" t="s">
        <v>980</v>
      </c>
      <c r="D1310" s="143">
        <v>2631440030</v>
      </c>
      <c r="E1310" s="143">
        <v>1964143543</v>
      </c>
      <c r="F1310" s="143">
        <v>-2</v>
      </c>
      <c r="G1310" s="143">
        <v>211</v>
      </c>
      <c r="H1310" s="143" t="b">
        <v>1</v>
      </c>
      <c r="I1310" s="143" t="b">
        <v>0</v>
      </c>
      <c r="J1310" s="143" t="b">
        <v>0</v>
      </c>
      <c r="K1310" s="143" t="b">
        <v>0</v>
      </c>
    </row>
    <row r="1311" spans="1:11" ht="63" hidden="1" x14ac:dyDescent="0.25">
      <c r="A1311" s="145">
        <v>44138.429166666669</v>
      </c>
      <c r="B1311" s="143" t="s">
        <v>848</v>
      </c>
      <c r="C1311" s="144" t="s">
        <v>979</v>
      </c>
      <c r="D1311" s="143">
        <v>2629420760</v>
      </c>
      <c r="E1311" s="143">
        <v>1962555277</v>
      </c>
      <c r="F1311" s="143">
        <v>-2</v>
      </c>
      <c r="G1311" s="143">
        <v>213</v>
      </c>
      <c r="H1311" s="143" t="b">
        <v>1</v>
      </c>
      <c r="I1311" s="143" t="b">
        <v>0</v>
      </c>
      <c r="J1311" s="143" t="b">
        <v>0</v>
      </c>
      <c r="K1311" s="143" t="b">
        <v>0</v>
      </c>
    </row>
    <row r="1312" spans="1:11" ht="63" hidden="1" x14ac:dyDescent="0.25">
      <c r="A1312" s="145">
        <v>44138.429166666669</v>
      </c>
      <c r="B1312" s="143" t="s">
        <v>848</v>
      </c>
      <c r="C1312" s="144" t="s">
        <v>978</v>
      </c>
      <c r="D1312" s="143">
        <v>2629411727</v>
      </c>
      <c r="E1312" s="143">
        <v>1962547718</v>
      </c>
      <c r="F1312" s="143">
        <v>-1</v>
      </c>
      <c r="G1312" s="143">
        <v>215</v>
      </c>
      <c r="H1312" s="143" t="b">
        <v>1</v>
      </c>
      <c r="I1312" s="143" t="b">
        <v>0</v>
      </c>
      <c r="J1312" s="143" t="b">
        <v>0</v>
      </c>
      <c r="K1312" s="143" t="b">
        <v>0</v>
      </c>
    </row>
    <row r="1313" spans="1:11" ht="63" hidden="1" x14ac:dyDescent="0.25">
      <c r="A1313" s="145">
        <v>44138.429166666669</v>
      </c>
      <c r="B1313" s="143" t="s">
        <v>848</v>
      </c>
      <c r="C1313" s="144" t="s">
        <v>977</v>
      </c>
      <c r="D1313" s="143">
        <v>2629411726</v>
      </c>
      <c r="E1313" s="143">
        <v>1962547717</v>
      </c>
      <c r="F1313" s="143">
        <v>-1</v>
      </c>
      <c r="G1313" s="143">
        <v>216</v>
      </c>
      <c r="H1313" s="143" t="b">
        <v>1</v>
      </c>
      <c r="I1313" s="143" t="b">
        <v>0</v>
      </c>
      <c r="J1313" s="143" t="b">
        <v>0</v>
      </c>
      <c r="K1313" s="143" t="b">
        <v>0</v>
      </c>
    </row>
    <row r="1314" spans="1:11" ht="63" hidden="1" x14ac:dyDescent="0.25">
      <c r="A1314" s="145">
        <v>44138.429166666669</v>
      </c>
      <c r="B1314" s="143" t="s">
        <v>848</v>
      </c>
      <c r="C1314" s="144" t="s">
        <v>976</v>
      </c>
      <c r="D1314" s="143">
        <v>2629411725</v>
      </c>
      <c r="E1314" s="143">
        <v>1962547716</v>
      </c>
      <c r="F1314" s="143">
        <v>0</v>
      </c>
      <c r="G1314" s="143">
        <v>217</v>
      </c>
      <c r="H1314" s="143" t="b">
        <v>1</v>
      </c>
      <c r="I1314" s="143" t="b">
        <v>0</v>
      </c>
      <c r="J1314" s="143" t="b">
        <v>0</v>
      </c>
      <c r="K1314" s="143" t="b">
        <v>0</v>
      </c>
    </row>
    <row r="1315" spans="1:11" ht="63" hidden="1" x14ac:dyDescent="0.25">
      <c r="A1315" s="145">
        <v>44138.429166666669</v>
      </c>
      <c r="B1315" s="143" t="s">
        <v>848</v>
      </c>
      <c r="C1315" s="144" t="s">
        <v>975</v>
      </c>
      <c r="D1315" s="143">
        <v>2629411724</v>
      </c>
      <c r="E1315" s="143">
        <v>1962547715</v>
      </c>
      <c r="F1315" s="143">
        <v>-1</v>
      </c>
      <c r="G1315" s="143">
        <v>217</v>
      </c>
      <c r="H1315" s="143" t="b">
        <v>1</v>
      </c>
      <c r="I1315" s="143" t="b">
        <v>0</v>
      </c>
      <c r="J1315" s="143" t="b">
        <v>0</v>
      </c>
      <c r="K1315" s="143" t="b">
        <v>0</v>
      </c>
    </row>
    <row r="1316" spans="1:11" ht="63" hidden="1" x14ac:dyDescent="0.25">
      <c r="A1316" s="145">
        <v>44138.429166666669</v>
      </c>
      <c r="B1316" s="143" t="s">
        <v>848</v>
      </c>
      <c r="C1316" s="144" t="s">
        <v>974</v>
      </c>
      <c r="D1316" s="143">
        <v>2629411723</v>
      </c>
      <c r="E1316" s="143">
        <v>1962547714</v>
      </c>
      <c r="F1316" s="143">
        <v>-1</v>
      </c>
      <c r="G1316" s="143">
        <v>218</v>
      </c>
      <c r="H1316" s="143" t="b">
        <v>1</v>
      </c>
      <c r="I1316" s="143" t="b">
        <v>0</v>
      </c>
      <c r="J1316" s="143" t="b">
        <v>0</v>
      </c>
      <c r="K1316" s="143" t="b">
        <v>0</v>
      </c>
    </row>
    <row r="1317" spans="1:11" hidden="1" x14ac:dyDescent="0.25">
      <c r="A1317" s="145">
        <v>44137.975694444445</v>
      </c>
      <c r="B1317" s="143" t="s">
        <v>848</v>
      </c>
      <c r="C1317" s="143" t="s">
        <v>875</v>
      </c>
      <c r="D1317" s="143">
        <v>2627696668</v>
      </c>
      <c r="E1317" s="143">
        <v>1961182226</v>
      </c>
      <c r="F1317" s="143">
        <v>-1</v>
      </c>
      <c r="G1317" s="143">
        <v>219</v>
      </c>
      <c r="H1317" s="143" t="b">
        <v>0</v>
      </c>
      <c r="I1317" s="143" t="b">
        <v>1</v>
      </c>
      <c r="J1317" s="143" t="b">
        <v>0</v>
      </c>
      <c r="K1317" s="143" t="b">
        <v>0</v>
      </c>
    </row>
    <row r="1318" spans="1:11" ht="63" hidden="1" x14ac:dyDescent="0.25">
      <c r="A1318" s="145">
        <v>44137.84097222222</v>
      </c>
      <c r="B1318" s="143" t="s">
        <v>848</v>
      </c>
      <c r="C1318" s="144" t="s">
        <v>973</v>
      </c>
      <c r="D1318" s="143">
        <v>2626587268</v>
      </c>
      <c r="E1318" s="143">
        <v>1960283355</v>
      </c>
      <c r="F1318" s="143">
        <v>-3.21</v>
      </c>
      <c r="G1318" s="143">
        <v>220</v>
      </c>
      <c r="H1318" s="143" t="b">
        <v>1</v>
      </c>
      <c r="I1318" s="143" t="b">
        <v>0</v>
      </c>
      <c r="J1318" s="143" t="b">
        <v>0</v>
      </c>
      <c r="K1318" s="143" t="b">
        <v>0</v>
      </c>
    </row>
    <row r="1319" spans="1:11" ht="63" hidden="1" x14ac:dyDescent="0.25">
      <c r="A1319" s="145">
        <v>44137.704861111109</v>
      </c>
      <c r="B1319" s="143" t="s">
        <v>848</v>
      </c>
      <c r="C1319" s="144" t="s">
        <v>972</v>
      </c>
      <c r="D1319" s="143">
        <v>2625579924</v>
      </c>
      <c r="E1319" s="143">
        <v>1959473186</v>
      </c>
      <c r="F1319" s="143">
        <v>-1</v>
      </c>
      <c r="G1319" s="143">
        <v>223.21</v>
      </c>
      <c r="H1319" s="143" t="b">
        <v>1</v>
      </c>
      <c r="I1319" s="143" t="b">
        <v>0</v>
      </c>
      <c r="J1319" s="143" t="b">
        <v>0</v>
      </c>
      <c r="K1319" s="143" t="b">
        <v>0</v>
      </c>
    </row>
    <row r="1320" spans="1:11" ht="63" hidden="1" x14ac:dyDescent="0.25">
      <c r="A1320" s="145">
        <v>44137.704861111109</v>
      </c>
      <c r="B1320" s="143" t="s">
        <v>848</v>
      </c>
      <c r="C1320" s="144" t="s">
        <v>971</v>
      </c>
      <c r="D1320" s="143">
        <v>2625579923</v>
      </c>
      <c r="E1320" s="143">
        <v>1959473185</v>
      </c>
      <c r="F1320" s="143">
        <v>-1</v>
      </c>
      <c r="G1320" s="143">
        <v>224.21</v>
      </c>
      <c r="H1320" s="143" t="b">
        <v>1</v>
      </c>
      <c r="I1320" s="143" t="b">
        <v>0</v>
      </c>
      <c r="J1320" s="143" t="b">
        <v>0</v>
      </c>
      <c r="K1320" s="143" t="b">
        <v>0</v>
      </c>
    </row>
    <row r="1321" spans="1:11" ht="78.75" hidden="1" x14ac:dyDescent="0.25">
      <c r="A1321" s="145">
        <v>44137.704861111109</v>
      </c>
      <c r="B1321" s="143" t="s">
        <v>848</v>
      </c>
      <c r="C1321" s="144" t="s">
        <v>970</v>
      </c>
      <c r="D1321" s="143">
        <v>2625579922</v>
      </c>
      <c r="E1321" s="143">
        <v>1959473184</v>
      </c>
      <c r="F1321" s="143">
        <v>0</v>
      </c>
      <c r="G1321" s="143">
        <v>225.21</v>
      </c>
      <c r="H1321" s="143" t="b">
        <v>1</v>
      </c>
      <c r="I1321" s="143" t="b">
        <v>0</v>
      </c>
      <c r="J1321" s="143" t="b">
        <v>0</v>
      </c>
      <c r="K1321" s="143" t="b">
        <v>0</v>
      </c>
    </row>
    <row r="1322" spans="1:11" ht="63" hidden="1" x14ac:dyDescent="0.25">
      <c r="A1322" s="145">
        <v>44136.644444444442</v>
      </c>
      <c r="B1322" s="143" t="s">
        <v>848</v>
      </c>
      <c r="C1322" s="144" t="s">
        <v>969</v>
      </c>
      <c r="D1322" s="143">
        <v>2621988360</v>
      </c>
      <c r="E1322" s="143">
        <v>1956733817</v>
      </c>
      <c r="F1322" s="143">
        <v>-1</v>
      </c>
      <c r="G1322" s="143">
        <v>225.21</v>
      </c>
      <c r="H1322" s="143" t="b">
        <v>1</v>
      </c>
      <c r="I1322" s="143" t="b">
        <v>0</v>
      </c>
      <c r="J1322" s="143" t="b">
        <v>0</v>
      </c>
      <c r="K1322" s="143" t="b">
        <v>0</v>
      </c>
    </row>
    <row r="1323" spans="1:11" ht="47.25" hidden="1" x14ac:dyDescent="0.25">
      <c r="A1323" s="145">
        <v>44136.629861111112</v>
      </c>
      <c r="B1323" s="143" t="s">
        <v>848</v>
      </c>
      <c r="C1323" s="144" t="s">
        <v>968</v>
      </c>
      <c r="D1323" s="143">
        <v>2621871919</v>
      </c>
      <c r="E1323" s="143">
        <v>1956648060</v>
      </c>
      <c r="F1323" s="143">
        <v>-5</v>
      </c>
      <c r="G1323" s="143">
        <v>226.21</v>
      </c>
      <c r="H1323" s="143" t="b">
        <v>1</v>
      </c>
      <c r="I1323" s="143" t="b">
        <v>0</v>
      </c>
      <c r="J1323" s="143" t="b">
        <v>0</v>
      </c>
      <c r="K1323" s="143" t="b">
        <v>0</v>
      </c>
    </row>
    <row r="1324" spans="1:11" ht="78.75" hidden="1" x14ac:dyDescent="0.25">
      <c r="A1324" s="145">
        <v>44136.333333333336</v>
      </c>
      <c r="B1324" s="143" t="s">
        <v>865</v>
      </c>
      <c r="C1324" s="144" t="s">
        <v>934</v>
      </c>
      <c r="D1324" s="143">
        <v>2620763753</v>
      </c>
      <c r="E1324" s="143">
        <v>1942571237</v>
      </c>
      <c r="F1324" s="143">
        <v>2</v>
      </c>
      <c r="G1324" s="143">
        <v>231.21</v>
      </c>
      <c r="H1324" s="143" t="b">
        <v>1</v>
      </c>
      <c r="I1324" s="143" t="b">
        <v>0</v>
      </c>
      <c r="J1324" s="143" t="b">
        <v>0</v>
      </c>
      <c r="K1324" s="143" t="b">
        <v>0</v>
      </c>
    </row>
    <row r="1325" spans="1:11" ht="63" hidden="1" x14ac:dyDescent="0.25">
      <c r="A1325" s="145">
        <v>44135.67083333333</v>
      </c>
      <c r="B1325" s="143" t="s">
        <v>848</v>
      </c>
      <c r="C1325" s="144" t="s">
        <v>967</v>
      </c>
      <c r="D1325" s="143">
        <v>2616311216</v>
      </c>
      <c r="E1325" s="143">
        <v>1952470000</v>
      </c>
      <c r="F1325" s="143">
        <v>-1</v>
      </c>
      <c r="G1325" s="143">
        <v>229.21</v>
      </c>
      <c r="H1325" s="143" t="b">
        <v>1</v>
      </c>
      <c r="I1325" s="143" t="b">
        <v>0</v>
      </c>
      <c r="J1325" s="143" t="b">
        <v>0</v>
      </c>
      <c r="K1325" s="143" t="b">
        <v>0</v>
      </c>
    </row>
    <row r="1326" spans="1:11" ht="63" hidden="1" x14ac:dyDescent="0.25">
      <c r="A1326" s="145">
        <v>44135.67083333333</v>
      </c>
      <c r="B1326" s="143" t="s">
        <v>848</v>
      </c>
      <c r="C1326" s="144" t="s">
        <v>966</v>
      </c>
      <c r="D1326" s="143">
        <v>2616311215</v>
      </c>
      <c r="E1326" s="143">
        <v>1952469999</v>
      </c>
      <c r="F1326" s="143">
        <v>-1</v>
      </c>
      <c r="G1326" s="143">
        <v>230.21</v>
      </c>
      <c r="H1326" s="143" t="b">
        <v>1</v>
      </c>
      <c r="I1326" s="143" t="b">
        <v>0</v>
      </c>
      <c r="J1326" s="143" t="b">
        <v>0</v>
      </c>
      <c r="K1326" s="143" t="b">
        <v>0</v>
      </c>
    </row>
    <row r="1327" spans="1:11" ht="63" hidden="1" x14ac:dyDescent="0.25">
      <c r="A1327" s="145">
        <v>44135.666666666664</v>
      </c>
      <c r="B1327" s="143" t="s">
        <v>848</v>
      </c>
      <c r="C1327" s="144" t="s">
        <v>965</v>
      </c>
      <c r="D1327" s="143">
        <v>2616169099</v>
      </c>
      <c r="E1327" s="143">
        <v>1952351130</v>
      </c>
      <c r="F1327" s="143">
        <v>-1</v>
      </c>
      <c r="G1327" s="143">
        <v>231.21</v>
      </c>
      <c r="H1327" s="143" t="b">
        <v>1</v>
      </c>
      <c r="I1327" s="143" t="b">
        <v>0</v>
      </c>
      <c r="J1327" s="143" t="b">
        <v>0</v>
      </c>
      <c r="K1327" s="143" t="b">
        <v>0</v>
      </c>
    </row>
    <row r="1328" spans="1:11" ht="47.25" hidden="1" x14ac:dyDescent="0.25">
      <c r="A1328" s="145">
        <v>44135.645833333336</v>
      </c>
      <c r="B1328" s="143" t="s">
        <v>846</v>
      </c>
      <c r="C1328" s="144" t="s">
        <v>964</v>
      </c>
      <c r="D1328" s="143">
        <v>2615528991</v>
      </c>
      <c r="E1328" s="143">
        <v>1951145358</v>
      </c>
      <c r="F1328" s="143">
        <v>4.25</v>
      </c>
      <c r="G1328" s="143">
        <v>232.21</v>
      </c>
      <c r="H1328" s="143" t="b">
        <v>1</v>
      </c>
      <c r="I1328" s="143" t="b">
        <v>0</v>
      </c>
      <c r="J1328" s="143" t="b">
        <v>0</v>
      </c>
      <c r="K1328" s="143" t="b">
        <v>0</v>
      </c>
    </row>
    <row r="1329" spans="1:11" hidden="1" x14ac:dyDescent="0.25">
      <c r="A1329" s="145">
        <v>44135.633333333331</v>
      </c>
      <c r="B1329" s="143" t="s">
        <v>848</v>
      </c>
      <c r="C1329" s="143" t="s">
        <v>866</v>
      </c>
      <c r="D1329" s="143">
        <v>2615158345</v>
      </c>
      <c r="E1329" s="143">
        <v>1951572992</v>
      </c>
      <c r="F1329" s="143">
        <v>-1</v>
      </c>
      <c r="G1329" s="143">
        <v>227.96</v>
      </c>
      <c r="H1329" s="143" t="b">
        <v>0</v>
      </c>
      <c r="I1329" s="143" t="b">
        <v>1</v>
      </c>
      <c r="J1329" s="143" t="b">
        <v>0</v>
      </c>
      <c r="K1329" s="143" t="b">
        <v>0</v>
      </c>
    </row>
    <row r="1330" spans="1:11" ht="47.25" hidden="1" x14ac:dyDescent="0.25">
      <c r="A1330" s="145">
        <v>44135.614583333336</v>
      </c>
      <c r="B1330" s="143" t="s">
        <v>848</v>
      </c>
      <c r="C1330" s="144" t="s">
        <v>964</v>
      </c>
      <c r="D1330" s="143">
        <v>2614558811</v>
      </c>
      <c r="E1330" s="143">
        <v>1951145358</v>
      </c>
      <c r="F1330" s="143">
        <v>0</v>
      </c>
      <c r="G1330" s="143">
        <v>228.96</v>
      </c>
      <c r="H1330" s="143" t="b">
        <v>1</v>
      </c>
      <c r="I1330" s="143" t="b">
        <v>0</v>
      </c>
      <c r="J1330" s="143" t="b">
        <v>0</v>
      </c>
      <c r="K1330" s="143" t="b">
        <v>0</v>
      </c>
    </row>
    <row r="1331" spans="1:11" ht="63" hidden="1" x14ac:dyDescent="0.25">
      <c r="A1331" s="145">
        <v>44135.489583333336</v>
      </c>
      <c r="B1331" s="143" t="s">
        <v>848</v>
      </c>
      <c r="C1331" s="144" t="s">
        <v>963</v>
      </c>
      <c r="D1331" s="143">
        <v>2611527338</v>
      </c>
      <c r="E1331" s="143">
        <v>1948883509</v>
      </c>
      <c r="F1331" s="143">
        <v>-2</v>
      </c>
      <c r="G1331" s="143">
        <v>228.96</v>
      </c>
      <c r="H1331" s="143" t="b">
        <v>1</v>
      </c>
      <c r="I1331" s="143" t="b">
        <v>0</v>
      </c>
      <c r="J1331" s="143" t="b">
        <v>0</v>
      </c>
      <c r="K1331" s="143" t="b">
        <v>0</v>
      </c>
    </row>
    <row r="1332" spans="1:11" ht="63" hidden="1" x14ac:dyDescent="0.25">
      <c r="A1332" s="145">
        <v>44134.959722222222</v>
      </c>
      <c r="B1332" s="143" t="s">
        <v>848</v>
      </c>
      <c r="C1332" s="144" t="s">
        <v>962</v>
      </c>
      <c r="D1332" s="143">
        <v>2610206951</v>
      </c>
      <c r="E1332" s="143">
        <v>1947825723</v>
      </c>
      <c r="F1332" s="143">
        <v>0</v>
      </c>
      <c r="G1332" s="143">
        <v>230.96</v>
      </c>
      <c r="H1332" s="143" t="b">
        <v>1</v>
      </c>
      <c r="I1332" s="143" t="b">
        <v>0</v>
      </c>
      <c r="J1332" s="143" t="b">
        <v>0</v>
      </c>
      <c r="K1332" s="143" t="b">
        <v>0</v>
      </c>
    </row>
    <row r="1333" spans="1:11" hidden="1" x14ac:dyDescent="0.25">
      <c r="A1333" s="145">
        <v>44134.959027777775</v>
      </c>
      <c r="B1333" s="143" t="s">
        <v>848</v>
      </c>
      <c r="C1333" s="143" t="s">
        <v>883</v>
      </c>
      <c r="D1333" s="143">
        <v>2610204633</v>
      </c>
      <c r="E1333" s="143">
        <v>1947823661</v>
      </c>
      <c r="F1333" s="143">
        <v>0</v>
      </c>
      <c r="G1333" s="143">
        <v>230.96</v>
      </c>
      <c r="H1333" s="143" t="b">
        <v>0</v>
      </c>
      <c r="I1333" s="143" t="b">
        <v>1</v>
      </c>
      <c r="J1333" s="143" t="b">
        <v>0</v>
      </c>
      <c r="K1333" s="143" t="b">
        <v>0</v>
      </c>
    </row>
    <row r="1334" spans="1:11" ht="78.75" hidden="1" x14ac:dyDescent="0.25">
      <c r="A1334" s="145">
        <v>44134.865972222222</v>
      </c>
      <c r="B1334" s="143" t="s">
        <v>848</v>
      </c>
      <c r="C1334" s="144" t="s">
        <v>961</v>
      </c>
      <c r="D1334" s="143">
        <v>2609595820</v>
      </c>
      <c r="E1334" s="143">
        <v>1947371207</v>
      </c>
      <c r="F1334" s="143">
        <v>-1</v>
      </c>
      <c r="G1334" s="143">
        <v>230.96</v>
      </c>
      <c r="H1334" s="143" t="b">
        <v>1</v>
      </c>
      <c r="I1334" s="143" t="b">
        <v>0</v>
      </c>
      <c r="J1334" s="143" t="b">
        <v>0</v>
      </c>
      <c r="K1334" s="143" t="b">
        <v>0</v>
      </c>
    </row>
    <row r="1335" spans="1:11" ht="63" hidden="1" x14ac:dyDescent="0.25">
      <c r="A1335" s="145">
        <v>44134.784722222219</v>
      </c>
      <c r="B1335" s="143" t="s">
        <v>848</v>
      </c>
      <c r="C1335" s="144" t="s">
        <v>960</v>
      </c>
      <c r="D1335" s="143">
        <v>2608859425</v>
      </c>
      <c r="E1335" s="143">
        <v>1946803972</v>
      </c>
      <c r="F1335" s="143">
        <v>-5</v>
      </c>
      <c r="G1335" s="143">
        <v>231.96</v>
      </c>
      <c r="H1335" s="143" t="b">
        <v>1</v>
      </c>
      <c r="I1335" s="143" t="b">
        <v>0</v>
      </c>
      <c r="J1335" s="143" t="b">
        <v>0</v>
      </c>
      <c r="K1335" s="143" t="b">
        <v>0</v>
      </c>
    </row>
    <row r="1336" spans="1:11" ht="47.25" hidden="1" x14ac:dyDescent="0.25">
      <c r="A1336" s="145">
        <v>44134.755555555559</v>
      </c>
      <c r="B1336" s="143" t="s">
        <v>846</v>
      </c>
      <c r="C1336" s="144" t="s">
        <v>959</v>
      </c>
      <c r="D1336" s="143">
        <v>2608634096</v>
      </c>
      <c r="E1336" s="143">
        <v>1946508614</v>
      </c>
      <c r="F1336" s="143">
        <v>2.0499999999999998</v>
      </c>
      <c r="G1336" s="143">
        <v>236.96</v>
      </c>
      <c r="H1336" s="143" t="b">
        <v>1</v>
      </c>
      <c r="I1336" s="143" t="b">
        <v>0</v>
      </c>
      <c r="J1336" s="143" t="b">
        <v>0</v>
      </c>
      <c r="K1336" s="143" t="b">
        <v>0</v>
      </c>
    </row>
    <row r="1337" spans="1:11" ht="47.25" hidden="1" x14ac:dyDescent="0.25">
      <c r="A1337" s="145">
        <v>44134.736111111109</v>
      </c>
      <c r="B1337" s="143" t="s">
        <v>848</v>
      </c>
      <c r="C1337" s="144" t="s">
        <v>959</v>
      </c>
      <c r="D1337" s="143">
        <v>2608472074</v>
      </c>
      <c r="E1337" s="143">
        <v>1946508614</v>
      </c>
      <c r="F1337" s="143">
        <v>-1</v>
      </c>
      <c r="G1337" s="143">
        <v>234.91</v>
      </c>
      <c r="H1337" s="143" t="b">
        <v>1</v>
      </c>
      <c r="I1337" s="143" t="b">
        <v>0</v>
      </c>
      <c r="J1337" s="143" t="b">
        <v>0</v>
      </c>
      <c r="K1337" s="143" t="b">
        <v>0</v>
      </c>
    </row>
    <row r="1338" spans="1:11" ht="63" hidden="1" x14ac:dyDescent="0.25">
      <c r="A1338" s="145">
        <v>44134.613888888889</v>
      </c>
      <c r="B1338" s="143" t="s">
        <v>846</v>
      </c>
      <c r="C1338" s="144" t="s">
        <v>955</v>
      </c>
      <c r="D1338" s="143">
        <v>2607640567</v>
      </c>
      <c r="E1338" s="143">
        <v>1945603396</v>
      </c>
      <c r="F1338" s="143">
        <v>1.1000000000000001</v>
      </c>
      <c r="G1338" s="143">
        <v>235.91</v>
      </c>
      <c r="H1338" s="143" t="b">
        <v>1</v>
      </c>
      <c r="I1338" s="143" t="b">
        <v>0</v>
      </c>
      <c r="J1338" s="143" t="b">
        <v>0</v>
      </c>
      <c r="K1338" s="143" t="b">
        <v>0</v>
      </c>
    </row>
    <row r="1339" spans="1:11" ht="63" hidden="1" x14ac:dyDescent="0.25">
      <c r="A1339" s="145">
        <v>44134.602777777778</v>
      </c>
      <c r="B1339" s="143" t="s">
        <v>846</v>
      </c>
      <c r="C1339" s="144" t="s">
        <v>957</v>
      </c>
      <c r="D1339" s="143">
        <v>2607574260</v>
      </c>
      <c r="E1339" s="143">
        <v>1945603398</v>
      </c>
      <c r="F1339" s="143">
        <v>1.3</v>
      </c>
      <c r="G1339" s="143">
        <v>234.81</v>
      </c>
      <c r="H1339" s="143" t="b">
        <v>1</v>
      </c>
      <c r="I1339" s="143" t="b">
        <v>0</v>
      </c>
      <c r="J1339" s="143" t="b">
        <v>0</v>
      </c>
      <c r="K1339" s="143" t="b">
        <v>0</v>
      </c>
    </row>
    <row r="1340" spans="1:11" ht="63" hidden="1" x14ac:dyDescent="0.25">
      <c r="A1340" s="145">
        <v>44134.538194444445</v>
      </c>
      <c r="B1340" s="143" t="s">
        <v>848</v>
      </c>
      <c r="C1340" s="144" t="s">
        <v>958</v>
      </c>
      <c r="D1340" s="143">
        <v>2607273191</v>
      </c>
      <c r="E1340" s="143">
        <v>1945608316</v>
      </c>
      <c r="F1340" s="143">
        <v>-1</v>
      </c>
      <c r="G1340" s="143">
        <v>233.51</v>
      </c>
      <c r="H1340" s="143" t="b">
        <v>1</v>
      </c>
      <c r="I1340" s="143" t="b">
        <v>0</v>
      </c>
      <c r="J1340" s="143" t="b">
        <v>0</v>
      </c>
      <c r="K1340" s="143" t="b">
        <v>0</v>
      </c>
    </row>
    <row r="1341" spans="1:11" ht="63" hidden="1" x14ac:dyDescent="0.25">
      <c r="A1341" s="145">
        <v>44134.536111111112</v>
      </c>
      <c r="B1341" s="143" t="s">
        <v>848</v>
      </c>
      <c r="C1341" s="144" t="s">
        <v>957</v>
      </c>
      <c r="D1341" s="143">
        <v>2607267144</v>
      </c>
      <c r="E1341" s="143">
        <v>1945603398</v>
      </c>
      <c r="F1341" s="143">
        <v>-1</v>
      </c>
      <c r="G1341" s="143">
        <v>234.51</v>
      </c>
      <c r="H1341" s="143" t="b">
        <v>1</v>
      </c>
      <c r="I1341" s="143" t="b">
        <v>0</v>
      </c>
      <c r="J1341" s="143" t="b">
        <v>0</v>
      </c>
      <c r="K1341" s="143" t="b">
        <v>0</v>
      </c>
    </row>
    <row r="1342" spans="1:11" ht="63" hidden="1" x14ac:dyDescent="0.25">
      <c r="A1342" s="145">
        <v>44134.536111111112</v>
      </c>
      <c r="B1342" s="143" t="s">
        <v>848</v>
      </c>
      <c r="C1342" s="144" t="s">
        <v>956</v>
      </c>
      <c r="D1342" s="143">
        <v>2607267142</v>
      </c>
      <c r="E1342" s="143">
        <v>1945603397</v>
      </c>
      <c r="F1342" s="143">
        <v>-1</v>
      </c>
      <c r="G1342" s="143">
        <v>235.51</v>
      </c>
      <c r="H1342" s="143" t="b">
        <v>1</v>
      </c>
      <c r="I1342" s="143" t="b">
        <v>0</v>
      </c>
      <c r="J1342" s="143" t="b">
        <v>0</v>
      </c>
      <c r="K1342" s="143" t="b">
        <v>0</v>
      </c>
    </row>
    <row r="1343" spans="1:11" ht="63" hidden="1" x14ac:dyDescent="0.25">
      <c r="A1343" s="145">
        <v>44134.536111111112</v>
      </c>
      <c r="B1343" s="143" t="s">
        <v>848</v>
      </c>
      <c r="C1343" s="144" t="s">
        <v>955</v>
      </c>
      <c r="D1343" s="143">
        <v>2607267141</v>
      </c>
      <c r="E1343" s="143">
        <v>1945603396</v>
      </c>
      <c r="F1343" s="143">
        <v>-1</v>
      </c>
      <c r="G1343" s="143">
        <v>236.51</v>
      </c>
      <c r="H1343" s="143" t="b">
        <v>1</v>
      </c>
      <c r="I1343" s="143" t="b">
        <v>0</v>
      </c>
      <c r="J1343" s="143" t="b">
        <v>0</v>
      </c>
      <c r="K1343" s="143" t="b">
        <v>0</v>
      </c>
    </row>
    <row r="1344" spans="1:11" ht="63" hidden="1" x14ac:dyDescent="0.25">
      <c r="A1344" s="145">
        <v>44134.536111111112</v>
      </c>
      <c r="B1344" s="143" t="s">
        <v>848</v>
      </c>
      <c r="C1344" s="144" t="s">
        <v>954</v>
      </c>
      <c r="D1344" s="143">
        <v>2607267140</v>
      </c>
      <c r="E1344" s="143">
        <v>1945603395</v>
      </c>
      <c r="F1344" s="143">
        <v>-1</v>
      </c>
      <c r="G1344" s="143">
        <v>237.51</v>
      </c>
      <c r="H1344" s="143" t="b">
        <v>1</v>
      </c>
      <c r="I1344" s="143" t="b">
        <v>0</v>
      </c>
      <c r="J1344" s="143" t="b">
        <v>0</v>
      </c>
      <c r="K1344" s="143" t="b">
        <v>0</v>
      </c>
    </row>
    <row r="1345" spans="1:11" ht="78.75" hidden="1" x14ac:dyDescent="0.25">
      <c r="A1345" s="145">
        <v>44134.458333333336</v>
      </c>
      <c r="B1345" s="143" t="s">
        <v>848</v>
      </c>
      <c r="C1345" s="144" t="s">
        <v>953</v>
      </c>
      <c r="D1345" s="143">
        <v>2607075517</v>
      </c>
      <c r="E1345" s="143">
        <v>1945456337</v>
      </c>
      <c r="F1345" s="143">
        <v>-1</v>
      </c>
      <c r="G1345" s="143">
        <v>238.51</v>
      </c>
      <c r="H1345" s="143" t="b">
        <v>1</v>
      </c>
      <c r="I1345" s="143" t="b">
        <v>0</v>
      </c>
      <c r="J1345" s="143" t="b">
        <v>0</v>
      </c>
      <c r="K1345" s="143" t="b">
        <v>0</v>
      </c>
    </row>
    <row r="1346" spans="1:11" ht="63" hidden="1" x14ac:dyDescent="0.25">
      <c r="A1346" s="145">
        <v>44134.458333333336</v>
      </c>
      <c r="B1346" s="143" t="s">
        <v>848</v>
      </c>
      <c r="C1346" s="144" t="s">
        <v>952</v>
      </c>
      <c r="D1346" s="143">
        <v>2607075516</v>
      </c>
      <c r="E1346" s="143">
        <v>1945456336</v>
      </c>
      <c r="F1346" s="143">
        <v>-1</v>
      </c>
      <c r="G1346" s="143">
        <v>239.51</v>
      </c>
      <c r="H1346" s="143" t="b">
        <v>1</v>
      </c>
      <c r="I1346" s="143" t="b">
        <v>0</v>
      </c>
      <c r="J1346" s="143" t="b">
        <v>0</v>
      </c>
      <c r="K1346" s="143" t="b">
        <v>0</v>
      </c>
    </row>
    <row r="1347" spans="1:11" hidden="1" x14ac:dyDescent="0.25">
      <c r="A1347" s="145">
        <v>44134.415972222225</v>
      </c>
      <c r="B1347" s="143" t="s">
        <v>848</v>
      </c>
      <c r="C1347" s="143" t="s">
        <v>883</v>
      </c>
      <c r="D1347" s="143">
        <v>2606997614</v>
      </c>
      <c r="E1347" s="143">
        <v>1945396132</v>
      </c>
      <c r="F1347" s="143">
        <v>-2</v>
      </c>
      <c r="G1347" s="143">
        <v>240.51</v>
      </c>
      <c r="H1347" s="143" t="b">
        <v>0</v>
      </c>
      <c r="I1347" s="143" t="b">
        <v>1</v>
      </c>
      <c r="J1347" s="143" t="b">
        <v>0</v>
      </c>
      <c r="K1347" s="143" t="b">
        <v>0</v>
      </c>
    </row>
    <row r="1348" spans="1:11" ht="63" hidden="1" x14ac:dyDescent="0.25">
      <c r="A1348" s="145">
        <v>44134.415972222225</v>
      </c>
      <c r="B1348" s="143" t="s">
        <v>848</v>
      </c>
      <c r="C1348" s="144" t="s">
        <v>951</v>
      </c>
      <c r="D1348" s="143">
        <v>2606997263</v>
      </c>
      <c r="E1348" s="143">
        <v>1945395842</v>
      </c>
      <c r="F1348" s="143">
        <v>-2</v>
      </c>
      <c r="G1348" s="143">
        <v>242.51</v>
      </c>
      <c r="H1348" s="143" t="b">
        <v>1</v>
      </c>
      <c r="I1348" s="143" t="b">
        <v>0</v>
      </c>
      <c r="J1348" s="143" t="b">
        <v>0</v>
      </c>
      <c r="K1348" s="143" t="b">
        <v>0</v>
      </c>
    </row>
    <row r="1349" spans="1:11" ht="78.75" hidden="1" x14ac:dyDescent="0.25">
      <c r="A1349" s="145">
        <v>44133.718055555553</v>
      </c>
      <c r="B1349" s="143" t="s">
        <v>846</v>
      </c>
      <c r="C1349" s="144" t="s">
        <v>936</v>
      </c>
      <c r="D1349" s="143">
        <v>2605353102</v>
      </c>
      <c r="E1349" s="143">
        <v>1943149211</v>
      </c>
      <c r="F1349" s="143">
        <v>1.68</v>
      </c>
      <c r="G1349" s="143">
        <v>244.51</v>
      </c>
      <c r="H1349" s="143" t="b">
        <v>1</v>
      </c>
      <c r="I1349" s="143" t="b">
        <v>0</v>
      </c>
      <c r="J1349" s="143" t="b">
        <v>0</v>
      </c>
      <c r="K1349" s="143" t="b">
        <v>0</v>
      </c>
    </row>
    <row r="1350" spans="1:11" hidden="1" x14ac:dyDescent="0.25">
      <c r="A1350" s="145">
        <v>44133.65902777778</v>
      </c>
      <c r="B1350" s="143" t="s">
        <v>848</v>
      </c>
      <c r="C1350" s="143" t="s">
        <v>883</v>
      </c>
      <c r="D1350" s="143">
        <v>2605016947</v>
      </c>
      <c r="E1350" s="143">
        <v>1943909946</v>
      </c>
      <c r="F1350" s="143">
        <v>-1</v>
      </c>
      <c r="G1350" s="143">
        <v>242.83</v>
      </c>
      <c r="H1350" s="143" t="b">
        <v>0</v>
      </c>
      <c r="I1350" s="143" t="b">
        <v>1</v>
      </c>
      <c r="J1350" s="143" t="b">
        <v>0</v>
      </c>
      <c r="K1350" s="143" t="b">
        <v>0</v>
      </c>
    </row>
    <row r="1351" spans="1:11" ht="63" hidden="1" x14ac:dyDescent="0.25">
      <c r="A1351" s="145">
        <v>44133.65902777778</v>
      </c>
      <c r="B1351" s="143" t="s">
        <v>848</v>
      </c>
      <c r="C1351" s="144" t="s">
        <v>950</v>
      </c>
      <c r="D1351" s="143">
        <v>2605016946</v>
      </c>
      <c r="E1351" s="143">
        <v>1943909945</v>
      </c>
      <c r="F1351" s="143">
        <v>-1</v>
      </c>
      <c r="G1351" s="143">
        <v>243.83</v>
      </c>
      <c r="H1351" s="143" t="b">
        <v>1</v>
      </c>
      <c r="I1351" s="143" t="b">
        <v>0</v>
      </c>
      <c r="J1351" s="143" t="b">
        <v>0</v>
      </c>
      <c r="K1351" s="143" t="b">
        <v>0</v>
      </c>
    </row>
    <row r="1352" spans="1:11" ht="63" hidden="1" x14ac:dyDescent="0.25">
      <c r="A1352" s="145">
        <v>44133.65902777778</v>
      </c>
      <c r="B1352" s="143" t="s">
        <v>848</v>
      </c>
      <c r="C1352" s="144" t="s">
        <v>949</v>
      </c>
      <c r="D1352" s="143">
        <v>2605016945</v>
      </c>
      <c r="E1352" s="143">
        <v>1943909944</v>
      </c>
      <c r="F1352" s="143">
        <v>-0.5</v>
      </c>
      <c r="G1352" s="143">
        <v>244.83</v>
      </c>
      <c r="H1352" s="143" t="b">
        <v>1</v>
      </c>
      <c r="I1352" s="143" t="b">
        <v>0</v>
      </c>
      <c r="J1352" s="143" t="b">
        <v>0</v>
      </c>
      <c r="K1352" s="143" t="b">
        <v>0</v>
      </c>
    </row>
    <row r="1353" spans="1:11" ht="78.75" hidden="1" x14ac:dyDescent="0.25">
      <c r="A1353" s="145">
        <v>44133.613194444442</v>
      </c>
      <c r="B1353" s="143" t="s">
        <v>846</v>
      </c>
      <c r="C1353" s="144" t="s">
        <v>947</v>
      </c>
      <c r="D1353" s="143">
        <v>2604774340</v>
      </c>
      <c r="E1353" s="143">
        <v>1943413980</v>
      </c>
      <c r="F1353" s="143">
        <v>1.28</v>
      </c>
      <c r="G1353" s="143">
        <v>245.33</v>
      </c>
      <c r="H1353" s="143" t="b">
        <v>1</v>
      </c>
      <c r="I1353" s="143" t="b">
        <v>0</v>
      </c>
      <c r="J1353" s="143" t="b">
        <v>0</v>
      </c>
      <c r="K1353" s="143" t="b">
        <v>0</v>
      </c>
    </row>
    <row r="1354" spans="1:11" ht="78.75" hidden="1" x14ac:dyDescent="0.25">
      <c r="A1354" s="145">
        <v>44133.588888888888</v>
      </c>
      <c r="B1354" s="143" t="s">
        <v>846</v>
      </c>
      <c r="C1354" s="144" t="s">
        <v>946</v>
      </c>
      <c r="D1354" s="143">
        <v>2604650086</v>
      </c>
      <c r="E1354" s="143">
        <v>1943413979</v>
      </c>
      <c r="F1354" s="143">
        <v>1.4</v>
      </c>
      <c r="G1354" s="143">
        <v>244.05</v>
      </c>
      <c r="H1354" s="143" t="b">
        <v>1</v>
      </c>
      <c r="I1354" s="143" t="b">
        <v>0</v>
      </c>
      <c r="J1354" s="143" t="b">
        <v>0</v>
      </c>
      <c r="K1354" s="143" t="b">
        <v>0</v>
      </c>
    </row>
    <row r="1355" spans="1:11" ht="78.75" hidden="1" x14ac:dyDescent="0.25">
      <c r="A1355" s="145">
        <v>44133.551388888889</v>
      </c>
      <c r="B1355" s="143" t="s">
        <v>846</v>
      </c>
      <c r="C1355" s="144" t="s">
        <v>944</v>
      </c>
      <c r="D1355" s="143">
        <v>2604487493</v>
      </c>
      <c r="E1355" s="143">
        <v>1943413976</v>
      </c>
      <c r="F1355" s="143">
        <v>3.4</v>
      </c>
      <c r="G1355" s="143">
        <v>242.65</v>
      </c>
      <c r="H1355" s="143" t="b">
        <v>1</v>
      </c>
      <c r="I1355" s="143" t="b">
        <v>0</v>
      </c>
      <c r="J1355" s="143" t="b">
        <v>0</v>
      </c>
      <c r="K1355" s="143" t="b">
        <v>0</v>
      </c>
    </row>
    <row r="1356" spans="1:11" ht="78.75" hidden="1" x14ac:dyDescent="0.25">
      <c r="A1356" s="145">
        <v>44133.511111111111</v>
      </c>
      <c r="B1356" s="143" t="s">
        <v>846</v>
      </c>
      <c r="C1356" s="144" t="s">
        <v>942</v>
      </c>
      <c r="D1356" s="143">
        <v>2604368894</v>
      </c>
      <c r="E1356" s="143">
        <v>1943413971</v>
      </c>
      <c r="F1356" s="143">
        <v>2.3199999999999998</v>
      </c>
      <c r="G1356" s="143">
        <v>239.25</v>
      </c>
      <c r="H1356" s="143" t="b">
        <v>1</v>
      </c>
      <c r="I1356" s="143" t="b">
        <v>0</v>
      </c>
      <c r="J1356" s="143" t="b">
        <v>0</v>
      </c>
      <c r="K1356" s="143" t="b">
        <v>0</v>
      </c>
    </row>
    <row r="1357" spans="1:11" ht="63" hidden="1" x14ac:dyDescent="0.25">
      <c r="A1357" s="145">
        <v>44133.502083333333</v>
      </c>
      <c r="B1357" s="143" t="s">
        <v>848</v>
      </c>
      <c r="C1357" s="144" t="s">
        <v>948</v>
      </c>
      <c r="D1357" s="143">
        <v>2604343157</v>
      </c>
      <c r="E1357" s="143">
        <v>1943413981</v>
      </c>
      <c r="F1357" s="143">
        <v>-1</v>
      </c>
      <c r="G1357" s="143">
        <v>236.93</v>
      </c>
      <c r="H1357" s="143" t="b">
        <v>1</v>
      </c>
      <c r="I1357" s="143" t="b">
        <v>0</v>
      </c>
      <c r="J1357" s="143" t="b">
        <v>0</v>
      </c>
      <c r="K1357" s="143" t="b">
        <v>0</v>
      </c>
    </row>
    <row r="1358" spans="1:11" ht="78.75" hidden="1" x14ac:dyDescent="0.25">
      <c r="A1358" s="145">
        <v>44133.502083333333</v>
      </c>
      <c r="B1358" s="143" t="s">
        <v>848</v>
      </c>
      <c r="C1358" s="144" t="s">
        <v>947</v>
      </c>
      <c r="D1358" s="143">
        <v>2604343156</v>
      </c>
      <c r="E1358" s="143">
        <v>1943413980</v>
      </c>
      <c r="F1358" s="143">
        <v>-2</v>
      </c>
      <c r="G1358" s="143">
        <v>237.93</v>
      </c>
      <c r="H1358" s="143" t="b">
        <v>1</v>
      </c>
      <c r="I1358" s="143" t="b">
        <v>0</v>
      </c>
      <c r="J1358" s="143" t="b">
        <v>0</v>
      </c>
      <c r="K1358" s="143" t="b">
        <v>0</v>
      </c>
    </row>
    <row r="1359" spans="1:11" ht="78.75" hidden="1" x14ac:dyDescent="0.25">
      <c r="A1359" s="145">
        <v>44133.502083333333</v>
      </c>
      <c r="B1359" s="143" t="s">
        <v>848</v>
      </c>
      <c r="C1359" s="144" t="s">
        <v>946</v>
      </c>
      <c r="D1359" s="143">
        <v>2604343155</v>
      </c>
      <c r="E1359" s="143">
        <v>1943413979</v>
      </c>
      <c r="F1359" s="143">
        <v>-2</v>
      </c>
      <c r="G1359" s="143">
        <v>239.93</v>
      </c>
      <c r="H1359" s="143" t="b">
        <v>1</v>
      </c>
      <c r="I1359" s="143" t="b">
        <v>0</v>
      </c>
      <c r="J1359" s="143" t="b">
        <v>0</v>
      </c>
      <c r="K1359" s="143" t="b">
        <v>0</v>
      </c>
    </row>
    <row r="1360" spans="1:11" ht="78.75" hidden="1" x14ac:dyDescent="0.25">
      <c r="A1360" s="145">
        <v>44133.502083333333</v>
      </c>
      <c r="B1360" s="143" t="s">
        <v>848</v>
      </c>
      <c r="C1360" s="144" t="s">
        <v>945</v>
      </c>
      <c r="D1360" s="143">
        <v>2604343154</v>
      </c>
      <c r="E1360" s="143">
        <v>1943413978</v>
      </c>
      <c r="F1360" s="143">
        <v>-2</v>
      </c>
      <c r="G1360" s="143">
        <v>241.93</v>
      </c>
      <c r="H1360" s="143" t="b">
        <v>1</v>
      </c>
      <c r="I1360" s="143" t="b">
        <v>0</v>
      </c>
      <c r="J1360" s="143" t="b">
        <v>0</v>
      </c>
      <c r="K1360" s="143" t="b">
        <v>0</v>
      </c>
    </row>
    <row r="1361" spans="1:11" ht="78.75" hidden="1" x14ac:dyDescent="0.25">
      <c r="A1361" s="145">
        <v>44133.502083333333</v>
      </c>
      <c r="B1361" s="143" t="s">
        <v>848</v>
      </c>
      <c r="C1361" s="144" t="s">
        <v>944</v>
      </c>
      <c r="D1361" s="143">
        <v>2604343152</v>
      </c>
      <c r="E1361" s="143">
        <v>1943413976</v>
      </c>
      <c r="F1361" s="143">
        <v>-2</v>
      </c>
      <c r="G1361" s="143">
        <v>243.93</v>
      </c>
      <c r="H1361" s="143" t="b">
        <v>1</v>
      </c>
      <c r="I1361" s="143" t="b">
        <v>0</v>
      </c>
      <c r="J1361" s="143" t="b">
        <v>0</v>
      </c>
      <c r="K1361" s="143" t="b">
        <v>0</v>
      </c>
    </row>
    <row r="1362" spans="1:11" ht="63" hidden="1" x14ac:dyDescent="0.25">
      <c r="A1362" s="145">
        <v>44133.502083333333</v>
      </c>
      <c r="B1362" s="143" t="s">
        <v>848</v>
      </c>
      <c r="C1362" s="144" t="s">
        <v>943</v>
      </c>
      <c r="D1362" s="143">
        <v>2604343150</v>
      </c>
      <c r="E1362" s="143">
        <v>1943413975</v>
      </c>
      <c r="F1362" s="143">
        <v>-1</v>
      </c>
      <c r="G1362" s="143">
        <v>245.93</v>
      </c>
      <c r="H1362" s="143" t="b">
        <v>1</v>
      </c>
      <c r="I1362" s="143" t="b">
        <v>0</v>
      </c>
      <c r="J1362" s="143" t="b">
        <v>0</v>
      </c>
      <c r="K1362" s="143" t="b">
        <v>0</v>
      </c>
    </row>
    <row r="1363" spans="1:11" ht="78.75" hidden="1" x14ac:dyDescent="0.25">
      <c r="A1363" s="145">
        <v>44133.502083333333</v>
      </c>
      <c r="B1363" s="143" t="s">
        <v>848</v>
      </c>
      <c r="C1363" s="144" t="s">
        <v>942</v>
      </c>
      <c r="D1363" s="143">
        <v>2604343146</v>
      </c>
      <c r="E1363" s="143">
        <v>1943413971</v>
      </c>
      <c r="F1363" s="143">
        <v>-2</v>
      </c>
      <c r="G1363" s="143">
        <v>246.93</v>
      </c>
      <c r="H1363" s="143" t="b">
        <v>1</v>
      </c>
      <c r="I1363" s="143" t="b">
        <v>0</v>
      </c>
      <c r="J1363" s="143" t="b">
        <v>0</v>
      </c>
      <c r="K1363" s="143" t="b">
        <v>0</v>
      </c>
    </row>
    <row r="1364" spans="1:11" ht="63" hidden="1" x14ac:dyDescent="0.25">
      <c r="A1364" s="145">
        <v>44133.433333333334</v>
      </c>
      <c r="B1364" s="143" t="s">
        <v>848</v>
      </c>
      <c r="C1364" s="144" t="s">
        <v>941</v>
      </c>
      <c r="D1364" s="143">
        <v>2604229251</v>
      </c>
      <c r="E1364" s="143">
        <v>1943327929</v>
      </c>
      <c r="F1364" s="143">
        <v>-1</v>
      </c>
      <c r="G1364" s="143">
        <v>248.93</v>
      </c>
      <c r="H1364" s="143" t="b">
        <v>1</v>
      </c>
      <c r="I1364" s="143" t="b">
        <v>0</v>
      </c>
      <c r="J1364" s="143" t="b">
        <v>0</v>
      </c>
      <c r="K1364" s="143" t="b">
        <v>0</v>
      </c>
    </row>
    <row r="1365" spans="1:11" ht="78.75" hidden="1" x14ac:dyDescent="0.25">
      <c r="A1365" s="145">
        <v>44133.422222222223</v>
      </c>
      <c r="B1365" s="143" t="s">
        <v>848</v>
      </c>
      <c r="C1365" s="144" t="s">
        <v>940</v>
      </c>
      <c r="D1365" s="143">
        <v>2604212671</v>
      </c>
      <c r="E1365" s="143">
        <v>1943315952</v>
      </c>
      <c r="F1365" s="143">
        <v>-2</v>
      </c>
      <c r="G1365" s="143">
        <v>249.93</v>
      </c>
      <c r="H1365" s="143" t="b">
        <v>1</v>
      </c>
      <c r="I1365" s="143" t="b">
        <v>0</v>
      </c>
      <c r="J1365" s="143" t="b">
        <v>0</v>
      </c>
      <c r="K1365" s="143" t="b">
        <v>0</v>
      </c>
    </row>
    <row r="1366" spans="1:11" ht="63" hidden="1" x14ac:dyDescent="0.25">
      <c r="A1366" s="145">
        <v>44133.413888888892</v>
      </c>
      <c r="B1366" s="143" t="s">
        <v>848</v>
      </c>
      <c r="C1366" s="144" t="s">
        <v>939</v>
      </c>
      <c r="D1366" s="143">
        <v>2604202284</v>
      </c>
      <c r="E1366" s="143">
        <v>1943308184</v>
      </c>
      <c r="F1366" s="143">
        <v>-1</v>
      </c>
      <c r="G1366" s="143">
        <v>251.93</v>
      </c>
      <c r="H1366" s="143" t="b">
        <v>1</v>
      </c>
      <c r="I1366" s="143" t="b">
        <v>0</v>
      </c>
      <c r="J1366" s="143" t="b">
        <v>0</v>
      </c>
      <c r="K1366" s="143" t="b">
        <v>0</v>
      </c>
    </row>
    <row r="1367" spans="1:11" ht="78.75" hidden="1" x14ac:dyDescent="0.25">
      <c r="A1367" s="145">
        <v>44133.04791666667</v>
      </c>
      <c r="B1367" s="143" t="s">
        <v>848</v>
      </c>
      <c r="C1367" s="144" t="s">
        <v>938</v>
      </c>
      <c r="D1367" s="143">
        <v>2603971997</v>
      </c>
      <c r="E1367" s="143">
        <v>1943149652</v>
      </c>
      <c r="F1367" s="143">
        <v>-2</v>
      </c>
      <c r="G1367" s="143">
        <v>252.93</v>
      </c>
      <c r="H1367" s="143" t="b">
        <v>1</v>
      </c>
      <c r="I1367" s="143" t="b">
        <v>0</v>
      </c>
      <c r="J1367" s="143" t="b">
        <v>0</v>
      </c>
      <c r="K1367" s="143" t="b">
        <v>0</v>
      </c>
    </row>
    <row r="1368" spans="1:11" ht="78.75" hidden="1" x14ac:dyDescent="0.25">
      <c r="A1368" s="145">
        <v>44133.04791666667</v>
      </c>
      <c r="B1368" s="143" t="s">
        <v>848</v>
      </c>
      <c r="C1368" s="144" t="s">
        <v>937</v>
      </c>
      <c r="D1368" s="143">
        <v>2603971762</v>
      </c>
      <c r="E1368" s="143">
        <v>1943149455</v>
      </c>
      <c r="F1368" s="143">
        <v>-2</v>
      </c>
      <c r="G1368" s="143">
        <v>254.93</v>
      </c>
      <c r="H1368" s="143" t="b">
        <v>1</v>
      </c>
      <c r="I1368" s="143" t="b">
        <v>0</v>
      </c>
      <c r="J1368" s="143" t="b">
        <v>0</v>
      </c>
      <c r="K1368" s="143" t="b">
        <v>0</v>
      </c>
    </row>
    <row r="1369" spans="1:11" ht="78.75" hidden="1" x14ac:dyDescent="0.25">
      <c r="A1369" s="145">
        <v>44133.047222222223</v>
      </c>
      <c r="B1369" s="143" t="s">
        <v>848</v>
      </c>
      <c r="C1369" s="144" t="s">
        <v>936</v>
      </c>
      <c r="D1369" s="143">
        <v>2603971466</v>
      </c>
      <c r="E1369" s="143">
        <v>1943149211</v>
      </c>
      <c r="F1369" s="143">
        <v>-2</v>
      </c>
      <c r="G1369" s="143">
        <v>256.93</v>
      </c>
      <c r="H1369" s="143" t="b">
        <v>1</v>
      </c>
      <c r="I1369" s="143" t="b">
        <v>0</v>
      </c>
      <c r="J1369" s="143" t="b">
        <v>0</v>
      </c>
      <c r="K1369" s="143" t="b">
        <v>0</v>
      </c>
    </row>
    <row r="1370" spans="1:11" ht="78.75" hidden="1" x14ac:dyDescent="0.25">
      <c r="A1370" s="145">
        <v>44133.015277777777</v>
      </c>
      <c r="B1370" s="143" t="s">
        <v>848</v>
      </c>
      <c r="C1370" s="144" t="s">
        <v>935</v>
      </c>
      <c r="D1370" s="143">
        <v>2603926585</v>
      </c>
      <c r="E1370" s="143">
        <v>1943116824</v>
      </c>
      <c r="F1370" s="143">
        <v>-2</v>
      </c>
      <c r="G1370" s="143">
        <v>258.93</v>
      </c>
      <c r="H1370" s="143" t="b">
        <v>1</v>
      </c>
      <c r="I1370" s="143" t="b">
        <v>0</v>
      </c>
      <c r="J1370" s="143" t="b">
        <v>0</v>
      </c>
      <c r="K1370" s="143" t="b">
        <v>0</v>
      </c>
    </row>
    <row r="1371" spans="1:11" ht="78.75" hidden="1" x14ac:dyDescent="0.25">
      <c r="A1371" s="145">
        <v>44132.831944444442</v>
      </c>
      <c r="B1371" s="143" t="s">
        <v>848</v>
      </c>
      <c r="C1371" s="144" t="s">
        <v>934</v>
      </c>
      <c r="D1371" s="143">
        <v>2603194643</v>
      </c>
      <c r="E1371" s="143">
        <v>1942571237</v>
      </c>
      <c r="F1371" s="143">
        <v>-2</v>
      </c>
      <c r="G1371" s="143">
        <v>260.93</v>
      </c>
      <c r="H1371" s="143" t="b">
        <v>1</v>
      </c>
      <c r="I1371" s="143" t="b">
        <v>0</v>
      </c>
      <c r="J1371" s="143" t="b">
        <v>0</v>
      </c>
      <c r="K1371" s="143" t="b">
        <v>0</v>
      </c>
    </row>
    <row r="1372" spans="1:11" ht="78.75" hidden="1" x14ac:dyDescent="0.25">
      <c r="A1372" s="145">
        <v>44132.830555555556</v>
      </c>
      <c r="B1372" s="143" t="s">
        <v>848</v>
      </c>
      <c r="C1372" s="144" t="s">
        <v>933</v>
      </c>
      <c r="D1372" s="143">
        <v>2603185549</v>
      </c>
      <c r="E1372" s="143">
        <v>1942564424</v>
      </c>
      <c r="F1372" s="143">
        <v>-2</v>
      </c>
      <c r="G1372" s="143">
        <v>262.93</v>
      </c>
      <c r="H1372" s="143" t="b">
        <v>1</v>
      </c>
      <c r="I1372" s="143" t="b">
        <v>0</v>
      </c>
      <c r="J1372" s="143" t="b">
        <v>0</v>
      </c>
      <c r="K1372" s="143" t="b">
        <v>0</v>
      </c>
    </row>
    <row r="1373" spans="1:11" ht="78.75" hidden="1" x14ac:dyDescent="0.25">
      <c r="A1373" s="145">
        <v>44132.791666666664</v>
      </c>
      <c r="B1373" s="143" t="s">
        <v>848</v>
      </c>
      <c r="C1373" s="144" t="s">
        <v>932</v>
      </c>
      <c r="D1373" s="143">
        <v>2602974420</v>
      </c>
      <c r="E1373" s="143">
        <v>1942407902</v>
      </c>
      <c r="F1373" s="143">
        <v>-2</v>
      </c>
      <c r="G1373" s="143">
        <v>264.93</v>
      </c>
      <c r="H1373" s="143" t="b">
        <v>1</v>
      </c>
      <c r="I1373" s="143" t="b">
        <v>0</v>
      </c>
      <c r="J1373" s="143" t="b">
        <v>0</v>
      </c>
      <c r="K1373" s="143" t="b">
        <v>0</v>
      </c>
    </row>
    <row r="1374" spans="1:11" ht="78.75" hidden="1" x14ac:dyDescent="0.25">
      <c r="A1374" s="145">
        <v>44132.774305555555</v>
      </c>
      <c r="B1374" s="143" t="s">
        <v>846</v>
      </c>
      <c r="C1374" s="144" t="s">
        <v>921</v>
      </c>
      <c r="D1374" s="143">
        <v>2602885318</v>
      </c>
      <c r="E1374" s="143">
        <v>1940681678</v>
      </c>
      <c r="F1374" s="143">
        <v>8.15</v>
      </c>
      <c r="G1374" s="143">
        <v>266.93</v>
      </c>
      <c r="H1374" s="143" t="b">
        <v>1</v>
      </c>
      <c r="I1374" s="143" t="b">
        <v>0</v>
      </c>
      <c r="J1374" s="143" t="b">
        <v>0</v>
      </c>
      <c r="K1374" s="143" t="b">
        <v>0</v>
      </c>
    </row>
    <row r="1375" spans="1:11" ht="63" hidden="1" x14ac:dyDescent="0.25">
      <c r="A1375" s="145">
        <v>44132.740972222222</v>
      </c>
      <c r="B1375" s="143" t="s">
        <v>848</v>
      </c>
      <c r="C1375" s="144" t="s">
        <v>931</v>
      </c>
      <c r="D1375" s="143">
        <v>2602668398</v>
      </c>
      <c r="E1375" s="143">
        <v>1942183327</v>
      </c>
      <c r="F1375" s="143">
        <v>-1</v>
      </c>
      <c r="G1375" s="143">
        <v>258.77999999999997</v>
      </c>
      <c r="H1375" s="143" t="b">
        <v>1</v>
      </c>
      <c r="I1375" s="143" t="b">
        <v>0</v>
      </c>
      <c r="J1375" s="143" t="b">
        <v>0</v>
      </c>
      <c r="K1375" s="143" t="b">
        <v>0</v>
      </c>
    </row>
    <row r="1376" spans="1:11" ht="47.25" hidden="1" x14ac:dyDescent="0.25">
      <c r="A1376" s="145">
        <v>44132.722222222219</v>
      </c>
      <c r="B1376" s="143" t="s">
        <v>846</v>
      </c>
      <c r="C1376" s="144" t="s">
        <v>923</v>
      </c>
      <c r="D1376" s="143">
        <v>2602516217</v>
      </c>
      <c r="E1376" s="143">
        <v>1940930743</v>
      </c>
      <c r="F1376" s="143">
        <v>4.4000000000000004</v>
      </c>
      <c r="G1376" s="143">
        <v>259.77999999999997</v>
      </c>
      <c r="H1376" s="143" t="b">
        <v>1</v>
      </c>
      <c r="I1376" s="143" t="b">
        <v>0</v>
      </c>
      <c r="J1376" s="143" t="b">
        <v>0</v>
      </c>
      <c r="K1376" s="143" t="b">
        <v>0</v>
      </c>
    </row>
    <row r="1377" spans="1:11" ht="63" hidden="1" x14ac:dyDescent="0.25">
      <c r="A1377" s="145">
        <v>44132.69027777778</v>
      </c>
      <c r="B1377" s="143" t="s">
        <v>848</v>
      </c>
      <c r="C1377" s="144" t="s">
        <v>930</v>
      </c>
      <c r="D1377" s="143">
        <v>2602240864</v>
      </c>
      <c r="E1377" s="143">
        <v>1941874597</v>
      </c>
      <c r="F1377" s="143">
        <v>-1</v>
      </c>
      <c r="G1377" s="143">
        <v>255.38</v>
      </c>
      <c r="H1377" s="143" t="b">
        <v>1</v>
      </c>
      <c r="I1377" s="143" t="b">
        <v>0</v>
      </c>
      <c r="J1377" s="143" t="b">
        <v>0</v>
      </c>
      <c r="K1377" s="143" t="b">
        <v>0</v>
      </c>
    </row>
    <row r="1378" spans="1:11" ht="47.25" hidden="1" x14ac:dyDescent="0.25">
      <c r="A1378" s="145">
        <v>44132.613194444442</v>
      </c>
      <c r="B1378" s="143" t="s">
        <v>848</v>
      </c>
      <c r="C1378" s="144" t="s">
        <v>929</v>
      </c>
      <c r="D1378" s="143">
        <v>2601650414</v>
      </c>
      <c r="E1378" s="143">
        <v>1941438698</v>
      </c>
      <c r="F1378" s="143">
        <v>-1</v>
      </c>
      <c r="G1378" s="143">
        <v>256.38</v>
      </c>
      <c r="H1378" s="143" t="b">
        <v>1</v>
      </c>
      <c r="I1378" s="143" t="b">
        <v>0</v>
      </c>
      <c r="J1378" s="143" t="b">
        <v>0</v>
      </c>
      <c r="K1378" s="143" t="b">
        <v>0</v>
      </c>
    </row>
    <row r="1379" spans="1:11" ht="78.75" hidden="1" x14ac:dyDescent="0.25">
      <c r="A1379" s="145">
        <v>44132.611805555556</v>
      </c>
      <c r="B1379" s="143" t="s">
        <v>846</v>
      </c>
      <c r="C1379" s="144" t="s">
        <v>928</v>
      </c>
      <c r="D1379" s="143">
        <v>2601634277</v>
      </c>
      <c r="E1379" s="143">
        <v>1941409828</v>
      </c>
      <c r="F1379" s="143">
        <v>12.25</v>
      </c>
      <c r="G1379" s="143">
        <v>257.38</v>
      </c>
      <c r="H1379" s="143" t="b">
        <v>1</v>
      </c>
      <c r="I1379" s="143" t="b">
        <v>0</v>
      </c>
      <c r="J1379" s="143" t="b">
        <v>0</v>
      </c>
      <c r="K1379" s="143" t="b">
        <v>0</v>
      </c>
    </row>
    <row r="1380" spans="1:11" ht="63" hidden="1" x14ac:dyDescent="0.25">
      <c r="A1380" s="145">
        <v>44132.611805555556</v>
      </c>
      <c r="B1380" s="143" t="s">
        <v>846</v>
      </c>
      <c r="C1380" s="144" t="s">
        <v>924</v>
      </c>
      <c r="D1380" s="143">
        <v>2601620451</v>
      </c>
      <c r="E1380" s="143">
        <v>1940930744</v>
      </c>
      <c r="F1380" s="143">
        <v>2.15</v>
      </c>
      <c r="G1380" s="143">
        <v>245.13</v>
      </c>
      <c r="H1380" s="143" t="b">
        <v>1</v>
      </c>
      <c r="I1380" s="143" t="b">
        <v>0</v>
      </c>
      <c r="J1380" s="143" t="b">
        <v>0</v>
      </c>
      <c r="K1380" s="143" t="b">
        <v>0</v>
      </c>
    </row>
    <row r="1381" spans="1:11" ht="78.75" hidden="1" x14ac:dyDescent="0.25">
      <c r="A1381" s="145">
        <v>44132.607638888891</v>
      </c>
      <c r="B1381" s="143" t="s">
        <v>848</v>
      </c>
      <c r="C1381" s="144" t="s">
        <v>928</v>
      </c>
      <c r="D1381" s="143">
        <v>2601595762</v>
      </c>
      <c r="E1381" s="143">
        <v>1941409828</v>
      </c>
      <c r="F1381" s="143">
        <v>-5</v>
      </c>
      <c r="G1381" s="143">
        <v>242.98</v>
      </c>
      <c r="H1381" s="143" t="b">
        <v>1</v>
      </c>
      <c r="I1381" s="143" t="b">
        <v>0</v>
      </c>
      <c r="J1381" s="143" t="b">
        <v>0</v>
      </c>
      <c r="K1381" s="143" t="b">
        <v>0</v>
      </c>
    </row>
    <row r="1382" spans="1:11" hidden="1" x14ac:dyDescent="0.25">
      <c r="A1382" s="145">
        <v>44132.552083333336</v>
      </c>
      <c r="B1382" s="143" t="s">
        <v>848</v>
      </c>
      <c r="C1382" s="143" t="s">
        <v>883</v>
      </c>
      <c r="D1382" s="143">
        <v>2601283699</v>
      </c>
      <c r="E1382" s="143">
        <v>1941174783</v>
      </c>
      <c r="F1382" s="143">
        <v>-1</v>
      </c>
      <c r="G1382" s="143">
        <v>247.98</v>
      </c>
      <c r="H1382" s="143" t="b">
        <v>0</v>
      </c>
      <c r="I1382" s="143" t="b">
        <v>1</v>
      </c>
      <c r="J1382" s="143" t="b">
        <v>0</v>
      </c>
      <c r="K1382" s="143" t="b">
        <v>0</v>
      </c>
    </row>
    <row r="1383" spans="1:11" ht="78.75" hidden="1" x14ac:dyDescent="0.25">
      <c r="A1383" s="145">
        <v>44132.544444444444</v>
      </c>
      <c r="B1383" s="143" t="s">
        <v>846</v>
      </c>
      <c r="C1383" s="144" t="s">
        <v>919</v>
      </c>
      <c r="D1383" s="143">
        <v>2601234845</v>
      </c>
      <c r="E1383" s="143">
        <v>1940681676</v>
      </c>
      <c r="F1383" s="143">
        <v>5.29</v>
      </c>
      <c r="G1383" s="143">
        <v>248.98</v>
      </c>
      <c r="H1383" s="143" t="b">
        <v>1</v>
      </c>
      <c r="I1383" s="143" t="b">
        <v>0</v>
      </c>
      <c r="J1383" s="143" t="b">
        <v>0</v>
      </c>
      <c r="K1383" s="143" t="b">
        <v>0</v>
      </c>
    </row>
    <row r="1384" spans="1:11" ht="31.5" hidden="1" x14ac:dyDescent="0.25">
      <c r="A1384" s="145">
        <v>44132.529166666667</v>
      </c>
      <c r="B1384" s="143" t="s">
        <v>848</v>
      </c>
      <c r="C1384" s="144" t="s">
        <v>927</v>
      </c>
      <c r="D1384" s="143">
        <v>2601164386</v>
      </c>
      <c r="E1384" s="143">
        <v>1941085611</v>
      </c>
      <c r="F1384" s="143">
        <v>-1</v>
      </c>
      <c r="G1384" s="143">
        <v>243.69</v>
      </c>
      <c r="H1384" s="143" t="b">
        <v>1</v>
      </c>
      <c r="I1384" s="143" t="b">
        <v>0</v>
      </c>
      <c r="J1384" s="143" t="b">
        <v>0</v>
      </c>
      <c r="K1384" s="143" t="b">
        <v>0</v>
      </c>
    </row>
    <row r="1385" spans="1:11" ht="78.75" hidden="1" x14ac:dyDescent="0.25">
      <c r="A1385" s="145">
        <v>44132.509722222225</v>
      </c>
      <c r="B1385" s="143" t="s">
        <v>848</v>
      </c>
      <c r="C1385" s="144" t="s">
        <v>926</v>
      </c>
      <c r="D1385" s="143">
        <v>2601081334</v>
      </c>
      <c r="E1385" s="143">
        <v>1941026805</v>
      </c>
      <c r="F1385" s="143">
        <v>-2</v>
      </c>
      <c r="G1385" s="143">
        <v>244.69</v>
      </c>
      <c r="H1385" s="143" t="b">
        <v>1</v>
      </c>
      <c r="I1385" s="143" t="b">
        <v>0</v>
      </c>
      <c r="J1385" s="143" t="b">
        <v>0</v>
      </c>
      <c r="K1385" s="143" t="b">
        <v>0</v>
      </c>
    </row>
    <row r="1386" spans="1:11" hidden="1" x14ac:dyDescent="0.25">
      <c r="A1386" s="145">
        <v>44132.461111111108</v>
      </c>
      <c r="B1386" s="143" t="s">
        <v>848</v>
      </c>
      <c r="C1386" s="143" t="s">
        <v>868</v>
      </c>
      <c r="D1386" s="143">
        <v>2600959089</v>
      </c>
      <c r="E1386" s="143">
        <v>1940930746</v>
      </c>
      <c r="F1386" s="143">
        <v>-0.5</v>
      </c>
      <c r="G1386" s="143">
        <v>246.69</v>
      </c>
      <c r="H1386" s="143" t="b">
        <v>0</v>
      </c>
      <c r="I1386" s="143" t="b">
        <v>1</v>
      </c>
      <c r="J1386" s="143" t="b">
        <v>0</v>
      </c>
      <c r="K1386" s="143" t="b">
        <v>0</v>
      </c>
    </row>
    <row r="1387" spans="1:11" ht="63" hidden="1" x14ac:dyDescent="0.25">
      <c r="A1387" s="145">
        <v>44132.461111111108</v>
      </c>
      <c r="B1387" s="143" t="s">
        <v>848</v>
      </c>
      <c r="C1387" s="144" t="s">
        <v>925</v>
      </c>
      <c r="D1387" s="143">
        <v>2600959088</v>
      </c>
      <c r="E1387" s="143">
        <v>1940930745</v>
      </c>
      <c r="F1387" s="143">
        <v>-1</v>
      </c>
      <c r="G1387" s="143">
        <v>247.19</v>
      </c>
      <c r="H1387" s="143" t="b">
        <v>1</v>
      </c>
      <c r="I1387" s="143" t="b">
        <v>0</v>
      </c>
      <c r="J1387" s="143" t="b">
        <v>0</v>
      </c>
      <c r="K1387" s="143" t="b">
        <v>0</v>
      </c>
    </row>
    <row r="1388" spans="1:11" ht="63" hidden="1" x14ac:dyDescent="0.25">
      <c r="A1388" s="145">
        <v>44132.461111111108</v>
      </c>
      <c r="B1388" s="143" t="s">
        <v>848</v>
      </c>
      <c r="C1388" s="144" t="s">
        <v>924</v>
      </c>
      <c r="D1388" s="143">
        <v>2600959087</v>
      </c>
      <c r="E1388" s="143">
        <v>1940930744</v>
      </c>
      <c r="F1388" s="143">
        <v>-1</v>
      </c>
      <c r="G1388" s="143">
        <v>248.19</v>
      </c>
      <c r="H1388" s="143" t="b">
        <v>1</v>
      </c>
      <c r="I1388" s="143" t="b">
        <v>0</v>
      </c>
      <c r="J1388" s="143" t="b">
        <v>0</v>
      </c>
      <c r="K1388" s="143" t="b">
        <v>0</v>
      </c>
    </row>
    <row r="1389" spans="1:11" ht="47.25" hidden="1" x14ac:dyDescent="0.25">
      <c r="A1389" s="145">
        <v>44132.461111111108</v>
      </c>
      <c r="B1389" s="143" t="s">
        <v>848</v>
      </c>
      <c r="C1389" s="144" t="s">
        <v>923</v>
      </c>
      <c r="D1389" s="143">
        <v>2600959086</v>
      </c>
      <c r="E1389" s="143">
        <v>1940930743</v>
      </c>
      <c r="F1389" s="143">
        <v>-1</v>
      </c>
      <c r="G1389" s="143">
        <v>249.19</v>
      </c>
      <c r="H1389" s="143" t="b">
        <v>1</v>
      </c>
      <c r="I1389" s="143" t="b">
        <v>0</v>
      </c>
      <c r="J1389" s="143" t="b">
        <v>0</v>
      </c>
      <c r="K1389" s="143" t="b">
        <v>0</v>
      </c>
    </row>
    <row r="1390" spans="1:11" ht="78.75" hidden="1" x14ac:dyDescent="0.25">
      <c r="A1390" s="145">
        <v>44132.446527777778</v>
      </c>
      <c r="B1390" s="143" t="s">
        <v>848</v>
      </c>
      <c r="C1390" s="144" t="s">
        <v>922</v>
      </c>
      <c r="D1390" s="143">
        <v>2600931385</v>
      </c>
      <c r="E1390" s="143">
        <v>1940908848</v>
      </c>
      <c r="F1390" s="143">
        <v>-2</v>
      </c>
      <c r="G1390" s="143">
        <v>250.19</v>
      </c>
      <c r="H1390" s="143" t="b">
        <v>1</v>
      </c>
      <c r="I1390" s="143" t="b">
        <v>0</v>
      </c>
      <c r="J1390" s="143" t="b">
        <v>0</v>
      </c>
      <c r="K1390" s="143" t="b">
        <v>0</v>
      </c>
    </row>
    <row r="1391" spans="1:11" ht="78.75" hidden="1" x14ac:dyDescent="0.25">
      <c r="A1391" s="145">
        <v>44132</v>
      </c>
      <c r="B1391" s="143" t="s">
        <v>848</v>
      </c>
      <c r="C1391" s="144" t="s">
        <v>921</v>
      </c>
      <c r="D1391" s="143">
        <v>2600617725</v>
      </c>
      <c r="E1391" s="143">
        <v>1940681678</v>
      </c>
      <c r="F1391" s="143">
        <v>-2</v>
      </c>
      <c r="G1391" s="143">
        <v>252.19</v>
      </c>
      <c r="H1391" s="143" t="b">
        <v>1</v>
      </c>
      <c r="I1391" s="143" t="b">
        <v>0</v>
      </c>
      <c r="J1391" s="143" t="b">
        <v>0</v>
      </c>
      <c r="K1391" s="143" t="b">
        <v>0</v>
      </c>
    </row>
    <row r="1392" spans="1:11" ht="78.75" hidden="1" x14ac:dyDescent="0.25">
      <c r="A1392" s="145">
        <v>44132</v>
      </c>
      <c r="B1392" s="143" t="s">
        <v>848</v>
      </c>
      <c r="C1392" s="144" t="s">
        <v>920</v>
      </c>
      <c r="D1392" s="143">
        <v>2600617724</v>
      </c>
      <c r="E1392" s="143">
        <v>1940681677</v>
      </c>
      <c r="F1392" s="143">
        <v>-2</v>
      </c>
      <c r="G1392" s="143">
        <v>254.19</v>
      </c>
      <c r="H1392" s="143" t="b">
        <v>1</v>
      </c>
      <c r="I1392" s="143" t="b">
        <v>0</v>
      </c>
      <c r="J1392" s="143" t="b">
        <v>0</v>
      </c>
      <c r="K1392" s="143" t="b">
        <v>0</v>
      </c>
    </row>
    <row r="1393" spans="1:11" ht="78.75" hidden="1" x14ac:dyDescent="0.25">
      <c r="A1393" s="145">
        <v>44132</v>
      </c>
      <c r="B1393" s="143" t="s">
        <v>848</v>
      </c>
      <c r="C1393" s="144" t="s">
        <v>919</v>
      </c>
      <c r="D1393" s="143">
        <v>2600617723</v>
      </c>
      <c r="E1393" s="143">
        <v>1940681676</v>
      </c>
      <c r="F1393" s="143">
        <v>-2</v>
      </c>
      <c r="G1393" s="143">
        <v>256.19</v>
      </c>
      <c r="H1393" s="143" t="b">
        <v>1</v>
      </c>
      <c r="I1393" s="143" t="b">
        <v>0</v>
      </c>
      <c r="J1393" s="143" t="b">
        <v>0</v>
      </c>
      <c r="K1393" s="143" t="b">
        <v>0</v>
      </c>
    </row>
    <row r="1394" spans="1:11" hidden="1" x14ac:dyDescent="0.25">
      <c r="A1394" s="145">
        <v>44131.999305555553</v>
      </c>
      <c r="B1394" s="143" t="s">
        <v>848</v>
      </c>
      <c r="C1394" s="143" t="s">
        <v>868</v>
      </c>
      <c r="D1394" s="143">
        <v>2600616988</v>
      </c>
      <c r="E1394" s="143">
        <v>1940681066</v>
      </c>
      <c r="F1394" s="143">
        <v>-1</v>
      </c>
      <c r="G1394" s="143">
        <v>258.19</v>
      </c>
      <c r="H1394" s="143" t="b">
        <v>0</v>
      </c>
      <c r="I1394" s="143" t="b">
        <v>1</v>
      </c>
      <c r="J1394" s="143" t="b">
        <v>0</v>
      </c>
      <c r="K1394" s="143" t="b">
        <v>0</v>
      </c>
    </row>
    <row r="1395" spans="1:11" ht="47.25" hidden="1" x14ac:dyDescent="0.25">
      <c r="A1395" s="145">
        <v>44131.997916666667</v>
      </c>
      <c r="B1395" s="143" t="s">
        <v>848</v>
      </c>
      <c r="C1395" s="144" t="s">
        <v>918</v>
      </c>
      <c r="D1395" s="143">
        <v>2600615487</v>
      </c>
      <c r="E1395" s="143">
        <v>1940679837</v>
      </c>
      <c r="F1395" s="143">
        <v>-1</v>
      </c>
      <c r="G1395" s="143">
        <v>259.19</v>
      </c>
      <c r="H1395" s="143" t="b">
        <v>1</v>
      </c>
      <c r="I1395" s="143" t="b">
        <v>0</v>
      </c>
      <c r="J1395" s="143" t="b">
        <v>1</v>
      </c>
      <c r="K1395" s="143" t="b">
        <v>0</v>
      </c>
    </row>
    <row r="1396" spans="1:11" ht="63" hidden="1" x14ac:dyDescent="0.25">
      <c r="A1396" s="145">
        <v>44131.731249999997</v>
      </c>
      <c r="B1396" s="143" t="s">
        <v>846</v>
      </c>
      <c r="C1396" s="144" t="s">
        <v>917</v>
      </c>
      <c r="D1396" s="143">
        <v>2599737945</v>
      </c>
      <c r="E1396" s="143">
        <v>1940013955</v>
      </c>
      <c r="F1396" s="143">
        <v>1.4</v>
      </c>
      <c r="G1396" s="143">
        <v>260.19</v>
      </c>
      <c r="H1396" s="143" t="b">
        <v>1</v>
      </c>
      <c r="I1396" s="143" t="b">
        <v>0</v>
      </c>
      <c r="J1396" s="143" t="b">
        <v>0</v>
      </c>
      <c r="K1396" s="143" t="b">
        <v>0</v>
      </c>
    </row>
    <row r="1397" spans="1:11" ht="63" hidden="1" x14ac:dyDescent="0.25">
      <c r="A1397" s="145">
        <v>44131.729166666664</v>
      </c>
      <c r="B1397" s="143" t="s">
        <v>848</v>
      </c>
      <c r="C1397" s="144" t="s">
        <v>917</v>
      </c>
      <c r="D1397" s="143">
        <v>2599729900</v>
      </c>
      <c r="E1397" s="143">
        <v>1940013955</v>
      </c>
      <c r="F1397" s="143">
        <v>-2</v>
      </c>
      <c r="G1397" s="143">
        <v>258.79000000000002</v>
      </c>
      <c r="H1397" s="143" t="b">
        <v>1</v>
      </c>
      <c r="I1397" s="143" t="b">
        <v>0</v>
      </c>
      <c r="J1397" s="143" t="b">
        <v>0</v>
      </c>
      <c r="K1397" s="143" t="b">
        <v>0</v>
      </c>
    </row>
    <row r="1398" spans="1:11" ht="63" hidden="1" x14ac:dyDescent="0.25">
      <c r="A1398" s="145">
        <v>44131.689583333333</v>
      </c>
      <c r="B1398" s="143" t="s">
        <v>846</v>
      </c>
      <c r="C1398" s="144" t="s">
        <v>913</v>
      </c>
      <c r="D1398" s="143">
        <v>2599532981</v>
      </c>
      <c r="E1398" s="143">
        <v>1939284973</v>
      </c>
      <c r="F1398" s="143">
        <v>4.8</v>
      </c>
      <c r="G1398" s="143">
        <v>260.79000000000002</v>
      </c>
      <c r="H1398" s="143" t="b">
        <v>1</v>
      </c>
      <c r="I1398" s="143" t="b">
        <v>0</v>
      </c>
      <c r="J1398" s="143" t="b">
        <v>0</v>
      </c>
      <c r="K1398" s="143" t="b">
        <v>0</v>
      </c>
    </row>
    <row r="1399" spans="1:11" ht="78.75" hidden="1" x14ac:dyDescent="0.25">
      <c r="A1399" s="145">
        <v>44131.628472222219</v>
      </c>
      <c r="B1399" s="143" t="s">
        <v>846</v>
      </c>
      <c r="C1399" s="144" t="s">
        <v>912</v>
      </c>
      <c r="D1399" s="143">
        <v>2599236886</v>
      </c>
      <c r="E1399" s="143">
        <v>1939283977</v>
      </c>
      <c r="F1399" s="143">
        <v>3.49</v>
      </c>
      <c r="G1399" s="143">
        <v>255.99</v>
      </c>
      <c r="H1399" s="143" t="b">
        <v>1</v>
      </c>
      <c r="I1399" s="143" t="b">
        <v>0</v>
      </c>
      <c r="J1399" s="143" t="b">
        <v>0</v>
      </c>
      <c r="K1399" s="143" t="b">
        <v>0</v>
      </c>
    </row>
    <row r="1400" spans="1:11" ht="47.25" hidden="1" x14ac:dyDescent="0.25">
      <c r="A1400" s="145">
        <v>44131.595833333333</v>
      </c>
      <c r="B1400" s="143" t="s">
        <v>848</v>
      </c>
      <c r="C1400" s="144" t="s">
        <v>916</v>
      </c>
      <c r="D1400" s="143">
        <v>2599092620</v>
      </c>
      <c r="E1400" s="143">
        <v>1939544872</v>
      </c>
      <c r="F1400" s="143">
        <v>-2</v>
      </c>
      <c r="G1400" s="143">
        <v>252.5</v>
      </c>
      <c r="H1400" s="143" t="b">
        <v>1</v>
      </c>
      <c r="I1400" s="143" t="b">
        <v>0</v>
      </c>
      <c r="J1400" s="143" t="b">
        <v>0</v>
      </c>
      <c r="K1400" s="143" t="b">
        <v>0</v>
      </c>
    </row>
    <row r="1401" spans="1:11" ht="78.75" hidden="1" x14ac:dyDescent="0.25">
      <c r="A1401" s="145">
        <v>44131.589583333334</v>
      </c>
      <c r="B1401" s="143" t="s">
        <v>846</v>
      </c>
      <c r="C1401" s="144" t="s">
        <v>915</v>
      </c>
      <c r="D1401" s="143">
        <v>2599072192</v>
      </c>
      <c r="E1401" s="143">
        <v>1939527114</v>
      </c>
      <c r="F1401" s="143">
        <v>28.5</v>
      </c>
      <c r="G1401" s="143">
        <v>254.5</v>
      </c>
      <c r="H1401" s="143" t="b">
        <v>1</v>
      </c>
      <c r="I1401" s="143" t="b">
        <v>0</v>
      </c>
      <c r="J1401" s="143" t="b">
        <v>0</v>
      </c>
      <c r="K1401" s="143" t="b">
        <v>0</v>
      </c>
    </row>
    <row r="1402" spans="1:11" ht="78.75" hidden="1" x14ac:dyDescent="0.25">
      <c r="A1402" s="145">
        <v>44131.588888888888</v>
      </c>
      <c r="B1402" s="143" t="s">
        <v>848</v>
      </c>
      <c r="C1402" s="144" t="s">
        <v>915</v>
      </c>
      <c r="D1402" s="143">
        <v>2599068696</v>
      </c>
      <c r="E1402" s="143">
        <v>1939527114</v>
      </c>
      <c r="F1402" s="143">
        <v>-20</v>
      </c>
      <c r="G1402" s="143">
        <v>226</v>
      </c>
      <c r="H1402" s="143" t="b">
        <v>1</v>
      </c>
      <c r="I1402" s="143" t="b">
        <v>0</v>
      </c>
      <c r="J1402" s="143" t="b">
        <v>0</v>
      </c>
      <c r="K1402" s="143" t="b">
        <v>0</v>
      </c>
    </row>
    <row r="1403" spans="1:11" ht="78.75" hidden="1" x14ac:dyDescent="0.25">
      <c r="A1403" s="145">
        <v>44131.454861111109</v>
      </c>
      <c r="B1403" s="143" t="s">
        <v>848</v>
      </c>
      <c r="C1403" s="144" t="s">
        <v>914</v>
      </c>
      <c r="D1403" s="143">
        <v>2598762837</v>
      </c>
      <c r="E1403" s="143">
        <v>1939298484</v>
      </c>
      <c r="F1403" s="143">
        <v>-2</v>
      </c>
      <c r="G1403" s="143">
        <v>246</v>
      </c>
      <c r="H1403" s="143" t="b">
        <v>1</v>
      </c>
      <c r="I1403" s="143" t="b">
        <v>0</v>
      </c>
      <c r="J1403" s="143" t="b">
        <v>0</v>
      </c>
      <c r="K1403" s="143" t="b">
        <v>0</v>
      </c>
    </row>
    <row r="1404" spans="1:11" ht="63" hidden="1" x14ac:dyDescent="0.25">
      <c r="A1404" s="145">
        <v>44131.438888888886</v>
      </c>
      <c r="B1404" s="143" t="s">
        <v>848</v>
      </c>
      <c r="C1404" s="144" t="s">
        <v>913</v>
      </c>
      <c r="D1404" s="143">
        <v>2598745565</v>
      </c>
      <c r="E1404" s="143">
        <v>1939284973</v>
      </c>
      <c r="F1404" s="143">
        <v>-2</v>
      </c>
      <c r="G1404" s="143">
        <v>248</v>
      </c>
      <c r="H1404" s="143" t="b">
        <v>1</v>
      </c>
      <c r="I1404" s="143" t="b">
        <v>0</v>
      </c>
      <c r="J1404" s="143" t="b">
        <v>0</v>
      </c>
      <c r="K1404" s="143" t="b">
        <v>0</v>
      </c>
    </row>
    <row r="1405" spans="1:11" ht="78.75" hidden="1" x14ac:dyDescent="0.25">
      <c r="A1405" s="145">
        <v>44131.4375</v>
      </c>
      <c r="B1405" s="143" t="s">
        <v>848</v>
      </c>
      <c r="C1405" s="144" t="s">
        <v>912</v>
      </c>
      <c r="D1405" s="143">
        <v>2598744335</v>
      </c>
      <c r="E1405" s="143">
        <v>1939283977</v>
      </c>
      <c r="F1405" s="143">
        <v>-1.04</v>
      </c>
      <c r="G1405" s="143">
        <v>250</v>
      </c>
      <c r="H1405" s="143" t="b">
        <v>1</v>
      </c>
      <c r="I1405" s="143" t="b">
        <v>0</v>
      </c>
      <c r="J1405" s="143" t="b">
        <v>0</v>
      </c>
      <c r="K1405" s="143" t="b">
        <v>0</v>
      </c>
    </row>
    <row r="1406" spans="1:11" ht="47.25" hidden="1" x14ac:dyDescent="0.25">
      <c r="A1406" s="145">
        <v>44131.056944444441</v>
      </c>
      <c r="B1406" s="143" t="s">
        <v>848</v>
      </c>
      <c r="C1406" s="144" t="s">
        <v>911</v>
      </c>
      <c r="D1406" s="143">
        <v>2598556428</v>
      </c>
      <c r="E1406" s="143">
        <v>1939152347</v>
      </c>
      <c r="F1406" s="143">
        <v>-0.96</v>
      </c>
      <c r="G1406" s="143">
        <v>251.04</v>
      </c>
      <c r="H1406" s="143" t="b">
        <v>1</v>
      </c>
      <c r="I1406" s="143" t="b">
        <v>0</v>
      </c>
      <c r="J1406" s="143" t="b">
        <v>1</v>
      </c>
      <c r="K1406" s="143" t="b">
        <v>0</v>
      </c>
    </row>
    <row r="1407" spans="1:11" ht="47.25" hidden="1" x14ac:dyDescent="0.25">
      <c r="A1407" s="145">
        <v>44130.816666666666</v>
      </c>
      <c r="B1407" s="143" t="s">
        <v>848</v>
      </c>
      <c r="C1407" s="144" t="s">
        <v>910</v>
      </c>
      <c r="D1407" s="143">
        <v>2598003143</v>
      </c>
      <c r="E1407" s="143">
        <v>1938729441</v>
      </c>
      <c r="F1407" s="143">
        <v>-1.2</v>
      </c>
      <c r="G1407" s="143">
        <v>252</v>
      </c>
      <c r="H1407" s="143" t="b">
        <v>1</v>
      </c>
      <c r="I1407" s="143" t="b">
        <v>0</v>
      </c>
      <c r="J1407" s="143" t="b">
        <v>0</v>
      </c>
      <c r="K1407" s="143" t="b">
        <v>0</v>
      </c>
    </row>
    <row r="1408" spans="1:11" ht="47.25" hidden="1" x14ac:dyDescent="0.25">
      <c r="A1408" s="145">
        <v>44130.807638888888</v>
      </c>
      <c r="B1408" s="143" t="s">
        <v>846</v>
      </c>
      <c r="C1408" s="144" t="s">
        <v>909</v>
      </c>
      <c r="D1408" s="143">
        <v>2597970851</v>
      </c>
      <c r="E1408" s="143">
        <v>1938684084</v>
      </c>
      <c r="F1408" s="143">
        <v>12.75</v>
      </c>
      <c r="G1408" s="143">
        <v>253.2</v>
      </c>
      <c r="H1408" s="143" t="b">
        <v>1</v>
      </c>
      <c r="I1408" s="143" t="b">
        <v>0</v>
      </c>
      <c r="J1408" s="143" t="b">
        <v>0</v>
      </c>
      <c r="K1408" s="143" t="b">
        <v>0</v>
      </c>
    </row>
    <row r="1409" spans="1:11" ht="47.25" hidden="1" x14ac:dyDescent="0.25">
      <c r="A1409" s="145">
        <v>44130.800694444442</v>
      </c>
      <c r="B1409" s="143" t="s">
        <v>848</v>
      </c>
      <c r="C1409" s="144" t="s">
        <v>909</v>
      </c>
      <c r="D1409" s="143">
        <v>2597944538</v>
      </c>
      <c r="E1409" s="143">
        <v>1938684084</v>
      </c>
      <c r="F1409" s="143">
        <v>-1</v>
      </c>
      <c r="G1409" s="143">
        <v>240.45</v>
      </c>
      <c r="H1409" s="143" t="b">
        <v>1</v>
      </c>
      <c r="I1409" s="143" t="b">
        <v>0</v>
      </c>
      <c r="J1409" s="143" t="b">
        <v>0</v>
      </c>
      <c r="K1409" s="143" t="b">
        <v>0</v>
      </c>
    </row>
    <row r="1410" spans="1:11" ht="63" hidden="1" x14ac:dyDescent="0.25">
      <c r="A1410" s="145">
        <v>44128.95</v>
      </c>
      <c r="B1410" s="143" t="s">
        <v>846</v>
      </c>
      <c r="C1410" s="144" t="s">
        <v>907</v>
      </c>
      <c r="D1410" s="143">
        <v>2591755184</v>
      </c>
      <c r="E1410" s="143">
        <v>1933189697</v>
      </c>
      <c r="F1410" s="143">
        <v>9.35</v>
      </c>
      <c r="G1410" s="143">
        <v>241.45</v>
      </c>
      <c r="H1410" s="143" t="b">
        <v>1</v>
      </c>
      <c r="I1410" s="143" t="b">
        <v>0</v>
      </c>
      <c r="J1410" s="143" t="b">
        <v>0</v>
      </c>
      <c r="K1410" s="143" t="b">
        <v>0</v>
      </c>
    </row>
    <row r="1411" spans="1:11" ht="63" hidden="1" x14ac:dyDescent="0.25">
      <c r="A1411" s="145">
        <v>44128.95</v>
      </c>
      <c r="B1411" s="143" t="s">
        <v>846</v>
      </c>
      <c r="C1411" s="144" t="s">
        <v>905</v>
      </c>
      <c r="D1411" s="143">
        <v>2591755097</v>
      </c>
      <c r="E1411" s="143">
        <v>1933189693</v>
      </c>
      <c r="F1411" s="143">
        <v>9.35</v>
      </c>
      <c r="G1411" s="143">
        <v>232.1</v>
      </c>
      <c r="H1411" s="143" t="b">
        <v>1</v>
      </c>
      <c r="I1411" s="143" t="b">
        <v>0</v>
      </c>
      <c r="J1411" s="143" t="b">
        <v>0</v>
      </c>
      <c r="K1411" s="143" t="b">
        <v>0</v>
      </c>
    </row>
    <row r="1412" spans="1:11" ht="94.5" hidden="1" x14ac:dyDescent="0.25">
      <c r="A1412" s="145">
        <v>44128.944444444445</v>
      </c>
      <c r="B1412" s="143" t="s">
        <v>846</v>
      </c>
      <c r="C1412" s="144" t="s">
        <v>908</v>
      </c>
      <c r="D1412" s="143">
        <v>2591721623</v>
      </c>
      <c r="E1412" s="143">
        <v>1933547885</v>
      </c>
      <c r="F1412" s="143">
        <v>20</v>
      </c>
      <c r="G1412" s="143">
        <v>222.75</v>
      </c>
      <c r="H1412" s="143" t="b">
        <v>1</v>
      </c>
      <c r="I1412" s="143" t="b">
        <v>0</v>
      </c>
      <c r="J1412" s="143" t="b">
        <v>0</v>
      </c>
      <c r="K1412" s="143" t="b">
        <v>0</v>
      </c>
    </row>
    <row r="1413" spans="1:11" ht="94.5" hidden="1" x14ac:dyDescent="0.25">
      <c r="A1413" s="145">
        <v>44128.805555555555</v>
      </c>
      <c r="B1413" s="143" t="s">
        <v>848</v>
      </c>
      <c r="C1413" s="144" t="s">
        <v>908</v>
      </c>
      <c r="D1413" s="143">
        <v>2590720470</v>
      </c>
      <c r="E1413" s="143">
        <v>1933547885</v>
      </c>
      <c r="F1413" s="143">
        <v>-5</v>
      </c>
      <c r="G1413" s="143">
        <v>202.75</v>
      </c>
      <c r="H1413" s="143" t="b">
        <v>1</v>
      </c>
      <c r="I1413" s="143" t="b">
        <v>0</v>
      </c>
      <c r="J1413" s="143" t="b">
        <v>0</v>
      </c>
      <c r="K1413" s="143" t="b">
        <v>0</v>
      </c>
    </row>
    <row r="1414" spans="1:11" ht="63" hidden="1" x14ac:dyDescent="0.25">
      <c r="A1414" s="145">
        <v>44128.781944444447</v>
      </c>
      <c r="B1414" s="143" t="s">
        <v>848</v>
      </c>
      <c r="C1414" s="144" t="s">
        <v>907</v>
      </c>
      <c r="D1414" s="143">
        <v>2590274860</v>
      </c>
      <c r="E1414" s="143">
        <v>1933189697</v>
      </c>
      <c r="F1414" s="143">
        <v>-5</v>
      </c>
      <c r="G1414" s="143">
        <v>207.75</v>
      </c>
      <c r="H1414" s="143" t="b">
        <v>1</v>
      </c>
      <c r="I1414" s="143" t="b">
        <v>0</v>
      </c>
      <c r="J1414" s="143" t="b">
        <v>0</v>
      </c>
      <c r="K1414" s="143" t="b">
        <v>0</v>
      </c>
    </row>
    <row r="1415" spans="1:11" ht="63" hidden="1" x14ac:dyDescent="0.25">
      <c r="A1415" s="145">
        <v>44128.781944444447</v>
      </c>
      <c r="B1415" s="143" t="s">
        <v>848</v>
      </c>
      <c r="C1415" s="144" t="s">
        <v>906</v>
      </c>
      <c r="D1415" s="143">
        <v>2590274858</v>
      </c>
      <c r="E1415" s="143">
        <v>1933189695</v>
      </c>
      <c r="F1415" s="143">
        <v>-5</v>
      </c>
      <c r="G1415" s="143">
        <v>212.75</v>
      </c>
      <c r="H1415" s="143" t="b">
        <v>1</v>
      </c>
      <c r="I1415" s="143" t="b">
        <v>0</v>
      </c>
      <c r="J1415" s="143" t="b">
        <v>0</v>
      </c>
      <c r="K1415" s="143" t="b">
        <v>0</v>
      </c>
    </row>
    <row r="1416" spans="1:11" ht="63" hidden="1" x14ac:dyDescent="0.25">
      <c r="A1416" s="145">
        <v>44128.781944444447</v>
      </c>
      <c r="B1416" s="143" t="s">
        <v>848</v>
      </c>
      <c r="C1416" s="144" t="s">
        <v>905</v>
      </c>
      <c r="D1416" s="143">
        <v>2590274855</v>
      </c>
      <c r="E1416" s="143">
        <v>1933189693</v>
      </c>
      <c r="F1416" s="143">
        <v>-5</v>
      </c>
      <c r="G1416" s="143">
        <v>217.75</v>
      </c>
      <c r="H1416" s="143" t="b">
        <v>1</v>
      </c>
      <c r="I1416" s="143" t="b">
        <v>0</v>
      </c>
      <c r="J1416" s="143" t="b">
        <v>0</v>
      </c>
      <c r="K1416" s="143" t="b">
        <v>0</v>
      </c>
    </row>
    <row r="1417" spans="1:11" ht="47.25" hidden="1" x14ac:dyDescent="0.25">
      <c r="A1417" s="145">
        <v>44128.506249999999</v>
      </c>
      <c r="B1417" s="143" t="s">
        <v>848</v>
      </c>
      <c r="C1417" s="144" t="s">
        <v>904</v>
      </c>
      <c r="D1417" s="143">
        <v>2582321886</v>
      </c>
      <c r="E1417" s="143">
        <v>1927246509</v>
      </c>
      <c r="F1417" s="143">
        <v>-1</v>
      </c>
      <c r="G1417" s="143">
        <v>222.75</v>
      </c>
      <c r="H1417" s="143" t="b">
        <v>1</v>
      </c>
      <c r="I1417" s="143" t="b">
        <v>0</v>
      </c>
      <c r="J1417" s="143" t="b">
        <v>0</v>
      </c>
      <c r="K1417" s="143" t="b">
        <v>0</v>
      </c>
    </row>
    <row r="1418" spans="1:11" ht="78.75" hidden="1" x14ac:dyDescent="0.25">
      <c r="A1418" s="145">
        <v>44128.489583333336</v>
      </c>
      <c r="B1418" s="143" t="s">
        <v>848</v>
      </c>
      <c r="C1418" s="144" t="s">
        <v>903</v>
      </c>
      <c r="D1418" s="143">
        <v>2582084622</v>
      </c>
      <c r="E1418" s="143">
        <v>1927055605</v>
      </c>
      <c r="F1418" s="143">
        <v>-2</v>
      </c>
      <c r="G1418" s="143">
        <v>223.75</v>
      </c>
      <c r="H1418" s="143" t="b">
        <v>1</v>
      </c>
      <c r="I1418" s="143" t="b">
        <v>0</v>
      </c>
      <c r="J1418" s="143" t="b">
        <v>0</v>
      </c>
      <c r="K1418" s="143" t="b">
        <v>0</v>
      </c>
    </row>
    <row r="1419" spans="1:11" ht="78.75" hidden="1" x14ac:dyDescent="0.25">
      <c r="A1419" s="145">
        <v>44127.847222222219</v>
      </c>
      <c r="B1419" s="143" t="s">
        <v>848</v>
      </c>
      <c r="C1419" s="144" t="s">
        <v>902</v>
      </c>
      <c r="D1419" s="143">
        <v>2579718745</v>
      </c>
      <c r="E1419" s="143">
        <v>1925209938</v>
      </c>
      <c r="F1419" s="143">
        <v>-4</v>
      </c>
      <c r="G1419" s="143">
        <v>225.75</v>
      </c>
      <c r="H1419" s="143" t="b">
        <v>1</v>
      </c>
      <c r="I1419" s="143" t="b">
        <v>0</v>
      </c>
      <c r="J1419" s="143" t="b">
        <v>0</v>
      </c>
      <c r="K1419" s="143" t="b">
        <v>0</v>
      </c>
    </row>
    <row r="1420" spans="1:11" hidden="1" x14ac:dyDescent="0.25">
      <c r="A1420" s="145">
        <v>44126.813888888886</v>
      </c>
      <c r="B1420" s="143" t="s">
        <v>848</v>
      </c>
      <c r="C1420" s="143" t="s">
        <v>883</v>
      </c>
      <c r="D1420" s="143">
        <v>2575331090</v>
      </c>
      <c r="E1420" s="143">
        <v>1921938217</v>
      </c>
      <c r="F1420" s="143">
        <v>-1</v>
      </c>
      <c r="G1420" s="143">
        <v>229.75</v>
      </c>
      <c r="H1420" s="143" t="b">
        <v>0</v>
      </c>
      <c r="I1420" s="143" t="b">
        <v>1</v>
      </c>
      <c r="J1420" s="143" t="b">
        <v>0</v>
      </c>
      <c r="K1420" s="143" t="b">
        <v>0</v>
      </c>
    </row>
    <row r="1421" spans="1:11" ht="78.75" hidden="1" x14ac:dyDescent="0.25">
      <c r="A1421" s="145">
        <v>44126.799305555556</v>
      </c>
      <c r="B1421" s="143" t="s">
        <v>846</v>
      </c>
      <c r="C1421" s="144" t="s">
        <v>898</v>
      </c>
      <c r="D1421" s="143">
        <v>2575252053</v>
      </c>
      <c r="E1421" s="143">
        <v>1920799319</v>
      </c>
      <c r="F1421" s="143">
        <v>2.7</v>
      </c>
      <c r="G1421" s="143">
        <v>230.75</v>
      </c>
      <c r="H1421" s="143" t="b">
        <v>1</v>
      </c>
      <c r="I1421" s="143" t="b">
        <v>0</v>
      </c>
      <c r="J1421" s="143" t="b">
        <v>0</v>
      </c>
      <c r="K1421" s="143" t="b">
        <v>0</v>
      </c>
    </row>
    <row r="1422" spans="1:11" ht="78.75" hidden="1" x14ac:dyDescent="0.25">
      <c r="A1422" s="145">
        <v>44126.719444444447</v>
      </c>
      <c r="B1422" s="143" t="s">
        <v>846</v>
      </c>
      <c r="C1422" s="144" t="s">
        <v>897</v>
      </c>
      <c r="D1422" s="143">
        <v>2574833735</v>
      </c>
      <c r="E1422" s="143">
        <v>1920799318</v>
      </c>
      <c r="F1422" s="143">
        <v>8.8000000000000007</v>
      </c>
      <c r="G1422" s="143">
        <v>228.05</v>
      </c>
      <c r="H1422" s="143" t="b">
        <v>1</v>
      </c>
      <c r="I1422" s="143" t="b">
        <v>0</v>
      </c>
      <c r="J1422" s="143" t="b">
        <v>0</v>
      </c>
      <c r="K1422" s="143" t="b">
        <v>0</v>
      </c>
    </row>
    <row r="1423" spans="1:11" ht="63" hidden="1" x14ac:dyDescent="0.25">
      <c r="A1423" s="145">
        <v>44126.711111111108</v>
      </c>
      <c r="B1423" s="143" t="s">
        <v>848</v>
      </c>
      <c r="C1423" s="144" t="s">
        <v>901</v>
      </c>
      <c r="D1423" s="143">
        <v>2574788447</v>
      </c>
      <c r="E1423" s="143">
        <v>1921533461</v>
      </c>
      <c r="F1423" s="143">
        <v>-1</v>
      </c>
      <c r="G1423" s="143">
        <v>219.25</v>
      </c>
      <c r="H1423" s="143" t="b">
        <v>1</v>
      </c>
      <c r="I1423" s="143" t="b">
        <v>0</v>
      </c>
      <c r="J1423" s="143" t="b">
        <v>0</v>
      </c>
      <c r="K1423" s="143" t="b">
        <v>0</v>
      </c>
    </row>
    <row r="1424" spans="1:11" ht="63" hidden="1" x14ac:dyDescent="0.25">
      <c r="A1424" s="145">
        <v>44126.694444444445</v>
      </c>
      <c r="B1424" s="143" t="s">
        <v>846</v>
      </c>
      <c r="C1424" s="144" t="s">
        <v>896</v>
      </c>
      <c r="D1424" s="143">
        <v>2574684354</v>
      </c>
      <c r="E1424" s="143">
        <v>1920799317</v>
      </c>
      <c r="F1424" s="143">
        <v>6.98</v>
      </c>
      <c r="G1424" s="143">
        <v>220.25</v>
      </c>
      <c r="H1424" s="143" t="b">
        <v>1</v>
      </c>
      <c r="I1424" s="143" t="b">
        <v>0</v>
      </c>
      <c r="J1424" s="143" t="b">
        <v>0</v>
      </c>
      <c r="K1424" s="143" t="b">
        <v>0</v>
      </c>
    </row>
    <row r="1425" spans="1:11" ht="78.75" hidden="1" x14ac:dyDescent="0.25">
      <c r="A1425" s="145">
        <v>44126.629166666666</v>
      </c>
      <c r="B1425" s="143" t="s">
        <v>848</v>
      </c>
      <c r="C1425" s="144" t="s">
        <v>900</v>
      </c>
      <c r="D1425" s="143">
        <v>2574338784</v>
      </c>
      <c r="E1425" s="143">
        <v>1921198658</v>
      </c>
      <c r="F1425" s="143">
        <v>-2</v>
      </c>
      <c r="G1425" s="143">
        <v>213.27</v>
      </c>
      <c r="H1425" s="143" t="b">
        <v>1</v>
      </c>
      <c r="I1425" s="143" t="b">
        <v>0</v>
      </c>
      <c r="J1425" s="143" t="b">
        <v>0</v>
      </c>
      <c r="K1425" s="143" t="b">
        <v>0</v>
      </c>
    </row>
    <row r="1426" spans="1:11" hidden="1" x14ac:dyDescent="0.25">
      <c r="A1426" s="145">
        <v>44126.469444444447</v>
      </c>
      <c r="B1426" s="143" t="s">
        <v>848</v>
      </c>
      <c r="C1426" s="143" t="s">
        <v>875</v>
      </c>
      <c r="D1426" s="143">
        <v>2573808141</v>
      </c>
      <c r="E1426" s="143">
        <v>1920799321</v>
      </c>
      <c r="F1426" s="143">
        <v>-1.46</v>
      </c>
      <c r="G1426" s="143">
        <v>215.27</v>
      </c>
      <c r="H1426" s="143" t="b">
        <v>0</v>
      </c>
      <c r="I1426" s="143" t="b">
        <v>1</v>
      </c>
      <c r="J1426" s="143" t="b">
        <v>0</v>
      </c>
      <c r="K1426" s="143" t="b">
        <v>0</v>
      </c>
    </row>
    <row r="1427" spans="1:11" ht="78.75" hidden="1" x14ac:dyDescent="0.25">
      <c r="A1427" s="145">
        <v>44126.469444444447</v>
      </c>
      <c r="B1427" s="143" t="s">
        <v>848</v>
      </c>
      <c r="C1427" s="144" t="s">
        <v>899</v>
      </c>
      <c r="D1427" s="143">
        <v>2573808140</v>
      </c>
      <c r="E1427" s="143">
        <v>1920799320</v>
      </c>
      <c r="F1427" s="143">
        <v>-4</v>
      </c>
      <c r="G1427" s="143">
        <v>216.73</v>
      </c>
      <c r="H1427" s="143" t="b">
        <v>1</v>
      </c>
      <c r="I1427" s="143" t="b">
        <v>0</v>
      </c>
      <c r="J1427" s="143" t="b">
        <v>0</v>
      </c>
      <c r="K1427" s="143" t="b">
        <v>0</v>
      </c>
    </row>
    <row r="1428" spans="1:11" ht="78.75" hidden="1" x14ac:dyDescent="0.25">
      <c r="A1428" s="145">
        <v>44126.469444444447</v>
      </c>
      <c r="B1428" s="143" t="s">
        <v>848</v>
      </c>
      <c r="C1428" s="144" t="s">
        <v>898</v>
      </c>
      <c r="D1428" s="143">
        <v>2573808139</v>
      </c>
      <c r="E1428" s="143">
        <v>1920799319</v>
      </c>
      <c r="F1428" s="143">
        <v>-4</v>
      </c>
      <c r="G1428" s="143">
        <v>220.73</v>
      </c>
      <c r="H1428" s="143" t="b">
        <v>1</v>
      </c>
      <c r="I1428" s="143" t="b">
        <v>0</v>
      </c>
      <c r="J1428" s="143" t="b">
        <v>0</v>
      </c>
      <c r="K1428" s="143" t="b">
        <v>0</v>
      </c>
    </row>
    <row r="1429" spans="1:11" ht="78.75" hidden="1" x14ac:dyDescent="0.25">
      <c r="A1429" s="145">
        <v>44126.469444444447</v>
      </c>
      <c r="B1429" s="143" t="s">
        <v>848</v>
      </c>
      <c r="C1429" s="144" t="s">
        <v>897</v>
      </c>
      <c r="D1429" s="143">
        <v>2573808138</v>
      </c>
      <c r="E1429" s="143">
        <v>1920799318</v>
      </c>
      <c r="F1429" s="143">
        <v>-4</v>
      </c>
      <c r="G1429" s="143">
        <v>224.73</v>
      </c>
      <c r="H1429" s="143" t="b">
        <v>1</v>
      </c>
      <c r="I1429" s="143" t="b">
        <v>0</v>
      </c>
      <c r="J1429" s="143" t="b">
        <v>0</v>
      </c>
      <c r="K1429" s="143" t="b">
        <v>0</v>
      </c>
    </row>
    <row r="1430" spans="1:11" ht="63" hidden="1" x14ac:dyDescent="0.25">
      <c r="A1430" s="145">
        <v>44126.469444444447</v>
      </c>
      <c r="B1430" s="143" t="s">
        <v>848</v>
      </c>
      <c r="C1430" s="144" t="s">
        <v>896</v>
      </c>
      <c r="D1430" s="143">
        <v>2573808137</v>
      </c>
      <c r="E1430" s="143">
        <v>1920799317</v>
      </c>
      <c r="F1430" s="143">
        <v>-4</v>
      </c>
      <c r="G1430" s="143">
        <v>228.73</v>
      </c>
      <c r="H1430" s="143" t="b">
        <v>1</v>
      </c>
      <c r="I1430" s="143" t="b">
        <v>0</v>
      </c>
      <c r="J1430" s="143" t="b">
        <v>0</v>
      </c>
      <c r="K1430" s="143" t="b">
        <v>0</v>
      </c>
    </row>
    <row r="1431" spans="1:11" hidden="1" x14ac:dyDescent="0.25">
      <c r="A1431" s="145">
        <v>44125.724999999999</v>
      </c>
      <c r="B1431" s="143" t="s">
        <v>846</v>
      </c>
      <c r="C1431" s="143" t="s">
        <v>883</v>
      </c>
      <c r="D1431" s="143">
        <v>2572243143</v>
      </c>
      <c r="E1431" s="143">
        <v>1918538246</v>
      </c>
      <c r="F1431" s="143">
        <v>15.68</v>
      </c>
      <c r="G1431" s="143">
        <v>232.73</v>
      </c>
      <c r="H1431" s="143" t="b">
        <v>0</v>
      </c>
      <c r="I1431" s="143" t="b">
        <v>1</v>
      </c>
      <c r="J1431" s="143" t="b">
        <v>0</v>
      </c>
      <c r="K1431" s="143" t="b">
        <v>0</v>
      </c>
    </row>
    <row r="1432" spans="1:11" hidden="1" x14ac:dyDescent="0.25">
      <c r="A1432" s="145">
        <v>44125.511805555558</v>
      </c>
      <c r="B1432" s="143" t="s">
        <v>848</v>
      </c>
      <c r="C1432" s="143" t="s">
        <v>883</v>
      </c>
      <c r="D1432" s="143">
        <v>2570743557</v>
      </c>
      <c r="E1432" s="143">
        <v>1918538246</v>
      </c>
      <c r="F1432" s="143">
        <v>-2</v>
      </c>
      <c r="G1432" s="143">
        <v>217.05</v>
      </c>
      <c r="H1432" s="143" t="b">
        <v>0</v>
      </c>
      <c r="I1432" s="143" t="b">
        <v>1</v>
      </c>
      <c r="J1432" s="143" t="b">
        <v>0</v>
      </c>
      <c r="K1432" s="143" t="b">
        <v>0</v>
      </c>
    </row>
    <row r="1433" spans="1:11" ht="31.5" hidden="1" x14ac:dyDescent="0.25">
      <c r="A1433" s="145">
        <v>44124.762499999997</v>
      </c>
      <c r="B1433" s="143" t="s">
        <v>848</v>
      </c>
      <c r="C1433" s="144" t="s">
        <v>895</v>
      </c>
      <c r="D1433" s="143">
        <v>2569510871</v>
      </c>
      <c r="E1433" s="143">
        <v>1917610899</v>
      </c>
      <c r="F1433" s="143">
        <v>-1</v>
      </c>
      <c r="G1433" s="143">
        <v>219.05</v>
      </c>
      <c r="H1433" s="143" t="b">
        <v>1</v>
      </c>
      <c r="I1433" s="143" t="b">
        <v>0</v>
      </c>
      <c r="J1433" s="143" t="b">
        <v>0</v>
      </c>
      <c r="K1433" s="143" t="b">
        <v>0</v>
      </c>
    </row>
    <row r="1434" spans="1:11" ht="47.25" hidden="1" x14ac:dyDescent="0.25">
      <c r="A1434" s="145">
        <v>44124.736111111109</v>
      </c>
      <c r="B1434" s="143" t="s">
        <v>846</v>
      </c>
      <c r="C1434" s="144" t="s">
        <v>894</v>
      </c>
      <c r="D1434" s="143">
        <v>2569420116</v>
      </c>
      <c r="E1434" s="143">
        <v>1917472010</v>
      </c>
      <c r="F1434" s="143">
        <v>13.8</v>
      </c>
      <c r="G1434" s="143">
        <v>220.05</v>
      </c>
      <c r="H1434" s="143" t="b">
        <v>1</v>
      </c>
      <c r="I1434" s="143" t="b">
        <v>0</v>
      </c>
      <c r="J1434" s="143" t="b">
        <v>0</v>
      </c>
      <c r="K1434" s="143" t="b">
        <v>0</v>
      </c>
    </row>
    <row r="1435" spans="1:11" ht="47.25" hidden="1" x14ac:dyDescent="0.25">
      <c r="A1435" s="145">
        <v>44124.712500000001</v>
      </c>
      <c r="B1435" s="143" t="s">
        <v>848</v>
      </c>
      <c r="C1435" s="144" t="s">
        <v>894</v>
      </c>
      <c r="D1435" s="143">
        <v>2569318760</v>
      </c>
      <c r="E1435" s="143">
        <v>1917472010</v>
      </c>
      <c r="F1435" s="143">
        <v>-4</v>
      </c>
      <c r="G1435" s="143">
        <v>206.25</v>
      </c>
      <c r="H1435" s="143" t="b">
        <v>1</v>
      </c>
      <c r="I1435" s="143" t="b">
        <v>0</v>
      </c>
      <c r="J1435" s="143" t="b">
        <v>0</v>
      </c>
      <c r="K1435" s="143" t="b">
        <v>0</v>
      </c>
    </row>
    <row r="1436" spans="1:11" ht="47.25" hidden="1" x14ac:dyDescent="0.25">
      <c r="A1436" s="145">
        <v>44122.899305555555</v>
      </c>
      <c r="B1436" s="143" t="s">
        <v>846</v>
      </c>
      <c r="C1436" s="144" t="s">
        <v>878</v>
      </c>
      <c r="D1436" s="143">
        <v>2566355737</v>
      </c>
      <c r="E1436" s="143">
        <v>1865564899</v>
      </c>
      <c r="F1436" s="143">
        <v>10.25</v>
      </c>
      <c r="G1436" s="143">
        <v>210.25</v>
      </c>
      <c r="H1436" s="143" t="b">
        <v>1</v>
      </c>
      <c r="I1436" s="143" t="b">
        <v>0</v>
      </c>
      <c r="J1436" s="143" t="b">
        <v>0</v>
      </c>
      <c r="K1436" s="143" t="b">
        <v>0</v>
      </c>
    </row>
    <row r="1437" spans="1:11" ht="63" hidden="1" x14ac:dyDescent="0.25">
      <c r="A1437" s="145">
        <v>44122.572222222225</v>
      </c>
      <c r="B1437" s="143" t="s">
        <v>848</v>
      </c>
      <c r="C1437" s="144" t="s">
        <v>893</v>
      </c>
      <c r="D1437" s="143">
        <v>2564022728</v>
      </c>
      <c r="E1437" s="143">
        <v>1913598035</v>
      </c>
      <c r="F1437" s="143">
        <v>-1</v>
      </c>
      <c r="G1437" s="143">
        <v>200</v>
      </c>
      <c r="H1437" s="143" t="b">
        <v>1</v>
      </c>
      <c r="I1437" s="143" t="b">
        <v>0</v>
      </c>
      <c r="J1437" s="143" t="b">
        <v>0</v>
      </c>
      <c r="K1437" s="143" t="b">
        <v>0</v>
      </c>
    </row>
    <row r="1438" spans="1:11" hidden="1" x14ac:dyDescent="0.25">
      <c r="A1438" s="145">
        <v>44122.572222222225</v>
      </c>
      <c r="B1438" s="143" t="s">
        <v>848</v>
      </c>
      <c r="C1438" s="143" t="s">
        <v>868</v>
      </c>
      <c r="D1438" s="143">
        <v>2564020728</v>
      </c>
      <c r="E1438" s="143">
        <v>1913596253</v>
      </c>
      <c r="F1438" s="143">
        <v>-1</v>
      </c>
      <c r="G1438" s="143">
        <v>201</v>
      </c>
      <c r="H1438" s="143" t="b">
        <v>0</v>
      </c>
      <c r="I1438" s="143" t="b">
        <v>1</v>
      </c>
      <c r="J1438" s="143" t="b">
        <v>0</v>
      </c>
      <c r="K1438" s="143" t="b">
        <v>0</v>
      </c>
    </row>
    <row r="1439" spans="1:11" ht="31.5" hidden="1" x14ac:dyDescent="0.25">
      <c r="A1439" s="145">
        <v>44121.573611111111</v>
      </c>
      <c r="B1439" s="143" t="s">
        <v>848</v>
      </c>
      <c r="C1439" s="144" t="s">
        <v>892</v>
      </c>
      <c r="D1439" s="143">
        <v>2555317617</v>
      </c>
      <c r="E1439" s="143">
        <v>1907065759</v>
      </c>
      <c r="F1439" s="143">
        <v>-1</v>
      </c>
      <c r="G1439" s="143">
        <v>202</v>
      </c>
      <c r="H1439" s="143" t="b">
        <v>1</v>
      </c>
      <c r="I1439" s="143" t="b">
        <v>0</v>
      </c>
      <c r="J1439" s="143" t="b">
        <v>0</v>
      </c>
      <c r="K1439" s="143" t="b">
        <v>0</v>
      </c>
    </row>
    <row r="1440" spans="1:11" hidden="1" x14ac:dyDescent="0.25">
      <c r="A1440" s="145">
        <v>44121.564583333333</v>
      </c>
      <c r="B1440" s="143" t="s">
        <v>848</v>
      </c>
      <c r="C1440" s="143" t="s">
        <v>882</v>
      </c>
      <c r="D1440" s="143">
        <v>2555054252</v>
      </c>
      <c r="E1440" s="143">
        <v>1906870136</v>
      </c>
      <c r="F1440" s="143">
        <v>-1</v>
      </c>
      <c r="G1440" s="143">
        <v>203</v>
      </c>
      <c r="H1440" s="143" t="b">
        <v>0</v>
      </c>
      <c r="I1440" s="143" t="b">
        <v>1</v>
      </c>
      <c r="J1440" s="143" t="b">
        <v>0</v>
      </c>
      <c r="K1440" s="143" t="b">
        <v>0</v>
      </c>
    </row>
    <row r="1441" spans="1:11" hidden="1" x14ac:dyDescent="0.25">
      <c r="A1441" s="145">
        <v>44121.527777777781</v>
      </c>
      <c r="B1441" s="143" t="s">
        <v>848</v>
      </c>
      <c r="C1441" s="143" t="s">
        <v>882</v>
      </c>
      <c r="D1441" s="143">
        <v>2554237432</v>
      </c>
      <c r="E1441" s="143">
        <v>1906249270</v>
      </c>
      <c r="F1441" s="143">
        <v>-1</v>
      </c>
      <c r="G1441" s="143">
        <v>204</v>
      </c>
      <c r="H1441" s="143" t="b">
        <v>0</v>
      </c>
      <c r="I1441" s="143" t="b">
        <v>1</v>
      </c>
      <c r="J1441" s="143" t="b">
        <v>0</v>
      </c>
      <c r="K1441" s="143" t="b">
        <v>0</v>
      </c>
    </row>
    <row r="1442" spans="1:11" ht="31.5" hidden="1" x14ac:dyDescent="0.25">
      <c r="A1442" s="145">
        <v>44119.476388888892</v>
      </c>
      <c r="B1442" s="143" t="s">
        <v>848</v>
      </c>
      <c r="C1442" s="144" t="s">
        <v>891</v>
      </c>
      <c r="D1442" s="143">
        <v>2546162495</v>
      </c>
      <c r="E1442" s="143">
        <v>1900200951</v>
      </c>
      <c r="F1442" s="143">
        <v>-3.75</v>
      </c>
      <c r="G1442" s="143">
        <v>205</v>
      </c>
      <c r="H1442" s="143" t="b">
        <v>1</v>
      </c>
      <c r="I1442" s="143" t="b">
        <v>0</v>
      </c>
      <c r="J1442" s="143" t="b">
        <v>0</v>
      </c>
      <c r="K1442" s="143" t="b">
        <v>0</v>
      </c>
    </row>
    <row r="1443" spans="1:11" hidden="1" x14ac:dyDescent="0.25">
      <c r="A1443" s="145">
        <v>44119.474999999999</v>
      </c>
      <c r="B1443" s="143" t="s">
        <v>848</v>
      </c>
      <c r="C1443" s="143" t="s">
        <v>866</v>
      </c>
      <c r="D1443" s="143">
        <v>2546159278</v>
      </c>
      <c r="E1443" s="143">
        <v>1900198338</v>
      </c>
      <c r="F1443" s="143">
        <v>-5</v>
      </c>
      <c r="G1443" s="143">
        <v>208.75</v>
      </c>
      <c r="H1443" s="143" t="b">
        <v>0</v>
      </c>
      <c r="I1443" s="143" t="b">
        <v>1</v>
      </c>
      <c r="J1443" s="143" t="b">
        <v>0</v>
      </c>
      <c r="K1443" s="143" t="b">
        <v>0</v>
      </c>
    </row>
    <row r="1444" spans="1:11" hidden="1" x14ac:dyDescent="0.25">
      <c r="A1444" s="145">
        <v>44119.46875</v>
      </c>
      <c r="B1444" s="143" t="s">
        <v>848</v>
      </c>
      <c r="C1444" s="143" t="s">
        <v>866</v>
      </c>
      <c r="D1444" s="143">
        <v>2546150575</v>
      </c>
      <c r="E1444" s="143">
        <v>1900191356</v>
      </c>
      <c r="F1444" s="143">
        <v>-2</v>
      </c>
      <c r="G1444" s="143">
        <v>213.75</v>
      </c>
      <c r="H1444" s="143" t="b">
        <v>0</v>
      </c>
      <c r="I1444" s="143" t="b">
        <v>1</v>
      </c>
      <c r="J1444" s="143" t="b">
        <v>0</v>
      </c>
      <c r="K1444" s="143" t="b">
        <v>0</v>
      </c>
    </row>
    <row r="1445" spans="1:11" ht="63" hidden="1" x14ac:dyDescent="0.25">
      <c r="A1445" s="145">
        <v>44119.46597222222</v>
      </c>
      <c r="B1445" s="143" t="s">
        <v>848</v>
      </c>
      <c r="C1445" s="144" t="s">
        <v>890</v>
      </c>
      <c r="D1445" s="143">
        <v>2546146874</v>
      </c>
      <c r="E1445" s="143">
        <v>1900188309</v>
      </c>
      <c r="F1445" s="143">
        <v>-5</v>
      </c>
      <c r="G1445" s="143">
        <v>215.75</v>
      </c>
      <c r="H1445" s="143" t="b">
        <v>1</v>
      </c>
      <c r="I1445" s="143" t="b">
        <v>0</v>
      </c>
      <c r="J1445" s="143" t="b">
        <v>0</v>
      </c>
      <c r="K1445" s="143" t="b">
        <v>0</v>
      </c>
    </row>
    <row r="1446" spans="1:11" hidden="1" x14ac:dyDescent="0.25">
      <c r="A1446" s="145">
        <v>44119.465277777781</v>
      </c>
      <c r="B1446" s="143" t="s">
        <v>848</v>
      </c>
      <c r="C1446" s="143" t="s">
        <v>866</v>
      </c>
      <c r="D1446" s="143">
        <v>2546145509</v>
      </c>
      <c r="E1446" s="143">
        <v>1900187493</v>
      </c>
      <c r="F1446" s="143">
        <v>-5</v>
      </c>
      <c r="G1446" s="143">
        <v>220.75</v>
      </c>
      <c r="H1446" s="143" t="b">
        <v>0</v>
      </c>
      <c r="I1446" s="143" t="b">
        <v>1</v>
      </c>
      <c r="J1446" s="143" t="b">
        <v>0</v>
      </c>
      <c r="K1446" s="143" t="b">
        <v>0</v>
      </c>
    </row>
    <row r="1447" spans="1:11" hidden="1" x14ac:dyDescent="0.25">
      <c r="A1447" s="145">
        <v>44119.464583333334</v>
      </c>
      <c r="B1447" s="143" t="s">
        <v>848</v>
      </c>
      <c r="C1447" s="143" t="s">
        <v>875</v>
      </c>
      <c r="D1447" s="143">
        <v>2546144917</v>
      </c>
      <c r="E1447" s="143">
        <v>1900187058</v>
      </c>
      <c r="F1447" s="143">
        <v>-5</v>
      </c>
      <c r="G1447" s="143">
        <v>225.75</v>
      </c>
      <c r="H1447" s="143" t="b">
        <v>0</v>
      </c>
      <c r="I1447" s="143" t="b">
        <v>1</v>
      </c>
      <c r="J1447" s="143" t="b">
        <v>0</v>
      </c>
      <c r="K1447" s="143" t="b">
        <v>0</v>
      </c>
    </row>
    <row r="1448" spans="1:11" ht="63" hidden="1" x14ac:dyDescent="0.25">
      <c r="A1448" s="145">
        <v>44114.84097222222</v>
      </c>
      <c r="B1448" s="143" t="s">
        <v>846</v>
      </c>
      <c r="C1448" s="144" t="s">
        <v>889</v>
      </c>
      <c r="D1448" s="143">
        <v>2535006568</v>
      </c>
      <c r="E1448" s="143">
        <v>1891784188</v>
      </c>
      <c r="F1448" s="143">
        <v>16.5</v>
      </c>
      <c r="G1448" s="143">
        <v>230.75</v>
      </c>
      <c r="H1448" s="143" t="b">
        <v>1</v>
      </c>
      <c r="I1448" s="143" t="b">
        <v>0</v>
      </c>
      <c r="J1448" s="143" t="b">
        <v>0</v>
      </c>
      <c r="K1448" s="143" t="b">
        <v>0</v>
      </c>
    </row>
    <row r="1449" spans="1:11" ht="63" hidden="1" x14ac:dyDescent="0.25">
      <c r="A1449" s="145">
        <v>44114.810416666667</v>
      </c>
      <c r="B1449" s="143" t="s">
        <v>848</v>
      </c>
      <c r="C1449" s="144" t="s">
        <v>889</v>
      </c>
      <c r="D1449" s="143">
        <v>2534709363</v>
      </c>
      <c r="E1449" s="143">
        <v>1891784188</v>
      </c>
      <c r="F1449" s="143">
        <v>-10</v>
      </c>
      <c r="G1449" s="143">
        <v>214.25</v>
      </c>
      <c r="H1449" s="143" t="b">
        <v>1</v>
      </c>
      <c r="I1449" s="143" t="b">
        <v>0</v>
      </c>
      <c r="J1449" s="143" t="b">
        <v>0</v>
      </c>
      <c r="K1449" s="143" t="b">
        <v>0</v>
      </c>
    </row>
    <row r="1450" spans="1:11" ht="78.75" hidden="1" x14ac:dyDescent="0.25">
      <c r="A1450" s="145">
        <v>44114.784722222219</v>
      </c>
      <c r="B1450" s="143" t="s">
        <v>846</v>
      </c>
      <c r="C1450" s="144" t="s">
        <v>888</v>
      </c>
      <c r="D1450" s="143">
        <v>2534418706</v>
      </c>
      <c r="E1450" s="143">
        <v>1891435447</v>
      </c>
      <c r="F1450" s="143">
        <v>19.25</v>
      </c>
      <c r="G1450" s="143">
        <v>224.25</v>
      </c>
      <c r="H1450" s="143" t="b">
        <v>1</v>
      </c>
      <c r="I1450" s="143" t="b">
        <v>0</v>
      </c>
      <c r="J1450" s="143" t="b">
        <v>0</v>
      </c>
      <c r="K1450" s="143" t="b">
        <v>0</v>
      </c>
    </row>
    <row r="1451" spans="1:11" ht="78.75" hidden="1" x14ac:dyDescent="0.25">
      <c r="A1451" s="145">
        <v>44114.768750000003</v>
      </c>
      <c r="B1451" s="143" t="s">
        <v>848</v>
      </c>
      <c r="C1451" s="144" t="s">
        <v>888</v>
      </c>
      <c r="D1451" s="143">
        <v>2534251239</v>
      </c>
      <c r="E1451" s="143">
        <v>1891435447</v>
      </c>
      <c r="F1451" s="143">
        <v>-10</v>
      </c>
      <c r="G1451" s="143">
        <v>205</v>
      </c>
      <c r="H1451" s="143" t="b">
        <v>1</v>
      </c>
      <c r="I1451" s="143" t="b">
        <v>0</v>
      </c>
      <c r="J1451" s="143" t="b">
        <v>0</v>
      </c>
      <c r="K1451" s="143" t="b">
        <v>0</v>
      </c>
    </row>
    <row r="1452" spans="1:11" ht="47.25" hidden="1" x14ac:dyDescent="0.25">
      <c r="A1452" s="145">
        <v>44114.743055555555</v>
      </c>
      <c r="B1452" s="143" t="s">
        <v>848</v>
      </c>
      <c r="C1452" s="144" t="s">
        <v>887</v>
      </c>
      <c r="D1452" s="143">
        <v>2533768030</v>
      </c>
      <c r="E1452" s="143">
        <v>1891087253</v>
      </c>
      <c r="F1452" s="143">
        <v>-2</v>
      </c>
      <c r="G1452" s="143">
        <v>215</v>
      </c>
      <c r="H1452" s="143" t="b">
        <v>1</v>
      </c>
      <c r="I1452" s="143" t="b">
        <v>0</v>
      </c>
      <c r="J1452" s="143" t="b">
        <v>0</v>
      </c>
      <c r="K1452" s="143" t="b">
        <v>0</v>
      </c>
    </row>
    <row r="1453" spans="1:11" ht="47.25" hidden="1" x14ac:dyDescent="0.25">
      <c r="A1453" s="145">
        <v>44114.704861111109</v>
      </c>
      <c r="B1453" s="143" t="s">
        <v>848</v>
      </c>
      <c r="C1453" s="144" t="s">
        <v>886</v>
      </c>
      <c r="D1453" s="143">
        <v>2532798487</v>
      </c>
      <c r="E1453" s="143">
        <v>1890313556</v>
      </c>
      <c r="F1453" s="143">
        <v>-2</v>
      </c>
      <c r="G1453" s="143">
        <v>217</v>
      </c>
      <c r="H1453" s="143" t="b">
        <v>1</v>
      </c>
      <c r="I1453" s="143" t="b">
        <v>0</v>
      </c>
      <c r="J1453" s="143" t="b">
        <v>0</v>
      </c>
      <c r="K1453" s="143" t="b">
        <v>0</v>
      </c>
    </row>
    <row r="1454" spans="1:11" ht="47.25" hidden="1" x14ac:dyDescent="0.25">
      <c r="A1454" s="145">
        <v>44114.7</v>
      </c>
      <c r="B1454" s="143" t="s">
        <v>848</v>
      </c>
      <c r="C1454" s="144" t="s">
        <v>885</v>
      </c>
      <c r="D1454" s="143">
        <v>2532669040</v>
      </c>
      <c r="E1454" s="143">
        <v>1890225266</v>
      </c>
      <c r="F1454" s="143">
        <v>-2</v>
      </c>
      <c r="G1454" s="143">
        <v>219</v>
      </c>
      <c r="H1454" s="143" t="b">
        <v>1</v>
      </c>
      <c r="I1454" s="143" t="b">
        <v>0</v>
      </c>
      <c r="J1454" s="143" t="b">
        <v>0</v>
      </c>
      <c r="K1454" s="143" t="b">
        <v>0</v>
      </c>
    </row>
    <row r="1455" spans="1:11" ht="63" hidden="1" x14ac:dyDescent="0.25">
      <c r="A1455" s="145">
        <v>44114.69027777778</v>
      </c>
      <c r="B1455" s="143" t="s">
        <v>848</v>
      </c>
      <c r="C1455" s="144" t="s">
        <v>884</v>
      </c>
      <c r="D1455" s="143">
        <v>2532436204</v>
      </c>
      <c r="E1455" s="143">
        <v>1890037165</v>
      </c>
      <c r="F1455" s="143">
        <v>-5</v>
      </c>
      <c r="G1455" s="143">
        <v>221</v>
      </c>
      <c r="H1455" s="143" t="b">
        <v>1</v>
      </c>
      <c r="I1455" s="143" t="b">
        <v>0</v>
      </c>
      <c r="J1455" s="143" t="b">
        <v>0</v>
      </c>
      <c r="K1455" s="143" t="b">
        <v>0</v>
      </c>
    </row>
    <row r="1456" spans="1:11" hidden="1" x14ac:dyDescent="0.25">
      <c r="A1456" s="145">
        <v>44113.76458333333</v>
      </c>
      <c r="B1456" s="143" t="s">
        <v>848</v>
      </c>
      <c r="C1456" s="143" t="s">
        <v>875</v>
      </c>
      <c r="D1456" s="143">
        <v>2525905773</v>
      </c>
      <c r="E1456" s="143">
        <v>1885211906</v>
      </c>
      <c r="F1456" s="143">
        <v>-2</v>
      </c>
      <c r="G1456" s="143">
        <v>226</v>
      </c>
      <c r="H1456" s="143" t="b">
        <v>0</v>
      </c>
      <c r="I1456" s="143" t="b">
        <v>1</v>
      </c>
      <c r="J1456" s="143" t="b">
        <v>0</v>
      </c>
      <c r="K1456" s="143" t="b">
        <v>0</v>
      </c>
    </row>
    <row r="1457" spans="1:11" hidden="1" x14ac:dyDescent="0.25">
      <c r="A1457" s="145">
        <v>44113.763194444444</v>
      </c>
      <c r="B1457" s="143" t="s">
        <v>848</v>
      </c>
      <c r="C1457" s="143" t="s">
        <v>875</v>
      </c>
      <c r="D1457" s="143">
        <v>2525895346</v>
      </c>
      <c r="E1457" s="143">
        <v>1885205139</v>
      </c>
      <c r="F1457" s="143">
        <v>-2</v>
      </c>
      <c r="G1457" s="143">
        <v>228</v>
      </c>
      <c r="H1457" s="143" t="b">
        <v>0</v>
      </c>
      <c r="I1457" s="143" t="b">
        <v>1</v>
      </c>
      <c r="J1457" s="143" t="b">
        <v>0</v>
      </c>
      <c r="K1457" s="143" t="b">
        <v>0</v>
      </c>
    </row>
    <row r="1458" spans="1:11" hidden="1" x14ac:dyDescent="0.25">
      <c r="A1458" s="145">
        <v>44113.755555555559</v>
      </c>
      <c r="B1458" s="143" t="s">
        <v>848</v>
      </c>
      <c r="C1458" s="143" t="s">
        <v>883</v>
      </c>
      <c r="D1458" s="143">
        <v>2525829381</v>
      </c>
      <c r="E1458" s="143">
        <v>1885158424</v>
      </c>
      <c r="F1458" s="143">
        <v>-2</v>
      </c>
      <c r="G1458" s="143">
        <v>230</v>
      </c>
      <c r="H1458" s="143" t="b">
        <v>0</v>
      </c>
      <c r="I1458" s="143" t="b">
        <v>1</v>
      </c>
      <c r="J1458" s="143" t="b">
        <v>0</v>
      </c>
      <c r="K1458" s="143" t="b">
        <v>0</v>
      </c>
    </row>
    <row r="1459" spans="1:11" hidden="1" x14ac:dyDescent="0.25">
      <c r="A1459" s="145">
        <v>44113.754861111112</v>
      </c>
      <c r="B1459" s="143" t="s">
        <v>848</v>
      </c>
      <c r="C1459" s="143" t="s">
        <v>883</v>
      </c>
      <c r="D1459" s="143">
        <v>2525817756</v>
      </c>
      <c r="E1459" s="143">
        <v>1885150231</v>
      </c>
      <c r="F1459" s="143">
        <v>-5</v>
      </c>
      <c r="G1459" s="143">
        <v>232</v>
      </c>
      <c r="H1459" s="143" t="b">
        <v>0</v>
      </c>
      <c r="I1459" s="143" t="b">
        <v>1</v>
      </c>
      <c r="J1459" s="143" t="b">
        <v>0</v>
      </c>
      <c r="K1459" s="143" t="b">
        <v>0</v>
      </c>
    </row>
    <row r="1460" spans="1:11" hidden="1" x14ac:dyDescent="0.25">
      <c r="A1460" s="145">
        <v>44113.75</v>
      </c>
      <c r="B1460" s="143" t="s">
        <v>848</v>
      </c>
      <c r="C1460" s="143" t="s">
        <v>882</v>
      </c>
      <c r="D1460" s="143">
        <v>2525780141</v>
      </c>
      <c r="E1460" s="143">
        <v>1885121503</v>
      </c>
      <c r="F1460" s="143">
        <v>-1</v>
      </c>
      <c r="G1460" s="143">
        <v>237</v>
      </c>
      <c r="H1460" s="143" t="b">
        <v>0</v>
      </c>
      <c r="I1460" s="143" t="b">
        <v>1</v>
      </c>
      <c r="J1460" s="143" t="b">
        <v>0</v>
      </c>
      <c r="K1460" s="143" t="b">
        <v>0</v>
      </c>
    </row>
    <row r="1461" spans="1:11" ht="31.5" hidden="1" x14ac:dyDescent="0.25">
      <c r="A1461" s="145">
        <v>44112.775694444441</v>
      </c>
      <c r="B1461" s="143" t="s">
        <v>848</v>
      </c>
      <c r="C1461" s="144" t="s">
        <v>881</v>
      </c>
      <c r="D1461" s="143">
        <v>2522977586</v>
      </c>
      <c r="E1461" s="143">
        <v>1883018772</v>
      </c>
      <c r="F1461" s="143">
        <v>-2</v>
      </c>
      <c r="G1461" s="143">
        <v>238</v>
      </c>
      <c r="H1461" s="143" t="b">
        <v>1</v>
      </c>
      <c r="I1461" s="143" t="b">
        <v>0</v>
      </c>
      <c r="J1461" s="143" t="b">
        <v>0</v>
      </c>
      <c r="K1461" s="143" t="b">
        <v>0</v>
      </c>
    </row>
    <row r="1462" spans="1:11" ht="31.5" hidden="1" x14ac:dyDescent="0.25">
      <c r="A1462" s="145">
        <v>44107.395138888889</v>
      </c>
      <c r="B1462" s="143" t="s">
        <v>848</v>
      </c>
      <c r="C1462" s="144" t="s">
        <v>880</v>
      </c>
      <c r="D1462" s="143">
        <v>2503831695</v>
      </c>
      <c r="E1462" s="143">
        <v>1868791880</v>
      </c>
      <c r="F1462" s="143">
        <v>-1.5</v>
      </c>
      <c r="G1462" s="143">
        <v>240</v>
      </c>
      <c r="H1462" s="143" t="b">
        <v>1</v>
      </c>
      <c r="I1462" s="143" t="b">
        <v>0</v>
      </c>
      <c r="J1462" s="143" t="b">
        <v>0</v>
      </c>
      <c r="K1462" s="143" t="b">
        <v>0</v>
      </c>
    </row>
    <row r="1463" spans="1:11" ht="31.5" hidden="1" x14ac:dyDescent="0.25">
      <c r="A1463" s="145">
        <v>44106.93472222222</v>
      </c>
      <c r="B1463" s="143" t="s">
        <v>846</v>
      </c>
      <c r="C1463" s="144" t="s">
        <v>879</v>
      </c>
      <c r="D1463" s="143">
        <v>2503117134</v>
      </c>
      <c r="E1463" s="143">
        <v>1865570861</v>
      </c>
      <c r="F1463" s="143">
        <v>31.5</v>
      </c>
      <c r="G1463" s="143">
        <v>241.5</v>
      </c>
      <c r="H1463" s="143" t="b">
        <v>1</v>
      </c>
      <c r="I1463" s="143" t="b">
        <v>0</v>
      </c>
      <c r="J1463" s="143" t="b">
        <v>0</v>
      </c>
      <c r="K1463" s="143" t="b">
        <v>0</v>
      </c>
    </row>
    <row r="1464" spans="1:11" ht="31.5" hidden="1" x14ac:dyDescent="0.25">
      <c r="A1464" s="145">
        <v>44105.978472222225</v>
      </c>
      <c r="B1464" s="143" t="s">
        <v>848</v>
      </c>
      <c r="C1464" s="144" t="s">
        <v>879</v>
      </c>
      <c r="D1464" s="143">
        <v>2499479469</v>
      </c>
      <c r="E1464" s="143">
        <v>1865570861</v>
      </c>
      <c r="F1464" s="143">
        <v>-5</v>
      </c>
      <c r="G1464" s="143">
        <v>210</v>
      </c>
      <c r="H1464" s="143" t="b">
        <v>1</v>
      </c>
      <c r="I1464" s="143" t="b">
        <v>0</v>
      </c>
      <c r="J1464" s="143" t="b">
        <v>0</v>
      </c>
      <c r="K1464" s="143" t="b">
        <v>0</v>
      </c>
    </row>
    <row r="1465" spans="1:11" ht="47.25" hidden="1" x14ac:dyDescent="0.25">
      <c r="A1465" s="145">
        <v>44105.974305555559</v>
      </c>
      <c r="B1465" s="143" t="s">
        <v>848</v>
      </c>
      <c r="C1465" s="144" t="s">
        <v>878</v>
      </c>
      <c r="D1465" s="143">
        <v>2499471674</v>
      </c>
      <c r="E1465" s="143">
        <v>1865564899</v>
      </c>
      <c r="F1465" s="143">
        <v>-5</v>
      </c>
      <c r="G1465" s="143">
        <v>215</v>
      </c>
      <c r="H1465" s="143" t="b">
        <v>1</v>
      </c>
      <c r="I1465" s="143" t="b">
        <v>0</v>
      </c>
      <c r="J1465" s="143" t="b">
        <v>0</v>
      </c>
      <c r="K1465" s="143" t="b">
        <v>0</v>
      </c>
    </row>
    <row r="1466" spans="1:11" ht="63" hidden="1" x14ac:dyDescent="0.25">
      <c r="A1466" s="145">
        <v>44100.731249999997</v>
      </c>
      <c r="B1466" s="143" t="s">
        <v>848</v>
      </c>
      <c r="C1466" s="144" t="s">
        <v>877</v>
      </c>
      <c r="D1466" s="143">
        <v>2484872267</v>
      </c>
      <c r="E1466" s="143">
        <v>1854843820</v>
      </c>
      <c r="F1466" s="143">
        <v>-1.31</v>
      </c>
      <c r="G1466" s="143">
        <v>220</v>
      </c>
      <c r="H1466" s="143" t="b">
        <v>1</v>
      </c>
      <c r="I1466" s="143" t="b">
        <v>0</v>
      </c>
      <c r="J1466" s="143" t="b">
        <v>0</v>
      </c>
      <c r="K1466" s="143" t="b">
        <v>0</v>
      </c>
    </row>
    <row r="1467" spans="1:11" ht="47.25" hidden="1" x14ac:dyDescent="0.25">
      <c r="A1467" s="145">
        <v>44100.723611111112</v>
      </c>
      <c r="B1467" s="143" t="s">
        <v>848</v>
      </c>
      <c r="C1467" s="144" t="s">
        <v>876</v>
      </c>
      <c r="D1467" s="143">
        <v>2484700388</v>
      </c>
      <c r="E1467" s="143">
        <v>1854711705</v>
      </c>
      <c r="F1467" s="143">
        <v>-10</v>
      </c>
      <c r="G1467" s="143">
        <v>221.31</v>
      </c>
      <c r="H1467" s="143" t="b">
        <v>1</v>
      </c>
      <c r="I1467" s="143" t="b">
        <v>0</v>
      </c>
      <c r="J1467" s="143" t="b">
        <v>0</v>
      </c>
      <c r="K1467" s="143" t="b">
        <v>0</v>
      </c>
    </row>
    <row r="1468" spans="1:11" hidden="1" x14ac:dyDescent="0.25">
      <c r="A1468" s="145">
        <v>44096.545138888891</v>
      </c>
      <c r="B1468" s="143" t="s">
        <v>848</v>
      </c>
      <c r="C1468" s="143" t="s">
        <v>875</v>
      </c>
      <c r="D1468" s="143">
        <v>2467477754</v>
      </c>
      <c r="E1468" s="143">
        <v>1841951451</v>
      </c>
      <c r="F1468" s="143">
        <v>0</v>
      </c>
      <c r="G1468" s="143">
        <v>231.31</v>
      </c>
      <c r="H1468" s="143" t="b">
        <v>0</v>
      </c>
      <c r="I1468" s="143" t="b">
        <v>1</v>
      </c>
      <c r="J1468" s="143" t="b">
        <v>0</v>
      </c>
      <c r="K1468" s="143" t="b">
        <v>0</v>
      </c>
    </row>
    <row r="1469" spans="1:11" hidden="1" x14ac:dyDescent="0.25">
      <c r="A1469" s="145">
        <v>44094.181250000001</v>
      </c>
      <c r="B1469" s="143" t="s">
        <v>848</v>
      </c>
      <c r="C1469" s="143" t="s">
        <v>868</v>
      </c>
      <c r="D1469" s="143">
        <v>2461594043</v>
      </c>
      <c r="E1469" s="143">
        <v>1837673586</v>
      </c>
      <c r="F1469" s="143">
        <v>0</v>
      </c>
      <c r="G1469" s="143">
        <v>231.31</v>
      </c>
      <c r="H1469" s="143" t="b">
        <v>0</v>
      </c>
      <c r="I1469" s="143" t="b">
        <v>1</v>
      </c>
      <c r="J1469" s="143" t="b">
        <v>0</v>
      </c>
      <c r="K1469" s="143" t="b">
        <v>0</v>
      </c>
    </row>
    <row r="1470" spans="1:11" hidden="1" x14ac:dyDescent="0.25">
      <c r="A1470" s="145">
        <v>44093.785416666666</v>
      </c>
      <c r="B1470" s="143" t="s">
        <v>846</v>
      </c>
      <c r="C1470" s="143" t="s">
        <v>875</v>
      </c>
      <c r="D1470" s="143">
        <v>2460337218</v>
      </c>
      <c r="E1470" s="143">
        <v>1827502688</v>
      </c>
      <c r="F1470" s="143">
        <v>17.48</v>
      </c>
      <c r="G1470" s="143">
        <v>231.31</v>
      </c>
      <c r="H1470" s="143" t="b">
        <v>0</v>
      </c>
      <c r="I1470" s="143" t="b">
        <v>1</v>
      </c>
      <c r="J1470" s="143" t="b">
        <v>0</v>
      </c>
      <c r="K1470" s="143" t="b">
        <v>0</v>
      </c>
    </row>
    <row r="1471" spans="1:11" hidden="1" x14ac:dyDescent="0.25">
      <c r="A1471" s="145">
        <v>44091.395138888889</v>
      </c>
      <c r="B1471" s="143" t="s">
        <v>848</v>
      </c>
      <c r="C1471" s="143" t="s">
        <v>875</v>
      </c>
      <c r="D1471" s="143">
        <v>2447919439</v>
      </c>
      <c r="E1471" s="143">
        <v>1827502688</v>
      </c>
      <c r="F1471" s="143">
        <v>0</v>
      </c>
      <c r="G1471" s="143">
        <v>213.83</v>
      </c>
      <c r="H1471" s="143" t="b">
        <v>0</v>
      </c>
      <c r="I1471" s="143" t="b">
        <v>1</v>
      </c>
      <c r="J1471" s="143" t="b">
        <v>0</v>
      </c>
      <c r="K1471" s="143" t="b">
        <v>0</v>
      </c>
    </row>
    <row r="1472" spans="1:11" hidden="1" x14ac:dyDescent="0.25">
      <c r="A1472" s="145">
        <v>44082.024305555555</v>
      </c>
      <c r="B1472" s="143" t="s">
        <v>874</v>
      </c>
      <c r="C1472" s="143" t="s">
        <v>873</v>
      </c>
      <c r="D1472" s="143">
        <v>2419351186</v>
      </c>
      <c r="F1472" s="143">
        <v>213.83</v>
      </c>
      <c r="G1472" s="143">
        <v>213.83</v>
      </c>
    </row>
    <row r="1473" spans="1:11" ht="63" hidden="1" x14ac:dyDescent="0.25">
      <c r="A1473" s="145">
        <v>44055.904166666667</v>
      </c>
      <c r="B1473" s="143" t="s">
        <v>848</v>
      </c>
      <c r="C1473" s="144" t="s">
        <v>872</v>
      </c>
      <c r="D1473" s="143">
        <v>2350858248</v>
      </c>
      <c r="E1473" s="143">
        <v>1756349814</v>
      </c>
      <c r="F1473" s="143">
        <v>-30.87</v>
      </c>
      <c r="G1473" s="143">
        <v>0</v>
      </c>
      <c r="H1473" s="143" t="b">
        <v>1</v>
      </c>
      <c r="I1473" s="143" t="b">
        <v>0</v>
      </c>
      <c r="J1473" s="143" t="b">
        <v>0</v>
      </c>
      <c r="K1473" s="143" t="b">
        <v>0</v>
      </c>
    </row>
    <row r="1474" spans="1:11" ht="47.25" hidden="1" x14ac:dyDescent="0.25">
      <c r="A1474" s="145">
        <v>44054.865972222222</v>
      </c>
      <c r="B1474" s="143" t="s">
        <v>846</v>
      </c>
      <c r="C1474" s="144" t="s">
        <v>871</v>
      </c>
      <c r="D1474" s="143">
        <v>2348702202</v>
      </c>
      <c r="E1474" s="143">
        <v>1754141422</v>
      </c>
      <c r="F1474" s="143">
        <v>16.7</v>
      </c>
      <c r="G1474" s="143">
        <v>30.87</v>
      </c>
      <c r="H1474" s="143" t="b">
        <v>1</v>
      </c>
      <c r="I1474" s="143" t="b">
        <v>0</v>
      </c>
      <c r="J1474" s="143" t="b">
        <v>0</v>
      </c>
      <c r="K1474" s="143" t="b">
        <v>0</v>
      </c>
    </row>
    <row r="1475" spans="1:11" ht="47.25" hidden="1" x14ac:dyDescent="0.25">
      <c r="A1475" s="145">
        <v>44054.581250000003</v>
      </c>
      <c r="B1475" s="143" t="s">
        <v>848</v>
      </c>
      <c r="C1475" s="144" t="s">
        <v>871</v>
      </c>
      <c r="D1475" s="143">
        <v>2347843945</v>
      </c>
      <c r="E1475" s="143">
        <v>1754141422</v>
      </c>
      <c r="F1475" s="143">
        <v>-10</v>
      </c>
      <c r="G1475" s="143">
        <v>14.17</v>
      </c>
      <c r="H1475" s="143" t="b">
        <v>1</v>
      </c>
      <c r="I1475" s="143" t="b">
        <v>0</v>
      </c>
      <c r="J1475" s="143" t="b">
        <v>0</v>
      </c>
      <c r="K1475" s="143" t="b">
        <v>0</v>
      </c>
    </row>
    <row r="1476" spans="1:11" hidden="1" x14ac:dyDescent="0.25">
      <c r="A1476" s="145">
        <v>44044.529166666667</v>
      </c>
      <c r="B1476" s="143" t="s">
        <v>848</v>
      </c>
      <c r="C1476" s="143" t="s">
        <v>868</v>
      </c>
      <c r="D1476" s="143">
        <v>2321343574</v>
      </c>
      <c r="E1476" s="143">
        <v>1734686896</v>
      </c>
      <c r="F1476" s="143">
        <v>-2</v>
      </c>
      <c r="G1476" s="143">
        <v>24.17</v>
      </c>
      <c r="H1476" s="143" t="b">
        <v>0</v>
      </c>
      <c r="I1476" s="143" t="b">
        <v>1</v>
      </c>
      <c r="J1476" s="143" t="b">
        <v>0</v>
      </c>
      <c r="K1476" s="143" t="b">
        <v>0</v>
      </c>
    </row>
    <row r="1477" spans="1:11" hidden="1" x14ac:dyDescent="0.25">
      <c r="A1477" s="145">
        <v>44044.472916666666</v>
      </c>
      <c r="B1477" s="143" t="s">
        <v>846</v>
      </c>
      <c r="C1477" s="143" t="s">
        <v>868</v>
      </c>
      <c r="D1477" s="143">
        <v>2320909230</v>
      </c>
      <c r="E1477" s="143">
        <v>1731447296</v>
      </c>
      <c r="F1477" s="143">
        <v>6.17</v>
      </c>
      <c r="G1477" s="143">
        <v>26.17</v>
      </c>
      <c r="H1477" s="143" t="b">
        <v>0</v>
      </c>
      <c r="I1477" s="143" t="b">
        <v>1</v>
      </c>
      <c r="J1477" s="143" t="b">
        <v>0</v>
      </c>
      <c r="K1477" s="143" t="b">
        <v>0</v>
      </c>
    </row>
    <row r="1478" spans="1:11" hidden="1" x14ac:dyDescent="0.25">
      <c r="A1478" s="145">
        <v>44042.794444444444</v>
      </c>
      <c r="B1478" s="143" t="s">
        <v>848</v>
      </c>
      <c r="C1478" s="143" t="s">
        <v>868</v>
      </c>
      <c r="D1478" s="143">
        <v>2316975347</v>
      </c>
      <c r="E1478" s="143">
        <v>1731447296</v>
      </c>
      <c r="F1478" s="143">
        <v>-2</v>
      </c>
      <c r="G1478" s="143">
        <v>20</v>
      </c>
      <c r="H1478" s="143" t="b">
        <v>0</v>
      </c>
      <c r="I1478" s="143" t="b">
        <v>1</v>
      </c>
      <c r="J1478" s="143" t="b">
        <v>0</v>
      </c>
      <c r="K1478" s="143" t="b">
        <v>0</v>
      </c>
    </row>
    <row r="1479" spans="1:11" ht="47.25" hidden="1" x14ac:dyDescent="0.25">
      <c r="A1479" s="145">
        <v>44036.743750000001</v>
      </c>
      <c r="B1479" s="143" t="s">
        <v>848</v>
      </c>
      <c r="C1479" s="144" t="s">
        <v>870</v>
      </c>
      <c r="D1479" s="143">
        <v>2302340394</v>
      </c>
      <c r="E1479" s="143">
        <v>1720766937</v>
      </c>
      <c r="F1479" s="143">
        <v>-1</v>
      </c>
      <c r="G1479" s="143">
        <v>22</v>
      </c>
      <c r="H1479" s="143" t="b">
        <v>1</v>
      </c>
      <c r="I1479" s="143" t="b">
        <v>0</v>
      </c>
      <c r="J1479" s="143" t="b">
        <v>0</v>
      </c>
      <c r="K1479" s="143" t="b">
        <v>0</v>
      </c>
    </row>
    <row r="1480" spans="1:11" hidden="1" x14ac:dyDescent="0.25">
      <c r="A1480" s="145">
        <v>44036.717361111114</v>
      </c>
      <c r="B1480" s="143" t="s">
        <v>848</v>
      </c>
      <c r="C1480" s="143" t="s">
        <v>869</v>
      </c>
      <c r="D1480" s="143">
        <v>2302206364</v>
      </c>
      <c r="E1480" s="143">
        <v>1720663661</v>
      </c>
      <c r="F1480" s="143">
        <v>-1</v>
      </c>
      <c r="G1480" s="143">
        <v>23</v>
      </c>
      <c r="H1480" s="143" t="b">
        <v>0</v>
      </c>
      <c r="I1480" s="143" t="b">
        <v>1</v>
      </c>
      <c r="J1480" s="143" t="b">
        <v>0</v>
      </c>
      <c r="K1480" s="143" t="b">
        <v>0</v>
      </c>
    </row>
    <row r="1481" spans="1:11" hidden="1" x14ac:dyDescent="0.25">
      <c r="A1481" s="145">
        <v>44028.749305555553</v>
      </c>
      <c r="B1481" s="143" t="s">
        <v>848</v>
      </c>
      <c r="C1481" s="143" t="s">
        <v>868</v>
      </c>
      <c r="D1481" s="143">
        <v>2283502880</v>
      </c>
      <c r="E1481" s="143">
        <v>1706863041</v>
      </c>
      <c r="F1481" s="143">
        <v>-1</v>
      </c>
      <c r="G1481" s="143">
        <v>24</v>
      </c>
      <c r="H1481" s="143" t="b">
        <v>0</v>
      </c>
      <c r="I1481" s="143" t="b">
        <v>1</v>
      </c>
      <c r="J1481" s="143" t="b">
        <v>0</v>
      </c>
      <c r="K1481" s="143" t="b">
        <v>0</v>
      </c>
    </row>
    <row r="1482" spans="1:11" ht="47.25" hidden="1" x14ac:dyDescent="0.25">
      <c r="A1482" s="145">
        <v>44028.745138888888</v>
      </c>
      <c r="B1482" s="143" t="s">
        <v>862</v>
      </c>
      <c r="C1482" s="144" t="s">
        <v>867</v>
      </c>
      <c r="D1482" s="143">
        <v>2283484306</v>
      </c>
      <c r="F1482" s="143">
        <v>25</v>
      </c>
      <c r="G1482" s="143">
        <v>25</v>
      </c>
    </row>
    <row r="1483" spans="1:11" hidden="1" x14ac:dyDescent="0.25">
      <c r="A1483" s="145">
        <v>43993.527777777781</v>
      </c>
      <c r="B1483" s="143" t="s">
        <v>848</v>
      </c>
      <c r="C1483" s="143" t="s">
        <v>866</v>
      </c>
      <c r="D1483" s="143">
        <v>2208856488</v>
      </c>
      <c r="E1483" s="143">
        <v>1651511695</v>
      </c>
      <c r="F1483" s="143">
        <v>-3.1</v>
      </c>
      <c r="G1483" s="143">
        <v>0</v>
      </c>
      <c r="H1483" s="143" t="b">
        <v>0</v>
      </c>
      <c r="I1483" s="143" t="b">
        <v>1</v>
      </c>
      <c r="J1483" s="143" t="b">
        <v>0</v>
      </c>
      <c r="K1483" s="143" t="b">
        <v>0</v>
      </c>
    </row>
    <row r="1484" spans="1:11" ht="47.25" hidden="1" x14ac:dyDescent="0.25">
      <c r="A1484" s="145">
        <v>43969.642361111109</v>
      </c>
      <c r="B1484" s="143" t="s">
        <v>865</v>
      </c>
      <c r="C1484" s="144" t="s">
        <v>860</v>
      </c>
      <c r="D1484" s="143">
        <v>2161429373</v>
      </c>
      <c r="E1484" s="143">
        <v>1380195996</v>
      </c>
      <c r="F1484" s="143">
        <v>3.1</v>
      </c>
      <c r="G1484" s="143">
        <v>3.1</v>
      </c>
      <c r="H1484" s="143" t="b">
        <v>1</v>
      </c>
      <c r="I1484" s="143" t="b">
        <v>0</v>
      </c>
      <c r="J1484" s="143" t="b">
        <v>0</v>
      </c>
      <c r="K1484" s="143" t="b">
        <v>0</v>
      </c>
    </row>
    <row r="1485" spans="1:11" ht="63" hidden="1" x14ac:dyDescent="0.25">
      <c r="A1485" s="145">
        <v>43774.509027777778</v>
      </c>
      <c r="B1485" s="143" t="s">
        <v>848</v>
      </c>
      <c r="C1485" s="144" t="s">
        <v>864</v>
      </c>
      <c r="D1485" s="143">
        <v>1893278986</v>
      </c>
      <c r="E1485" s="143">
        <v>1419859791</v>
      </c>
      <c r="F1485" s="143">
        <v>-1</v>
      </c>
      <c r="G1485" s="143">
        <v>0</v>
      </c>
      <c r="H1485" s="143" t="b">
        <v>1</v>
      </c>
      <c r="I1485" s="143" t="b">
        <v>0</v>
      </c>
      <c r="J1485" s="143" t="b">
        <v>0</v>
      </c>
      <c r="K1485" s="143" t="b">
        <v>0</v>
      </c>
    </row>
    <row r="1486" spans="1:11" ht="47.25" hidden="1" x14ac:dyDescent="0.25">
      <c r="A1486" s="145">
        <v>43774.509027777778</v>
      </c>
      <c r="B1486" s="143" t="s">
        <v>848</v>
      </c>
      <c r="C1486" s="144" t="s">
        <v>863</v>
      </c>
      <c r="D1486" s="143">
        <v>1893275553</v>
      </c>
      <c r="E1486" s="143">
        <v>1419857041</v>
      </c>
      <c r="F1486" s="143">
        <v>-4</v>
      </c>
      <c r="G1486" s="143">
        <v>1</v>
      </c>
      <c r="H1486" s="143" t="b">
        <v>1</v>
      </c>
      <c r="I1486" s="143" t="b">
        <v>0</v>
      </c>
      <c r="J1486" s="143" t="b">
        <v>0</v>
      </c>
      <c r="K1486" s="143" t="b">
        <v>0</v>
      </c>
    </row>
    <row r="1487" spans="1:11" ht="47.25" hidden="1" x14ac:dyDescent="0.25">
      <c r="A1487" s="145">
        <v>43774.508333333331</v>
      </c>
      <c r="B1487" s="143" t="s">
        <v>862</v>
      </c>
      <c r="C1487" s="144" t="s">
        <v>861</v>
      </c>
      <c r="D1487" s="143">
        <v>1893274245</v>
      </c>
      <c r="F1487" s="143">
        <v>5</v>
      </c>
      <c r="G1487" s="143">
        <v>5</v>
      </c>
    </row>
    <row r="1488" spans="1:11" ht="47.25" hidden="1" x14ac:dyDescent="0.25">
      <c r="A1488" s="145">
        <v>43737.993750000001</v>
      </c>
      <c r="B1488" s="143" t="s">
        <v>848</v>
      </c>
      <c r="C1488" s="144" t="s">
        <v>860</v>
      </c>
      <c r="D1488" s="143">
        <v>1839422436</v>
      </c>
      <c r="E1488" s="143">
        <v>1380195996</v>
      </c>
      <c r="F1488" s="143">
        <v>-3.1</v>
      </c>
      <c r="G1488" s="143">
        <v>0</v>
      </c>
      <c r="H1488" s="143" t="b">
        <v>1</v>
      </c>
      <c r="I1488" s="143" t="b">
        <v>0</v>
      </c>
      <c r="J1488" s="143" t="b">
        <v>0</v>
      </c>
      <c r="K1488" s="143" t="b">
        <v>0</v>
      </c>
    </row>
    <row r="1489" spans="1:11" ht="63" hidden="1" x14ac:dyDescent="0.25">
      <c r="A1489" s="145">
        <v>43735.425694444442</v>
      </c>
      <c r="B1489" s="143" t="s">
        <v>848</v>
      </c>
      <c r="C1489" s="144" t="s">
        <v>859</v>
      </c>
      <c r="D1489" s="143">
        <v>1833254507</v>
      </c>
      <c r="E1489" s="143">
        <v>1375640128</v>
      </c>
      <c r="F1489" s="143">
        <v>-1</v>
      </c>
      <c r="G1489" s="143">
        <v>3.1</v>
      </c>
      <c r="H1489" s="143" t="b">
        <v>1</v>
      </c>
      <c r="I1489" s="143" t="b">
        <v>0</v>
      </c>
      <c r="J1489" s="143" t="b">
        <v>0</v>
      </c>
      <c r="K1489" s="143" t="b">
        <v>0</v>
      </c>
    </row>
    <row r="1490" spans="1:11" ht="63" hidden="1" x14ac:dyDescent="0.25">
      <c r="A1490" s="145">
        <v>43735.425694444442</v>
      </c>
      <c r="B1490" s="143" t="s">
        <v>848</v>
      </c>
      <c r="C1490" s="144" t="s">
        <v>858</v>
      </c>
      <c r="D1490" s="143">
        <v>1833254389</v>
      </c>
      <c r="E1490" s="143">
        <v>1375640031</v>
      </c>
      <c r="F1490" s="143">
        <v>-1</v>
      </c>
      <c r="G1490" s="143">
        <v>4.0999999999999996</v>
      </c>
      <c r="H1490" s="143" t="b">
        <v>1</v>
      </c>
      <c r="I1490" s="143" t="b">
        <v>0</v>
      </c>
      <c r="J1490" s="143" t="b">
        <v>0</v>
      </c>
      <c r="K1490" s="143" t="b">
        <v>0</v>
      </c>
    </row>
    <row r="1491" spans="1:11" ht="63" hidden="1" x14ac:dyDescent="0.25">
      <c r="A1491" s="145">
        <v>43735.425000000003</v>
      </c>
      <c r="B1491" s="143" t="s">
        <v>848</v>
      </c>
      <c r="C1491" s="144" t="s">
        <v>857</v>
      </c>
      <c r="D1491" s="143">
        <v>1833254246</v>
      </c>
      <c r="E1491" s="143">
        <v>1375639913</v>
      </c>
      <c r="F1491" s="143">
        <v>-1</v>
      </c>
      <c r="G1491" s="143">
        <v>5.0999999999999996</v>
      </c>
      <c r="H1491" s="143" t="b">
        <v>1</v>
      </c>
      <c r="I1491" s="143" t="b">
        <v>0</v>
      </c>
      <c r="J1491" s="143" t="b">
        <v>0</v>
      </c>
      <c r="K1491" s="143" t="b">
        <v>0</v>
      </c>
    </row>
    <row r="1492" spans="1:11" ht="63" hidden="1" x14ac:dyDescent="0.25">
      <c r="A1492" s="145">
        <v>43735.425000000003</v>
      </c>
      <c r="B1492" s="143" t="s">
        <v>848</v>
      </c>
      <c r="C1492" s="144" t="s">
        <v>856</v>
      </c>
      <c r="D1492" s="143">
        <v>1833254022</v>
      </c>
      <c r="E1492" s="143">
        <v>1375639737</v>
      </c>
      <c r="F1492" s="143">
        <v>-1</v>
      </c>
      <c r="G1492" s="143">
        <v>6.1</v>
      </c>
      <c r="H1492" s="143" t="b">
        <v>1</v>
      </c>
      <c r="I1492" s="143" t="b">
        <v>0</v>
      </c>
      <c r="J1492" s="143" t="b">
        <v>0</v>
      </c>
      <c r="K1492" s="143" t="b">
        <v>0</v>
      </c>
    </row>
    <row r="1493" spans="1:11" ht="63" hidden="1" x14ac:dyDescent="0.25">
      <c r="A1493" s="145">
        <v>43735.425000000003</v>
      </c>
      <c r="B1493" s="143" t="s">
        <v>848</v>
      </c>
      <c r="C1493" s="144" t="s">
        <v>855</v>
      </c>
      <c r="D1493" s="143">
        <v>1833253910</v>
      </c>
      <c r="E1493" s="143">
        <v>1375639664</v>
      </c>
      <c r="F1493" s="143">
        <v>-1</v>
      </c>
      <c r="G1493" s="143">
        <v>7.1</v>
      </c>
      <c r="H1493" s="143" t="b">
        <v>1</v>
      </c>
      <c r="I1493" s="143" t="b">
        <v>0</v>
      </c>
      <c r="J1493" s="143" t="b">
        <v>0</v>
      </c>
      <c r="K1493" s="143" t="b">
        <v>0</v>
      </c>
    </row>
    <row r="1494" spans="1:11" ht="63" hidden="1" x14ac:dyDescent="0.25">
      <c r="A1494" s="145">
        <v>43735.425000000003</v>
      </c>
      <c r="B1494" s="143" t="s">
        <v>848</v>
      </c>
      <c r="C1494" s="144" t="s">
        <v>854</v>
      </c>
      <c r="D1494" s="143">
        <v>1833253812</v>
      </c>
      <c r="E1494" s="143">
        <v>1375639583</v>
      </c>
      <c r="F1494" s="143">
        <v>-1</v>
      </c>
      <c r="G1494" s="143">
        <v>8.1</v>
      </c>
      <c r="H1494" s="143" t="b">
        <v>1</v>
      </c>
      <c r="I1494" s="143" t="b">
        <v>0</v>
      </c>
      <c r="J1494" s="143" t="b">
        <v>0</v>
      </c>
      <c r="K1494" s="143" t="b">
        <v>0</v>
      </c>
    </row>
    <row r="1495" spans="1:11" ht="47.25" hidden="1" x14ac:dyDescent="0.25">
      <c r="A1495" s="145">
        <v>43735.422222222223</v>
      </c>
      <c r="B1495" s="143" t="s">
        <v>848</v>
      </c>
      <c r="C1495" s="144" t="s">
        <v>853</v>
      </c>
      <c r="D1495" s="143">
        <v>1833251681</v>
      </c>
      <c r="E1495" s="143">
        <v>1375637896</v>
      </c>
      <c r="F1495" s="143">
        <v>-2</v>
      </c>
      <c r="G1495" s="143">
        <v>9.1</v>
      </c>
      <c r="H1495" s="143" t="b">
        <v>1</v>
      </c>
      <c r="I1495" s="143" t="b">
        <v>0</v>
      </c>
      <c r="J1495" s="143" t="b">
        <v>0</v>
      </c>
      <c r="K1495" s="143" t="b">
        <v>0</v>
      </c>
    </row>
    <row r="1496" spans="1:11" ht="47.25" hidden="1" x14ac:dyDescent="0.25">
      <c r="A1496" s="145">
        <v>43735.421527777777</v>
      </c>
      <c r="B1496" s="143" t="s">
        <v>848</v>
      </c>
      <c r="C1496" s="144" t="s">
        <v>853</v>
      </c>
      <c r="D1496" s="143">
        <v>1833250439</v>
      </c>
      <c r="E1496" s="143">
        <v>1375636935</v>
      </c>
      <c r="F1496" s="143">
        <v>-2</v>
      </c>
      <c r="G1496" s="143">
        <v>11.1</v>
      </c>
      <c r="H1496" s="143" t="b">
        <v>1</v>
      </c>
      <c r="I1496" s="143" t="b">
        <v>0</v>
      </c>
      <c r="J1496" s="143" t="b">
        <v>0</v>
      </c>
      <c r="K1496" s="143" t="b">
        <v>0</v>
      </c>
    </row>
    <row r="1497" spans="1:11" ht="31.5" hidden="1" x14ac:dyDescent="0.25">
      <c r="A1497" s="145">
        <v>43734.547222222223</v>
      </c>
      <c r="B1497" s="143" t="s">
        <v>852</v>
      </c>
      <c r="C1497" s="144" t="s">
        <v>851</v>
      </c>
      <c r="D1497" s="143">
        <v>1832326219</v>
      </c>
      <c r="F1497" s="143">
        <v>-20</v>
      </c>
      <c r="G1497" s="143">
        <v>13.1</v>
      </c>
    </row>
    <row r="1498" spans="1:11" ht="47.25" hidden="1" x14ac:dyDescent="0.25">
      <c r="A1498" s="145">
        <v>43731.936805555553</v>
      </c>
      <c r="B1498" s="143" t="s">
        <v>846</v>
      </c>
      <c r="C1498" s="144" t="s">
        <v>850</v>
      </c>
      <c r="D1498" s="143">
        <v>1830216130</v>
      </c>
      <c r="E1498" s="143">
        <v>1373450102</v>
      </c>
      <c r="F1498" s="143">
        <v>8</v>
      </c>
      <c r="G1498" s="143">
        <v>33.1</v>
      </c>
      <c r="H1498" s="143" t="b">
        <v>1</v>
      </c>
      <c r="I1498" s="143" t="b">
        <v>0</v>
      </c>
      <c r="J1498" s="143" t="b">
        <v>0</v>
      </c>
      <c r="K1498" s="143" t="b">
        <v>0</v>
      </c>
    </row>
    <row r="1499" spans="1:11" ht="47.25" hidden="1" x14ac:dyDescent="0.25">
      <c r="A1499" s="145">
        <v>43731.936111111114</v>
      </c>
      <c r="B1499" s="143" t="s">
        <v>846</v>
      </c>
      <c r="C1499" s="144" t="s">
        <v>849</v>
      </c>
      <c r="D1499" s="143">
        <v>1830205939</v>
      </c>
      <c r="E1499" s="143">
        <v>1373452874</v>
      </c>
      <c r="F1499" s="143">
        <v>9.5</v>
      </c>
      <c r="G1499" s="143">
        <v>25.1</v>
      </c>
      <c r="H1499" s="143" t="b">
        <v>1</v>
      </c>
      <c r="I1499" s="143" t="b">
        <v>0</v>
      </c>
      <c r="J1499" s="143" t="b">
        <v>0</v>
      </c>
      <c r="K1499" s="143" t="b">
        <v>0</v>
      </c>
    </row>
    <row r="1500" spans="1:11" ht="47.25" hidden="1" x14ac:dyDescent="0.25">
      <c r="A1500" s="145">
        <v>43731.930555555555</v>
      </c>
      <c r="B1500" s="143" t="s">
        <v>848</v>
      </c>
      <c r="C1500" s="144" t="s">
        <v>847</v>
      </c>
      <c r="D1500" s="143">
        <v>1830190869</v>
      </c>
      <c r="E1500" s="143">
        <v>1373465312</v>
      </c>
      <c r="F1500" s="143">
        <v>-5</v>
      </c>
      <c r="G1500" s="143">
        <v>15.6</v>
      </c>
      <c r="H1500" s="143" t="b">
        <v>1</v>
      </c>
      <c r="I1500" s="143" t="b">
        <v>0</v>
      </c>
      <c r="J1500" s="143" t="b">
        <v>0</v>
      </c>
      <c r="K1500" s="143" t="b">
        <v>0</v>
      </c>
    </row>
    <row r="1501" spans="1:11" ht="63" hidden="1" x14ac:dyDescent="0.25">
      <c r="A1501" s="145">
        <v>43731.929861111108</v>
      </c>
      <c r="B1501" s="143" t="s">
        <v>846</v>
      </c>
      <c r="C1501" s="144" t="s">
        <v>845</v>
      </c>
      <c r="D1501" s="143">
        <v>1830188907</v>
      </c>
      <c r="E1501" s="143">
        <v>1373448609</v>
      </c>
      <c r="F1501" s="143">
        <v>11</v>
      </c>
      <c r="G1501" s="143">
        <v>20.6</v>
      </c>
      <c r="H1501" s="143" t="b">
        <v>1</v>
      </c>
      <c r="I1501" s="143" t="b">
        <v>0</v>
      </c>
      <c r="J1501" s="143" t="b">
        <v>0</v>
      </c>
      <c r="K1501" s="143" t="b">
        <v>0</v>
      </c>
    </row>
  </sheetData>
  <autoFilter ref="A1:K1501" xr:uid="{1214B52B-AB57-9441-9659-8E90B2448678}">
    <filterColumn colId="0">
      <filters>
        <dateGroupItem year="2021" dateTimeGrouping="year"/>
      </filters>
    </filterColumn>
    <sortState xmlns:xlrd2="http://schemas.microsoft.com/office/spreadsheetml/2017/richdata2" ref="A2:K1037">
      <sortCondition ref="A1:A1501"/>
    </sortState>
  </autoFilter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MARK LATHAM</vt:lpstr>
      <vt:lpstr>BEN BEARE</vt:lpstr>
      <vt:lpstr>UNIT DATA</vt:lpstr>
      <vt:lpstr>TRACK DATA</vt:lpstr>
      <vt:lpstr>HORSES</vt:lpstr>
      <vt:lpstr>AFL TIPS</vt:lpstr>
      <vt:lpstr>transaction_history (1)</vt:lpstr>
      <vt:lpstr>'AFL TIPS'!Print_Area</vt:lpstr>
      <vt:lpstr>'BEN BEARE'!Print_Area</vt:lpstr>
      <vt:lpstr>HORSES!Print_Area</vt:lpstr>
      <vt:lpstr>'MARK LATHAM'!Print_Area</vt:lpstr>
      <vt:lpstr>'TRACK DATA'!Print_Area</vt:lpstr>
      <vt:lpstr>'UNIT DATA'!Print_Area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</dc:creator>
  <cp:keywords/>
  <dc:description/>
  <cp:lastModifiedBy>ben bea</cp:lastModifiedBy>
  <cp:revision/>
  <cp:lastPrinted>2023-10-18T02:33:09Z</cp:lastPrinted>
  <dcterms:created xsi:type="dcterms:W3CDTF">2021-01-13T02:13:15Z</dcterms:created>
  <dcterms:modified xsi:type="dcterms:W3CDTF">2023-10-19T08:32:53Z</dcterms:modified>
  <cp:category/>
  <cp:contentStatus/>
</cp:coreProperties>
</file>